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odov Restia" sheetId="1" r:id="rId4"/>
    <sheet state="visible" name="Chodov" sheetId="2" r:id="rId5"/>
    <sheet state="visible" name="Bolevec" sheetId="3" r:id="rId6"/>
    <sheet state="visible" name="Zličín" sheetId="4" r:id="rId7"/>
    <sheet state="visible" name="Bolevec Restia" sheetId="5" r:id="rId8"/>
    <sheet state="visible" name="Libuš" sheetId="6" r:id="rId9"/>
    <sheet state="visible" name="Malešice" sheetId="7" r:id="rId10"/>
    <sheet state="visible" name="List 3" sheetId="8" r:id="rId11"/>
    <sheet state="visible" name="Prosek" sheetId="9" r:id="rId12"/>
    <sheet state="visible" name="Bolevec Archiv" sheetId="10" r:id="rId13"/>
    <sheet state="visible" name="Chodov Archiv" sheetId="11" r:id="rId14"/>
    <sheet state="visible" name="Zličín Archiv" sheetId="12" r:id="rId15"/>
    <sheet state="visible" name="Zličín Restia" sheetId="13" r:id="rId16"/>
    <sheet state="visible" name="Libuš Archiv" sheetId="14" r:id="rId17"/>
    <sheet state="visible" name="Malešice Archiv" sheetId="15" r:id="rId18"/>
    <sheet state="visible" name="Prosek Archiv" sheetId="16" r:id="rId19"/>
    <sheet state="visible" name="Libuš Restia" sheetId="17" r:id="rId20"/>
    <sheet state="visible" name="Malešice Restia" sheetId="18" r:id="rId21"/>
    <sheet state="visible" name="Prosek Restia" sheetId="19" r:id="rId22"/>
  </sheets>
  <definedNames>
    <definedName hidden="1" localSheetId="0" name="_xlnm._FilterDatabase">'Chodov Restia'!$A$1:$N$1145</definedName>
    <definedName hidden="1" localSheetId="12" name="_xlnm._FilterDatabase">'Zličín Restia'!$A$1:$P$1098</definedName>
  </definedNames>
  <calcPr/>
  <extLst>
    <ext uri="GoogleSheetsCustomDataVersion2">
      <go:sheetsCustomData xmlns:go="http://customooxmlschemas.google.com/" r:id="rId23" roundtripDataChecksum="bbOVeNh9sTnrJxLdHRtjfdlZgD54SwUnKtwMxltXqnI="/>
    </ext>
  </extLst>
</workbook>
</file>

<file path=xl/sharedStrings.xml><?xml version="1.0" encoding="utf-8"?>
<sst xmlns="http://schemas.openxmlformats.org/spreadsheetml/2006/main" count="53820" uniqueCount="13544">
  <si>
    <t>Platforma</t>
  </si>
  <si>
    <t>Stav</t>
  </si>
  <si>
    <t>Cena</t>
  </si>
  <si>
    <t>Sleva</t>
  </si>
  <si>
    <t>Kurýr</t>
  </si>
  <si>
    <t>Doručení</t>
  </si>
  <si>
    <t>Platba</t>
  </si>
  <si>
    <t>Vytvořeno</t>
  </si>
  <si>
    <t>Připraveno v</t>
  </si>
  <si>
    <t>Dokončeno v</t>
  </si>
  <si>
    <t>Přenos do dispecinku</t>
  </si>
  <si>
    <t>Zpoždění</t>
  </si>
  <si>
    <t>Pobočka</t>
  </si>
  <si>
    <t>Poznámka</t>
  </si>
  <si>
    <t>Název profilu</t>
  </si>
  <si>
    <t>Položky</t>
  </si>
  <si>
    <t>manual</t>
  </si>
  <si>
    <t>delivered</t>
  </si>
  <si>
    <t>pickup</t>
  </si>
  <si>
    <t>cash</t>
  </si>
  <si>
    <t>2026-03-08T23:46:39.648+01:00</t>
  </si>
  <si>
    <t>2026-03-08T23:59:59.596+01:00</t>
  </si>
  <si>
    <t>Ručně zadané obj.</t>
  </si>
  <si>
    <t>[{"id":"6ffd3545-72d2-4e40-9c4f-5ed137d1966b","count":1,"label":"Guarana kiwi a jablko","posId":"N144","price":5500,"isExtra":false,"creatorId":"heXVKCKc63k4x7WiyYVRh","isPackging":0,"actualLabel":"Guarana kiwi a jablko"}]</t>
  </si>
  <si>
    <t>bolt</t>
  </si>
  <si>
    <t>Richard</t>
  </si>
  <si>
    <t>external-delivery</t>
  </si>
  <si>
    <t>online</t>
  </si>
  <si>
    <t>2026-03-08T23:37:17.417+01:00</t>
  </si>
  <si>
    <t>2026-03-08T23:45:26.789+01:00</t>
  </si>
  <si>
    <t>Pizza comeback Chodov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</si>
  <si>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základ","posId":"ZRB40","price":0,"isExtra":true}]</t>
  </si>
  <si>
    <t>generic</t>
  </si>
  <si>
    <t>card</t>
  </si>
  <si>
    <t>2026-03-08T23:23:03.077+01:00</t>
  </si>
  <si>
    <t>2026-03-08T23:32:54.558+01:00</t>
  </si>
  <si>
    <t>Adaptee</t>
  </si>
  <si>
    <t>[{"id":"a4e8ca23-fe36-4747-a603-19485eee7e76","note":"","count":1,"label":"Hot &amp; Spicy 32 cm","posId":"146","price":24900,"isExtra":false},{"id":"3316ecf4-07ea-4045-acd5-7383dd81145f","note":"","count":1,"label":"jalapeños","posId":"B102","price":2500,"KDSTags":["greenhighlight"],"isExtra":true}]</t>
  </si>
  <si>
    <t>2026-03-08T23:16:05.483+01:00</t>
  </si>
  <si>
    <t>2026-03-08T23:24:44.547+01:00</t>
  </si>
  <si>
    <t>[{"id":"7eae80af-3fb0-4484-825a-00dd12db3ff3","note":"","count":1,"label":"Jalapenos Rolls, 6 ks","posId":"jpr200","price":8900,"isExtra":false},{"id":"a4e8ca23-fe36-4747-a603-19485eee7e76","note":"","count":1,"label":"Hot &amp; Spicy 32 cm","posId":"146","price":24900,"isExtra":false},{"id":"78606be9-7e01-4fe9-a37c-d9a4b62d5696","note":"","count":1,"label":"změna na BBQ základ","posId":"A128","price":0,"isExtra":true}]</t>
  </si>
  <si>
    <t>damejidlo</t>
  </si>
  <si>
    <t>2026-03-08T23:10:29.125+01:00</t>
  </si>
  <si>
    <t>2026-03-08T23:18:02.662+01:00</t>
  </si>
  <si>
    <t>[{"id":"59589716","note":"","size":"Baby Špenát &amp; kuře 32cm","count":1,"label":"Baby Špenát &amp; kuře 32cm","posId":"116","price":24900,"isExtra":false},{"id":"54685059","note":"","count":1,"label":"Balné","posId":"K0000","price":1500,"isExtra":true}]</t>
  </si>
  <si>
    <t>2026-03-08T23:09:24.297+01:00</t>
  </si>
  <si>
    <t>2026-03-08T23:10:03.383+01:00</t>
  </si>
  <si>
    <t>[{"id":"6ffd3545-72d2-4e40-9c4f-5ed137d1966b","count":1,"label":"Guarana kiwi a jablko","posId":"N144","price":5500,"isExtra":false,"creatorId":"XFDenj7u9UV4XfRJN3yZV","isPackging":0,"actualLabel":"Guarana kiwi a jablko"}]</t>
  </si>
  <si>
    <t>2026-03-08T23:02:03.643+01:00</t>
  </si>
  <si>
    <t>2026-03-08T23:12:36.403+01:00</t>
  </si>
  <si>
    <t>[{"id":"a4e8ca23-fe36-4747-a603-19485eee7e76","note":"","count":1,"label":"Hot &amp; Spicy 32 cm","posId":"146","price":24900,"isExtra":false}]</t>
  </si>
  <si>
    <t>2026-03-08T22:58:57.187+01:00</t>
  </si>
  <si>
    <t>2026-03-08T23:09:59.617+01:00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</si>
  <si>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32cm","posId":"123","price":24900,"isExtra":false},{"id":"54685059","note":"","count":1,"label":"Balné","posId":"K0000","price":1500,"isExtra":true},{"id":"59555752","note":"","count":1,"label":"Rajčatový základ","posId":"ZSR32","price":0,"isExtra":true},{"id":"54685088","note":"","count":1,"label":"okraj mozzarella, bylinky","posId":"A121","price":5700,"isExtra":true},{"id":"54685070","note":"","count":1,"label":"Jalapeňos","posId":"B102","price":2500,"KDSTags":["greenhighlight"],"isExtra":true},{"id":"54685117","note":"","count":1,"label":"Olivy","posId":"B112","price":2500,"KDSTags":["greenhighlight"],"isExtra":true},{"id":"54685146","note":"","count":1,"label":"Cibule","posId":"B103","price":2500,"KDSTags":["greenhighlight"],"isExtra":true},{"id":"59777859","note":"","size":"Jablečno-skořicové rolls","count":1,"label":"Jablečno-skořicové rolls","posId":"18","price":8900,"isExtra":false},{"id":"54685059","note":"","count":1,"label":"Balné","posId":"K0000","price":1500,"isExtra":true}]</t>
  </si>
  <si>
    <t>2026-03-08T22:47:05.709+01:00</t>
  </si>
  <si>
    <t>2026-03-08T22:55:43.538+01:00</t>
  </si>
  <si>
    <t>[{"id":"1da6e618-5f95-4707-b8bd-b1685e13f67a","note":"","count":1,"label":"Hawai 40 cm","posId":"102","price":30900,"isExtra":false},{"id":"c10d36f8-acd3-4a8b-979d-b81c00d75c6f","note":"","count":1,"label":"BEZ -ananas","posId":"X100","price":0,"KDSTags":["redhighlight"],"isExtra":true}]</t>
  </si>
  <si>
    <t>wolt</t>
  </si>
  <si>
    <t>Wolt Kurýr</t>
  </si>
  <si>
    <t>2026-03-08T22:46:16.988+01:00</t>
  </si>
  <si>
    <t>2026-03-08T22:55:56.580+01:00</t>
  </si>
  <si>
    <t>[{"id":"6748417db17528cb9bcae603","count":1,"label":"Comeback 32cm 🌶️","posId":"121","price":24900,"isExtra":false},{"id":"656458f65d60d607724273eb","count":1,"label":"Balné","posId":"K0000","price":1500,"isExtra":true},{"id":"6748417db17528cb9bcae643","count":1,"label":"Dip Jalapeňos","posId":"P107","price":2000,"isExtra":false},{"id":"656458f65d60d607724273eb","count":1,"label":"Balné","posId":"K0000","price":1500,"isExtra":true}]</t>
  </si>
  <si>
    <t>2026-03-08T22:41:41.263+01:00</t>
  </si>
  <si>
    <t>2026-03-08T22:47:41.457+01:00</t>
  </si>
  <si>
    <t>[{"id":"abc09576-c82e-424c-9c99-d37363e8b774","count":1,"label":"Pizza Hot &amp; Spicy 32","posId":"122","price":24900,"isExtra":false,"creatorId":"WzHCZvjQMCFTxXUasAhNU","isPackging":0,"actualLabel":"Pizza Hot &amp; Spicy 32"}]</t>
  </si>
  <si>
    <t>Chlubna Tomáš</t>
  </si>
  <si>
    <t>delivery</t>
  </si>
  <si>
    <t>2026-03-08T22:35:08.079+01:00</t>
  </si>
  <si>
    <t>2026-03-08T22:44:21.344+01:00</t>
  </si>
  <si>
    <t>2026-03-08T22:57:18.008+01:00</t>
  </si>
  <si>
    <t>2026-03-08T22:35:08.370+01:00</t>
  </si>
  <si>
    <t>[{"id":"0491ba2d-7c43-44f5-949a-e82693028cdb","note":"","count":1,"label":"Margherita 32 cm","posId":"136","price":20900,"isExtra":false}]</t>
  </si>
  <si>
    <t>2026-03-08T22:15:05.472+01:00</t>
  </si>
  <si>
    <t>2026-03-08T22:22:13.217+01:00</t>
  </si>
  <si>
    <t>2026-03-08T22:28:03.207+01:00</t>
  </si>
  <si>
    <t>2026-03-08T22:15:05.800+01:00</t>
  </si>
  <si>
    <t>[{"id":"9b3fd0f9-6a36-4a8e-95ad-00dbae675705","note":"","count":1,"label":"Capricciosa 40 cm","posId":"101","price":30900,"isExtra":false},{"id":"5d2371f1-a2a2-462f-9e8a-40af8e09e0d2","note":"","count":1,"label":"BEZ -olivy","posId":"X112","price":0,"KDSTags":["redhighlight"],"isExtra":true}]</t>
  </si>
  <si>
    <t>2026-03-08T22:12:03.551+01:00</t>
  </si>
  <si>
    <t>2026-03-08T22:20:14.388+01:00</t>
  </si>
  <si>
    <t>2026-03-08T22:40:18.970+01:00</t>
  </si>
  <si>
    <t>2026-03-08T22:12:03.859+01:00</t>
  </si>
  <si>
    <t>[{"id":"ef7489da-416c-4ccb-846f-0317489461fc","note":"","count":1,"label":"BBQ Meteor 40 cm","posId":"106","price":30900,"isExtra":false},{"id":"5df34067-0b6b-41dc-8528-5c379260b439","note":"","count":2,"label":"Mirinda 1l","posId":"N126","price":5900,"isExtra":false},{"id":"0d7a09d5-0cc0-41d1-92da-1fd2b06b2d07","note":"","count":1,"label":"Česnekový chléb","posId":"P104","price":7900,"isExtra":false}]</t>
  </si>
  <si>
    <t>2026-03-08T22:09:24.728+01:00</t>
  </si>
  <si>
    <t>2026-03-08T22:17:45.510+01:00</t>
  </si>
  <si>
    <t>[{"id":"6748417db17528cb9bcae603","count":1,"label":"Comeback 32cm 🌶️","posId":"121","price":24900,"isExtra":false},{"id":"656458f65d60d607724273eb","count":1,"label":"Balné","posId":"K0000","price":1500,"isExtra":true}]</t>
  </si>
  <si>
    <t>2026-03-08T22:03:02.780+01:00</t>
  </si>
  <si>
    <t>2026-03-08T22:12:52.189+01:00</t>
  </si>
  <si>
    <t>[{"id":"0b22568e-4d1c-45db-9aa3-de09ef6c293a","note":"","count":1,"label":"Pepperoni 32 cm","posId":"120","price":24900,"isExtra":false},{"id":"0604cf40-24b5-4ad5-a9e4-e5834def96b8","note":"","count":1,"label":"Dip česnekový","posId":"P106","price":2000,"isExtra":false}]</t>
  </si>
  <si>
    <t>ready_pickup</t>
  </si>
  <si>
    <t>Ihor</t>
  </si>
  <si>
    <t>2026-03-08T21:51:27.000+01:00</t>
  </si>
  <si>
    <t>2026-03-08T22:02:20.192+01:00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</si>
  <si>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bylinky","posId":"A121","price":5700,"isExtra":true}]</t>
  </si>
  <si>
    <t>2026-03-08T21:45:23.139+01:00</t>
  </si>
  <si>
    <t>2026-03-08T21:53:30.315+01:00</t>
  </si>
  <si>
    <t>[{"id":"54684978","note":"","size":"BBQ Meteor 40cm","count":1,"label":"BBQ Meteor 40cm","posId":"106","price":30900,"isExtra":false},{"id":"54685049","note":"","count":1,"label":"Balné","posId":"K0000","price":2000,"isExtra":true},{"id":"54684981","note":"","size":"Hawai 40cm","count":1,"label":"Hawai 40cm","posId":"102","price":30900,"isExtra":false},{"id":"54685049","note":"","count":1,"label":"Balné","posId":"K0000","price":2000,"isExtra":true}]</t>
  </si>
  <si>
    <t>2026-03-08T21:31:42.677+01:00</t>
  </si>
  <si>
    <t>2026-03-08T21:38:16.077+01:00</t>
  </si>
  <si>
    <t>[{"id":"6748417db17528cb9bcae5e7","count":1,"label":"Quattro Formaggi 40cm","posId":"111","price":30900,"isExtra":false},{"id":"656458f65d60d60772426fa0","count":1,"label":"Balné","posId":"K0000","price":2000,"isExtra":true},{"id":"6745a653230e9519de48981d","count":1,"label":"Rajčatový základ","posId":"ZSR40","price":0,"isExtra":true}]</t>
  </si>
  <si>
    <t>Aarons</t>
  </si>
  <si>
    <t>2026-03-08T21:26:44.990+01:00</t>
  </si>
  <si>
    <t>2026-03-08T21:37:22.094+01:00</t>
  </si>
  <si>
    <t>[{"id":"116","note":"","count":1,"label":"Baby Špenát &amp; kuře 32cm","posId":"116","price":24900,"isExtra":false},{"id":"K0000","note":"","count":1,"label":"Balné","posId":"K0000","price":1500,"isExtra":true},{"id":"A121","note":"","count":1,"label":"okraj mozzarella, bylinky","posId":"A121","price":5700,"isExtra":true},{"id":"B115","note":"","count":1,"label":"Kukuřice","posId":"B115","price":2500,"KDSTags":["greenhighlight"],"isExtra":true},{"id":"D107","note":"","count":1,"label":"Opočno čokoládová","posId":"D107","price":12900,"isExtra":false},{"id":"P100","note":"","count":1,"label":"Pepperoni Rolls 🌶️","posId":"P100","price":8900,"isExtra":false},{"id":"K0000","note":"","count":1,"label":"Balné","posId":"K0000","price":1500,"isExtra":true}]</t>
  </si>
  <si>
    <t>2026-03-08T21:20:04.885+01:00</t>
  </si>
  <si>
    <t>2026-03-08T21:37:02.902+01:00</t>
  </si>
  <si>
    <t>[{"id":"e8a7b47a-70d2-4cc2-a375-1dab55125675","note":"","count":1,"label":"Quattro Formaggi 32 cm","posId":"123","price":24900,"isExtra":false},{"id":"978c26ec-8492-4979-8b1c-f7ff8381d413","note":"","count":1,"label":"Pepperoni Rolls, 6 ks","posId":"P100","price":8900,"isExtra":false}]</t>
  </si>
  <si>
    <t>2026-03-08T21:04:46.856+01:00</t>
  </si>
  <si>
    <t>2026-03-08T21:12:58.137+01:00</t>
  </si>
  <si>
    <t>[{"id":"dd7499d7-bded-404d-88d0-2a1e8c20a54d","count":1,"label":"Pizza Comeback 18","posId":"133","price":11900,"isExtra":false,"creatorId":"zNjYG7dh740S_JppTWtCk","isPackging":0,"actualLabel":"Pizza Comeback 18"},{"id":"ecb5a078-8b22-4828-887f-635e0b877502","count":2,"label":"Dip česnekový","posId":"P106","price":2000,"isExtra":false,"creatorId":"DdDPdN0rra4yZZOnZzKwt","isPackging":0,"actualLabel":"Dip česnekový"}]</t>
  </si>
  <si>
    <t>2026-03-08T21:04:17.065+01:00</t>
  </si>
  <si>
    <t>2026-03-08T21:11:08.100+01:00</t>
  </si>
  <si>
    <t>[{"id":"6748417db17528cb9bcae605","count":1,"label":"Pepperoni 32cm 🌶️🌶️","posId":"120","price":24900,"isExtra":false},{"id":"656458f65d60d607724273eb","count":1,"label":"Balné","posId":"K0000","price":1500,"isExtra":true},{"id":"684ae919decfe15485bf8fcc","count":1,"label":"Kukuřice","posId":"B115","price":2500,"KDSTags":["greenhighlight"],"isExtra":true},{"id":"6748417db17528cb9bcae663","count":1,"label":"Mirinda 1l","posId":"N126","price":5900,"isExtra":false}]</t>
  </si>
  <si>
    <t>2026-03-08T20:56:41.903+01:00</t>
  </si>
  <si>
    <t>2026-03-08T21:08:39.119+01:00</t>
  </si>
  <si>
    <t>[{"id":"57405713","note":"","size":"Aquilla černý čaj a broskev 0,5l","count":1,"label":"Aquilla černý čaj a broskev 0,5l","posId":"N120","price":4900,"isExtra":false},{"id":"57293697","note":"","size":"Opočno čokoládová","count":1,"label":"Opočno čokoládová","posId":"D107","price":12900,"isExtra":false},{"id":"54685014","note":"","size":"Masové kuličky","count":1,"label":"Masové kuličky","posId":"P102","price":9900,"isExtra":false},{"id":"54685059","note":"","count":1,"label":"Balné","posId":"K0000","price":1500,"isExtra":true},{"id":"59589712","note":"","size":"BBQ Meteor 32cm","count":1,"label":"BBQ Meteor 32cm","posId":"118","price":24900,"isExtra":false},{"id":"54685059","note":"","count":1,"label":"Balné","posId":"K0000","price":1500,"isExtra":true}]</t>
  </si>
  <si>
    <t>Oksana</t>
  </si>
  <si>
    <t>2026-03-08T20:54:40.716+01:00</t>
  </si>
  <si>
    <t>2026-03-08T21:07:14.091+01:00</t>
  </si>
  <si>
    <t>[{"id":"P103","note":"","count":1,"label":"Pečené brambory","posId":"P103","price":6900,"isExtra":false},{"id":"K0000","note":"","count":1,"label":"Balné","posId":"K0000","price":1500,"isExtra":true},{"id":"123","note":"","count":1,"label":"Quattro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32cm","posId":"123","price":24900,"isExtra":false},{"id":"K0000","note":"","count":1,"label":"Balné","posId":"K0000","price":1500,"isExtra":true}]</t>
  </si>
  <si>
    <t>David Chyský</t>
  </si>
  <si>
    <t>2026-03-08T20:41:03.282+01:00</t>
  </si>
  <si>
    <t>2026-03-08T20:51:47.834+01:00</t>
  </si>
  <si>
    <t>2026-03-08T21:04:02.747+01:00</t>
  </si>
  <si>
    <t>2026-03-08T20:41:03.640+01:00</t>
  </si>
  <si>
    <t>[{"id":"0b22568e-4d1c-45db-9aa3-de09ef6c293a","note":"","count":1,"label":"Pepperoni 32 cm","posId":"120","price":24900,"isExtra":false},{"id":"78606be9-7e01-4fe9-a37c-d9a4b62d5696","note":"","count":1,"label":"změna na BBQ základ","posId":"A128","price":0,"isExtra":true},{"id":"af2bee84-a445-45fc-8ca2-cf4fed0dcf38","note":"","count":1,"label":"okraj mozzarella bylinky","posId":"A121","price":5700,"isExtra":true}]</t>
  </si>
  <si>
    <t>2026-03-08T20:38:40.686+01:00</t>
  </si>
  <si>
    <t>2026-03-08T20:44:36.154+01:00</t>
  </si>
  <si>
    <t>[{"id":"6748417db17528cb9bcae607","count":1,"label":"BBQ Texas 32cm","posId":"119","price":24900,"isExtra":false},{"id":"656458f65d60d607724273eb","count":1,"label":"Balné","posId":"K0000","price":1500,"isExtra":true},{"id":"68c5452ac747a1013b8ff5fd","count":1,"label":"USA těsto","posId":"17","price":1000,"isExtra":true},{"id":"6745a653230e9519de48919c","count":1,"label":"Rajčatový základ","posId":"ZBR32","price":0,"isExtra":true},{"id":"684ae919decfe15485bf9078","count":1,"label":"Bez mozzarelly","posId":"X113","price":0,"KDSTags":["redhighlight"],"isExtra":true}]</t>
  </si>
  <si>
    <t>2026-03-08T20:32:03.685+01:00</t>
  </si>
  <si>
    <t>2026-03-08T20:43:42.796+01:00</t>
  </si>
  <si>
    <t>2026-03-08T21:06:32.765+01:00</t>
  </si>
  <si>
    <t>2026-03-08T20:32:04.158+01:00</t>
  </si>
  <si>
    <t>[{"id":"0b22568e-4d1c-45db-9aa3-de09ef6c293a","note":"","count":1,"label":"Pepperoni 32 cm","posId":"120","price":24900,"isExtra":false},{"id":"af2bee84-a445-45fc-8ca2-cf4fed0dcf38","note":"","count":1,"label":"okraj mozzarella bylinky","posId":"A121","price":5700,"isExtra":true},{"id":"50a2c673-74cc-459a-b7e5-f5c332128443","note":"","count":1,"label":"mozzarella","posId":"B113","price":3000,"KDSTags":["greenhighlight"],"isExtra":true}]</t>
  </si>
  <si>
    <t>2026-03-08T20:25:02.935+01:00</t>
  </si>
  <si>
    <t>2026-03-08T20:38:25.065+01:00</t>
  </si>
  <si>
    <t>[{"id":"a78b511f-836b-415e-9285-dd47f293529b","note":"","count":1,"label":"Pepperoni 40 cm","posId":"108","price":30900,"isExtra":false}]</t>
  </si>
  <si>
    <t>2026-03-08T20:22:03.614+01:00</t>
  </si>
  <si>
    <t>2026-03-08T20:41:41.834+01:00</t>
  </si>
  <si>
    <t>2026-03-08T20:57:02.378+01:00</t>
  </si>
  <si>
    <t>2026-03-08T20:22:04.023+01:00</t>
  </si>
  <si>
    <t>[{"id":"c17837f5-7a43-4caf-86f2-7f4c925f90fb","note":"","count":1,"label":"BBQ Meteor 32 cm","posId":"118","price":24900,"isExtra":false},{"id":"524f3c3f-0c67-4b97-b499-20f8d3dbda4a","note":"","count":1,"label":"BEZ -slanina","posId":"X108","price":0,"KDSTags":["redhighlight"],"isExtra":true},{"id":"e8a7b47a-70d2-4cc2-a375-1dab55125675","note":"","count":1,"label":"Quattro Formaggi 32 cm","posId":"123","price":24900,"isExtra":false},{"id":"3316ecf4-07ea-4045-acd5-7383dd81145f","note":"","count":1,"label":"jalapeños","posId":"B102","price":2500,"KDSTags":["greenhighlight"],"isExtra":true},{"id":"1c4a575c-0a2c-4a58-a7c3-0328026cbcb1","note":"","count":1,"label":"Quattro Formaggi 18 cm","posId":"135","price":11900,"isExtra":false},{"id":"08a82a24-3c5e-4781-bfb2-61ef9a64f41d","note":"","count":1,"label":"Olivy.","posId":"A112","price":1500,"isExtra":true},{"id":"2a9dc121-ec1e-4cbb-b8d5-66ce6a546664","note":"","count":1,"label":"DIP jalapenos","posId":"P107","price":2000,"isExtra":false},{"id":"52687002-58c9-40ea-ba22-d2ae7a4b5889","note":"","count":1,"label":"Comeback 32 cm","posId":"145","price":24900,"isExtra":false},{"id":"cc07bf3f-3e6f-4df8-9018-c7e260233504","note":"","count":1,"label":"BEZ -cibule","posId":"X103","price":0,"KDSTags":["redhighlight"],"isExtra":true}]</t>
  </si>
  <si>
    <t>2026-03-08T20:11:24.883+01:00</t>
  </si>
  <si>
    <t>2026-03-08T20:24:10.965+01:00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</si>
  <si>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dip","posId":"P106","price":2000,"isExtra":false},{"id":"656458f65d60d607724273eb","count":1,"label":"Balné","posId":"K0000","price":1500,"isExtra":true}]</t>
  </si>
  <si>
    <t>2026-03-08T20:08:15.534+01:00</t>
  </si>
  <si>
    <t>2026-03-08T20:22:46.817+01:00</t>
  </si>
  <si>
    <t>[{"id":"389b26e5-2cae-411b-afde-ac1cec80674b","note":"","count":1,"label":"Margherita 40 cm","posId":"100","price":26900,"isExtra":false}]</t>
  </si>
  <si>
    <t>2026-03-08T20:06:32.460+01:00</t>
  </si>
  <si>
    <t>2026-03-08T20:17:51.726+01:00</t>
  </si>
  <si>
    <t>[{"id":"cb0aa464-ac0c-4fde-84c4-f301aa7fec06","count":1,"label":"Pizza BBQ Texas 40","posId":"107","price":30900,"isExtra":false,"creatorId":"mgnnHJscsqMNj_zqlqy66","isPackging":0,"actualLabel":"Pizza BBQ Texas 40"},{"id":"4e0b160d-6bbd-47ef-8e17-eb04d23977f9","count":1,"label":"Pizza Hawai 32 cm","posId":"114","price":24900,"isExtra":false,"creatorId":"mqHB1KeGuLnSxVOlMxvIQ","isPackging":0,"actualLabel":"Pizza Hawai 32 cm"}]</t>
  </si>
  <si>
    <t>2026-03-08T20:04:29.614+01:00</t>
  </si>
  <si>
    <t>2026-03-08T20:15:14.902+01:00</t>
  </si>
  <si>
    <t>[{"id":"54684977","note":"","size":"BBQ Texas 40cm","count":1,"label":"BBQ Texas 40cm","posId":"107","price":30900,"isExtra":false},{"id":"54685049","note":"","count":1,"label":"Balné","posId":"K0000","price":2000,"isExtra":true},{"id":"54685100","note":"","count":1,"label":"Žampiony","posId":"C105","price":3500,"KDSTags":["greenhighlight"],"isExtra":true},{"id":"54685152","note":"","count":1,"label":"Kukuřice","posId":"C115","price":3500,"KDSTags":["greenhighlight"],"isExtra":true}]</t>
  </si>
  <si>
    <t>2026-03-08T20:01:26.584+01:00</t>
  </si>
  <si>
    <t>2026-03-08T20:13:18.890+01:00</t>
  </si>
  <si>
    <t>[{"id":"59589714","note":"","size":"Hawai 32cm","count":1,"label":"Hawai 32cm","posId":"114","price":24900,"isExtra":false},{"id":"54685059","note":"","count":1,"label":"Balné","posId":"K0000","price":1500,"isExtra":true},{"id":"59589709","note":"","size":"Comeback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🌶️","posId":"121","price":24900,"isExtra":false},{"id":"54685059","note":"","count":1,"label":"Balné","posId":"K0000","price":1500,"isExtra":true},{"id":"57279289","note":"","count":1,"label":"BBQ základ","posId":"ZRB32","price":0,"isExtra":true},{"id":"54685177","note":"","count":1,"label":"Kuře","posId":"B114","price":3000,"KDSTags":["greenhighlight"],"isExtra":true}]</t>
  </si>
  <si>
    <t>2026-03-08T20:00:03.354+01:00</t>
  </si>
  <si>
    <t>2026-03-08T20:23:10.742+01:00</t>
  </si>
  <si>
    <t>2026-03-08T20:43:08.324+01:00</t>
  </si>
  <si>
    <t>2026-03-08T20:00:03.757+01:00</t>
  </si>
  <si>
    <t>[{"id":"e8a7b47a-70d2-4cc2-a375-1dab55125675","note":"","count":1,"label":"Quattro Formaggi 32 cm","posId":"123","price":24900,"isExtra":false},{"id":"7ee7e3c8-2c54-4dc5-810f-2f52f62e2d14","note":"","count":1,"label":"Comeback 32 cm","posId":"121","price":24900,"isExtra":false}]</t>
  </si>
  <si>
    <t>2026-03-08T19:52:26.498+01:00</t>
  </si>
  <si>
    <t>2026-03-08T20:02:42.902+01:00</t>
  </si>
  <si>
    <t>[{"id":"6748417db17528cb9bcae5f5","count":1,"label":"Hawai 40cm","posId":"102","price":30900,"isExtra":false},{"id":"656458f65d60d60772426fa0","count":1,"label":"Balné","posId":"K0000","price":2000,"isExtra":true},{"id":"6745a653230e9519de48907f","count":1,"label":"okraj mozzarella, bylinky","posId":"A122","price":6500,"isExtra":true},{"id":"6748417db17528cb9bcae63b","count":1,"label":"Česnekový dip","posId":"P106","price":2000,"isExtra":false},{"id":"656458f65d60d607724273eb","count":1,"label":"Balné","posId":"K0000","price":1500,"isExtra":true}]</t>
  </si>
  <si>
    <t>2026-03-08T19:51:03.416+01:00</t>
  </si>
  <si>
    <t>2026-03-08T20:00:17.627+01:00</t>
  </si>
  <si>
    <t>2026-03-08T20:20:24.470+01:00</t>
  </si>
  <si>
    <t>2026-03-08T19:51:04.082+01:00</t>
  </si>
  <si>
    <t>[{"id":"0b22568e-4d1c-45db-9aa3-de09ef6c293a","note":"","count":1,"label":"Pepperoni 32 cm","posId":"120","price":24900,"isExtra":false},{"id":"49554361-bb09-484d-958c-c2640501b923","note":"","count":1,"label":"Margherita 18 cm","posId":"124","price":11900,"isExtra":false},{"id":"55f8781c-97f6-4a21-abe6-3780ea7117ba","note":"","count":1,"label":"změna na Smetanový základ","posId":"A129","price":0,"isExtra":true},{"id":"0604cf40-24b5-4ad5-a9e4-e5834def96b8","note":"","count":3,"label":"Dip česnekový","posId":"P106","price":2000,"isExtra":false}]</t>
  </si>
  <si>
    <t>2026-03-08T19:48:40.296+01:00</t>
  </si>
  <si>
    <t>2026-03-08T19:50:08.993+01:00</t>
  </si>
  <si>
    <t>[{"id":"45e86e69-d951-4cfa-82b7-297944319a30","count":1,"label":"Guarana classic","posId":"N142","price":5500,"isExtra":false,"creatorId":"lo4PRKVZRDUjzg5bmazB_","isPackging":0,"actualLabel":"Guarana classic"}]</t>
  </si>
  <si>
    <t>2026-03-08T19:46:53.076+01:00</t>
  </si>
  <si>
    <t>2026-03-08T19:52:26.800+01:00</t>
  </si>
  <si>
    <t>[{"id":"6748417db17528cb9bcae60f","count":1,"label":"Capricciosa 32cm","posId":"113","price":24900,"isExtra":false},{"id":"656458f65d60d607724273eb","count":1,"label":"Balné","posId":"K0000","price":1500,"isExtra":true},{"id":"6745a653230e9519de489457","count":1,"label":"Smetanový základ","posId":"ZRS32","price":0,"isExtra":true},{"id":"6748417db17528cb9bcae661","count":1,"label":"Pepsi zero sugar 1l","posId":"N125","price":5900,"isExtra":false}]</t>
  </si>
  <si>
    <t>2026-03-08T19:36:37.316+01:00</t>
  </si>
  <si>
    <t>2026-03-08T19:50:05.951+01:00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</si>
  <si>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40cm","posId":"111","price":30900,"isExtra":false},{"id":"54685049","note":"","count":1,"label":"Balné","posId":"K0000","price":2000,"isExtra":true},{"id":"54684975","note":"","size":"Comeback 40cm 🌶️","count":1,"label":"Comeback 40cm 🌶️","posId":"109","price":30900,"isExtra":false},{"id":"54685049","note":"","count":1,"label":"Balné","posId":"K0000","price":2000,"isExtra":true}]</t>
  </si>
  <si>
    <t>2026-03-08T19:36:03.084+01:00</t>
  </si>
  <si>
    <t>2026-03-08T19:54:42.640+01:00</t>
  </si>
  <si>
    <t>2026-03-08T20:11:42.591+01:00</t>
  </si>
  <si>
    <t>2026-03-08T19:36:03.552+01:00</t>
  </si>
  <si>
    <t>[{"id":"e8a7b47a-70d2-4cc2-a375-1dab55125675","note":"","count":1,"label":"Quattro Formaggi 32 cm","posId":"123","price":24900,"isExtra":false},{"id":"fc3fa22b-be90-4e3e-a05f-41f62444ffb3","note":"","count":1,"label":"olivy","posId":"B112","price":2500,"KDSTags":["greenhighlight"],"isExtra":true},{"id":"2c932c76-e932-479d-b476-ee55b747887e","note":"","count":1,"label":"žampiony","posId":"B105","price":2500,"KDSTags":["greenhighlight"],"isExtra":true}]</t>
  </si>
  <si>
    <t>2026-03-08T19:34:49.351+01:00</t>
  </si>
  <si>
    <t>2026-03-08T19:45:57.855+01:00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</si>
  <si>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32cm","posId":"123","price":24900,"isExtra":false},{"id":"54685059","note":"","count":1,"label":"Balné","posId":"K0000","price":1500,"isExtra":true},{"id":"54685017","note":"","size":"Pepperoni Rolls 🌶️","count":1,"label":"Pepperoni Rolls 🌶️","posId":"P100","price":8900,"isExtra":false},{"id":"54685059","note":"","count":1,"label":"Balné","posId":"K0000","price":1500,"isExtra":true},{"id":"54685016","note":"","size":"Česnekový chléb 18cm","count":1,"label":"Česnekový chléb 18cm","posId":"P104","price":7900,"isExtra":false},{"id":"54685059","note":"","count":1,"label":"Balné","posId":"K0000","price":1500,"isExtra":true}]</t>
  </si>
  <si>
    <t>2026-03-08T19:34:03.459+01:00</t>
  </si>
  <si>
    <t>2026-03-08T20:19:31.743+01:00</t>
  </si>
  <si>
    <t>2026-03-08T20:30:48.461+01:00</t>
  </si>
  <si>
    <t>2026-03-08T19:34:04.112+01:00</t>
  </si>
  <si>
    <t>[{"id":"7ee7e3c8-2c54-4dc5-810f-2f52f62e2d14","note":"","count":1,"label":"Comeback 32 cm","posId":"121","price":24900,"isExtra":false},{"id":"fb380719-7e86-4a50-b0fc-8a72368b6991","note":"","count":1,"label":"kukuřice","posId":"B115","price":2500,"KDSTags":["greenhighlight"],"isExtra":true},{"id":"7ebac4a7-6cce-442e-b2bb-06b929c16076","note":"","count":1,"label":"Baby špenát &amp; kuře 32 cm","posId":"116","price":24900,"isExtra":false}]</t>
  </si>
  <si>
    <t>Martin</t>
  </si>
  <si>
    <t>2026-03-08T19:33:25.208+01:00</t>
  </si>
  <si>
    <t>2026-03-08T19:44:24.756+01:00</t>
  </si>
  <si>
    <t>[{"id":"107","note":"","count":1,"label":"BBQ Texas 40cm","posId":"107","price":30900,"isExtra":false},{"id":"K0000","note":"","count":1,"label":"Balné","posId":"K0000","price":2000,"isExtra":true}]</t>
  </si>
  <si>
    <t>2026-03-08T19:32:41.014+01:00</t>
  </si>
  <si>
    <t>2026-03-08T19:46:38.769+01:00</t>
  </si>
  <si>
    <t>[{"id":"6748417db17528cb9bcae605","count":1,"label":"Pepperoni 32cm 🌶️🌶️","posId":"120","price":24900,"isExtra":false},{"id":"656458f65d60d607724273eb","count":1,"label":"Balné","posId":"K0000","price":1500,"isExtra":true},{"id":"6748417db17528cb9bcae63b","count":1,"label":"Česnekový dip","posId":"P106","price":2000,"isExtra":false},{"id":"656458f65d60d607724273eb","count":1,"label":"Balné","posId":"K0000","price":1500,"isExtra":true}]</t>
  </si>
  <si>
    <t>2026-03-08T19:32:11.595+01:00</t>
  </si>
  <si>
    <t>2026-03-08T19:39:54.978+01:00</t>
  </si>
  <si>
    <t>[{"id":"6748417db17528cb9bcae60d","count":1,"label":"Hawai 32cm","posId":"114","price":24900,"isExtra":false},{"id":"656458f65d60d607724273eb","count":1,"label":"Balné","posId":"K0000","price":1500,"isExtra":true},{"id":"6745a653230e9519de489457","count":1,"label":"Smetanový základ","posId":"ZRS32","price":0,"isExtra":true},{"id":"684ae919decfe15485bf90dd","count":1,"label":"Bez ananasu","posId":"X100","price":0,"KDSTags":["redhighlight"],"isExtra":true}]</t>
  </si>
  <si>
    <t>2026-03-08T19:23:08.641+01:00</t>
  </si>
  <si>
    <t>2026-03-08T19:35:27.988+01:00</t>
  </si>
  <si>
    <t>[{"id":"59589712","note":"","size":"BBQ Meteor 32cm","count":1,"label":"BBQ Meteor 32cm","posId":"118","price":24900,"isExtra":false},{"id":"54685059","note":"","count":1,"label":"Balné","posId":"K0000","price":1500,"isExtra":true}]</t>
  </si>
  <si>
    <t>Farkhod</t>
  </si>
  <si>
    <t>2026-03-08T19:19:36.521+01:00</t>
  </si>
  <si>
    <t>2026-03-08T19:31:51.084+01:00</t>
  </si>
  <si>
    <t>[{"id":"108","note":"","count":1,"label":"Pepperoni 40cm 🌶️🌶️","posId":"108","price":30900,"isExtra":false},{"id":"K0000","note":"","count":1,"label":"Balné","posId":"K0000","price":2000,"isExtra":true},{"id":"C109","note":"","count":1,"label":"Pepperoni salám","posId":"C109","price":4000,"KDSTags":["greenhighlight"],"isExtra":true}]</t>
  </si>
  <si>
    <t>2026-03-08T19:17:03.630+01:00</t>
  </si>
  <si>
    <t>2026-03-08T19:29:36.430+01:00</t>
  </si>
  <si>
    <t>[{"id":"431e159e-af3b-4bad-9f72-f07001b572f8","note":"","count":1,"label":"Baby špenát &amp; kuře 40 cm","posId":"104","price":30900,"isExtra":false},{"id":"a3af24f3-c3ce-4e93-83a5-9a3b7277f4fc","note":"","count":1,"label":"Okraj mozzarella, bylinky","posId":"A122","price":6500,"isExtra":true}]</t>
  </si>
  <si>
    <t>2026-03-08T19:09:52.992+01:00</t>
  </si>
  <si>
    <t>2026-03-08T19:26:56.838+01:00</t>
  </si>
  <si>
    <t>[{"id":"6748417db17528cb9bcae5ed","count":1,"label":"Pepperoni 40cm 🌶️🌶️","posId":"108","price":30900,"isExtra":false},{"id":"656458f65d60d60772426fa0","count":1,"label":"Balné","posId":"K0000","price":2000,"isExtra":true},{"id":"675ac5aa810ce2d9b6865b4a","count":1,"label":"Jablečno-skořicové rolls","posId":"18","price":8900,"isExtra":false},{"id":"656458f65d60d607724273eb","count":1,"label":"Balné","posId":"K0000","price":1500,"isExtra":true}]</t>
  </si>
  <si>
    <t>2026-03-08T19:08:52.959+01:00</t>
  </si>
  <si>
    <t>2026-03-08T19:23:45.009+01:00</t>
  </si>
  <si>
    <t>[{"id":"6748417db17528cb9bcae611","count":1,"label":"Baby Špenát &amp; kuře 32cm","posId":"116","price":24900,"isExtra":false},{"id":"656458f65d60d607724273eb","count":1,"label":"Balné","posId":"K0000","price":1500,"isExtra":true},{"id":"656458f65d60d607724271be","count":1,"label":"okraj mozzarella, bylinky","posId":"A121","price":5700,"isExtra":true}]</t>
  </si>
  <si>
    <t>2026-03-08T19:07:19.748+01:00</t>
  </si>
  <si>
    <t>2026-03-08T19:21:29.709+01:00</t>
  </si>
  <si>
    <t>[{"id":"6748417db17528cb9bcae5ed","count":1,"label":"Pepperoni 40cm 🌶️🌶️","posId":"108","price":30900,"isExtra":false},{"id":"656458f65d60d60772426fa0","count":1,"label":"Balné","posId":"K0000","price":2000,"isExtra":true},{"id":"6748417db17528cb9bcae5f1","count":1,"label":"BBQ Meteor 40cm","posId":"106","price":30900,"isExtra":false},{"id":"656458f65d60d60772426fa0","count":1,"label":"Balné","posId":"K0000","price":2000,"isExtra":true}]</t>
  </si>
  <si>
    <t>2026-03-08T19:04:02.263+01:00</t>
  </si>
  <si>
    <t>2026-03-08T19:19:35.550+01:00</t>
  </si>
  <si>
    <t>[{"id":"54685011","note":"","size":"Spicy menu Comeback","count":1,"label":"Spicy menu Comeback","posId":"M100","price":34900,"isExtra":false},{"id":"54685166","note":"","count":1,"label":"Quattro Formaggi","posId":"Y123","price":0,"isExtra":true},{"id":"54685040","note":"","count":1,"label":"Balné","posId":"K0000","price":3000,"isExtra":true},{"id":"54685052","note":"","count":1,"label":"spicy wings 🌶️","posId":"P101","price":0,"isExtra":true},{"id":"57405731","note":"","count":1,"label":"Pepsi zero sugar 1l","posId":"N125","price":0,"isExtra":true},{"id":"57279284","note":"","count":1,"label":"Smetanový základ","posId":"ZRS32","price":0,"isExtra":true},{"id":"54685015","note":"","size":"Pečené brambory","count":1,"label":"Pečené brambory","posId":"P103","price":6900,"isExtra":false},{"id":"54685059","note":"","count":1,"label":"Balné","posId":"K0000","price":1500,"isExtra":true}]</t>
  </si>
  <si>
    <t>2026-03-08T18:54:32.145+01:00</t>
  </si>
  <si>
    <t>2026-03-08T19:03:42.130+01:00</t>
  </si>
  <si>
    <t>[{"id":"122615b9-285a-464d-b4d7-291d24e262d3","count":1,"label":"Pizza Špenát kuře 18 cm","posId":"128","price":11900,"isExtra":false,"creatorId":"qi3wpdAljf2rAqlx9mlzH","isPackging":0,"actualLabel":"Pizza Špenát kuře 18 cm"},{"id":"e41e5df3-8353-4439-85d9-1396cf9e8152","count":1,"label":"Pizza Comeback 40","posId":"109","price":30900,"isExtra":false,"creatorId":"BsMDtp_BFo2S3GDNtvHOc","isPackging":0,"actualLabel":"Pizza Comeback 40"},{"id":"ecb5a078-8b22-4828-887f-635e0b877502","count":2,"label":"Dip česnekový","posId":"P106","price":2000,"isExtra":false,"creatorId":"x03QbjFH6LdoN2IYW6pl3","isPackging":0,"actualLabel":"Dip česnekový"}]</t>
  </si>
  <si>
    <t>2026-03-08T18:51:03.835+01:00</t>
  </si>
  <si>
    <t>2026-03-08T19:05:33.259+01:00</t>
  </si>
  <si>
    <t>2026-03-08T19:16:48.853+01:00</t>
  </si>
  <si>
    <t>2026-03-08T18:51:04.669+01:00</t>
  </si>
  <si>
    <t>[{"id":"ef7489da-416c-4ccb-846f-0317489461fc","note":"","count":1,"label":"BBQ Meteor 40 cm","posId":"106","price":30900,"isExtra":false}]</t>
  </si>
  <si>
    <t>2026-03-08T18:49:58.910+01:00</t>
  </si>
  <si>
    <t>2026-03-08T18:58:28.381+01:00</t>
  </si>
  <si>
    <t>[{"id":"6748417db17528cb9bcae605","count":1,"label":"Pepperoni 32cm 🌶️🌶️","posId":"120","price":24900,"isExtra":false},{"id":"656458f65d60d607724273eb","count":1,"label":"Balné","posId":"K0000","price":1500,"isExtra":true}]</t>
  </si>
  <si>
    <t>2026-03-08T18:40:58.417+01:00</t>
  </si>
  <si>
    <t>2026-03-08T18:49:35.232+01:00</t>
  </si>
  <si>
    <t>[{"id":"59589716","note":"","size":"Baby Špenát &amp; kuře 32cm","count":1,"label":"Baby Špenát &amp; kuře 32cm","posId":"116","price":24900,"isExtra":false},{"id":"54685059","note":"","count":1,"label":"Balné","posId":"K0000","price":1500,"isExtra":true},{"id":"59589719","note":"","count":1,"label":"USA těsto","posId":"17","price":1000,"isExtra":true},{"id":"54685088","note":"","count":1,"label":"okraj mozzarella, bylinky","posId":"A121","price":5700,"isExtra":true},{"id":"54685099","note":"","count":1,"label":"Žampiony","posId":"B105","price":2500,"KDSTags":["greenhighlight"],"isExtra":true}]</t>
  </si>
  <si>
    <t>2026-03-08T18:33:34.029+01:00</t>
  </si>
  <si>
    <t>2026-03-08T18:43:34.002+01:00</t>
  </si>
  <si>
    <t>[{"id":"fe5368cb-48a2-4a75-9c35-1af7d2778027","count":1,"label":"Pizza BBQ Meteor 40","posId":"106","price":30900,"isExtra":false,"creatorId":"6X2hcj3XpH-015FpVxQoL","isPackging":0,"actualLabel":"Pizza BBQ Meteor 40"},{"id":"extra_20230331101812_3","count":1,"label":"okraj mozzarella, bylinky","posId":"A122","price":6500,"isExtra":true,"mainItemId":"fe5368cb-48a2-4a75-9c35-1af7d2778027"},{"id":"d3d45011-38ff-4409-9f5f-709db0005c2e","count":1,"label":"Pepsi zero sugar 1l","posId":"N125","price":5900,"isExtra":false,"creatorId":"Zp1_QGA4-cEPBsDL4M3k0","isPackging":0,"actualLabel":"Pepsi zero sugar 1l"}]</t>
  </si>
  <si>
    <t>2026-03-08T18:31:08.294+01:00</t>
  </si>
  <si>
    <t>2026-03-08T18:40:23.027+01:00</t>
  </si>
  <si>
    <t>[{"id":"7ee7e3c8-2c54-4dc5-810f-2f52f62e2d14","note":"","count":1,"label":"Comeback 32 cm","posId":"121","price":24900,"isExtra":false},{"id":"3316ecf4-07ea-4045-acd5-7383dd81145f","note":"","count":1,"label":"jalapeños","posId":"B102","price":2500,"KDSTags":["greenhighlight"],"isExtra":true}]</t>
  </si>
  <si>
    <t>2026-03-08T18:30:03.507+01:00</t>
  </si>
  <si>
    <t>2026-03-08T18:46:59.979+01:00</t>
  </si>
  <si>
    <t>2026-03-08T18:57:03.996+01:00</t>
  </si>
  <si>
    <t>2026-03-08T18:30:03.850+01:00</t>
  </si>
  <si>
    <t>[{"id":"3a5867b0-8da1-4c8b-bd1f-70418434cae8","note":"","count":1,"label":"BBQ Texas 32 cm","posId":"119","price":24900,"isExtra":false}]</t>
  </si>
  <si>
    <t>2026-03-08T18:26:23.308+01:00</t>
  </si>
  <si>
    <t>2026-03-08T18:39:21.231+01:00</t>
  </si>
  <si>
    <t>[{"id":"59589715","note":"","size":"Capricciosa 32cm","count":1,"label":"Capricciosa 32cm","posId":"113","price":24900,"isExtra":false},{"id":"54685059","note":"","count":1,"label":"Balné","posId":"K0000","price":1500,"isExtra":true},{"id":"59589709","note":"","size":"Comeback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🌶️","posId":"121","price":24900,"isExtra":false},{"id":"54685059","note":"","count":1,"label":"Balné","posId":"K0000","price":1500,"isExtra":true}]</t>
  </si>
  <si>
    <t>2026-03-08T18:24:32.732+01:00</t>
  </si>
  <si>
    <t>2026-03-08T18:38:01.902+01:00</t>
  </si>
  <si>
    <t>[{"id":"abc09576-c82e-424c-9c99-d37363e8b774","count":1,"label":"Pizza Hot &amp; Spicy 32","posId":"122","price":24900,"isExtra":false,"creatorId":"Dd7A0kQov8iJfYG41wIqG","isPackging":0,"actualLabel":"Pizza Hot &amp; Spicy 32"},{"id":"badab69a-6b15-4147-b4f5-6281587f7d27","count":1,"label":"Pizza Comeback 32","posId":"121","price":24900,"isExtra":false,"creatorId":"553Kq49xsWq-mODDaHtcU","isPackging":0,"actualLabel":"Pizza Comeback 32"}]</t>
  </si>
  <si>
    <t>2026-03-08T18:15:38.603+01:00</t>
  </si>
  <si>
    <t>2026-03-08T18:26:49.192+01:00</t>
  </si>
  <si>
    <t>[{"id":"59589706","note":"","size":"Margherita 32cm","count":1,"label":"Margherita 32cm","posId":"112","price":20900,"isExtra":false},{"id":"54685059","note":"","count":1,"label":"Balné","posId":"K0000","price":1500,"isExtra":true},{"id":"54685099","note":"","count":1,"label":"Žampiony","posId":"B105","price":2500,"KDSTags":["greenhighlight"],"isExtra":true},{"id":"54685146","note":"","count":1,"label":"Cibule","posId":"B103","price":2500,"KDSTags":["greenhighlight"],"isExtra":true},{"id":"59589707","note":"","size":"Quattro Formaggi 32cm","count":1,"label":"Quattro Formaggi 32cm","posId":"123","price":24900,"isExtra":false},{"id":"54685059","note":"","count":1,"label":"Balné","posId":"K0000","price":1500,"isExtra":true}]</t>
  </si>
  <si>
    <t>2026-03-08T18:15:20.629+01:00</t>
  </si>
  <si>
    <t>2026-03-08T18:28:22.062+01:00</t>
  </si>
  <si>
    <t>[{"id":"cc86dae9-6f40-43c6-a67f-bfe32f0474ef","count":1,"label":"Pizza Pepperoni 32","posId":"120","price":24900,"isExtra":false,"creatorId":"6PjnogZXhpKSVmpRo3fQp","isPackging":0,"actualLabel":"Pizza Pepperoni 32"}]</t>
  </si>
  <si>
    <t>2026-03-08T18:13:45.758+01:00</t>
  </si>
  <si>
    <t>2026-03-08T18:28:17.122+01:00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</si>
  <si>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🌶️","posId":"109","price":30900,"isExtra":false},{"id":"54685049","note":"","count":1,"label":"Balné","posId":"K0000","price":2000,"isExtra":true},{"id":"59555749","note":"","count":1,"label":"BBQ základ","posId":"ZRB40","price":0,"isExtra":true},{"id":"54685083","note":"","count":1,"label":"okraj mozzarella, bylinky","posId":"A122","price":6500,"isExtra":true},{"id":"54685018","note":"","size":"Česnekový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</si>
  <si>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2026-03-08T18:12:03.034+01:00</t>
  </si>
  <si>
    <t>2026-03-08T18:34:38.867+01:00</t>
  </si>
  <si>
    <t>2026-03-08T18:51:15.504+01:00</t>
  </si>
  <si>
    <t>2026-03-08T18:12:03.568+01:00</t>
  </si>
  <si>
    <t>[{"id":"0491ba2d-7c43-44f5-949a-e82693028cdb","note":"","count":1,"label":"Margherita 32 cm","posId":"136","price":20900,"isExtra":false},{"id":"f4e62f0e-27eb-456f-a59a-dac515570142","note":"","count":1,"label":"Jablečno-skořicové rolls, 8ks","posId":"18","price":8900,"isExtra":false},{"id":"389b26e5-2cae-411b-afde-ac1cec80674b","note":"","count":1,"label":"Margherita 40 cm","posId":"100","price":26900,"isExtra":false}]</t>
  </si>
  <si>
    <t>2026-03-08T18:01:35.183+01:00</t>
  </si>
  <si>
    <t>2026-03-08T18:17:59.056+01:00</t>
  </si>
  <si>
    <t>[{"id":"54684979","note":"","size":"Baby špenát &amp; kuře 40cm","count":1,"label":"Baby špenát &amp; kuře 40cm","posId":"104","price":30900,"isExtra":false},{"id":"54685049","note":"","count":1,"label":"Balné","posId":"K0000","price":2000,"isExtra":true},{"id":"54685083","note":"","count":1,"label":"okraj mozzarella, bylinky","posId":"A122","price":6500,"isExtra":true},{"id":"54685018","note":"","size":"Česnekový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</si>
  <si>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2026-03-08T17:56:23.095+01:00</t>
  </si>
  <si>
    <t>2026-03-08T18:02:34.115+01:00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</si>
  <si>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🌶️🌶️","posId":"122","price":24900,"isExtra":false},{"id":"54685059","note":"","count":1,"label":"Balné","posId":"K0000","price":1500,"isExtra":true},{"id":"54685088","note":"","count":1,"label":"okraj mozzarella, bylinky","posId":"A121","price":5700,"isExtra":true},{"id":"54685170","note":"","count":1,"label":"Slanina","posId":"B108","price":3000,"KDSTags":["greenhighlight"],"isExtra":true}]</t>
  </si>
  <si>
    <t>2026-03-08T17:55:02.917+01:00</t>
  </si>
  <si>
    <t>2026-03-08T18:23:10.949+01:00</t>
  </si>
  <si>
    <t>2026-03-08T18:35:25.927+01:00</t>
  </si>
  <si>
    <t>2026-03-08T17:55:03.481+01:00</t>
  </si>
  <si>
    <t>[{"id":"964de064-9473-45d2-a921-18d4e9308b80","note":"","count":1,"label":"Sweet passion 32 cm","posId":"29","price":20900,"isExtra":false},{"id":"088a7edc-ef1e-4c6b-b7a1-36c2c45ab0fe","note":"","count":1,"label":"Capricciosa 32 cm","posId":"113","price":24900,"isExtra":false},{"id":"af2bee84-a445-45fc-8ca2-cf4fed0dcf38","note":"","count":1,"label":"okraj mozzarella bylinky","posId":"A121","price":5700,"isExtra":true},{"id":"5da54b98-3fa2-42c1-858f-7688afdae2fa","note":"","count":1,"label":"BEZ -žampiony","posId":"X105","price":0,"KDSTags":["redhighlight"],"isExtra":true},{"id":"0604cf40-24b5-4ad5-a9e4-e5834def96b8","note":"","count":2,"label":"Dip česnekový","posId":"P106","price":2000,"isExtra":false},{"id":"7805ed20-b7fb-4253-865d-b1d6ba10a291","note":"","count":1,"label":"Baby špenát &amp; kuře 32 cm","posId":"140","price":24900,"isExtra":false},{"id":"af2bee84-a445-45fc-8ca2-cf4fed0dcf38","note":"","count":1,"label":"okraj mozzarella bylinky","posId":"A121","price":5700,"isExtra":true},{"id":"0b22568e-4d1c-45db-9aa3-de09ef6c293a","note":"","count":1,"label":"Pepperoni 32 cm","posId":"120","price":24900,"isExtra":false}]</t>
  </si>
  <si>
    <t>2026-03-08T17:50:03.244+01:00</t>
  </si>
  <si>
    <t>2026-03-08T18:01:15.850+01:00</t>
  </si>
  <si>
    <t>[{"id":"088a7edc-ef1e-4c6b-b7a1-36c2c45ab0fe","note":"","count":1,"label":"Capricciosa 32 cm","posId":"113","price":24900,"isExtra":false},{"id":"5da54b98-3fa2-42c1-858f-7688afdae2fa","note":"","count":1,"label":"BEZ -žampiony","posId":"X105","price":0,"KDSTags":["redhighlight"],"isExtra":true}]</t>
  </si>
  <si>
    <t>2026-03-08T17:48:49.702+01:00</t>
  </si>
  <si>
    <t>2026-03-08T18:00:35.106+01:00</t>
  </si>
  <si>
    <t>[{"id":"54685012","note":"","size":"Veggie menu Comeback","count":1,"label":"Veggie menu Comeback","posId":"M200","price":34900,"isExtra":false},{"id":"54685128","note":"","count":1,"label":"Pepperoni","posId":"Y120","price":0,"isExtra":true},{"id":"54685040","note":"","count":1,"label":"Balné","posId":"K0000","price":3000,"isExtra":true},{"id":"59589719","note":"","count":1,"label":"USA těsto","posId":"17","price":1000,"isExtra":true},{"id":"54685124","note":"","count":1,"label":"okraj hotdog, bbq omáčka","posId":"A119","price":5700,"isExtra":true},{"id":"54685069","note":"","count":1,"label":"česnekový chléb","posId":"P104","price":0,"isExtra":true},{"id":"57405731","note":"","count":1,"label":"Pepsi zero sugar 1l","posId":"N125","price":0,"isExtra":true},{"id":"59589709","note":"","size":"Comeback 32cm 🌶️","count":1,"label":"Comeback 32cm 🌶️","posId":"121","price":24900,"isExtra":false},{"id":"54685059","note":"","count":1,"label":"Balné","posId":"K0000","price":1500,"isExtra":true},{"id":"59589719","note":"","count":1,"label":"USA těsto","posId":"17","price":1000,"isExtra":true},{"id":"57279289","note":"","count":1,"label":"BBQ základ","posId":"ZRB32","price":0,"isExtra":true},{"id":"54685088","note":"","count":1,"label":"okraj mozzarella, bylinky","posId":"A121","price":5700,"isExtra":true},{"id":"54685134","note":"","count":1,"label":"Bez cibule","posId":"X103","price":0,"KDSTags":["redhighlight"],"isExtra":true},{"id":"54685018","note":"","size":"Česnekový dip","count":1,"label":"Česnekový dip","posId":"P106","price":2000,"isExtra":false},{"id":"54685059","note":"","count":1,"label":"Balné","posId":"K0000","price":1500,"isExtra":true},{"id":"57464194","note":"","size":"Dip Jalapeňos","count":1,"label":"Dip Jalapeňos","posId":"P107","price":2000,"isExtra":false},{"id":"54685059","note":"","count":1,"label":"Balné","posId":"K0000","price":1500,"isExtra":true}]</t>
  </si>
  <si>
    <t>Vesenko</t>
  </si>
  <si>
    <t>2026-03-08T17:41:18.015+01:00</t>
  </si>
  <si>
    <t>2026-03-08T17:57:11.076+01:00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</si>
  <si>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bylinky","posId":"A122","price":6500,"isExtra":true}]</t>
  </si>
  <si>
    <t>2026-03-08T17:41:10.062+01:00</t>
  </si>
  <si>
    <t>2026-03-08T17:54:42.581+01:00</t>
  </si>
  <si>
    <t>[{"id":"59589710","note":"","size":"Pepperoni 32cm 🌶️🌶️","count":2,"label":"Pepperoni 32cm 🌶️🌶️","posId":"120","price":24900,"isExtra":false},{"id":"54685059","note":"","count":2,"label":"Balné","posId":"K0000","price":1500,"isExtra":true},{"id":"54685088","note":"","count":2,"label":"okraj mozzarella, bylinky","posId":"A121","price":5700,"isExtra":true},{"id":"57464194","note":"","size":"Dip Jalapeňos","count":3,"label":"Dip Jalapeňos","posId":"P107","price":2000,"isExtra":false},{"id":"54685059","note":"","count":3,"label":"Balné","posId":"K0000","price":1500,"isExtra":true}]</t>
  </si>
  <si>
    <t>2026-03-08T17:40:04.122+01:00</t>
  </si>
  <si>
    <t>2026-03-08T17:52:58.856+01:00</t>
  </si>
  <si>
    <t>2026-03-08T18:00:16.588+01:00</t>
  </si>
  <si>
    <t>2026-03-08T17:40:05.101+01:00</t>
  </si>
  <si>
    <t>[{"id":"faf7ff40-eef3-48bd-92c4-b33e5bbf095d","note":"","count":1,"label":"Quattro Formaggi 40 cm","posId":"111","price":30900,"isExtra":false},{"id":"5dfcd7e6-75e9-4752-8a19-eab42ba37b6d","note":"","count":1,"label":"Kukuřice","posId":"C115","price":3500,"KDSTags":["greenhighlight"],"isExtra":true},{"id":"05527ae0-b54e-44de-955c-e974dad0a79f","note":"","count":1,"label":"Šunka","posId":"C106","price":4000,"KDSTags":["greenhighlight"],"isExtra":true},{"id":"2a9dc121-ec1e-4cbb-b8d5-66ce6a546664","note":"","count":1,"label":"DIP jalapenos","posId":"P107","price":2000,"isExtra":false}]</t>
  </si>
  <si>
    <t>2026-03-08T17:35:03.429+01:00</t>
  </si>
  <si>
    <t>2026-03-08T17:53:30.951+01:00</t>
  </si>
  <si>
    <t>2026-03-08T18:17:06.794+01:00</t>
  </si>
  <si>
    <t>2026-03-08T17:35:04.017+01:00</t>
  </si>
  <si>
    <t>[{"id":"ef7489da-416c-4ccb-846f-0317489461fc","note":"","count":1,"label":"BBQ Meteor 40 cm","posId":"106","price":30900,"isExtra":false},{"id":"0604cf40-24b5-4ad5-a9e4-e5834def96b8","note":"","count":2,"label":"Dip česnekový","posId":"P106","price":2000,"isExtra":false}]</t>
  </si>
  <si>
    <t>2026-03-08T17:32:13.279+01:00</t>
  </si>
  <si>
    <t>2026-03-08T17:41:01.589+01:00</t>
  </si>
  <si>
    <t>[{"id":"6748417db17528cb9bcae605","count":1,"label":"Pepperoni 32cm 🌶️🌶️","posId":"120","price":24900,"isExtra":false},{"id":"656458f65d60d607724273eb","count":1,"label":"Balné","posId":"K0000","price":1500,"isExtra":true},{"id":"68c5452ac747a1013b8ff5fd","count":1,"label":"USA těsto","posId":"17","price":1000,"isExtra":true}]</t>
  </si>
  <si>
    <t>2026-03-08T17:27:02.905+01:00</t>
  </si>
  <si>
    <t>2026-03-08T17:49:03.116+01:00</t>
  </si>
  <si>
    <t>2026-03-08T18:05:36.954+01:00</t>
  </si>
  <si>
    <t>2026-03-08T17:27:03.321+01:00</t>
  </si>
  <si>
    <t>[{"id":"0604cf40-24b5-4ad5-a9e4-e5834def96b8","note":"","count":1,"label":"Dip česnekový","posId":"P106","price":2000,"isExtra":false},{"id":"088a7edc-ef1e-4c6b-b7a1-36c2c45ab0fe","note":"","count":1,"label":"Capricciosa 32 cm","posId":"113","price":24900,"isExtra":false},{"id":"5da54b98-3fa2-42c1-858f-7688afdae2fa","note":"","count":1,"label":"BEZ -žampiony","posId":"X105","price":0,"KDSTags":["redhighlight"],"isExtra":true},{"id":"7ee7e3c8-2c54-4dc5-810f-2f52f62e2d14","note":"","count":1,"label":"Comeback 32 cm","posId":"121","price":24900,"isExtra":false},{"id":"ddd88272-9f0a-4ca7-a4db-a3a7d157b54d","note":"","count":1,"label":"Pepsi zero sugar 1l","posId":"N125","price":5900,"isExtra":false}]</t>
  </si>
  <si>
    <t>Manjinder</t>
  </si>
  <si>
    <t>2026-03-08T17:26:57.985+01:00</t>
  </si>
  <si>
    <t>2026-03-08T17:42:18.975+01:00</t>
  </si>
  <si>
    <t>[{"id":"114","note":"","count":1,"label":"Hawai 32cm","posId":"114","price":24900,"isExtra":false},{"id":"K0000","note":"","count":1,"label":"Balné","posId":"K0000","price":1500,"isExtra":true},{"id":"109","note":"","count":1,"label":"Comeback 40cm 🌶️","posId":"109","price":30900,"isExtra":false},{"id":"K0000","note":"","count":1,"label":"Balné","posId":"K0000","price":2000,"isExtra":true}]</t>
  </si>
  <si>
    <t>2026-03-08T17:25:03.457+01:00</t>
  </si>
  <si>
    <t>2026-03-08T17:46:32.839+01:00</t>
  </si>
  <si>
    <t>2026-03-08T17:59:36.745+01:00</t>
  </si>
  <si>
    <t>2026-03-08T17:25:03.940+01:00</t>
  </si>
  <si>
    <t>[{"id":"389b26e5-2cae-411b-afde-ac1cec80674b","note":"","count":1,"label":"Margherita 40 cm","posId":"100","price":26900,"isExtra":false},{"id":"ea4ce1a4-078c-4572-96c4-02a16e7abbbc","note":"","count":1,"label":"Masové kuličky","posId":"C116","price":8900,"KDSTags":["greenhighlight"],"isExtra":true},{"id":"44f66fb9-fc80-46b2-b112-ecbf82d721e6","note":"","count":1,"label":"Zeleninová 40 cm","posId":"103","price":30900,"isExtra":false},{"id":"6429499b-bd57-4ad7-b257-96da4ce175b3","note":"","count":1,"label":"Jalapeños","posId":"C102","price":3500,"KDSTags":["greenhighlight"],"isExtra":true},{"id":"cc07bf3f-3e6f-4df8-9018-c7e260233504","note":"","count":1,"label":"BEZ -cibule","posId":"X103","price":0,"KDSTags":["redhighlight"],"isExtra":true}]</t>
  </si>
  <si>
    <t>2026-03-08T17:23:03.333+01:00</t>
  </si>
  <si>
    <t>2026-03-08T17:37:23.063+01:00</t>
  </si>
  <si>
    <t>[{"id":"54685017","note":"","size":"Pepperoni Rolls 🌶️","count":1,"label":"Pepperoni Rolls 🌶️","posId":"P100","price":8900,"isExtra":false},{"id":"54685059","note":"","count":1,"label":"Balné","posId":"K0000","price":1500,"isExtra":true},{"id":"54684975","note":"","size":"Comeback 40cm 🌶️","count":1,"label":"Comeback 40cm 🌶️","posId":"109","price":30900,"isExtra":false},{"id":"54685049","note":"","count":1,"label":"Balné","posId":"K0000","price":2000,"isExtra":true},{"id":"54685152","note":"","count":1,"label":"Kukuřice","posId":"C115","price":3500,"KDSTags":["greenhighlight"],"isExtra":true},{"id":"54685160","note":"","count":1,"label":"Mozzarella","posId":"C113","price":4000,"KDSTags":["greenhighlight"],"isExtra":true}]</t>
  </si>
  <si>
    <t>2026-03-08T17:22:33.414+01:00</t>
  </si>
  <si>
    <t>2026-03-08T17:35:05.107+01:00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</si>
  <si>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🌶️🌶️","posId":"110","price":30900,"isExtra":false},{"id":"54685049","note":"","count":1,"label":"Balné","posId":"K0000","price":2000,"isExtra":true},{"id":"54684982","note":"","size":"Capricciosa 40cm","count":1,"label":"Capricciosa 40cm","posId":"101","price":30900,"isExtra":false},{"id":"54685049","note":"","count":1,"label":"Balné","posId":"K0000","price":2000,"isExtra":true}]</t>
  </si>
  <si>
    <t>2026-03-08T17:18:21.752+01:00</t>
  </si>
  <si>
    <t>2026-03-08T17:28:42.090+01:00</t>
  </si>
  <si>
    <t>[{"id":"6748417db17528cb9bcae603","count":1,"label":"Comeback 32cm 🌶️","posId":"121","price":24900,"isExtra":false},{"id":"656458f65d60d607724273eb","count":1,"label":"Balné","posId":"K0000","price":1500,"isExtra":true},{"id":"6745a653230e9519de489456","count":1,"label":"BBQ základ","posId":"ZRB32","price":0,"isExtra":true},{"id":"6748417db17528cb9bcae5ff","count":1,"label":"Quattro Formaggi 32cm","posId":"123","price":24900,"isExtra":false},{"id":"656458f65d60d607724273eb","count":1,"label":"Balné","posId":"K0000","price":1500,"isExtra":true},{"id":"6745a653230e9519de489241","count":1,"label":"Rajčatový základ","posId":"ZSR32","price":0,"isExtra":true}]</t>
  </si>
  <si>
    <t>2026-03-08T17:16:44.756+01:00</t>
  </si>
  <si>
    <t>2026-03-08T17:24:16.058+01:00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</si>
  <si>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🌶️🌶️","posId":"108","price":30900,"isExtra":false},{"id":"54685049","note":"","count":1,"label":"Balné","posId":"K0000","price":2000,"isExtra":true}]</t>
  </si>
  <si>
    <t>2026-03-08T17:12:03.324+01:00</t>
  </si>
  <si>
    <t>2026-03-08T17:23:33.786+01:00</t>
  </si>
  <si>
    <t>[{"id":"1edf54fc-1032-442c-939f-e6e2033b2270","note":"","count":1,"label":"Comeback 40 cm","posId":"109","price":30900,"isExtra":false}]</t>
  </si>
  <si>
    <t>2026-03-08T17:10:03.637+01:00</t>
  </si>
  <si>
    <t>2026-03-08T17:19:29.871+01:00</t>
  </si>
  <si>
    <t>[{"id":"a4e8ca23-fe36-4747-a603-19485eee7e76","note":"","count":1,"label":"Hot &amp; Spicy 32 cm","posId":"146","price":24900,"isExtra":false},{"id":"52687002-58c9-40ea-ba22-d2ae7a4b5889","note":"","count":1,"label":"Comeback 32 cm","posId":"145","price":24900,"isExtra":false},{"id":"a8b296cb-224d-46e2-b4ca-40d9cb21295a","note":"","count":1,"label":"BEZ -šunka","posId":"X106","price":0,"KDSTags":["redhighlight"],"isExtra":true}]</t>
  </si>
  <si>
    <t>2026-03-08T17:08:04.857+01:00</t>
  </si>
  <si>
    <t>2026-03-08T17:22:00.389+01:00</t>
  </si>
  <si>
    <t>2026-03-08T17:32:53.260+01:00</t>
  </si>
  <si>
    <t>2026-03-08T17:08:05.356+01:00</t>
  </si>
  <si>
    <t>[{"id":"a78b511f-836b-415e-9285-dd47f293529b","note":"","count":1,"label":"Pepperoni 40 cm","posId":"108","price":30900,"isExtra":false},{"id":"a3af24f3-c3ce-4e93-83a5-9a3b7277f4fc","note":"","count":1,"label":"Okraj mozzarella, bylinky","posId":"A122","price":6500,"isExtra":true},{"id":"0604cf40-24b5-4ad5-a9e4-e5834def96b8","note":"","count":1,"label":"Dip česnekový","posId":"P106","price":2000,"isExtra":false}]</t>
  </si>
  <si>
    <t>2026-03-08T17:00:14.269+01:00</t>
  </si>
  <si>
    <t>2026-03-08T17:06:16.759+01:00</t>
  </si>
  <si>
    <t>[{"id":"45e86e69-d951-4cfa-82b7-297944319a30","count":1,"label":"Guarana classic","posId":"N142","price":5500,"isExtra":false,"creatorId":"Bn5loWfA2B1PTmsCcizTt","isPackging":0,"actualLabel":"Guarana classic"}]</t>
  </si>
  <si>
    <t>2026-03-08T16:59:03.233+01:00</t>
  </si>
  <si>
    <t>2026-03-08T17:10:46.808+01:00</t>
  </si>
  <si>
    <t>2026-03-08T17:23:22.249+01:00</t>
  </si>
  <si>
    <t>2026-03-08T16:59:03.557+01:00</t>
  </si>
  <si>
    <t>[{"id":"72a788fd-2d10-4aa9-80c1-abbc9acb3570","note":"","count":1,"label":"Hawai 32 cm","posId":"138","price":24900,"isExtra":false},{"id":"c10d36f8-acd3-4a8b-979d-b81c00d75c6f","note":"","count":1,"label":"BEZ -ananas","posId":"X100","price":0,"KDSTags":["redhighlight"],"isExtra":true},{"id":"9069d980-0a24-408c-a214-618aed030839","note":"","count":1,"label":"BBQ Texas 32 cm","posId":"143","price":24900,"isExtra":false},{"id":"af2bee84-a445-45fc-8ca2-cf4fed0dcf38","note":"","count":1,"label":"okraj mozzarella bylinky","posId":"A121","price":5700,"isExtra":true},{"id":"cc07bf3f-3e6f-4df8-9018-c7e260233504","note":"","count":1,"label":"BEZ -cibule","posId":"X103","price":0,"KDSTags":["redhighlight"],"isExtra":true}]</t>
  </si>
  <si>
    <t>Aleš</t>
  </si>
  <si>
    <t>2026-03-08T16:55:37.861+01:00</t>
  </si>
  <si>
    <t>2026-03-08T17:07:39.949+01:00</t>
  </si>
  <si>
    <t>[{"id":"123","note":"","count":1,"label":"Quattro Formaggi 32cm","posId":"123","price":24900,"isExtra":false},{"id":"K0000","note":"","count":1,"label":"Balné","posId":"K0000","price":1500,"isExtra":true},{"id":"114","note":"","count":1,"label":"Hawai 32cm","posId":"114","price":24900,"isExtra":false},{"id":"K0000","note":"","count":1,"label":"Balné","posId":"K0000","price":1500,"isExtra":true}]</t>
  </si>
  <si>
    <t>2026-03-08T16:52:04.043+01:00</t>
  </si>
  <si>
    <t>2026-03-08T17:05:42.772+01:00</t>
  </si>
  <si>
    <t>[{"id":"389b26e5-2cae-411b-afde-ac1cec80674b","note":"","count":1,"label":"Margherita 40 cm","posId":"100","price":26900,"isExtra":false},{"id":"9b3fd0f9-6a36-4a8e-95ad-00dbae675705","note":"","count":1,"label":"Capricciosa 40 cm","posId":"101","price":30900,"isExtra":false},{"id":"5d2371f1-a2a2-462f-9e8a-40af8e09e0d2","note":"","count":1,"label":"BEZ -olivy","posId":"X112","price":0,"KDSTags":["redhighlight"],"isExtra":true},{"id":"faf7ff40-eef3-48bd-92c4-b33e5bbf095d","note":"","count":1,"label":"Quattro Formaggi 40 cm","posId":"111","price":30900,"isExtra":false}]</t>
  </si>
  <si>
    <t>2026-03-08T16:51:03.463+01:00</t>
  </si>
  <si>
    <t>2026-03-08T17:13:07.838+01:00</t>
  </si>
  <si>
    <t>2026-03-08T17:37:57.243+01:00</t>
  </si>
  <si>
    <t>2026-03-08T16:51:03.910+01:00</t>
  </si>
  <si>
    <t>[{"id":"9b3fd0f9-6a36-4a8e-95ad-00dbae675705","note":"","count":1,"label":"Capricciosa 40 cm","posId":"101","price":30900,"isExtra":false},{"id":"a3af24f3-c3ce-4e93-83a5-9a3b7277f4fc","note":"","count":1,"label":"Okraj mozzarella, bylinky","posId":"A122","price":6500,"isExtra":true}]</t>
  </si>
  <si>
    <t>2026-03-08T16:39:39.981+01:00</t>
  </si>
  <si>
    <t>2026-03-08T16:49:37.025+01:00</t>
  </si>
  <si>
    <t>[{"id":"59589714","note":"","size":"Hawai 32cm","count":1,"label":"Hawai 32cm","posId":"114","price":24900,"isExtra":false},{"id":"54685059","note":"","count":1,"label":"Balné","posId":"K0000","price":1500,"isExtra":true},{"id":"54685088","note":"","count":1,"label":"okraj mozzarella, bylinky","posId":"A121","price":5700,"isExtra":true},{"id":"57405713","note":"","size":"Aquilla černý čaj a broskev 0,5l","count":1,"label":"Aquilla černý čaj a broskev 0,5l","posId":"N120","price":4900,"isExtra":false}]</t>
  </si>
  <si>
    <t>2026-03-08T16:22:38.177+01:00</t>
  </si>
  <si>
    <t>2026-03-08T16:33:35.820+01:00</t>
  </si>
  <si>
    <t>[{"id":"54684982","note":"","size":"Capricciosa 40cm","count":1,"label":"Capricciosa 40cm","posId":"101","price":30900,"isExtra":false},{"id":"54685049","note":"","count":1,"label":"Balné","posId":"K0000","price":2000,"isExtra":true},{"id":"54685083","note":"","count":1,"label":"okraj mozzarella, bylinky","posId":"A122","price":6500,"isExtra":true},{"id":"54685018","note":"","size":"Česnekový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</si>
  <si>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2026-03-08T16:17:42.694+01:00</t>
  </si>
  <si>
    <t>2026-03-08T16:27:39.552+01:00</t>
  </si>
  <si>
    <t>[{"id":"187bba1c-136a-4447-a4b6-9166a713f3e1","count":1,"label":"Pizza Quattro Formaggi 18","posId":"135","price":11900,"isExtra":false,"creatorId":"9x6o36yCc8Oa8-YdhtyEe","isPackging":0,"actualLabel":"Pizza Quattro Formaggi 18"},{"id":"dd7499d7-bded-404d-88d0-2a1e8c20a54d","count":1,"label":"Pizza Comeback 18","posId":"133","price":11900,"isExtra":false,"creatorId":"fjqX9huL2lLx0pu2QdXXz","isPackging":0,"actualLabel":"Pizza Comeback 18"}]</t>
  </si>
  <si>
    <t>2026-03-08T16:16:55.483+01:00</t>
  </si>
  <si>
    <t>2026-03-08T16:26:56.545+01:00</t>
  </si>
  <si>
    <t>[{"id":"cb0aa464-ac0c-4fde-84c4-f301aa7fec06","count":1,"label":"Pizza BBQ Texas 40","posId":"107","price":30900,"isExtra":false,"creatorId":"EBUpr6IiTQQ6cDfz4h0cT","isPackging":0,"actualLabel":"Pizza BBQ Texas 40"}]</t>
  </si>
  <si>
    <t>Pražák Aleš</t>
  </si>
  <si>
    <t>2026-03-08T15:57:03.662+01:00</t>
  </si>
  <si>
    <t>2026-03-08T16:29:22.557+01:00</t>
  </si>
  <si>
    <t>2026-03-08T16:40:30.670+01:00</t>
  </si>
  <si>
    <t>2026-03-08T15:57:03.981+01:00</t>
  </si>
  <si>
    <t>[{"id":"0b22568e-4d1c-45db-9aa3-de09ef6c293a","note":"","count":1,"label":"Pepperoni 32 cm","posId":"120","price":24900,"isExtra":false},{"id":"af2bee84-a445-45fc-8ca2-cf4fed0dcf38","note":"","count":1,"label":"okraj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česnekový","posId":"P106","price":2000,"isExtra":false}]</t>
  </si>
  <si>
    <t>2026-03-08T15:54:15.392+01:00</t>
  </si>
  <si>
    <t>2026-03-08T16:01:52.564+01:00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</si>
  <si>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🌶️🌶️","posId":"120","price":24900,"isExtra":false},{"id":"54685059","note":"","count":1,"label":"Balné","posId":"K0000","price":1500,"isExtra":true}]</t>
  </si>
  <si>
    <t>2026-03-08T15:39:11.071+01:00</t>
  </si>
  <si>
    <t>2026-03-08T15:48:29.580+01:00</t>
  </si>
  <si>
    <t>[{"id":"59589712","note":"","size":"BBQ Meteor 32cm","count":1,"label":"BBQ Meteor 32cm","posId":"118","price":24900,"isExtra":false},{"id":"54685059","note":"","count":1,"label":"Balné","posId":"K0000","price":1500,"isExtra":true},{"id":"54685097","note":"","count":1,"label":"okraj mozzarella, bbq omáčka","posId":"A123","price":5700,"isExtra":true},{"id":"54685116","note":"","count":1,"label":"Bez masových kuliček","posId":"X116","price":0,"KDSTags":["redhighlight"],"isExtra":true}]</t>
  </si>
  <si>
    <t>2026-03-08T15:32:04.035+01:00</t>
  </si>
  <si>
    <t>2026-03-08T15:46:19.401+01:00</t>
  </si>
  <si>
    <t>2026-03-08T15:53:46.991+01:00</t>
  </si>
  <si>
    <t>2026-03-08T15:32:04.486+01:00</t>
  </si>
  <si>
    <t>[{"id":"0b22568e-4d1c-45db-9aa3-de09ef6c293a","note":"","count":1,"label":"Pepperoni 32 cm","posId":"120","price":24900,"isExtra":false},{"id":"1edf54fc-1032-442c-939f-e6e2033b2270","note":"","count":1,"label":"Comeback 40 cm","posId":"109","price":30900,"isExtra":false},{"id":"6bc8a133-7fb0-4f29-b8bc-6b6353a5cf9c","note":"","count":1,"label":"Paprika","posId":"C111","price":3500,"KDSTags":["greenhighlight"],"isExtra":true},{"id":"d620bc6b-ecfa-4465-a21e-5ad55002e77c","note":"","count":1,"label":"Žampiony","posId":"C105","price":3500,"KDSTags":["greenhighlight"],"isExtra":true}]</t>
  </si>
  <si>
    <t>2026-03-08T15:18:02.913+01:00</t>
  </si>
  <si>
    <t>2026-03-08T15:28:41.118+01:00</t>
  </si>
  <si>
    <t>2026-03-08T15:36:24.946+01:00</t>
  </si>
  <si>
    <t>2026-03-08T15:18:03.352+01:00</t>
  </si>
  <si>
    <t>[{"id":"faf7ff40-eef3-48bd-92c4-b33e5bbf095d","note":"","count":1,"label":"Quattro Formaggi 40 cm","posId":"111","price":30900,"isExtra":false}]</t>
  </si>
  <si>
    <t>2026-03-08T15:05:31.421+01:00</t>
  </si>
  <si>
    <t>2026-03-08T15:14:13.091+01:00</t>
  </si>
  <si>
    <t>[{"id":"3992c971-566f-483c-ab30-a7381fe38ae3","count":1,"label":"Pizza Quattro Formaggi 40","posId":"111","price":30900,"isExtra":false,"creatorId":"yjc_0DHE9GU4wSTknE81o","isPackging":0,"actualLabel":"Pizza Quattro Formaggi 40"}]</t>
  </si>
  <si>
    <t>2026-03-08T14:49:31.821+01:00</t>
  </si>
  <si>
    <t>2026-03-08T14:58:34.289+01:00</t>
  </si>
  <si>
    <t>Vagif</t>
  </si>
  <si>
    <t>2026-03-08T14:34:45.432+01:00</t>
  </si>
  <si>
    <t>2026-03-08T14:46:44.351+01:00</t>
  </si>
  <si>
    <t>[{"id":"123","note":"","count":1,"label":"Quattro Formaggi 32cm","posId":"123","price":24900,"isExtra":false},{"id":"K0000","note":"","count":1,"label":"Balné","posId":"K0000","price":1500,"isExtra":true}]</t>
  </si>
  <si>
    <t>2026-03-08T14:28:03.041+01:00</t>
  </si>
  <si>
    <t>2026-03-08T14:37:52.946+01:00</t>
  </si>
  <si>
    <t>2026-03-08T14:42:54.698+01:00</t>
  </si>
  <si>
    <t>2026-03-08T14:28:03.453+01:00</t>
  </si>
  <si>
    <t>[{"id":"e8a7b47a-70d2-4cc2-a375-1dab55125675","note":"","count":1,"label":"Quattro Formaggi 32 cm","posId":"123","price":24900,"isExtra":false},{"id":"6747ad56-2f52-4f5b-b96c-109c91cf97bd","note":"","count":1,"label":"Hawai 18 cm","posId":"126","price":11900,"isExtra":false},{"id":"0604cf40-24b5-4ad5-a9e4-e5834def96b8","note":"","count":1,"label":"Dip česnekový","posId":"P106","price":2000,"isExtra":false}]</t>
  </si>
  <si>
    <t>2026-03-08T14:23:03.573+01:00</t>
  </si>
  <si>
    <t>2026-03-08T14:32:25.924+01:00</t>
  </si>
  <si>
    <t>2026-03-08T14:48:11.031+01:00</t>
  </si>
  <si>
    <t>2026-03-08T14:23:04.940+01:00</t>
  </si>
  <si>
    <t>2026-03-08T14:22:28.609+01:00</t>
  </si>
  <si>
    <t>2026-03-08T14:23:41.904+01:00</t>
  </si>
  <si>
    <t>[{"id":"6ffd3545-72d2-4e40-9c4f-5ed137d1966b","count":1,"label":"Guarana kiwi a jablko","posId":"N144","price":5500,"isExtra":false,"creatorId":"qVoOoxC_NN1cfbgNw94t1","isPackging":0,"actualLabel":"Guarana kiwi a jablko"}]</t>
  </si>
  <si>
    <t>2026-03-08T14:04:37.304+01:00</t>
  </si>
  <si>
    <t>2026-03-08T14:20:47.125+01:00</t>
  </si>
  <si>
    <t>[{"id":"6748417db17528cb9bcae65f","count":1,"label":"Pepsi 1l","posId":"N124","price":5900,"isExtra":false},{"id":"6748417db17528cb9bcae60d","count":1,"label":"Hawai 32cm","posId":"114","price":24900,"isExtra":false},{"id":"656458f65d60d607724273eb","count":1,"label":"Balné","posId":"K0000","price":1500,"isExtra":true},{"id":"684ae919decfe15485bf8fcc","count":1,"label":"Kukuřice","posId":"B115","price":2500,"KDSTags":["greenhighlight"],"isExtra":true},{"id":"6748417db17528cb9bcae609","count":1,"label":"BBQ Meteor 32cm","posId":"118","price":24900,"isExtra":false},{"id":"656458f65d60d607724273eb","count":1,"label":"Balné","posId":"K0000","price":1500,"isExtra":true},{"id":"68c5452ac747a1013b8ff5fd","count":1,"label":"USA těsto","posId":"17","price":1000,"isExtra":true},{"id":"6745a653230e9519de48919c","count":1,"label":"Rajčatový základ","posId":"ZBR32","price":0,"isExtra":true},{"id":"656458f65d60d607724271be","count":1,"label":"okraj mozzarella, bylinky","posId":"A121","price":5700,"isExtra":true}]</t>
  </si>
  <si>
    <t>2026-03-08T13:51:03.882+01:00</t>
  </si>
  <si>
    <t>2026-03-08T14:15:43.822+01:00</t>
  </si>
  <si>
    <t>2026-03-08T14:24:22.252+01:00</t>
  </si>
  <si>
    <t>2026-03-08T13:51:04.401+01:00</t>
  </si>
  <si>
    <t>[{"id":"1460d93c-4159-4d87-aaf2-4ef8fb5e31b1","note":"","count":1,"label":"Margherita 32 cm","posId":"112","price":20900,"isExtra":false},{"id":"af2bee84-a445-45fc-8ca2-cf4fed0dcf38","note":"","count":1,"label":"okraj mozzarella bylinky","posId":"A121","price":5700,"isExtra":true},{"id":"6e70115f-a0f1-42d6-aaca-1c1f7aa64cb8","note":"","count":1,"label":"šunka","posId":"B106","price":3000,"KDSTags":["greenhighlight"],"isExtra":true},{"id":"0604cf40-24b5-4ad5-a9e4-e5834def96b8","note":"","count":1,"label":"Dip česnekový","posId":"P106","price":2000,"isExtra":false}]</t>
  </si>
  <si>
    <t>2026-03-08T13:50:49.887+01:00</t>
  </si>
  <si>
    <t>2026-03-08T13:53:31.688+01:00</t>
  </si>
  <si>
    <t>[{"id":"f13b1746-a76a-4145-9a9a-693f1c4daf33","count":1,"label":"Pepsi 1l","posId":"N124","price":5900,"isExtra":false,"discount":{"type":"percentage","value":50},"creatorId":"WJPmucqDoND81XT6DWjhG","isPackging":0,"actualLabel":"Pepsi 1l"}]</t>
  </si>
  <si>
    <t>2026-03-08T13:44:03.665+01:00</t>
  </si>
  <si>
    <t>2026-03-08T13:54:57.663+01:00</t>
  </si>
  <si>
    <t>2026-03-08T14:08:39.119+01:00</t>
  </si>
  <si>
    <t>2026-03-08T13:44:04.113+01:00</t>
  </si>
  <si>
    <t>[{"id":"f7043b16-784c-4471-87d9-9c8cbc7d5ab8","note":"","count":1,"label":"Capricciosa 32 cm","posId":"137","price":24900,"isExtra":false},{"id":"55f8781c-97f6-4a21-abe6-3780ea7117ba","note":"","count":1,"label":"změna na Smetanový základ","posId":"A129","price":0,"isExtra":true},{"id":"3a5867b0-8da1-4c8b-bd1f-70418434cae8","note":"","count":1,"label":"BBQ Texas 32 cm","posId":"119","price":24900,"isExtra":false},{"id":"86f97e80-4313-45a1-88bb-cd090c233763","note":"","count":1,"label":"Pepsi 1l","posId":"N124","price":5900,"isExtra":false}]</t>
  </si>
  <si>
    <t>2026-03-08T13:42:32.929+01:00</t>
  </si>
  <si>
    <t>2026-03-08T13:45:04.740+01:00</t>
  </si>
  <si>
    <t>[{"id":"6ffd3545-72d2-4e40-9c4f-5ed137d1966b","count":1,"label":"Guarana kiwi a jablko","posId":"N144","price":5500,"isExtra":false,"discount":{"type":"absolute","value":35},"creatorId":"1LuUZuTIYi_z60gu_byt-","isPackging":0,"actualLabel":"Guarana kiwi a jablko"}]</t>
  </si>
  <si>
    <t>2026-03-08T13:38:02.884+01:00</t>
  </si>
  <si>
    <t>2026-03-08T13:48:19.715+01:00</t>
  </si>
  <si>
    <t>2026-03-08T14:01:50.122+01:00</t>
  </si>
  <si>
    <t>2026-03-08T13:38:03.213+01:00</t>
  </si>
  <si>
    <t>[{"id":"e8a7b47a-70d2-4cc2-a375-1dab55125675","note":"","count":1,"label":"Quattro Formaggi 32 cm","posId":"123","price":24900,"isExtra":false},{"id":"78606be9-7e01-4fe9-a37c-d9a4b62d5696","note":"","count":1,"label":"změna na BBQ základ","posId":"A128","price":0,"isExtra":true},{"id":"72b7d8de-1f32-4c8d-8cfc-fd5ab0a54619","note":"","count":1,"label":"kuře","posId":"B114","price":3000,"KDSTags":["greenhighlight"],"isExtra":true},{"id":"bf272b1b-93ab-4050-9aff-ea1151ab5f41","note":"","count":1,"label":"pepperoni salám","posId":"B109","price":3000,"KDSTags":["greenhighlight"],"isExtra":true},{"id":"e8a7b47a-70d2-4cc2-a375-1dab55125675","note":"","count":1,"label":"Quattro Formaggi 32 cm","posId":"123","price":24900,"isExtra":false}]</t>
  </si>
  <si>
    <t>2026-03-08T13:37:21.376+01:00</t>
  </si>
  <si>
    <t>2026-03-08T13:47:50.903+01:00</t>
  </si>
  <si>
    <t>[{"id":"6748417db17528cb9bcae603","count":1,"label":"Comeback 32cm 🌶️","posId":"121","price":24900,"isExtra":false},{"id":"656458f65d60d607724273eb","count":1,"label":"Balné","posId":"K0000","price":1500,"isExtra":true},{"id":"656458f65d60d607724271bf","count":1,"label":"okraj mozzarella, bbq omáčka","posId":"A123","price":5700,"isExtra":true},{"id":"684ae919decfe15485bf8fcb","count":1,"label":"Cibule","posId":"B103","price":2500,"KDSTags":["greenhighlight"],"isExtra":true},{"id":"6748417db17528cb9bcae63b","count":1,"label":"Česnekový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</si>
  <si>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2026-03-08T13:23:31.983+01:00</t>
  </si>
  <si>
    <t>2026-03-08T13:32:41.693+01:00</t>
  </si>
  <si>
    <t>[{"id":"6978d2ad-74e9-4912-a162-01d418565681","count":1,"label":"Pizza BBQ Meteor 32","posId":"118","price":24900,"isExtra":false,"creatorId":"n8ywTbzdD2VzCkYE59xjS","isPackging":0,"actualLabel":"Pizza BBQ Meteor 32"},{"id":"aEhGN0F1eP1ffk52R-6IM","count":1,"label":"okraj mozzarella, bylinky","posId":"A121","price":5700,"isExtra":true,"mainItemId":"6978d2ad-74e9-4912-a162-01d418565681"},{"id":"ecb5a078-8b22-4828-887f-635e0b877502","count":1,"label":"Dip česnekový","posId":"P106","price":2000,"isExtra":false,"creatorId":"hZ0dTzeMGdBjFKB1gLNR5","isPackging":0,"actualLabel":"Dip česnekový"}]</t>
  </si>
  <si>
    <t>2026-03-08T13:18:14.351+01:00</t>
  </si>
  <si>
    <t>2026-03-08T13:30:25.917+01:00</t>
  </si>
  <si>
    <t>2026-03-08T13:03:03.626+01:00</t>
  </si>
  <si>
    <t>2026-03-08T13:18:42.562+01:00</t>
  </si>
  <si>
    <t>2026-03-08T13:25:38.247+01:00</t>
  </si>
  <si>
    <t>2026-03-08T13:03:05.223+01:00</t>
  </si>
  <si>
    <t>[{"id":"a78b511f-836b-415e-9285-dd47f293529b","note":"","count":1,"label":"Pepperoni 40 cm","posId":"108","price":30900,"isExtra":false},{"id":"83b0f9b5-ecd7-40a2-bb56-5895651d9558","note":"","count":1,"label":"Okraj Hotdog bez omáčky","posId":"A126","price":6500,"isExtra":true},{"id":"05527ae0-b54e-44de-955c-e974dad0a79f","note":"","count":1,"label":"Šunka","posId":"C106","price":4000,"KDSTags":["greenhighlight"],"isExtra":true}]</t>
  </si>
  <si>
    <t>2026-03-08T13:00:56.768+01:00</t>
  </si>
  <si>
    <t>2026-03-08T13:16:27.690+01:00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</si>
  <si>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🌶️","posId":"109","price":30900,"isExtra":false},{"id":"54685049","note":"","count":1,"label":"Balné","posId":"K0000","price":2000,"isExtra":true},{"id":"59555742","note":"","count":1,"label":"Smetanový základ","posId":"ZRS40","price":0,"isExtra":true}]</t>
  </si>
  <si>
    <t>Nina</t>
  </si>
  <si>
    <t>2026-03-08T12:59:24.942+01:00</t>
  </si>
  <si>
    <t>2026-03-08T13:13:01.669+01:00</t>
  </si>
  <si>
    <t>[{"id":"113","note":"","count":1,"label":"Capricciosa 32cm","posId":"113","price":24900,"isExtra":false},{"id":"K0000","note":"","count":1,"label":"Balné","posId":"K0000","price":1500,"isExtra":true},{"id":"123","note":"","count":1,"label":"Quattro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,{"id":"B100","note":"","count":1,"label":"Ananas","posId":"B100","price":2500,"KDSTags":["greenhighlight"],"isExtra":true},{"id":"B115","note":"","count":1,"label":"Kukuřice","posId":"B115","price":2500,"KDSTags":["greenhighlight"],"isExtra":true}]</t>
  </si>
  <si>
    <t>2026-03-08T12:54:54.004+01:00</t>
  </si>
  <si>
    <t>2026-03-08T13:06:01.604+01:00</t>
  </si>
  <si>
    <t>[{"id":"6748417db17528cb9bcae5eb","count":1,"label":"Comeback 40cm 🌶️","posId":"109","price":30900,"isExtra":false},{"id":"656458f65d60d60772426fa0","count":1,"label":"Balné","posId":"K0000","price":2000,"isExtra":true},{"id":"6748417db17528cb9bcae60d","count":1,"label":"Hawai 32cm","posId":"114","price":24900,"isExtra":false},{"id":"656458f65d60d607724273eb","count":1,"label":"Balné","posId":"K0000","price":1500,"isExtra":true},{"id":"656458f65d60d607724271be","count":1,"label":"okraj mozzarella, bylinky","posId":"A121","price":5700,"isExtra":true}]</t>
  </si>
  <si>
    <t>Adar</t>
  </si>
  <si>
    <t>2026-03-08T12:48:51.224+01:00</t>
  </si>
  <si>
    <t>2026-03-08T12:59:06.470+01:00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</si>
  <si>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základ","posId":"ZRS40","price":0,"isExtra":true},{"id":"P106","note":"","count":1,"label":"Česnekový dip","posId":"P106","price":2000,"isExtra":false},{"id":"K0000","note":"","count":1,"label":"Balné","posId":"K0000","price":1500,"isExtra":true}]</t>
  </si>
  <si>
    <t>2026-03-08T12:38:04.226+01:00</t>
  </si>
  <si>
    <t>2026-03-08T12:55:03.367+01:00</t>
  </si>
  <si>
    <t>2026-03-08T13:01:27.886+01:00</t>
  </si>
  <si>
    <t>2026-03-08T12:38:04.657+01:00</t>
  </si>
  <si>
    <t>[{"id":"f675967f-9acd-47eb-a0a7-8c1488c18315","note":"","count":1,"label":"Hot &amp; Spicy 40 cm","posId":"110","price":30900,"isExtra":false}]</t>
  </si>
  <si>
    <t>2026-03-08T12:36:03.455+01:00</t>
  </si>
  <si>
    <t>2026-03-08T12:52:48.343+01:00</t>
  </si>
  <si>
    <t>2026-03-08T13:05:43.407+01:00</t>
  </si>
  <si>
    <t>2026-03-08T12:36:04.091+01:00</t>
  </si>
  <si>
    <t>[{"id":"0b22568e-4d1c-45db-9aa3-de09ef6c293a","note":"","count":1,"label":"Pepperoni 32 cm","posId":"120","price":24900,"isExtra":false},{"id":"af2bee84-a445-45fc-8ca2-cf4fed0dcf38","note":"","count":1,"label":"okraj mozzarella bylinky","posId":"A121","price":5700,"isExtra":true},{"id":"5e12eeee-b5aa-4c49-a6bd-974da981715a","note":"","count":1,"label":"grana padano","posId":"B130","price":3000,"KDSTags":["greenhighlight"],"isExtra":true},{"id":"2a9dc121-ec1e-4cbb-b8d5-66ce6a546664","note":"","count":1,"label":"DIP jalapenos","posId":"P107","price":2000,"isExtra":false}]</t>
  </si>
  <si>
    <t>2026-03-08T12:20:59.137+01:00</t>
  </si>
  <si>
    <t>2026-03-08T12:35:13.508+01:00</t>
  </si>
  <si>
    <t>[{"id":"6748417db17528cb9bcae62f","count":1,"label":"Spicy menu Comeback","posId":"M100","price":34900,"isExtra":false},{"id":"656458f65d60d607724273a3","count":1,"label":"Balné","posId":"K0000","price":3000,"isExtra":true},{"id":"656458f65d60d607724273b9","count":1,"label":"Hawai","posId":"Y114","price":0,"isExtra":true},{"id":"6621364f302a076960a38bd7","count":1,"label":"spicy wings 🌶️","posId":"P101","price":0,"isExtra":true},{"id":"69427269443d7650b9d93183","count":1,"label":"Pepsi zero sugar 1l","posId":"N125","price":0,"isExtra":true},{"id":"6748417db17528cb9bcae641","count":1,"label":"Choco Rolls","posId":"chr100","price":8900,"isExtra":false},{"id":"656458f65d60d607724273eb","count":1,"label":"Balné","posId":"K0000","price":1500,"isExtra":true}]</t>
  </si>
  <si>
    <t>2026-03-08T12:11:05.038+01:00</t>
  </si>
  <si>
    <t>2026-03-08T12:23:00.359+01:00</t>
  </si>
  <si>
    <t>2026-03-08T12:10:44.537+01:00</t>
  </si>
  <si>
    <t>2026-03-08T12:25:46.423+01:00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</si>
  <si>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54685160","note":"","count":1,"label":"Mozzarella","posId":"C113","price":4000,"KDSTags":["greenhighlight"],"isExtra":true},{"id":"61817992","note":"","size":"Guarana classic zero","count":1,"label":"Guarana classic zero","posId":"N143","price":5500,"isExtra":false}]</t>
  </si>
  <si>
    <t>2026-03-08T12:07:41.299+01:00</t>
  </si>
  <si>
    <t>2026-03-08T12:08:05.252+01:00</t>
  </si>
  <si>
    <t>[{"id":"6ffd3545-72d2-4e40-9c4f-5ed137d1966b","count":1,"label":"Guarana kiwi a jablko","posId":"N144","price":5500,"isExtra":false,"creatorId":"NgcLmDsKGHXalpTgmSjGL","isPackging":0,"actualLabel":"Guarana kiwi a jablko"}]</t>
  </si>
  <si>
    <t>2026-03-08T12:01:57.661+01:00</t>
  </si>
  <si>
    <t>2026-03-08T12:07:35.063+01:00</t>
  </si>
  <si>
    <t>[{"id":"f2e2b507-94c6-402c-8097-169a479f0805","count":1,"label":"Pizza Capricciosa 40","posId":"101","price":30900,"isExtra":false,"creatorId":"OCmKo_OFqWse0Hc1IaRJ4","isPackging":0,"actualLabel":"Pizza Capricciosa 40"}]</t>
  </si>
  <si>
    <t>2026-03-08T11:54:02.756+01:00</t>
  </si>
  <si>
    <t>2026-03-08T12:22:06.125+01:00</t>
  </si>
  <si>
    <t>2026-03-08T12:40:54.313+01:00</t>
  </si>
  <si>
    <t>2026-03-08T11:54:03.283+01:00</t>
  </si>
  <si>
    <t>[{"id":"1da6e618-5f95-4707-b8bd-b1685e13f67a","note":"","count":1,"label":"Hawai 40 cm","posId":"102","price":30900,"isExtra":false},{"id":"0604cf40-24b5-4ad5-a9e4-e5834def96b8","note":"","count":1,"label":"Dip česnekový","posId":"P106","price":2000,"isExtra":false}]</t>
  </si>
  <si>
    <t>2026-03-08T11:49:04.925+01:00</t>
  </si>
  <si>
    <t>2026-03-08T12:04:06.044+01:00</t>
  </si>
  <si>
    <t>2026-03-08T12:18:27.712+01:00</t>
  </si>
  <si>
    <t>2026-03-08T11:49:07.824+01:00</t>
  </si>
  <si>
    <t>[{"id":"0491ba2d-7c43-44f5-949a-e82693028cdb","note":"","count":1,"label":"Margherita 32 cm","posId":"136","price":20900,"isExtra":false},{"id":"b9c37006-14b3-4f43-8dc0-a8b3134437ad","note":"","count":1,"label":"cibule","posId":"B103","price":2500,"KDSTags":["greenhighlight"],"isExtra":true},{"id":"0491ba2d-7c43-44f5-949a-e82693028cdb","note":"","count":2,"label":"Margherita 32 cm","posId":"136","price":20900,"isExtra":false},{"id":"7805ed20-b7fb-4253-865d-b1d6ba10a291","note":"","count":1,"label":"Baby špenát &amp; kuře 32 cm","posId":"140","price":24900,"isExtra":false}]</t>
  </si>
  <si>
    <t>2026-03-08T11:46:02.753+01:00</t>
  </si>
  <si>
    <t>2026-03-08T11:57:27.972+01:00</t>
  </si>
  <si>
    <t>[{"id":"7ee7e3c8-2c54-4dc5-810f-2f52f62e2d14","note":"","count":1,"label":"Comeback 32 cm","posId":"121","price":24900,"isExtra":false},{"id":"55f8781c-97f6-4a21-abe6-3780ea7117ba","note":"","count":1,"label":"změna na Smetanový základ","posId":"A129","price":0,"isExtra":true}]</t>
  </si>
  <si>
    <t>2026-03-08T11:43:04.238+01:00</t>
  </si>
  <si>
    <t>2026-03-08T11:58:37.140+01:00</t>
  </si>
  <si>
    <t>2026-03-08T12:10:35.920+01:00</t>
  </si>
  <si>
    <t>2026-03-08T11:43:04.625+01:00</t>
  </si>
  <si>
    <t>[{"id":"0491ba2d-7c43-44f5-949a-e82693028cdb","note":"","count":1,"label":"Margherita 32 cm","posId":"136","price":20900,"isExtra":false},{"id":"0604cf40-24b5-4ad5-a9e4-e5834def96b8","note":"","count":1,"label":"Dip česnekový","posId":"P106","price":2000,"isExtra":false},{"id":"c9c0bcd1-5065-4282-a709-cc2042a92228","note":"","count":1,"label":"Pečené brambory","posId":"P103","price":6900,"isExtra":false}]</t>
  </si>
  <si>
    <t>2026-03-08T11:38:06.078+01:00</t>
  </si>
  <si>
    <t>2026-03-08T11:38:30.931+01:00</t>
  </si>
  <si>
    <t>[{"id":"6ffd3545-72d2-4e40-9c4f-5ed137d1966b","count":1,"label":"Guarana kiwi a jablko","posId":"N144","price":5500,"isExtra":false,"creatorId":"tUei9V53PiuP2TvKgM6Js","isPackging":0,"actualLabel":"Guarana kiwi a jablko"}]</t>
  </si>
  <si>
    <t>2026-03-08T11:36:33.257+01:00</t>
  </si>
  <si>
    <t>2026-03-08T11:54:03.741+01:00</t>
  </si>
  <si>
    <t>[{"id":"57405719","note":"","size":"Pepsi zero sugar 1l","count":1,"label":"Pepsi zero sugar 1l","posId":"N125","price":5900,"isExtra":false},{"id":"59589709","note":"","size":"Comeback 32cm 🌶️","count":1,"label":"Comeback 32cm 🌶️","posId":"121","price":24900,"isExtra":false},{"id":"54685059","note":"","count":1,"label":"Balné","posId":"K0000","price":1500,"isExtra":true}]</t>
  </si>
  <si>
    <t>2026-03-08T11:27:34.672+01:00</t>
  </si>
  <si>
    <t>2026-03-08T11:35:05.976+01:00</t>
  </si>
  <si>
    <t>[{"id":"57405719","note":"","size":"Pepsi zero sugar 1l","count":1,"label":"Pepsi zero sugar 1l","posId":"N125","price":5900,"isExtra":false},{"id":"59589708","note":"","size":"Hot &amp; Spicy 32cm 🌶️🌶️","count":1,"label":"Hot &amp; Spicy 32cm 🌶️🌶️","posId":"122","price":24900,"isExtra":false},{"id":"54685059","note":"","count":1,"label":"Balné","posId":"K0000","price":1500,"isExtra":true}]</t>
  </si>
  <si>
    <t>2026-03-08T11:14:03.142+01:00</t>
  </si>
  <si>
    <t>2026-03-08T11:53:50.011+01:00</t>
  </si>
  <si>
    <t>2026-03-08T12:12:03.880+01:00</t>
  </si>
  <si>
    <t>2026-03-08T11:37:09.776+01:00</t>
  </si>
  <si>
    <t>[{"id":"9b3fd0f9-6a36-4a8e-95ad-00dbae675705","note":"","count":1,"label":"Capricciosa 40 cm","posId":"101","price":30900,"isExtra":false},{"id":"5d2371f1-a2a2-462f-9e8a-40af8e09e0d2","note":"","count":1,"label":"BEZ -olivy","posId":"X112","price":0,"KDSTags":["redhighlight"],"isExtra":true},{"id":"9b3fd0f9-6a36-4a8e-95ad-00dbae675705","note":"","count":1,"label":"Capricciosa 40 cm","posId":"101","price":30900,"isExtra":false},{"id":"0604cf40-24b5-4ad5-a9e4-e5834def96b8","note":"","count":1,"label":"Dip česnekový","posId":"P106","price":2000,"isExtra":false},{"id":"1da6e618-5f95-4707-b8bd-b1685e13f67a","note":"","count":1,"label":"Hawai 40 cm","posId":"102","price":30900,"isExtra":false}]</t>
  </si>
  <si>
    <t>2026-03-08T11:04:04.422+01:00</t>
  </si>
  <si>
    <t>2026-03-08T11:28:31.924+01:00</t>
  </si>
  <si>
    <t>2026-03-08T11:41:53.315+01:00</t>
  </si>
  <si>
    <t>2026-03-08T11:04:06.203+01:00</t>
  </si>
  <si>
    <t>[{"id":"7ee7e3c8-2c54-4dc5-810f-2f52f62e2d14","note":"","count":1,"label":"Comeback 32 cm","posId":"121","price":24900,"isExtra":false},{"id":"7ebac4a7-6cce-442e-b2bb-06b929c16076","note":"","count":1,"label":"Baby špenát &amp; kuře 32 cm","posId":"116","price":24900,"isExtra":false},{"id":"896d2264-b315-4ee3-b331-0fa7b26bb96f","note":"","count":1,"label":"Hawai 32 cm","posId":"114","price":24900,"isExtra":false}]</t>
  </si>
  <si>
    <t>2026-03-08T11:02:54.780+01:00</t>
  </si>
  <si>
    <t>2026-03-08T11:08:54.796+01:00</t>
  </si>
  <si>
    <t>[{"id":"4792c3a3-b727-4c2c-804f-2d34243fa19a","count":1,"label":"Pizza Quattro Formaggi 32","posId":"123","price":24900,"isExtra":false,"creatorId":"jGfDiaIyvxghrPv79WVYs","isPackging":0,"actualLabel":"Pizza Quattro Formaggi 32"}]</t>
  </si>
  <si>
    <t>2026-03-08T11:02:24.714+01:00</t>
  </si>
  <si>
    <t>2026-03-08T11:13:47.026+01:00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</si>
  <si>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40cm","posId":"111","price":30900,"isExtra":false},{"id":"54685049","note":"","count":1,"label":"Balné","posId":"K0000","price":2000,"isExtra":true},{"id":"59555751","note":"","count":1,"label":"BBQ základ","posId":"ZSB49","price":0,"isExtra":true},{"id":"54684973","note":"","size":"Quattro Formaggi 40cm","count":1,"label":"Quattro Formaggi 40cm","posId":"111","price":30900,"isExtra":false},{"id":"54685049","note":"","count":1,"label":"Balné","posId":"K0000","price":2000,"isExtra":true}]</t>
  </si>
  <si>
    <t>2026-03-08T11:01:04.673+01:00</t>
  </si>
  <si>
    <t>2026-03-08T11:23:21.928+01:00</t>
  </si>
  <si>
    <t>2026-03-08T11:51:26.511+01:00</t>
  </si>
  <si>
    <t>2026-03-08T11:01:05.438+01:00</t>
  </si>
  <si>
    <t>[{"id":"896d2264-b315-4ee3-b331-0fa7b26bb96f","note":"","count":1,"label":"Hawai 32 cm","posId":"114","price":24900,"isExtra":false},{"id":"63c5589f-8110-48db-8be3-91da09368499","note":"","count":1,"label":"Capricciosa 18 cm","posId":"125","price":11900,"isExtra":false}]</t>
  </si>
  <si>
    <t>2026-03-08T10:20:02.976+01:00</t>
  </si>
  <si>
    <t>2026-03-08T11:16:47.855+01:00</t>
  </si>
  <si>
    <t>[{"id":"7ee7e3c8-2c54-4dc5-810f-2f52f62e2d14","note":"","count":1,"label":"Comeback 32 cm","posId":"121","price":24900,"isExtra":false}]</t>
  </si>
  <si>
    <t>2026-03-08T00:59:18.447+01:00</t>
  </si>
  <si>
    <t>2026-03-08T01:01:34.280+01:00</t>
  </si>
  <si>
    <t>[{"id":"6ffd3545-72d2-4e40-9c4f-5ed137d1966b","count":1,"label":"Guarana kiwi a jablko","posId":"N144","price":5500,"isExtra":false,"creatorId":"qZrRHGzxgeV8pw5RV-eJV","isPackging":0,"actualLabel":"Guarana kiwi a jablko"}]</t>
  </si>
  <si>
    <t>2026-03-08T00:25:14.401+01:00</t>
  </si>
  <si>
    <t>2026-03-08T00:36:05.334+01:00</t>
  </si>
  <si>
    <t>[{"id":"6748417db17528cb9bcae5ff","count":1,"label":"Quattro Formaggi 32cm","posId":"123","price":24900,"isExtra":false},{"id":"656458f65d60d607724273eb","count":1,"label":"Balné","posId":"K0000","price":1500,"isExtra":true}]</t>
  </si>
  <si>
    <t>Vasyl</t>
  </si>
  <si>
    <t>2026-03-08T00:23:55.910+01:00</t>
  </si>
  <si>
    <t>2026-03-08T00:36:01.515+01:00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</si>
  <si>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základ","posId":"ZRB40","price":0,"isExtra":true},{"id":"P106","note":"","count":2,"label":"Česnekový dip","posId":"P106","price":2000,"isExtra":false},{"id":"K0000","note":"","count":2,"label":"Balné","posId":"K0000","price":1500,"isExtra":true},{"id":"N124","note":"","count":1,"label":"Pepsi 1l","posId":"N124","price":5900,"isExtra":false}]</t>
  </si>
  <si>
    <t>2026-03-08T00:15:13.589+01:00</t>
  </si>
  <si>
    <t>2026-03-08T00:22:51.338+01:00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</si>
  <si>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40cm","posId":"111","price":30900,"isExtra":false},{"id":"54685049","note":"","count":1,"label":"Balné","posId":"K0000","price":2000,"isExtra":true},{"id":"54685018","note":"","size":"Česnekový dip","count":1,"label":"Česnekový dip","posId":"P106","price":2000,"isExtra":false},{"id":"54685059","note":"","count":1,"label":"Balné","posId":"K0000","price":1500,"isExtra":true},{"id":"57405713","note":"","size":"Aquilla černý čaj a broskev 0,5l","count":1,"label":"Aquilla černý čaj a broskev 0,5l","posId":"N120","price":4900,"isExtra":false}]</t>
  </si>
  <si>
    <t>2026-03-08T00:12:33.064+01:00</t>
  </si>
  <si>
    <t>2026-03-08T00:21:44.310+01:00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</si>
  <si>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🌶️🌶️","posId":"122","price":24900,"isExtra":false},{"id":"54685059","note":"","count":1,"label":"Balné","posId":"K0000","price":1500,"isExtra":true},{"id":"54685088","note":"","count":1,"label":"okraj mozzarella, bylinky","posId":"A121","price":5700,"isExtra":true}]</t>
  </si>
  <si>
    <t>2026-03-08T00:09:07.819+01:00</t>
  </si>
  <si>
    <t>2026-03-08T00:19:53.352+01:00</t>
  </si>
  <si>
    <t>[{"id":"6748417db17528cb9bcae5f5","count":2,"label":"Hawai 40cm","posId":"102","price":30900,"isExtra":false},{"id":"656458f65d60d60772426fa0","count":2,"label":"Balné","posId":"K0000","price":2000,"isExtra":true},{"id":"6745a653230e9519de489706","count":2,"label":"Smetanový základ","posId":"ZRS40","price":0,"isExtra":true},{"id":"6748417db17528cb9bcae5f1","count":1,"label":"BBQ Meteor 40cm","posId":"106","price":30900,"isExtra":false},{"id":"656458f65d60d60772426fa0","count":1,"label":"Balné","posId":"K0000","price":2000,"isExtra":true}]</t>
  </si>
  <si>
    <t>Volodymyr</t>
  </si>
  <si>
    <t>2026-03-08T00:08:33.981+01:00</t>
  </si>
  <si>
    <t>2026-03-08T00:15:09.257+01:00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</si>
  <si>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základ","posId":"ZSR40","price":0,"isExtra":true}]</t>
  </si>
  <si>
    <t>Maksim</t>
  </si>
  <si>
    <t>2026-03-08T00:02:43.902+01:00</t>
  </si>
  <si>
    <t>2026-03-08T00:13:26.386+01:00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</si>
  <si>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základ","posId":"ZRB32","price":0,"isExtra":true}]</t>
  </si>
  <si>
    <t>2026-03-08T00:01:07.881+01:00</t>
  </si>
  <si>
    <t>2026-03-08T00:13:10.232+01:00</t>
  </si>
  <si>
    <t>[{"id":"P103","note":"","count":2,"label":"Pečené brambory","posId":"P103","price":6900,"isExtra":false},{"id":"K0000","note":"","count":2,"label":"Balné","posId":"K0000","price":1500,"isExtra":true},{"id":"P101","note":"","count":1,"label":"Spicy Wings 🌶️","posId":"P101","price":11900,"isExtra":false},{"id":"K0000","note":"","count":1,"label":"Balné","posId":"K0000","price":1500,"isExtra":true},{"id":"P106","note":"","count":1,"label":"Česnekový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</si>
  <si>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canceled</t>
  </si>
  <si>
    <t>2026-03-07T23:51:50.384+01:00</t>
  </si>
  <si>
    <t>2026-03-08T00:13:07.404+01:00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</si>
  <si>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54685133","note":"","count":1,"label":"Ananas","posId":"B100","price":2500,"KDSTags":["greenhighlight"],"isExtra":true},{"id":"59589710","note":"","size":"Pepperoni 32cm 🌶️🌶️","count":1,"label":"Pepperoni 32cm 🌶️🌶️","posId":"120","price":24900,"isExtra":false},{"id":"54685059","note":"","count":1,"label":"Balné","posId":"K0000","price":1500,"isExtra":true},{"id":"54685070","note":"","count":1,"label":"Jalapeňos","posId":"B102","price":2500,"KDSTags":["greenhighlight"],"isExtra":true}]</t>
  </si>
  <si>
    <t>2026-03-07T23:33:47.275+01:00</t>
  </si>
  <si>
    <t>2026-03-07T23:48:39.390+01:00</t>
  </si>
  <si>
    <t>[{"id":"54684981","note":"","size":"Hawai 40cm","count":1,"label":"Hawai 40cm","posId":"102","price":30900,"isExtra":false},{"id":"54685049","note":"","count":1,"label":"Balné","posId":"K0000","price":2000,"isExtra":true}]</t>
  </si>
  <si>
    <t>2026-03-07T23:33:14.054+01:00</t>
  </si>
  <si>
    <t>2026-03-07T23:46:21.229+01:00</t>
  </si>
  <si>
    <t>[{"id":"6748417db17528cb9bcae60f","count":1,"label":"Capricciosa 32cm","posId":"113","price":24900,"isExtra":false},{"id":"656458f65d60d607724273eb","count":1,"label":"Balné","posId":"K0000","price":1500,"isExtra":true},{"id":"684ae919decfe15485bf90ff","count":1,"label":"Bez oliv","posId":"X112","price":0,"KDSTags":["redhighlight"],"isExtra":true}]</t>
  </si>
  <si>
    <t>2026-03-07T23:26:04.633+01:00</t>
  </si>
  <si>
    <t>2026-03-07T23:36:32.081+01:00</t>
  </si>
  <si>
    <t>2026-03-07T23:42:27.279+01:00</t>
  </si>
  <si>
    <t>2026-03-07T23:26:04.977+01:00</t>
  </si>
  <si>
    <t>[{"id":"1edf54fc-1032-442c-939f-e6e2033b2270","note":"","count":1,"label":"Comeback 40 cm","posId":"109","price":30900,"isExtra":false},{"id":"0604cf40-24b5-4ad5-a9e4-e5834def96b8","note":"","count":1,"label":"Dip česnekový","posId":"P106","price":2000,"isExtra":false}]</t>
  </si>
  <si>
    <t>2026-03-07T23:21:39.739+01:00</t>
  </si>
  <si>
    <t>2026-03-07T23:34:38.325+01:00</t>
  </si>
  <si>
    <t>[{"id":"6748417db17528cb9bcae5f5","count":1,"label":"Hawai 40cm","posId":"102","price":30900,"isExtra":false},{"id":"656458f65d60d60772426fa0","count":1,"label":"Balné","posId":"K0000","price":2000,"isExtra":true},{"id":"6748417db17528cb9bcae5f7","count":1,"label":"Capricciosa 40cm","posId":"101","price":30900,"isExtra":false},{"id":"656458f65d60d60772426fa0","count":1,"label":"Balné","posId":"K0000","price":2000,"isExtra":true},{"id":"6748417db17528cb9bcae5e7","count":1,"label":"Quattro Formaggi 40cm","posId":"111","price":30900,"isExtra":false},{"id":"656458f65d60d60772426fa0","count":1,"label":"Balné","posId":"K0000","price":2000,"isExtra":true}]</t>
  </si>
  <si>
    <t>2026-03-07T23:21:05.458+01:00</t>
  </si>
  <si>
    <t>2026-03-07T23:30:24.936+01:00</t>
  </si>
  <si>
    <t>[{"id":"431e159e-af3b-4bad-9f72-f07001b572f8","note":"","count":1,"label":"Baby špenát &amp; kuře 40 cm","posId":"104","price":30900,"isExtra":false},{"id":"0604cf40-24b5-4ad5-a9e4-e5834def96b8","note":"","count":1,"label":"Dip česnekový","posId":"P106","price":2000,"isExtra":false},{"id":"e1c5136d-42df-4209-a1d5-7b367060d3f2","note":"","count":1,"label":"Spicy Wings","posId":"P101","price":11900,"isExtra":false}]</t>
  </si>
  <si>
    <t>2026-03-07T23:12:02.522+01:00</t>
  </si>
  <si>
    <t>2026-03-07T23:18:47.269+01:00</t>
  </si>
  <si>
    <t>[{"id":"59589707","note":"","size":"Quattro Formaggi 32cm","count":1,"label":"Quattro Formaggi 32cm","posId":"123","price":24900,"isExtra":false},{"id":"54685059","note":"","count":1,"label":"Balné","posId":"K0000","price":1500,"isExtra":true}]</t>
  </si>
  <si>
    <t>2026-03-07T23:10:52.385+01:00</t>
  </si>
  <si>
    <t>2026-03-07T23:20:36.158+01:00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</si>
  <si>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32cm","posId":"123","price":24900,"isExtra":false},{"id":"54685059","note":"","count":1,"label":"Balné","posId":"K0000","price":1500,"isExtra":true},{"id":"54685088","note":"","count":1,"label":"okraj mozzarella, bylinky","posId":"A121","price":5700,"isExtra":true},{"id":"54685146","note":"","count":1,"label":"Cibule","posId":"B103","price":2500,"KDSTags":["greenhighlight"],"isExtra":true}]</t>
  </si>
  <si>
    <t>2026-03-07T23:09:05.358+01:00</t>
  </si>
  <si>
    <t>2026-03-07T23:18:43.903+01:00</t>
  </si>
  <si>
    <t>2026-03-07T23:24:54.637+01:00</t>
  </si>
  <si>
    <t>2026-03-07T23:09:05.676+01:00</t>
  </si>
  <si>
    <t>[{"id":"f675967f-9acd-47eb-a0a7-8c1488c18315","note":"","count":1,"label":"Hot &amp; Spicy 40 cm","posId":"110","price":30900,"isExtra":false},{"id":"faf7ff40-eef3-48bd-92c4-b33e5bbf095d","note":"","count":1,"label":"Quattro Formaggi 40 cm","posId":"111","price":30900,"isExtra":false}]</t>
  </si>
  <si>
    <t>2026-03-07T23:00:03.626+01:00</t>
  </si>
  <si>
    <t>2026-03-07T23:13:13.862+01:00</t>
  </si>
  <si>
    <t>[{"id":"a78b511f-836b-415e-9285-dd47f293529b","note":"","count":1,"label":"Pepperoni 40 cm","posId":"108","price":30900,"isExtra":false},{"id":"0604cf40-24b5-4ad5-a9e4-e5834def96b8","note":"","count":1,"label":"Dip česnekový","posId":"P106","price":2000,"isExtra":false},{"id":"1edf54fc-1032-442c-939f-e6e2033b2270","note":"","count":1,"label":"Comeback 40 cm","posId":"109","price":30900,"isExtra":false}]</t>
  </si>
  <si>
    <t>2026-03-07T22:57:26.886+01:00</t>
  </si>
  <si>
    <t>2026-03-07T23:08:37.167+01:00</t>
  </si>
  <si>
    <t>[{"id":"6748417db17528cb9bcae611","count":1,"label":"Baby Špenát &amp; kuře 32cm","posId":"116","price":24900,"isExtra":false},{"id":"656458f65d60d607724273eb","count":1,"label":"Balné","posId":"K0000","price":1500,"isExtra":true},{"id":"675ac5aa810ce2d9b6865b4a","count":1,"label":"Jablečno-skořicové rolls","posId":"18","price":8900,"isExtra":false},{"id":"656458f65d60d607724273eb","count":1,"label":"Balné","posId":"K0000","price":1500,"isExtra":true}]</t>
  </si>
  <si>
    <t>2026-03-07T22:43:49.118+01:00</t>
  </si>
  <si>
    <t>2026-03-07T22:53:21.022+01:00</t>
  </si>
  <si>
    <t>[{"id":"6748417db17528cb9bcae637","count":1,"label":"Česnekový chléb 18cm","posId":"P104","price":7900,"isExtra":false},{"id":"656458f65d60d607724273eb","count":1,"label":"Balné","posId":"K0000","price":1500,"isExtra":true},{"id":"6748417db17528cb9bcae639","count":1,"label":"Pepperoni Rolls 🌶️","posId":"P100","price":8900,"isExtra":false},{"id":"656458f65d60d607724273eb","count":1,"label":"Balné","posId":"K0000","price":1500,"isExtra":true},{"id":"6748417db17528cb9bcae641","count":1,"label":"Choco Rolls","posId":"chr100","price":8900,"isExtra":false},{"id":"656458f65d60d607724273eb","count":1,"label":"Balné","posId":"K0000","price":1500,"isExtra":true},{"id":"6748417db17528cb9bcae661","count":1,"label":"Pepsi zero sugar 1l","posId":"N125","price":5900,"isExtra":false}]</t>
  </si>
  <si>
    <t>2026-03-07T22:30:46.232+01:00</t>
  </si>
  <si>
    <t>2026-03-07T22:44:58.812+01:00</t>
  </si>
  <si>
    <t>[{"id":"4e0b160d-6bbd-47ef-8e17-eb04d23977f9","count":1,"label":"Pizza Hawai 32 cm","posId":"114","price":24900,"isExtra":false,"creatorId":"cxK6AxhoNRHgqCwSLP8qd","isPackging":0,"actualLabel":"Pizza Hawai 32 cm"},{"id":"badab69a-6b15-4147-b4f5-6281587f7d27","count":1,"label":"Pizza Comeback 32","posId":"121","price":24900,"isExtra":false,"creatorId":"rdKlvALiXTh1qH96Y2ivw","isPackging":0,"actualLabel":"Pizza Comeback 32"}]</t>
  </si>
  <si>
    <t>2026-03-07T22:26:41.005+01:00</t>
  </si>
  <si>
    <t>2026-03-07T22:40:18.052+01:00</t>
  </si>
  <si>
    <t>[{"id":"54684982","note":"","size":"Capricciosa 40cm","count":1,"label":"Capricciosa 40cm","posId":"101","price":30900,"isExtra":false},{"id":"54685049","note":"","count":1,"label":"Balné","posId":"K0000","price":2000,"isExtra":true},{"id":"54685017","note":"","size":"Pepperoni Rolls 🌶️","count":1,"label":"Pepperoni Rolls 🌶️","posId":"P100","price":8900,"isExtra":false},{"id":"54685059","note":"","count":1,"label":"Balné","posId":"K0000","price":1500,"isExtra":true}]</t>
  </si>
  <si>
    <t>2026-03-07T22:21:10.371+01:00</t>
  </si>
  <si>
    <t>2026-03-07T22:34:30.304+01:00</t>
  </si>
  <si>
    <t>[{"id":"54685016","note":"","size":"Česnekový chléb 18cm","count":2,"label":"Česnekový chléb 18cm","posId":"P104","price":7900,"isExtra":false},{"id":"54685059","note":"","count":2,"label":"Balné","posId":"K0000","price":1500,"isExtra":true},{"id":"57405714","note":"","size":"Aquilla zelený čaj/citron 0,5l","count":1,"label":"Aquilla zelený čaj/citron 0,5l","posId":"N121","price":4900,"isExtra":false},{"id":"54685014","note":"","size":"Masové kuličky","count":1,"label":"Masové kuličky","posId":"P102","price":9900,"isExtra":false},{"id":"54685059","note":"","count":1,"label":"Balné","posId":"K0000","price":1500,"isExtra":true}]</t>
  </si>
  <si>
    <t>2026-03-07T22:05:05.769+01:00</t>
  </si>
  <si>
    <t>2026-03-07T22:21:37.775+01:00</t>
  </si>
  <si>
    <t>2026-03-07T22:43:59.492+01:00</t>
  </si>
  <si>
    <t>2026-03-07T22:05:28.446+01:00</t>
  </si>
  <si>
    <t>[{"id":"49554361-bb09-484d-958c-c2640501b923","note":"","count":1,"label":"Margherita 18 cm","posId":"124","price":11900,"isExtra":false},{"id":"0604cf40-24b5-4ad5-a9e4-e5834def96b8","note":"","count":1,"label":"Dip česnekový","posId":"P106","price":2000,"isExtra":false},{"id":"1c4a575c-0a2c-4a58-a7c3-0328026cbcb1","note":"","count":2,"label":"Quattro Formaggi 18 cm","posId":"135","price":11900,"isExtra":false}]</t>
  </si>
  <si>
    <t>Jan Přibyl</t>
  </si>
  <si>
    <t>2026-03-07T22:01:03.567+01:00</t>
  </si>
  <si>
    <t>2026-03-07T22:16:32.630+01:00</t>
  </si>
  <si>
    <t>2026-03-07T22:22:04.121+01:00</t>
  </si>
  <si>
    <t>2026-03-07T22:01:22.142+01:00</t>
  </si>
  <si>
    <t>[{"id":"52687002-58c9-40ea-ba22-d2ae7a4b5889","note":"","count":1,"label":"Comeback 32 cm","posId":"145","price":24900,"isExtra":false},{"id":"af2bee84-a445-45fc-8ca2-cf4fed0dcf38","note":"","count":1,"label":"okraj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česnekový","posId":"P106","price":2000,"isExtra":false}]</t>
  </si>
  <si>
    <t>2026-03-07T22:00:04.167+01:00</t>
  </si>
  <si>
    <t>2026-03-07T22:20:27.729+01:00</t>
  </si>
  <si>
    <t>2026-03-07T22:34:41.286+01:00</t>
  </si>
  <si>
    <t>2026-03-07T22:00:04.571+01:00</t>
  </si>
  <si>
    <t>[{"id":"964de064-9473-45d2-a921-18d4e9308b80","note":"","count":1,"label":"Sweet passion 32 cm","posId":"29","price":20900,"isExtra":false},{"id":"9b3fd0f9-6a36-4a8e-95ad-00dbae675705","note":"","count":1,"label":"Capricciosa 40 cm","posId":"101","price":30900,"isExtra":false},{"id":"5dfcd7e6-75e9-4752-8a19-eab42ba37b6d","note":"","count":1,"label":"Kukuřice","posId":"C115","price":3500,"KDSTags":["greenhighlight"],"isExtra":true},{"id":"0604cf40-24b5-4ad5-a9e4-e5834def96b8","note":"","count":2,"label":"Dip česnekový","posId":"P106","price":2000,"isExtra":false},{"id":"f675967f-9acd-47eb-a0a7-8c1488c18315","note":"","count":1,"label":"Hot &amp; Spicy 40 cm","posId":"110","price":30900,"isExtra":false},{"id":"e8a7b47a-70d2-4cc2-a375-1dab55125675","note":"","count":1,"label":"Quattro Formaggi 32 cm","posId":"123","price":24900,"isExtra":false},{"id":"fb380719-7e86-4a50-b0fc-8a72368b6991","note":"","count":1,"label":"kukuřice","posId":"B115","price":2500,"KDSTags":["greenhighlight"],"isExtra":true}]</t>
  </si>
  <si>
    <t>2026-03-07T21:57:33.064+01:00</t>
  </si>
  <si>
    <t>2026-03-07T22:15:53.825+01:00</t>
  </si>
  <si>
    <t>[{"id":"59589714","note":"","size":"Hawai 32cm","count":1,"label":"Hawai 32cm","posId":"114","price":24900,"isExtra":false},{"id":"54685059","note":"","count":1,"label":"Balné","posId":"K0000","price":1500,"isExtra":true},{"id":"54684975","note":"","size":"Comeback 40cm 🌶️","count":1,"label":"Comeback 40cm 🌶️","posId":"109","price":30900,"isExtra":false},{"id":"54685049","note":"","count":1,"label":"Balné","posId":"K0000","price":2000,"isExtra":true},{"id":"54684982","note":"","size":"Capricciosa 40cm","count":1,"label":"Capricciosa 40cm","posId":"101","price":30900,"isExtra":false},{"id":"54685049","note":"","count":1,"label":"Balné","posId":"K0000","price":2000,"isExtra":true}]</t>
  </si>
  <si>
    <t>2026-03-07T21:55:21.235+01:00</t>
  </si>
  <si>
    <t>2026-03-07T22:11:52.010+01:00</t>
  </si>
  <si>
    <t>[{"id":"6748417db17528cb9bcae5e5","count":1,"label":"Margherita 40cm","posId":"100","price":26900,"isExtra":false},{"id":"656458f65d60d60772426fa0","count":1,"label":"Balné","posId":"K0000","price":2000,"isExtra":true},{"id":"6748417db17528cb9bcae5f3","count":1,"label":"Zeleninová 40cm","posId":"103","price":30900,"isExtra":false},{"id":"656458f65d60d60772426fa0","count":1,"label":"Balné","posId":"K0000","price":2000,"isExtra":true},{"id":"6748417db17528cb9bcae5f7","count":1,"label":"Capricciosa 40cm","posId":"101","price":30900,"isExtra":false},{"id":"656458f65d60d60772426fa0","count":1,"label":"Balné","posId":"K0000","price":2000,"isExtra":true}]</t>
  </si>
  <si>
    <t>2026-03-07T21:47:40.688+01:00</t>
  </si>
  <si>
    <t>2026-03-07T21:56:00.689+01:00</t>
  </si>
  <si>
    <t>[{"id":"54685017","note":"","size":"Pepperoni Rolls 🌶️","count":1,"label":"Pepperoni Rolls 🌶️","posId":"P100","price":8900,"isExtra":false},{"id":"54685059","note":"","count":1,"label":"Balné","posId":"K0000","price":1500,"isExtra":true},{"id":"59589708","note":"","size":"Hot &amp; Spicy 32cm 🌶️🌶️","count":1,"label":"Hot &amp; Spicy 32cm 🌶️🌶️","posId":"122","price":24900,"isExtra":false},{"id":"54685059","note":"","count":1,"label":"Balné","posId":"K0000","price":1500,"isExtra":true}]</t>
  </si>
  <si>
    <t>2026-03-07T21:45:06.338+01:00</t>
  </si>
  <si>
    <t>2026-03-07T21:54:17.400+01:00</t>
  </si>
  <si>
    <t>2026-03-07T21:58:31.675+01:00</t>
  </si>
  <si>
    <t>2026-03-07T21:45:06.638+01:00</t>
  </si>
  <si>
    <t>[{"id":"3ca6f105-5e70-48ee-bc31-76525f0a0b11","note":"","count":2,"label":"BBQ Texas 40 cm","posId":"107","price":30900,"isExtra":false}]</t>
  </si>
  <si>
    <t>2026-03-07T21:36:05.213+01:00</t>
  </si>
  <si>
    <t>2026-03-07T21:49:08.376+01:00</t>
  </si>
  <si>
    <t>[{"id":"a5c2ed4d-1e36-44a2-96f4-6b33a4c240fc","note":"","count":1,"label":"Comeback 18 cm","posId":"133","price":11900,"isExtra":false},{"id":"431bbe15-7822-40f9-a4d3-e515dcf9ce3b","note":"","count":1,"label":"Kukuřice.","posId":"A115","price":1500,"isExtra":true},{"id":"0604cf40-24b5-4ad5-a9e4-e5834def96b8","note":"","count":1,"label":"Dip česnekový","posId":"P106","price":2000,"isExtra":false}]</t>
  </si>
  <si>
    <t>2026-03-07T21:31:41.824+01:00</t>
  </si>
  <si>
    <t>2026-03-07T21:48:07.609+01:00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</si>
  <si>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🌶️🌶️","posId":"122","price":24900,"isExtra":false},{"id":"656458f65d60d607724273eb","count":1,"label":"Balné","posId":"K0000","price":1500,"isExtra":true},{"id":"6745a653230e9519de489456","count":1,"label":"BBQ základ","posId":"ZRB32","price":0,"isExtra":true},{"id":"656458f65d60d607724271c1","count":1,"label":"okraj hotdog, bbq omáčka","posId":"A119","price":5700,"isExtra":true},{"id":"684ae919decfe15485bf8fd7","count":2,"label":"Masové kuličky","posId":"B116","price":5900,"KDSTags":["greenhighlight"],"isExtra":true},{"id":"6748417db17528cb9bcae63b","count":2,"label":"Česnekový dip","posId":"P106","price":2000,"isExtra":false},{"id":"656458f65d60d607724273eb","count":2,"label":"Balné","posId":"K0000","price":1500,"isExtra":true}]</t>
  </si>
  <si>
    <t>2026-03-07T21:31:23.828+01:00</t>
  </si>
  <si>
    <t>2026-03-07T21:39:02.466+01:00</t>
  </si>
  <si>
    <t>[{"id":"f2e2b507-94c6-402c-8097-169a479f0805","count":1,"label":"Pizza Capricciosa 40","posId":"101","price":30900,"isExtra":false,"creatorId":"PhmpqPIRcVfC0teuUyAW8","isPackging":0,"actualLabel":"Pizza Capricciosa 40"}]</t>
  </si>
  <si>
    <t>2026-03-07T21:31:02.698+01:00</t>
  </si>
  <si>
    <t>2026-03-07T21:40:19.439+01:00</t>
  </si>
  <si>
    <t>2026-03-07T21:48:01.136+01:00</t>
  </si>
  <si>
    <t>2026-03-07T21:31:03.070+01:00</t>
  </si>
  <si>
    <t>[{"id":"7ee7e3c8-2c54-4dc5-810f-2f52f62e2d14","note":"","count":1,"label":"Comeback 32 cm","posId":"121","price":24900,"isExtra":false},{"id":"78606be9-7e01-4fe9-a37c-d9a4b62d5696","note":"","count":1,"label":"změna na BBQ základ","posId":"A128","price":0,"isExtra":true},{"id":"af2bee84-a445-45fc-8ca2-cf4fed0dcf38","note":"","count":1,"label":"okraj mozzarella bylinky","posId":"A121","price":5700,"isExtra":true}]</t>
  </si>
  <si>
    <t>2026-03-07T21:30:39.155+01:00</t>
  </si>
  <si>
    <t>2026-03-07T21:45:18.655+01:00</t>
  </si>
  <si>
    <t>[{"id":"6748417db17528cb9bcae5ff","count":1,"label":"Quattro Formaggi 32cm","posId":"123","price":24900,"isExtra":false},{"id":"656458f65d60d607724273eb","count":1,"label":"Balné","posId":"K0000","price":1500,"isExtra":true},{"id":"6748417db17528cb9bcae5fd","count":1,"label":"Margherita 32cm","posId":"112","price":20900,"isExtra":false},{"id":"656458f65d60d607724273eb","count":1,"label":"Balné","posId":"K0000","price":1500,"isExtra":true}]</t>
  </si>
  <si>
    <t>Bekkeldi</t>
  </si>
  <si>
    <t>2026-03-07T21:28:47.985+01:00</t>
  </si>
  <si>
    <t>2026-03-07T21:45:23.791+01:00</t>
  </si>
  <si>
    <t>[{"id":"123","note":"","count":1,"label":"Quattro Formaggi 32cm","posId":"123","price":24900,"isExtra":false},{"id":"K0000","note":"","count":1,"label":"Balné","posId":"K0000","price":1500,"isExtra":true},{"id":"122","note":"","count":1,"label":"Hot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🌶️🌶️","posId":"122","price":24900,"isExtra":false},{"id":"K0000","note":"","count":1,"label":"Balné","posId":"K0000","price":1500,"isExtra":true}]</t>
  </si>
  <si>
    <t>2026-03-07T21:27:17.558+01:00</t>
  </si>
  <si>
    <t>2026-03-07T21:37:22.373+01:00</t>
  </si>
  <si>
    <t>[{"id":"3992c971-566f-483c-ab30-a7381fe38ae3","count":1,"label":"Pizza Quattro Formaggi 40","posId":"111","price":30900,"isExtra":false,"creatorId":"wCNaUBc8WlaHDdBmmyyZY","isPackging":0,"actualLabel":"Pizza Quattro Formaggi 40"},{"id":"extra_20230331101812_99","count":1,"label":"Šunka","posId":"C106","price":4000,"KDSTags":["greenhighlight"],"isExtra":true,"mainItemId":"3992c971-566f-483c-ab30-a7381fe38ae3"},{"id":"cb0aa464-ac0c-4fde-84c4-f301aa7fec06","count":1,"label":"Pizza BBQ Texas 40","posId":"107","price":30900,"isExtra":false,"creatorId":"y0PYis99piiknmgHHOzdK","isPackging":0,"actualLabel":"Pizza BBQ Texas 40"}]</t>
  </si>
  <si>
    <t>Danylo</t>
  </si>
  <si>
    <t>2026-03-07T21:23:29.088+01:00</t>
  </si>
  <si>
    <t>2026-03-07T21:36:07.593+01:00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</si>
  <si>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základ","posId":"ZSR32","price":0,"isExtra":true},{"id":"A121","note":"","count":1,"label":"okraj mozzarella, bylinky","posId":"A121","price":5700,"isExtra":true},{"id":"B115","note":"","count":1,"label":"Kukuřice","posId":"B115","price":2500,"KDSTags":["greenhighlight"],"isExtra":true}]</t>
  </si>
  <si>
    <t>2026-03-07T21:20:28.870+01:00</t>
  </si>
  <si>
    <t>2026-03-07T21:31:45.584+01:00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</si>
  <si>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🌶️🌶️","posId":"122","price":24900,"isExtra":false},{"id":"656458f65d60d607724273eb","count":1,"label":"Balné","posId":"K0000","price":1500,"isExtra":true},{"id":"68c5452ac747a1013b8ff5fd","count":1,"label":"USA těsto","posId":"17","price":1000,"isExtra":true}]</t>
  </si>
  <si>
    <t>2026-03-07T21:17:55.147+01:00</t>
  </si>
  <si>
    <t>2026-03-07T21:29:33.536+01:00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</si>
  <si>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základ","posId":"ZRB32","price":0,"isExtra":true},{"id":"A121","note":"","count":1,"label":"okraj mozzarella, bylinky","posId":"A121","price":5700,"isExtra":true},{"id":"104","note":"","count":1,"label":"Baby špenát &amp; kuře 40cm","posId":"104","price":30900,"isExtra":false},{"id":"K0000","note":"","count":1,"label":"Balné","posId":"K0000","price":2000,"isExtra":true},{"id":"119","note":"","count":1,"label":"BBQ Texas 32cm","posId":"119","price":24900,"isExtra":false},{"id":"K0000","note":"","count":1,"label":"Balné","posId":"K0000","price":1500,"isExtra":true}]</t>
  </si>
  <si>
    <t>2026-03-07T21:16:31.611+01:00</t>
  </si>
  <si>
    <t>2026-03-07T21:23:33.524+01:00</t>
  </si>
  <si>
    <t>[{"id":"6748417db17528cb9bcae5e7","count":1,"label":"Quattro Formaggi 40cm","posId":"111","price":30900,"isExtra":false},{"id":"656458f65d60d60772426fa0","count":1,"label":"Balné","posId":"K0000","price":2000,"isExtra":true},{"id":"6745a653230e9519de489080","count":1,"label":"okraj mozzarella, bbq omáčka","posId":"A124","price":6500,"isExtra":true}]</t>
  </si>
  <si>
    <t>2026-03-07T21:10:44.239+01:00</t>
  </si>
  <si>
    <t>2026-03-07T21:21:51.573+01:00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</si>
  <si>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🌶️","posId":"109","price":30900,"isExtra":false},{"id":"54685049","note":"","count":1,"label":"Balné","posId":"K0000","price":2000,"isExtra":true},{"id":"59555749","note":"","count":1,"label":"BBQ základ","posId":"ZRB40","price":0,"isExtra":true}]</t>
  </si>
  <si>
    <t>NIKOLAY</t>
  </si>
  <si>
    <t>2026-03-07T21:08:31.064+01:00</t>
  </si>
  <si>
    <t>2026-03-07T21:19:55.472+01:00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</si>
  <si>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základ","posId":"ZSR32","price":0,"isExtra":true},{"id":"A121","note":"","count":1,"label":"okraj mozzarella, bylinky","posId":"A121","price":5700,"isExtra":true},{"id":"B112","note":"","count":1,"label":"Olivy","posId":"B112","price":2500,"KDSTags":["greenhighlight"],"isExtra":true},{"id":"B108","note":"","count":1,"label":"Slanina","posId":"B108","price":3000,"KDSTags":["greenhighlight"],"isExtra":true}]</t>
  </si>
  <si>
    <t>2026-03-07T21:08:04.691+01:00</t>
  </si>
  <si>
    <t>2026-03-07T21:17:18.346+01:00</t>
  </si>
  <si>
    <t>2026-03-07T21:29:02.075+01:00</t>
  </si>
  <si>
    <t>2026-03-07T21:08:05.058+01:00</t>
  </si>
  <si>
    <t>[{"id":"ef7489da-416c-4ccb-846f-0317489461fc","note":"","count":1,"label":"BBQ Meteor 40 cm","posId":"106","price":30900,"isExtra":false},{"id":"83b0f9b5-ecd7-40a2-bb56-5895651d9558","note":"","count":1,"label":"Okraj Hotdog bez omáčky","posId":"A126","price":6500,"isExtra":true},{"id":"431e159e-af3b-4bad-9f72-f07001b572f8","note":"","count":1,"label":"Baby špenát &amp; kuře 40 cm","posId":"104","price":30900,"isExtra":false}]</t>
  </si>
  <si>
    <t>2026-03-07T20:55:43.634+01:00</t>
  </si>
  <si>
    <t>2026-03-07T21:12:37.563+01:00</t>
  </si>
  <si>
    <t>[{"id":"6748417db17528cb9bcae609","count":1,"label":"BBQ Meteor 32cm","posId":"118","price":24900,"isExtra":false},{"id":"656458f65d60d607724273eb","count":1,"label":"Balné","posId":"K0000","price":1500,"isExtra":true},{"id":"68c5452ac747a1013b8ff5fd","count":1,"label":"USA těsto","posId":"17","price":1000,"isExtra":true},{"id":"6745a653230e9519de48919c","count":1,"label":"Rajčatový základ","posId":"ZBR32","price":0,"isExtra":true},{"id":"684ae919decfe15485bf8fc7","count":1,"label":"Žampiony","posId":"B105","price":2500,"KDSTags":["greenhighlight"],"isExtra":true},{"id":"684ae919decfe15485bf8fcb","count":1,"label":"Cibule","posId":"B103","price":2500,"KDSTags":["greenhighlight"],"isExtra":true}]</t>
  </si>
  <si>
    <t>2026-03-07T20:55:05.483+01:00</t>
  </si>
  <si>
    <t>2026-03-07T20:55:22.199+01:00</t>
  </si>
  <si>
    <t>[{"id":"45e86e69-d951-4cfa-82b7-297944319a30","count":1,"label":"Guarana classic","posId":"N142","price":5500,"isExtra":false,"creatorId":"wll0jZBAsCgaP3Xg6acIz","isPackging":0,"actualLabel":"Guarana classic"}]</t>
  </si>
  <si>
    <t>2026-03-07T20:53:32.561+01:00</t>
  </si>
  <si>
    <t>2026-03-07T21:09:34.465+01:00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</si>
  <si>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🌶️","posId":"109","price":30900,"isExtra":false},{"id":"54685049","note":"","count":1,"label":"Balné","posId":"K0000","price":2000,"isExtra":true},{"id":"54685134","note":"","count":1,"label":"Bez cibule","posId":"X103","price":0,"KDSTags":["redhighlight"],"isExtra":true}]</t>
  </si>
  <si>
    <t>2026-03-07T20:39:49.587+01:00</t>
  </si>
  <si>
    <t>2026-03-07T20:54:25.542+01:00</t>
  </si>
  <si>
    <t>[{"id":"59589707","note":"","size":"Quattro Formaggi 32cm","count":2,"label":"Quattro Formaggi 32cm","posId":"123","price":24900,"isExtra":false},{"id":"54685059","note":"","count":2,"label":"Balné","posId":"K0000","price":1500,"isExtra":true},{"id":"54685018","note":"","size":"Česnekový dip","count":4,"label":"Česnekový dip","posId":"P106","price":2000,"isExtra":false},{"id":"54685059","note":"","count":4,"label":"Balné","posId":"K0000","price":1500,"isExtra":true}]</t>
  </si>
  <si>
    <t>2026-03-07T20:37:17.693+01:00</t>
  </si>
  <si>
    <t>2026-03-07T20:46:04.217+01:00</t>
  </si>
  <si>
    <t>[{"id":"badab69a-6b15-4147-b4f5-6281587f7d27","count":1,"label":"Pizza Comeback 32","posId":"121","price":24900,"isExtra":false,"creatorId":"-9PzQw83rhLWVjgAs7etb","isPackging":0,"actualLabel":"Pizza Comeback 32"}]</t>
  </si>
  <si>
    <t>Nodirbek</t>
  </si>
  <si>
    <t>2026-03-07T20:37:05.118+01:00</t>
  </si>
  <si>
    <t>2026-03-07T20:52:08.610+01:00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</si>
  <si>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základ","posId":"ZRS40","price":0,"isExtra":true},{"id":"P101","note":"","count":1,"label":"Spicy Wings 🌶️","posId":"P101","price":11900,"isExtra":false},{"id":"K0000","note":"","count":1,"label":"Balné","posId":"K0000","price":1500,"isExtra":true},{"id":"P104","note":"","count":1,"label":"Česnekový chléb 18cm","posId":"P104","price":7900,"isExtra":false},{"id":"K0000","note":"","count":1,"label":"Balné","posId":"K0000","price":1500,"isExtra":true}]</t>
  </si>
  <si>
    <t>2026-03-07T20:35:03.840+01:00</t>
  </si>
  <si>
    <t>2026-03-07T20:44:17.212+01:00</t>
  </si>
  <si>
    <t>2026-03-07T20:58:45.746+01:00</t>
  </si>
  <si>
    <t>2026-03-07T20:35:04.143+01:00</t>
  </si>
  <si>
    <t>[{"id":"c17837f5-7a43-4caf-86f2-7f4c925f90fb","note":"","count":1,"label":"BBQ Meteor 32 cm","posId":"118","price":24900,"isExtra":false},{"id":"0604cf40-24b5-4ad5-a9e4-e5834def96b8","note":"","count":2,"label":"Dip česnekový","posId":"P106","price":2000,"isExtra":false}]</t>
  </si>
  <si>
    <t>2026-03-07T20:34:59.463+01:00</t>
  </si>
  <si>
    <t>2026-03-07T20:49:58.450+01:00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</si>
  <si>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54685078","note":"","count":1,"label":"Jalapeňos","posId":"C102","price":3500,"KDSTags":["greenhighlight"],"isExtra":true}]</t>
  </si>
  <si>
    <t>2026-03-07T20:33:53.610+01:00</t>
  </si>
  <si>
    <t>2026-03-07T20:47:35.457+01:00</t>
  </si>
  <si>
    <t>[{"id":"6748417db17528cb9bcae605","count":1,"label":"Pepperoni 32cm 🌶️🌶️","posId":"120","price":24900,"isExtra":false},{"id":"656458f65d60d607724273eb","count":1,"label":"Balné","posId":"K0000","price":1500,"isExtra":true},{"id":"6748417db17528cb9bcae643","count":1,"label":"Dip Jalapeňos","posId":"P107","price":2000,"isExtra":false},{"id":"656458f65d60d607724273eb","count":1,"label":"Balné","posId":"K0000","price":1500,"isExtra":true},{"id":"6748417db17528cb9bcae60d","count":1,"label":"Hawai 32cm","posId":"114","price":24900,"isExtra":false},{"id":"656458f65d60d607724273eb","count":1,"label":"Balné","posId":"K0000","price":1500,"isExtra":true}]</t>
  </si>
  <si>
    <t>2026-03-07T20:28:03.565+01:00</t>
  </si>
  <si>
    <t>2026-03-07T20:41:11.206+01:00</t>
  </si>
  <si>
    <t>2026-03-07T20:49:29.879+01:00</t>
  </si>
  <si>
    <t>2026-03-07T20:28:04.027+01:00</t>
  </si>
  <si>
    <t>[{"id":"431e159e-af3b-4bad-9f72-f07001b572f8","note":"","count":1,"label":"Baby špenát &amp; kuře 40 cm","posId":"104","price":30900,"isExtra":false},{"id":"e1c5136d-42df-4209-a1d5-7b367060d3f2","note":"","count":1,"label":"Spicy Wings","posId":"P101","price":11900,"isExtra":false}]</t>
  </si>
  <si>
    <t>2026-03-07T20:25:04.033+01:00</t>
  </si>
  <si>
    <t>2026-03-07T20:43:59.318+01:00</t>
  </si>
  <si>
    <t>2026-03-07T20:59:34.521+01:00</t>
  </si>
  <si>
    <t>2026-03-07T20:25:04.507+01:00</t>
  </si>
  <si>
    <t>[{"id":"52687002-58c9-40ea-ba22-d2ae7a4b5889","note":"","count":1,"label":"Comeback 32 cm","posId":"145","price":24900,"isExtra":false}]</t>
  </si>
  <si>
    <t>2026-03-07T20:22:11.662+01:00</t>
  </si>
  <si>
    <t>2026-03-07T20:39:38.490+01:00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</si>
  <si>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🌶️🌶️","posId":"120","price":24900,"isExtra":false},{"id":"54685059","note":"","count":1,"label":"Balné","posId":"K0000","price":1500,"isExtra":true},{"id":"59589715","note":"","size":"Capricciosa 32cm","count":1,"label":"Capricciosa 32cm","posId":"113","price":24900,"isExtra":false},{"id":"54685059","note":"","count":1,"label":"Balné","posId":"K0000","price":1500,"isExtra":true}]</t>
  </si>
  <si>
    <t>2026-03-07T20:22:03.433+01:00</t>
  </si>
  <si>
    <t>2026-03-07T20:35:37.477+01:00</t>
  </si>
  <si>
    <t>[{"id":"c17837f5-7a43-4caf-86f2-7f4c925f90fb","note":"","count":1,"label":"BBQ Meteor 32 cm","posId":"118","price":24900,"isExtra":false}]</t>
  </si>
  <si>
    <t>2026-03-07T20:20:19.662+01:00</t>
  </si>
  <si>
    <t>2026-03-07T20:32:03.189+01:00</t>
  </si>
  <si>
    <t>[{"id":"187bba1c-136a-4447-a4b6-9166a713f3e1","count":1,"label":"Pizza Quattro Formaggi 18","posId":"135","price":11900,"isExtra":false,"creatorId":"cSv8XRir1B_AcbOeVwrOA","isPackging":0,"actualLabel":"Pizza Quattro Formaggi 18"}]</t>
  </si>
  <si>
    <t>2026-03-07T20:18:34.963+01:00</t>
  </si>
  <si>
    <t>2026-03-07T20:36:32.504+01:00</t>
  </si>
  <si>
    <t>[{"id":"112","note":"","count":1,"label":"Margherita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bylinky","posId":"A121","price":5700,"isExtra":true}]</t>
  </si>
  <si>
    <t>2026-03-07T20:12:39.694+01:00</t>
  </si>
  <si>
    <t>2026-03-07T20:19:27.451+01:00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</si>
  <si>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🌶️🌶️","posId":"108","price":30900,"isExtra":false},{"id":"54685049","note":"","count":1,"label":"Balné","posId":"K0000","price":2000,"isExtra":true},{"id":"54685083","note":"","count":1,"label":"okraj mozzarella, bylinky","posId":"A122","price":6500,"isExtra":true},{"id":"54685152","note":"","count":1,"label":"Kukuřice","posId":"C115","price":3500,"KDSTags":["greenhighlight"],"isExtra":true}]</t>
  </si>
  <si>
    <t>2026-03-07T20:09:30.150+01:00</t>
  </si>
  <si>
    <t>2026-03-07T20:18:12.034+01:00</t>
  </si>
  <si>
    <t>[{"id":"6748417db17528cb9bcae5f5","count":1,"label":"Hawai 40cm","posId":"102","price":30900,"isExtra":false},{"id":"656458f65d60d60772426fa0","count":1,"label":"Balné","posId":"K0000","price":2000,"isExtra":true}]</t>
  </si>
  <si>
    <t>2026-03-07T20:05:04.473+01:00</t>
  </si>
  <si>
    <t>2026-03-07T20:35:02.223+01:00</t>
  </si>
  <si>
    <t>2026-03-07T20:40:24.409+01:00</t>
  </si>
  <si>
    <t>2026-03-07T20:05:04.862+01:00</t>
  </si>
  <si>
    <t>[{"id":"7ebac4a7-6cce-442e-b2bb-06b929c16076","note":"","count":1,"label":"Baby špenát &amp; kuře 32 cm","posId":"116","price":24900,"isExtra":false},{"id":"7ee7e3c8-2c54-4dc5-810f-2f52f62e2d14","note":"","count":1,"label":"Comeback 32 cm","posId":"121","price":24900,"isExtra":false},{"id":"fb380719-7e86-4a50-b0fc-8a72368b6991","note":"","count":1,"label":"kukuřice","posId":"B115","price":2500,"KDSTags":["greenhighlight"],"isExtra":true}]</t>
  </si>
  <si>
    <t>2026-03-07T20:05:04.453+01:00</t>
  </si>
  <si>
    <t>2026-03-07T20:15:48.196+01:00</t>
  </si>
  <si>
    <t>2026-03-07T20:24:07.692+01:00</t>
  </si>
  <si>
    <t>2026-03-07T20:05:04.859+01:00</t>
  </si>
  <si>
    <t>[{"id":"4f6ede18-25d3-4c82-be03-84c9578ab8ce","note":"","count":1,"label":"Pepperoni 32 cm","posId":"144","price":24900,"isExtra":false},{"id":"55f8781c-97f6-4a21-abe6-3780ea7117ba","note":"","count":1,"label":"změna na Smetanový základ","posId":"A129","price":0,"isExtra":true}]</t>
  </si>
  <si>
    <t>2026-03-07T20:02:50.138+01:00</t>
  </si>
  <si>
    <t>2026-03-07T20:04:12.066+01:00</t>
  </si>
  <si>
    <t>[{"id":"e46b4866-d64f-423e-bbd9-d5f3dd7b7619","count":1,"label":"Aquilla černý čaj a broskev","posId":"N120","price":4900,"isExtra":false,"creatorId":"rE3raC59ufAvQDQbhdQ5d","isPackging":0,"actualLabel":"Aquilla černý čaj a broskev"}]</t>
  </si>
  <si>
    <t>2026-03-07T20:00:06.928+01:00</t>
  </si>
  <si>
    <t>2026-03-07T20:15:55.937+01:00</t>
  </si>
  <si>
    <t>[{"id":"59589706","note":"","size":"Margherita 32cm","count":1,"label":"Margherita 32cm","posId":"112","price":20900,"isExtra":false},{"id":"54685059","note":"","count":1,"label":"Balné","posId":"K0000","price":1500,"isExtra":true},{"id":"54685088","note":"","count":1,"label":"okraj mozzarella, bylinky","posId":"A121","price":5700,"isExtra":true},{"id":"54685150","note":"","count":1,"label":"Kukuřice","posId":"B115","price":2500,"KDSTags":["greenhighlight"],"isExtra":true},{"id":"54685161","note":"","count":1,"label":"Mozzarella","posId":"B113","price":3000,"KDSTags":["greenhighlight"],"isExtra":true},{"id":"54685170","note":"","count":1,"label":"Slanina","posId":"B108","price":3000,"KDSTags":["greenhighlight"],"isExtra":true},{"id":"59589710","note":"","size":"Pepperoni 32cm 🌶️🌶️","count":1,"label":"Pepperoni 32cm 🌶️🌶️","posId":"120","price":24900,"isExtra":false},{"id":"54685059","note":"","count":1,"label":"Balné","posId":"K0000","price":1500,"isExtra":true},{"id":"57279284","note":"","count":1,"label":"Smetanový základ","posId":"ZRS32","price":0,"isExtra":true},{"id":"54685097","note":"","count":1,"label":"okraj mozzarella, bbq omáčka","posId":"A123","price":5700,"isExtra":true},{"id":"54685099","note":"","count":1,"label":"Žampiony","posId":"B105","price":2500,"KDSTags":["greenhighlight"],"isExtra":true},{"id":"54685170","note":"","count":1,"label":"Slanina","posId":"B108","price":3000,"KDSTags":["greenhighlight"],"isExtra":true}]</t>
  </si>
  <si>
    <t>2026-03-07T19:58:43.995+01:00</t>
  </si>
  <si>
    <t>2026-03-07T20:12:33.144+01:00</t>
  </si>
  <si>
    <t>[{"id":"cb0aa464-ac0c-4fde-84c4-f301aa7fec06","count":1,"label":"Pizza BBQ Texas 40","posId":"107","price":30900,"isExtra":false,"creatorId":"_IIkAQKz7UH5PQck1og_V","isPackging":0,"actualLabel":"Pizza BBQ Texas 40"},{"id":"3992c971-566f-483c-ab30-a7381fe38ae3","count":1,"label":"Pizza Quattro Formaggi 40","posId":"111","price":30900,"isExtra":false,"creatorId":"xy901xu2mVVkgQQC71-fc","isPackging":0,"actualLabel":"Pizza Quattro Formaggi 40"}]</t>
  </si>
  <si>
    <t>2026-03-07T19:58:03.962+01:00</t>
  </si>
  <si>
    <t>2026-03-07T20:07:28.135+01:00</t>
  </si>
  <si>
    <t>2026-03-07T20:35:23.805+01:00</t>
  </si>
  <si>
    <t>2026-03-07T19:58:04.434+01:00</t>
  </si>
  <si>
    <t>[{"id":"088a7edc-ef1e-4c6b-b7a1-36c2c45ab0fe","note":"","count":1,"label":"Capricciosa 32 cm","posId":"113","price":24900,"isExtra":false},{"id":"55f8781c-97f6-4a21-abe6-3780ea7117ba","note":"","count":1,"label":"změna na Smetanový základ","posId":"A129","price":0,"isExtra":true},{"id":"2c932c76-e932-479d-b476-ee55b747887e","note":"","count":1,"label":"žampiony","posId":"B105","price":2500,"KDSTags":["greenhighlight"],"isExtra":true},{"id":"5d2371f1-a2a2-462f-9e8a-40af8e09e0d2","note":"","count":1,"label":"BEZ -olivy","posId":"X112","price":0,"KDSTags":["redhighlight"],"isExtra":true}]</t>
  </si>
  <si>
    <t>2026-03-07T19:56:03.892+01:00</t>
  </si>
  <si>
    <t>2026-03-07T20:08:14.128+01:00</t>
  </si>
  <si>
    <t>[{"id":"1460d93c-4159-4d87-aaf2-4ef8fb5e31b1","note":"","count":1,"label":"Margherita 32 cm","posId":"112","price":20900,"isExtra":false},{"id":"6e70115f-a0f1-42d6-aaca-1c1f7aa64cb8","note":"","count":1,"label":"šunka","posId":"B106","price":3000,"KDSTags":["greenhighlight"],"isExtra":true}]</t>
  </si>
  <si>
    <t>2026-03-07T19:51:48.035+01:00</t>
  </si>
  <si>
    <t>2026-03-07T20:03:00.572+01:00</t>
  </si>
  <si>
    <t>[{"id":"59589712","note":"","size":"BBQ Meteor 32cm","count":1,"label":"BBQ Meteor 32cm","posId":"118","price":24900,"isExtra":false},{"id":"54685059","note":"","count":1,"label":"Balné","posId":"K0000","price":1500,"isExtra":true},{"id":"59589719","note":"","count":1,"label":"USA těsto","posId":"17","price":1000,"isExtra":true},{"id":"57279290","note":"","count":1,"label":"Rajčatový základ","posId":"ZBR32","price":0,"isExtra":true}]</t>
  </si>
  <si>
    <t>2026-03-07T19:49:53.086+01:00</t>
  </si>
  <si>
    <t>2026-03-07T20:02:14.398+01:00</t>
  </si>
  <si>
    <t>[{"id":"6748417db17528cb9bcae62f","count":1,"label":"Spicy menu Comeback","posId":"M100","price":34900,"isExtra":false},{"id":"656458f65d60d607724273a3","count":1,"label":"Balné","posId":"K0000","price":3000,"isExtra":true},{"id":"656458f65d60d607724273bd","count":1,"label":"Quattro Formaggi","posId":"Y123","price":0,"isExtra":true},{"id":"6745a653230e9519de489457","count":1,"label":"Smetanový základ","posId":"ZRS32","price":0,"isExtra":true},{"id":"6621364f302a076960a38bd7","count":1,"label":"spicy wings 🌶️","posId":"P101","price":0,"isExtra":true},{"id":"69427269443d7650b9d93183","count":1,"label":"Pepsi zero sugar 1l","posId":"N125","price":0,"isExtra":true}]</t>
  </si>
  <si>
    <t>2026-03-07T19:48:03.460+01:00</t>
  </si>
  <si>
    <t>2026-03-07T20:04:52.069+01:00</t>
  </si>
  <si>
    <t>2026-03-07T20:15:15.224+01:00</t>
  </si>
  <si>
    <t>2026-03-07T19:48:03.898+01:00</t>
  </si>
  <si>
    <t>[{"id":"0b22568e-4d1c-45db-9aa3-de09ef6c293a","note":"","count":1,"label":"Pepperoni 32 cm","posId":"120","price":24900,"isExtra":false},{"id":"af2bee84-a445-45fc-8ca2-cf4fed0dcf38","note":"","count":1,"label":"okraj mozzarella bylinky","posId":"A121","price":5700,"isExtra":true},{"id":"923cca0f-b384-4647-b41a-b36c46b0c790","note":"","count":1,"label":"BBQ Meteor 32 cm","posId":"142","price":24900,"isExtra":false},{"id":"55f8781c-97f6-4a21-abe6-3780ea7117ba","note":"","count":1,"label":"změna na Smetanový základ","posId":"A129","price":0,"isExtra":true},{"id":"af2bee84-a445-45fc-8ca2-cf4fed0dcf38","note":"","count":1,"label":"okraj mozzarella bylinky","posId":"A121","price":5700,"isExtra":true}]</t>
  </si>
  <si>
    <t>2026-03-07T19:44:48.670+01:00</t>
  </si>
  <si>
    <t>2026-03-07T19:58:29.599+01:00</t>
  </si>
  <si>
    <t>[{"id":"6748417db17528cb9bcae5e7","count":1,"label":"Quattro Formaggi 40cm","posId":"111","price":30900,"isExtra":false},{"id":"656458f65d60d60772426fa0","count":1,"label":"Balné","posId":"K0000","price":2000,"isExtra":true},{"id":"6745a653230e9519de48981e","count":1,"label":"BBQ základ","posId":"ZSB49","price":0,"isExtra":true},{"id":"6745a653230e9519de489080","count":1,"label":"okraj mozzarella, bbq omáčka","posId":"A124","price":6500,"isExtra":true},{"id":"684ae919decfe15485bf8dee","count":1,"label":"Kukuřice","posId":"C115","price":3500,"KDSTags":["greenhighlight"],"isExtra":true},{"id":"684ae919decfe15485bf8df2","count":1,"label":"Slanina","posId":"C108","price":4000,"KDSTags":["greenhighlight"],"isExtra":true}]</t>
  </si>
  <si>
    <t>2026-03-07T19:44:05.965+01:00</t>
  </si>
  <si>
    <t>2026-03-07T19:52:31.024+01:00</t>
  </si>
  <si>
    <t>[{"id":"72a788fd-2d10-4aa9-80c1-abbc9acb3570","note":"","count":1,"label":"Hawai 32 cm","posId":"138","price":24900,"isExtra":false},{"id":"c10d36f8-acd3-4a8b-979d-b81c00d75c6f","note":"","count":1,"label":"BEZ -ananas","posId":"X100","price":0,"KDSTags":["redhighlight"],"isExtra":true},{"id":"4f6ede18-25d3-4c82-be03-84c9578ab8ce","note":"","count":1,"label":"Pepperoni 32 cm","posId":"144","price":24900,"isExtra":false}]</t>
  </si>
  <si>
    <t>2026-03-07T19:38:40.451+01:00</t>
  </si>
  <si>
    <t>2026-03-07T19:48:34.257+01:00</t>
  </si>
  <si>
    <t>[{"id":"6748417db17528cb9bcae603","count":1,"label":"Comeback 32cm 🌶️","posId":"121","price":24900,"isExtra":false},{"id":"656458f65d60d607724273eb","count":1,"label":"Balné","posId":"K0000","price":1500,"isExtra":true},{"id":"6748417db17528cb9bcae60d","count":1,"label":"Hawai 32cm","posId":"114","price":24900,"isExtra":false},{"id":"656458f65d60d607724273eb","count":1,"label":"Balné","posId":"K0000","price":1500,"isExtra":true}]</t>
  </si>
  <si>
    <t>2026-03-07T19:36:39.567+01:00</t>
  </si>
  <si>
    <t>2026-03-07T19:45:26.251+01:00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</si>
  <si>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🌶️","posId":"121","price":24900,"isExtra":false},{"id":"54685059","note":"","count":1,"label":"Balné","posId":"K0000","price":1500,"isExtra":true},{"id":"59589719","note":"","count":1,"label":"USA těsto","posId":"17","price":1000,"isExtra":true},{"id":"57279284","note":"","count":1,"label":"Smetanový základ","posId":"ZRS32","price":0,"isExtra":true},{"id":"54685124","note":"","count":1,"label":"okraj hotdog, bbq omáčka","posId":"A119","price":5700,"isExtra":true},{"id":"59589714","note":"","size":"Hawai 32cm","count":1,"label":"Hawai 32cm","posId":"114","price":24900,"isExtra":false},{"id":"54685059","note":"","count":1,"label":"Balné","posId":"K0000","price":1500,"isExtra":true},{"id":"59589719","note":"","count":1,"label":"USA těsto","posId":"17","price":1000,"isExtra":true},{"id":"54685088","note":"","count":1,"label":"okraj mozzarella, bylinky","posId":"A121","price":5700,"isExtra":true}]</t>
  </si>
  <si>
    <t>2026-03-07T19:31:33.591+01:00</t>
  </si>
  <si>
    <t>2026-03-07T19:40:32.972+01:00</t>
  </si>
  <si>
    <t>[{"id":"6748417db17528cb9bcae5e5","count":1,"label":"Margherita 40cm","posId":"100","price":26900,"isExtra":false},{"id":"656458f65d60d60772426fa0","count":1,"label":"Balné","posId":"K0000","price":2000,"isExtra":true},{"id":"6748417db17528cb9bcae643","count":1,"label":"Dip Jalapeňos","posId":"P107","price":2000,"isExtra":false},{"id":"656458f65d60d607724273eb","count":1,"label":"Balné","posId":"K0000","price":1500,"isExtra":true}]</t>
  </si>
  <si>
    <t>2026-03-07T19:29:39.162+01:00</t>
  </si>
  <si>
    <t>2026-03-07T19:41:23.930+01:00</t>
  </si>
  <si>
    <t>[{"id":"59589709","note":"Poprosím bez cibule obě pizzy Q pokud by šlo nahradit cibuli špenátem bylo by to super , pokud ne vůbec nevadí a přeji klidný pracovní večer děkuju","size":"Comeback 32cm 🌶️","count":2,"label":"Comeback 32cm 🌶️","posId":"121","price":24900,"isExtra":false},{"id":"54685059","note":"","count":2,"label":"Balné","posId":"K0000","price":1500,"isExtra":true},{"id":"57279284","note":"","count":2,"label":"Smetanový základ","posId":"ZRS32","price":0,"isExtra":true},{"id":"54685134","note":"","count":2,"label":"Bez cibule","posId":"X103","price":0,"KDSTags":["redhighlight"],"isExtra":true}]</t>
  </si>
  <si>
    <t>2026-03-07T19:25:03.360+01:00</t>
  </si>
  <si>
    <t>2026-03-07T19:35:19.964+01:00</t>
  </si>
  <si>
    <t>[{"id":"59589714","note":"","size":"Hawai 32cm","count":1,"label":"Hawai 32cm","posId":"114","price":24900,"isExtra":false},{"id":"54685059","note":"","count":1,"label":"Balné","posId":"K0000","price":1500,"isExtra":true},{"id":"54685150","note":"","count":1,"label":"Kukuřice","posId":"B115","price":2500,"KDSTags":["greenhighlight"],"isExtra":true},{"id":"59589711","note":"","size":"BBQ Texas 32cm","count":1,"label":"BBQ Texas 32cm","posId":"119","price":24900,"isExtra":false},{"id":"54685059","note":"","count":1,"label":"Balné","posId":"K0000","price":1500,"isExtra":true},{"id":"57279290","note":"","count":1,"label":"Rajčatový základ","posId":"ZBR32","price":0,"isExtra":true}]</t>
  </si>
  <si>
    <t>2026-03-07T19:21:48.484+01:00</t>
  </si>
  <si>
    <t>2026-03-07T20:00:03.398+01:00</t>
  </si>
  <si>
    <t>[{"id":"6748417db17528cb9bcae5ef","count":1,"label":"BBQ Texas 40cm","posId":"107","price":30900,"isExtra":false},{"id":"656458f65d60d60772426fa0","count":1,"label":"Balné","posId":"K0000","price":2000,"isExtra":true},{"id":"6745a653230e9519de48907f","count":1,"label":"okraj mozzarella, bylinky","posId":"A122","price":6500,"isExtra":true},{"id":"684ae919decfe15485bf8dee","count":1,"label":"Kukuřice","posId":"C115","price":3500,"KDSTags":["greenhighlight"],"isExtra":true},{"id":"684ae919decfe15485bf8df0","count":1,"label":"Mozzarella","posId":"C113","price":4000,"KDSTags":["greenhighlight"],"isExtra":true},{"id":"6748417db17528cb9bcae643","count":1,"label":"Dip Jalapeňos","posId":"P107","price":2000,"isExtra":false},{"id":"656458f65d60d607724273eb","count":1,"label":"Balné","posId":"K0000","price":1500,"isExtra":true}]</t>
  </si>
  <si>
    <t>Petr</t>
  </si>
  <si>
    <t>2026-03-07T19:15:02.904+01:00</t>
  </si>
  <si>
    <t>2026-03-07T19:29:10.871+01:00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</si>
  <si>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těsto","posId":"17","price":1000,"isExtra":true},{"id":"ZBR32","note":"","count":1,"label":"Rajčatový základ","posId":"ZBR32","price":0,"isExtra":true}]</t>
  </si>
  <si>
    <t>2026-03-07T19:09:42.651+01:00</t>
  </si>
  <si>
    <t>2026-03-07T19:31:37.503+01:00</t>
  </si>
  <si>
    <t>[{"id":"6748417db17528cb9bcae60d","count":1,"label":"Hawai 32cm","posId":"114","price":24900,"isExtra":false},{"id":"656458f65d60d607724273eb","count":1,"label":"Balné","posId":"K0000","price":1500,"isExtra":true},{"id":"6748417db17528cb9bcae607","count":1,"label":"BBQ Texas 32cm","posId":"119","price":24900,"isExtra":false},{"id":"656458f65d60d607724273eb","count":1,"label":"Balné","posId":"K0000","price":1500,"isExtra":true},{"id":"6748417db17528cb9bcae605","count":1,"label":"Pepperoni 32cm 🌶️🌶️","posId":"120","price":24900,"isExtra":false},{"id":"656458f65d60d607724273eb","count":1,"label":"Balné","posId":"K0000","price":1500,"isExtra":true}]</t>
  </si>
  <si>
    <t>2026-03-07T19:06:50.687+01:00</t>
  </si>
  <si>
    <t>2026-03-07T19:19:26.810+01:00</t>
  </si>
  <si>
    <t>[{"id":"109","note":"","count":1,"label":"Comeback 40cm 🌶️","posId":"109","price":30900,"isExtra":false},{"id":"K0000","note":"","count":1,"label":"Balné","posId":"K0000","price":2000,"isExtra":true},{"id":"P106","note":"","count":2,"label":"Česnekový dip","posId":"P106","price":2000,"isExtra":false},{"id":"K0000","note":"","count":2,"label":"Balné","posId":"K0000","price":1500,"isExtra":true}]</t>
  </si>
  <si>
    <t>2026-03-07T19:05:38.496+01:00</t>
  </si>
  <si>
    <t>2026-03-07T19:17:12.196+01:00</t>
  </si>
  <si>
    <t>[{"id":"4792c3a3-b727-4c2c-804f-2d34243fa19a","count":1,"label":"Pizza Quattro Formaggi 32","posId":"123","price":24900,"isExtra":false,"creatorId":"lX6zqcH31w8yfjd7Dk8FP","isPackging":0,"actualLabel":"Pizza Quattro Formaggi 32"},{"id":"KHkqvH4nrpVi3rmWB6xsU","count":1,"label":"Bez gorgonzoly","posId":"X101","price":0,"KDSTags":["redhighlight"],"isExtra":true,"mainItemId":"4792c3a3-b727-4c2c-804f-2d34243fa19a"},{"id":"6978d2ad-74e9-4912-a162-01d418565681","count":1,"label":"Pizza BBQ Meteor 32","posId":"118","price":24900,"isExtra":false,"creatorId":"5ISBlRZAejDqi0nWamqp3","isPackging":0,"actualLabel":"Pizza BBQ Meteor 32"}]</t>
  </si>
  <si>
    <t>2026-03-07T19:01:58.348+01:00</t>
  </si>
  <si>
    <t>2026-03-07T19:18:08.527+01:00</t>
  </si>
  <si>
    <t>[{"id":"54684982","note":"","size":"Capricciosa 40cm","count":1,"label":"Capricciosa 40cm","posId":"101","price":30900,"isExtra":false},{"id":"54685049","note":"","count":1,"label":"Balné","posId":"K0000","price":2000,"isExtra":true}]</t>
  </si>
  <si>
    <t>2026-03-07T19:01:21.928+01:00</t>
  </si>
  <si>
    <t>2026-03-07T19:16:52.555+01:00</t>
  </si>
  <si>
    <t>[{"id":"57405718","note":"","size":"Pepsi 1l","count":1,"label":"Pepsi 1l","posId":"N124","price":5900,"isExtra":false},{"id":"59589712","note":"","size":"BBQ Meteor 32cm","count":1,"label":"BBQ Meteor 32cm","posId":"118","price":24900,"isExtra":false},{"id":"54685059","note":"","count":1,"label":"Balné","posId":"K0000","price":1500,"isExtra":true},{"id":"54685088","note":"","count":1,"label":"okraj mozzarella, bylinky","posId":"A121","price":5700,"isExtra":true},{"id":"54685018","note":"","size":"Česnekový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</si>
  <si>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2026-03-07T19:01:12.603+01:00</t>
  </si>
  <si>
    <t>2026-03-07T19:11:53.854+01:00</t>
  </si>
  <si>
    <t>[{"id":"59589716","note":"","size":"Baby Špenát &amp; kuře 32cm","count":2,"label":"Baby Špenát &amp; kuře 32cm","posId":"116","price":24900,"isExtra":false},{"id":"54685059","note":"","count":2,"label":"Balné","posId":"K0000","price":1500,"isExtra":true},{"id":"54685150","note":"","count":2,"label":"Kukuřice","posId":"B115","price":2500,"KDSTags":["greenhighlight"],"isExtra":true},{"id":"59589707","note":"","size":"Quattro Formaggi 32cm","count":1,"label":"Quattro Formaggi 32cm","posId":"123","price":24900,"isExtra":false},{"id":"54685059","note":"","count":1,"label":"Balné","posId":"K0000","price":1500,"isExtra":true},{"id":"59589709","note":"","size":"Comeback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🌶️","posId":"121","price":24900,"isExtra":false},{"id":"54685059","note":"","count":1,"label":"Balné","posId":"K0000","price":1500,"isExtra":true},{"id":"59589714","note":"","size":"Hawai 32cm","count":1,"label":"Hawai 32cm","posId":"114","price":24900,"isExtra":false},{"id":"54685059","note":"","count":1,"label":"Balné","posId":"K0000","price":1500,"isExtra":true},{"id":"54685094","note":"","count":1,"label":"Bez ananasu","posId":"X100","price":0,"KDSTags":["redhighlight"],"isExtra":true}]</t>
  </si>
  <si>
    <t>2026-03-07T18:59:02.949+01:00</t>
  </si>
  <si>
    <t>2026-03-07T19:16:50.261+01:00</t>
  </si>
  <si>
    <t>2026-03-07T19:29:01.790+01:00</t>
  </si>
  <si>
    <t>2026-03-07T18:59:03.528+01:00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</si>
  <si>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bylinky","posId":"A122","price":6500,"isExtra":true}]</t>
  </si>
  <si>
    <t>2026-03-07T18:54:05.282+01:00</t>
  </si>
  <si>
    <t>2026-03-07T19:26:31.773+01:00</t>
  </si>
  <si>
    <t>2026-03-07T19:47:44.839+01:00</t>
  </si>
  <si>
    <t>2026-03-07T18:54:08.286+01:00</t>
  </si>
  <si>
    <t>[{"id":"75667a6e-daec-4fb6-917e-f318f7121924","note":"","count":1,"label":"Pepperoni 18 cm","posId":"132","price":11900,"isExtra":false},{"id":"15882222-eb55-420b-a563-1fd60403ece7","note":"","count":1,"label":"Hot &amp; Spicy 18 cm","posId":"134","price":11900,"isExtra":false},{"id":"4acd4e50-b5b2-4977-8144-6c9e99c5ec2c","note":"","count":1,"label":"Jalapeños.","posId":"A102","price":1500,"isExtra":true},{"id":"49554361-bb09-484d-958c-c2640501b923","note":"","count":1,"label":"Margherita 18 cm","posId":"124","price":11900,"isExtra":false},{"id":"7eae80af-3fb0-4484-825a-00dd12db3ff3","note":"","count":1,"label":"Jalapenos Rolls, 6 ks","posId":"jpr200","price":8900,"isExtra":false}]</t>
  </si>
  <si>
    <t>2026-03-07T18:51:04.065+01:00</t>
  </si>
  <si>
    <t>2026-03-07T19:22:53.678+01:00</t>
  </si>
  <si>
    <t>2026-03-07T19:33:58.117+01:00</t>
  </si>
  <si>
    <t>2026-03-07T18:51:04.796+01:00</t>
  </si>
  <si>
    <t>[{"id":"7ebac4a7-6cce-442e-b2bb-06b929c16076","note":"","count":1,"label":"Baby špenát &amp; kuře 32 cm","posId":"116","price":24900,"isExtra":false},{"id":"0b22568e-4d1c-45db-9aa3-de09ef6c293a","note":"","count":1,"label":"Pepperoni 32 cm","posId":"120","price":24900,"isExtra":false}]</t>
  </si>
  <si>
    <t>2026-03-07T18:49:03.536+01:00</t>
  </si>
  <si>
    <t>2026-03-07T18:56:23.527+01:00</t>
  </si>
  <si>
    <t>2026-03-07T19:01:17.379+01:00</t>
  </si>
  <si>
    <t>2026-03-07T18:49:04.003+01:00</t>
  </si>
  <si>
    <t>[{"id":"0b22568e-4d1c-45db-9aa3-de09ef6c293a","note":"","count":1,"label":"Pepperoni 32 cm","posId":"120","price":24900,"isExtra":false},{"id":"af2bee84-a445-45fc-8ca2-cf4fed0dcf38","note":"","count":1,"label":"okraj mozzarella bylinky","posId":"A121","price":5700,"isExtra":true},{"id":"6005e30e-e6f5-411d-9c32-9a3cee117e94","note":"","count":1,"label":"slanina","posId":"B108","price":3000,"KDSTags":["greenhighlight"],"isExtra":true},{"id":"1c4a575c-0a2c-4a58-a7c3-0328026cbcb1","note":"","count":1,"label":"Quattro Formaggi 18 cm","posId":"135","price":11900,"isExtra":false},{"id":"ecdeb995-3a20-445a-bb44-599f71765b55","note":"","count":1,"label":"Gorgonzola.","posId":"A101","price":2000,"isExtra":true}]</t>
  </si>
  <si>
    <t>2026-03-07T18:36:10.392+01:00</t>
  </si>
  <si>
    <t>2026-03-07T18:47:09.058+01:00</t>
  </si>
  <si>
    <t>2026-03-07T18:36:03.383+01:00</t>
  </si>
  <si>
    <t>2026-03-07T18:46:45.517+01:00</t>
  </si>
  <si>
    <t>2026-03-07T19:06:46.260+01:00</t>
  </si>
  <si>
    <t>2026-03-07T18:36:03.698+01:00</t>
  </si>
  <si>
    <t>[{"id":"389b26e5-2cae-411b-afde-ac1cec80674b","note":"","count":1,"label":"Margherita 40 cm","posId":"100","price":26900,"isExtra":false},{"id":"a3af24f3-c3ce-4e93-83a5-9a3b7277f4fc","note":"","count":1,"label":"Okraj mozzarella, bylinky","posId":"A122","price":6500,"isExtra":true},{"id":"0604cf40-24b5-4ad5-a9e4-e5834def96b8","note":"","count":1,"label":"Dip česnekový","posId":"P106","price":2000,"isExtra":false},{"id":"a78b511f-836b-415e-9285-dd47f293529b","note":"","count":1,"label":"Pepperoni 40 cm","posId":"108","price":30900,"isExtra":false},{"id":"a3af24f3-c3ce-4e93-83a5-9a3b7277f4fc","note":"","count":1,"label":"Okraj mozzarella, bylinky","posId":"A122","price":6500,"isExtra":true},{"id":"c9c0bcd1-5065-4282-a709-cc2042a92228","note":"","count":1,"label":"Pečené brambory","posId":"P103","price":6900,"isExtra":false}]</t>
  </si>
  <si>
    <t>2026-03-07T18:33:02.941+01:00</t>
  </si>
  <si>
    <t>2026-03-07T18:55:15.706+01:00</t>
  </si>
  <si>
    <t>[{"id":"faf7ff40-eef3-48bd-92c4-b33e5bbf095d","note":"","count":1,"label":"Quattro Formaggi 40 cm","posId":"111","price":30900,"isExtra":false},{"id":"41f21dd3-e301-4232-8347-2fbf132057d4","note":"","count":1,"label":"změna na Rajčatový základ","posId":"A127","price":0,"isExtra":true},{"id":"1edf54fc-1032-442c-939f-e6e2033b2270","note":"","count":1,"label":"Comeback 40 cm","posId":"109","price":30900,"isExtra":false}]</t>
  </si>
  <si>
    <t>2026-03-07T18:32:03.202+01:00</t>
  </si>
  <si>
    <t>2026-03-07T18:53:15.495+01:00</t>
  </si>
  <si>
    <t>2026-03-07T19:23:48.867+01:00</t>
  </si>
  <si>
    <t>2026-03-07T18:32:03.761+01:00</t>
  </si>
  <si>
    <t>[{"id":"6e4aed3e-b988-442a-8864-0b2ad4a4403d","note":"","count":1,"label":"Quattro Formaggi 32 cm","posId":"147","price":24900,"isExtra":false},{"id":"3316ecf4-07ea-4045-acd5-7383dd81145f","note":"","count":1,"label":"jalapeños","posId":"B102","price":2500,"KDSTags":["greenhighlight"],"isExtra":true},{"id":"466676dc-8476-404b-b265-bf7bef77e293","note":"","count":1,"label":"masové kuličky","posId":"B116","price":5900,"KDSTags":["greenhighlight"],"isExtra":true},{"id":"72a788fd-2d10-4aa9-80c1-abbc9acb3570","note":"","count":1,"label":"Hawai 32 cm","posId":"138","price":24900,"isExtra":false},{"id":"af2bee84-a445-45fc-8ca2-cf4fed0dcf38","note":"","count":1,"label":"okraj mozzarella bylinky","posId":"A121","price":5700,"isExtra":true},{"id":"fc3fa22b-be90-4e3e-a05f-41f62444ffb3","note":"","count":1,"label":"olivy","posId":"B112","price":2500,"KDSTags":["greenhighlight"],"isExtra":true}]</t>
  </si>
  <si>
    <t>2026-03-07T18:30:51.623+01:00</t>
  </si>
  <si>
    <t>2026-03-07T18:42:52.859+01:00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</si>
  <si>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🌶️🌶️","posId":"108","price":30900,"isExtra":false},{"id":"54685049","note":"","count":1,"label":"Balné","posId":"K0000","price":2000,"isExtra":true},{"id":"59589706","note":"","size":"Margherita 32cm","count":1,"label":"Margherita 32cm","posId":"112","price":20900,"isExtra":false},{"id":"54685059","note":"","count":1,"label":"Balné","posId":"K0000","price":1500,"isExtra":true},{"id":"54684974","note":"","size":"Hot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54685118","note":"","count":1,"label":"Olivy","posId":"C112","price":3500,"KDSTags":["greenhighlight"],"isExtra":true},{"id":"54685171","note":"","count":1,"label":"Slanina","posId":"C108","price":4000,"KDSTags":["greenhighlight"],"isExtra":true},{"id":"54684975","note":"","size":"Comeback 40cm 🌶️","count":2,"label":"Comeback 40cm 🌶️","posId":"109","price":30900,"isExtra":false},{"id":"54685049","note":"","count":2,"label":"Balné","posId":"K0000","price":2000,"isExtra":true},{"id":"54684973","note":"","size":"Quattro Formaggi 40cm","count":1,"label":"Quattro Formaggi 40cm","posId":"111","price":30900,"isExtra":false},{"id":"54685049","note":"","count":1,"label":"Balné","posId":"K0000","price":2000,"isExtra":true}]</t>
  </si>
  <si>
    <t>2026-03-07T18:29:04.312+01:00</t>
  </si>
  <si>
    <t>2026-03-07T18:37:28.792+01:00</t>
  </si>
  <si>
    <t>[{"id":"6748417db17528cb9bcae60f","count":1,"label":"Capricciosa 32cm","posId":"113","price":24900,"isExtra":false},{"id":"656458f65d60d607724273eb","count":1,"label":"Balné","posId":"K0000","price":1500,"isExtra":true}]</t>
  </si>
  <si>
    <t>2026-03-07T18:29:03.584+01:00</t>
  </si>
  <si>
    <t>2026-03-07T18:49:31.503+01:00</t>
  </si>
  <si>
    <t>2026-03-07T19:08:13.969+01:00</t>
  </si>
  <si>
    <t>2026-03-07T18:29:04.521+01:00</t>
  </si>
  <si>
    <t>[{"id":"3ca6f105-5e70-48ee-bc31-76525f0a0b11","note":"","count":1,"label":"BBQ Texas 40 cm","posId":"107","price":30900,"isExtra":false},{"id":"e8a7b47a-70d2-4cc2-a375-1dab55125675","note":"","count":1,"label":"Quattro Formaggi 32 cm","posId":"123","price":24900,"isExtra":false},{"id":"bf272b1b-93ab-4050-9aff-ea1151ab5f41","note":"","count":1,"label":"pepperoni salám","posId":"B109","price":3000,"KDSTags":["greenhighlight"],"isExtra":true}]</t>
  </si>
  <si>
    <t>2026-03-07T18:15:03.620+01:00</t>
  </si>
  <si>
    <t>2026-03-07T19:02:23.635+01:00</t>
  </si>
  <si>
    <t>[{"id":"896d2264-b315-4ee3-b331-0fa7b26bb96f","note":"","count":1,"label":"Hawai 32 cm","posId":"114","price":24900,"isExtra":false},{"id":"9069d980-0a24-408c-a214-618aed030839","note":"","count":1,"label":"BBQ Texas 32 cm","posId":"143","price":24900,"isExtra":false}]</t>
  </si>
  <si>
    <t>2026-03-07T18:14:57.785+01:00</t>
  </si>
  <si>
    <t>2026-03-07T18:25:19.078+01:00</t>
  </si>
  <si>
    <t>[{"id":"59589714","note":"","size":"Hawai 32cm","count":1,"label":"Hawai 32cm","posId":"114","price":24900,"isExtra":false},{"id":"54685059","note":"","count":1,"label":"Balné","posId":"K0000","price":1500,"isExtra":true}]</t>
  </si>
  <si>
    <t>2026-03-07T18:14:56.469+01:00</t>
  </si>
  <si>
    <t>2026-03-07T18:27:11.563+01:00</t>
  </si>
  <si>
    <t>[{"id":"113","note":"","count":1,"label":"Capricciosa 32cm","posId":"113","price":24900,"isExtra":false},{"id":"K0000","note":"","count":1,"label":"Balné","posId":"K0000","price":1500,"isExtra":true},{"id":"123","note":"","count":1,"label":"Quattro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32cm","posId":"123","price":24900,"isExtra":false},{"id":"K0000","note":"","count":1,"label":"Balné","posId":"K0000","price":1500,"isExtra":true}]</t>
  </si>
  <si>
    <t>2026-03-07T18:14:49.775+01:00</t>
  </si>
  <si>
    <t>2026-03-07T18:24:34.469+01:00</t>
  </si>
  <si>
    <t>[{"id":"97d3888a-f364-4898-918c-904c3fd9bbe9","count":1,"label":"Pizza Pepperoni 18","posId":"132","price":11900,"isExtra":false,"creatorId":"-GGcp05LGev-BJ5E-Pfil","isPackging":0,"actualLabel":"Pizza Pepperoni 18"}]</t>
  </si>
  <si>
    <t>2026-03-07T18:13:49.810+01:00</t>
  </si>
  <si>
    <t>2026-03-07T18:24:28.615+01:00</t>
  </si>
  <si>
    <t>[{"id":"3df28c57-08b8-4e6e-91b5-c1e0ccb5eee6","count":1,"label":"Pizza Margherita 18","posId":"124","price":11900,"isExtra":false,"creatorId":"UDgzAvcfhxFe6puOxO8D_","isPackging":0,"actualLabel":"Pizza Margherita 18"}]</t>
  </si>
  <si>
    <t>Nadyia</t>
  </si>
  <si>
    <t>2026-03-07T18:13:16.472+01:00</t>
  </si>
  <si>
    <t>2026-03-07T18:25:01.977+01:00</t>
  </si>
  <si>
    <t>[{"id":"116","note":"","count":1,"label":"Baby Špenát &amp; kuře 32cm","posId":"116","price":24900,"isExtra":false},{"id":"K0000","note":"","count":1,"label":"Balné","posId":"K0000","price":1500,"isExtra":true},{"id":"113","note":"","count":1,"label":"Capricciosa 32cm","posId":"113","price":24900,"isExtra":false},{"id":"K0000","note":"","count":1,"label":"Balné","posId":"K0000","price":1500,"isExtra":true},{"id":"P101","note":"","count":1,"label":"Spicy Wings 🌶️","posId":"P101","price":11900,"isExtra":false},{"id":"K0000","note":"","count":1,"label":"Balné","posId":"K0000","price":1500,"isExtra":true},{"id":"P104","note":"","count":1,"label":"Česnekový chléb 18cm","posId":"P104","price":7900,"isExtra":false},{"id":"K0000","note":"","count":1,"label":"Balné","posId":"K0000","price":1500,"isExtra":true}]</t>
  </si>
  <si>
    <t>2026-03-07T18:09:03.858+01:00</t>
  </si>
  <si>
    <t>2026-03-07T18:20:43.389+01:00</t>
  </si>
  <si>
    <t>2026-03-07T18:03:03.838+01:00</t>
  </si>
  <si>
    <t>2026-03-07T18:19:25.769+01:00</t>
  </si>
  <si>
    <t>2026-03-07T18:36:37.039+01:00</t>
  </si>
  <si>
    <t>2026-03-07T18:03:04.950+01:00</t>
  </si>
  <si>
    <t>[{"id":"1edf54fc-1032-442c-939f-e6e2033b2270","note":"","count":1,"label":"Comeback 40 cm","posId":"109","price":30900,"isExtra":false},{"id":"99eaad34-9727-44a5-83f1-c3ecfb1e0313","note":"","count":1,"label":"Okraj mozzarella, BBQ","posId":"A124","price":6500,"isExtra":true}]</t>
  </si>
  <si>
    <t>2026-03-07T18:00:55.366+01:00</t>
  </si>
  <si>
    <t>2026-03-07T18:16:19.697+01:00</t>
  </si>
  <si>
    <t>[{"id":"54684981","note":"","size":"Hawai 40cm","count":1,"label":"Hawai 40cm","posId":"102","price":30900,"isExtra":false},{"id":"54685049","note":"","count":1,"label":"Balné","posId":"K0000","price":2000,"isExtra":true},{"id":"59555742","note":"","count":1,"label":"Smetanový základ","posId":"ZRS40","price":0,"isExtra":true},{"id":"54685083","note":"","count":1,"label":"okraj mozzarella, bylinky","posId":"A122","price":6500,"isExtra":true},{"id":"54685160","note":"","count":1,"label":"Mozzarella","posId":"C113","price":4000,"KDSTags":["greenhighlight"],"isExtra":true},{"id":"54685171","note":"","count":1,"label":"Slanina","posId":"C108","price":4000,"KDSTags":["greenhighlight"],"isExtra":true},{"id":"54685175","note":"","count":1,"label":"Gorgonzola","posId":"C101","price":4000,"KDSTags":["greenhighlight"],"isExtra":true},{"id":"59777859","note":"","size":"Jablečno-skořicové rolls","count":1,"label":"Jablečno-skořicové rolls","posId":"18","price":8900,"isExtra":false},{"id":"54685059","note":"","count":1,"label":"Balné","posId":"K0000","price":1500,"isExtra":true},{"id":"54685013","note":"","size":"Spicy Wings 🌶️","count":1,"label":"Spicy Wings 🌶️","posId":"P101","price":11900,"isExtra":false},{"id":"54685059","note":"","count":1,"label":"Balné","posId":"K0000","price":1500,"isExtra":true}]</t>
  </si>
  <si>
    <t>2026-03-07T17:58:02.971+01:00</t>
  </si>
  <si>
    <t>2026-03-07T18:15:04.742+01:00</t>
  </si>
  <si>
    <t>2026-03-07T18:27:20.565+01:00</t>
  </si>
  <si>
    <t>2026-03-07T17:58:04.989+01:00</t>
  </si>
  <si>
    <t>[{"id":"1edf54fc-1032-442c-939f-e6e2033b2270","note":"","count":1,"label":"Comeback 40 cm","posId":"109","price":30900,"isExtra":false},{"id":"978c26ec-8492-4979-8b1c-f7ff8381d413","note":"","count":2,"label":"Pepperoni Rolls, 6 ks","posId":"P100","price":8900,"isExtra":false},{"id":"0d7a09d5-0cc0-41d1-92da-1fd2b06b2d07","note":"","count":1,"label":"Česnekový chléb","posId":"P104","price":7900,"isExtra":false}]</t>
  </si>
  <si>
    <t>2026-03-07T17:56:35.041+01:00</t>
  </si>
  <si>
    <t>2026-03-07T18:05:18.521+01:00</t>
  </si>
  <si>
    <t>[{"id":"6748417db17528cb9bcae5ff","count":1,"label":"Quattro Formaggi 32cm","posId":"123","price":24900,"isExtra":false},{"id":"656458f65d60d607724273eb","count":1,"label":"Balné","posId":"K0000","price":1500,"isExtra":true},{"id":"656458f65d60d607724271be","count":1,"label":"okraj mozzarella, bylinky","posId":"A121","price":5700,"isExtra":true}]</t>
  </si>
  <si>
    <t>2026-03-07T17:35:03.009+01:00</t>
  </si>
  <si>
    <t>2026-03-07T17:41:41.220+01:00</t>
  </si>
  <si>
    <t>[{"id":"0b22568e-4d1c-45db-9aa3-de09ef6c293a","note":"","count":1,"label":"Pepperoni 32 cm","posId":"120","price":24900,"isExtra":false},{"id":"50a2c673-74cc-459a-b7e5-f5c332128443","note":"","count":1,"label":"mozzarella","posId":"B113","price":3000,"KDSTags":["greenhighlight"],"isExtra":true},{"id":"d79a29ea-c5ce-49c2-9a5d-787665203983","note":"","count":1,"label":"paprika","posId":"B111","price":2500,"KDSTags":["greenhighlight"],"isExtra":true}]</t>
  </si>
  <si>
    <t>2026-03-07T17:34:02.636+01:00</t>
  </si>
  <si>
    <t>2026-03-07T17:39:57.400+01:00</t>
  </si>
  <si>
    <t>[{"id":"088a7edc-ef1e-4c6b-b7a1-36c2c45ab0fe","note":"","count":1,"label":"Capricciosa 32 cm","posId":"113","price":24900,"isExtra":false},{"id":"2a9dc121-ec1e-4cbb-b8d5-66ce6a546664","note":"","count":1,"label":"DIP jalapenos","posId":"P107","price":2000,"isExtra":false},{"id":"0604cf40-24b5-4ad5-a9e4-e5834def96b8","note":"","count":1,"label":"Dip česnekový","posId":"P106","price":2000,"isExtra":false}]</t>
  </si>
  <si>
    <t>2026-03-07T17:29:15.146+01:00</t>
  </si>
  <si>
    <t>2026-03-07T17:39:09.675+01:00</t>
  </si>
  <si>
    <t>[{"id":"6748417db17528cb9bcae5e7","count":1,"label":"Quattro Formaggi 40cm","posId":"111","price":30900,"isExtra":false},{"id":"656458f65d60d60772426fa0","count":1,"label":"Balné","posId":"K0000","price":2000,"isExtra":true},{"id":"6745a653230e9519de48981d","count":1,"label":"Rajčatový základ","posId":"ZSR40","price":0,"isExtra":true},{"id":"6748417db17528cb9bcae5f1","count":1,"label":"BBQ Meteor 40cm","posId":"106","price":30900,"isExtra":false},{"id":"656458f65d60d60772426fa0","count":1,"label":"Balné","posId":"K0000","price":2000,"isExtra":true},{"id":"6748417db17528cb9bcae5f3","count":1,"label":"Zeleninová 40cm","posId":"103","price":30900,"isExtra":false},{"id":"656458f65d60d60772426fa0","count":1,"label":"Balné","posId":"K0000","price":2000,"isExtra":true},{"id":"6745a653230e9519de489707","count":1,"label":"BBQ základ","posId":"ZRB40","price":0,"isExtra":true}]</t>
  </si>
  <si>
    <t>2026-03-07T17:13:16.259+01:00</t>
  </si>
  <si>
    <t>2026-03-07T17:28:33.408+01:00</t>
  </si>
  <si>
    <t>[{"id":"109","note":"","count":1,"label":"Comeback 40cm 🌶️","posId":"109","price":30900,"isExtra":false},{"id":"K0000","note":"","count":1,"label":"Balné","posId":"K0000","price":2000,"isExtra":true},{"id":"C107","note":"","count":1,"label":"Špenát s česnekem","posId":"C107","price":3500,"KDSTags":["greenhighlight"],"isExtra":true},{"id":"109","note":"","count":1,"label":"Comeback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C115","note":"","count":1,"label":"Kukuřice","posId":"C115","price":3500,"KDSTags":["greenhighlight"],"isExtra":true},{"id":"C113","note":"","count":1,"label":"Mozzarella","posId":"C113","price":4000,"KDSTags":["greenhighlight"],"isExtra":true}]</t>
  </si>
  <si>
    <t>2026-03-07T17:12:32.780+01:00</t>
  </si>
  <si>
    <t>2026-03-07T17:24:44.425+01:00</t>
  </si>
  <si>
    <t>[{"id":"6748417db17528cb9bcae605","count":1,"label":"Pepperoni 32cm 🌶️🌶️","posId":"120","price":24900,"isExtra":false},{"id":"656458f65d60d607724273eb","count":1,"label":"Balné","posId":"K0000","price":1500,"isExtra":true},{"id":"6748417db17528cb9bcae5f3","count":1,"label":"Zeleninová 40cm","posId":"103","price":30900,"isExtra":false},{"id":"656458f65d60d60772426fa0","count":1,"label":"Balné","posId":"K0000","price":2000,"isExtra":true},{"id":"6748417db17528cb9bcae609","count":1,"label":"BBQ Meteor 32cm","posId":"118","price":24900,"isExtra":false},{"id":"656458f65d60d607724273eb","count":1,"label":"Balné","posId":"K0000","price":1500,"isExtra":true},{"id":"6748417db17528cb9bcae663","count":4,"label":"Mirinda 1l","posId":"N126","price":5900,"isExtra":false}]</t>
  </si>
  <si>
    <t>2026-03-07T17:12:28.247+01:00</t>
  </si>
  <si>
    <t>2026-03-07T17:20:38.496+01:00</t>
  </si>
  <si>
    <t>[{"id":"59589714","note":"","size":"Hawai 32cm","count":1,"label":"Hawai 32cm","posId":"114","price":24900,"isExtra":false},{"id":"54685059","note":"","count":1,"label":"Balné","posId":"K0000","price":1500,"isExtra":true},{"id":"54685018","note":"","size":"Česnekový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</si>
  <si>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2026-03-07T17:01:33.736+01:00</t>
  </si>
  <si>
    <t>2026-03-07T17:12:45.505+01:00</t>
  </si>
  <si>
    <t>[{"id":"59589710","note":"","size":"Pepperoni 32cm 🌶️🌶️","count":2,"label":"Pepperoni 32cm 🌶️🌶️","posId":"120","price":24900,"isExtra":false},{"id":"54685059","note":"","count":2,"label":"Balné","posId":"K0000","price":1500,"isExtra":true},{"id":"54685070","note":"","count":2,"label":"Jalapeňos","posId":"B102","price":2500,"KDSTags":["greenhighlight"],"isExtra":true}]</t>
  </si>
  <si>
    <t>2026-03-07T16:37:12.286+01:00</t>
  </si>
  <si>
    <t>2026-03-07T16:52:58.238+01:00</t>
  </si>
  <si>
    <t>[{"id":"6748417db17528cb9bcae5ef","count":1,"label":"BBQ Texas 40cm","posId":"107","price":30900,"isExtra":false},{"id":"656458f65d60d60772426fa0","count":1,"label":"Balné","posId":"K0000","price":2000,"isExtra":true}]</t>
  </si>
  <si>
    <t>2026-03-07T16:37:06.053+01:00</t>
  </si>
  <si>
    <t>2026-03-07T16:51:22.036+01:00</t>
  </si>
  <si>
    <t>2026-03-07T16:59:37.343+01:00</t>
  </si>
  <si>
    <t>2026-03-07T16:37:06.432+01:00</t>
  </si>
  <si>
    <t>[{"id":"9b3fd0f9-6a36-4a8e-95ad-00dbae675705","note":"","count":1,"label":"Capricciosa 40 cm","posId":"101","price":30900,"isExtra":false},{"id":"c9c0bcd1-5065-4282-a709-cc2042a92228","note":"","count":1,"label":"Pečené brambory","posId":"P103","price":6900,"isExtra":false}]</t>
  </si>
  <si>
    <t>2026-03-07T16:30:42.600+01:00</t>
  </si>
  <si>
    <t>2026-03-07T16:31:11.945+01:00</t>
  </si>
  <si>
    <t>[{"id":"45e86e69-d951-4cfa-82b7-297944319a30","count":1,"label":"Guarana classic","posId":"N142","price":5500,"isExtra":false,"creatorId":"j6GRMc81W_zIg7dQl-Vk9","isPackging":0,"actualLabel":"Guarana classic"}]</t>
  </si>
  <si>
    <t>2026-03-07T16:24:03.099+01:00</t>
  </si>
  <si>
    <t>2026-03-07T16:35:14.946+01:00</t>
  </si>
  <si>
    <t>[{"id":"55ca227d-485c-4130-a44d-b26b939e8c03","note":"","count":1,"label":"Hot &amp; Spicy 32 cm","posId":"122","price":24900,"isExtra":false}]</t>
  </si>
  <si>
    <t>Zakhar</t>
  </si>
  <si>
    <t>2026-03-07T16:14:24.796+01:00</t>
  </si>
  <si>
    <t>2026-03-07T16:26:04.182+01:00</t>
  </si>
  <si>
    <t>[{"id":"108","note":"","count":1,"label":"Pepperoni 40cm 🌶️🌶️","posId":"108","price":30900,"isExtra":false},{"id":"K0000","note":"","count":1,"label":"Balné","posId":"K0000","price":2000,"isExtra":true},{"id":"A124","note":"","count":1,"label":"okraj mozzarella, bbq omáčka","posId":"A124","price":6500,"isExtra":true}]</t>
  </si>
  <si>
    <t>2026-03-07T15:54:02.581+01:00</t>
  </si>
  <si>
    <t>2026-03-07T16:02:44.799+01:00</t>
  </si>
  <si>
    <t>2026-03-07T16:14:06.592+01:00</t>
  </si>
  <si>
    <t>2026-03-07T15:54:02.990+01:00</t>
  </si>
  <si>
    <t>[{"id":"7ee7e3c8-2c54-4dc5-810f-2f52f62e2d14","note":"","count":1,"label":"Comeback 32 cm","posId":"121","price":24900,"isExtra":false},{"id":"50a2c673-74cc-459a-b7e5-f5c332128443","note":"","count":1,"label":"mozzarella","posId":"B113","price":3000,"KDSTags":["greenhighlight"],"isExtra":true},{"id":"a8b296cb-224d-46e2-b4ca-40d9cb21295a","note":"","count":1,"label":"BEZ -šunka","posId":"X106","price":0,"KDSTags":["redhighlight"],"isExtra":true}]</t>
  </si>
  <si>
    <t>2026-03-07T15:40:08.252+01:00</t>
  </si>
  <si>
    <t>2026-03-07T15:55:37.325+01:00</t>
  </si>
  <si>
    <t>[{"id":"6748417db17528cb9bcae605","count":2,"label":"Pepperoni 32cm 🌶️🌶️","posId":"120","price":24900,"isExtra":false},{"id":"656458f65d60d607724273eb","count":2,"label":"Balné","posId":"K0000","price":1500,"isExtra":true}]</t>
  </si>
  <si>
    <t>2026-03-07T15:37:02.860+01:00</t>
  </si>
  <si>
    <t>2026-03-07T15:52:44.742+01:00</t>
  </si>
  <si>
    <t>[{"id":"3a5867b0-8da1-4c8b-bd1f-70418434cae8","note":"","count":1,"label":"BBQ Texas 32 cm","posId":"119","price":24900,"isExtra":false},{"id":"7b506f1d-3b7d-4ca7-9767-75b5b6ff855b","note":"","count":1,"label":"okraj mozzarella BBQ","posId":"A123","price":5700,"isExtra":true},{"id":"e8a7b47a-70d2-4cc2-a375-1dab55125675","note":"","count":1,"label":"Quattro Formaggi 32 cm","posId":"123","price":24900,"isExtra":false},{"id":"1460d93c-4159-4d87-aaf2-4ef8fb5e31b1","note":"","count":1,"label":"Margherita 32 cm","posId":"112","price":20900,"isExtra":false},{"id":"6e70115f-a0f1-42d6-aaca-1c1f7aa64cb8","note":"","count":1,"label":"šunka","posId":"B106","price":3000,"KDSTags":["greenhighlight"],"isExtra":true},{"id":"7ebac4a7-6cce-442e-b2bb-06b929c16076","note":"","count":1,"label":"Baby špenát &amp; kuře 32 cm","posId":"116","price":24900,"isExtra":false}]</t>
  </si>
  <si>
    <t>2026-03-07T15:35:31.806+01:00</t>
  </si>
  <si>
    <t>2026-03-07T15:43:10.906+01:00</t>
  </si>
  <si>
    <t>[{"id":"6748417db17528cb9bcae609","count":1,"label":"BBQ Meteor 32cm","posId":"118","price":24900,"isExtra":false},{"id":"656458f65d60d607724273eb","count":1,"label":"Balné","posId":"K0000","price":1500,"isExtra":true},{"id":"656458f65d60d607724271bf","count":1,"label":"okraj mozzarella, bbq omáčka","posId":"A123","price":5700,"isExtra":true},{"id":"684ae919decfe15485bf8fd7","count":1,"label":"Masové kuličky","posId":"B116","price":5900,"KDSTags":["greenhighlight"],"isExtra":true}]</t>
  </si>
  <si>
    <t>Ivan</t>
  </si>
  <si>
    <t>2026-03-07T15:18:09.764+01:00</t>
  </si>
  <si>
    <t>2026-03-07T15:38:22.772+01:00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</si>
  <si>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těsto","posId":"17","price":1000,"isExtra":true},{"id":"P107","note":"","count":1,"label":"Dip Jalapeňos","posId":"P107","price":2000,"isExtra":false},{"id":"K0000","note":"","count":1,"label":"Balné","posId":"K0000","price":1500,"isExtra":true}]</t>
  </si>
  <si>
    <t>Valerii</t>
  </si>
  <si>
    <t>2026-03-07T15:13:53.706+01:00</t>
  </si>
  <si>
    <t>2026-03-07T15:32:33.203+01:00</t>
  </si>
  <si>
    <t>[{"id":"123","note":"","count":1,"label":"Quattro Formaggi 32cm","posId":"123","price":24900,"isExtra":false},{"id":"K0000","note":"","count":1,"label":"Balné","posId":"K0000","price":1500,"isExtra":true},{"id":"18","note":"","count":1,"label":"Jablečno-skořicové rolls","posId":"18","price":8900,"isExtra":false},{"id":"K0000","note":"","count":1,"label":"Balné","posId":"K0000","price":1500,"isExtra":true},{"id":"113","note":"","count":1,"label":"Capricciosa 32cm","posId":"113","price":24900,"isExtra":false},{"id":"K0000","note":"","count":1,"label":"Balné","posId":"K0000","price":1500,"isExtra":true},{"id":"X112","note":"","count":1,"label":"Bez oliv","posId":"X112","price":0,"KDSTags":["redhighlight"],"isExtra":true},{"id":"P106","note":"","count":1,"label":"Česnekový dip","posId":"P106","price":2000,"isExtra":false},{"id":"K0000","note":"","count":1,"label":"Balné","posId":"K0000","price":1500,"isExtra":true},{"id":"N124","note":"","count":1,"label":"Pepsi 1l","posId":"N124","price":5900,"isExtra":false}]</t>
  </si>
  <si>
    <t>2026-03-07T14:52:58.993+01:00</t>
  </si>
  <si>
    <t>2026-03-07T14:59:18.541+01:00</t>
  </si>
  <si>
    <t>[{"id":"2ed374ee-674b-4eaf-b2ed-00eb9a41b9a1","count":1,"label":"Pizza Hot &amp; Spicy 40","posId":"110","price":30900,"isExtra":false,"creatorId":"NjIMPMdxNWbQwt7sWoohM","isPackging":0,"actualLabel":"Pizza Hot &amp; Spicy 40"}]</t>
  </si>
  <si>
    <t>2026-03-07T14:49:03.166+01:00</t>
  </si>
  <si>
    <t>2026-03-07T14:56:38.421+01:00</t>
  </si>
  <si>
    <t>2026-03-07T15:20:19.851+01:00</t>
  </si>
  <si>
    <t>2026-03-07T14:49:03.818+01:00</t>
  </si>
  <si>
    <t>[{"id":"faf7ff40-eef3-48bd-92c4-b33e5bbf095d","note":"","count":1,"label":"Quattro Formaggi 40 cm","posId":"111","price":30900,"isExtra":false},{"id":"6429499b-bd57-4ad7-b257-96da4ce175b3","note":"","count":1,"label":"Jalapeños","posId":"C102","price":3500,"KDSTags":["greenhighlight"],"isExtra":true},{"id":"0604cf40-24b5-4ad5-a9e4-e5834def96b8","note":"","count":3,"label":"Dip česnekový","posId":"P106","price":2000,"isExtra":false}]</t>
  </si>
  <si>
    <t>2026-03-07T14:33:04.391+01:00</t>
  </si>
  <si>
    <t>2026-03-07T14:52:08.448+01:00</t>
  </si>
  <si>
    <t>2026-03-07T15:02:39.506+01:00</t>
  </si>
  <si>
    <t>2026-03-07T14:33:04.813+01:00</t>
  </si>
  <si>
    <t>[{"id":"1edf54fc-1032-442c-939f-e6e2033b2270","note":"","count":1,"label":"Comeback 40 cm","posId":"109","price":30900,"isExtra":false},{"id":"54460675-d5c5-4a63-8c02-6840fe066f86","note":"","count":1,"label":"Okraj Hotdog, BBQ","posId":"A120","price":6500,"isExtra":true},{"id":"cc07bf3f-3e6f-4df8-9018-c7e260233504","note":"","count":1,"label":"BEZ -cibule","posId":"X103","price":0,"KDSTags":["redhighlight"],"isExtra":true},{"id":"faf7ff40-eef3-48bd-92c4-b33e5bbf095d","note":"","count":1,"label":"Quattro Formaggi 40 cm","posId":"111","price":30900,"isExtra":false},{"id":"99eaad34-9727-44a5-83f1-c3ecfb1e0313","note":"","count":1,"label":"Okraj mozzarella, BBQ","posId":"A124","price":6500,"isExtra":true},{"id":"978c26ec-8492-4979-8b1c-f7ff8381d413","note":"","count":1,"label":"Pepperoni Rolls, 6 ks","posId":"P100","price":8900,"isExtra":false},{"id":"0d7a09d5-0cc0-41d1-92da-1fd2b06b2d07","note":"","count":1,"label":"Česnekový chléb","posId":"P104","price":7900,"isExtra":false},{"id":"0604cf40-24b5-4ad5-a9e4-e5834def96b8","note":"","count":4,"label":"Dip česnekový","posId":"P106","price":2000,"isExtra":false}]</t>
  </si>
  <si>
    <t>2026-03-07T14:23:03.750+01:00</t>
  </si>
  <si>
    <t>2026-03-07T14:34:18.482+01:00</t>
  </si>
  <si>
    <t>[{"id":"9b3fd0f9-6a36-4a8e-95ad-00dbae675705","note":"","count":1,"label":"Capricciosa 40 cm","posId":"101","price":30900,"isExtra":false}]</t>
  </si>
  <si>
    <t>2026-03-07T14:12:03.265+01:00</t>
  </si>
  <si>
    <t>2026-03-07T14:23:36.401+01:00</t>
  </si>
  <si>
    <t>2026-03-07T14:35:55.690+01:00</t>
  </si>
  <si>
    <t>2026-03-07T14:12:04.317+01:00</t>
  </si>
  <si>
    <t>[{"id":"923cca0f-b384-4647-b41a-b36c46b0c790","note":"","count":1,"label":"BBQ Meteor 32 cm","posId":"142","price":24900,"isExtra":false},{"id":"55f8781c-97f6-4a21-abe6-3780ea7117ba","note":"","count":1,"label":"změna na Smetanový základ","posId":"A129","price":0,"isExtra":true},{"id":"51742ea4-2dd0-45e1-9eee-08e8ee1273fe","note":"","count":1,"label":"okraj Hotdog bez omáčky","posId":"A125","price":5700,"isExtra":true},{"id":"3316ecf4-07ea-4045-acd5-7383dd81145f","note":"","count":1,"label":"jalapeños","posId":"B102","price":2500,"KDSTags":["greenhighlight"],"isExtra":true},{"id":"0604cf40-24b5-4ad5-a9e4-e5834def96b8","note":"","count":1,"label":"Dip česnekový","posId":"P106","price":2000,"isExtra":false}]</t>
  </si>
  <si>
    <t>2026-03-07T14:11:02.169+01:00</t>
  </si>
  <si>
    <t>2026-03-07T14:20:27.612+01:00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</si>
  <si>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32cm","posId":"123","price":24900,"isExtra":false},{"id":"54685059","note":"","count":1,"label":"Balné","posId":"K0000","price":1500,"isExtra":true},{"id":"59555743","note":"","count":1,"label":"BBQ základ","posId":"ZSB32","price":0,"isExtra":true},{"id":"54685088","note":"","count":1,"label":"okraj mozzarella, bylinky","posId":"A121","price":5700,"isExtra":true},{"id":"54685070","note":"","count":1,"label":"Jalapeňos","posId":"B102","price":2500,"KDSTags":["greenhighlight"],"isExtra":true}]</t>
  </si>
  <si>
    <t>2026-03-07T14:09:30.364+01:00</t>
  </si>
  <si>
    <t>2026-03-07T14:17:35.560+01:00</t>
  </si>
  <si>
    <t>[{"id":"54684973","note":"","size":"Quattro Formaggi 40cm","count":1,"label":"Quattro Formaggi 40cm","posId":"111","price":30900,"isExtra":false},{"id":"54685049","note":"","count":1,"label":"Balné","posId":"K0000","price":2000,"isExtra":true}]</t>
  </si>
  <si>
    <t>2026-03-07T14:05:03.348+01:00</t>
  </si>
  <si>
    <t>2026-03-07T14:15:50.405+01:00</t>
  </si>
  <si>
    <t>[{"id":"7ee7e3c8-2c54-4dc5-810f-2f52f62e2d14","note":"","count":1,"label":"Comeback 32 cm","posId":"121","price":24900,"isExtra":false},{"id":"55ca227d-485c-4130-a44d-b26b939e8c03","note":"","count":1,"label":"Hot &amp; Spicy 32 cm","posId":"122","price":24900,"isExtra":false}]</t>
  </si>
  <si>
    <t>2026-03-07T14:00:43.348+01:00</t>
  </si>
  <si>
    <t>2026-03-07T14:12:55.862+01:00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</si>
  <si>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🌶️🌶️","posId":"108","price":30900,"isExtra":false},{"id":"54685049","note":"","count":1,"label":"Balné","posId":"K0000","price":2000,"isExtra":true},{"id":"54685184","note":"","count":1,"label":"Grana padano, pecorino, parmazán","posId":"C130","price":4000,"KDSTags":["greenhighlight"],"isExtra":true},{"id":"57405719","note":"","size":"Pepsi zero sugar 1l","count":1,"label":"Pepsi zero sugar 1l","posId":"N125","price":5900,"isExtra":false}]</t>
  </si>
  <si>
    <t>2026-03-07T13:35:05.905+01:00</t>
  </si>
  <si>
    <t>2026-03-07T13:47:17.623+01:00</t>
  </si>
  <si>
    <t>[{"id":"54684972","note":"","size":"Margherita 40cm","count":1,"label":"Margherita 40cm","posId":"100","price":26900,"isExtra":false},{"id":"54685049","note":"","count":1,"label":"Balné","posId":"K0000","price":2000,"isExtra":true},{"id":"54685160","note":"","count":1,"label":"Mozzarella","posId":"C113","price":4000,"KDSTags":["greenhighlight"],"isExtra":true},{"id":"57293696","note":"","size":"Opočno vanilková","count":1,"label":"Opočno vanilková","posId":"D108","price":12900,"isExtra":false}]</t>
  </si>
  <si>
    <t>2026-03-07T13:31:58.778+01:00</t>
  </si>
  <si>
    <t>2026-03-07T13:45:23.459+01:00</t>
  </si>
  <si>
    <t>[{"id":"6748417db17528cb9bcae5ff","count":1,"label":"Quattro Formaggi 32cm","posId":"123","price":24900,"isExtra":false},{"id":"656458f65d60d607724273eb","count":1,"label":"Balné","posId":"K0000","price":1500,"isExtra":true},{"id":"68c5452ac747a1013b8ff5fd","count":1,"label":"USA těsto","posId":"17","price":1000,"isExtra":true},{"id":"684ae919decfe15485bf8fd2","count":1,"label":"Kuře","posId":"B114","price":3000,"KDSTags":["greenhighlight"],"isExtra":true}]</t>
  </si>
  <si>
    <t>2026-03-07T13:29:41.346+01:00</t>
  </si>
  <si>
    <t>2026-03-07T13:44:29.681+01:00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</si>
  <si>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40cm","posId":"111","price":30900,"isExtra":false},{"id":"54685049","note":"","count":1,"label":"Balné","posId":"K0000","price":2000,"isExtra":true},{"id":"54685087","note":"","count":1,"label":"Bez gorgonzoly","posId":"X101","price":0,"KDSTags":["redhighlight"],"isExtra":true},{"id":"54684975","note":"","size":"Comeback 40cm 🌶️","count":1,"label":"Comeback 40cm 🌶️","posId":"109","price":30900,"isExtra":false},{"id":"54685049","note":"","count":1,"label":"Balné","posId":"K0000","price":2000,"isExtra":true}]</t>
  </si>
  <si>
    <t>2026-03-07T13:22:52.665+01:00</t>
  </si>
  <si>
    <t>2026-03-07T13:41:12.585+01:00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</si>
  <si>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🌶️","posId":"109","price":30900,"isExtra":false},{"id":"656458f65d60d60772426fa0","count":1,"label":"Balné","posId":"K0000","price":2000,"isExtra":true},{"id":"6745a653230e9519de489706","count":1,"label":"Smetanový základ","posId":"ZRS40","price":0,"isExtra":true}]</t>
  </si>
  <si>
    <t>2026-03-07T13:19:53.808+01:00</t>
  </si>
  <si>
    <t>2026-03-07T13:31:34.201+01:00</t>
  </si>
  <si>
    <t>[{"id":"d4b352b9-7da8-4a39-b358-2a26436461fd","count":1,"label":"Pizza Capricciosa 32","posId":"113","price":24900,"isExtra":false,"creatorId":"l7C2FHWITYKtiiEp8Rg7Y","isPackging":0,"actualLabel":"Pizza Capricciosa 32"},{"id":"cc86dae9-6f40-43c6-a67f-bfe32f0474ef","count":1,"label":"Pizza Pepperoni 32","posId":"120","price":24900,"isExtra":false,"creatorId":"E5n8_qfa1sH2mqZqwa-Q5","isPackging":0,"actualLabel":"Pizza Pepperoni 32"}]</t>
  </si>
  <si>
    <t>2026-03-07T13:17:49.299+01:00</t>
  </si>
  <si>
    <t>2026-03-07T13:37:52.551+01:00</t>
  </si>
  <si>
    <t>[{"id":"6748417db17528cb9bcae5f5","count":1,"label":"Hawai 40cm","posId":"102","price":30900,"isExtra":false},{"id":"656458f65d60d60772426fa0","count":1,"label":"Balné","posId":"K0000","price":2000,"isExtra":true},{"id":"6748417db17528cb9bcae5f9","count":1,"label":"Baby špenát &amp; kuře 40cm","posId":"104","price":30900,"isExtra":false},{"id":"656458f65d60d60772426fa0","count":1,"label":"Balné","posId":"K0000","price":2000,"isExtra":true}]</t>
  </si>
  <si>
    <t>2026-03-07T13:09:03.509+01:00</t>
  </si>
  <si>
    <t>2026-03-07T13:28:26.177+01:00</t>
  </si>
  <si>
    <t>2026-03-07T13:32:57.749+01:00</t>
  </si>
  <si>
    <t>2026-03-07T13:09:03.899+01:00</t>
  </si>
  <si>
    <t>[{"id":"1edf54fc-1032-442c-939f-e6e2033b2270","note":"","count":1,"label":"Comeback 40 cm","posId":"109","price":30900,"isExtra":false},{"id":"9b3fd0f9-6a36-4a8e-95ad-00dbae675705","note":"","count":1,"label":"Capricciosa 40 cm","posId":"101","price":30900,"isExtra":false},{"id":"faf7ff40-eef3-48bd-92c4-b33e5bbf095d","note":"","count":1,"label":"Quattro Formaggi 40 cm","posId":"111","price":30900,"isExtra":false},{"id":"5dc3c22b-6776-477c-a3c9-3b638ac7a39c","note":"","count":1,"label":"Grana padano","posId":"C130","price":4000,"KDSTags":["greenhighlight"],"isExtra":true}]</t>
  </si>
  <si>
    <t>2026-03-07T13:02:38.722+01:00</t>
  </si>
  <si>
    <t>2026-03-07T13:14:51.480+01:00</t>
  </si>
  <si>
    <t>2026-03-07T12:55:03.818+01:00</t>
  </si>
  <si>
    <t>2026-03-07T13:13:17.871+01:00</t>
  </si>
  <si>
    <t>2026-03-07T13:17:54.631+01:00</t>
  </si>
  <si>
    <t>2026-03-07T12:55:04.588+01:00</t>
  </si>
  <si>
    <t>[{"id":"9b3fd0f9-6a36-4a8e-95ad-00dbae675705","note":"","count":1,"label":"Capricciosa 40 cm","posId":"101","price":30900,"isExtra":false},{"id":"a78b511f-836b-415e-9285-dd47f293529b","note":"","count":1,"label":"Pepperoni 40 cm","posId":"108","price":30900,"isExtra":false},{"id":"a3af24f3-c3ce-4e93-83a5-9a3b7277f4fc","note":"","count":1,"label":"Okraj mozzarella, bylinky","posId":"A122","price":6500,"isExtra":true},{"id":"540c8d22-36ac-4503-9684-d23e3d647ff1","note":"","count":1,"label":"Pepperoni salám","posId":"C109","price":4000,"KDSTags":["greenhighlight"],"isExtra":true},{"id":"ddd88272-9f0a-4ca7-a4db-a3a7d157b54d","note":"","count":1,"label":"Pepsi zero sugar 1l","posId":"N125","price":5900,"isExtra":false}]</t>
  </si>
  <si>
    <t>2026-03-07T12:55:03.755+01:00</t>
  </si>
  <si>
    <t>2026-03-07T13:23:55.969+01:00</t>
  </si>
  <si>
    <t>2026-03-07T13:44:41.264+01:00</t>
  </si>
  <si>
    <t>2026-03-07T12:55:04.591+01:00</t>
  </si>
  <si>
    <t>[{"id":"e8a7b47a-70d2-4cc2-a375-1dab55125675","note":"","count":1,"label":"Quattro Formaggi 32 cm","posId":"123","price":24900,"isExtra":false},{"id":"ea19fb90-a0c3-4d7a-946a-81082fc1a3c2","note":"","count":1,"label":"okraj Hotdog hořčice","posId":"A117","price":5700,"isExtra":true},{"id":"b9c37006-14b3-4f43-8dc0-a8b3134437ad","note":"","count":1,"label":"cibule","posId":"B103","price":2500,"KDSTags":["greenhighlight"],"isExtra":true},{"id":"6005e30e-e6f5-411d-9c32-9a3cee117e94","note":"","count":1,"label":"slanina","posId":"B108","price":3000,"KDSTags":["greenhighlight"],"isExtra":true},{"id":"bf272b1b-93ab-4050-9aff-ea1151ab5f41","note":"","count":1,"label":"pepperoni salám","posId":"B109","price":3000,"KDSTags":["greenhighlight"],"isExtra":true},{"id":"978c26ec-8492-4979-8b1c-f7ff8381d413","note":"","count":1,"label":"Pepperoni Rolls, 6 ks","posId":"P100","price":8900,"isExtra":false},{"id":"7eae80af-3fb0-4484-825a-00dd12db3ff3","note":"","count":1,"label":"Jalapenos Rolls, 6 ks","posId":"jpr200","price":8900,"isExtra":false},{"id":"7f0c5098-18bf-4c65-bec8-dd6bf68eb768","note":"","count":1,"label":"Masové kuličky, 10 ks","posId":"P102","price":9900,"isExtra":false},{"id":"0d7a09d5-0cc0-41d1-92da-1fd2b06b2d07","note":"","count":1,"label":"Česnekový chléb","posId":"P104","price":7900,"isExtra":false},{"id":"0604cf40-24b5-4ad5-a9e4-e5834def96b8","note":"","count":4,"label":"Dip česnekový","posId":"P106","price":2000,"isExtra":false}]</t>
  </si>
  <si>
    <t>2026-03-07T12:53:01.284+01:00</t>
  </si>
  <si>
    <t>2026-03-07T13:08:42.385+01:00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</si>
  <si>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🌶️","posId":"109","price":30900,"isExtra":false},{"id":"656458f65d60d60772426fa0","count":1,"label":"Balné","posId":"K0000","price":2000,"isExtra":true},{"id":"6745a653230e9519de489707","count":1,"label":"BBQ základ","posId":"ZRB40","price":0,"isExtra":true},{"id":"6745a653230e9519de489082","count":1,"label":"okraj hotdog, bbq omáčka","posId":"A120","price":6500,"isExtra":true},{"id":"6748417db17528cb9bcae65f","count":1,"label":"Pepsi 1l","posId":"N124","price":5900,"isExtra":false},{"id":"6748417db17528cb9bcae64f","count":1,"label":"Opočno čokoládová","posId":"D107","price":12900,"isExtra":false}]</t>
  </si>
  <si>
    <t>2026-03-07T12:51:29.298+01:00</t>
  </si>
  <si>
    <t>2026-03-07T13:03:48.734+01:00</t>
  </si>
  <si>
    <t>[{"id":"6748417db17528cb9bcae5f7","count":1,"label":"Capricciosa 40cm","posId":"101","price":30900,"isExtra":false},{"id":"656458f65d60d60772426fa0","count":1,"label":"Balné","posId":"K0000","price":2000,"isExtra":true},{"id":"684ae919decfe15485bf8dea","count":1,"label":"Olivy","posId":"C112","price":3500,"KDSTags":["greenhighlight"],"isExtra":true}]</t>
  </si>
  <si>
    <t>2026-03-07T12:50:03.624+01:00</t>
  </si>
  <si>
    <t>2026-03-07T13:01:15.160+01:00</t>
  </si>
  <si>
    <t>2026-03-07T13:07:11.826+01:00</t>
  </si>
  <si>
    <t>2026-03-07T12:50:04.139+01:00</t>
  </si>
  <si>
    <t>[{"id":"896d2264-b315-4ee3-b331-0fa7b26bb96f","note":"","count":1,"label":"Hawai 32 cm","posId":"114","price":24900,"isExtra":false},{"id":"c10d36f8-acd3-4a8b-979d-b81c00d75c6f","note":"","count":1,"label":"BEZ -ananas","posId":"X100","price":0,"KDSTags":["redhighlight"],"isExtra":true},{"id":"896d2264-b315-4ee3-b331-0fa7b26bb96f","note":"","count":1,"label":"Hawai 32 cm","posId":"114","price":24900,"isExtra":false},{"id":"fb380719-7e86-4a50-b0fc-8a72368b6991","note":"","count":1,"label":"kukuřice","posId":"B115","price":2500,"KDSTags":["greenhighlight"],"isExtra":true},{"id":"c10d36f8-acd3-4a8b-979d-b81c00d75c6f","note":"","count":1,"label":"BEZ -ananas","posId":"X100","price":0,"KDSTags":["redhighlight"],"isExtra":true},{"id":"5df34067-0b6b-41dc-8528-5c379260b439","note":"","count":1,"label":"Mirinda 1l","posId":"N126","price":5900,"isExtra":false},{"id":"fda1f974-1ef1-4bed-8a46-eb2727bd1816","note":"","count":1,"label":"Aquilla tea černý čaj/broskev 0,5l","posId":"N120","price":4900,"isExtra":false}]</t>
  </si>
  <si>
    <t>2026-03-07T12:49:02.374+01:00</t>
  </si>
  <si>
    <t>2026-03-07T13:34:14.201+01:00</t>
  </si>
  <si>
    <t>2026-03-07T12:48:25.507+01:00</t>
  </si>
  <si>
    <t>2026-03-07T12:57:05.425+01:00</t>
  </si>
  <si>
    <t>[{"id":"6748417db17528cb9bcae5ed","count":1,"label":"Pepperoni 40cm 🌶️🌶️","posId":"108","price":30900,"isExtra":false},{"id":"656458f65d60d60772426fa0","count":1,"label":"Balné","posId":"K0000","price":2000,"isExtra":true}]</t>
  </si>
  <si>
    <t>2026-03-07T12:44:04.557+01:00</t>
  </si>
  <si>
    <t>2026-03-07T12:54:52.169+01:00</t>
  </si>
  <si>
    <t>[{"id":"52687002-58c9-40ea-ba22-d2ae7a4b5889","note":"","count":1,"label":"Comeback 32 cm","posId":"145","price":24900,"isExtra":false},{"id":"72a788fd-2d10-4aa9-80c1-abbc9acb3570","note":"","count":1,"label":"Hawai 32 cm","posId":"138","price":24900,"isExtra":false}]</t>
  </si>
  <si>
    <t>2026-03-07T12:38:22.909+01:00</t>
  </si>
  <si>
    <t>2026-03-07T12:49:50.805+01:00</t>
  </si>
  <si>
    <t>[{"id":"6748417db17528cb9bcae639","count":1,"label":"Pepperoni Rolls 🌶️","posId":"P100","price":8900,"isExtra":false},{"id":"656458f65d60d607724273eb","count":1,"label":"Balné","posId":"K0000","price":1500,"isExtra":true},{"id":"6748417db17528cb9bcae63f","count":1,"label":"Jalapenos Rolls","posId":"jpr200","price":8900,"isExtra":false},{"id":"656458f65d60d607724273eb","count":1,"label":"Balné","posId":"K0000","price":1500,"isExtra":true},{"id":"6748417db17528cb9bcae603","count":1,"label":"Comeback 32cm 🌶️","posId":"121","price":24900,"isExtra":false},{"id":"656458f65d60d607724273eb","count":1,"label":"Balné","posId":"K0000","price":1500,"isExtra":true},{"id":"656458f65d60d607724271c2","count":1,"label":"okraj hotdog, bez omáčky","posId":"A125","price":5700,"isExtra":true}]</t>
  </si>
  <si>
    <t>2026-03-07T12:24:03.506+01:00</t>
  </si>
  <si>
    <t>2026-03-07T12:38:00.234+01:00</t>
  </si>
  <si>
    <t>2026-03-07T12:44:59.308+01:00</t>
  </si>
  <si>
    <t>2026-03-07T12:24:04.092+01:00</t>
  </si>
  <si>
    <t>[{"id":"896d2264-b315-4ee3-b331-0fa7b26bb96f","note":"","count":1,"label":"Hawai 32 cm","posId":"114","price":24900,"isExtra":false},{"id":"7ee7e3c8-2c54-4dc5-810f-2f52f62e2d14","note":"","count":1,"label":"Comeback 32 cm","posId":"121","price":24900,"isExtra":false},{"id":"0d5bd9fd-6128-4489-94d2-641ed7ac4298","note":"","count":1,"label":"párek","posId":"B110","price":3000,"KDSTags":["greenhighlight"],"isExtra":true},{"id":"cc07bf3f-3e6f-4df8-9018-c7e260233504","note":"","count":1,"label":"BEZ -cibule","posId":"X103","price":0,"KDSTags":["redhighlight"],"isExtra":true}]</t>
  </si>
  <si>
    <t>Vladyslav</t>
  </si>
  <si>
    <t>2026-03-07T11:59:06.974+01:00</t>
  </si>
  <si>
    <t>2026-03-07T12:11:34.322+01:00</t>
  </si>
  <si>
    <t>[{"id":"104","note":"","count":1,"label":"Baby špenát &amp; kuře 40cm","posId":"104","price":30900,"isExtra":false},{"id":"K0000","note":"","count":1,"label":"Balné","posId":"K0000","price":2000,"isExtra":true},{"id":"112","note":"","count":1,"label":"Margherita 32cm","posId":"112","price":20900,"isExtra":false},{"id":"K0000","note":"","count":1,"label":"Balné","posId":"K0000","price":1500,"isExtra":true}]</t>
  </si>
  <si>
    <t>2026-03-07T11:42:24.425+01:00</t>
  </si>
  <si>
    <t>2026-03-07T11:57:39.273+01:00</t>
  </si>
  <si>
    <t>[{"id":"6748417db17528cb9bcae5e7","count":1,"label":"Quattro Formaggi 40cm","posId":"111","price":30900,"isExtra":false},{"id":"656458f65d60d60772426fa0","count":1,"label":"Balné","posId":"K0000","price":2000,"isExtra":true},{"id":"6745a653230e9519de48981e","count":1,"label":"BBQ základ","posId":"ZSB49","price":0,"isExtra":true},{"id":"6745a653230e9519de489080","count":1,"label":"okraj mozzarella, bbq omáčka","posId":"A124","price":6500,"isExtra":true},{"id":"6942726f4fdaa18795007a8b","count":1,"label":"Sweet Passion 40 cm","posId":"31","price":26900,"isExtra":false},{"id":"656458f65d60d60772426fa0","count":1,"label":"Balné","posId":"K0000","price":2000,"isExtra":true},{"id":"6748417db17528cb9bcae63b","count":1,"label":"Česnekový dip","posId":"P106","price":2000,"isExtra":false},{"id":"656458f65d60d607724273eb","count":1,"label":"Balné","posId":"K0000","price":1500,"isExtra":true},{"id":"6748417db17528cb9bcae663","count":1,"label":"Mirinda 1l","posId":"N126","price":5900,"isExtra":false}]</t>
  </si>
  <si>
    <t>2026-03-07T11:28:49.365+01:00</t>
  </si>
  <si>
    <t>2026-03-07T11:41:01.246+01:00</t>
  </si>
  <si>
    <t>[{"id":"54684972","note":"","size":"Margherita 40cm","count":1,"label":"Margherita 40cm","posId":"100","price":26900,"isExtra":false},{"id":"54685049","note":"","count":1,"label":"Balné","posId":"K0000","price":2000,"isExtra":true},{"id":"54685152","note":"","count":1,"label":"Kukuřice","posId":"C115","price":3500,"KDSTags":["greenhighlight"],"isExtra":true},{"id":"54684982","note":"","size":"Capricciosa 40cm","count":1,"label":"Capricciosa 40cm","posId":"101","price":30900,"isExtra":false},{"id":"54685049","note":"","count":1,"label":"Balné","posId":"K0000","price":2000,"isExtra":true},{"id":"54685111","note":"","count":1,"label":"Bez oliv","posId":"X112","price":0,"KDSTags":["redhighlight"],"isExtra":true},{"id":"54685148","note":"","count":1,"label":"Cibule","posId":"C103","price":3500,"KDSTags":["greenhighlight"],"isExtra":true},{"id":"54685152","note":"","count":1,"label":"Kukuřice","posId":"C115","price":3500,"KDSTags":["greenhighlight"],"isExtra":true},{"id":"54685021","note":"","size":"Choco Rolls","count":1,"label":"Choco Rolls","posId":"chr100","price":8900,"isExtra":false},{"id":"54685059","note":"","count":1,"label":"Balné","posId":"K0000","price":1500,"isExtra":true}]</t>
  </si>
  <si>
    <t>2026-03-07T11:15:59.869+01:00</t>
  </si>
  <si>
    <t>2026-03-07T11:23:31.151+01:00</t>
  </si>
  <si>
    <t>[{"id":"57405719","note":"","size":"Pepsi zero sugar 1l","count":1,"label":"Pepsi zero sugar 1l","posId":"N125","price":5900,"isExtra":false},{"id":"59589714","note":"","size":"Hawai 32cm","count":1,"label":"Hawai 32cm","posId":"114","price":24900,"isExtra":false},{"id":"54685059","note":"","count":1,"label":"Balné","posId":"K0000","price":1500,"isExtra":true},{"id":"57279284","note":"","count":1,"label":"Smetanový základ","posId":"ZRS32","price":0,"isExtra":true},{"id":"54685120","note":"","count":1,"label":"okraj hotdog, hořčice","posId":"A117","price":5700,"isExtra":true}]</t>
  </si>
  <si>
    <t>2026-03-07T11:15:03.314+01:00</t>
  </si>
  <si>
    <t>2026-03-07T11:33:10.447+01:00</t>
  </si>
  <si>
    <t>[{"id":"0491ba2d-7c43-44f5-949a-e82693028cdb","note":"","count":1,"label":"Margherita 32 cm","posId":"136","price":20900,"isExtra":false},{"id":"1bf82332-f38e-4349-ab02-2ebafec00ff8","note":"","count":1,"label":"Zeleninová 32 cm","posId":"115","price":24900,"isExtra":false}]</t>
  </si>
  <si>
    <t>2026-03-07T10:59:04.360+01:00</t>
  </si>
  <si>
    <t>2026-03-07T11:19:33.894+01:00</t>
  </si>
  <si>
    <t>2026-03-07T11:29:57.141+01:00</t>
  </si>
  <si>
    <t>2026-03-07T10:59:05.074+01:00</t>
  </si>
  <si>
    <t>[{"id":"a78b511f-836b-415e-9285-dd47f293529b","note":"","count":1,"label":"Pepperoni 40 cm","posId":"108","price":30900,"isExtra":false},{"id":"389b26e5-2cae-411b-afde-ac1cec80674b","note":"","count":1,"label":"Margherita 40 cm","posId":"100","price":26900,"isExtra":false},{"id":"05527ae0-b54e-44de-955c-e974dad0a79f","note":"","count":1,"label":"Šunka","posId":"C106","price":4000,"KDSTags":["greenhighlight"],"isExtra":true},{"id":"44f66fb9-fc80-46b2-b112-ecbf82d721e6","note":"","count":1,"label":"Zeleninová 40 cm","posId":"103","price":30900,"isExtra":false}]</t>
  </si>
  <si>
    <t>2026-03-07T09:53:05.344+01:00</t>
  </si>
  <si>
    <t>2026-03-07T11:11:17.248+01:00</t>
  </si>
  <si>
    <t>2026-03-07T11:37:53.345+01:00</t>
  </si>
  <si>
    <t>2026-03-07T09:53:05.760+01:00</t>
  </si>
  <si>
    <t>2026-03-07T00:42:49.136+01:00</t>
  </si>
  <si>
    <t>2026-03-07T00:51:34.528+01:00</t>
  </si>
  <si>
    <t>2026-03-07T00:40:07.534+01:00</t>
  </si>
  <si>
    <t>2026-03-07T00:50:25.205+01:00</t>
  </si>
  <si>
    <t>2026-03-07T00:11:04.000+01:00</t>
  </si>
  <si>
    <t>2026-03-07T00:20:42.943+01:00</t>
  </si>
  <si>
    <t>2026-03-07T00:28:02.634+01:00</t>
  </si>
  <si>
    <t>2026-03-07T00:12:01.953+01:00</t>
  </si>
  <si>
    <t>2026-03-07T00:09:59.090+01:00</t>
  </si>
  <si>
    <t>2026-03-07T00:23:14.947+01:00</t>
  </si>
  <si>
    <t>[{"id":"3125bb0f-2129-4ae0-85ac-e764de233c07","count":1,"label":"Pizza Hawai 40 cm 0,5","posId":"H102","price":15450,"isExtra":false,"creatorId":"bgqd32ofLii4c6jVODvqS","isPackging":0,"actualLabel":"Pizza Hawai 40 cm 0,5"},{"id":"2lwz8DLnxAE2XXPjpySDo","count":1,"label":"Bez plněných okrajů","posId":"X1000","price":0,"isExtra":true,"mainItemId":"3125bb0f-2129-4ae0-85ac-e764de233c07"},{"id":"509c69d6-f1a8-4ae5-bd6f-7f25636bd2b8","count":1,"label":"Pizza Pepperoni 40 0,5","posId":"H108","price":15450,"isExtra":false,"creatorId":"39RiC2PtQCEbIJgviT6uz","isPackging":0,"actualLabel":"Pizza Pepperoni 40 0,5"},{"id":"2lwz8DLnxAE2XXPjpySDo","count":1,"label":"Bez plněných okrajů","posId":"X1000","price":0,"isExtra":true,"mainItemId":"509c69d6-f1a8-4ae5-bd6f-7f25636bd2b8"},{"id":"ecb5a078-8b22-4828-887f-635e0b877502","count":1,"label":"Dip česnekový","posId":"P106","price":2000,"isExtra":false,"creatorId":"A-KF0ngVh58w9nGZabI1n","isPackging":0,"actualLabel":"Dip česnekový"}]</t>
  </si>
  <si>
    <t>2026-03-07T00:06:59.340+01:00</t>
  </si>
  <si>
    <t>2026-03-07T00:18:29.179+01:00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</si>
  <si>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🌶️","posId":"121","price":24900,"isExtra":false},{"id":"54685059","note":"","count":1,"label":"Balné","posId":"K0000","price":1500,"isExtra":true},{"id":"54685088","note":"","count":1,"label":"okraj mozzarella, bylinky","posId":"A121","price":5700,"isExtra":true}]</t>
  </si>
  <si>
    <t>2026-03-07T00:01:52.920+01:00</t>
  </si>
  <si>
    <t>2026-03-07T00:11:58.158+01:00</t>
  </si>
  <si>
    <t>[{"id":"6748417db17528cb9bcae639","count":1,"label":"Pepperoni Rolls 🌶️","posId":"P100","price":8900,"isExtra":false},{"id":"656458f65d60d607724273eb","count":1,"label":"Balné","posId":"K0000","price":1500,"isExtra":true},{"id":"6748417db17528cb9bcae63b","count":1,"label":"Česnekový dip","posId":"P106","price":2000,"isExtra":false},{"id":"656458f65d60d607724273eb","count":1,"label":"Balné","posId":"K0000","price":1500,"isExtra":true},{"id":"6748417db17528cb9bcae63f","count":1,"label":"Jalapenos Rolls","posId":"jpr200","price":8900,"isExtra":false},{"id":"656458f65d60d607724273eb","count":1,"label":"Balné","posId":"K0000","price":1500,"isExtra":true},{"id":"6748417db17528cb9bcae661","count":1,"label":"Pepsi zero sugar 1l","posId":"N125","price":5900,"isExtra":false}]</t>
  </si>
  <si>
    <t>2026-03-06T23:56:21.296+01:00</t>
  </si>
  <si>
    <t>2026-03-07T00:10:16.151+01:00</t>
  </si>
  <si>
    <t>[{"id":"6748417db17528cb9bcae5eb","count":1,"label":"Comeback 40cm 🌶️","posId":"109","price":30900,"isExtra":false},{"id":"656458f65d60d60772426fa0","count":1,"label":"Balné","posId":"K0000","price":2000,"isExtra":true},{"id":"6745a653230e9519de489707","count":1,"label":"BBQ základ","posId":"ZRB40","price":0,"isExtra":true},{"id":"6745a653230e9519de489080","count":1,"label":"okraj mozzarella, bbq omáčka","posId":"A124","price":6500,"isExtra":true},{"id":"684ae919decfe15485bf8de9","count":1,"label":"Žampiony","posId":"C105","price":3500,"KDSTags":["greenhighlight"],"isExtra":true},{"id":"684ae919decfe15485bf8dee","count":1,"label":"Kukuřice","posId":"C115","price":3500,"KDSTags":["greenhighlight"],"isExtra":true},{"id":"6748417db17528cb9bcae661","count":1,"label":"Pepsi zero sugar 1l","posId":"N125","price":5900,"isExtra":false}]</t>
  </si>
  <si>
    <t>2026-03-06T23:55:21.283+01:00</t>
  </si>
  <si>
    <t>2026-03-07T00:06:22.127+01:00</t>
  </si>
  <si>
    <t>2026-03-06T23:53:15.828+01:00</t>
  </si>
  <si>
    <t>2026-03-07T00:03:45.216+01:00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</si>
  <si>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🌶️","posId":"109","price":30900,"isExtra":false},{"id":"54685049","note":"","count":1,"label":"Balné","posId":"K0000","price":2000,"isExtra":true},{"id":"59589707","note":"","size":"Quattro Formaggi 32cm","count":1,"label":"Quattro Formaggi 32cm","posId":"123","price":24900,"isExtra":false},{"id":"54685059","note":"","count":1,"label":"Balné","posId":"K0000","price":1500,"isExtra":true}]</t>
  </si>
  <si>
    <t>2026-03-06T23:52:35.851+01:00</t>
  </si>
  <si>
    <t>2026-03-07T00:05:13.278+01:00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</si>
  <si>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🌶️","posId":"109","price":30900,"isExtra":false},{"id":"54685049","note":"","count":1,"label":"Balné","posId":"K0000","price":2000,"isExtra":true},{"id":"54684973","note":"","size":"Quattro Formaggi 40cm","count":1,"label":"Quattro Formaggi 40cm","posId":"111","price":30900,"isExtra":false},{"id":"54685049","note":"","count":1,"label":"Balné","posId":"K0000","price":2000,"isExtra":true}]</t>
  </si>
  <si>
    <t>2026-03-06T23:48:49.410+01:00</t>
  </si>
  <si>
    <t>2026-03-07T00:00:49.557+01:00</t>
  </si>
  <si>
    <t>[{"id":"6748417db17528cb9bcae607","count":1,"label":"BBQ Texas 32cm","posId":"119","price":24900,"isExtra":false},{"id":"656458f65d60d607724273eb","count":1,"label":"Balné","posId":"K0000","price":1500,"isExtra":true},{"id":"68c5452ac747a1013b8ff5fd","count":1,"label":"USA těsto","posId":"17","price":1000,"isExtra":true},{"id":"6745a653230e9519de48919b","count":1,"label":"Smetanový základ","posId":"ZBS32","price":0,"isExtra":true}]</t>
  </si>
  <si>
    <t>2026-03-06T23:37:30.857+01:00</t>
  </si>
  <si>
    <t>2026-03-06T23:48:18.305+01:00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</si>
  <si>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40cm","posId":"111","price":30900,"isExtra":false},{"id":"54685049","note":"","count":1,"label":"Balné","posId":"K0000","price":2000,"isExtra":true},{"id":"59555745","note":"","count":1,"label":"Rajčatový základ","posId":"ZSR40","price":0,"isExtra":true},{"id":"54685126","note":"","count":1,"label":"okraj hotdog, bbq omáčka","posId":"A120","price":6500,"isExtra":true},{"id":"54685100","note":"","count":1,"label":"Žampiony","posId":"C105","price":3500,"KDSTags":["greenhighlight"],"isExtra":true}]</t>
  </si>
  <si>
    <t>Jan</t>
  </si>
  <si>
    <t>2026-03-06T23:34:06.324+01:00</t>
  </si>
  <si>
    <t>2026-03-06T23:45:23.101+01:00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</si>
  <si>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základ","posId":"ZRS40","price":0,"isExtra":true},{"id":"N126","note":"","count":1,"label":"Mirinda 1l","posId":"N126","price":5900,"isExtra":false}]</t>
  </si>
  <si>
    <t>2026-03-06T23:34:04.135+01:00</t>
  </si>
  <si>
    <t>2026-03-06T23:43:05.918+01:00</t>
  </si>
  <si>
    <t>2026-03-07T00:03:33.301+01:00</t>
  </si>
  <si>
    <t>2026-03-06T23:34:27.601+01:00</t>
  </si>
  <si>
    <t>[{"id":"e8a7b47a-70d2-4cc2-a375-1dab55125675","note":"","count":1,"label":"Quattro Formaggi 32 cm","posId":"123","price":24900,"isExtra":false},{"id":"af2bee84-a445-45fc-8ca2-cf4fed0dcf38","note":"","count":1,"label":"okraj mozzarella bylinky","posId":"A121","price":5700,"isExtra":true},{"id":"6005e30e-e6f5-411d-9c32-9a3cee117e94","note":"","count":1,"label":"slanina","posId":"B108","price":3000,"KDSTags":["greenhighlight"],"isExtra":true}]</t>
  </si>
  <si>
    <t>2026-03-06T23:26:36.125+01:00</t>
  </si>
  <si>
    <t>2026-03-06T23:37:59.114+01:00</t>
  </si>
  <si>
    <t>[{"id":"6748417db17528cb9bcae609","count":1,"label":"BBQ Meteor 32cm","posId":"118","price":24900,"isExtra":false},{"id":"656458f65d60d607724273eb","count":1,"label":"Balné","posId":"K0000","price":1500,"isExtra":true},{"id":"68c5452ac747a1013b8ff5fd","count":1,"label":"USA těsto","posId":"17","price":1000,"isExtra":true},{"id":"6745a653230e9519de48919c","count":1,"label":"Rajčatový základ","posId":"ZBR32","price":0,"isExtra":true},{"id":"6748417db17528cb9bcae639","count":1,"label":"Pepperoni Rolls 🌶️","posId":"P100","price":8900,"isExtra":false},{"id":"656458f65d60d607724273eb","count":1,"label":"Balné","posId":"K0000","price":1500,"isExtra":true},{"id":"6748417db17528cb9bcae607","count":1,"label":"BBQ Texas 32cm","posId":"119","price":24900,"isExtra":false},{"id":"656458f65d60d607724273eb","count":1,"label":"Balné","posId":"K0000","price":1500,"isExtra":true},{"id":"68c5452ac747a1013b8ff5fd","count":1,"label":"USA těsto","posId":"17","price":1000,"isExtra":true},{"id":"6745a653230e9519de48919c","count":1,"label":"Rajčatový základ","posId":"ZBR32","price":0,"isExtra":true},{"id":"684ae919decfe15485bf8fc6","count":1,"label":"Jalapeňos","posId":"B102","price":2500,"KDSTags":["greenhighlight"],"isExtra":true}]</t>
  </si>
  <si>
    <t>2026-03-06T23:25:17.064+01:00</t>
  </si>
  <si>
    <t>2026-03-06T23:30:41.180+01:00</t>
  </si>
  <si>
    <t>2026-03-06T23:18:31.339+01:00</t>
  </si>
  <si>
    <t>2026-03-06T23:28:27.025+01:00</t>
  </si>
  <si>
    <t>[{"id":"6748417db17528cb9bcae5e7","count":1,"label":"Quattro Formaggi 40cm","posId":"111","price":30900,"isExtra":false},{"id":"656458f65d60d60772426fa0","count":1,"label":"Balné","posId":"K0000","price":2000,"isExtra":true},{"id":"6748417db17528cb9bcae631","count":1,"label":"Spicy Wings 🌶️","posId":"P101","price":11900,"isExtra":false},{"id":"656458f65d60d607724273eb","count":1,"label":"Balné","posId":"K0000","price":1500,"isExtra":true},{"id":"6748417db17528cb9bcae63b","count":1,"label":"Česnekový dip","posId":"P106","price":2000,"isExtra":false},{"id":"656458f65d60d607724273eb","count":1,"label":"Balné","posId":"K0000","price":1500,"isExtra":true},{"id":"6748417db17528cb9bcae60d","count":1,"label":"Hawai 32cm","posId":"114","price":24900,"isExtra":false},{"id":"656458f65d60d607724273eb","count":1,"label":"Balné","posId":"K0000","price":1500,"isExtra":true},{"id":"6748417db17528cb9bcae65f","count":1,"label":"Pepsi 1l","posId":"N124","price":5900,"isExtra":false}]</t>
  </si>
  <si>
    <t>2026-03-06T23:11:05.416+01:00</t>
  </si>
  <si>
    <t>2026-03-06T23:20:02.849+01:00</t>
  </si>
  <si>
    <t>2026-03-06T23:35:47.628+01:00</t>
  </si>
  <si>
    <t>2026-03-06T23:12:19.265+01:00</t>
  </si>
  <si>
    <t>[{"id":"088a7edc-ef1e-4c6b-b7a1-36c2c45ab0fe","note":"","count":1,"label":"Capricciosa 32 cm","posId":"113","price":24900,"isExtra":false},{"id":"3316ecf4-07ea-4045-acd5-7383dd81145f","note":"","count":1,"label":"jalapeños","posId":"B102","price":2500,"KDSTags":["greenhighlight"],"isExtra":true},{"id":"c17837f5-7a43-4caf-86f2-7f4c925f90fb","note":"","count":1,"label":"BBQ Meteor 32 cm","posId":"118","price":24900,"isExtra":false},{"id":"fb380719-7e86-4a50-b0fc-8a72368b6991","note":"","count":1,"label":"kukuřice","posId":"B115","price":2500,"KDSTags":["greenhighlight"],"isExtra":true}]</t>
  </si>
  <si>
    <t>2026-03-06T23:04:03.328+01:00</t>
  </si>
  <si>
    <t>2026-03-06T23:16:39.831+01:00</t>
  </si>
  <si>
    <t>2026-03-07T00:00:56.552+01:00</t>
  </si>
  <si>
    <t>2026-03-06T23:06:52.327+01:00</t>
  </si>
  <si>
    <t>[{"id":"7805ed20-b7fb-4253-865d-b1d6ba10a291","note":"","count":1,"label":"Baby špenát &amp; kuře 32 cm","posId":"140","price":24900,"isExtra":false}]</t>
  </si>
  <si>
    <t>2026-03-06T23:01:46.703+01:00</t>
  </si>
  <si>
    <t>2026-03-06T23:11:48.087+01:00</t>
  </si>
  <si>
    <t>[{"id":"6748417db17528cb9bcae605","count":1,"label":"Pepperoni 32cm 🌶️🌶️","posId":"120","price":24900,"isExtra":false},{"id":"656458f65d60d607724273eb","count":1,"label":"Balné","posId":"K0000","price":1500,"isExtra":true},{"id":"68c5452ac747a1013b8ff5fd","count":1,"label":"USA těsto","posId":"17","price":1000,"isExtra":true},{"id":"6745a653230e9519de489457","count":1,"label":"Smetanový základ","posId":"ZRS32","price":0,"isExtra":true},{"id":"656458f65d60d607724271c2","count":1,"label":"okraj hotdog, bez omáčky","posId":"A125","price":5700,"isExtra":true},{"id":"6748417db17528cb9bcae5ff","count":1,"label":"Quattro Formaggi 32cm","posId":"123","price":24900,"isExtra":false},{"id":"656458f65d60d607724273eb","count":1,"label":"Balné","posId":"K0000","price":1500,"isExtra":true},{"id":"68c5452ac747a1013b8ff5fd","count":1,"label":"USA těsto","posId":"17","price":1000,"isExtra":true},{"id":"6748417db17528cb9bcae63b","count":2,"label":"Česnekový dip","posId":"P106","price":2000,"isExtra":false},{"id":"656458f65d60d607724273eb","count":2,"label":"Balné","posId":"K0000","price":1500,"isExtra":true},{"id":"6748417db17528cb9bcae643","count":2,"label":"Dip Jalapeňos","posId":"P107","price":2000,"isExtra":false},{"id":"656458f65d60d607724273eb","count":2,"label":"Balné","posId":"K0000","price":1500,"isExtra":true}]</t>
  </si>
  <si>
    <t>2026-03-06T22:56:19.236+01:00</t>
  </si>
  <si>
    <t>2026-03-06T23:04:03.093+01:00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</si>
  <si>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54685100","note":"","count":1,"label":"Žampiony","posId":"C105","price":3500,"KDSTags":["greenhighlight"],"isExtra":true},{"id":"54685018","note":"","size":"Česnekový dip","count":1,"label":"Česnekový dip","posId":"P106","price":2000,"isExtra":false},{"id":"54685059","note":"","count":1,"label":"Balné","posId":"K0000","price":1500,"isExtra":true},{"id":"57464194","note":"","size":"Dip Jalapeňos","count":1,"label":"Dip Jalapeňos","posId":"P107","price":2000,"isExtra":false},{"id":"54685059","note":"","count":1,"label":"Balné","posId":"K0000","price":1500,"isExtra":true}]</t>
  </si>
  <si>
    <t>2026-03-06T22:42:10.349+01:00</t>
  </si>
  <si>
    <t>2026-03-06T22:49:18.922+01:00</t>
  </si>
  <si>
    <t>2026-03-06T22:30:28.883+01:00</t>
  </si>
  <si>
    <t>2026-03-06T22:44:12.893+01:00</t>
  </si>
  <si>
    <t>2026-03-06T22:09:54.769+01:00</t>
  </si>
  <si>
    <t>2026-03-06T22:23:23.853+01:00</t>
  </si>
  <si>
    <t>[{"id":"6748417db17528cb9bcae5e9","count":1,"label":"Hot &amp; Spicy 40cm 🌶️🌶️","posId":"110","price":30900,"isExtra":false},{"id":"656458f65d60d60772426fa0","count":1,"label":"Balné","posId":"K0000","price":2000,"isExtra":true},{"id":"684ae919decfe15485bf8dee","count":1,"label":"Kukuřice","posId":"C115","price":3500,"KDSTags":["greenhighlight"],"isExtra":true},{"id":"6748417db17528cb9bcae65f","count":1,"label":"Pepsi 1l","posId":"N124","price":5900,"isExtra":false}]</t>
  </si>
  <si>
    <t>2026-03-06T22:03:03.792+01:00</t>
  </si>
  <si>
    <t>2026-03-06T22:15:35.412+01:00</t>
  </si>
  <si>
    <t>[{"id":"a4e8ca23-fe36-4747-a603-19485eee7e76","note":"","count":1,"label":"Hot &amp; Spicy 32 cm","posId":"146","price":24900,"isExtra":false},{"id":"78606be9-7e01-4fe9-a37c-d9a4b62d5696","note":"","count":1,"label":"změna na BBQ základ","posId":"A128","price":0,"isExtra":true}]</t>
  </si>
  <si>
    <t>2026-03-06T22:01:47.203+01:00</t>
  </si>
  <si>
    <t>2026-03-06T22:20:02.819+01:00</t>
  </si>
  <si>
    <t>[{"id":"6748417db17528cb9bcae60d","count":1,"label":"Hawai 32cm","posId":"114","price":24900,"isExtra":false},{"id":"656458f65d60d607724273eb","count":1,"label":"Balné","posId":"K0000","price":1500,"isExtra":true},{"id":"6745a653230e9519de489456","count":1,"label":"BBQ základ","posId":"ZRB32","price":0,"isExtra":true},{"id":"656458f65d60d607724271c1","count":1,"label":"okraj hotdog, bbq omáčka","posId":"A119","price":5700,"isExtra":true},{"id":"6748417db17528cb9bcae62f","count":1,"label":"Spicy menu Comeback","posId":"M100","price":34900,"isExtra":false},{"id":"656458f65d60d607724273a3","count":1,"label":"Balné","posId":"K0000","price":3000,"isExtra":true},{"id":"656458f65d60d607724273bd","count":1,"label":"Quattro Formaggi","posId":"Y123","price":0,"isExtra":true},{"id":"68c5452ac747a1013b8ff5fd","count":1,"label":"USA těsto","posId":"17","price":1000,"isExtra":true},{"id":"6745a653230e9519de489457","count":1,"label":"Smetanový základ","posId":"ZRS32","price":0,"isExtra":true},{"id":"656458f65d60d607724271c2","count":1,"label":"okraj hotdog, bez omáčky","posId":"A125","price":5700,"isExtra":true},{"id":"6621364f302a076960a38bd8","count":1,"label":"masové kuličky","posId":"P102","price":0,"isExtra":true},{"id":"69427269443d7650b9d93183","count":1,"label":"Pepsi zero sugar 1l","posId":"N125","price":0,"isExtra":true},{"id":"6748417db17528cb9bcae643","count":1,"label":"Dip Jalapeňos","posId":"P107","price":2000,"isExtra":false},{"id":"656458f65d60d607724273eb","count":1,"label":"Balné","posId":"K0000","price":1500,"isExtra":true},{"id":"675ac5aa810ce2d9b6865b4a","count":1,"label":"Jablečno-skořicové rolls","posId":"18","price":8900,"isExtra":false},{"id":"656458f65d60d607724273eb","count":1,"label":"Balné","posId":"K0000","price":1500,"isExtra":true}]</t>
  </si>
  <si>
    <t>2026-03-06T21:57:45.088+01:00</t>
  </si>
  <si>
    <t>2026-03-06T22:09:55.739+01:00</t>
  </si>
  <si>
    <t>[{"id":"6748417db17528cb9bcae60d","count":1,"label":"Hawai 32cm","posId":"114","price":24900,"isExtra":false},{"id":"656458f65d60d607724273eb","count":1,"label":"Balné","posId":"K0000","price":1500,"isExtra":true}]</t>
  </si>
  <si>
    <t>Myktybek</t>
  </si>
  <si>
    <t>2026-03-06T21:48:03.932+01:00</t>
  </si>
  <si>
    <t>2026-03-06T21:59:49.682+01:00</t>
  </si>
  <si>
    <t>[{"id":"111","note":"","count":1,"label":"Quattro Formaggi 40cm","posId":"111","price":30900,"isExtra":false},{"id":"K0000","note":"","count":1,"label":"Balné","posId":"K0000","price":2000,"isExtra":true}]</t>
  </si>
  <si>
    <t>2026-03-06T21:46:48.699+01:00</t>
  </si>
  <si>
    <t>2026-03-06T21:59:45.885+01:00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</si>
  <si>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40cm","posId":"111","price":30900,"isExtra":false},{"id":"54685049","note":"","count":1,"label":"Balné","posId":"K0000","price":2000,"isExtra":true},{"id":"54685083","note":"","count":1,"label":"okraj mozzarella, bylinky","posId":"A122","price":6500,"isExtra":true},{"id":"54685179","note":"","count":1,"label":"Pepperoni salám","posId":"C109","price":4000,"KDSTags":["greenhighlight"],"isExtra":true}]</t>
  </si>
  <si>
    <t>2026-03-06T21:45:04.340+01:00</t>
  </si>
  <si>
    <t>2026-03-06T21:53:03.519+01:00</t>
  </si>
  <si>
    <t>[{"id":"0b22568e-4d1c-45db-9aa3-de09ef6c293a","note":"","count":1,"label":"Pepperoni 32 cm","posId":"120","price":24900,"isExtra":false},{"id":"fb380719-7e86-4a50-b0fc-8a72368b6991","note":"","count":1,"label":"kukuřice","posId":"B115","price":2500,"KDSTags":["greenhighlight"],"isExtra":true},{"id":"86f97e80-4313-45a1-88bb-cd090c233763","note":"","count":1,"label":"Pepsi 1l","posId":"N124","price":5900,"isExtra":false}]</t>
  </si>
  <si>
    <t>2026-03-06T21:45:04.264+01:00</t>
  </si>
  <si>
    <t>2026-03-06T21:51:31.529+01:00</t>
  </si>
  <si>
    <t>2026-03-06T21:38:05.128+01:00</t>
  </si>
  <si>
    <t>2026-03-06T21:48:12.735+01:00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</si>
  <si>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🌶️🌶️","posId":"122","price":24900,"isExtra":false},{"id":"656458f65d60d607724273eb","count":1,"label":"Balné","posId":"K0000","price":1500,"isExtra":true},{"id":"6745a653230e9519de489456","count":1,"label":"BBQ základ","posId":"ZRB32","price":0,"isExtra":true},{"id":"656458f65d60d607724271c0","count":1,"label":"okraj hotdog, hořčice","posId":"A117","price":5700,"isExtra":true}]</t>
  </si>
  <si>
    <t>2026-03-06T21:33:04.951+01:00</t>
  </si>
  <si>
    <t>2026-03-06T21:47:14.507+01:00</t>
  </si>
  <si>
    <t>[{"id":"9b3fd0f9-6a36-4a8e-95ad-00dbae675705","note":"","count":1,"label":"Capricciosa 40 cm","posId":"101","price":30900,"isExtra":false},{"id":"55f8781c-97f6-4a21-abe6-3780ea7117ba","note":"","count":1,"label":"změna na Smetanový základ","posId":"A129","price":0,"isExtra":true},{"id":"c9c0bcd1-5065-4282-a709-cc2042a92228","note":"","count":1,"label":"Pečené brambory","posId":"P103","price":6900,"isExtra":false}]</t>
  </si>
  <si>
    <t>2026-03-06T21:33:01.656+01:00</t>
  </si>
  <si>
    <t>2026-03-06T21:46:35.735+01:00</t>
  </si>
  <si>
    <t>[{"id":"6748417db17528cb9bcae5eb","count":1,"label":"Comeback 40cm 🌶️","posId":"109","price":30900,"isExtra":false},{"id":"656458f65d60d60772426fa0","count":1,"label":"Balné","posId":"K0000","price":2000,"isExtra":true},{"id":"6748417db17528cb9bcae63b","count":1,"label":"Česnekový dip","posId":"P106","price":2000,"isExtra":false},{"id":"656458f65d60d607724273eb","count":1,"label":"Balné","posId":"K0000","price":1500,"isExtra":true}]</t>
  </si>
  <si>
    <t>Lukáš</t>
  </si>
  <si>
    <t>2026-03-06T21:23:37.849+01:00</t>
  </si>
  <si>
    <t>2026-03-06T21:41:22.753+01:00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</si>
  <si>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základ","posId":"ZBR40","price":0,"isExtra":true}]</t>
  </si>
  <si>
    <t>2026-03-06T21:06:53.820+01:00</t>
  </si>
  <si>
    <t>2026-03-06T21:16:24.661+01:00</t>
  </si>
  <si>
    <t>[{"id":"116","note":"","count":1,"label":"Baby Špenát &amp; kuře 32cm","posId":"116","price":24900,"isExtra":false},{"id":"K0000","note":"","count":1,"label":"Balné","posId":"K0000","price":1500,"isExtra":true},{"id":"A121","note":"","count":1,"label":"okraj mozzarella, bylinky","posId":"A121","price":5700,"isExtra":true},{"id":"B115","note":"","count":1,"label":"Kukuřice","posId":"B115","price":2500,"KDSTags":["greenhighlight"],"isExtra":true}]</t>
  </si>
  <si>
    <t>2026-03-06T21:01:08.950+01:00</t>
  </si>
  <si>
    <t>2026-03-06T21:14:40.693+01:00</t>
  </si>
  <si>
    <t>2026-03-06T20:58:20.091+01:00</t>
  </si>
  <si>
    <t>2026-03-06T21:12:29.986+01:00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</si>
  <si>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🌶️","posId":"109","price":30900,"isExtra":false},{"id":"54685049","note":"","count":1,"label":"Balné","posId":"K0000","price":2000,"isExtra":true},{"id":"59555749","note":"","count":1,"label":"BBQ základ","posId":"ZRB40","price":0,"isExtra":true},{"id":"54685083","note":"","count":1,"label":"okraj mozzarella, bylinky","posId":"A122","price":6500,"isExtra":true},{"id":"54684974","note":"","size":"Hot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54685152","note":"","count":1,"label":"Kukuřice","posId":"C115","price":3500,"KDSTags":["greenhighlight"],"isExtra":true}]</t>
  </si>
  <si>
    <t>2026-03-06T20:58:19.703+01:00</t>
  </si>
  <si>
    <t>2026-03-06T21:07:33.771+01:00</t>
  </si>
  <si>
    <t>2026-03-06T20:50:32.827+01:00</t>
  </si>
  <si>
    <t>2026-03-06T21:03:13.675+01:00</t>
  </si>
  <si>
    <t>2026-03-06T20:50:09.712+01:00</t>
  </si>
  <si>
    <t>2026-03-06T21:02:40.904+01:00</t>
  </si>
  <si>
    <t>[{"id":"54684975","note":"","size":"Comeback 40cm 🌶️","count":1,"label":"Comeback 40cm 🌶️","posId":"109","price":30900,"isExtra":false},{"id":"54685049","note":"","count":1,"label":"Balné","posId":"K0000","price":2000,"isExtra":true}]</t>
  </si>
  <si>
    <t>2026-03-06T20:41:30.847+01:00</t>
  </si>
  <si>
    <t>2026-03-06T20:43:35.391+01:00</t>
  </si>
  <si>
    <t>[{"id":"58422c0d-24e0-40c8-a29f-8a325a20c06d","count":1,"label":"Guarana classic zero","posId":"N143","price":5500,"isExtra":false,"discount":{"type":"absolute","value":35},"creatorId":"PljkUbXf17AgG5qRj-ZXJ","isPackging":0,"actualLabel":"Guarana classic zero"}]</t>
  </si>
  <si>
    <t>2026-03-06T20:38:03.824+01:00</t>
  </si>
  <si>
    <t>2026-03-06T21:01:02.536+01:00</t>
  </si>
  <si>
    <t>2026-03-06T21:08:24.566+01:00</t>
  </si>
  <si>
    <t>2026-03-06T20:38:04.224+01:00</t>
  </si>
  <si>
    <t>[{"id":"088a7edc-ef1e-4c6b-b7a1-36c2c45ab0fe","note":"","count":1,"label":"Capricciosa 32 cm","posId":"113","price":24900,"isExtra":false},{"id":"af2bee84-a445-45fc-8ca2-cf4fed0dcf38","note":"","count":1,"label":"okraj mozzarella bylinky","posId":"A121","price":5700,"isExtra":true},{"id":"50a2c673-74cc-459a-b7e5-f5c332128443","note":"","count":1,"label":"mozzarella","posId":"B113","price":3000,"KDSTags":["greenhighlight"],"isExtra":true},{"id":"2c932c76-e932-479d-b476-ee55b747887e","note":"","count":1,"label":"žampiony","posId":"B105","price":2500,"KDSTags":["greenhighlight"],"isExtra":true}]</t>
  </si>
  <si>
    <t>2026-03-06T20:31:45.241+01:00</t>
  </si>
  <si>
    <t>2026-03-06T20:45:51.574+01:00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</si>
  <si>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🌶️","posId":"121","price":24900,"isExtra":false},{"id":"54685059","note":"","count":1,"label":"Balné","posId":"K0000","price":1500,"isExtra":true},{"id":"59589715","note":"","size":"Capricciosa 32cm","count":1,"label":"Capricciosa 32cm","posId":"113","price":24900,"isExtra":false},{"id":"54685059","note":"","count":1,"label":"Balné","posId":"K0000","price":1500,"isExtra":true}]</t>
  </si>
  <si>
    <t>2026-03-06T20:31:04.891+01:00</t>
  </si>
  <si>
    <t>2026-03-06T20:42:27.403+01:00</t>
  </si>
  <si>
    <t>2026-03-06T20:48:14.413+01:00</t>
  </si>
  <si>
    <t>2026-03-06T20:31:05.858+01:00</t>
  </si>
  <si>
    <t>[{"id":"49554361-bb09-484d-958c-c2640501b923","note":"","count":1,"label":"Margherita 18 cm","posId":"124","price":11900,"isExtra":false},{"id":"a5c2ed4d-1e36-44a2-96f4-6b33a4c240fc","note":"","count":1,"label":"Comeback 18 cm","posId":"133","price":11900,"isExtra":false},{"id":"55f8781c-97f6-4a21-abe6-3780ea7117ba","note":"","count":1,"label":"změna na Smetanový základ","posId":"A129","price":0,"isExtra":true},{"id":"63c5589f-8110-48db-8be3-91da09368499","note":"","count":1,"label":"Capricciosa 18 cm","posId":"125","price":11900,"isExtra":false},{"id":"a5c2ed4d-1e36-44a2-96f4-6b33a4c240fc","note":"","count":1,"label":"Comeback 18 cm","posId":"133","price":11900,"isExtra":false}]</t>
  </si>
  <si>
    <t>2026-03-06T20:27:04.247+01:00</t>
  </si>
  <si>
    <t>2026-03-06T20:34:11.391+01:00</t>
  </si>
  <si>
    <t>[{"id":"1edf54fc-1032-442c-939f-e6e2033b2270","note":"","count":1,"label":"Comeback 40 cm","posId":"109","price":30900,"isExtra":false},{"id":"55f8781c-97f6-4a21-abe6-3780ea7117ba","note":"","count":1,"label":"změna na Smetanový základ","posId":"A129","price":0,"isExtra":true},{"id":"0604cf40-24b5-4ad5-a9e4-e5834def96b8","note":"","count":2,"label":"Dip česnekový","posId":"P106","price":2000,"isExtra":false}]</t>
  </si>
  <si>
    <t>2026-03-06T20:23:33.710+01:00</t>
  </si>
  <si>
    <t>2026-03-06T20:28:46.811+01:00</t>
  </si>
  <si>
    <t>[{"id":"6748417db17528cb9bcae605","count":1,"label":"Pepperoni 32cm 🌶️🌶️","posId":"120","price":24900,"isExtra":false},{"id":"656458f65d60d607724273eb","count":1,"label":"Balné","posId":"K0000","price":1500,"isExtra":true},{"id":"684ae919decfe15485bf8fd4","count":1,"label":"Grana padano, pecorino, parmazán","posId":"B130","price":3000,"KDSTags":["greenhighlight"],"isExtra":true}]</t>
  </si>
  <si>
    <t>2026-03-06T20:18:56.636+01:00</t>
  </si>
  <si>
    <t>2026-03-06T20:27:33.664+01:00</t>
  </si>
  <si>
    <t>[{"id":"6748417db17528cb9bcae5f9","count":1,"label":"Baby špenát &amp; kuře 40cm","posId":"104","price":30900,"isExtra":false},{"id":"656458f65d60d60772426fa0","count":1,"label":"Balné","posId":"K0000","price":2000,"isExtra":true}]</t>
  </si>
  <si>
    <t>2026-03-06T20:18:32.313+01:00</t>
  </si>
  <si>
    <t>2026-03-06T20:26:12.871+01:00</t>
  </si>
  <si>
    <t>[{"id":"59589709","note":"","size":"Comeback 32cm 🌶️","count":1,"label":"Comeback 32cm 🌶️","posId":"121","price":24900,"isExtra":false},{"id":"54685059","note":"","count":1,"label":"Balné","posId":"K0000","price":1500,"isExtra":true}]</t>
  </si>
  <si>
    <t>Hyský Aleš</t>
  </si>
  <si>
    <t>2026-03-06T20:01:05.296+01:00</t>
  </si>
  <si>
    <t>2026-03-06T20:24:14.464+01:00</t>
  </si>
  <si>
    <t>2026-03-06T20:37:09.491+01:00</t>
  </si>
  <si>
    <t>2026-03-06T20:01:05.849+01:00</t>
  </si>
  <si>
    <t>[{"id":"52687002-58c9-40ea-ba22-d2ae7a4b5889","note":"","count":1,"label":"Comeback 32 cm","posId":"145","price":24900,"isExtra":false},{"id":"78606be9-7e01-4fe9-a37c-d9a4b62d5696","note":"","count":1,"label":"změna na BBQ základ","posId":"A128","price":0,"isExtra":true},{"id":"7b506f1d-3b7d-4ca7-9767-75b5b6ff855b","note":"","count":1,"label":"okraj mozzarella BBQ","posId":"A123","price":5700,"isExtra":true}]</t>
  </si>
  <si>
    <t>2026-03-06T19:57:03.260+01:00</t>
  </si>
  <si>
    <t>2026-03-06T20:12:05.602+01:00</t>
  </si>
  <si>
    <t>[{"id":"3ca6f105-5e70-48ee-bc31-76525f0a0b11","note":"","count":1,"label":"BBQ Texas 40 cm","posId":"107","price":30900,"isExtra":false},{"id":"faf7ff40-eef3-48bd-92c4-b33e5bbf095d","note":"","count":1,"label":"Quattro Formaggi 40 cm","posId":"111","price":30900,"isExtra":false}]</t>
  </si>
  <si>
    <t>2026-03-06T19:56:05.496+01:00</t>
  </si>
  <si>
    <t>2026-03-06T20:22:31.435+01:00</t>
  </si>
  <si>
    <t>2026-03-06T20:42:47.316+01:00</t>
  </si>
  <si>
    <t>2026-03-06T19:56:06.039+01:00</t>
  </si>
  <si>
    <t>[{"id":"0b22568e-4d1c-45db-9aa3-de09ef6c293a","note":"","count":1,"label":"Pepperoni 32 cm","posId":"120","price":24900,"isExtra":false},{"id":"0604cf40-24b5-4ad5-a9e4-e5834def96b8","note":"","count":2,"label":"Dip česnekový","posId":"P106","price":2000,"isExtra":false},{"id":"55ca227d-485c-4130-a44d-b26b939e8c03","note":"","count":1,"label":"Hot &amp; Spicy 32 cm","posId":"122","price":24900,"isExtra":false},{"id":"cc07bf3f-3e6f-4df8-9018-c7e260233504","note":"","count":1,"label":"BEZ -cibule","posId":"X103","price":0,"KDSTags":["redhighlight"],"isExtra":true},{"id":"ddd88272-9f0a-4ca7-a4db-a3a7d157b54d","note":"","count":1,"label":"Pepsi zero sugar 1l","posId":"N125","price":5900,"isExtra":false}]</t>
  </si>
  <si>
    <t>Lanský Zoltan</t>
  </si>
  <si>
    <t>2026-03-06T19:54:03.853+01:00</t>
  </si>
  <si>
    <t>2026-03-06T20:20:01.393+01:00</t>
  </si>
  <si>
    <t>2026-03-06T20:32:55.799+01:00</t>
  </si>
  <si>
    <t>2026-03-06T19:54:04.515+01:00</t>
  </si>
  <si>
    <t>[{"id":"1bf82332-f38e-4349-ab02-2ebafec00ff8","note":"","count":1,"label":"Zeleninová 32 cm","posId":"115","price":24900,"isExtra":false},{"id":"5e12eeee-b5aa-4c49-a6bd-974da981715a","note":"","count":1,"label":"grana padano","posId":"B130","price":3000,"KDSTags":["greenhighlight"],"isExtra":true},{"id":"5da54b98-3fa2-42c1-858f-7688afdae2fa","note":"","count":1,"label":"BEZ -žampiony","posId":"X105","price":0,"KDSTags":["redhighlight"],"isExtra":true},{"id":"0b22568e-4d1c-45db-9aa3-de09ef6c293a","note":"","count":1,"label":"Pepperoni 32 cm","posId":"120","price":24900,"isExtra":false}]</t>
  </si>
  <si>
    <t>2026-03-06T19:51:09.525+01:00</t>
  </si>
  <si>
    <t>2026-03-06T20:17:31.554+01:00</t>
  </si>
  <si>
    <t>[{"id":"59589715","note":"","size":"Capricciosa 32cm","count":1,"label":"Capricciosa 32cm","posId":"113","price":24900,"isExtra":false},{"id":"54685059","note":"","count":1,"label":"Balné","posId":"K0000","price":1500,"isExtra":true},{"id":"57279284","note":"","count":1,"label":"Smetanový základ","posId":"ZRS32","price":0,"isExtra":true}]</t>
  </si>
  <si>
    <t>2026-03-06T19:47:15.961+01:00</t>
  </si>
  <si>
    <t>2026-03-06T20:13:07.580+01:00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</si>
  <si>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54685078","note":"","count":1,"label":"Jalapeňos","posId":"C102","price":3500,"KDSTags":["greenhighlight"],"isExtra":true}]</t>
  </si>
  <si>
    <t>2026-03-06T19:45:44.709+01:00</t>
  </si>
  <si>
    <t>2026-03-06T20:08:50.504+01:00</t>
  </si>
  <si>
    <t>[{"id":"59589714","note":"","size":"Hawai 32cm","count":1,"label":"Hawai 32cm","posId":"114","price":24900,"isExtra":false},{"id":"54685059","note":"","count":1,"label":"Balné","posId":"K0000","price":1500,"isExtra":true},{"id":"54684977","note":"","size":"BBQ Texas 40cm","count":1,"label":"BBQ Texas 40cm","posId":"107","price":30900,"isExtra":false},{"id":"54685049","note":"","count":1,"label":"Balné","posId":"K0000","price":2000,"isExtra":true},{"id":"54685018","note":"","size":"Česnekový dip","count":2,"label":"Česnekový dip","posId":"P106","price":2000,"isExtra":false},{"id":"54685059","note":"","count":2,"label":"Balné","posId":"K0000","price":1500,"isExtra":true}]</t>
  </si>
  <si>
    <t>2026-03-06T19:44:10.525+01:00</t>
  </si>
  <si>
    <t>2026-03-06T20:05:30.241+01:00</t>
  </si>
  <si>
    <t>2026-03-06T20:09:40.977+01:00</t>
  </si>
  <si>
    <t>2026-03-06T19:44:11.026+01:00</t>
  </si>
  <si>
    <t>[{"id":"3ca6f105-5e70-48ee-bc31-76525f0a0b11","note":"","count":1,"label":"BBQ Texas 40 cm","posId":"107","price":30900,"isExtra":false},{"id":"2f7a90d0-99ad-4d18-9e52-1aedcd045e55","note":"","count":1,"label":"BEZ -paprika","posId":"X111","price":0,"KDSTags":["redhighlight"],"isExtra":true}]</t>
  </si>
  <si>
    <t>2026-03-06T19:42:37.840+01:00</t>
  </si>
  <si>
    <t>2026-03-06T19:52:51.346+01:00</t>
  </si>
  <si>
    <t>[{"id":"f2e2b507-94c6-402c-8097-169a479f0805","count":1,"label":"Pizza Capricciosa 40","posId":"101","price":30900,"isExtra":false,"creatorId":"bm9IwLPGQolSkiH-WpMPn","isPackging":0,"actualLabel":"Pizza Capricciosa 40"},{"id":"3992c971-566f-483c-ab30-a7381fe38ae3","count":1,"label":"Pizza Quattro Formaggi 40","posId":"111","price":30900,"isExtra":false,"creatorId":"Q43uoo6ky28z0IOIFZjLZ","isPackging":0,"actualLabel":"Pizza Quattro Formaggi 40"},{"id":"extra_20230331101812_90","count":1,"label":"Jalapeňos","posId":"C102","price":3500,"KDSTags":["greenhighlight"],"isExtra":true,"mainItemId":"3992c971-566f-483c-ab30-a7381fe38ae3"},{"id":"ecb5a078-8b22-4828-887f-635e0b877502","count":1,"label":"Dip česnekový","posId":"P106","price":2000,"isExtra":false,"creatorId":"0YWMEclOkfwK63ed6Yz5R","isPackging":0,"actualLabel":"Dip česnekový"},{"id":"ecb5a078-8b22-4828-887f-635e0b877502","count":1,"label":"Dip česnekový","posId":"P106","price":2000,"isExtra":false,"creatorId":"65e91clPw-fPIXSydbkWD","isPackging":0,"actualLabel":"Dip česnekový"}]</t>
  </si>
  <si>
    <t>2026-03-06T19:40:03.214+01:00</t>
  </si>
  <si>
    <t>2026-03-06T20:14:49.653+01:00</t>
  </si>
  <si>
    <t>2026-03-06T20:24:27.261+01:00</t>
  </si>
  <si>
    <t>2026-03-06T19:40:03.730+01:00</t>
  </si>
  <si>
    <t>[{"id":"c17837f5-7a43-4caf-86f2-7f4c925f90fb","note":"","count":1,"label":"BBQ Meteor 32 cm","posId":"118","price":24900,"isExtra":false},{"id":"e1c5136d-42df-4209-a1d5-7b367060d3f2","note":"","count":1,"label":"Spicy Wings","posId":"P101","price":11900,"isExtra":false}]</t>
  </si>
  <si>
    <t>2026-03-06T19:39:30.076+01:00</t>
  </si>
  <si>
    <t>2026-03-06T20:16:11.627+01:00</t>
  </si>
  <si>
    <t>[{"id":"6748417db17528cb9bcae605","count":1,"label":"Pepperoni 32cm 🌶️🌶️","posId":"120","price":24900,"isExtra":false},{"id":"656458f65d60d607724273eb","count":1,"label":"Balné","posId":"K0000","price":1500,"isExtra":true},{"id":"684ae919decfe15485bf8fd1","count":1,"label":"Gorgonzola","posId":"B101","price":3000,"KDSTags":["greenhighlight"],"isExtra":true},{"id":"684ae919decfe15485bf8fd3","count":1,"label":"Pepperoni salám","posId":"B109","price":3000,"KDSTags":["greenhighlight"],"isExtra":true},{"id":"6748417db17528cb9bcae63b","count":2,"label":"Česnekový dip","posId":"P106","price":2000,"isExtra":false},{"id":"656458f65d60d607724273eb","count":2,"label":"Balné","posId":"K0000","price":1500,"isExtra":true}]</t>
  </si>
  <si>
    <t>Nazar</t>
  </si>
  <si>
    <t>2026-03-06T19:38:27.561+01:00</t>
  </si>
  <si>
    <t>2026-03-06T20:03:22.414+01:00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</si>
  <si>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základ","posId":"ZRS32","price":0,"isExtra":true},{"id":"X108","note":"","count":1,"label":"Bez slaniny","posId":"X108","price":0,"KDSTags":["redhighlight"],"isExtra":true}]</t>
  </si>
  <si>
    <t>2026-03-06T19:37:31.689+01:00</t>
  </si>
  <si>
    <t>2026-03-06T20:02:18.415+01:00</t>
  </si>
  <si>
    <t>[{"id":"59589706","note":"","size":"Margherita 32cm","count":1,"label":"Margherita 32cm","posId":"112","price":20900,"isExtra":false},{"id":"54685059","note":"","count":1,"label":"Balné","posId":"K0000","price":1500,"isExtra":true},{"id":"59589719","note":"","count":1,"label":"USA těsto","posId":"17","price":1000,"isExtra":true},{"id":"59589714","note":"","size":"Hawai 32cm","count":1,"label":"Hawai 32cm","posId":"114","price":24900,"isExtra":false},{"id":"54685059","note":"","count":1,"label":"Balné","posId":"K0000","price":1500,"isExtra":true},{"id":"59589719","note":"","count":1,"label":"USA těsto","posId":"17","price":1000,"isExtra":true}]</t>
  </si>
  <si>
    <t>2026-03-06T19:37:04.167+01:00</t>
  </si>
  <si>
    <t>2026-03-06T20:06:35.206+01:00</t>
  </si>
  <si>
    <t>[{"id":"1edf54fc-1032-442c-939f-e6e2033b2270","note":"","count":1,"label":"Comeback 40 cm","posId":"109","price":30900,"isExtra":false},{"id":"78606be9-7e01-4fe9-a37c-d9a4b62d5696","note":"","count":1,"label":"změna na BBQ základ","posId":"A128","price":0,"isExtra":true},{"id":"a3af24f3-c3ce-4e93-83a5-9a3b7277f4fc","note":"","count":1,"label":"Okraj mozzarella, bylinky","posId":"A122","price":6500,"isExtra":true}]</t>
  </si>
  <si>
    <t>2026-03-06T19:36:19.141+01:00</t>
  </si>
  <si>
    <t>2026-03-06T19:59:14.525+01:00</t>
  </si>
  <si>
    <t>[{"id":"6748417db17528cb9bcae5f7","count":1,"label":"Capricciosa 40cm","posId":"101","price":30900,"isExtra":false},{"id":"656458f65d60d60772426fa0","count":1,"label":"Balné","posId":"K0000","price":2000,"isExtra":true},{"id":"6748417db17528cb9bcae5f5","count":1,"label":"Hawai 40cm","posId":"102","price":30900,"isExtra":false},{"id":"656458f65d60d60772426fa0","count":1,"label":"Balné","posId":"K0000","price":2000,"isExtra":true},{"id":"6748417db17528cb9bcae5eb","count":1,"label":"Comeback 40cm 🌶️","posId":"109","price":30900,"isExtra":false},{"id":"656458f65d60d60772426fa0","count":1,"label":"Balné","posId":"K0000","price":2000,"isExtra":true}]</t>
  </si>
  <si>
    <t>2026-03-06T19:34:17.970+01:00</t>
  </si>
  <si>
    <t>2026-03-06T19:51:54.754+01:00</t>
  </si>
  <si>
    <t>[{"id":"6748417db17528cb9bcae5e5","count":1,"label":"Margherita 40cm","posId":"100","price":26900,"isExtra":false},{"id":"656458f65d60d60772426fa0","count":1,"label":"Balné","posId":"K0000","price":2000,"isExtra":true},{"id":"6745a653230e9519de489083","count":1,"label":"okraj hotdog, bez omáčky","posId":"A126","price":6500,"isExtra":true},{"id":"6748417db17528cb9bcae63b","count":2,"label":"Česnekový dip","posId":"P106","price":2000,"isExtra":false},{"id":"656458f65d60d607724273eb","count":2,"label":"Balné","posId":"K0000","price":1500,"isExtra":true}]</t>
  </si>
  <si>
    <t>2026-03-06T19:33:02.619+01:00</t>
  </si>
  <si>
    <t>2026-03-06T19:48:29.482+01:00</t>
  </si>
  <si>
    <t>[{"id":"59589711","note":"","size":"BBQ Texas 32cm","count":1,"label":"BBQ Texas 32cm","posId":"119","price":24900,"isExtra":false},{"id":"54685059","note":"","count":1,"label":"Balné","posId":"K0000","price":1500,"isExtra":true},{"id":"59589714","note":"","size":"Hawai 32cm","count":1,"label":"Hawai 32cm","posId":"114","price":24900,"isExtra":false},{"id":"54685059","note":"","count":1,"label":"Balné","posId":"K0000","price":1500,"isExtra":true}]</t>
  </si>
  <si>
    <t>2026-03-06T19:27:03.166+01:00</t>
  </si>
  <si>
    <t>2026-03-06T19:42:23.146+01:00</t>
  </si>
  <si>
    <t>2026-03-06T19:51:19.974+01:00</t>
  </si>
  <si>
    <t>2026-03-06T19:27:04.605+01:00</t>
  </si>
  <si>
    <t>[{"id":"44f66fb9-fc80-46b2-b112-ecbf82d721e6","note":"","count":1,"label":"Zeleninová 40 cm","posId":"103","price":30900,"isExtra":false},{"id":"55f8781c-97f6-4a21-abe6-3780ea7117ba","note":"","count":1,"label":"změna na Smetanový základ","posId":"A129","price":0,"isExtra":true},{"id":"5d2371f1-a2a2-462f-9e8a-40af8e09e0d2","note":"","count":1,"label":"BEZ -olivy","posId":"X112","price":0,"KDSTags":["redhighlight"],"isExtra":true},{"id":"0604cf40-24b5-4ad5-a9e4-e5834def96b8","note":"","count":1,"label":"Dip česnekový","posId":"P106","price":2000,"isExtra":false}]</t>
  </si>
  <si>
    <t>2026-03-06T19:24:13.493+01:00</t>
  </si>
  <si>
    <t>2026-03-06T19:42:20.383+01:00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</si>
  <si>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🌶️","posId":"121","price":24900,"isExtra":false},{"id":"54685059","note":"","count":1,"label":"Balné","posId":"K0000","price":1500,"isExtra":true},{"id":"54685088","note":"","count":1,"label":"okraj mozzarella, bylinky","posId":"A121","price":5700,"isExtra":true},{"id":"54685134","note":"","count":1,"label":"Bez cibule","posId":"X103","price":0,"KDSTags":["redhighlight"],"isExtra":true},{"id":"54685018","note":"","size":"Česnekový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</si>
  <si>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2026-03-06T19:22:36.518+01:00</t>
  </si>
  <si>
    <t>2026-03-06T19:55:28.263+01:00</t>
  </si>
  <si>
    <t>[{"id":"6748417db17528cb9bcae611","count":1,"label":"Baby Špenát &amp; kuře 32cm","posId":"116","price":24900,"isExtra":false},{"id":"656458f65d60d607724273eb","count":1,"label":"Balné","posId":"K0000","price":1500,"isExtra":true},{"id":"656458f65d60d607724271be","count":1,"label":"okraj mozzarella, bylinky","posId":"A121","price":5700,"isExtra":true},{"id":"6748417db17528cb9bcae601","count":1,"label":"Hot &amp; Spicy 32cm 🌶️🌶️","posId":"122","price":24900,"isExtra":false},{"id":"656458f65d60d607724273eb","count":1,"label":"Balné","posId":"K0000","price":1500,"isExtra":true},{"id":"656458f65d60d607724271be","count":1,"label":"okraj mozzarella, bylinky","posId":"A121","price":5700,"isExtra":true},{"id":"6748417db17528cb9bcae63b","count":1,"label":"Česnekový dip","posId":"P106","price":2000,"isExtra":false},{"id":"656458f65d60d607724273eb","count":1,"label":"Balné","posId":"K0000","price":1500,"isExtra":true}]</t>
  </si>
  <si>
    <t>2026-03-06T19:22:03.348+01:00</t>
  </si>
  <si>
    <t>2026-03-06T19:31:25.118+01:00</t>
  </si>
  <si>
    <t>[{"id":"3125bb0f-2129-4ae0-85ac-e764de233c07","count":1,"label":"Pizza Hawai 40 cm 0,5","posId":"H102","price":15450,"isExtra":false,"creatorId":"juBzVM9YsfaPioOxYP6s8","isPackging":0,"actualLabel":"Pizza Hawai 40 cm 0,5"},{"id":"RjnzJvFGQ7bViwxWS8fAW","count":1,"label":"Bez ananasu","posId":"X100","price":0,"KDSTags":["redhighlight"],"isExtra":true,"mainItemId":"3125bb0f-2129-4ae0-85ac-e764de233c07"},{"id":"2lwz8DLnxAE2XXPjpySDo","count":1,"label":"Bez plněných okrajů","posId":"X1000","price":0,"isExtra":true,"mainItemId":"3125bb0f-2129-4ae0-85ac-e764de233c07"},{"id":"313bd602-8a85-48f1-b2bc-001a967b6c14","count":1,"label":"Pizza Quattro Formaggi 40 0,5","posId":"H111","price":15450,"isExtra":false,"creatorId":"yjr6FlX411LeCIKDPSJzE","isPackging":0,"actualLabel":"Pizza Quattro Formaggi 40 0,5"},{"id":"extra_20230331101812_9","count":1,"label":"Rajčatový základ","posId":"ZSR40","price":0,"isExtra":true,"mainItemId":"313bd602-8a85-48f1-b2bc-001a967b6c14"},{"id":"2lwz8DLnxAE2XXPjpySDo","count":1,"label":"Bez plněných okrajů","posId":"X1000","price":0,"isExtra":true,"mainItemId":"313bd602-8a85-48f1-b2bc-001a967b6c14"}]</t>
  </si>
  <si>
    <t>2026-03-06T19:19:03.405+01:00</t>
  </si>
  <si>
    <t>2026-03-06T19:29:31.104+01:00</t>
  </si>
  <si>
    <t>2026-03-06T19:18:55.450+01:00</t>
  </si>
  <si>
    <t>2026-03-06T19:38:40.392+01:00</t>
  </si>
  <si>
    <t>[{"id":"N124","note":"","count":1,"label":"Pepsi 1l","posId":"N124","price":5900,"isExtra":false},{"id":"114","note":"","count":1,"label":"Hawai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bylinky","posId":"A121","price":5700,"isExtra":true},{"id":"X100","note":"","count":1,"label":"Bez ananasu","posId":"X100","price":0,"KDSTags":["redhighlight"],"isExtra":true},{"id":"B115","note":"","count":1,"label":"Kukuřice","posId":"B115","price":2500,"KDSTags":["greenhighlight"],"isExtra":true}]</t>
  </si>
  <si>
    <t>2026-03-06T19:18:04.174+01:00</t>
  </si>
  <si>
    <t>2026-03-06T19:44:05.914+01:00</t>
  </si>
  <si>
    <t>2026-03-06T20:01:05.129+01:00</t>
  </si>
  <si>
    <t>2026-03-06T19:18:07.833+01:00</t>
  </si>
  <si>
    <t>[{"id":"3a5867b0-8da1-4c8b-bd1f-70418434cae8","note":"","count":1,"label":"BBQ Texas 32 cm","posId":"119","price":24900,"isExtra":false},{"id":"a5c2ed4d-1e36-44a2-96f4-6b33a4c240fc","note":"","count":1,"label":"Comeback 18 cm","posId":"133","price":11900,"isExtra":false},{"id":"0604cf40-24b5-4ad5-a9e4-e5834def96b8","note":"","count":1,"label":"Dip česnekový","posId":"P106","price":2000,"isExtra":false}]</t>
  </si>
  <si>
    <t>Matyáš</t>
  </si>
  <si>
    <t>2026-03-06T19:15:15.426+01:00</t>
  </si>
  <si>
    <t>2026-03-06T19:36:48.484+01:00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</si>
  <si>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základ","posId":"ZRS40","price":0,"isExtra":true}]</t>
  </si>
  <si>
    <t>2026-03-06T19:14:03.238+01:00</t>
  </si>
  <si>
    <t>2026-03-06T19:26:54.257+01:00</t>
  </si>
  <si>
    <t>2026-03-06T19:12:42.778+01:00</t>
  </si>
  <si>
    <t>2026-03-06T19:33:09.398+01:00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</si>
  <si>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🌶️","posId":"121","price":24900,"isExtra":false},{"id":"54685059","note":"","count":1,"label":"Balné","posId":"K0000","price":1500,"isExtra":true},{"id":"59589714","note":"","size":"Hawai 32cm","count":1,"label":"Hawai 32cm","posId":"114","price":24900,"isExtra":false},{"id":"54685059","note":"","count":1,"label":"Balné","posId":"K0000","price":1500,"isExtra":true},{"id":"54685094","note":"","count":1,"label":"Bez ananasu","posId":"X100","price":0,"KDSTags":["redhighlight"],"isExtra":true}]</t>
  </si>
  <si>
    <t>2026-03-06T19:09:04.405+01:00</t>
  </si>
  <si>
    <t>2026-03-06T19:18:07.604+01:00</t>
  </si>
  <si>
    <t>[{"id":"431e159e-af3b-4bad-9f72-f07001b572f8","note":"","count":1,"label":"Baby špenát &amp; kuře 40 cm","posId":"104","price":30900,"isExtra":false}]</t>
  </si>
  <si>
    <t>Vít</t>
  </si>
  <si>
    <t>2026-03-06T19:07:53.636+01:00</t>
  </si>
  <si>
    <t>2026-03-06T19:19:42.672+01:00</t>
  </si>
  <si>
    <t>[{"id":"108","note":"","count":1,"label":"Pepperoni 40cm 🌶️🌶️","posId":"108","price":30900,"isExtra":false},{"id":"K0000","note":"","count":1,"label":"Balné","posId":"K0000","price":2000,"isExtra":true}]</t>
  </si>
  <si>
    <t>2026-03-06T19:03:04.113+01:00</t>
  </si>
  <si>
    <t>2026-03-06T19:15:48.100+01:00</t>
  </si>
  <si>
    <t>[{"id":"1edf54fc-1032-442c-939f-e6e2033b2270","note":"","count":1,"label":"Comeback 40 cm","posId":"109","price":30900,"isExtra":false},{"id":"78606be9-7e01-4fe9-a37c-d9a4b62d5696","note":"","count":1,"label":"změna na BBQ základ","posId":"A128","price":0,"isExtra":true},{"id":"0604cf40-24b5-4ad5-a9e4-e5834def96b8","note":"","count":2,"label":"Dip česnekový","posId":"P106","price":2000,"isExtra":false}]</t>
  </si>
  <si>
    <t>2026-03-06T19:03:04.091+01:00</t>
  </si>
  <si>
    <t>2026-03-06T19:34:29.588+01:00</t>
  </si>
  <si>
    <t>2026-03-06T19:46:58.249+01:00</t>
  </si>
  <si>
    <t>2026-03-06T19:03:04.664+01:00</t>
  </si>
  <si>
    <t>[{"id":"1edf54fc-1032-442c-939f-e6e2033b2270","note":"","count":1,"label":"Comeback 40 cm","posId":"109","price":30900,"isExtra":false},{"id":"1da6e618-5f95-4707-b8bd-b1685e13f67a","note":"","count":1,"label":"Hawai 40 cm","posId":"102","price":30900,"isExtra":false}]</t>
  </si>
  <si>
    <t>2026-03-06T19:00:03.380+01:00</t>
  </si>
  <si>
    <t>2026-03-06T19:15:20.480+01:00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</si>
  <si>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🌶️","posId":"109","price":30900,"isExtra":false},{"id":"54685049","note":"","count":1,"label":"Balné","posId":"K0000","price":2000,"isExtra":true},{"id":"54685083","note":"","count":1,"label":"okraj mozzarella, bylinky","posId":"A122","price":6500,"isExtra":true},{"id":"54684982","note":"","size":"Capricciosa 40cm","count":1,"label":"Capricciosa 40cm","posId":"101","price":30900,"isExtra":false},{"id":"54685049","note":"","count":1,"label":"Balné","posId":"K0000","price":2000,"isExtra":true},{"id":"54685090","note":"","count":1,"label":"okraj mozzarella, bbq omáčka","posId":"A124","price":6500,"isExtra":true},{"id":"54685018","note":"","size":"Česnekový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</si>
  <si>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2026-03-06T18:58:03.669+01:00</t>
  </si>
  <si>
    <t>2026-03-06T19:24:09.224+01:00</t>
  </si>
  <si>
    <t>2026-03-06T19:39:25.992+01:00</t>
  </si>
  <si>
    <t>2026-03-06T18:58:04.522+01:00</t>
  </si>
  <si>
    <t>[{"id":"35de6e44-4cb0-4333-81c1-267ae2713d07","note":"","count":1,"label":"Sweet passion 18 cm","posId":"30","price":11900,"isExtra":false},{"id":"0604cf40-24b5-4ad5-a9e4-e5834def96b8","note":"","count":1,"label":"Dip česnekový","posId":"P106","price":2000,"isExtra":false},{"id":"b98b13a4-28e7-4c43-90f2-32f5a9a58eb3","note":"","count":1,"label":"Baby špenát &amp; kuře 18 cm","posId":"128","price":11900,"isExtra":false},{"id":"52687002-58c9-40ea-ba22-d2ae7a4b5889","note":"","count":1,"label":"Comeback 32 cm","posId":"145","price":24900,"isExtra":false},{"id":"78606be9-7e01-4fe9-a37c-d9a4b62d5696","note":"","count":1,"label":"změna na BBQ základ","posId":"A128","price":0,"isExtra":true},{"id":"e1c5136d-42df-4209-a1d5-7b367060d3f2","note":"","count":1,"label":"Spicy Wings","posId":"P101","price":11900,"isExtra":false},{"id":"0d7a09d5-0cc0-41d1-92da-1fd2b06b2d07","note":"","count":1,"label":"Česnekový chléb","posId":"P104","price":7900,"isExtra":false}]</t>
  </si>
  <si>
    <t>2026-03-06T18:56:38.991+01:00</t>
  </si>
  <si>
    <t>2026-03-06T19:12:02.287+01:00</t>
  </si>
  <si>
    <t>[{"id":"6748417db17528cb9bcae63b","count":2,"label":"Česnekový dip","posId":"P106","price":2000,"isExtra":false},{"id":"656458f65d60d607724273eb","count":2,"label":"Balné","posId":"K0000","price":1500,"isExtra":true},{"id":"6748417db17528cb9bcae5e7","count":1,"label":"Quattro Formaggi 40cm","posId":"111","price":30900,"isExtra":false},{"id":"656458f65d60d60772426fa0","count":1,"label":"Balné","posId":"K0000","price":2000,"isExtra":true},{"id":"6748417db17528cb9bcae5eb","count":1,"label":"Comeback 40cm 🌶️","posId":"109","price":30900,"isExtra":false},{"id":"656458f65d60d60772426fa0","count":1,"label":"Balné","posId":"K0000","price":2000,"isExtra":true},{"id":"6745a653230e9519de48907f","count":1,"label":"okraj mozzarella, bylinky","posId":"A122","price":6500,"isExtra":true},{"id":"6748417db17528cb9bcae65f","count":1,"label":"Pepsi 1l","posId":"N124","price":5900,"isExtra":false}]</t>
  </si>
  <si>
    <t>2026-03-06T18:53:17.106+01:00</t>
  </si>
  <si>
    <t>2026-03-06T19:05:33.046+01:00</t>
  </si>
  <si>
    <t>[{"id":"59589706","note":"","size":"Margherita 32cm","count":1,"label":"Margherita 32cm","posId":"112","price":20900,"isExtra":false},{"id":"54685059","note":"","count":1,"label":"Balné","posId":"K0000","price":1500,"isExtra":true},{"id":"54685088","note":"","count":1,"label":"okraj mozzarella, bylinky","posId":"A121","price":5700,"isExtra":true},{"id":"57405718","note":"","size":"Pepsi 1l","count":1,"label":"Pepsi 1l","posId":"N124","price":5900,"isExtra":false},{"id":"59589709","note":"","size":"Comeback 32cm 🌶️","count":1,"label":"Comeback 32cm 🌶️","posId":"121","price":24900,"isExtra":false},{"id":"54685059","note":"","count":1,"label":"Balné","posId":"K0000","price":1500,"isExtra":true},{"id":"54685088","note":"","count":1,"label":"okraj mozzarella, bylinky","posId":"A121","price":5700,"isExtra":true},{"id":"54685018","note":"","size":"Česnekový dip","count":1,"label":"Česnekový dip","posId":"P106","price":2000,"isExtra":false},{"id":"54685059","note":"","count":1,"label":"Balné","posId":"K0000","price":1500,"isExtra":true},{"id":"54685019","note":"","size":"BBQ dip","count":1,"label":"BBQ dip","posId":"P105","price":2000,"isExtra":false},{"id":"54685059","note":"","count":1,"label":"Balné","posId":"K0000","price":1500,"isExtra":true}]</t>
  </si>
  <si>
    <t>2026-03-06T18:50:16.784+01:00</t>
  </si>
  <si>
    <t>2026-03-06T18:59:19.103+01:00</t>
  </si>
  <si>
    <t>[{"id":"54684982","note":"","size":"Capricciosa 40cm","count":1,"label":"Capricciosa 40cm","posId":"101","price":30900,"isExtra":false},{"id":"54685049","note":"","count":1,"label":"Balné","posId":"K0000","price":2000,"isExtra":true},{"id":"54685018","note":"","size":"Česnekový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</si>
  <si>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2026-03-06T18:50:04.356+01:00</t>
  </si>
  <si>
    <t>2026-03-06T18:56:57.783+01:00</t>
  </si>
  <si>
    <t>[{"id":"1da6e618-5f95-4707-b8bd-b1685e13f67a","note":"","count":1,"label":"Hawai 40 cm","posId":"102","price":30900,"isExtra":false}]</t>
  </si>
  <si>
    <t>2026-03-06T18:47:27.178+01:00</t>
  </si>
  <si>
    <t>2026-03-06T18:55:07.087+01:00</t>
  </si>
  <si>
    <t>2026-03-06T18:44:03.693+01:00</t>
  </si>
  <si>
    <t>2026-03-06T19:01:32.745+01:00</t>
  </si>
  <si>
    <t>[{"id":"1da6e618-5f95-4707-b8bd-b1685e13f67a","note":"","count":1,"label":"Hawai 40 cm","posId":"102","price":30900,"isExtra":false},{"id":"bcd178ea-3d1f-4a44-9390-dbd57bcbce8c","note":"","count":1,"label":"Ananas","posId":"C100","price":3500,"KDSTags":["greenhighlight"],"isExtra":true},{"id":"0604cf40-24b5-4ad5-a9e4-e5834def96b8","note":"","count":1,"label":"Dip česnekový","posId":"P106","price":2000,"isExtra":false},{"id":"7eae80af-3fb0-4484-825a-00dd12db3ff3","note":"","count":1,"label":"Jalapenos Rolls, 6 ks","posId":"jpr200","price":8900,"isExtra":false}]</t>
  </si>
  <si>
    <t>2026-03-06T18:39:09.989+01:00</t>
  </si>
  <si>
    <t>2026-03-06T18:51:46.855+01:00</t>
  </si>
  <si>
    <t>[{"id":"59589706","note":"","size":"Margherita 32cm","count":1,"label":"Margherita 32cm","posId":"112","price":20900,"isExtra":false},{"id":"54685059","note":"","count":1,"label":"Balné","posId":"K0000","price":1500,"isExtra":true},{"id":"59589710","note":"","size":"Pepperoni 32cm 🌶️🌶️","count":1,"label":"Pepperoni 32cm 🌶️🌶️","posId":"120","price":24900,"isExtra":false},{"id":"54685059","note":"","count":1,"label":"Balné","posId":"K0000","price":1500,"isExtra":true},{"id":"59589719","note":"","count":1,"label":"USA těsto","posId":"17","price":1000,"isExtra":true}]</t>
  </si>
  <si>
    <t>2026-03-06T18:38:10.306+01:00</t>
  </si>
  <si>
    <t>2026-03-06T18:48:10.647+01:00</t>
  </si>
  <si>
    <t>[{"id":"e41e5df3-8353-4439-85d9-1396cf9e8152","count":1,"label":"Pizza Comeback 40","posId":"109","price":30900,"isExtra":false,"creatorId":"lJDOIyyI3SCJf1yaeeNax","isPackging":0,"actualLabel":"Pizza Comeback 40"}]</t>
  </si>
  <si>
    <t>2026-03-06T18:36:05.016+01:00</t>
  </si>
  <si>
    <t>2026-03-06T18:45:05.622+01:00</t>
  </si>
  <si>
    <t>2026-03-06T18:50:36.965+01:00</t>
  </si>
  <si>
    <t>2026-03-06T18:36:05.926+01:00</t>
  </si>
  <si>
    <t>[{"id":"7ee7e3c8-2c54-4dc5-810f-2f52f62e2d14","note":"","count":1,"label":"Comeback 32 cm","posId":"121","price":24900,"isExtra":false},{"id":"28e96b57-144a-4147-bd66-1530a9858e97","note":"","count":1,"label":"BEZ -pepperoni salám","posId":"X109","price":0,"KDSTags":["redhighlight"],"isExtra":true}]</t>
  </si>
  <si>
    <t>2026-03-06T18:33:12.260+01:00</t>
  </si>
  <si>
    <t>2026-03-06T18:44:06.823+01:00</t>
  </si>
  <si>
    <t>[{"id":"6748417db17528cb9bcae5ef","count":1,"label":"BBQ Texas 40cm","posId":"107","price":30900,"isExtra":false},{"id":"656458f65d60d60772426fa0","count":1,"label":"Balné","posId":"K0000","price":2000,"isExtra":true},{"id":"6745a653230e9519de4897ff","count":1,"label":"Rajčatový základ","posId":"ZBR40","price":0,"isExtra":true},{"id":"6745a653230e9519de489080","count":1,"label":"okraj mozzarella, bbq omáčka","posId":"A124","price":6500,"isExtra":true},{"id":"6748417db17528cb9bcae63f","count":1,"label":"Jalapenos Rolls","posId":"jpr200","price":8900,"isExtra":false},{"id":"656458f65d60d607724273eb","count":1,"label":"Balné","posId":"K0000","price":1500,"isExtra":true},{"id":"6748417db17528cb9bcae661","count":1,"label":"Pepsi zero sugar 1l","posId":"N125","price":5900,"isExtra":false}]</t>
  </si>
  <si>
    <t>2026-03-06T18:28:53.894+01:00</t>
  </si>
  <si>
    <t>2026-03-06T18:37:26.736+01:00</t>
  </si>
  <si>
    <t>[{"id":"3a1d6fe7-1693-431a-ba49-47c37b74f403","count":1,"label":"Pizza Capricciosa 18","posId":"125","price":11900,"isExtra":false,"creatorId":"nFdZ480jJfLEnHfcSYLbs","isPackging":0,"actualLabel":"Pizza Capricciosa 18"}]</t>
  </si>
  <si>
    <t>2026-03-06T18:24:04.751+01:00</t>
  </si>
  <si>
    <t>2026-03-06T18:39:09.624+01:00</t>
  </si>
  <si>
    <t>2026-03-06T18:53:39.461+01:00</t>
  </si>
  <si>
    <t>2026-03-06T18:24:08.001+01:00</t>
  </si>
  <si>
    <t>[{"id":"163e77d4-5ceb-49e7-900a-6bd7d0635831","note":"","count":1,"label":"SPICY MENU COMEBACK","posId":"","price":34900,"isExtra":false},{"id":"20562929-f83a-41a7-a8ab-88526a155a56","note":"","count":1,"label":"*PEPPERONI* 32","posId":"120","price":0,"isExtra":true},{"id":"162f5e68-6a58-4eeb-a2b7-ae88adf3f3c7","note":"","count":1,"label":"Italské těsto","posId":"15","price":0,"isExtra":true},{"id":"1427583d-c8f3-4f84-b54a-d23a9bc0052b","note":"","count":1,"label":"Rajčatový základ","posId":"i105","price":0,"isExtra":true},{"id":"4d811cb5-f2fa-4974-9e03-52f6b005bcba","note":"","count":1,"label":"Příloha: Masové kuličky","posId":"P102","price":0,"isExtra":true},{"id":"6f706e66-8eff-4ecb-9f5d-62da0d19c9b6","note":"","count":1,"label":"Mirinda 1l","posId":"N126","price":0,"isExtra":true}]</t>
  </si>
  <si>
    <t>2026-03-06T18:19:31.597+01:00</t>
  </si>
  <si>
    <t>2026-03-06T18:36:03.400+01:00</t>
  </si>
  <si>
    <t>[{"id":"6748417db17528cb9bcae60d","count":1,"label":"Hawai 32cm","posId":"114","price":24900,"isExtra":false},{"id":"656458f65d60d607724273eb","count":1,"label":"Balné","posId":"K0000","price":1500,"isExtra":true},{"id":"6748417db17528cb9bcae60f","count":1,"label":"Capricciosa 32cm","posId":"113","price":24900,"isExtra":false},{"id":"656458f65d60d607724273eb","count":1,"label":"Balné","posId":"K0000","price":1500,"isExtra":true},{"id":"6748417db17528cb9bcae661","count":1,"label":"Pepsi zero sugar 1l","posId":"N125","price":5900,"isExtra":false}]</t>
  </si>
  <si>
    <t>2026-03-06T18:17:04.429+01:00</t>
  </si>
  <si>
    <t>2026-03-06T18:34:46.030+01:00</t>
  </si>
  <si>
    <t>2026-03-06T18:42:55.229+01:00</t>
  </si>
  <si>
    <t>2026-03-06T18:17:06.387+01:00</t>
  </si>
  <si>
    <t>[{"id":"f675967f-9acd-47eb-a0a7-8c1488c18315","note":"","count":1,"label":"Hot &amp; Spicy 40 cm","posId":"110","price":30900,"isExtra":false},{"id":"44f66fb9-fc80-46b2-b112-ecbf82d721e6","note":"","count":1,"label":"Zeleninová 40 cm","posId":"103","price":30900,"isExtra":false},{"id":"c9c0bcd1-5065-4282-a709-cc2042a92228","note":"","count":1,"label":"Pečené brambory","posId":"P103","price":6900,"isExtra":false}]</t>
  </si>
  <si>
    <t>2026-03-06T18:17:04.268+01:00</t>
  </si>
  <si>
    <t>2026-03-06T18:27:35.558+01:00</t>
  </si>
  <si>
    <t>[{"id":"52687002-58c9-40ea-ba22-d2ae7a4b5889","note":"","count":1,"label":"Comeback 32 cm","posId":"145","price":24900,"isExtra":false},{"id":"af2bee84-a445-45fc-8ca2-cf4fed0dcf38","note":"","count":1,"label":"okraj mozzarella bylinky","posId":"A121","price":5700,"isExtra":true}]</t>
  </si>
  <si>
    <t>2026-03-06T18:16:03.663+01:00</t>
  </si>
  <si>
    <t>2026-03-06T18:25:58.705+01:00</t>
  </si>
  <si>
    <t>[{"id":"3a5867b0-8da1-4c8b-bd1f-70418434cae8","note":"","count":1,"label":"BBQ Texas 32 cm","posId":"119","price":24900,"isExtra":false},{"id":"2f7a90d0-99ad-4d18-9e52-1aedcd045e55","note":"","count":1,"label":"BEZ -paprika","posId":"X111","price":0,"KDSTags":["redhighlight"],"isExtra":true},{"id":"3a5867b0-8da1-4c8b-bd1f-70418434cae8","note":"","count":1,"label":"BBQ Texas 32 cm","posId":"119","price":24900,"isExtra":false}]</t>
  </si>
  <si>
    <t>2026-03-06T18:15:03.680+01:00</t>
  </si>
  <si>
    <t>2026-03-06T18:22:47.673+01:00</t>
  </si>
  <si>
    <t>2026-03-06T18:30:45.613+01:00</t>
  </si>
  <si>
    <t>2026-03-06T18:15:04.070+01:00</t>
  </si>
  <si>
    <t>[{"id":"389b26e5-2cae-411b-afde-ac1cec80674b","note":"","count":1,"label":"Margherita 40 cm","posId":"100","price":26900,"isExtra":false},{"id":"05527ae0-b54e-44de-955c-e974dad0a79f","note":"","count":1,"label":"Šunka","posId":"C106","price":4000,"KDSTags":["greenhighlight"],"isExtra":true}]</t>
  </si>
  <si>
    <t>2026-03-06T18:07:03.911+01:00</t>
  </si>
  <si>
    <t>2026-03-06T18:14:14.794+01:00</t>
  </si>
  <si>
    <t>[{"id":"54684980","note":"","size":"Zeleninová 40cm","count":1,"label":"Zeleninová 40cm","posId":"103","price":30900,"isExtra":false},{"id":"54685049","note":"","count":1,"label":"Balné","posId":"K0000","price":2000,"isExtra":true},{"id":"59555749","note":"","count":1,"label":"BBQ základ","posId":"ZRB40","price":0,"isExtra":true},{"id":"57405718","note":"","size":"Pepsi 1l","count":1,"label":"Pepsi 1l","posId":"N124","price":5900,"isExtra":false}]</t>
  </si>
  <si>
    <t>2026-03-06T18:05:14.054+01:00</t>
  </si>
  <si>
    <t>2026-03-06T18:11:37.882+01:00</t>
  </si>
  <si>
    <t>[{"id":"54685018","note":"","size":"Česnekový dip","count":1,"label":"Česnekový dip","posId":"P106","price":2000,"isExtra":false},{"id":"54685059","note":"","count":1,"label":"Balné","posId":"K0000","price":1500,"isExtra":true},{"id":"54684972","note":"","size":"Margherita 40cm","count":1,"label":"Margherita 40cm","posId":"100","price":26900,"isExtra":false},{"id":"54685049","note":"","count":1,"label":"Balné","posId":"K0000","price":2000,"isExtra":true}]</t>
  </si>
  <si>
    <t>2026-03-06T18:05:03.828+01:00</t>
  </si>
  <si>
    <t>2026-03-06T19:46:48.201+01:00</t>
  </si>
  <si>
    <t>2026-03-06T19:58:36.262+01:00</t>
  </si>
  <si>
    <t>2026-03-06T18:20:00.431+01:00</t>
  </si>
  <si>
    <t>[{"id":"f675967f-9acd-47eb-a0a7-8c1488c18315","note":"","count":1,"label":"Hot &amp; Spicy 40 cm","posId":"110","price":30900,"isExtra":false},{"id":"86f97e80-4313-45a1-88bb-cd090c233763","note":"","count":1,"label":"Pepsi 1l","posId":"N124","price":5900,"isExtra":false},{"id":"7ee7e3c8-2c54-4dc5-810f-2f52f62e2d14","note":"","count":1,"label":"Comeback 32 cm","posId":"121","price":24900,"isExtra":false}]</t>
  </si>
  <si>
    <t>2026-03-06T18:03:15.596+01:00</t>
  </si>
  <si>
    <t>2026-03-06T18:04:10.621+01:00</t>
  </si>
  <si>
    <t>[{"id":"6ffd3545-72d2-4e40-9c4f-5ed137d1966b","count":1,"label":"Guarana kiwi a jablko","posId":"N144","price":5500,"isExtra":false,"creatorId":"gOCarJixKoDEolE6FIXzl","isPackging":0,"actualLabel":"Guarana kiwi a jablko"}]</t>
  </si>
  <si>
    <t>2026-03-06T17:55:03.094+01:00</t>
  </si>
  <si>
    <t>2026-03-06T18:04:44.641+01:00</t>
  </si>
  <si>
    <t>[{"id":"f675967f-9acd-47eb-a0a7-8c1488c18315","note":"","count":1,"label":"Hot &amp; Spicy 40 cm","posId":"110","price":30900,"isExtra":false},{"id":"308cac50-e720-45f7-9ab5-267a351b0d4a","note":"","count":1,"label":"Kuře","posId":"C114","price":4000,"KDSTags":["greenhighlight"],"isExtra":true}]</t>
  </si>
  <si>
    <t>2026-03-06T17:50:47.386+01:00</t>
  </si>
  <si>
    <t>2026-03-06T18:01:35.828+01:00</t>
  </si>
  <si>
    <t>[{"id":"6748417db17528cb9bcae60f","count":1,"label":"Capricciosa 32cm","posId":"113","price":24900,"isExtra":false},{"id":"656458f65d60d607724273eb","count":1,"label":"Balné","posId":"K0000","price":1500,"isExtra":true},{"id":"684ae919decfe15485bf90fe","count":1,"label":"Bez žampionů","posId":"X105","price":0,"KDSTags":["redhighlight"],"isExtra":true},{"id":"684ae919decfe15485bf90ff","count":1,"label":"Bez oliv","posId":"X112","price":0,"KDSTags":["redhighlight"],"isExtra":true},{"id":"6748417db17528cb9bcae5fd","count":1,"label":"Margherita 32cm","posId":"112","price":20900,"isExtra":false},{"id":"656458f65d60d607724273eb","count":1,"label":"Balné","posId":"K0000","price":1500,"isExtra":true}]</t>
  </si>
  <si>
    <t>2026-03-06T17:44:03.215+01:00</t>
  </si>
  <si>
    <t>2026-03-06T17:52:58.381+01:00</t>
  </si>
  <si>
    <t>2026-03-06T17:42:44.500+01:00</t>
  </si>
  <si>
    <t>2026-03-06T17:57:21.610+01:00</t>
  </si>
  <si>
    <t>[{"id":"6748417db17528cb9bcae63b","count":2,"label":"Česnekový dip","posId":"P106","price":2000,"isExtra":false},{"id":"656458f65d60d607724273eb","count":2,"label":"Balné","posId":"K0000","price":1500,"isExtra":true},{"id":"6748417db17528cb9bcae605","count":1,"label":"Pepperoni 32cm 🌶️🌶️","posId":"120","price":24900,"isExtra":false},{"id":"656458f65d60d607724273eb","count":1,"label":"Balné","posId":"K0000","price":1500,"isExtra":true},{"id":"656458f65d60d607724271be","count":1,"label":"okraj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8fc8","count":1,"label":"Olivy","posId":"B112","price":2500,"KDSTags":["greenhighlight"],"isExtra":true},{"id":"684ae919decfe15485bf8fcb","count":1,"label":"Cibule","posId":"B103","price":2500,"KDSTags":["greenhighlight"],"isExtra":true},{"id":"684ae919decfe15485bf8fcc","count":1,"label":"Kukuřice","posId":"B115","price":2500,"KDSTags":["greenhighlight"],"isExtra":true}]</t>
  </si>
  <si>
    <t>2026-03-06T17:41:44.252+01:00</t>
  </si>
  <si>
    <t>2026-03-06T17:58:31.654+01:00</t>
  </si>
  <si>
    <t>[{"id":"6748417db17528cb9bcae601","count":1,"label":"Hot &amp; Spicy 32cm 🌶️🌶️","posId":"122","price":24900,"isExtra":false},{"id":"656458f65d60d607724273eb","count":1,"label":"Balné","posId":"K0000","price":1500,"isExtra":true},{"id":"6745a653230e9519de489456","count":1,"label":"BBQ základ","posId":"ZRB32","price":0,"isExtra":true},{"id":"684ae919decfe15485bf901f","count":1,"label":"Bez cibule","posId":"X103","price":0,"KDSTags":["redhighlight"],"isExtra":true}]</t>
  </si>
  <si>
    <t>2026-03-06T17:33:04.025+01:00</t>
  </si>
  <si>
    <t>2026-03-06T17:45:27.407+01:00</t>
  </si>
  <si>
    <t>2026-03-06T18:14:47.688+01:00</t>
  </si>
  <si>
    <t>2026-03-06T17:33:05.130+01:00</t>
  </si>
  <si>
    <t>[{"id":"a78b511f-836b-415e-9285-dd47f293529b","note":"","count":1,"label":"Pepperoni 40 cm","posId":"108","price":30900,"isExtra":false},{"id":"1edf54fc-1032-442c-939f-e6e2033b2270","note":"","count":1,"label":"Comeback 40 cm","posId":"109","price":30900,"isExtra":false}]</t>
  </si>
  <si>
    <t>2026-03-06T17:32:03.444+01:00</t>
  </si>
  <si>
    <t>2026-03-06T17:52:16.527+01:00</t>
  </si>
  <si>
    <t>[{"id":"a4e8ca23-fe36-4747-a603-19485eee7e76","note":"","count":1,"label":"Hot &amp; Spicy 32 cm","posId":"146","price":24900,"isExtra":false},{"id":"a5c2ed4d-1e36-44a2-96f4-6b33a4c240fc","note":"","count":1,"label":"Comeback 18 cm","posId":"133","price":11900,"isExtra":false}]</t>
  </si>
  <si>
    <t>2026-03-06T17:31:36.108+01:00</t>
  </si>
  <si>
    <t>2026-03-06T17:49:30.577+01:00</t>
  </si>
  <si>
    <t>[{"id":"54684982","note":"","size":"Capricciosa 40cm","count":1,"label":"Capricciosa 40cm","posId":"101","price":30900,"isExtra":false},{"id":"54685049","note":"","count":1,"label":"Balné","posId":"K0000","price":2000,"isExtra":true},{"id":"54684981","note":"","size":"Hawai 40cm","count":1,"label":"Hawai 40cm","posId":"102","price":30900,"isExtra":false},{"id":"54685049","note":"","count":1,"label":"Balné","posId":"K0000","price":2000,"isExtra":true}]</t>
  </si>
  <si>
    <t>2026-03-06T17:31:17.018+01:00</t>
  </si>
  <si>
    <t>2026-03-06T17:41:53.522+01:00</t>
  </si>
  <si>
    <t>[{"id":"54684972","note":"","size":"Margherita 40cm","count":1,"label":"Margherita 40cm","posId":"100","price":26900,"isExtra":false},{"id":"54685049","note":"","count":1,"label":"Balné","posId":"K0000","price":2000,"isExtra":true},{"id":"54684981","note":"","size":"Hawai 40cm","count":1,"label":"Hawai 40cm","posId":"102","price":30900,"isExtra":false},{"id":"54685049","note":"","count":1,"label":"Balné","posId":"K0000","price":2000,"isExtra":true},{"id":"54685094","note":"","count":1,"label":"Bez ananasu","posId":"X100","price":0,"KDSTags":["redhighlight"],"isExtra":true}]</t>
  </si>
  <si>
    <t>2026-03-06T17:31:03.340+01:00</t>
  </si>
  <si>
    <t>2026-03-06T17:35:22.467+01:00</t>
  </si>
  <si>
    <t>2026-03-06T17:15:03.923+01:00</t>
  </si>
  <si>
    <t>2026-03-06T17:38:54.330+01:00</t>
  </si>
  <si>
    <t>2026-03-06T18:08:00.948+01:00</t>
  </si>
  <si>
    <t>2026-03-06T17:15:05.114+01:00</t>
  </si>
  <si>
    <t>2026-03-06T17:11:03.445+01:00</t>
  </si>
  <si>
    <t>2026-03-06T17:36:15.864+01:00</t>
  </si>
  <si>
    <t>[{"id":"9b3fd0f9-6a36-4a8e-95ad-00dbae675705","note":"","count":1,"label":"Capricciosa 40 cm","posId":"101","price":30900,"isExtra":false},{"id":"78606be9-7e01-4fe9-a37c-d9a4b62d5696","note":"","count":1,"label":"změna na BBQ základ","posId":"A128","price":0,"isExtra":true},{"id":"896d2264-b315-4ee3-b331-0fa7b26bb96f","note":"","count":1,"label":"Hawai 32 cm","posId":"114","price":24900,"isExtra":false},{"id":"a8b296cb-224d-46e2-b4ca-40d9cb21295a","note":"","count":1,"label":"BEZ -šunka","posId":"X106","price":0,"KDSTags":["redhighlight"],"isExtra":true}]</t>
  </si>
  <si>
    <t>2026-03-06T17:00:25.595+01:00</t>
  </si>
  <si>
    <t>2026-03-06T17:13:34.585+01:00</t>
  </si>
  <si>
    <t>[{"id":"404d8f4c-6318-4d9c-86b6-b05043014950","count":1,"label":"Pizza Hawai 40 cm","posId":"102","price":30900,"isExtra":false,"creatorId":"Mx1T8JzlQJ2xcVHCm_wAg","isPackging":0,"actualLabel":"Pizza Hawai 40 cm"}]</t>
  </si>
  <si>
    <t>2026-03-06T16:59:18.920+01:00</t>
  </si>
  <si>
    <t>2026-03-06T17:11:27.191+01:00</t>
  </si>
  <si>
    <t>[{"id":"bd1f5dc2-2bc0-4db9-bb66-a76a132adbc3","count":1,"label":"Aquilla jemně perlivá","posId":"N141","price":3900,"isExtra":false,"creatorId":"zmAmjofYA8KsDVYhzA_iJ","isPackging":0,"actualLabel":"Aquilla jemně perlivá"}]</t>
  </si>
  <si>
    <t>2026-03-06T16:55:18.033+01:00</t>
  </si>
  <si>
    <t>2026-03-06T17:11:25.443+01:00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</si>
  <si>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🌶️","posId":"121","price":24900,"isExtra":false},{"id":"54685059","note":"","count":1,"label":"Balné","posId":"K0000","price":1500,"isExtra":true},{"id":"57279284","note":"","count":1,"label":"Smetanový základ","posId":"ZRS32","price":0,"isExtra":true}]</t>
  </si>
  <si>
    <t>2026-03-06T16:45:07.926+01:00</t>
  </si>
  <si>
    <t>2026-03-06T17:09:03.473+01:00</t>
  </si>
  <si>
    <t>2026-03-06T16:43:13.765+01:00</t>
  </si>
  <si>
    <t>2026-03-06T17:05:50.573+01:00</t>
  </si>
  <si>
    <t>[{"id":"59589706","note":"","size":"Margherita 32cm","count":1,"label":"Margherita 32cm","posId":"112","price":20900,"isExtra":false},{"id":"54685059","note":"","count":1,"label":"Balné","posId":"K0000","price":1500,"isExtra":true},{"id":"54685167","note":"","count":1,"label":"Šunka","posId":"B106","price":3000,"KDSTags":["greenhighlight"],"isExtra":true},{"id":"54685181","note":"","count":1,"label":"Pepperoni salám","posId":"B109","price":3000,"KDSTags":["greenhighlight"],"isExtra":true},{"id":"57405718","note":"","size":"Pepsi 1l","count":2,"label":"Pepsi 1l","posId":"N124","price":5900,"isExtra":false},{"id":"59589710","note":"","size":"Pepperoni 32cm 🌶️🌶️","count":1,"label":"Pepperoni 32cm 🌶️🌶️","posId":"120","price":24900,"isExtra":false},{"id":"54685059","note":"","count":1,"label":"Balné","posId":"K0000","price":1500,"isExtra":true},{"id":"54685097","note":"","count":1,"label":"okraj mozzarella, bbq omáčka","posId":"A123","price":5700,"isExtra":true},{"id":"57405720","note":"","size":"Mirinda 1l","count":2,"label":"Mirinda 1l","posId":"N126","price":5900,"isExtra":false}]</t>
  </si>
  <si>
    <t>2026-03-06T16:42:33.644+01:00</t>
  </si>
  <si>
    <t>2026-03-06T16:59:58.466+01:00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</si>
  <si>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🌶️","posId":"121","price":24900,"isExtra":false},{"id":"54685059","note":"","count":1,"label":"Balné","posId":"K0000","price":1500,"isExtra":true},{"id":"54685134","note":"","count":1,"label":"Bez cibule","posId":"X103","price":0,"KDSTags":["redhighlight"],"isExtra":true},{"id":"59589709","note":"","size":"Comeback 32cm 🌶️","count":1,"label":"Comeback 32cm 🌶️","posId":"121","price":24900,"isExtra":false},{"id":"54685059","note":"","count":1,"label":"Balné","posId":"K0000","price":1500,"isExtra":true},{"id":"59589714","note":"","size":"Hawai 32cm","count":1,"label":"Hawai 32cm","posId":"114","price":24900,"isExtra":false},{"id":"54685059","note":"","count":1,"label":"Balné","posId":"K0000","price":1500,"isExtra":true},{"id":"59589715","note":"","size":"Capricciosa 32cm","count":1,"label":"Capricciosa 32cm","posId":"113","price":24900,"isExtra":false},{"id":"54685059","note":"","count":1,"label":"Balné","posId":"K0000","price":1500,"isExtra":true}]</t>
  </si>
  <si>
    <t>2026-03-06T16:39:03.298+01:00</t>
  </si>
  <si>
    <t>2026-03-06T16:50:54.217+01:00</t>
  </si>
  <si>
    <t>2026-03-06T16:55:39.233+01:00</t>
  </si>
  <si>
    <t>2026-03-06T16:39:03.691+01:00</t>
  </si>
  <si>
    <t>[{"id":"e8a7b47a-70d2-4cc2-a375-1dab55125675","note":"","count":1,"label":"Quattro Formaggi 32 cm","posId":"123","price":24900,"isExtra":false},{"id":"7ebac4a7-6cce-442e-b2bb-06b929c16076","note":"","count":1,"label":"Baby špenát &amp; kuře 32 cm","posId":"116","price":24900,"isExtra":false}]</t>
  </si>
  <si>
    <t>Oleksandr</t>
  </si>
  <si>
    <t>2026-03-06T16:33:56.714+01:00</t>
  </si>
  <si>
    <t>2026-03-06T16:52:40.326+01:00</t>
  </si>
  <si>
    <t>[{"id":"114","note":"","count":1,"label":"Hawai 32cm","posId":"114","price":24900,"isExtra":false},{"id":"K0000","note":"","count":1,"label":"Balné","posId":"K0000","price":1500,"isExtra":true}]</t>
  </si>
  <si>
    <t>2026-03-06T16:32:04.296+01:00</t>
  </si>
  <si>
    <t>2026-03-06T16:46:37.091+01:00</t>
  </si>
  <si>
    <t>2026-03-06T17:05:59.928+01:00</t>
  </si>
  <si>
    <t>2026-03-06T16:32:04.624+01:00</t>
  </si>
  <si>
    <t>[{"id":"63c5589f-8110-48db-8be3-91da09368499","note":"","count":1,"label":"Capricciosa 18 cm","posId":"125","price":11900,"isExtra":false},{"id":"72a788fd-2d10-4aa9-80c1-abbc9acb3570","note":"","count":1,"label":"Hawai 32 cm","posId":"138","price":24900,"isExtra":false},{"id":"52687002-58c9-40ea-ba22-d2ae7a4b5889","note":"","count":1,"label":"Comeback 32 cm","posId":"145","price":24900,"isExtra":false}]</t>
  </si>
  <si>
    <t>2026-03-06T16:25:39.976+01:00</t>
  </si>
  <si>
    <t>2026-03-06T16:27:26.934+01:00</t>
  </si>
  <si>
    <t>[{"id":"45e86e69-d951-4cfa-82b7-297944319a30","count":1,"label":"Guarana classic","posId":"N142","price":5500,"isExtra":false,"creatorId":"Vr8tGsv9aKxKj0ZdLD1z4","isPackging":0,"actualLabel":"Guarana classic"}]</t>
  </si>
  <si>
    <t>2026-03-06T16:23:58.153+01:00</t>
  </si>
  <si>
    <t>2026-03-06T16:34:27.253+01:00</t>
  </si>
  <si>
    <t>2026-03-06T16:16:21.995+01:00</t>
  </si>
  <si>
    <t>2026-03-06T16:29:09.171+01:00</t>
  </si>
  <si>
    <t>[{"id":"54684982","note":"","size":"Capricciosa 40cm","count":1,"label":"Capricciosa 40cm","posId":"101","price":30900,"isExtra":false},{"id":"54685049","note":"","count":1,"label":"Balné","posId":"K0000","price":2000,"isExtra":true},{"id":"54684978","note":"","size":"BBQ Meteor 40cm","count":1,"label":"BBQ Meteor 40cm","posId":"106","price":30900,"isExtra":false},{"id":"54685049","note":"","count":1,"label":"Balné","posId":"K0000","price":2000,"isExtra":true},{"id":"54685078","note":"","count":1,"label":"Jalapeňos","posId":"C102","price":3500,"KDSTags":["greenhighlight"],"isExtra":true}]</t>
  </si>
  <si>
    <t>2026-03-06T16:09:03.997+01:00</t>
  </si>
  <si>
    <t>2026-03-06T16:17:03.901+01:00</t>
  </si>
  <si>
    <t>2026-03-06T16:31:37.299+01:00</t>
  </si>
  <si>
    <t>2026-03-06T16:09:04.339+01:00</t>
  </si>
  <si>
    <t>2026-03-06T16:02:51.579+01:00</t>
  </si>
  <si>
    <t>2026-03-06T16:12:13.066+01:00</t>
  </si>
  <si>
    <t>[{"id":"6748417db17528cb9bcae5eb","count":1,"label":"Comeback 40cm 🌶️","posId":"109","price":30900,"isExtra":false},{"id":"656458f65d60d60772426fa0","count":1,"label":"Balné","posId":"K0000","price":2000,"isExtra":true},{"id":"684ae919decfe15485bf903f","count":1,"label":"Bez cibule","posId":"X103","price":0,"KDSTags":["redhighlight"],"isExtra":true}]</t>
  </si>
  <si>
    <t>2026-03-06T15:58:03.304+01:00</t>
  </si>
  <si>
    <t>2026-03-06T16:08:52.854+01:00</t>
  </si>
  <si>
    <t>[{"id":"0663e926-2071-4402-b9ca-1a372f1ef96b","note":"","count":1,"label":"Zeleninová 32 cm","posId":"139","price":24900,"isExtra":false},{"id":"55f8781c-97f6-4a21-abe6-3780ea7117ba","note":"","count":1,"label":"změna na Smetanový základ","posId":"A129","price":0,"isExtra":true},{"id":"7b506f1d-3b7d-4ca7-9767-75b5b6ff855b","note":"","count":1,"label":"okraj mozzarella BBQ","posId":"A123","price":5700,"isExtra":true},{"id":"5d2371f1-a2a2-462f-9e8a-40af8e09e0d2","note":"","count":1,"label":"BEZ -olivy","posId":"X112","price":0,"KDSTags":["redhighlight"],"isExtra":true}]</t>
  </si>
  <si>
    <t>2026-03-06T15:56:23.732+01:00</t>
  </si>
  <si>
    <t>2026-03-06T16:05:43.818+01:00</t>
  </si>
  <si>
    <t>[{"id":"cc86dae9-6f40-43c6-a67f-bfe32f0474ef","count":1,"label":"Pizza Pepperoni 32","posId":"120","price":24900,"isExtra":false,"creatorId":"tccibYjJEfurcLA_scer0","isPackging":0,"actualLabel":"Pizza Pepperoni 32"}]</t>
  </si>
  <si>
    <t>2026-03-06T15:53:53.751+01:00</t>
  </si>
  <si>
    <t>2026-03-06T16:04:50.151+01:00</t>
  </si>
  <si>
    <t>[{"id":"54684982","note":"","size":"Capricciosa 40cm","count":1,"label":"Capricciosa 40cm","posId":"101","price":30900,"isExtra":false},{"id":"54685049","note":"","count":1,"label":"Balné","posId":"K0000","price":2000,"isExtra":true},{"id":"59555742","note":"","count":1,"label":"Smetanový základ","posId":"ZRS40","price":0,"isExtra":true},{"id":"54685083","note":"","count":1,"label":"okraj mozzarella, bylinky","posId":"A122","price":6500,"isExtra":true},{"id":"54685179","note":"","count":1,"label":"Pepperoni salám","posId":"C109","price":4000,"KDSTags":["greenhighlight"],"isExtra":true},{"id":"54684973","note":"","size":"Quattro Formaggi 40cm","count":1,"label":"Quattro Formaggi 40cm","posId":"111","price":30900,"isExtra":false},{"id":"54685049","note":"","count":1,"label":"Balné","posId":"K0000","price":2000,"isExtra":true},{"id":"54685083","note":"","count":1,"label":"okraj mozzarella, bylinky","posId":"A122","price":6500,"isExtra":true},{"id":"54685100","note":"","count":1,"label":"Žampiony","posId":"C105","price":3500,"KDSTags":["greenhighlight"],"isExtra":true},{"id":"54685179","note":"","count":1,"label":"Pepperoni salám","posId":"C109","price":4000,"KDSTags":["greenhighlight"],"isExtra":true},{"id":"57405720","note":"","size":"Mirinda 1l","count":1,"label":"Mirinda 1l","posId":"N126","price":5900,"isExtra":false},{"id":"57405719","note":"","size":"Pepsi zero sugar 1l","count":1,"label":"Pepsi zero sugar 1l","posId":"N125","price":5900,"isExtra":false}]</t>
  </si>
  <si>
    <t>2026-03-06T15:43:04.626+01:00</t>
  </si>
  <si>
    <t>2026-03-06T15:55:20.768+01:00</t>
  </si>
  <si>
    <t>[{"id":"4e0b160d-6bbd-47ef-8e17-eb04d23977f9","count":1,"label":"Pizza Hawai 32 cm","posId":"114","price":24900,"isExtra":false,"creatorId":"GwhJ3aHS-cYN2DSTGnOWY","isPackging":0,"actualLabel":"Pizza Hawai 32 cm"}]</t>
  </si>
  <si>
    <t>2026-03-06T15:36:03.502+01:00</t>
  </si>
  <si>
    <t>2026-03-06T15:46:18.859+01:00</t>
  </si>
  <si>
    <t>2026-03-06T15:32:03.524+01:00</t>
  </si>
  <si>
    <t>2026-03-06T15:52:30.717+01:00</t>
  </si>
  <si>
    <t>2026-03-06T16:17:29.501+01:00</t>
  </si>
  <si>
    <t>2026-03-06T15:32:48.907+01:00</t>
  </si>
  <si>
    <t>[{"id":"389b26e5-2cae-411b-afde-ac1cec80674b","note":"","count":1,"label":"Margherita 40 cm","posId":"100","price":26900,"isExtra":false},{"id":"a3af24f3-c3ce-4e93-83a5-9a3b7277f4fc","note":"","count":1,"label":"Okraj mozzarella, bylinky","posId":"A122","price":6500,"isExtra":true},{"id":"5baf9524-d195-4f98-ac4e-12383c85b672","note":"","count":1,"label":"Mozzarella","posId":"C113","price":4000,"KDSTags":["greenhighlight"],"isExtra":true},{"id":"5fc1255c-e26e-4454-9620-7eea5d2454f6","note":"","count":1,"label":"Slanina","posId":"C108","price":4000,"KDSTags":["greenhighlight"],"isExtra":true},{"id":"0604cf40-24b5-4ad5-a9e4-e5834def96b8","note":"","count":4,"label":"Dip česnekový","posId":"P106","price":2000,"isExtra":false},{"id":"1edf54fc-1032-442c-939f-e6e2033b2270","note":"","count":1,"label":"Comeback 40 cm","posId":"109","price":30900,"isExtra":false},{"id":"a3af24f3-c3ce-4e93-83a5-9a3b7277f4fc","note":"","count":1,"label":"Okraj mozzarella, bylinky","posId":"A122","price":6500,"isExtra":true}]</t>
  </si>
  <si>
    <t>2026-03-06T15:31:20.419+01:00</t>
  </si>
  <si>
    <t>2026-03-06T15:47:10.263+01:00</t>
  </si>
  <si>
    <t>[{"id":"112","note":"","count":1,"label":"Margherita 32cm","posId":"112","price":20900,"isExtra":false},{"id":"K0000","note":"","count":1,"label":"Balné","posId":"K0000","price":1500,"isExtra":true},{"id":"B114","note":"","count":1,"label":"Kuře","posId":"B114","price":3000,"KDSTags":["greenhighlight"],"isExtra":true}]</t>
  </si>
  <si>
    <t>2026-03-06T15:31:02.622+01:00</t>
  </si>
  <si>
    <t>2026-03-06T15:43:39.592+01:00</t>
  </si>
  <si>
    <t>2026-03-06T16:02:57.312+01:00</t>
  </si>
  <si>
    <t>2026-03-06T15:31:24.660+01:00</t>
  </si>
  <si>
    <t>[{"id":"9b3fd0f9-6a36-4a8e-95ad-00dbae675705","note":"","count":1,"label":"Capricciosa 40 cm","posId":"101","price":30900,"isExtra":false},{"id":"a3af24f3-c3ce-4e93-83a5-9a3b7277f4fc","note":"","count":1,"label":"Okraj mozzarella, bylinky","posId":"A122","price":6500,"isExtra":true},{"id":"5dfcd7e6-75e9-4752-8a19-eab42ba37b6d","note":"","count":1,"label":"Kukuřice","posId":"C115","price":3500,"KDSTags":["greenhighlight"],"isExtra":true}]</t>
  </si>
  <si>
    <t>2026-03-06T15:23:03.010+01:00</t>
  </si>
  <si>
    <t>2026-03-06T15:30:44.322+01:00</t>
  </si>
  <si>
    <t>2026-03-06T15:40:00.427+01:00</t>
  </si>
  <si>
    <t>2026-03-06T15:23:03.445+01:00</t>
  </si>
  <si>
    <t>2026-03-06T15:11:58.826+01:00</t>
  </si>
  <si>
    <t>2026-03-06T15:19:54.461+01:00</t>
  </si>
  <si>
    <t>[{"id":"6748417db17528cb9bcae5fd","count":1,"label":"Margherita 32cm","posId":"112","price":20900,"isExtra":false},{"id":"656458f65d60d607724273eb","count":1,"label":"Balné","posId":"K0000","price":1500,"isExtra":true},{"id":"656458f65d60d607724271be","count":1,"label":"okraj mozzarella, bylinky","posId":"A121","price":5700,"isExtra":true},{"id":"6748417db17528cb9bcae63b","count":1,"label":"Česnekový dip","posId":"P106","price":2000,"isExtra":false},{"id":"656458f65d60d607724273eb","count":1,"label":"Balné","posId":"K0000","price":1500,"isExtra":true}]</t>
  </si>
  <si>
    <t>2026-03-06T14:51:02.546+01:00</t>
  </si>
  <si>
    <t>2026-03-06T17:55:55.915+01:00</t>
  </si>
  <si>
    <t>2026-03-06T18:16:50.776+01:00</t>
  </si>
  <si>
    <t>2026-03-06T16:35:00.448+01:00</t>
  </si>
  <si>
    <t>[{"id":"a4e8ca23-fe36-4747-a603-19485eee7e76","note":"","count":1,"label":"Hot &amp; Spicy 32 cm","posId":"146","price":24900,"isExtra":false},{"id":"7b506f1d-3b7d-4ca7-9767-75b5b6ff855b","note":"","count":1,"label":"okraj mozzarella BBQ","posId":"A123","price":5700,"isExtra":true}]</t>
  </si>
  <si>
    <t>2026-03-06T14:40:50.544+01:00</t>
  </si>
  <si>
    <t>2026-03-06T14:41:05.837+01:00</t>
  </si>
  <si>
    <t>2026-03-06T14:55:11.989+01:00</t>
  </si>
  <si>
    <t>2026-03-06T14:40:50.978+01:00</t>
  </si>
  <si>
    <t>[{"id":"32a8bdec-2b64-461a-8eb9-4d598d59ed18","count":1,"label":"Pizza Margherita 40","posId":"100","price":26900,"isExtra":false,"creatorId":"THPXEpYn1CV6a2gGQmh1v","isPackging":0,"actualLabel":"Pizza Margherita 40"},{"id":"ecb5a078-8b22-4828-887f-635e0b877502","count":3,"label":"Dip česnekový","posId":"P106","price":2000,"isExtra":false,"creatorId":"zhnS6rLqwuFUPOLMPdlqH","isPackging":0,"actualLabel":"Dip česnekový"}]</t>
  </si>
  <si>
    <t>2026-03-06T14:30:03.015+01:00</t>
  </si>
  <si>
    <t>2026-03-06T14:39:35.864+01:00</t>
  </si>
  <si>
    <t>2026-03-06T14:29:04.026+01:00</t>
  </si>
  <si>
    <t>2026-03-06T14:40:38.852+01:00</t>
  </si>
  <si>
    <t>[{"id":"44f66fb9-fc80-46b2-b112-ecbf82d721e6","note":"","count":1,"label":"Zeleninová 40 cm","posId":"103","price":30900,"isExtra":false},{"id":"55f8781c-97f6-4a21-abe6-3780ea7117ba","note":"","count":1,"label":"změna na Smetanový základ","posId":"A129","price":0,"isExtra":true}]</t>
  </si>
  <si>
    <t>2026-03-06T14:24:04.142+01:00</t>
  </si>
  <si>
    <t>2026-03-06T14:33:09.781+01:00</t>
  </si>
  <si>
    <t>[{"id":"088a7edc-ef1e-4c6b-b7a1-36c2c45ab0fe","note":"","count":1,"label":"Capricciosa 32 cm","posId":"113","price":24900,"isExtra":false},{"id":"5d2371f1-a2a2-462f-9e8a-40af8e09e0d2","note":"","count":1,"label":"BEZ -olivy","posId":"X112","price":0,"KDSTags":["redhighlight"],"isExtra":true}]</t>
  </si>
  <si>
    <t>2026-03-06T14:21:31.562+01:00</t>
  </si>
  <si>
    <t>2026-03-06T14:21:52.840+01:00</t>
  </si>
  <si>
    <t>[{"id":"6ffd3545-72d2-4e40-9c4f-5ed137d1966b","count":1,"label":"Guarana kiwi a jablko","posId":"N144","price":5500,"isExtra":false,"creatorId":"4LriR_FzbB2mU0U7so1J-","isPackging":0,"actualLabel":"Guarana kiwi a jablko"}]</t>
  </si>
  <si>
    <t>2026-03-06T14:20:45.172+01:00</t>
  </si>
  <si>
    <t>2026-03-06T14:21:46.752+01:00</t>
  </si>
  <si>
    <t>[{"id":"6ffd3545-72d2-4e40-9c4f-5ed137d1966b","count":1,"label":"Guarana kiwi a jablko","posId":"N144","price":5500,"isExtra":false,"creatorId":"lAj50QD5TcLRI2ZgwklmT","isPackging":0,"actualLabel":"Guarana kiwi a jablko"}]</t>
  </si>
  <si>
    <t>2026-03-06T13:41:02.753+01:00</t>
  </si>
  <si>
    <t>2026-03-06T13:48:23.559+01:00</t>
  </si>
  <si>
    <t>2026-03-06T14:05:03.852+01:00</t>
  </si>
  <si>
    <t>2026-03-06T13:41:03.200+01:00</t>
  </si>
  <si>
    <t>[{"id":"1da6e618-5f95-4707-b8bd-b1685e13f67a","note":"","count":1,"label":"Hawai 40 cm","posId":"102","price":30900,"isExtra":false},{"id":"a3af24f3-c3ce-4e93-83a5-9a3b7277f4fc","note":"","count":1,"label":"Okraj mozzarella, bylinky","posId":"A122","price":6500,"isExtra":true},{"id":"ddd88272-9f0a-4ca7-a4db-a3a7d157b54d","note":"","count":1,"label":"Pepsi zero sugar 1l","posId":"N125","price":5900,"isExtra":false}]</t>
  </si>
  <si>
    <t>2026-03-06T13:37:03.077+01:00</t>
  </si>
  <si>
    <t>2026-03-06T13:43:22.594+01:00</t>
  </si>
  <si>
    <t>[{"id":"3ca6f105-5e70-48ee-bc31-76525f0a0b11","note":"","count":1,"label":"BBQ Texas 40 cm","posId":"107","price":30900,"isExtra":false}]</t>
  </si>
  <si>
    <t>2026-03-06T13:15:16.113+01:00</t>
  </si>
  <si>
    <t>2026-03-06T13:39:52.776+01:00</t>
  </si>
  <si>
    <t>[{"id":"6748417db17528cb9bcae5fd","count":1,"label":"Margherita 32cm","posId":"112","price":20900,"isExtra":false},{"id":"656458f65d60d607724273eb","count":1,"label":"Balné","posId":"K0000","price":1500,"isExtra":true}]</t>
  </si>
  <si>
    <t>2026-03-06T13:13:14.593+01:00</t>
  </si>
  <si>
    <t>2026-03-06T13:36:14.007+01:00</t>
  </si>
  <si>
    <t>[{"id":"6748417db17528cb9bcae5f5","count":1,"label":"Hawai 40cm","posId":"102","price":30900,"isExtra":false},{"id":"656458f65d60d60772426fa0","count":1,"label":"Balné","posId":"K0000","price":2000,"isExtra":true},{"id":"6748417db17528cb9bcae5f7","count":1,"label":"Capricciosa 40cm","posId":"101","price":30900,"isExtra":false},{"id":"656458f65d60d60772426fa0","count":1,"label":"Balné","posId":"K0000","price":2000,"isExtra":true},{"id":"6748417db17528cb9bcae65f","count":1,"label":"Pepsi 1l","posId":"N124","price":5900,"isExtra":false}]</t>
  </si>
  <si>
    <t>2026-03-06T13:08:02.668+01:00</t>
  </si>
  <si>
    <t>2026-03-06T13:40:42.539+01:00</t>
  </si>
  <si>
    <t>2026-03-06T14:42:44.967+01:00</t>
  </si>
  <si>
    <t>2026-03-06T13:27:34.562+01:00</t>
  </si>
  <si>
    <t>[{"id":"389b26e5-2cae-411b-afde-ac1cec80674b","note":"","count":1,"label":"Margherita 40 cm","posId":"100","price":26900,"isExtra":false},{"id":"0604cf40-24b5-4ad5-a9e4-e5834def96b8","note":"","count":3,"label":"Dip česnekový","posId":"P106","price":2000,"isExtra":false}]</t>
  </si>
  <si>
    <t>2026-03-06T12:59:02.821+01:00</t>
  </si>
  <si>
    <t>2026-03-06T13:36:48.523+01:00</t>
  </si>
  <si>
    <t>2026-03-06T13:53:08.771+01:00</t>
  </si>
  <si>
    <t>2026-03-06T12:59:03.241+01:00</t>
  </si>
  <si>
    <t>[{"id":"7805ed20-b7fb-4253-865d-b1d6ba10a291","note":"","count":1,"label":"Baby špenát &amp; kuře 32 cm","posId":"140","price":24900,"isExtra":false},{"id":"72b7d8de-1f32-4c8d-8cfc-fd5ab0a54619","note":"","count":1,"label":"kuře","posId":"B114","price":3000,"KDSTags":["greenhighlight"],"isExtra":true},{"id":"fb380719-7e86-4a50-b0fc-8a72368b6991","note":"","count":1,"label":"kukuřice","posId":"B115","price":2500,"KDSTags":["greenhighlight"],"isExtra":true},{"id":"0604cf40-24b5-4ad5-a9e4-e5834def96b8","note":"","count":1,"label":"Dip česnekový","posId":"P106","price":2000,"isExtra":false}]</t>
  </si>
  <si>
    <t>2026-03-06T12:59:02.799+01:00</t>
  </si>
  <si>
    <t>2026-03-06T13:23:56.449+01:00</t>
  </si>
  <si>
    <t>[{"id":"1862e3c8-b15a-4618-9df4-53d2356fb8d5","count":1,"label":"Zeleninová 18 cm","posId":"127","price":11900,"isExtra":false}]</t>
  </si>
  <si>
    <t>2026-03-06T12:58:41.171+01:00</t>
  </si>
  <si>
    <t>2026-03-06T13:35:58.687+01:00</t>
  </si>
  <si>
    <t>2026-03-06T12:58:03.597+01:00</t>
  </si>
  <si>
    <t>2026-03-06T13:37:49.173+01:00</t>
  </si>
  <si>
    <t>2026-03-06T14:05:04.440+01:00</t>
  </si>
  <si>
    <t>2026-03-06T13:03:36.897+01:00</t>
  </si>
  <si>
    <t>2026-03-06T12:54:02.508+01:00</t>
  </si>
  <si>
    <t>2026-03-06T13:35:52.542+01:00</t>
  </si>
  <si>
    <t>2026-03-06T13:43:33.642+01:00</t>
  </si>
  <si>
    <t>2026-03-06T12:54:02.789+01:00</t>
  </si>
  <si>
    <t>[{"id":"f675967f-9acd-47eb-a0a7-8c1488c18315","note":"","count":1,"label":"Hot &amp; Spicy 40 cm","posId":"110","price":30900,"isExtra":false},{"id":"a3af24f3-c3ce-4e93-83a5-9a3b7277f4fc","note":"","count":1,"label":"Okraj mozzarella, bylinky","posId":"A122","price":6500,"isExtra":true}]</t>
  </si>
  <si>
    <t>2026-03-06T12:52:08.894+01:00</t>
  </si>
  <si>
    <t>2026-03-06T13:28:46.709+01:00</t>
  </si>
  <si>
    <t>2026-03-06T12:50:04.281+01:00</t>
  </si>
  <si>
    <t>2026-03-06T13:05:11.323+01:00</t>
  </si>
  <si>
    <t>2026-03-06T13:12:54.142+01:00</t>
  </si>
  <si>
    <t>2026-03-06T12:50:05.445+01:00</t>
  </si>
  <si>
    <t>[{"id":"7ee7e3c8-2c54-4dc5-810f-2f52f62e2d14","note":"","count":1,"label":"Comeback 32 cm","posId":"121","price":24900,"isExtra":false},{"id":"0604cf40-24b5-4ad5-a9e4-e5834def96b8","note":"","count":1,"label":"Dip česnekový","posId":"P106","price":2000,"isExtra":false},{"id":"978c26ec-8492-4979-8b1c-f7ff8381d413","note":"","count":2,"label":"Pepperoni Rolls, 6 ks","posId":"P100","price":8900,"isExtra":false}]</t>
  </si>
  <si>
    <t>2026-03-06T12:49:03.672+01:00</t>
  </si>
  <si>
    <t>2026-03-06T13:08:03.331+01:00</t>
  </si>
  <si>
    <t>2026-03-06T12:41:02.679+01:00</t>
  </si>
  <si>
    <t>2026-03-06T13:25:40.451+01:00</t>
  </si>
  <si>
    <t>2026-03-06T13:54:35.813+01:00</t>
  </si>
  <si>
    <t>2026-03-06T13:06:05.927+01:00</t>
  </si>
  <si>
    <t>[{"id":"3ca6f105-5e70-48ee-bc31-76525f0a0b11","note":"","count":1,"label":"BBQ Texas 40 cm","posId":"107","price":30900,"isExtra":false},{"id":"a3af24f3-c3ce-4e93-83a5-9a3b7277f4fc","note":"","count":1,"label":"Okraj mozzarella, bylinky","posId":"A122","price":6500,"isExtra":true},{"id":"3ca6f105-5e70-48ee-bc31-76525f0a0b11","note":"","count":1,"label":"BBQ Texas 40 cm","posId":"107","price":30900,"isExtra":false}]</t>
  </si>
  <si>
    <t>2026-03-06T12:30:28.766+01:00</t>
  </si>
  <si>
    <t>2026-03-06T12:51:28.442+01:00</t>
  </si>
  <si>
    <t>[{"id":"2ed374ee-674b-4eaf-b2ed-00eb9a41b9a1","count":1,"label":"Pizza Hot &amp; Spicy 40","posId":"110","price":30900,"isExtra":false,"creatorId":"USlYYK5AGVoL8rbQBpYHH","isPackging":0,"actualLabel":"Pizza Hot &amp; Spicy 40"}]</t>
  </si>
  <si>
    <t>2026-03-06T12:24:03.478+01:00</t>
  </si>
  <si>
    <t>2026-03-06T12:24:03.908+01:00</t>
  </si>
  <si>
    <t>[{"id":"44f66fb9-fc80-46b2-b112-ecbf82d721e6","note":"","count":1,"label":"Zeleninová 40 cm","posId":"103","price":30900,"isExtra":false},{"id":"a3af24f3-c3ce-4e93-83a5-9a3b7277f4fc","note":"","count":1,"label":"Okraj mozzarella, bylinky","posId":"A122","price":6500,"isExtra":true},{"id":"44f66fb9-fc80-46b2-b112-ecbf82d721e6","note":"","count":1,"label":"Zeleninová 40 cm","posId":"103","price":30900,"isExtra":false}]</t>
  </si>
  <si>
    <t>2026-03-06T12:23:28.947+01:00</t>
  </si>
  <si>
    <t>2026-03-06T13:00:43.604+01:00</t>
  </si>
  <si>
    <t>[{"id":"6748417db17528cb9bcae5e5","count":1,"label":"Margherita 40cm","posId":"100","price":26900,"isExtra":false},{"id":"656458f65d60d60772426fa0","count":1,"label":"Balné","posId":"K0000","price":2000,"isExtra":true},{"id":"6748417db17528cb9bcae603","count":1,"label":"Comeback 32cm 🌶️","posId":"121","price":24900,"isExtra":false},{"id":"656458f65d60d607724273eb","count":1,"label":"Balné","posId":"K0000","price":1500,"isExtra":true}]</t>
  </si>
  <si>
    <t>2026-03-06T12:16:57.377+01:00</t>
  </si>
  <si>
    <t>2026-03-06T12:48:20.454+01:00</t>
  </si>
  <si>
    <t>2026-03-06T12:13:51.738+01:00</t>
  </si>
  <si>
    <t>2026-03-06T12:44:27.477+01:00</t>
  </si>
  <si>
    <t>[{"id":"104","note":"","count":1,"label":"Baby špenát &amp; kuře 40cm","posId":"104","price":30900,"isExtra":false},{"id":"K0000","note":"","count":1,"label":"Balné","posId":"K0000","price":2000,"isExtra":true}]</t>
  </si>
  <si>
    <t>2026-03-06T12:09:42.890+01:00</t>
  </si>
  <si>
    <t>2026-03-06T12:36:15.359+01:00</t>
  </si>
  <si>
    <t>2026-03-06T12:06:36.347+01:00</t>
  </si>
  <si>
    <t>2026-03-06T12:30:06.394+01:00</t>
  </si>
  <si>
    <t>[{"id":"54684977","note":"","size":"BBQ Texas 40cm","count":1,"label":"BBQ Texas 40cm","posId":"107","price":30900,"isExtra":false},{"id":"54685049","note":"","count":1,"label":"Balné","posId":"K0000","price":2000,"isExtra":true},{"id":"59555739","note":"","count":1,"label":"Rajčatový základ","posId":"ZBR40","price":0,"isExtra":true}]</t>
  </si>
  <si>
    <t>2026-03-06T12:06:10.323+01:00</t>
  </si>
  <si>
    <t>2026-03-06T12:30:03.566+01:00</t>
  </si>
  <si>
    <t>[{"id":"59589715","note":"","size":"Capricciosa 32cm","count":1,"label":"Capricciosa 32cm","posId":"113","price":24900,"isExtra":false},{"id":"54685059","note":"","count":1,"label":"Balné","posId":"K0000","price":1500,"isExtra":true}]</t>
  </si>
  <si>
    <t>2026-03-06T12:03:03.419+01:00</t>
  </si>
  <si>
    <t>2026-03-06T12:41:31.324+01:00</t>
  </si>
  <si>
    <t>2026-03-06T13:05:44.477+01:00</t>
  </si>
  <si>
    <t>2026-03-06T12:04:02.070+01:00</t>
  </si>
  <si>
    <t>[{"id":"3a5867b0-8da1-4c8b-bd1f-70418434cae8","note":"","count":1,"label":"BBQ Texas 32 cm","posId":"119","price":24900,"isExtra":false},{"id":"909551f4-a7ff-428a-a062-708ec72d4824","note":"","count":1,"label":"Choco Rolls, 6 ks","posId":"chr100","price":8900,"isExtra":false},{"id":"6fd21e49-00a8-432e-9a10-433446911b42","note":"","count":1,"label":"Česká zmrzlina z Opočna čokoládová","posId":"D107","price":12900,"isExtra":false}]</t>
  </si>
  <si>
    <t>Svitlana</t>
  </si>
  <si>
    <t>2026-03-06T11:59:17.653+01:00</t>
  </si>
  <si>
    <t>2026-03-06T12:22:47.162+01:00</t>
  </si>
  <si>
    <t>2026-03-06T11:55:50.906+01:00</t>
  </si>
  <si>
    <t>2026-03-06T12:19:30.251+01:00</t>
  </si>
  <si>
    <t>[{"id":"59589714","note":"","size":"Hawai 32cm","count":1,"label":"Hawai 32cm","posId":"114","price":24900,"isExtra":false},{"id":"54685059","note":"","count":1,"label":"Balné","posId":"K0000","price":1500,"isExtra":true},{"id":"57279289","note":"","count":1,"label":"BBQ základ","posId":"ZRB32","price":0,"isExtra":true},{"id":"54685088","note":"","count":1,"label":"okraj mozzarella, bylinky","posId":"A121","price":5700,"isExtra":true},{"id":"61817993","note":"","size":"Guarana kiwi a jablko","count":1,"label":"Guarana kiwi a jablko","posId":"N144","price":5500,"isExtra":false}]</t>
  </si>
  <si>
    <t>2026-03-06T11:48:50.183+01:00</t>
  </si>
  <si>
    <t>2026-03-06T12:13:38.359+01:00</t>
  </si>
  <si>
    <t>2026-03-06T11:41:32.707+01:00</t>
  </si>
  <si>
    <t>2026-03-06T12:11:43.395+01:00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</si>
  <si>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🌶️🌶️","posId":"122","price":24900,"isExtra":false},{"id":"54685059","note":"","count":1,"label":"Balné","posId":"K0000","price":1500,"isExtra":true}]</t>
  </si>
  <si>
    <t>2026-03-06T11:40:55.756+01:00</t>
  </si>
  <si>
    <t>2026-03-06T12:05:15.385+01:00</t>
  </si>
  <si>
    <t>[{"id":"6748417db17528cb9bcae60f","count":1,"label":"Capricciosa 32cm","posId":"113","price":24900,"isExtra":false},{"id":"656458f65d60d607724273eb","count":1,"label":"Balné","posId":"K0000","price":1500,"isExtra":true},{"id":"684ae919decfe15485bf8fc9","count":1,"label":"Ananas","posId":"B100","price":2500,"KDSTags":["greenhighlight"],"isExtra":true},{"id":"6748417db17528cb9bcae60f","count":1,"label":"Capricciosa 32cm","posId":"113","price":24900,"isExtra":false},{"id":"656458f65d60d607724273eb","count":1,"label":"Balné","posId":"K0000","price":1500,"isExtra":true},{"id":"684ae919decfe15485bf8fc7","count":1,"label":"Žampiony","posId":"B105","price":2500,"KDSTags":["greenhighlight"],"isExtra":true},{"id":"6748417db17528cb9bcae63b","count":2,"label":"Česnekový dip","posId":"P106","price":2000,"isExtra":false},{"id":"656458f65d60d607724273eb","count":2,"label":"Balné","posId":"K0000","price":1500,"isExtra":true}]</t>
  </si>
  <si>
    <t>2026-03-06T11:35:52.246+01:00</t>
  </si>
  <si>
    <t>2026-03-06T11:57:48.242+01:00</t>
  </si>
  <si>
    <t>[{"id":"6748417db17528cb9bcae5f3","count":1,"label":"Zeleninová 40cm","posId":"103","price":30900,"isExtra":false},{"id":"656458f65d60d60772426fa0","count":1,"label":"Balné","posId":"K0000","price":2000,"isExtra":true}]</t>
  </si>
  <si>
    <t>2026-03-06T11:28:05.073+01:00</t>
  </si>
  <si>
    <t>2026-03-06T12:09:03.980+01:00</t>
  </si>
  <si>
    <t>2026-03-06T12:17:46.825+01:00</t>
  </si>
  <si>
    <t>2026-03-06T11:28:06.551+01:00</t>
  </si>
  <si>
    <t>[{"id":"63c5589f-8110-48db-8be3-91da09368499","note":"","count":1,"label":"Capricciosa 18 cm","posId":"125","price":11900,"isExtra":false},{"id":"431bbe15-7822-40f9-a4d3-e515dcf9ce3b","note":"","count":1,"label":"Kukuřice.","posId":"A115","price":1500,"isExtra":true},{"id":"6747ad56-2f52-4f5b-b96c-109c91cf97bd","note":"","count":1,"label":"Hawai 18 cm","posId":"126","price":11900,"isExtra":false}]</t>
  </si>
  <si>
    <t>2026-03-06T11:26:03.220+01:00</t>
  </si>
  <si>
    <t>2026-03-06T11:54:35.940+01:00</t>
  </si>
  <si>
    <t>[{"id":"0b22568e-4d1c-45db-9aa3-de09ef6c293a","note":"","count":2,"label":"Pepperoni 32 cm","posId":"120","price":24900,"isExtra":false},{"id":"52687002-58c9-40ea-ba22-d2ae7a4b5889","note":"","count":1,"label":"Comeback 32 cm","posId":"145","price":24900,"isExtra":false},{"id":"fb380719-7e86-4a50-b0fc-8a72368b6991","note":"","count":1,"label":"kukuřice","posId":"B115","price":2500,"KDSTags":["greenhighlight"],"isExtra":true},{"id":"3a5867b0-8da1-4c8b-bd1f-70418434cae8","note":"","count":1,"label":"BBQ Texas 32 cm","posId":"119","price":24900,"isExtra":false},{"id":"75667a6e-daec-4fb6-917e-f318f7121924","note":"","count":1,"label":"Pepperoni 18 cm","posId":"132","price":11900,"isExtra":false},{"id":"1c4a575c-0a2c-4a58-a7c3-0328026cbcb1","note":"","count":1,"label":"Quattro Formaggi 18 cm","posId":"135","price":11900,"isExtra":false}]</t>
  </si>
  <si>
    <t>2026-03-06T11:21:48.102+01:00</t>
  </si>
  <si>
    <t>2026-03-06T11:42:16.268+01:00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</si>
  <si>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🌶️","posId":"121","price":24900,"isExtra":false},{"id":"54685059","note":"","count":1,"label":"Balné","posId":"K0000","price":1500,"isExtra":true},{"id":"57279284","note":"","count":1,"label":"Smetanový základ","posId":"ZRS32","price":0,"isExtra":true}]</t>
  </si>
  <si>
    <t>2026-03-06T11:20:39.250+01:00</t>
  </si>
  <si>
    <t>2026-03-06T11:37:13.776+01:00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</si>
  <si>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32cm","posId":"123","price":24900,"isExtra":false},{"id":"54685059","note":"","count":1,"label":"Balné","posId":"K0000","price":1500,"isExtra":true},{"id":"54684982","note":"","size":"Capricciosa 40cm","count":1,"label":"Capricciosa 40cm","posId":"101","price":30900,"isExtra":false},{"id":"54685049","note":"","count":1,"label":"Balné","posId":"K0000","price":2000,"isExtra":true}]</t>
  </si>
  <si>
    <t>2026-03-06T11:13:37.596+01:00</t>
  </si>
  <si>
    <t>2026-03-06T11:25:00.106+01:00</t>
  </si>
  <si>
    <t>[{"id":"54685013","note":"","size":"Spicy Wings 🌶️","count":1,"label":"Spicy Wings 🌶️","posId":"P101","price":11900,"isExtra":false},{"id":"54685059","note":"","count":1,"label":"Balné","posId":"K0000","price":1500,"isExtra":true},{"id":"54684974","note":"","size":"Hot &amp; Spicy 40cm 🌶️🌶️","count":1,"label":"Hot &amp; Spicy 40cm 🌶️🌶️","posId":"110","price":30900,"isExtra":false},{"id":"54685049","note":"","count":1,"label":"Balné","posId":"K0000","price":2000,"isExtra":true}]</t>
  </si>
  <si>
    <t>Mikuláš</t>
  </si>
  <si>
    <t>2026-03-06T11:04:01.468+01:00</t>
  </si>
  <si>
    <t>2026-03-06T11:16:03.809+01:00</t>
  </si>
  <si>
    <t>[{"id":"123","note":"","count":1,"label":"Quattro Formaggi 32cm","posId":"123","price":24900,"isExtra":false},{"id":"K0000","note":"","count":1,"label":"Balné","posId":"K0000","price":1500,"isExtra":true},{"id":"N125","note":"","count":1,"label":"Pepsi zero sugar 1l","posId":"N125","price":5900,"isExtra":false}]</t>
  </si>
  <si>
    <t>2026-03-06T11:02:05.139+01:00</t>
  </si>
  <si>
    <t>2026-03-06T11:12:43.048+01:00</t>
  </si>
  <si>
    <t>Mehmet</t>
  </si>
  <si>
    <t>2026-03-05T23:30:02.297+01:00</t>
  </si>
  <si>
    <t>2026-03-05T23:40:03.167+01:00</t>
  </si>
  <si>
    <t>[{"id":"P101","note":"","count":1,"label":"Spicy Wings 🌶️","posId":"P101","price":11900,"isExtra":false},{"id":"K0000","note":"","count":1,"label":"Balné","posId":"K0000","price":1500,"isExtra":true},{"id":"120","note":"","count":1,"label":"Pepperoni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🌶️🌶️","posId":"120","price":24900,"isExtra":false},{"id":"K0000","note":"","count":1,"label":"Balné","posId":"K0000","price":1500,"isExtra":true}]</t>
  </si>
  <si>
    <t>2026-03-05T23:24:59.110+01:00</t>
  </si>
  <si>
    <t>2026-03-05T23:30:50.382+01:00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</si>
  <si>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🌶️🌶️","posId":"120","price":24900,"isExtra":false},{"id":"54685059","note":"","count":1,"label":"Balné","posId":"K0000","price":1500,"isExtra":true},{"id":"57279289","note":"","count":1,"label":"BBQ základ","posId":"ZRB32","price":0,"isExtra":true},{"id":"54685150","note":"","count":1,"label":"Kukuřice","posId":"B115","price":2500,"KDSTags":["greenhighlight"],"isExtra":true},{"id":"54685018","note":"","size":"Česnekový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</si>
  <si>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2026-03-05T23:19:11.189+01:00</t>
  </si>
  <si>
    <t>2026-03-05T23:25:22.320+01:00</t>
  </si>
  <si>
    <t>[{"id":"6748417db17528cb9bcae60f","count":1,"label":"Capricciosa 32cm","posId":"113","price":24900,"isExtra":false},{"id":"656458f65d60d607724273eb","count":1,"label":"Balné","posId":"K0000","price":1500,"isExtra":true},{"id":"6748417db17528cb9bcae63b","count":1,"label":"Česnekový dip","posId":"P106","price":2000,"isExtra":false},{"id":"656458f65d60d607724273eb","count":1,"label":"Balné","posId":"K0000","price":1500,"isExtra":true}]</t>
  </si>
  <si>
    <t>2026-03-05T23:19:03.474+01:00</t>
  </si>
  <si>
    <t>2026-03-05T23:36:29.970+01:00</t>
  </si>
  <si>
    <t>2026-03-05T23:42:19.421+01:00</t>
  </si>
  <si>
    <t>2026-03-05T23:19:03.887+01:00</t>
  </si>
  <si>
    <t>[{"id":"7ee7e3c8-2c54-4dc5-810f-2f52f62e2d14","note":"","count":1,"label":"Comeback 32 cm","posId":"121","price":24900,"isExtra":false},{"id":"af2bee84-a445-45fc-8ca2-cf4fed0dcf38","note":"","count":1,"label":"okraj mozzarella bylinky","posId":"A121","price":5700,"isExtra":true},{"id":"86f97e80-4313-45a1-88bb-cd090c233763","note":"","count":1,"label":"Pepsi 1l","posId":"N124","price":5900,"isExtra":false},{"id":"2a9dc121-ec1e-4cbb-b8d5-66ce6a546664","note":"","count":1,"label":"DIP jalapenos","posId":"P107","price":2000,"isExtra":false}]</t>
  </si>
  <si>
    <t>2026-03-05T22:58:04.024+01:00</t>
  </si>
  <si>
    <t>2026-03-05T23:10:42.039+01:00</t>
  </si>
  <si>
    <t>2026-03-05T23:28:53.608+01:00</t>
  </si>
  <si>
    <t>2026-03-05T22:58:04.348+01:00</t>
  </si>
  <si>
    <t>2026-03-05T22:57:06.026+01:00</t>
  </si>
  <si>
    <t>2026-03-05T23:09:32.020+01:00</t>
  </si>
  <si>
    <t>2026-03-05T23:22:03.145+01:00</t>
  </si>
  <si>
    <t>2026-03-05T22:57:06.359+01:00</t>
  </si>
  <si>
    <t>[{"id":"431e159e-af3b-4bad-9f72-f07001b572f8","note":"","count":1,"label":"Baby špenát &amp; kuře 40 cm","posId":"104","price":30900,"isExtra":false},{"id":"9a7bfd85-41fe-45c5-9da5-e57408965bbb","note":"","count":1,"label":"Okraj Hotdog, hořčice","posId":"A118","price":6500,"isExtra":true},{"id":"d620bc6b-ecfa-4465-a21e-5ad55002e77c","note":"","count":1,"label":"Žampiony","posId":"C105","price":3500,"KDSTags":["greenhighlight"],"isExtra":true},{"id":"a78b511f-836b-415e-9285-dd47f293529b","note":"","count":1,"label":"Pepperoni 40 cm","posId":"108","price":30900,"isExtra":false}]</t>
  </si>
  <si>
    <t>2026-03-05T22:54:03.010+01:00</t>
  </si>
  <si>
    <t>2026-03-05T23:02:28.154+01:00</t>
  </si>
  <si>
    <t>2026-03-05T22:46:57.518+01:00</t>
  </si>
  <si>
    <t>2026-03-05T22:55:16.290+01:00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</si>
  <si>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54685099","note":"","count":1,"label":"Žampiony","posId":"B105","price":2500,"KDSTags":["greenhighlight"],"isExtra":true}]</t>
  </si>
  <si>
    <t>2026-03-05T22:45:26.804+01:00</t>
  </si>
  <si>
    <t>2026-03-05T22:52:55.051+01:00</t>
  </si>
  <si>
    <t>[{"id":"59589714","note":"","size":"Hawai 32cm","count":1,"label":"Hawai 32cm","posId":"114","price":24900,"isExtra":false},{"id":"54685059","note":"","count":1,"label":"Balné","posId":"K0000","price":1500,"isExtra":true},{"id":"57279284","note":"","count":1,"label":"Smetanový základ","posId":"ZRS32","price":0,"isExtra":true},{"id":"54685088","note":"","count":1,"label":"okraj mozzarella, bylinky","posId":"A121","price":5700,"isExtra":true}]</t>
  </si>
  <si>
    <t>2026-03-05T22:31:34.055+01:00</t>
  </si>
  <si>
    <t>2026-03-05T22:41:36.949+01:00</t>
  </si>
  <si>
    <t>[{"id":"P101","note":"","count":1,"label":"Spicy Wings 🌶️","posId":"P101","price":11900,"isExtra":false},{"id":"K0000","note":"","count":1,"label":"Balné","posId":"K0000","price":1500,"isExtra":true},{"id":"N125","note":"","count":1,"label":"Pepsi zero sugar 1l","posId":"N125","price":5900,"isExtra":false},{"id":"123","note":"","count":1,"label":"Quattro Formaggi 32cm","posId":"123","price":24900,"isExtra":false},{"id":"K0000","note":"","count":1,"label":"Balné","posId":"K0000","price":1500,"isExtra":true}]</t>
  </si>
  <si>
    <t>2026-03-05T22:26:14.902+01:00</t>
  </si>
  <si>
    <t>2026-03-05T22:37:18.967+01:00</t>
  </si>
  <si>
    <t>2026-03-05T22:19:03.461+01:00</t>
  </si>
  <si>
    <t>2026-03-05T22:27:55.779+01:00</t>
  </si>
  <si>
    <t>2026-03-05T22:35:53.617+01:00</t>
  </si>
  <si>
    <t>2026-03-05T22:19:13.113+01:00</t>
  </si>
  <si>
    <t>2026-03-05T22:02:42.737+01:00</t>
  </si>
  <si>
    <t>2026-03-05T22:10:44.241+01:00</t>
  </si>
  <si>
    <t>[{"id":"59589706","note":"","size":"Margherita 32cm","count":1,"label":"Margherita 32cm","posId":"112","price":20900,"isExtra":false},{"id":"54685059","note":"","count":1,"label":"Balné","posId":"K0000","price":1500,"isExtra":true},{"id":"54685133","note":"","count":1,"label":"Ananas","posId":"B100","price":2500,"KDSTags":["greenhighlight"]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</si>
  <si>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2026-03-05T21:59:02.170+01:00</t>
  </si>
  <si>
    <t>2026-03-05T22:08:33.473+01:00</t>
  </si>
  <si>
    <t>2026-03-05T21:58:41.678+01:00</t>
  </si>
  <si>
    <t>2026-03-05T22:06:26.659+01:00</t>
  </si>
  <si>
    <t>2026-03-05T21:53:19.967+01:00</t>
  </si>
  <si>
    <t>2026-03-05T22:01:43.624+01:00</t>
  </si>
  <si>
    <t>2026-03-05T21:48:08.320+01:00</t>
  </si>
  <si>
    <t>2026-03-05T21:56:35.671+01:00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</si>
  <si>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40cm","posId":"111","price":30900,"isExtra":false},{"id":"54685049","note":"","count":1,"label":"Balné","posId":"K0000","price":2000,"isExtra":true},{"id":"54685083","note":"","count":1,"label":"okraj mozzarella, bylinky","posId":"A122","price":6500,"isExtra":true},{"id":"54685171","note":"","count":1,"label":"Slanina","posId":"C108","price":4000,"KDSTags":["greenhighlight"],"isExtra":true},{"id":"54685175","note":"","count":1,"label":"Gorgonzola","posId":"C101","price":4000,"KDSTags":["greenhighlight"],"isExtra":true},{"id":"54685184","note":"","count":1,"label":"Grana padano, pecorino, parmazán","posId":"C130","price":4000,"KDSTags":["greenhighlight"],"isExtra":true}]</t>
  </si>
  <si>
    <t>2026-03-05T21:43:52.644+01:00</t>
  </si>
  <si>
    <t>2026-03-05T21:56:42.548+01:00</t>
  </si>
  <si>
    <t>[{"id":"57405718","note":"","size":"Pepsi 1l","count":1,"label":"Pepsi 1l","posId":"N124","price":5900,"isExtra":false},{"id":"54684975","note":"","size":"Comeback 40cm 🌶️","count":1,"label":"Comeback 40cm 🌶️","posId":"109","price":30900,"isExtra":false},{"id":"54685049","note":"","count":1,"label":"Balné","posId":"K0000","price":2000,"isExtra":true},{"id":"54685118","note":"","count":1,"label":"Olivy","posId":"C112","price":3500,"KDSTags":["greenhighlight"],"isExtra":true}]</t>
  </si>
  <si>
    <t>2026-03-05T21:43:03.280+01:00</t>
  </si>
  <si>
    <t>2026-03-05T21:54:24.429+01:00</t>
  </si>
  <si>
    <t>[{"id":"9b3fd0f9-6a36-4a8e-95ad-00dbae675705","note":"","count":1,"label":"Capricciosa 40 cm","posId":"101","price":30900,"isExtra":false},{"id":"a3af24f3-c3ce-4e93-83a5-9a3b7277f4fc","note":"","count":1,"label":"Okraj mozzarella, bylinky","posId":"A122","price":6500,"isExtra":true},{"id":"0604cf40-24b5-4ad5-a9e4-e5834def96b8","note":"","count":1,"label":"Dip česnekový","posId":"P106","price":2000,"isExtra":false},{"id":"e8a7b47a-70d2-4cc2-a375-1dab55125675","note":"","count":1,"label":"Quattro Formaggi 32 cm","posId":"123","price":24900,"isExtra":false},{"id":"af2bee84-a445-45fc-8ca2-cf4fed0dcf38","note":"","count":1,"label":"okraj mozzarella bylinky","posId":"A121","price":5700,"isExtra":true},{"id":"fb380719-7e86-4a50-b0fc-8a72368b6991","note":"","count":1,"label":"kukuřice","posId":"B115","price":2500,"KDSTags":["greenhighlight"],"isExtra":true},{"id":"6005e30e-e6f5-411d-9c32-9a3cee117e94","note":"","count":1,"label":"slanina","posId":"B108","price":3000,"KDSTags":["greenhighlight"],"isExtra":true}]</t>
  </si>
  <si>
    <t>2026-03-05T21:42:08.436+01:00</t>
  </si>
  <si>
    <t>2026-03-05T21:49:11.324+01:00</t>
  </si>
  <si>
    <t>[{"id":"e41e5df3-8353-4439-85d9-1396cf9e8152","count":1,"label":"Pizza Comeback 40","posId":"109","price":30900,"isExtra":false,"creatorId":"lLlIAkO3reRQnoa6TRVN0","isPackging":0,"actualLabel":"Pizza Comeback 40"}]</t>
  </si>
  <si>
    <t>2026-03-05T21:39:45.171+01:00</t>
  </si>
  <si>
    <t>2026-03-05T21:45:34.539+01:00</t>
  </si>
  <si>
    <t>[{"id":"6748417db17528cb9bcae605","count":1,"label":"Pepperoni 32cm 🌶️🌶️","posId":"120","price":24900,"isExtra":false},{"id":"656458f65d60d607724273eb","count":1,"label":"Balné","posId":"K0000","price":1500,"isExtra":true},{"id":"6748417db17528cb9bcae661","count":1,"label":"Pepsi zero sugar 1l","posId":"N125","price":5900,"isExtra":false}]</t>
  </si>
  <si>
    <t>2026-03-05T21:31:37.813+01:00</t>
  </si>
  <si>
    <t>2026-03-05T21:41:09.558+01:00</t>
  </si>
  <si>
    <t>[{"id":"6748417db17528cb9bcae605","count":1,"label":"Pepperoni 32cm 🌶️🌶️","posId":"120","price":24900,"isExtra":false},{"id":"656458f65d60d607724273eb","count":1,"label":"Balné","posId":"K0000","price":1500,"isExtra":true},{"id":"6745a653230e9519de489456","count":1,"label":"BBQ základ","posId":"ZRB32","price":0,"isExtra":true},{"id":"656458f65d60d607724271bf","count":1,"label":"okraj mozzarella, bbq omáčka","posId":"A123","price":5700,"isExtra":true},{"id":"6748417db17528cb9bcae63b","count":1,"label":"Česnekový dip","posId":"P106","price":2000,"isExtra":false},{"id":"656458f65d60d607724273eb","count":1,"label":"Balné","posId":"K0000","price":1500,"isExtra":true},{"id":"6748417db17528cb9bcae5fd","count":1,"label":"Margherita 32cm","posId":"112","price":20900,"isExtra":false},{"id":"656458f65d60d607724273eb","count":1,"label":"Balné","posId":"K0000","price":1500,"isExtra":true},{"id":"6745a653230e9519de489456","count":1,"label":"BBQ základ","posId":"ZRB32","price":0,"isExtra":true},{"id":"656458f65d60d607724271bf","count":1,"label":"okraj mozzarella, bbq omáčka","posId":"A123","price":5700,"isExtra":true}]</t>
  </si>
  <si>
    <t>Jakub Čermák</t>
  </si>
  <si>
    <t>2026-03-05T21:23:05.813+01:00</t>
  </si>
  <si>
    <t>2026-03-05T21:32:11.409+01:00</t>
  </si>
  <si>
    <t>2026-03-05T21:39:56.249+01:00</t>
  </si>
  <si>
    <t>2026-03-05T21:23:06.117+01:00</t>
  </si>
  <si>
    <t>[{"id":"e8a7b47a-70d2-4cc2-a375-1dab55125675","note":"","count":1,"label":"Quattro Formaggi 32 cm","posId":"123","price":24900,"isExtra":false},{"id":"fc3fa22b-be90-4e3e-a05f-41f62444ffb3","note":"","count":1,"label":"olivy","posId":"B112","price":2500,"KDSTags":["greenhighlight"],"isExtra":true}]</t>
  </si>
  <si>
    <t>2026-03-05T21:22:04.209+01:00</t>
  </si>
  <si>
    <t>2026-03-05T21:31:15.365+01:00</t>
  </si>
  <si>
    <t>2026-03-05T21:46:34.628+01:00</t>
  </si>
  <si>
    <t>2026-03-05T21:22:04.566+01:00</t>
  </si>
  <si>
    <t>2026-03-05T21:21:04.162+01:00</t>
  </si>
  <si>
    <t>2026-03-05T21:29:40.339+01:00</t>
  </si>
  <si>
    <t>[{"id":"1edf54fc-1032-442c-939f-e6e2033b2270","note":"","count":1,"label":"Comeback 40 cm","posId":"109","price":30900,"isExtra":false},{"id":"55f8781c-97f6-4a21-abe6-3780ea7117ba","note":"","count":1,"label":"změna na Smetanový základ","posId":"A129","price":0,"isExtra":true},{"id":"a3af24f3-c3ce-4e93-83a5-9a3b7277f4fc","note":"","count":1,"label":"Okraj mozzarella, bylinky","posId":"A122","price":6500,"isExtra":true}]</t>
  </si>
  <si>
    <t>2026-03-05T21:18:03.343+01:00</t>
  </si>
  <si>
    <t>[{"id":"7ee7e3c8-2c54-4dc5-810f-2f52f62e2d14","note":"","count":1,"label":"Comeback 32 cm","posId":"121","price":24900,"isExtra":false},{"id":"55f8781c-97f6-4a21-abe6-3780ea7117ba","note":"","count":1,"label":"změna na Smetanový základ","posId":"A129","price":0,"isExtra":true},{"id":"af2bee84-a445-45fc-8ca2-cf4fed0dcf38","note":"","count":1,"label":"okraj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česnekový","posId":"P106","price":2000,"isExtra":false}]</t>
  </si>
  <si>
    <t>2026-03-05T21:10:03.461+01:00</t>
  </si>
  <si>
    <t>2026-03-05T21:17:38.358+01:00</t>
  </si>
  <si>
    <t>2026-03-05T21:26:02.782+01:00</t>
  </si>
  <si>
    <t>2026-03-05T21:10:03.853+01:00</t>
  </si>
  <si>
    <t>[{"id":"52687002-58c9-40ea-ba22-d2ae7a4b5889","note":"","count":1,"label":"Comeback 32 cm","posId":"145","price":24900,"isExtra":false},{"id":"55f8781c-97f6-4a21-abe6-3780ea7117ba","note":"","count":1,"label":"změna na Smetanový základ","posId":"A129","price":0,"isExtra":true},{"id":"86f97e80-4313-45a1-88bb-cd090c233763","note":"","count":1,"label":"Pepsi 1l","posId":"N124","price":5900,"isExtra":false}]</t>
  </si>
  <si>
    <t>2026-03-05T21:07:17.510+01:00</t>
  </si>
  <si>
    <t>2026-03-05T21:14:10.516+01:00</t>
  </si>
  <si>
    <t>2026-03-05T20:58:03.796+01:00</t>
  </si>
  <si>
    <t>2026-03-05T21:08:58.231+01:00</t>
  </si>
  <si>
    <t>[{"id":"431e159e-af3b-4bad-9f72-f07001b572f8","note":"","count":1,"label":"Baby špenát &amp; kuře 40 cm","posId":"104","price":30900,"isExtra":false},{"id":"ef7489da-416c-4ccb-846f-0317489461fc","note":"","count":1,"label":"BBQ Meteor 40 cm","posId":"106","price":30900,"isExtra":false}]</t>
  </si>
  <si>
    <t>2026-03-05T20:50:43.828+01:00</t>
  </si>
  <si>
    <t>2026-03-05T21:00:26.368+01:00</t>
  </si>
  <si>
    <t>[{"id":"54685013","note":"","size":"Spicy Wings 🌶️","count":1,"label":"Spicy Wings 🌶️","posId":"P101","price":11900,"isExtra":false},{"id":"54685059","note":"","count":1,"label":"Balné","posId":"K0000","price":1500,"isExtra":true},{"id":"54685015","note":"","size":"Pečené brambory","count":1,"label":"Pečené brambory","posId":"P103","price":6900,"isExtra":false},{"id":"54685059","note":"","count":1,"label":"Balné","posId":"K0000","price":1500,"isExtra":true},{"id":"59589710","note":"","size":"Pepperoni 32cm 🌶️🌶️","count":1,"label":"Pepperoni 32cm 🌶️🌶️","posId":"120","price":24900,"isExtra":false},{"id":"54685059","note":"","count":1,"label":"Balné","posId":"K0000","price":1500,"isExtra":true}]</t>
  </si>
  <si>
    <t>2026-03-05T20:43:11.759+01:00</t>
  </si>
  <si>
    <t>2026-03-05T20:50:33.196+01:00</t>
  </si>
  <si>
    <t>[{"id":"114","note":"","count":1,"label":"Hawai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bylinky","posId":"A121","price":5700,"isExtra":true},{"id":"X100","note":"","count":1,"label":"Bez ananasu","posId":"X100","price":0,"KDSTags":["redhighlight"],"isExtra":true},{"id":"B115","note":"","count":1,"label":"Kukuřice","posId":"B115","price":2500,"KDSTags":["greenhighlight"],"isExtra":true},{"id":"N124","note":"","count":1,"label":"Pepsi 1l","posId":"N124","price":5900,"isExtra":false}]</t>
  </si>
  <si>
    <t>2026-03-05T20:33:04.968+01:00</t>
  </si>
  <si>
    <t>2026-03-05T20:45:16.293+01:00</t>
  </si>
  <si>
    <t>2026-03-05T20:56:14.475+01:00</t>
  </si>
  <si>
    <t>2026-03-05T20:33:05.379+01:00</t>
  </si>
  <si>
    <t>[{"id":"4f6ede18-25d3-4c82-be03-84c9578ab8ce","note":"","count":1,"label":"Pepperoni 32 cm","posId":"144","price":24900,"isExtra":false},{"id":"fc3fa22b-be90-4e3e-a05f-41f62444ffb3","note":"","count":1,"label":"olivy","posId":"B112","price":2500,"KDSTags":["greenhighlight"],"isExtra":true},{"id":"2c932c76-e932-479d-b476-ee55b747887e","note":"","count":1,"label":"žampiony","posId":"B105","price":2500,"KDSTags":["greenhighlight"],"isExtra":true}]</t>
  </si>
  <si>
    <t>2026-03-05T20:20:20.891+01:00</t>
  </si>
  <si>
    <t>2026-03-05T20:39:11.277+01:00</t>
  </si>
  <si>
    <t>[{"id":"6748417db17528cb9bcae5e5","count":1,"label":"Margherita 40cm","posId":"100","price":26900,"isExtra":false},{"id":"656458f65d60d60772426fa0","count":1,"label":"Balné","posId":"K0000","price":2000,"isExtra":true},{"id":"684ae919decfe15485bf8df1","count":1,"label":"Šunka","posId":"C106","price":4000,"KDSTags":["greenhighlight"],"isExtra":true}]</t>
  </si>
  <si>
    <t>2026-03-05T20:18:40.864+01:00</t>
  </si>
  <si>
    <t>2026-03-05T20:37:01.052+01:00</t>
  </si>
  <si>
    <t>[{"id":"badab69a-6b15-4147-b4f5-6281587f7d27","count":1,"label":"Pizza Comeback 32","posId":"121","price":24900,"isExtra":false,"creatorId":"R7VEzg-spQssbSd4vf7kd","isPackging":0,"actualLabel":"Pizza Comeback 32"}]</t>
  </si>
  <si>
    <t>2026-03-05T20:15:02.986+01:00</t>
  </si>
  <si>
    <t>2026-03-05T20:34:50.056+01:00</t>
  </si>
  <si>
    <t>[{"id":"a78b511f-836b-415e-9285-dd47f293529b","note":"","count":1,"label":"Pepperoni 40 cm","posId":"108","price":30900,"isExtra":false},{"id":"72a788fd-2d10-4aa9-80c1-abbc9acb3570","note":"","count":1,"label":"Hawai 32 cm","posId":"138","price":24900,"isExtra":false},{"id":"0604cf40-24b5-4ad5-a9e4-e5834def96b8","note":"","count":2,"label":"Dip česnekový","posId":"P106","price":2000,"isExtra":false}]</t>
  </si>
  <si>
    <t>2026-03-05T20:12:04.088+01:00</t>
  </si>
  <si>
    <t>2026-03-05T20:43:34.044+01:00</t>
  </si>
  <si>
    <t>2026-03-05T20:52:39.992+01:00</t>
  </si>
  <si>
    <t>2026-03-05T20:12:04.413+01:00</t>
  </si>
  <si>
    <t>[{"id":"a5c2ed4d-1e36-44a2-96f4-6b33a4c240fc","note":"","count":1,"label":"Comeback 18 cm","posId":"133","price":11900,"isExtra":false},{"id":"55f8781c-97f6-4a21-abe6-3780ea7117ba","note":"","count":1,"label":"změna na Smetanový základ","posId":"A129","price":0,"isExtra":true},{"id":"cc07bf3f-3e6f-4df8-9018-c7e260233504","note":"","count":1,"label":"BEZ -cibule","posId":"X103","price":0,"KDSTags":["redhighlight"],"isExtra":true},{"id":"0604cf40-24b5-4ad5-a9e4-e5834def96b8","note":"","count":1,"label":"Dip česnekový","posId":"P106","price":2000,"isExtra":false},{"id":"1c4a575c-0a2c-4a58-a7c3-0328026cbcb1","note":"","count":1,"label":"Quattro Formaggi 18 cm","posId":"135","price":11900,"isExtra":false},{"id":"431bbe15-7822-40f9-a4d3-e515dcf9ce3b","note":"","count":1,"label":"Kukuřice.","posId":"A115","price":1500,"isExtra":true},{"id":"7ee7e3c8-2c54-4dc5-810f-2f52f62e2d14","note":"","count":1,"label":"Comeback 32 cm","posId":"121","price":24900,"isExtra":false},{"id":"729a5bf7-1e81-474d-93e1-129401ad77bd","note":"","count":1,"label":"Dip BBQ","posId":"P105","price":2000,"isExtra":false}]</t>
  </si>
  <si>
    <t>Parpiev</t>
  </si>
  <si>
    <t>2026-03-05T20:11:17.468+01:00</t>
  </si>
  <si>
    <t>2026-03-05T20:31:19.827+01:00</t>
  </si>
  <si>
    <t>[{"id":"111","note":"","count":1,"label":"Quattro Formaggi 40cm","posId":"111","price":30900,"isExtra":false},{"id":"K0000","note":"","count":1,"label":"Balné","posId":"K0000","price":2000,"isExtra":true},{"id":"101","note":"","count":1,"label":"Capricciosa 40cm","posId":"101","price":30900,"isExtra":false},{"id":"K0000","note":"","count":1,"label":"Balné","posId":"K0000","price":2000,"isExtra":true},{"id":"120","note":"","count":1,"label":"Pepperoni 32cm 🌶️🌶️","posId":"120","price":24900,"isExtra":false},{"id":"K0000","note":"","count":1,"label":"Balné","posId":"K0000","price":1500,"isExtra":true},{"id":"112","note":"","count":1,"label":"Margherita 32cm","posId":"112","price":20900,"isExtra":false},{"id":"K0000","note":"","count":1,"label":"Balné","posId":"K0000","price":1500,"isExtra":true},{"id":"102","note":"","count":1,"label":"Hawai 40cm","posId":"102","price":30900,"isExtra":false},{"id":"K0000","note":"","count":1,"label":"Balné","posId":"K0000","price":2000,"isExtra":true},{"id":"121","note":"","count":1,"label":"Comeback 32cm 🌶️","posId":"121","price":24900,"isExtra":false},{"id":"K0000","note":"","count":1,"label":"Balné","posId":"K0000","price":1500,"isExtra":true},{"id":"116","note":"","count":1,"label":"Baby Špenát &amp; kuře 32cm","posId":"116","price":24900,"isExtra":false},{"id":"K0000","note":"","count":1,"label":"Balné","posId":"K0000","price":1500,"isExtra":true},{"id":"106","note":"","count":1,"label":"BBQ Meteor 40cm","posId":"106","price":30900,"isExtra":false},{"id":"K0000","note":"","count":1,"label":"Balné","posId":"K0000","price":2000,"isExtra":true}]</t>
  </si>
  <si>
    <t>2026-03-05T20:08:01.932+01:00</t>
  </si>
  <si>
    <t>2026-03-05T20:18:11.304+01:00</t>
  </si>
  <si>
    <t>[{"id":"54685018","note":"","size":"Česnekový dip","count":1,"label":"Česnekový dip","posId":"P106","price":2000,"isExtra":false},{"id":"54685059","note":"","count":1,"label":"Balné","posId":"K0000","price":1500,"isExtra":true},{"id":"54685012","note":"","size":"Veggie menu Comeback","count":1,"label":"Veggie menu Comeback","posId":"M200","price":34900,"isExtra":false},{"id":"54685042","note":"","count":1,"label":"Hot &amp; Spicy","posId":"Y122","price":0,"isExtra":true},{"id":"54685040","note":"","count":1,"label":"Balné","posId":"K0000","price":3000,"isExtra":true},{"id":"54685124","note":"","count":1,"label":"okraj hotdog, bbq omáčka","posId":"A119","price":5700,"isExtra":true},{"id":"54685069","note":"","count":1,"label":"česnekový chléb","posId":"P104","price":0,"isExtra":true},{"id":"57405732","note":"","count":1,"label":"Mirinda 1l","posId":"N126","price":0,"isExtra":true}]</t>
  </si>
  <si>
    <t>2026-03-05T19:56:03.699+01:00</t>
  </si>
  <si>
    <t>2026-03-05T20:06:04.930+01:00</t>
  </si>
  <si>
    <t>2026-03-05T20:38:47.767+01:00</t>
  </si>
  <si>
    <t>2026-03-05T19:56:04.077+01:00</t>
  </si>
  <si>
    <t>[{"id":"896d2264-b315-4ee3-b331-0fa7b26bb96f","note":"","count":1,"label":"Hawai 32 cm","posId":"114","price":24900,"isExtra":false},{"id":"af2bee84-a445-45fc-8ca2-cf4fed0dcf38","note":"","count":1,"label":"okraj mozzarella bylinky","posId":"A121","price":5700,"isExtra":true},{"id":"7ee7e3c8-2c54-4dc5-810f-2f52f62e2d14","note":"","count":1,"label":"Comeback 32 cm","posId":"121","price":24900,"isExtra":false},{"id":"af2bee84-a445-45fc-8ca2-cf4fed0dcf38","note":"","count":1,"label":"okraj mozzarella bylinky","posId":"A121","price":5700,"isExtra":true},{"id":"0604cf40-24b5-4ad5-a9e4-e5834def96b8","note":"","count":2,"label":"Dip česnekový","posId":"P106","price":2000,"isExtra":false}]</t>
  </si>
  <si>
    <t>2026-03-05T19:52:03.666+01:00</t>
  </si>
  <si>
    <t>2026-03-05T20:00:28.965+01:00</t>
  </si>
  <si>
    <t>2026-03-05T20:10:56.220+01:00</t>
  </si>
  <si>
    <t>2026-03-05T19:52:04.100+01:00</t>
  </si>
  <si>
    <t>[{"id":"63c5589f-8110-48db-8be3-91da09368499","note":"","count":1,"label":"Capricciosa 18 cm","posId":"125","price":11900,"isExtra":false},{"id":"15882222-eb55-420b-a563-1fd60403ece7","note":"","count":1,"label":"Hot &amp; Spicy 18 cm","posId":"134","price":11900,"isExtra":false},{"id":"7f0c5098-18bf-4c65-bec8-dd6bf68eb768","note":"","count":1,"label":"Masové kuličky, 10 ks","posId":"P102","price":9900,"isExtra":false},{"id":"0604cf40-24b5-4ad5-a9e4-e5834def96b8","note":"","count":1,"label":"Dip česnekový","posId":"P106","price":2000,"isExtra":false}]</t>
  </si>
  <si>
    <t>2026-03-05T19:45:03.046+01:00</t>
  </si>
  <si>
    <t>2026-03-05T19:56:40.062+01:00</t>
  </si>
  <si>
    <t>2026-03-05T20:29:42.443+01:00</t>
  </si>
  <si>
    <t>2026-03-05T19:45:03.468+01:00</t>
  </si>
  <si>
    <t>[{"id":"f675967f-9acd-47eb-a0a7-8c1488c18315","note":"","count":1,"label":"Hot &amp; Spicy 40 cm","posId":"110","price":30900,"isExtra":false},{"id":"0604cf40-24b5-4ad5-a9e4-e5834def96b8","note":"","count":1,"label":"Dip česnekový","posId":"P106","price":2000,"isExtra":false}]</t>
  </si>
  <si>
    <t>2026-03-05T19:41:02.430+01:00</t>
  </si>
  <si>
    <t>2026-03-05T20:01:58.907+01:00</t>
  </si>
  <si>
    <t>2026-03-05T20:08:50.615+01:00</t>
  </si>
  <si>
    <t>2026-03-05T19:41:02.814+01:00</t>
  </si>
  <si>
    <t>[{"id":"7ee7e3c8-2c54-4dc5-810f-2f52f62e2d14","note":"","count":1,"label":"Comeback 32 cm","posId":"121","price":24900,"isExtra":false},{"id":"78606be9-7e01-4fe9-a37c-d9a4b62d5696","note":"","count":1,"label":"změna na BBQ základ","posId":"A128","price":0,"isExtra":true},{"id":"a8b296cb-224d-46e2-b4ca-40d9cb21295a","note":"","count":1,"label":"BEZ -šunka","posId":"X106","price":0,"KDSTags":["redhighlight"],"isExtra":true},{"id":"55ca227d-485c-4130-a44d-b26b939e8c03","note":"","count":1,"label":"Hot &amp; Spicy 32 cm","posId":"122","price":24900,"isExtra":false},{"id":"2a9dc121-ec1e-4cbb-b8d5-66ce6a546664","note":"","count":1,"label":"DIP jalapenos","posId":"P107","price":2000,"isExtra":false}]</t>
  </si>
  <si>
    <t>2026-03-05T19:38:26.218+01:00</t>
  </si>
  <si>
    <t>2026-03-05T19:52:33.102+01:00</t>
  </si>
  <si>
    <t>[{"id":"6748417db17528cb9bcae605","count":1,"label":"Pepperoni 32cm 🌶️🌶️","posId":"120","price":24900,"isExtra":false},{"id":"656458f65d60d607724273eb","count":1,"label":"Balné","posId":"K0000","price":1500,"isExtra":true},{"id":"68c5452ac747a1013b8ff5fd","count":1,"label":"USA těsto","posId":"17","price":1000,"isExtra":true},{"id":"6745a653230e9519de489457","count":1,"label":"Smetanový základ","posId":"ZRS32","price":0,"isExtra":true},{"id":"684ae919decfe15485bf8fc7","count":1,"label":"Žampiony","posId":"B105","price":2500,"KDSTags":["greenhighlight"],"isExtra":true},{"id":"684ae919decfe15485bf8fcd","count":1,"label":"Špenát s česnekem","posId":"B107","price":2500,"KDSTags":["greenhighlight"],"isExtra":true}]</t>
  </si>
  <si>
    <t>2026-03-05T19:35:54.101+01:00</t>
  </si>
  <si>
    <t>2026-03-05T19:48:58.110+01:00</t>
  </si>
  <si>
    <t>2026-03-05T19:30:03.654+01:00</t>
  </si>
  <si>
    <t>2026-03-05T19:45:41.073+01:00</t>
  </si>
  <si>
    <t>[{"id":"121","note":"","count":1,"label":"Comeback 32cm 🌶️","posId":"121","price":24900,"isExtra":false},{"id":"K0000","note":"","count":1,"label":"Balné","posId":"K0000","price":1500,"isExtra":true},{"id":"P104","note":"","count":1,"label":"Česnekový chléb 18cm","posId":"P104","price":7900,"isExtra":false},{"id":"K0000","note":"","count":1,"label":"Balné","posId":"K0000","price":1500,"isExtra":true}]</t>
  </si>
  <si>
    <t>2026-03-05T19:29:42.618+01:00</t>
  </si>
  <si>
    <t>2026-03-05T19:43:46.069+01:00</t>
  </si>
  <si>
    <t>[{"id":"111","note":"","count":1,"label":"Quattro Formaggi 40cm","posId":"111","price":30900,"isExtra":false},{"id":"K0000","note":"","count":1,"label":"Balné","posId":"K0000","price":2000,"isExtra":true},{"id":"102","note":"","count":1,"label":"Hawai 40cm","posId":"102","price":30900,"isExtra":false},{"id":"K0000","note":"","count":1,"label":"Balné","posId":"K0000","price":2000,"isExtra":true}]</t>
  </si>
  <si>
    <t>2026-03-05T19:27:33.353+01:00</t>
  </si>
  <si>
    <t>2026-03-05T19:39:07.493+01:00</t>
  </si>
  <si>
    <t>[{"id":"59589714","note":"","size":"Hawai 32cm","count":1,"label":"Hawai 32cm","posId":"114","price":24900,"isExtra":false},{"id":"54685059","note":"","count":1,"label":"Balné","posId":"K0000","price":1500,"isExtra":true},{"id":"54685088","note":"","count":1,"label":"okraj mozzarella, bylinky","posId":"A121","price":5700,"isExtra":true},{"id":"54685094","note":"","count":1,"label":"Bez ananasu","posId":"X100","price":0,"KDSTags":["redhighlight"],"isExtra":true},{"id":"59589711","note":"","size":"BBQ Texas 32cm","count":1,"label":"BBQ Texas 32cm","posId":"119","price":24900,"isExtra":false},{"id":"54685059","note":"","count":1,"label":"Balné","posId":"K0000","price":1500,"isExtra":true},{"id":"54685120","note":"","count":1,"label":"okraj hotdog, hořčice","posId":"A117","price":5700,"isExtra":true},{"id":"59589707","note":"","size":"Quattro Formaggi 32cm","count":1,"label":"Quattro Formaggi 32cm","posId":"123","price":24900,"isExtra":false},{"id":"54685059","note":"","count":1,"label":"Balné","posId":"K0000","price":1500,"isExtra":true},{"id":"54685097","note":"","count":1,"label":"okraj mozzarella, bbq omáčka","posId":"A123","price":5700,"isExtra":true}]</t>
  </si>
  <si>
    <t>2026-03-05T19:25:07.386+01:00</t>
  </si>
  <si>
    <t>2026-03-05T19:25:37.964+01:00</t>
  </si>
  <si>
    <t>[{"id":"6ffd3545-72d2-4e40-9c4f-5ed137d1966b","count":1,"label":"Guarana kiwi a jablko","posId":"N144","price":5500,"isExtra":false,"creatorId":"6QhZiZMQpRrOe-OvyQWfE","isPackging":0,"actualLabel":"Guarana kiwi a jablko"}]</t>
  </si>
  <si>
    <t>2026-03-05T19:24:31.765+01:00</t>
  </si>
  <si>
    <t>2026-03-05T19:32:40.901+01:00</t>
  </si>
  <si>
    <t>[{"id":"4792c3a3-b727-4c2c-804f-2d34243fa19a","count":1,"label":"Pizza Quattro Formaggi 32","posId":"123","price":24900,"isExtra":false,"creatorId":"XU6_jnYnFgeEu0-Gwn7UV","isPackging":0,"actualLabel":"Pizza Quattro Formaggi 32"},{"id":"aEhGN0F1eP1ffk52R-6IM","count":1,"label":"okraj mozzarella, bylinky","posId":"A121","price":5700,"isExtra":true,"mainItemId":"4792c3a3-b727-4c2c-804f-2d34243fa19a"}]</t>
  </si>
  <si>
    <t>2026-03-05T19:21:54.305+01:00</t>
  </si>
  <si>
    <t>2026-03-05T19:30:43.115+01:00</t>
  </si>
  <si>
    <t>[{"id":"59589714","note":"","size":"Hawai 32cm","count":1,"label":"Hawai 32cm","posId":"114","price":24900,"isExtra":false},{"id":"54685059","note":"","count":1,"label":"Balné","posId":"K0000","price":1500,"isExtra":true},{"id":"59589719","note":"","count":1,"label":"USA těsto","posId":"17","price":1000,"isExtra":true}]</t>
  </si>
  <si>
    <t>2026-03-05T19:12:16.485+01:00</t>
  </si>
  <si>
    <t>2026-03-05T19:29:59.101+01:00</t>
  </si>
  <si>
    <t>[{"id":"59589708","note":"","size":"Hot &amp; Spicy 32cm 🌶️🌶️","count":2,"label":"Hot &amp; Spicy 32cm 🌶️🌶️","posId":"122","price":24900,"isExtra":false},{"id":"54685059","note":"","count":2,"label":"Balné","posId":"K0000","price":1500,"isExtra":true},{"id":"57464194","note":"","size":"Dip Jalapeňos","count":2,"label":"Dip Jalapeňos","posId":"P107","price":2000,"isExtra":false},{"id":"54685059","note":"","count":2,"label":"Balné","posId":"K0000","price":1500,"isExtra":true}]</t>
  </si>
  <si>
    <t>2026-03-05T19:10:35.754+01:00</t>
  </si>
  <si>
    <t>2026-03-05T19:26:36.244+01:00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</si>
  <si>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🌶️🌶️","posId":"110","price":30900,"isExtra":false},{"id":"54685049","note":"","count":1,"label":"Balné","posId":"K0000","price":2000,"isExtra":true},{"id":"54684975","note":"","size":"Comeback 40cm 🌶️","count":1,"label":"Comeback 40cm 🌶️","posId":"109","price":30900,"isExtra":false},{"id":"54685049","note":"","count":1,"label":"Balné","posId":"K0000","price":2000,"isExtra":true},{"id":"54685114","note":"","count":1,"label":"Bez salámu","posId":"X109","price":0,"KDSTags":["redhighlight"],"isExtra":true},{"id":"54685164","note":"","count":1,"label":"Šunka","posId":"C106","price":4000,"KDSTags":["greenhighlight"],"isExtra":true}]</t>
  </si>
  <si>
    <t>2026-03-05T19:07:23.780+01:00</t>
  </si>
  <si>
    <t>2026-03-05T19:22:57.955+01:00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</si>
  <si>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🌶️🌶️","posId":"108","price":30900,"isExtra":false},{"id":"54685049","note":"","count":1,"label":"Balné","posId":"K0000","price":2000,"isExtra":true},{"id":"54685083","note":"","count":1,"label":"okraj mozzarella, bylinky","posId":"A122","price":6500,"isExtra":true},{"id":"54684977","note":"","size":"BBQ Texas 40cm","count":1,"label":"BBQ Texas 40cm","posId":"107","price":30900,"isExtra":false},{"id":"54685049","note":"","count":1,"label":"Balné","posId":"K0000","price":2000,"isExtra":true},{"id":"54685083","note":"","count":1,"label":"okraj mozzarella, bylinky","posId":"A122","price":6500,"isExtra":true},{"id":"59589707","note":"","size":"Quattro Formaggi 32cm","count":1,"label":"Quattro Formaggi 32cm","posId":"123","price":24900,"isExtra":false},{"id":"54685059","note":"","count":1,"label":"Balné","posId":"K0000","price":1500,"isExtra":true}]</t>
  </si>
  <si>
    <t>2026-03-05T18:57:04.104+01:00</t>
  </si>
  <si>
    <t>2026-03-05T19:03:56.185+01:00</t>
  </si>
  <si>
    <t>[{"id":"0491ba2d-7c43-44f5-949a-e82693028cdb","note":"","count":1,"label":"Margherita 32 cm","posId":"136","price":20900,"isExtra":false},{"id":"fb380719-7e86-4a50-b0fc-8a72368b6991","note":"","count":1,"label":"kukuřice","posId":"B115","price":2500,"KDSTags":["greenhighlight"],"isExtra":true},{"id":"6e70115f-a0f1-42d6-aaca-1c1f7aa64cb8","note":"","count":1,"label":"šunka","posId":"B106","price":3000,"KDSTags":["greenhighlight"],"isExtra":true},{"id":"0604cf40-24b5-4ad5-a9e4-e5834def96b8","note":"","count":1,"label":"Dip česnekový","posId":"P106","price":2000,"isExtra":false}]</t>
  </si>
  <si>
    <t>2026-03-05T18:56:27.254+01:00</t>
  </si>
  <si>
    <t>2026-03-05T19:09:59.166+01:00</t>
  </si>
  <si>
    <t>[{"id":"6748417db17528cb9bcae5f9","count":1,"label":"Baby špenát &amp; kuře 40cm","posId":"104","price":30900,"isExtra":false},{"id":"656458f65d60d60772426fa0","count":1,"label":"Balné","posId":"K0000","price":2000,"isExtra":true},{"id":"6748417db17528cb9bcae5eb","count":1,"label":"Comeback 40cm 🌶️","posId":"109","price":30900,"isExtra":false},{"id":"656458f65d60d60772426fa0","count":1,"label":"Balné","posId":"K0000","price":2000,"isExtra":true},{"id":"684ae919decfe15485bf8de9","count":1,"label":"Žampiony","posId":"C105","price":3500,"KDSTags":["greenhighlight"],"isExtra":true},{"id":"684ae919decfe15485bf8dee","count":1,"label":"Kukuřice","posId":"C115","price":3500,"KDSTags":["greenhighlight"],"isExtra":true}]</t>
  </si>
  <si>
    <t>2026-03-05T18:46:27.914+01:00</t>
  </si>
  <si>
    <t>2026-03-05T19:01:36.972+01:00</t>
  </si>
  <si>
    <t>[{"id":"f2e2b507-94c6-402c-8097-169a479f0805","count":1,"label":"Pizza Capricciosa 40","posId":"101","price":30900,"isExtra":false,"creatorId":"VHsT0Ayb-bM5Okuy-J1Xq","isPackging":0,"actualLabel":"Pizza Capricciosa 40"},{"id":"325a6c5b-c811-42f1-a4f5-8171c661a3f8","count":1,"label":"Pizza BBQ Texas 32","posId":"119","price":24900,"isExtra":false,"creatorId":"lENFhqfeVfCAP0I98FMc2","isPackging":0,"actualLabel":"Pizza BBQ Texas 32"},{"id":"958c3d18-a78f-471f-b237-dcb920932a52","count":1,"label":"Pizza Špenát kuře 40 cm","posId":"104","price":30900,"isExtra":false,"creatorId":"ec9BVszWYu97vSUCabLqh","isPackging":0,"actualLabel":"Pizza Špenát kuře 40 cm"}]</t>
  </si>
  <si>
    <t>2026-03-05T18:45:46.435+01:00</t>
  </si>
  <si>
    <t>2026-03-05T18:56:01.195+01:00</t>
  </si>
  <si>
    <t>[{"id":"6748417db17528cb9bcae661","count":1,"label":"Pepsi zero sugar 1l","posId":"N125","price":5900,"isExtra":false},{"id":"6748417db17528cb9bcae5f9","count":1,"label":"Baby špenát &amp; kuře 40cm","posId":"104","price":30900,"isExtra":false},{"id":"656458f65d60d60772426fa0","count":1,"label":"Balné","posId":"K0000","price":2000,"isExtra":true},{"id":"6745a653230e9519de48981d","count":1,"label":"Rajčatový základ","posId":"ZSR40","price":0,"isExtra":true},{"id":"6745a653230e9519de48907f","count":1,"label":"okraj mozzarella, bylinky","posId":"A122","price":6500,"isExtra":true}]</t>
  </si>
  <si>
    <t>2026-03-05T18:44:59.260+01:00</t>
  </si>
  <si>
    <t>2026-03-05T18:50:41.247+01:00</t>
  </si>
  <si>
    <t>2026-03-05T18:39:25.804+01:00</t>
  </si>
  <si>
    <t>2026-03-05T18:48:33.544+01:00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</si>
  <si>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32cm","posId":"123","price":24900,"isExtra":false},{"id":"54685059","note":"","count":1,"label":"Balné","posId":"K0000","price":1500,"isExtra":true},{"id":"59589710","note":"","size":"Pepperoni 32cm 🌶️🌶️","count":1,"label":"Pepperoni 32cm 🌶️🌶️","posId":"120","price":24900,"isExtra":false},{"id":"54685059","note":"","count":1,"label":"Balné","posId":"K0000","price":1500,"isExtra":true},{"id":"59589713","note":"","size":"Zeleninová 32cm","count":1,"label":"Zeleninová 32cm","posId":"115","price":24900,"isExtra":false},{"id":"54685059","note":"","count":1,"label":"Balné","posId":"K0000","price":1500,"isExtra":true},{"id":"54685138","note":"","count":1,"label":"Bez oliv","posId":"X112","price":0,"KDSTags":["redhighlight"],"isExtra":true}]</t>
  </si>
  <si>
    <t>2026-03-05T18:28:29.315+01:00</t>
  </si>
  <si>
    <t>2026-03-05T18:43:09.307+01:00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</si>
  <si>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🌶️","posId":"121","price":24900,"isExtra":false},{"id":"54685059","note":"","count":1,"label":"Balné","posId":"K0000","price":1500,"isExtra":true}]</t>
  </si>
  <si>
    <t>2026-03-05T18:27:28.022+01:00</t>
  </si>
  <si>
    <t>2026-03-05T18:40:39.139+01:00</t>
  </si>
  <si>
    <t>[{"id":"6748417db17528cb9bcae5f9","count":1,"label":"Baby špenát &amp; kuře 40cm","posId":"104","price":30900,"isExtra":false},{"id":"656458f65d60d60772426fa0","count":1,"label":"Balné","posId":"K0000","price":2000,"isExtra":true},{"id":"6748417db17528cb9bcae5f1","count":1,"label":"BBQ Meteor 40cm","posId":"106","price":30900,"isExtra":false},{"id":"656458f65d60d60772426fa0","count":1,"label":"Balné","posId":"K0000","price":2000,"isExtra":true},{"id":"6745a653230e9519de4897ff","count":1,"label":"Rajčatový základ","posId":"ZBR40","price":0,"isExtra":true}]</t>
  </si>
  <si>
    <t>2026-03-05T18:26:42.653+01:00</t>
  </si>
  <si>
    <t>2026-03-05T18:35:36.362+01:00</t>
  </si>
  <si>
    <t>2026-03-05T18:14:02.995+01:00</t>
  </si>
  <si>
    <t>2026-03-05T18:26:37.887+01:00</t>
  </si>
  <si>
    <t>2026-03-05T18:45:10.280+01:00</t>
  </si>
  <si>
    <t>2026-03-05T18:14:04.187+01:00</t>
  </si>
  <si>
    <t>[{"id":"1460d93c-4159-4d87-aaf2-4ef8fb5e31b1","note":"","count":1,"label":"Margherita 32 cm","posId":"112","price":20900,"isExtra":false},{"id":"6e70115f-a0f1-42d6-aaca-1c1f7aa64cb8","note":"","count":1,"label":"šunka","posId":"B106","price":3000,"KDSTags":["greenhighlight"],"isExtra":true},{"id":"0b22568e-4d1c-45db-9aa3-de09ef6c293a","note":"","count":1,"label":"Pepperoni 32 cm","posId":"120","price":24900,"isExtra":false},{"id":"3316ecf4-07ea-4045-acd5-7383dd81145f","note":"","count":1,"label":"jalapeños","posId":"B102","price":2500,"KDSTags":["greenhighlight"],"isExtra":true},{"id":"e8a7b47a-70d2-4cc2-a375-1dab55125675","note":"","count":1,"label":"Quattro Formaggi 32 cm","posId":"123","price":24900,"isExtra":false},{"id":"6e70115f-a0f1-42d6-aaca-1c1f7aa64cb8","note":"","count":1,"label":"šunka","posId":"B106","price":3000,"KDSTags":["greenhighlight"],"isExtra":true},{"id":"d40dcdad-4060-4002-9185-1f39db4f4595","note":"","count":1,"label":"špenát s česnekem","posId":"B107","price":2500,"KDSTags":["greenhighlight"],"isExtra":true}]</t>
  </si>
  <si>
    <t>2026-03-05T18:04:02.783+01:00</t>
  </si>
  <si>
    <t>2026-03-05T18:17:20.802+01:00</t>
  </si>
  <si>
    <t>2026-03-05T18:29:34.454+01:00</t>
  </si>
  <si>
    <t>2026-03-05T18:04:03.130+01:00</t>
  </si>
  <si>
    <t>2026-03-05T18:00:03.516+01:00</t>
  </si>
  <si>
    <t>2026-03-05T18:15:29.888+01:00</t>
  </si>
  <si>
    <t>[{"id":"389b26e5-2cae-411b-afde-ac1cec80674b","note":"","count":1,"label":"Margherita 40 cm","posId":"100","price":26900,"isExtra":false},{"id":"05527ae0-b54e-44de-955c-e974dad0a79f","note":"","count":1,"label":"Šunka","posId":"C106","price":4000,"KDSTags":["greenhighlight"],"isExtra":true},{"id":"1460d93c-4159-4d87-aaf2-4ef8fb5e31b1","note":"","count":1,"label":"Margherita 32 cm","posId":"112","price":20900,"isExtra":false},{"id":"fb380719-7e86-4a50-b0fc-8a72368b6991","note":"","count":1,"label":"kukuřice","posId":"B115","price":2500,"KDSTags":["greenhighlight"],"isExtra":true},{"id":"431e159e-af3b-4bad-9f72-f07001b572f8","note":"","count":1,"label":"Baby špenát &amp; kuře 40 cm","posId":"104","price":30900,"isExtra":false},{"id":"5dfcd7e6-75e9-4752-8a19-eab42ba37b6d","note":"","count":1,"label":"Kukuřice","posId":"C115","price":3500,"KDSTags":["greenhighlight"],"isExtra":true},{"id":"d620bc6b-ecfa-4465-a21e-5ad55002e77c","note":"","count":1,"label":"Žampiony","posId":"C105","price":3500,"KDSTags":["greenhighlight"],"isExtra":true},{"id":"e1743159-a15a-4b43-ae72-099e065432af","note":"","count":1,"label":"BEZ -špenát s česnekem","posId":"X107","price":0,"KDSTags":["redhighlight"],"isExtra":true}]</t>
  </si>
  <si>
    <t>2026-03-05T17:59:18.963+01:00</t>
  </si>
  <si>
    <t>2026-03-05T18:10:54.130+01:00</t>
  </si>
  <si>
    <t>[{"id":"6748417db17528cb9bcae5eb","count":1,"label":"Comeback 40cm 🌶️","posId":"109","price":30900,"isExtra":false},{"id":"656458f65d60d60772426fa0","count":1,"label":"Balné","posId":"K0000","price":2000,"isExtra":true},{"id":"6748417db17528cb9bcae5f5","count":1,"label":"Hawai 40cm","posId":"102","price":30900,"isExtra":false},{"id":"656458f65d60d60772426fa0","count":1,"label":"Balné","posId":"K0000","price":2000,"isExtra":true},{"id":"684ae919decfe15485bf8dee","count":1,"label":"Kukuřice","posId":"C115","price":3500,"KDSTags":["greenhighlight"],"isExtra":true}]</t>
  </si>
  <si>
    <t>2026-03-05T17:59:03.531+01:00</t>
  </si>
  <si>
    <t>2026-03-05T18:34:14.940+01:00</t>
  </si>
  <si>
    <t>2026-03-05T19:03:45.241+01:00</t>
  </si>
  <si>
    <t>2026-03-05T17:59:03.968+01:00</t>
  </si>
  <si>
    <t>[{"id":"1da6e618-5f95-4707-b8bd-b1685e13f67a","note":"","count":1,"label":"Hawai 40 cm","posId":"102","price":30900,"isExtra":false},{"id":"3ca6f105-5e70-48ee-bc31-76525f0a0b11","note":"","count":1,"label":"BBQ Texas 40 cm","posId":"107","price":30900,"isExtra":false},{"id":"7eae80af-3fb0-4484-825a-00dd12db3ff3","note":"","count":1,"label":"Jalapenos Rolls, 6 ks","posId":"jpr200","price":8900,"isExtra":false}]</t>
  </si>
  <si>
    <t>2026-03-05T17:59:03.514+01:00</t>
  </si>
  <si>
    <t>2026-03-05T18:20:41.923+01:00</t>
  </si>
  <si>
    <t>2026-03-05T18:36:17.299+01:00</t>
  </si>
  <si>
    <t>2026-03-05T17:59:03.966+01:00</t>
  </si>
  <si>
    <t>[{"id":"b98b13a4-28e7-4c43-90f2-32f5a9a58eb3","note":"","count":1,"label":"Baby špenát &amp; kuře 18 cm","posId":"128","price":11900,"isExtra":false},{"id":"431bbe15-7822-40f9-a4d3-e515dcf9ce3b","note":"","count":1,"label":"Kukuřice.","posId":"A115","price":1500,"isExtra":true},{"id":"0604cf40-24b5-4ad5-a9e4-e5834def96b8","note":"","count":1,"label":"Dip česnekový","posId":"P106","price":2000,"isExtra":false},{"id":"978c26ec-8492-4979-8b1c-f7ff8381d413","note":"","count":1,"label":"Pepperoni Rolls, 6 ks","posId":"P100","price":8900,"isExtra":false},{"id":"86f97e80-4313-45a1-88bb-cd090c233763","note":"","count":1,"label":"Pepsi 1l","posId":"N124","price":5900,"isExtra":false}]</t>
  </si>
  <si>
    <t>2026-03-05T17:53:10.428+01:00</t>
  </si>
  <si>
    <t>2026-03-05T18:05:45.069+01:00</t>
  </si>
  <si>
    <t>[{"id":"59589711","note":"","size":"BBQ Texas 32cm","count":1,"label":"BBQ Texas 32cm","posId":"119","price":24900,"isExtra":false},{"id":"54685059","note":"","count":1,"label":"Balné","posId":"K0000","price":1500,"isExtra":true},{"id":"59589719","note":"","count":1,"label":"USA těsto","posId":"17","price":1000,"isExtra":true},{"id":"57279281","note":"","count":1,"label":"Smetanový základ","posId":"ZBS32","price":0,"isExtra":true}]</t>
  </si>
  <si>
    <t>2026-03-05T17:51:03.015+01:00</t>
  </si>
  <si>
    <t>2026-03-05T18:02:12.267+01:00</t>
  </si>
  <si>
    <t>[{"id":"f675967f-9acd-47eb-a0a7-8c1488c18315","note":"","count":1,"label":"Hot &amp; Spicy 40 cm","posId":"110","price":30900,"isExtra":false},{"id":"78606be9-7e01-4fe9-a37c-d9a4b62d5696","note":"","count":1,"label":"změna na BBQ základ","posId":"A128","price":0,"isExtra":true},{"id":"99eaad34-9727-44a5-83f1-c3ecfb1e0313","note":"","count":1,"label":"Okraj mozzarella, BBQ","posId":"A124","price":6500,"isExtra":true},{"id":"0604cf40-24b5-4ad5-a9e4-e5834def96b8","note":"","count":1,"label":"Dip česnekový","posId":"P106","price":2000,"isExtra":false}]</t>
  </si>
  <si>
    <t>2026-03-05T17:50:46.412+01:00</t>
  </si>
  <si>
    <t>2026-03-05T18:03:20.064+01:00</t>
  </si>
  <si>
    <t>2026-03-05T17:50:24.336+01:00</t>
  </si>
  <si>
    <t>2026-03-05T17:52:28.784+01:00</t>
  </si>
  <si>
    <t>[{"id":"45e86e69-d951-4cfa-82b7-297944319a30","count":1,"label":"Guarana classic","posId":"N142","price":5500,"isExtra":false,"discount":{"type":"absolute","value":35},"creatorId":"cIRXp78cp4BU8kluUgc48","isPackging":0,"actualLabel":"Guarana classic"}]</t>
  </si>
  <si>
    <t>2026-03-05T17:46:02.867+01:00</t>
  </si>
  <si>
    <t>2026-03-05T17:58:38.740+01:00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</si>
  <si>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bylinky","posId":"A122","price":6500,"isExtra":true},{"id":"6e4aed3e-b988-442a-8864-0b2ad4a4403d","note":"","count":1,"label":"Quattro Formaggi 32 cm","posId":"147","price":24900,"isExtra":false},{"id":"b9c37006-14b3-4f43-8dc0-a8b3134437ad","note":"","count":1,"label":"cibule","posId":"B103","price":2500,"KDSTags":["greenhighlight"],"isExtra":true},{"id":"49554361-bb09-484d-958c-c2640501b923","note":"","count":1,"label":"Margherita 18 cm","posId":"124","price":11900,"isExtra":false},{"id":"431bbe15-7822-40f9-a4d3-e515dcf9ce3b","note":"","count":1,"label":"Kukuřice.","posId":"A115","price":1500,"isExtra":true}]</t>
  </si>
  <si>
    <t>2026-03-05T17:30:03.458+01:00</t>
  </si>
  <si>
    <t>2026-03-05T17:45:11.687+01:00</t>
  </si>
  <si>
    <t>2026-03-05T18:01:29.857+01:00</t>
  </si>
  <si>
    <t>2026-03-05T17:30:03.946+01:00</t>
  </si>
  <si>
    <t>[{"id":"389b26e5-2cae-411b-afde-ac1cec80674b","note":"","count":2,"label":"Margherita 40 cm","posId":"100","price":26900,"isExtra":false},{"id":"54460675-d5c5-4a63-8c02-6840fe066f86","note":"","count":2,"label":"Okraj Hotdog, BBQ","posId":"A120","price":6500,"isExtra":true},{"id":"5dfcd7e6-75e9-4752-8a19-eab42ba37b6d","note":"","count":2,"label":"Kukuřice","posId":"C115","price":3500,"KDSTags":["greenhighlight"],"isExtra":true},{"id":"5fc1255c-e26e-4454-9620-7eea5d2454f6","note":"","count":2,"label":"Slanina","posId":"C108","price":4000,"KDSTags":["greenhighlight"],"isExtra":true},{"id":"05527ae0-b54e-44de-955c-e974dad0a79f","note":"","count":2,"label":"Šunka","posId":"C106","price":4000,"KDSTags":["greenhighlight"],"isExtra":true}]</t>
  </si>
  <si>
    <t>2026-03-05T17:25:03.023+01:00</t>
  </si>
  <si>
    <t>2026-03-05T17:30:05.658+01:00</t>
  </si>
  <si>
    <t>[{"id":"1c4a575c-0a2c-4a58-a7c3-0328026cbcb1","note":"","count":1,"label":"Quattro Formaggi 18 cm","posId":"135","price":11900,"isExtra":false}]</t>
  </si>
  <si>
    <t>2026-03-05T17:23:02.892+01:00</t>
  </si>
  <si>
    <t>2026-03-05T17:35:42.785+01:00</t>
  </si>
  <si>
    <t>[{"id":"3ca6f105-5e70-48ee-bc31-76525f0a0b11","note":"","count":1,"label":"BBQ Texas 40 cm","posId":"107","price":30900,"isExtra":false},{"id":"41f21dd3-e301-4232-8347-2fbf132057d4","note":"","count":1,"label":"změna na Rajčatový základ","posId":"A127","price":0,"isExtra":true},{"id":"a3af24f3-c3ce-4e93-83a5-9a3b7277f4fc","note":"","count":1,"label":"Okraj mozzarella, bylinky","posId":"A122","price":6500,"isExtra":true},{"id":"540c8d22-36ac-4503-9684-d23e3d647ff1","note":"","count":1,"label":"Pepperoni salám","posId":"C109","price":4000,"KDSTags":["greenhighlight"],"isExtra":true},{"id":"2f7a90d0-99ad-4d18-9e52-1aedcd045e55","note":"","count":1,"label":"BEZ -paprika","posId":"X111","price":0,"KDSTags":["redhighlight"],"isExtra":true}]</t>
  </si>
  <si>
    <t>2026-03-05T17:20:43.528+01:00</t>
  </si>
  <si>
    <t>2026-03-05T17:27:21.865+01:00</t>
  </si>
  <si>
    <t>2026-03-05T17:06:19.501+01:00</t>
  </si>
  <si>
    <t>2026-03-05T17:19:43.972+01:00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</si>
  <si>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🌶️🌶️","posId":"122","price":24900,"isExtra":false},{"id":"54685059","note":"","count":1,"label":"Balné","posId":"K0000","price":1500,"isExtra":true},{"id":"59589709","note":"","size":"Comeback 32cm 🌶️","count":1,"label":"Comeback 32cm 🌶️","posId":"121","price":24900,"isExtra":false},{"id":"54685059","note":"","count":1,"label":"Balné","posId":"K0000","price":1500,"isExtra":true},{"id":"59589710","note":"","size":"Pepperoni 32cm 🌶️🌶️","count":1,"label":"Pepperoni 32cm 🌶️🌶️","posId":"120","price":24900,"isExtra":false},{"id":"54685059","note":"","count":1,"label":"Balné","posId":"K0000","price":1500,"isExtra":true}]</t>
  </si>
  <si>
    <t>2026-03-05T17:05:47.414+01:00</t>
  </si>
  <si>
    <t>2026-03-05T17:10:36.559+01:00</t>
  </si>
  <si>
    <t>[{"id":"6ffd3545-72d2-4e40-9c4f-5ed137d1966b","count":1,"label":"Guarana kiwi a jablko","posId":"N144","price":5500,"isExtra":false,"creatorId":"36gyr3fgTPj6G9DAQ_ANk","isPackging":0,"actualLabel":"Guarana kiwi a jablko"}]</t>
  </si>
  <si>
    <t>2026-03-05T16:48:48.962+01:00</t>
  </si>
  <si>
    <t>2026-03-05T16:59:10.775+01:00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</si>
  <si>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40cm","posId":"111","price":30900,"isExtra":false},{"id":"54685049","note":"","count":1,"label":"Balné","posId":"K0000","price":2000,"isExtra":true},{"id":"54685126","note":"","count":1,"label":"okraj hotdog, bbq omáčka","posId":"A120","price":6500,"isExtra":true}]</t>
  </si>
  <si>
    <t>2026-03-05T16:41:03.399+01:00</t>
  </si>
  <si>
    <t>2026-03-05T16:48:56.483+01:00</t>
  </si>
  <si>
    <t>[{"id":"1460d93c-4159-4d87-aaf2-4ef8fb5e31b1","note":"","count":1,"label":"Margherita 32 cm","posId":"112","price":20900,"isExtra":false},{"id":"af2bee84-a445-45fc-8ca2-cf4fed0dcf38","note":"","count":1,"label":"okraj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česnekový","posId":"P106","price":2000,"isExtra":false}]</t>
  </si>
  <si>
    <t>2026-03-05T16:33:49.895+01:00</t>
  </si>
  <si>
    <t>2026-03-05T16:42:26.695+01:00</t>
  </si>
  <si>
    <t>[{"id":"6748417db17528cb9bcae5e7","count":1,"label":"Quattro Formaggi 40cm","posId":"111","price":30900,"isExtra":false},{"id":"656458f65d60d60772426fa0","count":1,"label":"Balné","posId":"K0000","price":2000,"isExtra":true}]</t>
  </si>
  <si>
    <t>Navrátil Ondřej</t>
  </si>
  <si>
    <t>2026-03-05T16:25:02.739+01:00</t>
  </si>
  <si>
    <t>2026-03-05T16:38:13.411+01:00</t>
  </si>
  <si>
    <t>2026-03-05T16:43:31.132+01:00</t>
  </si>
  <si>
    <t>2026-03-05T16:25:03.055+01:00</t>
  </si>
  <si>
    <t>2026-03-05T16:17:31.334+01:00</t>
  </si>
  <si>
    <t>2026-03-05T16:23:54.359+01:00</t>
  </si>
  <si>
    <t>[{"id":"325a6c5b-c811-42f1-a4f5-8171c661a3f8","count":1,"label":"Pizza BBQ Texas 32","posId":"119","price":24900,"isExtra":false,"creatorId":"Om03Rh5Z-fk-XEylWDjE6","isPackging":0,"actualLabel":"Pizza BBQ Texas 32"}]</t>
  </si>
  <si>
    <t>2026-03-05T16:05:18.378+01:00</t>
  </si>
  <si>
    <t>2026-03-05T16:12:02.312+01:00</t>
  </si>
  <si>
    <t>[{"id":"badab69a-6b15-4147-b4f5-6281587f7d27","count":1,"label":"Pizza Comeback 32","posId":"121","price":24900,"isExtra":false,"creatorId":"aMvSSAEgglDq5D7PCbFrI","isPackging":0,"actualLabel":"Pizza Comeback 32"}]</t>
  </si>
  <si>
    <t>2026-03-05T15:53:04.013+01:00</t>
  </si>
  <si>
    <t>2026-03-05T16:06:09.250+01:00</t>
  </si>
  <si>
    <t>2026-03-05T16:13:54.285+01:00</t>
  </si>
  <si>
    <t>2026-03-05T15:53:04.358+01:00</t>
  </si>
  <si>
    <t>2026-03-05T15:46:03.769+01:00</t>
  </si>
  <si>
    <t>2026-03-05T15:58:22.823+01:00</t>
  </si>
  <si>
    <t>2026-03-05T15:42:03.595+01:00</t>
  </si>
  <si>
    <t>2026-03-05T16:03:23.331+01:00</t>
  </si>
  <si>
    <t>2026-03-05T16:25:23.166+01:00</t>
  </si>
  <si>
    <t>2026-03-05T15:42:03.936+01:00</t>
  </si>
  <si>
    <t>[{"id":"0b22568e-4d1c-45db-9aa3-de09ef6c293a","note":"","count":1,"label":"Pepperoni 32 cm","posId":"120","price":24900,"isExtra":false},{"id":"239f9a43-c44c-403a-a3f8-de7adef9d4a9","note":"","count":1,"label":"ananas","posId":"B100","price":2500,"KDSTags":["greenhighlight"],"isExtra":true},{"id":"0b22568e-4d1c-45db-9aa3-de09ef6c293a","note":"","count":1,"label":"Pepperoni 32 cm","posId":"120","price":24900,"isExtra":false},{"id":"fb380719-7e86-4a50-b0fc-8a72368b6991","note":"","count":1,"label":"kukuřice","posId":"B115","price":2500,"KDSTags":["greenhighlight"],"isExtra":true},{"id":"bf272b1b-93ab-4050-9aff-ea1151ab5f41","note":"","count":1,"label":"pepperoni salám","posId":"B109","price":3000,"KDSTags":["greenhighlight"],"isExtra":true},{"id":"978c26ec-8492-4979-8b1c-f7ff8381d413","note":"","count":1,"label":"Pepperoni Rolls, 6 ks","posId":"P100","price":8900,"isExtra":false}]</t>
  </si>
  <si>
    <t>2026-03-05T15:41:02.255+01:00</t>
  </si>
  <si>
    <t>2026-03-05T15:56:35.267+01:00</t>
  </si>
  <si>
    <t>[{"id":"e8a7b47a-70d2-4cc2-a375-1dab55125675","note":"","count":1,"label":"Quattro Formaggi 32 cm","posId":"123","price":24900,"isExtra":false},{"id":"e1c5136d-42df-4209-a1d5-7b367060d3f2","note":"","count":1,"label":"Spicy Wings","posId":"P101","price":11900,"isExtra":false}]</t>
  </si>
  <si>
    <t>2026-03-05T15:17:33.005+01:00</t>
  </si>
  <si>
    <t>2026-03-05T15:24:38.947+01:00</t>
  </si>
  <si>
    <t>[{"id":"6978d2ad-74e9-4912-a162-01d418565681","count":1,"label":"Pizza BBQ Meteor 32","posId":"118","price":24900,"isExtra":false,"creatorId":"aJitLIH90mPn_hsctEDch","isPackging":0,"actualLabel":"Pizza BBQ Meteor 32"}]</t>
  </si>
  <si>
    <t>2026-03-05T14:55:04.366+01:00</t>
  </si>
  <si>
    <t>2026-03-05T15:07:05.858+01:00</t>
  </si>
  <si>
    <t>2026-03-05T15:19:28.654+01:00</t>
  </si>
  <si>
    <t>2026-03-05T14:55:04.798+01:00</t>
  </si>
  <si>
    <t>[{"id":"a78b511f-836b-415e-9285-dd47f293529b","note":"","count":1,"label":"Pepperoni 40 cm","posId":"108","price":30900,"isExtra":false},{"id":"78606be9-7e01-4fe9-a37c-d9a4b62d5696","note":"","count":1,"label":"změna na BBQ základ","posId":"A128","price":0,"isExtra":true}]</t>
  </si>
  <si>
    <t>2026-03-05T14:53:37.417+01:00</t>
  </si>
  <si>
    <t>2026-03-05T15:03:19.975+01:00</t>
  </si>
  <si>
    <t>[{"id":"abc09576-c82e-424c-9c99-d37363e8b774","count":1,"label":"Pizza Hot &amp; Spicy 32","posId":"122","price":24900,"isExtra":false,"creatorId":"sbcfH1QdDkA1mKLKtm6cf","isPackging":0,"actualLabel":"Pizza Hot &amp; Spicy 32"},{"id":"hMGaGcFrM_lYgrFFGkOtz","count":1,"label":"Bez cibule","posId":"X103","price":0,"KDSTags":["redhighlight"],"isExtra":true,"mainItemId":"abc09576-c82e-424c-9c99-d37363e8b774"},{"id":"extra_20230331101812_80","count":1,"label":"Gorgonzola","posId":"B101","price":3000,"KDSTags":["greenhighlight"],"isExtra":true,"mainItemId":"abc09576-c82e-424c-9c99-d37363e8b774"},{"id":"4e0b160d-6bbd-47ef-8e17-eb04d23977f9","count":1,"label":"Pizza Hawai 32 cm","posId":"114","price":24900,"isExtra":false,"creatorId":"0qYcD5bmvZ22vdGPL7ytN","isPackging":0,"actualLabel":"Pizza Hawai 32 cm"},{"id":"RjnzJvFGQ7bViwxWS8fAW","count":1,"label":"Bez ananasu","posId":"X100","price":0,"KDSTags":["redhighlight"],"isExtra":true,"mainItemId":"4e0b160d-6bbd-47ef-8e17-eb04d23977f9"}]</t>
  </si>
  <si>
    <t>2026-03-05T14:46:09.495+01:00</t>
  </si>
  <si>
    <t>2026-03-05T14:47:05.805+01:00</t>
  </si>
  <si>
    <t>[{"id":"6ffd3545-72d2-4e40-9c4f-5ed137d1966b","count":1,"label":"Guarana kiwi a jablko","posId":"N144","price":5500,"isExtra":false,"creatorId":"6yVYGVM4KilNXXUTGjLyU","isPackging":0,"actualLabel":"Guarana kiwi a jablko"}]</t>
  </si>
  <si>
    <t>2026-03-05T14:43:04.459+01:00</t>
  </si>
  <si>
    <t>2026-03-05T14:56:18.999+01:00</t>
  </si>
  <si>
    <t>2026-03-05T15:02:19.357+01:00</t>
  </si>
  <si>
    <t>2026-03-05T14:43:04.810+01:00</t>
  </si>
  <si>
    <t>[{"id":"4f6ede18-25d3-4c82-be03-84c9578ab8ce","note":"","count":1,"label":"Pepperoni 32 cm","posId":"144","price":24900,"isExtra":false}]</t>
  </si>
  <si>
    <t>2026-03-05T14:39:02.529+01:00</t>
  </si>
  <si>
    <t>2026-03-05T14:47:08.834+01:00</t>
  </si>
  <si>
    <t>[{"id":"3a1d6fe7-1693-431a-ba49-47c37b74f403","count":1,"label":"Pizza Capricciosa 18","posId":"125","price":11900,"isExtra":false,"creatorId":"eYyADCs20Iu4VwnA3H0nF","isPackging":0,"actualLabel":"Pizza Capricciosa 18"}]</t>
  </si>
  <si>
    <t>2026-03-05T14:28:48.620+01:00</t>
  </si>
  <si>
    <t>2026-03-05T14:38:24.135+01:00</t>
  </si>
  <si>
    <t>2026-03-05T14:10:03.999+01:00</t>
  </si>
  <si>
    <t>2026-03-05T14:18:16.677+01:00</t>
  </si>
  <si>
    <t>2026-03-05T14:28:23.667+01:00</t>
  </si>
  <si>
    <t>2026-03-05T14:10:04.313+01:00</t>
  </si>
  <si>
    <t>[{"id":"389b26e5-2cae-411b-afde-ac1cec80674b","note":"","count":1,"label":"Margherita 40 cm","posId":"100","price":26900,"isExtra":false},{"id":"0604cf40-24b5-4ad5-a9e4-e5834def96b8","note":"","count":1,"label":"Dip česnekový","posId":"P106","price":2000,"isExtra":false}]</t>
  </si>
  <si>
    <t>2026-03-05T13:54:33.175+01:00</t>
  </si>
  <si>
    <t>2026-03-05T14:05:29.911+01:00</t>
  </si>
  <si>
    <t>2026-03-05T13:21:09.758+01:00</t>
  </si>
  <si>
    <t>2026-03-05T13:31:51.636+01:00</t>
  </si>
  <si>
    <t>[{"id":"6748417db17528cb9bcae605","count":1,"label":"Pepperoni 32cm 🌶️🌶️","posId":"120","price":24900,"isExtra":false},{"id":"656458f65d60d607724273eb","count":1,"label":"Balné","posId":"K0000","price":1500,"isExtra":true},{"id":"6745a653230e9519de489457","count":1,"label":"Smetanový základ","posId":"ZRS32","price":0,"isExtra":true},{"id":"684ae919decfe15485bf8fcf","count":1,"label":"Šunka","posId":"B106","price":3000,"KDSTags":["greenhighlight"],"isExtra":true}]</t>
  </si>
  <si>
    <t>2026-03-05T13:15:03.629+01:00</t>
  </si>
  <si>
    <t>2026-03-05T13:25:30.337+01:00</t>
  </si>
  <si>
    <t>2026-03-05T13:00:03.225+01:00</t>
  </si>
  <si>
    <t>2026-03-05T13:22:56.295+01:00</t>
  </si>
  <si>
    <t>[{"id":"7ee7e3c8-2c54-4dc5-810f-2f52f62e2d14","note":"","count":1,"label":"Comeback 32 cm","posId":"121","price":24900,"isExtra":false},{"id":"3316ecf4-07ea-4045-acd5-7383dd81145f","note":"","count":1,"label":"jalapeños","posId":"B102","price":2500,"KDSTags":["greenhighlight"],"isExtra":true},{"id":"cc07bf3f-3e6f-4df8-9018-c7e260233504","note":"","count":1,"label":"BEZ -cibule","posId":"X103","price":0,"KDSTags":["redhighlight"],"isExtra":true},{"id":"1460d93c-4159-4d87-aaf2-4ef8fb5e31b1","note":"","count":1,"label":"Margherita 32 cm","posId":"112","price":20900,"isExtra":false}]</t>
  </si>
  <si>
    <t>2026-03-05T12:49:39.092+01:00</t>
  </si>
  <si>
    <t>2026-03-05T12:59:40.329+01:00</t>
  </si>
  <si>
    <t>2026-03-05T12:31:13.124+01:00</t>
  </si>
  <si>
    <t>2026-03-05T12:40:09.407+01:00</t>
  </si>
  <si>
    <t>[{"id":"54684974","note":"","size":"Hot &amp; Spicy 40cm 🌶️🌶️","count":1,"label":"Hot &amp; Spicy 40cm 🌶️🌶️","posId":"110","price":30900,"isExtra":false},{"id":"54685049","note":"","count":1,"label":"Balné","posId":"K0000","price":2000,"isExtra":true}]</t>
  </si>
  <si>
    <t>2026-03-05T12:15:04.091+01:00</t>
  </si>
  <si>
    <t>2026-03-05T12:27:33.022+01:00</t>
  </si>
  <si>
    <t>[{"id":"7ebac4a7-6cce-442e-b2bb-06b929c16076","note":"","count":1,"label":"Baby špenát &amp; kuře 32 cm","posId":"116","price":24900,"isExtra":false},{"id":"6e70115f-a0f1-42d6-aaca-1c1f7aa64cb8","note":"","count":1,"label":"šunka","posId":"B106","price":3000,"KDSTags":["greenhighlight"],"isExtra":true},{"id":"1edf54fc-1032-442c-939f-e6e2033b2270","note":"","count":1,"label":"Comeback 40 cm","posId":"109","price":30900,"isExtra":false},{"id":"308cac50-e720-45f7-9ab5-267a351b0d4a","note":"","count":1,"label":"Kuře","posId":"C114","price":4000,"KDSTags":["greenhighlight"],"isExtra":true}]</t>
  </si>
  <si>
    <t>2026-03-05T12:13:05.669+01:00</t>
  </si>
  <si>
    <t>2026-03-05T12:30:12.014+01:00</t>
  </si>
  <si>
    <t>2026-03-05T12:37:57.585+01:00</t>
  </si>
  <si>
    <t>2026-03-05T12:13:06.240+01:00</t>
  </si>
  <si>
    <t>[{"id":"7ee7e3c8-2c54-4dc5-810f-2f52f62e2d14","note":"","count":1,"label":"Comeback 32 cm","posId":"121","price":24900,"isExtra":false},{"id":"6005e30e-e6f5-411d-9c32-9a3cee117e94","note":"","count":1,"label":"slanina","posId":"B108","price":3000,"KDSTags":["greenhighlight"],"isExtra":true},{"id":"6e70115f-a0f1-42d6-aaca-1c1f7aa64cb8","note":"","count":1,"label":"šunka","posId":"B106","price":3000,"KDSTags":["greenhighlight"],"isExtra":true}]</t>
  </si>
  <si>
    <t>2026-03-05T11:30:50.849+01:00</t>
  </si>
  <si>
    <t>2026-03-05T11:39:50.014+01:00</t>
  </si>
  <si>
    <t>2026-03-05T11:12:32.074+01:00</t>
  </si>
  <si>
    <t>2026-03-05T11:22:28.409+01:00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</si>
  <si>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🌶️🌶️","posId":"108","price":30900,"isExtra":false},{"id":"54685049","note":"","count":1,"label":"Balné","posId":"K0000","price":2000,"isExtra":true},{"id":"59555749","note":"","count":1,"label":"BBQ základ","posId":"ZRB40","price":0,"isExtra":true}]</t>
  </si>
  <si>
    <t>2026-03-05T11:07:04.611+01:00</t>
  </si>
  <si>
    <t>2026-03-05T11:14:58.805+01:00</t>
  </si>
  <si>
    <t>[{"id":"1460d93c-4159-4d87-aaf2-4ef8fb5e31b1","note":"","count":1,"label":"Margherita 32 cm","posId":"112","price":20900,"isExtra":false},{"id":"50a2c673-74cc-459a-b7e5-f5c332128443","note":"","count":1,"label":"mozzarella","posId":"B113","price":3000,"KDSTags":["greenhighlight"],"isExtra":true},{"id":"6e70115f-a0f1-42d6-aaca-1c1f7aa64cb8","note":"","count":1,"label":"šunka","posId":"B106","price":3000,"KDSTags":["greenhighlight"],"isExtra":true},{"id":"bf272b1b-93ab-4050-9aff-ea1151ab5f41","note":"","count":1,"label":"pepperoni salám","posId":"B109","price":3000,"KDSTags":["greenhighlight"],"isExtra":true},{"id":"0604cf40-24b5-4ad5-a9e4-e5834def96b8","note":"","count":1,"label":"Dip česnekový","posId":"P106","price":2000,"isExtra":false}]</t>
  </si>
  <si>
    <t>2026-03-05T10:54:02.824+01:00</t>
  </si>
  <si>
    <t>2026-03-05T11:34:56.833+01:00</t>
  </si>
  <si>
    <t>2026-03-05T09:47:03.019+01:00</t>
  </si>
  <si>
    <t>2026-03-05T11:02:44.782+01:00</t>
  </si>
  <si>
    <t>2026-03-05T11:21:11.774+01:00</t>
  </si>
  <si>
    <t>2026-03-05T09:50:12.880+01:00</t>
  </si>
  <si>
    <t>[{"id":"923cca0f-b384-4647-b41a-b36c46b0c790","note":"","count":1,"label":"BBQ Meteor 32 cm","posId":"142","price":24900,"isExtra":false},{"id":"55f8781c-97f6-4a21-abe6-3780ea7117ba","note":"","count":1,"label":"změna na Smetanový základ","posId":"A129","price":0,"isExtra":true}]</t>
  </si>
  <si>
    <t>2026-03-04T23:49:32.537+01:00</t>
  </si>
  <si>
    <t>2026-03-04T23:56:23.124+01:00</t>
  </si>
  <si>
    <t>[{"id":"abc09576-c82e-424c-9c99-d37363e8b774","count":1,"label":"Pizza Hot &amp; Spicy 32","posId":"122","price":24900,"isExtra":false,"creatorId":"WdPTmxeeLr-GervzDEvU5","isPackging":0,"actualLabel":"Pizza Hot &amp; Spicy 32"},{"id":"extra_20230331101812_69","count":1,"label":"Jalapeňos","posId":"B102","price":2500,"KDSTags":["greenhighlight"],"isExtra":true,"mainItemId":"abc09576-c82e-424c-9c99-d37363e8b774"}]</t>
  </si>
  <si>
    <t>2026-03-04T23:38:53.747+01:00</t>
  </si>
  <si>
    <t>2026-03-04T23:46:59.283+01:00</t>
  </si>
  <si>
    <t>2026-03-04T23:36:05.055+01:00</t>
  </si>
  <si>
    <t>2026-03-04T23:46:08.067+01:00</t>
  </si>
  <si>
    <t>2026-03-04T23:56:17.794+01:00</t>
  </si>
  <si>
    <t>2026-03-04T23:36:05.494+01:00</t>
  </si>
  <si>
    <t>[{"id":"0491ba2d-7c43-44f5-949a-e82693028cdb","note":"","count":1,"label":"Margherita 32 cm","posId":"136","price":20900,"isExtra":false},{"id":"0604cf40-24b5-4ad5-a9e4-e5834def96b8","note":"","count":2,"label":"Dip česnekový","posId":"P106","price":2000,"isExtra":false}]</t>
  </si>
  <si>
    <t>2026-03-04T23:33:04.633+01:00</t>
  </si>
  <si>
    <t>2026-03-04T23:48:23.112+01:00</t>
  </si>
  <si>
    <t>2026-03-05T00:08:11.342+01:00</t>
  </si>
  <si>
    <t>2026-03-04T23:33:05.082+01:00</t>
  </si>
  <si>
    <t>[{"id":"0491ba2d-7c43-44f5-949a-e82693028cdb","note":"","count":1,"label":"Margherita 32 cm","posId":"136","price":20900,"isExtra":false},{"id":"0604cf40-24b5-4ad5-a9e4-e5834def96b8","note":"","count":1,"label":"Dip česnekový","posId":"P106","price":2000,"isExtra":false},{"id":"0663e926-2071-4402-b9ca-1a372f1ef96b","note":"","count":1,"label":"Zeleninová 32 cm","posId":"139","price":24900,"isExtra":false},{"id":"5d2371f1-a2a2-462f-9e8a-40af8e09e0d2","note":"","count":1,"label":"BEZ -olivy","posId":"X112","price":0,"KDSTags":["redhighlight"],"isExtra":true},{"id":"f4e62f0e-27eb-456f-a59a-dac515570142","note":"","count":1,"label":"Jablečno-skořicové rolls, 8ks","posId":"18","price":8900,"isExtra":false}]</t>
  </si>
  <si>
    <t>2026-03-04T22:59:06.388+01:00</t>
  </si>
  <si>
    <t>2026-03-04T23:12:03.793+01:00</t>
  </si>
  <si>
    <t>2026-03-04T23:22:25.180+01:00</t>
  </si>
  <si>
    <t>2026-03-04T22:59:06.672+01:00</t>
  </si>
  <si>
    <t>[{"id":"088a7edc-ef1e-4c6b-b7a1-36c2c45ab0fe","note":"","count":1,"label":"Capricciosa 32 cm","posId":"113","price":24900,"isExtra":false},{"id":"c17837f5-7a43-4caf-86f2-7f4c925f90fb","note":"","count":1,"label":"BBQ Meteor 32 cm","posId":"118","price":24900,"isExtra":false}]</t>
  </si>
  <si>
    <t>2026-03-04T22:47:54.090+01:00</t>
  </si>
  <si>
    <t>2026-03-04T23:04:54.019+01:00</t>
  </si>
  <si>
    <t>[{"id":"6748417db17528cb9bcae5f1","count":1,"label":"BBQ Meteor 40cm","posId":"106","price":30900,"isExtra":false},{"id":"656458f65d60d60772426fa0","count":1,"label":"Balné","posId":"K0000","price":2000,"isExtra":true},{"id":"6748417db17528cb9bcae611","count":1,"label":"Baby Špenát &amp; kuře 32cm","posId":"116","price":24900,"isExtra":false},{"id":"656458f65d60d607724273eb","count":1,"label":"Balné","posId":"K0000","price":1500,"isExtra":true},{"id":"684ae919decfe15485bf8fc7","count":1,"label":"Žampiony","posId":"B105","price":2500,"KDSTags":["greenhighlight"],"isExtra":true},{"id":"6942726f4fdaa18795007a8d","count":1,"label":"Sweet passion 32 cm","posId":"29","price":20900,"isExtra":false},{"id":"656458f65d60d607724273eb","count":1,"label":"Balné","posId":"K0000","price":1500,"isExtra":true}]</t>
  </si>
  <si>
    <t>2026-03-04T22:42:11.245+01:00</t>
  </si>
  <si>
    <t>2026-03-04T22:59:04.121+01:00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</si>
  <si>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🌶️","posId":"109","price":30900,"isExtra":false},{"id":"54685049","note":"","count":1,"label":"Balné","posId":"K0000","price":2000,"isExtra":true},{"id":"59555749","note":"","count":1,"label":"BBQ základ","posId":"ZRB40","price":0,"isExtra":true},{"id":"54685015","note":"","size":"Pečené brambory","count":1,"label":"Pečené brambory","posId":"P103","price":6900,"isExtra":false},{"id":"54685059","note":"","count":1,"label":"Balné","posId":"K0000","price":1500,"isExtra":true},{"id":"54685018","note":"","size":"Česnekový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</si>
  <si>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2026-03-04T22:35:04.893+01:00</t>
  </si>
  <si>
    <t>2026-03-04T22:45:47.777+01:00</t>
  </si>
  <si>
    <t>2026-03-04T22:51:03.366+01:00</t>
  </si>
  <si>
    <t>2026-03-04T22:35:05.275+01:00</t>
  </si>
  <si>
    <t>[{"id":"e8a7b47a-70d2-4cc2-a375-1dab55125675","note":"","count":1,"label":"Quattro Formaggi 32 cm","posId":"123","price":24900,"isExtra":false}]</t>
  </si>
  <si>
    <t>2026-03-04T22:31:55.527+01:00</t>
  </si>
  <si>
    <t>2026-03-04T22:40:15.452+01:00</t>
  </si>
  <si>
    <t>[{"id":"109","note":"","count":1,"label":"Comeback 40cm 🌶️","posId":"109","price":30900,"isExtra":false},{"id":"K0000","note":"","count":1,"label":"Balné","posId":"K0000","price":2000,"isExtra":true},{"id":"A118","note":"","count":1,"label":"okraj hotdog, hořčice","posId":"A118","price":6500,"isExtra":true}]</t>
  </si>
  <si>
    <t>2026-03-04T22:27:46.278+01:00</t>
  </si>
  <si>
    <t>2026-03-04T22:36:56.323+01:00</t>
  </si>
  <si>
    <t>2026-03-04T22:20:43.531+01:00</t>
  </si>
  <si>
    <t>2026-03-04T22:30:35.124+01:00</t>
  </si>
  <si>
    <t>[{"id":"6748417db17528cb9bcae62d","count":1,"label":"Veggie menu Comeback","posId":"M200","price":34900,"isExtra":false},{"id":"656458f65d60d607724273a3","count":1,"label":"Balné","posId":"K0000","price":3000,"isExtra":true},{"id":"656458f65d60d607724273ba","count":1,"label":"Špenát &amp; kuře","posId":"Y116","price":0,"isExtra":true},{"id":"656458f65d60d607724273c1","count":1,"label":"česnekový chléb","posId":"P104","price":0,"isExtra":true},{"id":"69427269443d7650b9d9317f","count":1,"label":"Aquilla černý čaj a broskev","posId":"N120","price":0,"isExtra":true}]</t>
  </si>
  <si>
    <t>2026-03-04T22:07:34.098+01:00</t>
  </si>
  <si>
    <t>2026-03-04T22:16:01.075+01:00</t>
  </si>
  <si>
    <t>2026-03-04T22:03:05.321+01:00</t>
  </si>
  <si>
    <t>2026-03-04T22:13:24.361+01:00</t>
  </si>
  <si>
    <t>2026-03-04T22:23:39.377+01:00</t>
  </si>
  <si>
    <t>2026-03-04T22:03:25.864+01:00</t>
  </si>
  <si>
    <t>[{"id":"e8a7b47a-70d2-4cc2-a375-1dab55125675","note":"","count":1,"label":"Quattro Formaggi 32 cm","posId":"123","price":24900,"isExtra":false},{"id":"ea19fb90-a0c3-4d7a-946a-81082fc1a3c2","note":"","count":1,"label":"okraj Hotdog hořčice","posId":"A117","price":5700,"isExtra":true}]</t>
  </si>
  <si>
    <t>2026-03-04T21:55:53.473+01:00</t>
  </si>
  <si>
    <t>2026-03-04T22:05:36.412+01:00</t>
  </si>
  <si>
    <t>[{"id":"M100","note":"","count":1,"label":"Spicy menu Comeback","posId":"M100","price":34900,"isExtra":false},{"id":"K0000","note":"","count":1,"label":"Balné","posId":"K0000","price":3000,"isExtra":true},{"id":"Y118","note":"","count":1,"label":"BBQ Meteor","posId":"Y118","price":0,"isExtra":true},{"id":"A123","note":"","count":1,"label":"okraj mozzarella, bbq omáčka","posId":"A123","price":5700,"isExtra":true},{"id":"P101","note":"","count":1,"label":"spicy wings 🌶️","posId":"P101","price":0,"isExtra":true},{"id":"N125","note":"","count":1,"label":"Pepsi zero sugar 1l","posId":"N125","price":0,"isExtra":true}]</t>
  </si>
  <si>
    <t>2026-03-04T21:47:07.003+01:00</t>
  </si>
  <si>
    <t>2026-03-04T21:54:51.223+01:00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</si>
  <si>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32cm","posId":"123","price":24900,"isExtra":false},{"id":"54685059","note":"","count":1,"label":"Balné","posId":"K0000","price":1500,"isExtra":true},{"id":"59589719","note":"","count":1,"label":"USA těsto","posId":"17","price":1000,"isExtra":true},{"id":"54685097","note":"","count":1,"label":"okraj mozzarella, bbq omáčka","posId":"A123","price":5700,"isExtra":true}]</t>
  </si>
  <si>
    <t>2026-03-04T21:38:21.666+01:00</t>
  </si>
  <si>
    <t>2026-03-04T21:47:47.268+01:00</t>
  </si>
  <si>
    <t>[{"id":"6748417db17528cb9bcae5fd","count":1,"label":"Margherita 32cm","posId":"112","price":20900,"isExtra":false},{"id":"656458f65d60d607724273eb","count":1,"label":"Balné","posId":"K0000","price":1500,"isExtra":true},{"id":"684ae919decfe15485bf8fcc","count":1,"label":"Kukuřice","posId":"B115","price":2500,"KDSTags":["greenhighlight"],"isExtra":true},{"id":"684ae919decfe15485bf8fcf","count":1,"label":"Šunka","posId":"B106","price":3000,"KDSTags":["greenhighlight"],"isExtra":true},{"id":"684ae919decfe15485bf8fd0","count":1,"label":"Slanina","posId":"B108","price":3000,"KDSTags":["greenhighlight"],"isExtra":true}]</t>
  </si>
  <si>
    <t>2026-03-04T21:36:05.482+01:00</t>
  </si>
  <si>
    <t>2026-03-04T21:47:42.372+01:00</t>
  </si>
  <si>
    <t>[{"id":"896d2264-b315-4ee3-b331-0fa7b26bb96f","note":"","count":1,"label":"Hawai 32 cm","posId":"114","price":24900,"isExtra":false}]</t>
  </si>
  <si>
    <t>2026-03-04T21:29:05.834+01:00</t>
  </si>
  <si>
    <t>2026-03-04T21:52:49.485+01:00</t>
  </si>
  <si>
    <t>2026-03-04T22:00:08.399+01:00</t>
  </si>
  <si>
    <t>2026-03-04T21:29:06.195+01:00</t>
  </si>
  <si>
    <t>[{"id":"a78b511f-836b-415e-9285-dd47f293529b","note":"","count":1,"label":"Pepperoni 40 cm","posId":"108","price":30900,"isExtra":false},{"id":"a3af24f3-c3ce-4e93-83a5-9a3b7277f4fc","note":"","count":1,"label":"Okraj mozzarella, bylinky","posId":"A122","price":6500,"isExtra":true},{"id":"0604cf40-24b5-4ad5-a9e4-e5834def96b8","note":"","count":2,"label":"Dip česnekový","posId":"P106","price":2000,"isExtra":false}]</t>
  </si>
  <si>
    <t>2026-03-04T21:26:44.839+01:00</t>
  </si>
  <si>
    <t>2026-03-04T21:41:36.798+01:00</t>
  </si>
  <si>
    <t>[{"id":"698a057bcb290763837f5586","count":1,"label":"Opočno karamel","posId":"D112","price":12900,"isExtra":false},{"id":"6748417db17528cb9bcae65f","count":1,"label":"Pepsi 1l","posId":"N124","price":5900,"isExtra":false},{"id":"6748417db17528cb9bcae5e7","count":1,"label":"Quattro Formaggi 40cm","posId":"111","price":30900,"isExtra":false},{"id":"656458f65d60d60772426fa0","count":1,"label":"Balné","posId":"K0000","price":2000,"isExtra":true}]</t>
  </si>
  <si>
    <t>2026-03-04T21:26:03.672+01:00</t>
  </si>
  <si>
    <t>2026-03-04T21:50:22.053+01:00</t>
  </si>
  <si>
    <t>2026-03-04T22:00:05.692+01:00</t>
  </si>
  <si>
    <t>2026-03-04T21:26:04.132+01:00</t>
  </si>
  <si>
    <t>[{"id":"7805ed20-b7fb-4253-865d-b1d6ba10a291","note":"","count":1,"label":"Baby špenát &amp; kuře 32 cm","posId":"140","price":24900,"isExtra":false},{"id":"78606be9-7e01-4fe9-a37c-d9a4b62d5696","note":"","count":1,"label":"změna na BBQ základ","posId":"A128","price":0,"isExtra":true}]</t>
  </si>
  <si>
    <t>2026-03-04T21:25:03.813+01:00</t>
  </si>
  <si>
    <t>2026-03-04T21:33:00.570+01:00</t>
  </si>
  <si>
    <t>[{"id":"44f66fb9-fc80-46b2-b112-ecbf82d721e6","note":"","count":1,"label":"Zeleninová 40 cm","posId":"103","price":30900,"isExtra":false}]</t>
  </si>
  <si>
    <t>2026-03-04T21:16:04.133+01:00</t>
  </si>
  <si>
    <t>2026-03-04T21:23:02.591+01:00</t>
  </si>
  <si>
    <t>2026-03-04T21:31:32.221+01:00</t>
  </si>
  <si>
    <t>2026-03-04T21:16:04.951+01:00</t>
  </si>
  <si>
    <t>[{"id":"4f6ede18-25d3-4c82-be03-84c9578ab8ce","note":"","count":1,"label":"Pepperoni 32 cm","posId":"144","price":24900,"isExtra":false},{"id":"0604cf40-24b5-4ad5-a9e4-e5834def96b8","note":"","count":3,"label":"Dip česnekový","posId":"P106","price":2000,"isExtra":false}]</t>
  </si>
  <si>
    <t>2026-03-04T21:16:04.096+01:00</t>
  </si>
  <si>
    <t>2026-03-04T21:25:35.584+01:00</t>
  </si>
  <si>
    <t>2026-03-04T21:44:58.362+01:00</t>
  </si>
  <si>
    <t>2026-03-04T21:16:04.938+01:00</t>
  </si>
  <si>
    <t>[{"id":"3a5867b0-8da1-4c8b-bd1f-70418434cae8","note":"","count":1,"label":"BBQ Texas 32 cm","posId":"119","price":24900,"isExtra":false},{"id":"15882222-eb55-420b-a563-1fd60403ece7","note":"","count":1,"label":"Hot &amp; Spicy 18 cm","posId":"134","price":11900,"isExtra":false}]</t>
  </si>
  <si>
    <t>2026-03-04T21:11:29.169+01:00</t>
  </si>
  <si>
    <t>2026-03-04T21:20:11.891+01:00</t>
  </si>
  <si>
    <t>[{"id":"54684975","note":"prosíme bez pálivé salam nebo jiné pálivé produkty. je to pro děti. děkujeme vám za ochotu.","size":"Comeback 40cm 🌶️","count":1,"label":"Comeback 40cm 🌶️","posId":"109","price":30900,"isExtra":false},{"id":"54685049","note":"","count":1,"label":"Balné","posId":"K0000","price":2000,"isExtra":true},{"id":"54685083","note":"","count":1,"label":"okraj mozzarella, bylinky","posId":"A122","price":6500,"isExtra":true},{"id":"54685114","note":"","count":1,"label":"Bez salámu","posId":"X109","price":0,"KDSTags":["redhighlight"],"isExtra":true},{"id":"54685164","note":"","count":1,"label":"Šunka","posId":"C106","price":4000,"KDSTags":["greenhighlight"],"isExtra":true},{"id":"54685186","note":"","count":1,"label":"Párek","posId":"C110","price":4000,"KDSTags":["greenhighlight"],"isExtra":true},{"id":"57405718","note":"","size":"Pepsi 1l","count":1,"label":"Pepsi 1l","posId":"N124","price":5900,"isExtra":false}]</t>
  </si>
  <si>
    <t>2026-03-04T21:07:04.902+01:00</t>
  </si>
  <si>
    <t>2026-03-04T21:16:02.619+01:00</t>
  </si>
  <si>
    <t>[{"id":"55ca227d-485c-4130-a44d-b26b939e8c03","note":"","count":1,"label":"Hot &amp; Spicy 32 cm","posId":"122","price":24900,"isExtra":false},{"id":"978c26ec-8492-4979-8b1c-f7ff8381d413","note":"","count":1,"label":"Pepperoni Rolls, 6 ks","posId":"P100","price":8900,"isExtra":false}]</t>
  </si>
  <si>
    <t>2026-03-04T20:54:15.223+01:00</t>
  </si>
  <si>
    <t>2026-03-04T21:08:21.888+01:00</t>
  </si>
  <si>
    <t>[{"id":"54685018","note":"","size":"Česnekový dip","count":2,"label":"Česnekový dip","posId":"P106","price":2000,"isExtra":false},{"id":"54685059","note":"","count":2,"label":"Balné","posId":"K0000","price":1500,"isExtra":true},{"id":"54684976","note":"","size":"Pepperoni 40cm 🌶️🌶️","count":2,"label":"Pepperoni 40cm 🌶️🌶️","posId":"108","price":30900,"isExtra":false},{"id":"54685049","note":"","count":2,"label":"Balné","posId":"K0000","price":2000,"isExtra":true}]</t>
  </si>
  <si>
    <t>2026-03-04T20:51:30.381+01:00</t>
  </si>
  <si>
    <t>2026-03-04T21:04:25.715+01:00</t>
  </si>
  <si>
    <t>[{"id":"6748417db17528cb9bcae5f7","count":1,"label":"Capricciosa 40cm","posId":"101","price":30900,"isExtra":false},{"id":"656458f65d60d60772426fa0","count":1,"label":"Balné","posId":"K0000","price":2000,"isExtra":true},{"id":"6748417db17528cb9bcae661","count":1,"label":"Pepsi zero sugar 1l","posId":"N125","price":5900,"isExtra":false}]</t>
  </si>
  <si>
    <t>2026-03-04T20:40:08.738+01:00</t>
  </si>
  <si>
    <t>2026-03-04T20:48:21.850+01:00</t>
  </si>
  <si>
    <t>2026-03-04T20:35:59.330+01:00</t>
  </si>
  <si>
    <t>2026-03-04T20:45:28.792+01:00</t>
  </si>
  <si>
    <t>[{"id":"59589716","note":"","size":"Baby Špenát &amp; kuře 32cm","count":1,"label":"Baby Špenát &amp; kuře 32cm","posId":"116","price":24900,"isExtra":false},{"id":"54685059","note":"","count":1,"label":"Balné","posId":"K0000","price":1500,"isExtra":true},{"id":"54684979","note":"","size":"Baby špenát &amp; kuře 40cm","count":1,"label":"Baby špenát &amp; kuře 40cm","posId":"104","price":30900,"isExtra":false},{"id":"54685049","note":"","count":1,"label":"Balné","posId":"K0000","price":2000,"isExtra":true}]</t>
  </si>
  <si>
    <t>2026-03-04T20:29:46.081+01:00</t>
  </si>
  <si>
    <t>2026-03-04T20:38:53.564+01:00</t>
  </si>
  <si>
    <t>[{"id":"6748417db17528cb9bcae5f7","count":1,"label":"Capricciosa 40cm","posId":"101","price":30900,"isExtra":false},{"id":"656458f65d60d60772426fa0","count":1,"label":"Balné","posId":"K0000","price":2000,"isExtra":true},{"id":"684ae919decfe15485bf8dee","count":1,"label":"Kukuřice","posId":"C115","price":3500,"KDSTags":["greenhighlight"],"isExtra":true}]</t>
  </si>
  <si>
    <t>Nekolný Vladimír</t>
  </si>
  <si>
    <t>2026-03-04T20:18:04.475+01:00</t>
  </si>
  <si>
    <t>2026-03-04T20:41:42.529+01:00</t>
  </si>
  <si>
    <t>2026-03-04T20:53:25.729+01:00</t>
  </si>
  <si>
    <t>2026-03-04T20:18:04.969+01:00</t>
  </si>
  <si>
    <t>Adam</t>
  </si>
  <si>
    <t>2026-03-04T20:13:15.111+01:00</t>
  </si>
  <si>
    <t>2026-03-04T20:22:32.609+01:00</t>
  </si>
  <si>
    <t>[{"id":"112","note":"","count":1,"label":"Margherita 32cm","posId":"112","price":20900,"isExtra":false},{"id":"K0000","note":"","count":1,"label":"Balné","posId":"K0000","price":1500,"isExtra":true},{"id":"N126","note":"","count":1,"label":"Mirinda 1l","posId":"N126","price":5900,"isExtra":false}]</t>
  </si>
  <si>
    <t>2026-03-04T20:10:34.183+01:00</t>
  </si>
  <si>
    <t>2026-03-04T20:21:28.711+01:00</t>
  </si>
  <si>
    <t>[{"id":"59589715","note":"","size":"Capricciosa 32cm","count":1,"label":"Capricciosa 32cm","posId":"113","price":24900,"isExtra":false},{"id":"54685059","note":"","count":1,"label":"Balné","posId":"K0000","price":1500,"isExtra":true},{"id":"54685018","note":"","size":"Česnekový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</si>
  <si>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2026-03-04T19:55:28.526+01:00</t>
  </si>
  <si>
    <t>2026-03-04T20:05:25.564+01:00</t>
  </si>
  <si>
    <t>[{"id":"6748417db17528cb9bcae603","count":1,"label":"Comeback 32cm 🌶️","posId":"121","price":24900,"isExtra":false},{"id":"656458f65d60d607724273eb","count":1,"label":"Balné","posId":"K0000","price":1500,"isExtra":true},{"id":"684ae919decfe15485bf903e","count":1,"label":"Bez salámu","posId":"X109","price":0,"KDSTags":["redhighlight"],"isExtra":true},{"id":"684ae919decfe15485bf8fca","count":1,"label":"Paprika","posId":"B111","price":2500,"KDSTags":["greenhighlight"],"isExtra":true},{"id":"684ae919decfe15485bf8fd1","count":1,"label":"Gorgonzola","posId":"B101","price":3000,"KDSTags":["greenhighlight"],"isExtra":true},{"id":"6748417db17528cb9bcae661","count":1,"label":"Pepsi zero sugar 1l","posId":"N125","price":5900,"isExtra":false},{"id":"6748417db17528cb9bcae643","count":1,"label":"Dip Jalapeňos","posId":"P107","price":2000,"isExtra":false},{"id":"656458f65d60d607724273eb","count":1,"label":"Balné","posId":"K0000","price":1500,"isExtra":true}]</t>
  </si>
  <si>
    <t>2026-03-04T19:55:03.689+01:00</t>
  </si>
  <si>
    <t>2026-03-04T20:03:30.429+01:00</t>
  </si>
  <si>
    <t>2026-03-04T19:54:03.083+01:00</t>
  </si>
  <si>
    <t>2026-03-04T20:01:00.814+01:00</t>
  </si>
  <si>
    <t>2026-03-04T20:08:24.909+01:00</t>
  </si>
  <si>
    <t>2026-03-04T19:54:03.970+01:00</t>
  </si>
  <si>
    <t>[{"id":"0491ba2d-7c43-44f5-949a-e82693028cdb","note":"","count":1,"label":"Margherita 32 cm","posId":"136","price":20900,"isExtra":false},{"id":"af2bee84-a445-45fc-8ca2-cf4fed0dcf38","note":"","count":1,"label":"okraj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česnekový","posId":"P106","price":2000,"isExtra":false}]</t>
  </si>
  <si>
    <t>2026-03-04T19:53:02.598+01:00</t>
  </si>
  <si>
    <t>2026-03-04T19:59:28.437+01:00</t>
  </si>
  <si>
    <t>[{"id":"32a8bdec-2b64-461a-8eb9-4d598d59ed18","count":1,"label":"Pizza Margherita 40","posId":"100","price":26900,"isExtra":false,"creatorId":"heLIyW-sQ4PWMzCV3X4Sk","isPackging":0,"actualLabel":"Pizza Margherita 40"}]</t>
  </si>
  <si>
    <t>2026-03-04T19:47:56.919+01:00</t>
  </si>
  <si>
    <t>2026-03-04T19:53:27.674+01:00</t>
  </si>
  <si>
    <t>[{"id":"59589706","note":"","size":"Margherita 32cm","count":1,"label":"Margherita 32cm","posId":"112","price":20900,"isExtra":false},{"id":"54685059","note":"","count":1,"label":"Balné","posId":"K0000","price":1500,"isExtra":true}]</t>
  </si>
  <si>
    <t>2026-03-04T19:43:15.714+01:00</t>
  </si>
  <si>
    <t>2026-03-04T19:50:05.562+01:00</t>
  </si>
  <si>
    <t>2026-03-04T19:33:03.123+01:00</t>
  </si>
  <si>
    <t>2026-03-04T19:46:39.333+01:00</t>
  </si>
  <si>
    <t>2026-03-04T20:04:57.108+01:00</t>
  </si>
  <si>
    <t>2026-03-04T19:33:03.599+01:00</t>
  </si>
  <si>
    <t>[{"id":"c17837f5-7a43-4caf-86f2-7f4c925f90fb","note":"","count":1,"label":"BBQ Meteor 32 cm","posId":"118","price":24900,"isExtra":false},{"id":"86f97e80-4313-45a1-88bb-cd090c233763","note":"","count":1,"label":"Pepsi 1l","posId":"N124","price":5900,"isExtra":false}]</t>
  </si>
  <si>
    <t>2026-03-04T19:32:09.669+01:00</t>
  </si>
  <si>
    <t>2026-03-04T19:45:43.682+01:00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</si>
  <si>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🌶️","posId":"109","price":30900,"isExtra":false},{"id":"54685049","note":"","count":1,"label":"Balné","posId":"K0000","price":2000,"isExtra":true},{"id":"59555749","note":"","count":1,"label":"BBQ základ","posId":"ZRB40","price":0,"isExtra":true},{"id":"54685083","note":"","count":1,"label":"okraj mozzarella, bylinky","posId":"A122","price":6500,"isExtra":true},{"id":"54685100","note":"","count":1,"label":"Žampiony","posId":"C105","price":3500,"KDSTags":["greenhighlight"],"isExtra":true},{"id":"54685152","note":"","count":1,"label":"Kukuřice","posId":"C115","price":3500,"KDSTags":["greenhighlight"],"isExtra":true},{"id":"54685171","note":"","count":1,"label":"Slanina","posId":"C108","price":4000,"KDSTags":["greenhighlight"],"isExtra":true},{"id":"57405718","note":"","size":"Pepsi 1l","count":1,"label":"Pepsi 1l","posId":"N124","price":5900,"isExtra":false},{"id":"54685019","note":"","size":"BBQ dip","count":1,"label":"BBQ dip","posId":"P105","price":2000,"isExtra":false},{"id":"54685059","note":"","count":1,"label":"Balné","posId":"K0000","price":1500,"isExtra":true}]</t>
  </si>
  <si>
    <t>2026-03-04T19:23:03.327+01:00</t>
  </si>
  <si>
    <t>2026-03-04T19:38:11.394+01:00</t>
  </si>
  <si>
    <t>2026-03-04T19:18:02.946+01:00</t>
  </si>
  <si>
    <t>2026-03-04T19:34:43.326+01:00</t>
  </si>
  <si>
    <t>[{"id":"0b22568e-4d1c-45db-9aa3-de09ef6c293a","note":"","count":1,"label":"Pepperoni 32 cm","posId":"120","price":24900,"isExtra":false},{"id":"af2bee84-a445-45fc-8ca2-cf4fed0dcf38","note":"","count":1,"label":"okraj mozzarella bylinky","posId":"A121","price":5700,"isExtra":true},{"id":"fb380719-7e86-4a50-b0fc-8a72368b6991","note":"","count":1,"label":"kukuřice","posId":"B115","price":2500,"KDSTags":["greenhighlight"],"isExtra":true}]</t>
  </si>
  <si>
    <t>2026-03-04T19:17:03.186+01:00</t>
  </si>
  <si>
    <t>2026-03-04T19:32:07.405+01:00</t>
  </si>
  <si>
    <t>2026-03-04T19:41:13.439+01:00</t>
  </si>
  <si>
    <t>2026-03-04T19:17:04.736+01:00</t>
  </si>
  <si>
    <t>2026-03-04T19:16:03.741+01:00</t>
  </si>
  <si>
    <t>2026-03-04T19:29:20.441+01:00</t>
  </si>
  <si>
    <t>[{"id":"7ebac4a7-6cce-442e-b2bb-06b929c16076","note":"","count":1,"label":"Baby špenát &amp; kuře 32 cm","posId":"116","price":24900,"isExtra":false},{"id":"088a7edc-ef1e-4c6b-b7a1-36c2c45ab0fe","note":"","count":1,"label":"Capricciosa 32 cm","posId":"113","price":24900,"isExtra":false},{"id":"86f97e80-4313-45a1-88bb-cd090c233763","note":"","count":1,"label":"Pepsi 1l","posId":"N124","price":5900,"isExtra":false}]</t>
  </si>
  <si>
    <t>2026-03-04T19:13:59.548+01:00</t>
  </si>
  <si>
    <t>2026-03-04T19:26:50.554+01:00</t>
  </si>
  <si>
    <t>2026-03-04T19:13:22.440+01:00</t>
  </si>
  <si>
    <t>2026-03-04T19:24:05.733+01:00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</si>
  <si>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🌶️🌶️","posId":"120","price":24900,"isExtra":false},{"id":"54685059","note":"","count":1,"label":"Balné","posId":"K0000","price":1500,"isExtra":true},{"id":"54685088","note":"","count":1,"label":"okraj mozzarella, bylinky","posId":"A121","price":5700,"isExtra":true}]</t>
  </si>
  <si>
    <t>2026-03-04T19:11:02.279+01:00</t>
  </si>
  <si>
    <t>2026-03-04T19:22:53.651+01:00</t>
  </si>
  <si>
    <t>[{"id":"6748417db17528cb9bcae5f5","count":1,"label":"Hawai 40cm","posId":"102","price":30900,"isExtra":false},{"id":"656458f65d60d60772426fa0","count":1,"label":"Balné","posId":"K0000","price":2000,"isExtra":true},{"id":"6745a653230e9519de489706","count":1,"label":"Smetanový základ","posId":"ZRS40","price":0,"isExtra":true}]</t>
  </si>
  <si>
    <t>2026-03-04T19:09:32.963+01:00</t>
  </si>
  <si>
    <t>2026-03-04T19:20:36.794+01:00</t>
  </si>
  <si>
    <t>[{"id":"54684972","note":"","size":"Margherita 40cm","count":1,"label":"Margherita 40cm","posId":"100","price":26900,"isExtra":false},{"id":"54685049","note":"","count":1,"label":"Balné","posId":"K0000","price":2000,"isExtra":true},{"id":"54685083","note":"","count":1,"label":"okraj mozzarella, bylinky","posId":"A122","price":6500,"isExtra":true},{"id":"54684975","note":"","size":"Comeback 40cm 🌶️","count":1,"label":"Comeback 40cm 🌶️","posId":"109","price":30900,"isExtra":false},{"id":"54685049","note":"","count":1,"label":"Balné","posId":"K0000","price":2000,"isExtra":true},{"id":"59589706","note":"","size":"Margherita 32cm","count":1,"label":"Margherita 32cm","posId":"112","price":20900,"isExtra":false},{"id":"54685059","note":"","count":1,"label":"Balné","posId":"K0000","price":1500,"isExtra":true}]</t>
  </si>
  <si>
    <t>2026-03-04T19:01:44.606+01:00</t>
  </si>
  <si>
    <t>2026-03-04T19:10:40.570+01:00</t>
  </si>
  <si>
    <t>[{"id":"4792c3a3-b727-4c2c-804f-2d34243fa19a","count":1,"label":"Pizza Quattro Formaggi 32","posId":"123","price":24900,"isExtra":false,"creatorId":"gWLmb9LWZ7Yfbb-vkBHFX","isPackging":0,"actualLabel":"Pizza Quattro Formaggi 32"},{"id":"KHkqvH4nrpVi3rmWB6xsU","count":1,"label":"Bez gorgonzoly","posId":"X101","price":0,"KDSTags":["redhighlight"],"isExtra":true,"mainItemId":"4792c3a3-b727-4c2c-804f-2d34243fa19a"},{"id":"6978d2ad-74e9-4912-a162-01d418565681","count":1,"label":"Pizza BBQ Meteor 32","posId":"118","price":24900,"isExtra":false,"creatorId":"2inoYCj5jXh2ZzVJnLGX9","isPackging":0,"actualLabel":"Pizza BBQ Meteor 32"}]</t>
  </si>
  <si>
    <t>2026-03-04T18:59:20.285+01:00</t>
  </si>
  <si>
    <t>2026-03-04T19:11:01.704+01:00</t>
  </si>
  <si>
    <t>2026-03-04T18:57:34.222+01:00</t>
  </si>
  <si>
    <t>2026-03-04T19:04:35.782+01:00</t>
  </si>
  <si>
    <t>2026-03-04T18:55:03.204+01:00</t>
  </si>
  <si>
    <t>2026-03-04T19:02:19.450+01:00</t>
  </si>
  <si>
    <t>[{"id":"0b22568e-4d1c-45db-9aa3-de09ef6c293a","note":"","count":1,"label":"Pepperoni 32 cm","posId":"120","price":24900,"isExtra":false}]</t>
  </si>
  <si>
    <t>2026-03-04T18:53:03.320+01:00</t>
  </si>
  <si>
    <t>2026-03-04T19:00:37.479+01:00</t>
  </si>
  <si>
    <t>2026-03-04T18:46:04.456+01:00</t>
  </si>
  <si>
    <t>2026-03-04T18:53:38.435+01:00</t>
  </si>
  <si>
    <t>[{"id":"088a7edc-ef1e-4c6b-b7a1-36c2c45ab0fe","note":"","count":1,"label":"Capricciosa 32 cm","posId":"113","price":24900,"isExtra":false},{"id":"78606be9-7e01-4fe9-a37c-d9a4b62d5696","note":"","count":1,"label":"změna na BBQ základ","posId":"A128","price":0,"isExtra":true},{"id":"0d5bd9fd-6128-4489-94d2-641ed7ac4298","note":"","count":1,"label":"párek","posId":"B110","price":3000,"KDSTags":["greenhighlight"],"isExtra":true},{"id":"5d2371f1-a2a2-462f-9e8a-40af8e09e0d2","note":"","count":1,"label":"BEZ -olivy","posId":"X112","price":0,"KDSTags":["redhighlight"],"isExtra":true},{"id":"6747ad56-2f52-4f5b-b96c-109c91cf97bd","note":"","count":1,"label":"Hawai 18 cm","posId":"126","price":11900,"isExtra":false},{"id":"d0d907b3-24d9-4ca1-bfa0-6af54e82b136","note":"","count":1,"label":"Ananas.","posId":"A100","price":1500,"isExtra":true}]</t>
  </si>
  <si>
    <t>2026-03-04T18:43:03.302+01:00</t>
  </si>
  <si>
    <t>2026-03-04T18:50:03.736+01:00</t>
  </si>
  <si>
    <t>2026-03-04T18:59:03.975+01:00</t>
  </si>
  <si>
    <t>2026-03-04T18:43:03.648+01:00</t>
  </si>
  <si>
    <t>Filip Tomáš</t>
  </si>
  <si>
    <t>2026-03-04T18:33:58.700+01:00</t>
  </si>
  <si>
    <t>2026-03-04T18:48:15.747+01:00</t>
  </si>
  <si>
    <t>[{"id":"113","note":"","count":1,"label":"Capricciosa 32cm","posId":"113","price":24900,"isExtra":false},{"id":"K0000","note":"","count":1,"label":"Balné","posId":"K0000","price":1500,"isExtra":true},{"id":"B115","note":"","count":1,"label":"Kukuřice","posId":"B115","price":2500,"KDSTags":["greenhighlight"],"isExtra":true}]</t>
  </si>
  <si>
    <t>2026-03-04T18:33:56.211+01:00</t>
  </si>
  <si>
    <t>2026-03-04T18:46:38.042+01:00</t>
  </si>
  <si>
    <t>2026-03-04T18:28:03.645+01:00</t>
  </si>
  <si>
    <t>2026-03-04T18:44:29.189+01:00</t>
  </si>
  <si>
    <t>2026-03-04T19:01:13.632+01:00</t>
  </si>
  <si>
    <t>2026-03-04T18:28:04.186+01:00</t>
  </si>
  <si>
    <t>[{"id":"923cca0f-b384-4647-b41a-b36c46b0c790","note":"","count":1,"label":"BBQ Meteor 32 cm","posId":"142","price":24900,"isExtra":false},{"id":"6005e30e-e6f5-411d-9c32-9a3cee117e94","note":"","count":1,"label":"slanina","posId":"B108","price":3000,"KDSTags":["greenhighlight"],"isExtra":true},{"id":"a4e8ca23-fe36-4747-a603-19485eee7e76","note":"","count":1,"label":"Hot &amp; Spicy 32 cm","posId":"146","price":24900,"isExtra":false}]</t>
  </si>
  <si>
    <t>2026-03-04T18:23:26.625+01:00</t>
  </si>
  <si>
    <t>2026-03-04T18:41:01.372+01:00</t>
  </si>
  <si>
    <t>[{"id":"3df28c57-08b8-4e6e-91b5-c1e0ccb5eee6","count":1,"label":"Pizza Margherita 18","posId":"124","price":11900,"isExtra":false,"creatorId":"SaavuCPkKrZA4xRTQnKfD","isPackging":0,"actualLabel":"Pizza Margherita 18"},{"id":"3a1d6fe7-1693-431a-ba49-47c37b74f403","count":1,"label":"Pizza Capricciosa 18","posId":"125","price":11900,"isExtra":false,"creatorId":"rgEVGk4EKg3onrIwGJVw_","isPackging":0,"actualLabel":"Pizza Capricciosa 18"},{"id":"e6ad4f97-9fbb-4ec8-b135-7aac575d86d2","count":1,"label":"Pizza Zeleninová 18 cm","posId":"127","price":11900,"isExtra":false,"creatorId":"tkfYgEAbSNoyzMj34MD_0","isPackging":0,"actualLabel":"Pizza Zeleninová 18 cm"}]</t>
  </si>
  <si>
    <t>2026-03-04T18:23:02.674+01:00</t>
  </si>
  <si>
    <t>2026-03-04T18:38:14.375+01:00</t>
  </si>
  <si>
    <t>2026-03-04T18:53:01.982+01:00</t>
  </si>
  <si>
    <t>2026-03-04T18:23:03.171+01:00</t>
  </si>
  <si>
    <t>[{"id":"0b22568e-4d1c-45db-9aa3-de09ef6c293a","note":"","count":1,"label":"Pepperoni 32 cm","posId":"120","price":24900,"isExtra":false},{"id":"e8a7b47a-70d2-4cc2-a375-1dab55125675","note":"","count":1,"label":"Quattro Formaggi 32 cm","posId":"123","price":24900,"isExtra":false},{"id":"52687002-58c9-40ea-ba22-d2ae7a4b5889","note":"","count":1,"label":"Comeback 32 cm","posId":"145","price":24900,"isExtra":false}]</t>
  </si>
  <si>
    <t>2026-03-04T18:22:21.651+01:00</t>
  </si>
  <si>
    <t>2026-03-04T18:32:50.652+01:00</t>
  </si>
  <si>
    <t>[{"id":"59589714","note":"","size":"Hawai 32cm","count":1,"label":"Hawai 32cm","posId":"114","price":24900,"isExtra":false},{"id":"54685059","note":"","count":1,"label":"Balné","posId":"K0000","price":1500,"isExtra":true},{"id":"57279284","note":"","count":1,"label":"Smetanový základ","posId":"ZRS32","price":0,"isExtra":true},{"id":"54685094","note":"","count":1,"label":"Bez ananasu","posId":"X100","price":0,"KDSTags":["redhighlight"],"isExtra":true},{"id":"54685099","note":"","count":1,"label":"Žampiony","posId":"B105","price":2500,"KDSTags":["greenhighlight"],"isExtra":true}]</t>
  </si>
  <si>
    <t>2026-03-04T18:19:58.693+01:00</t>
  </si>
  <si>
    <t>2026-03-04T18:31:16.554+01:00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</si>
  <si>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základ","posId":"ZRS40","price":0,"isExtra":true}]</t>
  </si>
  <si>
    <t>2026-03-04T18:17:43.575+01:00</t>
  </si>
  <si>
    <t>2026-03-04T18:25:39.320+01:00</t>
  </si>
  <si>
    <t>[{"id":"2ed374ee-674b-4eaf-b2ed-00eb9a41b9a1","count":1,"label":"Pizza Hot &amp; Spicy 40","posId":"110","price":30900,"isExtra":false,"creatorId":"vb7idgTckfRM0QBTZzQ1u","isPackging":0,"actualLabel":"Pizza Hot &amp; Spicy 40"},{"id":"extra_20230331101812_91","count":1,"label":"Žampiony","posId":"C105","price":3500,"KDSTags":["greenhighlight"],"isExtra":true,"mainItemId":"2ed374ee-674b-4eaf-b2ed-00eb9a41b9a1"}]</t>
  </si>
  <si>
    <t>2026-03-04T18:15:33.428+01:00</t>
  </si>
  <si>
    <t>2026-03-04T18:23:21.296+01:00</t>
  </si>
  <si>
    <t>[{"id":"2ed374ee-674b-4eaf-b2ed-00eb9a41b9a1","count":1,"label":"Pizza Hot &amp; Spicy 40","posId":"110","price":30900,"isExtra":false,"creatorId":"tLFVrMlasBA9t32cPSUCJ","isPackging":0,"actualLabel":"Pizza Hot &amp; Spicy 40"},{"id":"p2KsCm44BGa405gktZMjz","count":1,"label":"BBQ základ","posId":"ZRB40","price":0,"isExtra":true,"mainItemId":"2ed374ee-674b-4eaf-b2ed-00eb9a41b9a1"},{"id":"extra_20230331101812_3","count":1,"label":"okraj mozzarella, bylinky","posId":"A122","price":6500,"isExtra":true,"mainItemId":"2ed374ee-674b-4eaf-b2ed-00eb9a41b9a1"},{"id":"ecb5a078-8b22-4828-887f-635e0b877502","count":1,"label":"Dip česnekový","posId":"P106","price":2000,"isExtra":false,"creatorId":"S5xlAucnOLK88SNtfERoX","isPackging":0,"actualLabel":"Dip česnekový"}]</t>
  </si>
  <si>
    <t>2026-03-04T18:01:12.860+01:00</t>
  </si>
  <si>
    <t>2026-03-04T18:09:01.785+01:00</t>
  </si>
  <si>
    <t>[{"id":"325a6c5b-c811-42f1-a4f5-8171c661a3f8","count":1,"label":"Pizza BBQ Texas 32","posId":"119","price":24900,"isExtra":false,"creatorId":"AMMf5C8G-hu9mNp1R8j1j","isPackging":0,"actualLabel":"Pizza BBQ Texas 32"},{"id":"RTeDkNJpf75E4U4wKXalw","count":1,"label":"Rajčatový základ","posId":"ZBR32","price":0,"isExtra":true,"mainItemId":"325a6c5b-c811-42f1-a4f5-8171c661a3f8"},{"id":"53sf-YTdyM_f0xBrJMQx-","count":1,"label":"okraj mozzarella, bbq omáčka","posId":"A123","price":5700,"isExtra":true,"mainItemId":"325a6c5b-c811-42f1-a4f5-8171c661a3f8"}]</t>
  </si>
  <si>
    <t>2026-03-04T17:58:58.766+01:00</t>
  </si>
  <si>
    <t>2026-03-04T18:06:11.509+01:00</t>
  </si>
  <si>
    <t>2026-03-04T17:50:30.133+01:00</t>
  </si>
  <si>
    <t>2026-03-04T17:50:56.271+01:00</t>
  </si>
  <si>
    <t>[{"id":"45e86e69-d951-4cfa-82b7-297944319a30","count":1,"label":"Guarana classic","posId":"N142","price":5500,"isExtra":false,"discount":{"type":"absolute","value":35},"creatorId":"2hq0SLFURPdCHLKcNtuS7","isPackging":0,"actualLabel":"Guarana classic"}]</t>
  </si>
  <si>
    <t>2026-03-04T17:37:40.128+01:00</t>
  </si>
  <si>
    <t>2026-03-04T17:45:33.439+01:00</t>
  </si>
  <si>
    <t>[{"id":"6748417db17528cb9bcae60d","count":1,"label":"Hawai 32cm","posId":"114","price":24900,"isExtra":false},{"id":"656458f65d60d607724273eb","count":1,"label":"Balné","posId":"K0000","price":1500,"isExtra":true},{"id":"656458f65d60d607724271be","count":1,"label":"okraj mozzarella, bylinky","posId":"A121","price":5700,"isExtra":true},{"id":"6748417db17528cb9bcae667","count":1,"label":"Poděbradská malinovka 0,5l","posId":"N129","price":4900,"isExtra":false}]</t>
  </si>
  <si>
    <t>2026-03-04T17:32:25.048+01:00</t>
  </si>
  <si>
    <t>2026-03-04T17:42:44.480+01:00</t>
  </si>
  <si>
    <t>[{"id":"59589714","note":"","size":"Hawai 32cm","count":1,"label":"Hawai 32cm","posId":"114","price":24900,"isExtra":false},{"id":"54685059","note":"","count":1,"label":"Balné","posId":"K0000","price":1500,"isExtra":true},{"id":"57279284","note":"","count":1,"label":"Smetanový základ","posId":"ZRS32","price":0,"isExtra":true},{"id":"54685088","note":"","count":1,"label":"okraj mozzarella, bylinky","posId":"A121","price":5700,"isExtra":true},{"id":"59589707","note":"","size":"Quattro Formaggi 32cm","count":1,"label":"Quattro Formaggi 32cm","posId":"123","price":24900,"isExtra":false},{"id":"54685059","note":"","count":1,"label":"Balné","posId":"K0000","price":1500,"isExtra":true},{"id":"54685088","note":"","count":1,"label":"okraj mozzarella, bylinky","posId":"A121","price":5700,"isExtra":true}]</t>
  </si>
  <si>
    <t>2026-03-04T17:28:30.547+01:00</t>
  </si>
  <si>
    <t>2026-03-04T17:38:51.466+01:00</t>
  </si>
  <si>
    <t>[{"id":"121","note":"","count":1,"label":"Comeback 32cm 🌶️","posId":"121","price":24900,"isExtra":false},{"id":"K0000","note":"","count":1,"label":"Balné","posId":"K0000","price":1500,"isExtra":true},{"id":"X103","note":"","count":1,"label":"Bez cibule","posId":"X103","price":0,"KDSTags":["redhighlight"],"isExtra":true},{"id":"B115","note":"","count":1,"label":"Kukuřice","posId":"B115","price":2500,"KDSTags":["greenhighlight"],"isExtra":true},{"id":"N124","note":"","count":1,"label":"Pepsi 1l","posId":"N124","price":5900,"isExtra":false}]</t>
  </si>
  <si>
    <t>2026-03-04T17:12:03.463+01:00</t>
  </si>
  <si>
    <t>2026-03-04T17:26:15.143+01:00</t>
  </si>
  <si>
    <t>2026-03-04T17:38:34.237+01:00</t>
  </si>
  <si>
    <t>2026-03-04T17:12:04.195+01:00</t>
  </si>
  <si>
    <t>[{"id":"1edf54fc-1032-442c-939f-e6e2033b2270","note":"","count":1,"label":"Comeback 40 cm","posId":"109","price":30900,"isExtra":false},{"id":"55f8781c-97f6-4a21-abe6-3780ea7117ba","note":"","count":1,"label":"změna na Smetanový základ","posId":"A129","price":0,"isExtra":true},{"id":"a3af24f3-c3ce-4e93-83a5-9a3b7277f4fc","note":"","count":1,"label":"Okraj mozzarella, bylinky","posId":"A122","price":6500,"isExtra":true},{"id":"5dfcd7e6-75e9-4752-8a19-eab42ba37b6d","note":"","count":1,"label":"Kukuřice","posId":"C115","price":3500,"KDSTags":["greenhighlight"],"isExtra":true}]</t>
  </si>
  <si>
    <t>2026-03-04T17:12:03.446+01:00</t>
  </si>
  <si>
    <t>2026-03-04T17:20:39.380+01:00</t>
  </si>
  <si>
    <t>[{"id":"7ee7e3c8-2c54-4dc5-810f-2f52f62e2d14","note":"","count":1,"label":"Comeback 32 cm","posId":"121","price":24900,"isExtra":false},{"id":"78606be9-7e01-4fe9-a37c-d9a4b62d5696","note":"","count":1,"label":"změna na BBQ základ","posId":"A128","price":0,"isExtra":true}]</t>
  </si>
  <si>
    <t>2026-03-04T16:51:03.275+01:00</t>
  </si>
  <si>
    <t>2026-03-04T16:59:13.144+01:00</t>
  </si>
  <si>
    <t>2026-03-04T16:48:03.885+01:00</t>
  </si>
  <si>
    <t>2026-03-04T16:54:15.133+01:00</t>
  </si>
  <si>
    <t>2026-03-04T17:13:46.421+01:00</t>
  </si>
  <si>
    <t>2026-03-04T16:48:04.740+01:00</t>
  </si>
  <si>
    <t>[{"id":"e8a7b47a-70d2-4cc2-a375-1dab55125675","note":"","count":1,"label":"Quattro Formaggi 32 cm","posId":"123","price":24900,"isExtra":false},{"id":"0604cf40-24b5-4ad5-a9e4-e5834def96b8","note":"","count":1,"label":"Dip česnekový","posId":"P106","price":2000,"isExtra":false}]</t>
  </si>
  <si>
    <t>2026-03-04T16:43:08.540+01:00</t>
  </si>
  <si>
    <t>2026-03-04T16:52:54.459+01:00</t>
  </si>
  <si>
    <t>[{"id":"54684983","note":"","size":"Veggieballs 40cm 🌶️🌶️","count":1,"label":"Veggieballs 40cm 🌶️🌶️","posId":"105","price":30900,"isExtra":false},{"id":"54685049","note":"","count":1,"label":"Balné","posId":"K0000","price":2000,"isExtra":true},{"id":"54685065","note":"","count":1,"label":"Bez mozzarelly","posId":"X113","price":0,"KDSTags":["redhighlight"],"isExtra":true}]</t>
  </si>
  <si>
    <t>2026-03-04T16:21:05.020+01:00</t>
  </si>
  <si>
    <t>2026-03-04T16:29:17.162+01:00</t>
  </si>
  <si>
    <t>[{"id":"9b3fd0f9-6a36-4a8e-95ad-00dbae675705","note":"","count":1,"label":"Capricciosa 40 cm","posId":"101","price":30900,"isExtra":false},{"id":"5d2371f1-a2a2-462f-9e8a-40af8e09e0d2","note":"","count":1,"label":"BEZ -olivy","posId":"X112","price":0,"KDSTags":["redhighlight"],"isExtra":true},{"id":"9b3fd0f9-6a36-4a8e-95ad-00dbae675705","note":"","count":1,"label":"Capricciosa 40 cm","posId":"101","price":30900,"isExtra":false},{"id":"5d2371f1-a2a2-462f-9e8a-40af8e09e0d2","note":"","count":1,"label":"BEZ -olivy","posId":"X112","price":0,"KDSTags":["redhighlight"],"isExtra":true}]</t>
  </si>
  <si>
    <t>2026-03-04T16:18:04.181+01:00</t>
  </si>
  <si>
    <t>2026-03-04T16:31:30.136+01:00</t>
  </si>
  <si>
    <t>2026-03-04T16:50:02.278+01:00</t>
  </si>
  <si>
    <t>2026-03-04T16:18:04.581+01:00</t>
  </si>
  <si>
    <t>[{"id":"7a90b738-046b-4892-b62f-85f6328dd6b7","note":"","count":1,"label":"Veggieballs 40 cm","posId":"105","price":30900,"isExtra":false},{"id":"55ca227d-485c-4130-a44d-b26b939e8c03","note":"","count":1,"label":"Hot &amp; Spicy 32 cm","posId":"122","price":24900,"isExtra":false}]</t>
  </si>
  <si>
    <t>2026-03-04T16:05:14.613+01:00</t>
  </si>
  <si>
    <t>2026-03-04T16:09:47.005+01:00</t>
  </si>
  <si>
    <t>[{"id":"d30da942-bcd1-449a-b3b9-dbe9eb77b9eb","count":1,"label":"Pizza BBQ Meteor 18","posId":"130","price":11900,"isExtra":false,"creatorId":"Zq-64RiG2JNJaZJ9ByBpz","isPackging":0,"actualLabel":"Pizza BBQ Meteor 18"}]</t>
  </si>
  <si>
    <t>2026-03-04T15:57:02.992+01:00</t>
  </si>
  <si>
    <t>2026-03-04T16:08:03.927+01:00</t>
  </si>
  <si>
    <t>2026-03-04T16:19:32.074+01:00</t>
  </si>
  <si>
    <t>2026-03-04T15:57:03.288+01:00</t>
  </si>
  <si>
    <t>2026-03-04T15:48:57.925+01:00</t>
  </si>
  <si>
    <t>2026-03-04T16:04:22.994+01:00</t>
  </si>
  <si>
    <t>[{"id":"6748417db17528cb9bcae5e9","count":1,"label":"Hot &amp; Spicy 40cm 🌶️🌶️","posId":"110","price":30900,"isExtra":false},{"id":"656458f65d60d60772426fa0","count":1,"label":"Balné","posId":"K0000","price":2000,"isExtra":true},{"id":"684ae919decfe15485bf901f","count":1,"label":"Bez cibule","posId":"X103","price":0,"KDSTags":["redhighlight"],"isExtra":true},{"id":"6748417db17528cb9bcae5e5","count":1,"label":"Margherita 40cm","posId":"100","price":26900,"isExtra":false},{"id":"656458f65d60d60772426fa0","count":1,"label":"Balné","posId":"K0000","price":2000,"isExtra":true},{"id":"6745a653230e9519de489706","count":1,"label":"Smetanový základ","posId":"ZRS40","price":0,"isExtra":true},{"id":"684ae919decfe15485bf8df6","count":1,"label":"Grana padano, pecorino, parmazán","posId":"C130","price":4000,"KDSTags":["greenhighlight"],"isExtra":true},{"id":"6748417db17528cb9bcae63b","count":1,"label":"Česnekový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</si>
  <si>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2026-03-04T15:48:43.087+01:00</t>
  </si>
  <si>
    <t>2026-03-04T15:58:47.883+01:00</t>
  </si>
  <si>
    <t>[{"id":"dd7499d7-bded-404d-88d0-2a1e8c20a54d","count":1,"label":"Pizza Comeback 18","posId":"133","price":11900,"isExtra":false,"creatorId":"fhuYKRxFLedAmiDfI9lNN","isPackging":0,"actualLabel":"Pizza Comeback 18"}]</t>
  </si>
  <si>
    <t>2026-03-04T15:47:56.823+01:00</t>
  </si>
  <si>
    <t>2026-03-04T16:00:08.184+01:00</t>
  </si>
  <si>
    <t>2026-03-04T15:46:28.087+01:00</t>
  </si>
  <si>
    <t>2026-03-04T15:57:49.884+01:00</t>
  </si>
  <si>
    <t>[{"id":"6748417db17528cb9bcae60d","count":1,"label":"Hawai 32cm","posId":"114","price":24900,"isExtra":false},{"id":"656458f65d60d607724273eb","count":1,"label":"Balné","posId":"K0000","price":1500,"isExtra":true},{"id":"68c5452ac747a1013b8ff5fd","count":1,"label":"USA těsto","posId":"17","price":1000,"isExtra":true},{"id":"6748417db17528cb9bcae65f","count":1,"label":"Pepsi 1l","posId":"N124","price":5900,"isExtra":false},{"id":"675ac5aa810ce2d9b6865b4a","count":1,"label":"Jablečno-skořicové rolls","posId":"18","price":8900,"isExtra":false},{"id":"656458f65d60d607724273eb","count":1,"label":"Balné","posId":"K0000","price":1500,"isExtra":true}]</t>
  </si>
  <si>
    <t>2026-03-04T15:00:53.316+01:00</t>
  </si>
  <si>
    <t>2026-03-04T15:08:42.869+01:00</t>
  </si>
  <si>
    <t>[{"id":"6748417db17528cb9bcae5fd","count":1,"label":"Margherita 32cm","posId":"112","price":20900,"isExtra":false},{"id":"656458f65d60d607724273eb","count":1,"label":"Balné","posId":"K0000","price":1500,"isExtra":true},{"id":"6748417db17528cb9bcae5ff","count":1,"label":"Quattro Formaggi 32cm","posId":"123","price":24900,"isExtra":false},{"id":"656458f65d60d607724273eb","count":1,"label":"Balné","posId":"K0000","price":1500,"isExtra":true}]</t>
  </si>
  <si>
    <t>2026-03-04T14:44:44.701+01:00</t>
  </si>
  <si>
    <t>2026-03-04T14:53:23.895+01:00</t>
  </si>
  <si>
    <t>[{"id":"105","note":"","count":1,"label":"Veggieballs 40cm 🌶️🌶️","posId":"105","price":30900,"isExtra":false},{"id":"K0000","note":"","count":1,"label":"Balné","posId":"K0000","price":2000,"isExtra":true},{"id":"N124","note":"","count":1,"label":"Pepsi 1l","posId":"N124","price":5900,"isExtra":false}]</t>
  </si>
  <si>
    <t>2026-03-04T14:32:01.225+01:00</t>
  </si>
  <si>
    <t>2026-03-04T14:40:40.744+01:00</t>
  </si>
  <si>
    <t>[{"id":"6748417db17528cb9bcae60d","count":1,"label":"Hawai 32cm","posId":"114","price":24900,"isExtra":false},{"id":"656458f65d60d607724273eb","count":1,"label":"Balné","posId":"K0000","price":1500,"isExtra":true},{"id":"684ae919decfe15485bf90dd","count":1,"label":"Bez ananasu","posId":"X100","price":0,"KDSTags":["redhighlight"],"isExtra":true}]</t>
  </si>
  <si>
    <t>2026-03-04T14:02:22.448+01:00</t>
  </si>
  <si>
    <t>2026-03-04T14:09:14.488+01:00</t>
  </si>
  <si>
    <t>[{"id":"79a13d7b-9a86-4cc9-bcd0-33c154845b58","count":1,"label":"Pizza BBQ Texas 18","posId":"131","price":11900,"isExtra":false,"creatorId":"YOIi2Iapgz7ImHqkZ4a3N","isPackging":0,"actualLabel":"Pizza BBQ Texas 18"}]</t>
  </si>
  <si>
    <t>2026-03-04T13:55:44.824+01:00</t>
  </si>
  <si>
    <t>2026-03-04T14:04:19.842+01:00</t>
  </si>
  <si>
    <t>[{"id":"59589716","note":"","size":"Baby Špenát &amp; kuře 32cm","count":1,"label":"Baby Špenát &amp; kuře 32cm","posId":"116","price":24900,"isExtra":false},{"id":"54685059","note":"","count":1,"label":"Balné","posId":"K0000","price":1500,"isExtra":true},{"id":"54685104","note":"","count":1,"label":"Bez špenátu s česnekem","posId":"X107","price":0,"KDSTags":["redhighlight"],"isExtra":true},{"id":"54685146","note":"","count":1,"label":"Cibule","posId":"B103","price":2500,"KDSTags":["greenhighlight"],"isExtra":true},{"id":"54685170","note":"","count":1,"label":"Slanina","posId":"B108","price":3000,"KDSTags":["greenhighlight"],"isExtra":true},{"id":"57405719","note":"","size":"Pepsi zero sugar 1l","count":1,"label":"Pepsi zero sugar 1l","posId":"N125","price":5900,"isExtra":false},{"id":"54685018","note":"","size":"Česnekový dip","count":2,"label":"Česnekový dip","posId":"P106","price":2000,"isExtra":false},{"id":"54685059","note":"","count":2,"label":"Balné","posId":"K0000","price":1500,"isExtra":true}]</t>
  </si>
  <si>
    <t>2026-03-04T13:47:03.597+01:00</t>
  </si>
  <si>
    <t>2026-03-04T13:56:07.405+01:00</t>
  </si>
  <si>
    <t>2026-03-04T14:04:17.035+01:00</t>
  </si>
  <si>
    <t>2026-03-04T13:47:04.100+01:00</t>
  </si>
  <si>
    <t>[{"id":"a78b511f-836b-415e-9285-dd47f293529b","note":"","count":1,"label":"Pepperoni 40 cm","posId":"108","price":30900,"isExtra":false},{"id":"83b0f9b5-ecd7-40a2-bb56-5895651d9558","note":"","count":1,"label":"Okraj Hotdog bez omáčky","posId":"A126","price":6500,"isExtra":true},{"id":"308cac50-e720-45f7-9ab5-267a351b0d4a","note":"","count":1,"label":"Kuře","posId":"C114","price":4000,"KDSTags":["greenhighlight"],"isExtra":true}]</t>
  </si>
  <si>
    <t>2026-03-04T13:34:57.610+01:00</t>
  </si>
  <si>
    <t>2026-03-04T13:44:11.764+01:00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</si>
  <si>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🌶️🌶️","posId":"120","price":24900,"isExtra":false},{"id":"54685059","note":"","count":1,"label":"Balné","posId":"K0000","price":1500,"isExtra":true},{"id":"54685016","note":"","size":"Česnekový chléb 18cm","count":1,"label":"Česnekový chléb 18cm","posId":"P104","price":7900,"isExtra":false},{"id":"54685059","note":"","count":1,"label":"Balné","posId":"K0000","price":1500,"isExtra":true}]</t>
  </si>
  <si>
    <t>2026-03-04T13:23:29.494+01:00</t>
  </si>
  <si>
    <t>2026-03-04T13:33:54.466+01:00</t>
  </si>
  <si>
    <t>[{"id":"6748417db17528cb9bcae605","count":1,"label":"Pepperoni 32cm 🌶️🌶️","posId":"120","price":24900,"isExtra":false},{"id":"656458f65d60d607724273eb","count":1,"label":"Balné","posId":"K0000","price":1500,"isExtra":true},{"id":"68c5452ac747a1013b8ff5fd","count":1,"label":"USA těsto","posId":"17","price":1000,"isExtra":true},{"id":"6745a653230e9519de489456","count":1,"label":"BBQ základ","posId":"ZRB32","price":0,"isExtra":true},{"id":"656458f65d60d607724271c0","count":1,"label":"okraj hotdog, hořčice","posId":"A117","price":5700,"isExtra":true},{"id":"684ae919decfe15485bf8fd4","count":1,"label":"Grana padano, pecorino, parmazán","posId":"B130","price":3000,"KDSTags":["greenhighlight"],"isExtra":true}]</t>
  </si>
  <si>
    <t>2026-03-04T13:12:53.207+01:00</t>
  </si>
  <si>
    <t>2026-03-04T13:30:12.556+01:00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</si>
  <si>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32cm","posId":"123","price":24900,"isExtra":false},{"id":"54685059","note":"","count":1,"label":"Balné","posId":"K0000","price":1500,"isExtra":true},{"id":"59589715","note":"","size":"Capricciosa 32cm","count":1,"label":"Capricciosa 32cm","posId":"113","price":24900,"isExtra":false},{"id":"54685059","note":"","count":1,"label":"Balné","posId":"K0000","price":1500,"isExtra":true},{"id":"54685111","note":"","count":1,"label":"Bez oliv","posId":"X112","price":0,"KDSTags":["redhighlight"],"isExtra":true}]</t>
  </si>
  <si>
    <t>2026-03-04T13:11:21.871+01:00</t>
  </si>
  <si>
    <t>2026-03-04T13:25:55.479+01:00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</si>
  <si>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🌶️","posId":"121","price":24900,"isExtra":false},{"id":"54685059","note":"","count":1,"label":"Balné","posId":"K0000","price":1500,"isExtra":true},{"id":"54685124","note":"","count":1,"label":"okraj hotdog, bbq omáčka","posId":"A119","price":5700,"isExtra":true},{"id":"54685016","note":"","size":"Česnekový chléb 18cm","count":1,"label":"Česnekový chléb 18cm","posId":"P104","price":7900,"isExtra":false},{"id":"54685059","note":"","count":1,"label":"Balné","posId":"K0000","price":1500,"isExtra":true},{"id":"59589715","note":"","size":"Capricciosa 32cm","count":1,"label":"Capricciosa 32cm","posId":"113","price":24900,"isExtra":false},{"id":"54685059","note":"","count":1,"label":"Balné","posId":"K0000","price":1500,"isExtra":true},{"id":"54685088","note":"","count":1,"label":"okraj mozzarella, bylinky","posId":"A121","price":5700,"isExtra":true}]</t>
  </si>
  <si>
    <t>2026-03-04T13:03:14.960+01:00</t>
  </si>
  <si>
    <t>2026-03-04T13:10:35.202+01:00</t>
  </si>
  <si>
    <t>[{"id":"6748417db17528cb9bcae605","count":1,"label":"Pepperoni 32cm 🌶️🌶️","posId":"120","price":24900,"isExtra":false},{"id":"656458f65d60d607724273eb","count":1,"label":"Balné","posId":"K0000","price":1500,"isExtra":true},{"id":"6748417db17528cb9bcae65f","count":1,"label":"Pepsi 1l","posId":"N124","price":5900,"isExtra":false}]</t>
  </si>
  <si>
    <t>2026-03-04T12:57:15.726+01:00</t>
  </si>
  <si>
    <t>[{"id":"b1bbe19a-e641-4233-ae85-eadcf7241c15","count":1,"label":"Pizza Pepperoni 40","posId":"108","price":30900,"isExtra":false,"creatorId":"TKE-d8glV03kvwWv9b3GS","isPackging":0,"actualLabel":"Pizza Pepperoni 40"},{"id":"4792c3a3-b727-4c2c-804f-2d34243fa19a","count":1,"label":"Pizza Quattro Formaggi 32","posId":"123","price":24900,"isExtra":false,"creatorId":"qym7_y2fdOXbf4aHjTyTT","isPackging":0,"actualLabel":"Pizza Quattro Formaggi 32"}]</t>
  </si>
  <si>
    <t>2026-03-04T12:50:03.103+01:00</t>
  </si>
  <si>
    <t>2026-03-04T12:57:01.113+01:00</t>
  </si>
  <si>
    <t>[{"id":"1460d93c-4159-4d87-aaf2-4ef8fb5e31b1","note":"","count":1,"label":"Margherita 32 cm","posId":"112","price":20900,"isExtra":false},{"id":"3316ecf4-07ea-4045-acd5-7383dd81145f","note":"","count":1,"label":"jalapeños","posId":"B102","price":2500,"KDSTags":["greenhighlight"],"isExtra":true},{"id":"0b22568e-4d1c-45db-9aa3-de09ef6c293a","note":"","count":1,"label":"Pepperoni 32 cm","posId":"120","price":24900,"isExtra":false}]</t>
  </si>
  <si>
    <t>2026-03-04T12:20:53.719+01:00</t>
  </si>
  <si>
    <t>2026-03-04T12:34:38.018+01:00</t>
  </si>
  <si>
    <t>[{"id":"4792c3a3-b727-4c2c-804f-2d34243fa19a","count":1,"label":"Pizza Quattro Formaggi 32","posId":"123","price":24900,"isExtra":false,"creatorId":"s4w75RDL0E_rGibPV0eUd","isPackging":0,"actualLabel":"Pizza Quattro Formaggi 32"}]</t>
  </si>
  <si>
    <t>2026-03-04T12:20:34.845+01:00</t>
  </si>
  <si>
    <t>2026-03-04T12:34:41.002+01:00</t>
  </si>
  <si>
    <t>[{"id":"badab69a-6b15-4147-b4f5-6281587f7d27","count":1,"label":"Pizza Comeback 32","posId":"121","price":24900,"isExtra":false,"creatorId":"l1d6Ny9J669QMAqVSSPRi","isPackging":0,"actualLabel":"Pizza Comeback 32"}]</t>
  </si>
  <si>
    <t>2026-03-04T12:19:03.854+01:00</t>
  </si>
  <si>
    <t>2026-03-04T12:35:05.061+01:00</t>
  </si>
  <si>
    <t>2026-03-04T12:42:06.308+01:00</t>
  </si>
  <si>
    <t>2026-03-04T12:19:24.112+01:00</t>
  </si>
  <si>
    <t>[{"id":"52687002-58c9-40ea-ba22-d2ae7a4b5889","note":"","count":1,"label":"Comeback 32 cm","posId":"145","price":24900,"isExtra":false},{"id":"b98b13a4-28e7-4c43-90f2-32f5a9a58eb3","note":"","count":1,"label":"Baby špenát &amp; kuře 18 cm","posId":"128","price":11900,"isExtra":false}]</t>
  </si>
  <si>
    <t>2026-03-04T12:10:03.642+01:00</t>
  </si>
  <si>
    <t>2026-03-04T12:21:33.018+01:00</t>
  </si>
  <si>
    <t>2026-03-04T12:25:31.240+01:00</t>
  </si>
  <si>
    <t>2026-03-04T12:10:04.853+01:00</t>
  </si>
  <si>
    <t>[{"id":"7ee7e3c8-2c54-4dc5-810f-2f52f62e2d14","note":"","count":1,"label":"Comeback 32 cm","posId":"121","price":24900,"isExtra":false},{"id":"cc07bf3f-3e6f-4df8-9018-c7e260233504","note":"","count":1,"label":"BEZ -cibule","posId":"X103","price":0,"KDSTags":["redhighlight"],"isExtra":true},{"id":"896d2264-b315-4ee3-b331-0fa7b26bb96f","note":"","count":1,"label":"Hawai 32 cm","posId":"114","price":24900,"isExtra":false}]</t>
  </si>
  <si>
    <t>2026-03-04T12:07:03.266+01:00</t>
  </si>
  <si>
    <t>2026-03-04T12:15:37.086+01:00</t>
  </si>
  <si>
    <t>2026-03-04T12:30:15.995+01:00</t>
  </si>
  <si>
    <t>2026-03-04T12:07:20.550+01:00</t>
  </si>
  <si>
    <t>2026-03-04T12:01:10.328+01:00</t>
  </si>
  <si>
    <t>2026-03-04T12:08:02.180+01:00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</si>
  <si>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</si>
  <si>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2026-03-04T12:00:24.311+01:00</t>
  </si>
  <si>
    <t>2026-03-04T12:13:29.273+01:00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</si>
  <si>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54685142","note":"","count":1,"label":"Paprika","posId":"B111","price":2500,"KDSTags":["greenhighlight"],"isExtra":true},{"id":"54685146","note":"","count":1,"label":"Cibule","posId":"B103","price":2500,"KDSTags":["greenhighlight"],"isExtra":true},{"id":"54685167","note":"","count":1,"label":"Šunka","posId":"B106","price":3000,"KDSTags":["greenhighlight"],"isExtra":true},{"id":"54685170","note":"","count":1,"label":"Slanina","posId":"B108","price":3000,"KDSTags":["greenhighlight"],"isExtra":true},{"id":"54684972","note":"","size":"Margherita 40cm","count":1,"label":"Margherita 40cm","posId":"100","price":26900,"isExtra":false},{"id":"54685049","note":"","count":1,"label":"Balné","posId":"K0000","price":2000,"isExtra":true}]</t>
  </si>
  <si>
    <t>2026-03-04T11:59:02.407+01:00</t>
  </si>
  <si>
    <t>2026-03-04T12:06:00.011+01:00</t>
  </si>
  <si>
    <t>[{"id":"faf7ff40-eef3-48bd-92c4-b33e5bbf095d","note":"","count":1,"label":"Quattro Formaggi 40 cm","posId":"111","price":30900,"isExtra":false},{"id":"0604cf40-24b5-4ad5-a9e4-e5834def96b8","note":"","count":1,"label":"Dip česnekový","posId":"P106","price":2000,"isExtra":false}]</t>
  </si>
  <si>
    <t>2026-03-04T11:50:02.916+01:00</t>
  </si>
  <si>
    <t>2026-03-04T11:55:29.193+01:00</t>
  </si>
  <si>
    <t>[{"id":"59589706","note":"","size":"Margherita 32cm","count":1,"label":"Margherita 32cm","posId":"112","price":20900,"isExtra":false},{"id":"54685059","note":"","count":1,"label":"Balné","posId":"K0000","price":1500,"isExtra":true},{"id":"54685018","note":"","size":"Česnekový dip","count":1,"label":"Česnekový dip","posId":"P106","price":2000,"isExtra":false},{"id":"54685059","note":"","count":1,"label":"Balné","posId":"K0000","price":1500,"isExtra":true}]</t>
  </si>
  <si>
    <t>2026-03-04T11:33:06.764+01:00</t>
  </si>
  <si>
    <t>2026-03-04T11:40:25.140+01:00</t>
  </si>
  <si>
    <t>[{"id":"6748417db17528cb9bcae5e9","count":1,"label":"Hot &amp; Spicy 40cm 🌶️🌶️","posId":"110","price":30900,"isExtra":false},{"id":"656458f65d60d60772426fa0","count":1,"label":"Balné","posId":"K0000","price":2000,"isExtra":true},{"id":"6745a653230e9519de489707","count":1,"label":"BBQ základ","posId":"ZRB40","price":0,"isExtra":true},{"id":"684ae919decfe15485bf8df5","count":1,"label":"Pepperoni salám","posId":"C109","price":4000,"KDSTags":["greenhighlight"],"isExtra":true}]</t>
  </si>
  <si>
    <t>2026-03-04T11:26:53.831+01:00</t>
  </si>
  <si>
    <t>2026-03-04T11:35:37.255+01:00</t>
  </si>
  <si>
    <t>2026-03-04T11:24:02.949+01:00</t>
  </si>
  <si>
    <t>2026-03-04T11:38:11.982+01:00</t>
  </si>
  <si>
    <t>2026-03-04T11:47:23.677+01:00</t>
  </si>
  <si>
    <t>2026-03-04T11:24:15.957+01:00</t>
  </si>
  <si>
    <t>[{"id":"923cca0f-b384-4647-b41a-b36c46b0c790","note":"","count":1,"label":"BBQ Meteor 32 cm","posId":"142","price":24900,"isExtra":false},{"id":"41f21dd3-e301-4232-8347-2fbf132057d4","note":"","count":1,"label":"změna na Rajčatový základ","posId":"A127","price":0,"isExtra":true}]</t>
  </si>
  <si>
    <t>2026-03-04T11:21:11.088+01:00</t>
  </si>
  <si>
    <t>2026-03-04T11:32:28.928+01:00</t>
  </si>
  <si>
    <t>[{"id":"32a8bdec-2b64-461a-8eb9-4d598d59ed18","count":1,"label":"Pizza Margherita 40","posId":"100","price":26900,"isExtra":false,"creatorId":"cOWweMJjrsWave3VYQdqB","isPackging":0,"actualLabel":"Pizza Margherita 40"}]</t>
  </si>
  <si>
    <t>Michael</t>
  </si>
  <si>
    <t>2026-03-04T11:19:18.993+01:00</t>
  </si>
  <si>
    <t>2026-03-04T11:31:47.033+01:00</t>
  </si>
  <si>
    <t>[{"id":"119","note":"","count":2,"label":"BBQ Texas 32cm","posId":"119","price":24900,"isExtra":false},{"id":"K0000","note":"","count":2,"label":"Balné","posId":"K0000","price":1500,"isExtra":true},{"id":"ZBS32","note":"","count":2,"label":"Smetanový základ","posId":"ZBS32","price":0,"isExtra":true},{"id":"X111","note":"","count":2,"label":"Bez papriky","posId":"X111","price":0,"KDSTags":["redhighlight"],"isExtra":true},{"id":"B106","note":"","count":4,"label":"Šunka","posId":"B106","price":3000,"KDSTags":["greenhighlight"],"isExtra":true}]</t>
  </si>
  <si>
    <t>2026-03-04T10:13:10.712+01:00</t>
  </si>
  <si>
    <t>2026-03-04T11:09:49.884+01:00</t>
  </si>
  <si>
    <t>[{"id":"6748417db17528cb9bcae5f5","count":1,"label":"Hawai 40cm","posId":"102","price":30900,"isExtra":false},{"id":"656458f65d60d60772426fa0","count":1,"label":"Balné","posId":"K0000","price":2000,"isExtra":true},{"id":"6745a653230e9519de489707","count":1,"label":"BBQ základ","posId":"ZRB40","price":0,"isExtra":true},{"id":"6745a653230e9519de489080","count":1,"label":"okraj mozzarella, bbq omáčka","posId":"A124","price":6500,"isExtra":true},{"id":"6748417db17528cb9bcae63b","count":1,"label":"Česnekový dip","posId":"P106","price":2000,"isExtra":false},{"id":"656458f65d60d607724273eb","count":1,"label":"Balné","posId":"K0000","price":1500,"isExtra":true}]</t>
  </si>
  <si>
    <t>2026-03-03T23:58:27.407+01:00</t>
  </si>
  <si>
    <t>2026-03-04T00:00:54.240+01:00</t>
  </si>
  <si>
    <t>[{"id":"f13b1746-a76a-4145-9a9a-693f1c4daf33","count":1,"label":"Pepsi 1l","posId":"N124","price":5900,"isExtra":false,"creatorId":"kYiaHCM4-aEoWbOs2KUN-","isPackging":0,"actualLabel":"Pepsi 1l"}]</t>
  </si>
  <si>
    <t>2026-03-03T23:39:22.054+01:00</t>
  </si>
  <si>
    <t>2026-03-03T23:51:47.384+01:00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</si>
  <si>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🌶️","posId":"109","price":30900,"isExtra":false},{"id":"54685049","note":"","count":1,"label":"Balné","posId":"K0000","price":2000,"isExtra":true},{"id":"54685134","note":"","count":1,"label":"Bez cibule","posId":"X103","price":0,"KDSTags":["redhighlight"],"isExtra":true},{"id":"57405713","note":"","size":"Aquilla černý čaj a broskev 0,5l","count":1,"label":"Aquilla černý čaj a broskev 0,5l","posId":"N120","price":4900,"isExtra":false}]</t>
  </si>
  <si>
    <t>2026-03-03T23:38:12.103+01:00</t>
  </si>
  <si>
    <t>2026-03-03T23:48:50.319+01:00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</si>
  <si>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40cm","posId":"111","price":30900,"isExtra":false},{"id":"54685049","note":"","count":1,"label":"Balné","posId":"K0000","price":2000,"isExtra":true},{"id":"54685126","note":"","count":1,"label":"okraj hotdog, bbq omáčka","posId":"A120","price":6500,"isExtra":true},{"id":"57405719","note":"","size":"Pepsi zero sugar 1l","count":1,"label":"Pepsi zero sugar 1l","posId":"N125","price":5900,"isExtra":false},{"id":"54685018","note":"","size":"Česnekový dip","count":1,"label":"Česnekový dip","posId":"P106","price":2000,"isExtra":false},{"id":"54685059","note":"","count":1,"label":"Balné","posId":"K0000","price":1500,"isExtra":true}]</t>
  </si>
  <si>
    <t>2026-03-03T23:17:05.222+01:00</t>
  </si>
  <si>
    <t>2026-03-03T23:25:21.018+01:00</t>
  </si>
  <si>
    <t>2026-03-03T23:33:39.880+01:00</t>
  </si>
  <si>
    <t>2026-03-03T23:17:05.673+01:00</t>
  </si>
  <si>
    <t>[{"id":"088a7edc-ef1e-4c6b-b7a1-36c2c45ab0fe","note":"","count":1,"label":"Capricciosa 32 cm","posId":"113","price":24900,"isExtra":false},{"id":"2a9dc121-ec1e-4cbb-b8d5-66ce6a546664","note":"","count":1,"label":"DIP jalapenos","posId":"P107","price":2000,"isExtra":false}]</t>
  </si>
  <si>
    <t>Todjibayev</t>
  </si>
  <si>
    <t>2026-03-03T23:07:20.259+01:00</t>
  </si>
  <si>
    <t>2026-03-03T23:15:21.023+01:00</t>
  </si>
  <si>
    <t>[{"id":"104","note":"","count":1,"label":"Baby špenát &amp; kuře 40cm","posId":"104","price":30900,"isExtra":false},{"id":"K0000","note":"","count":1,"label":"Balné","posId":"K0000","price":2000,"isExtra":true},{"id":"X107","note":"","count":1,"label":"Bez špenátu s česnekem","posId":"X107","price":0,"KDSTags":["redhighlight"],"isExtra":true},{"id":"C103","note":"","count":1,"label":"Cibule","posId":"C103","price":3500,"KDSTags":["greenhighlight"],"isExtra":true},{"id":"C115","note":"","count":1,"label":"Kukuřice","posId":"C115","price":3500,"KDSTags":["greenhighlight"],"isExtra":true}]</t>
  </si>
  <si>
    <t>2026-03-03T22:57:36.214+01:00</t>
  </si>
  <si>
    <t>2026-03-03T23:06:39.003+01:00</t>
  </si>
  <si>
    <t>[{"id":"119","note":"","count":1,"label":"BBQ Texas 32cm","posId":"119","price":24900,"isExtra":false},{"id":"K0000","note":"","count":1,"label":"Balné","posId":"K0000","price":1500,"isExtra":true},{"id":"A119","note":"","count":1,"label":"okraj hotdog, bbq omáčka","posId":"A119","price":5700,"isExtra":true},{"id":"B114","note":"","count":1,"label":"Kuře","posId":"B114","price":3000,"KDSTags":["greenhighlight"],"isExtra":true}]</t>
  </si>
  <si>
    <t>2026-03-03T22:43:48.842+01:00</t>
  </si>
  <si>
    <t>2026-03-03T22:50:33.915+01:00</t>
  </si>
  <si>
    <t>2026-03-03T22:35:06.349+01:00</t>
  </si>
  <si>
    <t>2026-03-03T22:43:26.652+01:00</t>
  </si>
  <si>
    <t>2026-03-03T22:51:04.854+01:00</t>
  </si>
  <si>
    <t>2026-03-03T22:35:07.095+01:00</t>
  </si>
  <si>
    <t>[{"id":"ef7489da-416c-4ccb-846f-0317489461fc","note":"","count":1,"label":"BBQ Meteor 40 cm","posId":"106","price":30900,"isExtra":false},{"id":"0604cf40-24b5-4ad5-a9e4-e5834def96b8","note":"","count":1,"label":"Dip česnekový","posId":"P106","price":2000,"isExtra":false}]</t>
  </si>
  <si>
    <t>2026-03-03T22:02:03.531+01:00</t>
  </si>
  <si>
    <t>2026-03-03T22:17:28.752+01:00</t>
  </si>
  <si>
    <t>2026-03-03T22:34:44.387+01:00</t>
  </si>
  <si>
    <t>2026-03-03T22:02:03.931+01:00</t>
  </si>
  <si>
    <t>[{"id":"f675967f-9acd-47eb-a0a7-8c1488c18315","note":"","count":1,"label":"Hot &amp; Spicy 40 cm","posId":"110","price":30900,"isExtra":false},{"id":"55f8781c-97f6-4a21-abe6-3780ea7117ba","note":"","count":1,"label":"změna na Smetanový základ","posId":"A129","price":0,"isExtra":true},{"id":"99eaad34-9727-44a5-83f1-c3ecfb1e0313","note":"","count":1,"label":"Okraj mozzarella, BBQ","posId":"A124","price":6500,"isExtra":true},{"id":"7f0c5098-18bf-4c65-bec8-dd6bf68eb768","note":"","count":1,"label":"Masové kuličky, 10 ks","posId":"P102","price":9900,"isExtra":false}]</t>
  </si>
  <si>
    <t>2026-03-03T22:01:36.539+01:00</t>
  </si>
  <si>
    <t>2026-03-03T22:14:12.885+01:00</t>
  </si>
  <si>
    <t>2026-03-03T21:58:03.032+01:00</t>
  </si>
  <si>
    <t>2026-03-03T22:16:12.594+01:00</t>
  </si>
  <si>
    <t>2026-03-03T22:30:51.092+01:00</t>
  </si>
  <si>
    <t>2026-03-03T21:58:03.408+01:00</t>
  </si>
  <si>
    <t>[{"id":"7ee7e3c8-2c54-4dc5-810f-2f52f62e2d14","note":"","count":1,"label":"Comeback 32 cm","posId":"121","price":24900,"isExtra":false},{"id":"7eae80af-3fb0-4484-825a-00dd12db3ff3","note":"","count":1,"label":"Jalapenos Rolls, 6 ks","posId":"jpr200","price":8900,"isExtra":false}]</t>
  </si>
  <si>
    <t>2026-03-03T21:55:03.119+01:00</t>
  </si>
  <si>
    <t>2026-03-03T22:05:06.364+01:00</t>
  </si>
  <si>
    <t>[{"id":"c17837f5-7a43-4caf-86f2-7f4c925f90fb","note":"","count":1,"label":"BBQ Meteor 32 cm","posId":"118","price":24900,"isExtra":false},{"id":"af2bee84-a445-45fc-8ca2-cf4fed0dcf38","note":"","count":1,"label":"okraj mozzarella bylinky","posId":"A121","price":5700,"isExtra":true},{"id":"55ca227d-485c-4130-a44d-b26b939e8c03","note":"","count":1,"label":"Hot &amp; Spicy 32 cm","posId":"122","price":24900,"isExtra":false},{"id":"239f9a43-c44c-403a-a3f8-de7adef9d4a9","note":"","count":1,"label":"ananas","posId":"B100","price":2500,"KDSTags":["greenhighlight"],"isExtra":true},{"id":"fb380719-7e86-4a50-b0fc-8a72368b6991","note":"","count":1,"label":"kukuřice","posId":"B115","price":2500,"KDSTags":["greenhighlight"],"isExtra":true}]</t>
  </si>
  <si>
    <t>2026-03-03T21:49:52.101+01:00</t>
  </si>
  <si>
    <t>2026-03-03T21:59:01.610+01:00</t>
  </si>
  <si>
    <t>2026-03-03T21:48:02.298+01:00</t>
  </si>
  <si>
    <t>2026-03-03T21:58:02.610+01:00</t>
  </si>
  <si>
    <t>[{"id":"54684979","note":"","size":"Baby špenát &amp; kuře 40cm","count":1,"label":"Baby špenát &amp; kuře 40cm","posId":"104","price":30900,"isExtra":false},{"id":"54685049","note":"","count":1,"label":"Balné","posId":"K0000","price":2000,"isExtra":true},{"id":"54684980","note":"","size":"Zeleninová 40cm","count":1,"label":"Zeleninová 40cm","posId":"103","price":30900,"isExtra":false},{"id":"54685049","note":"","count":1,"label":"Balné","posId":"K0000","price":2000,"isExtra":true},{"id":"64093106","note":"","size":"Sweet Passion 40 cm","count":1,"label":"Sweet Passion 40 cm","posId":"31","price":26900,"isExtra":false},{"id":"54685049","note":"","count":1,"label":"Balné","posId":"K0000","price":2000,"isExtra":true}]</t>
  </si>
  <si>
    <t>2026-03-03T21:39:09.260+01:00</t>
  </si>
  <si>
    <t>2026-03-03T21:48:00.189+01:00</t>
  </si>
  <si>
    <t>[{"id":"cc86dae9-6f40-43c6-a67f-bfe32f0474ef","count":1,"label":"Pizza Pepperoni 32","posId":"120","price":24900,"isExtra":false,"creatorId":"g-Y-Vh4sU56fh4uECGZ9G","isPackging":0,"actualLabel":"Pizza Pepperoni 32"},{"id":"abc09576-c82e-424c-9c99-d37363e8b774","count":1,"label":"Pizza Hot &amp; Spicy 32","posId":"122","price":24900,"isExtra":false,"creatorId":"H4nWND0XAyQ7nGhl3RaIA","isPackging":0,"actualLabel":"Pizza Hot &amp; Spicy 32"}]</t>
  </si>
  <si>
    <t>2026-03-03T21:28:03.442+01:00</t>
  </si>
  <si>
    <t>2026-03-03T21:37:54.580+01:00</t>
  </si>
  <si>
    <t>2026-03-03T21:46:58.548+01:00</t>
  </si>
  <si>
    <t>2026-03-03T21:28:03.752+01:00</t>
  </si>
  <si>
    <t>[{"id":"6e4aed3e-b988-442a-8864-0b2ad4a4403d","note":"","count":1,"label":"Quattro Formaggi 32 cm","posId":"147","price":24900,"isExtra":false},{"id":"0604cf40-24b5-4ad5-a9e4-e5834def96b8","note":"","count":1,"label":"Dip česnekový","posId":"P106","price":2000,"isExtra":false}]</t>
  </si>
  <si>
    <t>2026-03-03T21:15:06.973+01:00</t>
  </si>
  <si>
    <t>2026-03-03T21:28:12.121+01:00</t>
  </si>
  <si>
    <t>2026-03-03T21:38:06.380+01:00</t>
  </si>
  <si>
    <t>2026-03-03T21:15:07.373+01:00</t>
  </si>
  <si>
    <t>[{"id":"f675967f-9acd-47eb-a0a7-8c1488c18315","note":"","count":1,"label":"Hot &amp; Spicy 40 cm","posId":"110","price":30900,"isExtra":false},{"id":"896d2264-b315-4ee3-b331-0fa7b26bb96f","note":"","count":1,"label":"Hawai 32 cm","posId":"114","price":24900,"isExtra":false},{"id":"2a9dc121-ec1e-4cbb-b8d5-66ce6a546664","note":"","count":1,"label":"DIP jalapenos","posId":"P107","price":2000,"isExtra":false}]</t>
  </si>
  <si>
    <t>2026-03-03T21:13:51.044+01:00</t>
  </si>
  <si>
    <t>2026-03-03T21:23:58.454+01:00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</si>
  <si>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40cm","posId":"111","price":30900,"isExtra":false},{"id":"54685049","note":"","count":1,"label":"Balné","posId":"K0000","price":2000,"isExtra":true},{"id":"54685083","note":"","count":1,"label":"okraj mozzarella, bylinky","posId":"A122","price":6500,"isExtra":true},{"id":"54685132","note":"","count":1,"label":"Ananas","posId":"C100","price":3500,"KDSTags":["greenhighlight"],"isExtra":true}]</t>
  </si>
  <si>
    <t>2026-03-03T21:13:27.491+01:00</t>
  </si>
  <si>
    <t>2026-03-03T21:25:01.136+01:00</t>
  </si>
  <si>
    <t>[{"id":"3125bb0f-2129-4ae0-85ac-e764de233c07","count":1,"label":"Pizza Hawai 40 cm 0,5","posId":"H102","price":15450,"isExtra":false,"creatorId":"AWyRD0_4E-tMEoftiJG4D","isPackging":0,"actualLabel":"Pizza Hawai 40 cm 0,5"},{"id":"2lwz8DLnxAE2XXPjpySDo","count":1,"label":"Bez plněných okrajů","posId":"X1000","price":0,"isExtra":true,"mainItemId":"3125bb0f-2129-4ae0-85ac-e764de233c07"},{"id":"509c69d6-f1a8-4ae5-bd6f-7f25636bd2b8","count":1,"label":"Pizza Pepperoni 40 0,5","posId":"H108","price":15450,"isExtra":false,"creatorId":"QspvjOXPhaxaOSTN2cR9T","isPackging":0,"actualLabel":"Pizza Pepperoni 40 0,5"},{"id":"2lwz8DLnxAE2XXPjpySDo","count":1,"label":"Bez plněných okrajů","posId":"X1000","price":0,"isExtra":true,"mainItemId":"509c69d6-f1a8-4ae5-bd6f-7f25636bd2b8"}]</t>
  </si>
  <si>
    <t>2026-03-03T21:08:29.158+01:00</t>
  </si>
  <si>
    <t>2026-03-03T21:23:53.420+01:00</t>
  </si>
  <si>
    <t>[{"id":"6748417db17528cb9bcae5e7","count":1,"label":"Quattro Formaggi 40cm","posId":"111","price":30900,"isExtra":false},{"id":"656458f65d60d60772426fa0","count":1,"label":"Balné","posId":"K0000","price":2000,"isExtra":true},{"id":"6745a653230e9519de48907f","count":1,"label":"okraj mozzarella, bylinky","posId":"A122","price":6500,"isExtra":true},{"id":"684ae919decfe15485bf8deb","count":1,"label":"Ananas","posId":"C100","price":3500,"KDSTags":["greenhighlight"],"isExtra":true},{"id":"684ae919decfe15485bf8df1","count":1,"label":"Šunka","posId":"C106","price":4000,"KDSTags":["greenhighlight"],"isExtra":true}]</t>
  </si>
  <si>
    <t>2026-03-03T21:05:04.135+01:00</t>
  </si>
  <si>
    <t>2026-03-03T21:15:48.132+01:00</t>
  </si>
  <si>
    <t>2026-03-03T21:23:35.204+01:00</t>
  </si>
  <si>
    <t>2026-03-03T21:05:04.550+01:00</t>
  </si>
  <si>
    <t>2026-03-03T20:58:05.174+01:00</t>
  </si>
  <si>
    <t>2026-03-03T21:13:55.072+01:00</t>
  </si>
  <si>
    <t>[{"id":"15882222-eb55-420b-a563-1fd60403ece7","note":"","count":1,"label":"Hot &amp; Spicy 18 cm","posId":"134","price":11900,"isExtra":false},{"id":"a5c2ed4d-1e36-44a2-96f4-6b33a4c240fc","note":"","count":1,"label":"Comeback 18 cm","posId":"133","price":11900,"isExtra":false},{"id":"978c26ec-8492-4979-8b1c-f7ff8381d413","note":"","count":1,"label":"Pepperoni Rolls, 6 ks","posId":"P100","price":8900,"isExtra":false},{"id":"0604cf40-24b5-4ad5-a9e4-e5834def96b8","note":"","count":1,"label":"Dip česnekový","posId":"P106","price":2000,"isExtra":false}]</t>
  </si>
  <si>
    <t>2026-03-03T20:52:22.874+01:00</t>
  </si>
  <si>
    <t>2026-03-03T20:58:41.232+01:00</t>
  </si>
  <si>
    <t>2026-03-03T20:44:03.208+01:00</t>
  </si>
  <si>
    <t>2026-03-03T20:57:46.428+01:00</t>
  </si>
  <si>
    <t>[{"id":"54684981","note":"","size":"Hawai 40cm","count":1,"label":"Hawai 40cm","posId":"102","price":30900,"isExtra":false},{"id":"54685049","note":"","count":1,"label":"Balné","posId":"K0000","price":2000,"isExtra":true},{"id":"59555749","note":"","count":1,"label":"BBQ základ","posId":"ZRB40","price":0,"isExtra":true},{"id":"54685083","note":"","count":1,"label":"okraj mozzarella, bylinky","posId":"A122","price":6500,"isExtra":true}]</t>
  </si>
  <si>
    <t>2026-03-03T20:39:09.893+01:00</t>
  </si>
  <si>
    <t>2026-03-03T20:39:42.851+01:00</t>
  </si>
  <si>
    <t>[{"id":"6ffd3545-72d2-4e40-9c4f-5ed137d1966b","count":1,"label":"Guarana kiwi a jablko","posId":"N144","price":5500,"isExtra":false,"creatorId":"z0V1X0HaTC-fxB9HmcF6p","isPackging":0,"actualLabel":"Guarana kiwi a jablko"},{"id":"6ffd3545-72d2-4e40-9c4f-5ed137d1966b","count":1,"label":"Guarana kiwi a jablko","posId":"N144","price":5500,"isExtra":false,"creatorId":"KwRie8vgR0mHpQs_IADQW","isPackging":0,"actualLabel":"Guarana kiwi a jablko"}]</t>
  </si>
  <si>
    <t>2026-03-03T20:38:48.328+01:00</t>
  </si>
  <si>
    <t>2026-03-03T20:55:42.135+01:00</t>
  </si>
  <si>
    <t>[{"id":"6748417db17528cb9bcae60d","count":1,"label":"Hawai 32cm","posId":"114","price":24900,"isExtra":false},{"id":"656458f65d60d607724273eb","count":1,"label":"Balné","posId":"K0000","price":1500,"isExtra":true},{"id":"6748417db17528cb9bcae633","count":1,"label":"Masové kuličky","posId":"P102","price":9900,"isExtra":false},{"id":"656458f65d60d607724273eb","count":1,"label":"Balné","posId":"K0000","price":1500,"isExtra":true},{"id":"6748417db17528cb9bcae631","count":1,"label":"Spicy Wings 🌶️","posId":"P101","price":11900,"isExtra":false},{"id":"656458f65d60d607724273eb","count":1,"label":"Balné","posId":"K0000","price":1500,"isExtra":true},{"id":"6748417db17528cb9bcae641","count":3,"label":"Choco Rolls","posId":"chr100","price":8900,"isExtra":false},{"id":"656458f65d60d607724273eb","count":3,"label":"Balné","posId":"K0000","price":1500,"isExtra":true},{"id":"6748417db17528cb9bcae607","count":1,"label":"BBQ Texas 32cm","posId":"119","price":24900,"isExtra":false},{"id":"656458f65d60d607724273eb","count":1,"label":"Balné","posId":"K0000","price":1500,"isExtra":true}]</t>
  </si>
  <si>
    <t>2026-03-03T20:28:59.413+01:00</t>
  </si>
  <si>
    <t>2026-03-03T20:38:37.093+01:00</t>
  </si>
  <si>
    <t>2026-03-03T20:14:40.675+01:00</t>
  </si>
  <si>
    <t>2026-03-03T20:20:50.963+01:00</t>
  </si>
  <si>
    <t>2026-03-03T20:13:29.426+01:00</t>
  </si>
  <si>
    <t>2026-03-03T20:20:47.969+01:00</t>
  </si>
  <si>
    <t>2026-03-03T20:08:07.519+01:00</t>
  </si>
  <si>
    <t>2026-03-03T20:54:35.912+01:00</t>
  </si>
  <si>
    <t>[{"id":"0491ba2d-7c43-44f5-949a-e82693028cdb","note":"","count":1,"label":"Margherita 32 cm","posId":"136","price":20900,"isExtra":false},{"id":"78606be9-7e01-4fe9-a37c-d9a4b62d5696","note":"","count":1,"label":"změna na BBQ základ","posId":"A128","price":0,"isExtra":true},{"id":"6e70115f-a0f1-42d6-aaca-1c1f7aa64cb8","note":"","count":1,"label":"šunka","posId":"B106","price":3000,"KDSTags":["greenhighlight"],"isExtra":true}]</t>
  </si>
  <si>
    <t>2026-03-03T20:01:33.126+01:00</t>
  </si>
  <si>
    <t>2026-03-03T20:16:53.915+01:00</t>
  </si>
  <si>
    <t>[{"id":"54685020","note":"","size":"Jalapenos Rolls","count":1,"label":"Jalapenos Rolls","posId":"jpr200","price":8900,"isExtra":false},{"id":"54685059","note":"","count":1,"label":"Balné","posId":"K0000","price":1500,"isExtra":true},{"id":"59589714","note":"","size":"Hawai 32cm","count":1,"label":"Hawai 32cm","posId":"114","price":24900,"isExtra":false},{"id":"54685059","note":"","count":1,"label":"Balné","posId":"K0000","price":1500,"isExtra":true},{"id":"59589708","note":"","size":"Hot &amp; Spicy 32cm 🌶️🌶️","count":1,"label":"Hot &amp; Spicy 32cm 🌶️🌶️","posId":"122","price":24900,"isExtra":false},{"id":"54685059","note":"","count":1,"label":"Balné","posId":"K0000","price":1500,"isExtra":true}]</t>
  </si>
  <si>
    <t>2026-03-03T19:54:41.808+01:00</t>
  </si>
  <si>
    <t>2026-03-03T19:56:55.776+01:00</t>
  </si>
  <si>
    <t>[{"id":"bd1f5dc2-2bc0-4db9-bb66-a76a132adbc3","count":1,"label":"Aquilla jemně perlivá","posId":"N141","price":3900,"isExtra":false,"creatorId":"HeoUlYWHfygFeEH02uxJx","isPackging":0,"actualLabel":"Aquilla jemně perlivá"}]</t>
  </si>
  <si>
    <t>Mykhailo</t>
  </si>
  <si>
    <t>2026-03-03T19:52:15.293+01:00</t>
  </si>
  <si>
    <t>2026-03-03T19:56:53.921+01:00</t>
  </si>
  <si>
    <t>[{"id":"100","note":"","count":1,"label":"Margherita 40cm","posId":"100","price":26900,"isExtra":false},{"id":"K0000","note":"","count":1,"label":"Balné","posId":"K0000","price":2000,"isExtra":true}]</t>
  </si>
  <si>
    <t>2026-03-03T19:44:25.752+01:00</t>
  </si>
  <si>
    <t>2026-03-03T19:55:13.001+01:00</t>
  </si>
  <si>
    <t>[{"id":"6748417db17528cb9bcae5f7","count":1,"label":"Capricciosa 40cm","posId":"101","price":30900,"isExtra":false},{"id":"656458f65d60d60772426fa0","count":1,"label":"Balné","posId":"K0000","price":2000,"isExtra":true},{"id":"684ae919decfe15485bf8deb","count":1,"label":"Ananas","posId":"C100","price":3500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</si>
  <si>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2026-03-03T19:42:39.338+01:00</t>
  </si>
  <si>
    <t>2026-03-03T19:54:58.602+01:00</t>
  </si>
  <si>
    <t>2026-03-03T19:35:04.256+01:00</t>
  </si>
  <si>
    <t>2026-03-03T19:44:57.733+01:00</t>
  </si>
  <si>
    <t>2026-03-03T19:56:57.491+01:00</t>
  </si>
  <si>
    <t>2026-03-03T19:35:04.714+01:00</t>
  </si>
  <si>
    <t>[{"id":"1edf54fc-1032-442c-939f-e6e2033b2270","note":"","count":1,"label":"Comeback 40 cm","posId":"109","price":30900,"isExtra":false},{"id":"78606be9-7e01-4fe9-a37c-d9a4b62d5696","note":"","count":1,"label":"změna na BBQ základ","posId":"A128","price":0,"isExtra":true},{"id":"0604cf40-24b5-4ad5-a9e4-e5834def96b8","note":"","count":1,"label":"Dip česnekový","posId":"P106","price":2000,"isExtra":false},{"id":"729a5bf7-1e81-474d-93e1-129401ad77bd","note":"","count":1,"label":"Dip BBQ","posId":"P105","price":2000,"isExtra":false}]</t>
  </si>
  <si>
    <t>2026-03-03T19:29:41.180+01:00</t>
  </si>
  <si>
    <t>2026-03-03T19:42:05.912+01:00</t>
  </si>
  <si>
    <t>[{"id":"4e0b160d-6bbd-47ef-8e17-eb04d23977f9","count":1,"label":"Pizza Hawai 32 cm","posId":"114","price":24900,"isExtra":false,"creatorId":"c736BhNDVC2dy1hbD15kr","isPackging":0,"actualLabel":"Pizza Hawai 32 cm"},{"id":"abc09576-c82e-424c-9c99-d37363e8b774","count":1,"label":"Pizza Hot &amp; Spicy 32","posId":"122","price":24900,"isExtra":false,"creatorId":"GGIuKQtUDr5WJWmqUYIIY","isPackging":0,"actualLabel":"Pizza Hot &amp; Spicy 32"}]</t>
  </si>
  <si>
    <t>2026-03-03T19:27:15.862+01:00</t>
  </si>
  <si>
    <t>2026-03-03T19:39:37.946+01:00</t>
  </si>
  <si>
    <t>[{"id":"6748417db17528cb9bcae5eb","count":1,"label":"Comeback 40cm 🌶️","posId":"109","price":30900,"isExtra":false},{"id":"656458f65d60d60772426fa0","count":1,"label":"Balné","posId":"K0000","price":2000,"isExtra":true}]</t>
  </si>
  <si>
    <t>2026-03-03T19:25:03.892+01:00</t>
  </si>
  <si>
    <t>2026-03-03T19:36:55.226+01:00</t>
  </si>
  <si>
    <t>2026-03-03T19:22:35.671+01:00</t>
  </si>
  <si>
    <t>2026-03-03T19:35:05.929+01:00</t>
  </si>
  <si>
    <t>2026-03-03T19:20:08.362+01:00</t>
  </si>
  <si>
    <t>2026-03-03T19:34:18.014+01:00</t>
  </si>
  <si>
    <t>2026-03-03T19:18:44.419+01:00</t>
  </si>
  <si>
    <t>2026-03-03T19:32:18.001+01:00</t>
  </si>
  <si>
    <t>[{"id":"6748417db17528cb9bcae5f5","count":1,"label":"Hawai 40cm","posId":"102","price":30900,"isExtra":false},{"id":"656458f65d60d60772426fa0","count":1,"label":"Balné","posId":"K0000","price":2000,"isExtra":true},{"id":"6745a653230e9519de48907f","count":1,"label":"okraj mozzarella, bylinky","posId":"A122","price":6500,"isExtra":true},{"id":"684ae919decfe15485bf90dd","count":1,"label":"Bez ananasu","posId":"X100","price":0,"KDSTags":["redhighlight"],"isExtra":true},{"id":"6748417db17528cb9bcae5ff","count":1,"label":"Quattro Formaggi 32cm","posId":"123","price":24900,"isExtra":false},{"id":"656458f65d60d607724273eb","count":1,"label":"Balné","posId":"K0000","price":1500,"isExtra":true},{"id":"656458f65d60d607724271be","count":1,"label":"okraj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bylinky","posId":"A121","price":5700,"isExtra":true},{"id":"684ae919decfe15485bf8fcb","count":2,"label":"Cibule","posId":"B103","price":2500,"KDSTags":["greenhighlight"],"isExtra":true},{"id":"684ae919decfe15485bf8fd3","count":2,"label":"Pepperoni salám","posId":"B109","price":3000,"KDSTags":["greenhighlight"],"isExtra":true},{"id":"6748417db17528cb9bcae605","count":1,"label":"Pepperoni 32cm 🌶️🌶️","posId":"120","price":24900,"isExtra":false},{"id":"656458f65d60d607724273eb","count":1,"label":"Balné","posId":"K0000","price":1500,"isExtra":true},{"id":"6745a653230e9519de489456","count":1,"label":"BBQ základ","posId":"ZRB32","price":0,"isExtra":true},{"id":"656458f65d60d607724271be","count":1,"label":"okraj mozzarella, bylinky","posId":"A121","price":5700,"isExtra":true},{"id":"6748417db17528cb9bcae63b","count":2,"label":"Česnekový dip","posId":"P106","price":2000,"isExtra":false},{"id":"656458f65d60d607724273eb","count":2,"label":"Balné","posId":"K0000","price":1500,"isExtra":true}]</t>
  </si>
  <si>
    <t>2026-03-03T19:10:03.194+01:00</t>
  </si>
  <si>
    <t>2026-03-03T19:21:43.801+01:00</t>
  </si>
  <si>
    <t>2026-03-03T19:09:10.621+01:00</t>
  </si>
  <si>
    <t>2026-03-03T19:19:37.956+01:00</t>
  </si>
  <si>
    <t>[{"id":"59589708","note":"","size":"Hot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🌶️🌶️","posId":"122","price":24900,"isExtra":false},{"id":"54685059","note":"","count":1,"label":"Balné","posId":"K0000","price":1500,"isExtra":true},{"id":"57279284","note":"","count":1,"label":"Smetanový základ","posId":"ZRS32","price":0,"isExtra":true},{"id":"54685088","note":"","count":1,"label":"okraj mozzarella, bylinky","posId":"A121","price":5700,"isExtra":true}]</t>
  </si>
  <si>
    <t>2026-03-03T19:02:57.632+01:00</t>
  </si>
  <si>
    <t>2026-03-03T19:17:25.735+01:00</t>
  </si>
  <si>
    <t>[{"id":"59589710","note":"","size":"Pepperoni 32cm 🌶️🌶️","count":1,"label":"Pepperoni 32cm 🌶️🌶️","posId":"120","price":24900,"isExtra":false},{"id":"54685059","note":"","count":1,"label":"Balné","posId":"K0000","price":1500,"isExtra":true},{"id":"59589719","note":"","count":1,"label":"USA těsto","posId":"17","price":1000,"isExtra":true},{"id":"57279289","note":"","count":1,"label":"BBQ základ","posId":"ZRB32","price":0,"isExtra":true}]</t>
  </si>
  <si>
    <t>2026-03-03T18:58:27.359+01:00</t>
  </si>
  <si>
    <t>2026-03-03T19:16:10.927+01:00</t>
  </si>
  <si>
    <t>[{"id":"6748417db17528cb9bcae63b","count":1,"label":"Česnekový dip","posId":"P106","price":2000,"isExtra":false},{"id":"656458f65d60d607724273eb","count":1,"label":"Balné","posId":"K0000","price":1500,"isExtra":true},{"id":"6748417db17528cb9bcae5eb","count":1,"label":"Comeback 40cm 🌶️","posId":"109","price":30900,"isExtra":false},{"id":"656458f65d60d60772426fa0","count":1,"label":"Balné","posId":"K0000","price":2000,"isExtra":true}]</t>
  </si>
  <si>
    <t>2026-03-03T18:53:56.080+01:00</t>
  </si>
  <si>
    <t>2026-03-03T19:13:03.352+01:00</t>
  </si>
  <si>
    <t>[{"id":"6748417db17528cb9bcae5fd","count":1,"label":"Margherita 32cm","posId":"112","price":20900,"isExtra":false},{"id":"656458f65d60d607724273eb","count":1,"label":"Balné","posId":"K0000","price":1500,"isExtra":true},{"id":"656458f65d60d607724271be","count":1,"label":"okraj mozzarella, bylinky","posId":"A121","price":5700,"isExtra":true},{"id":"684ae919decfe15485bf8fcc","count":1,"label":"Kukuřice","posId":"B115","price":2500,"KDSTags":["greenhighlight"],"isExtra":true},{"id":"684ae919decfe15485bf8fd0","count":1,"label":"Slanina","posId":"B108","price":3000,"KDSTags":["greenhighlight"],"isExtra":true},{"id":"6748417db17528cb9bcae5ff","count":1,"label":"Quattro Formaggi 32cm","posId":"123","price":24900,"isExtra":false},{"id":"656458f65d60d607724273eb","count":1,"label":"Balné","posId":"K0000","price":1500,"isExtra":true},{"id":"656458f65d60d607724271c0","count":1,"label":"okraj hotdog, hořčice","posId":"A117","price":5700,"isExtra":true}]</t>
  </si>
  <si>
    <t>2026-03-03T18:53:52.967+01:00</t>
  </si>
  <si>
    <t>2026-03-03T19:08:14.843+01:00</t>
  </si>
  <si>
    <t>[{"id":"f2e2b507-94c6-402c-8097-169a479f0805","count":1,"label":"Pizza Capricciosa 40","posId":"101","price":30900,"isExtra":false,"creatorId":"dSgfXmOYH8EhoWZEin2_I","isPackging":0,"actualLabel":"Pizza Capricciosa 40"},{"id":"fe5368cb-48a2-4a75-9c35-1af7d2778027","count":1,"label":"Pizza BBQ Meteor 40","posId":"106","price":30900,"isExtra":false,"creatorId":"lPiAZ-lVD4FSLd1xdrbdt","isPackging":0,"actualLabel":"Pizza BBQ Meteor 40"},{"id":"4e0b160d-6bbd-47ef-8e17-eb04d23977f9","count":1,"label":"Pizza Hawai 32 cm","posId":"114","price":24900,"isExtra":false,"creatorId":"Fq1CjxDLplT7aTuXizheQ","isPackging":0,"actualLabel":"Pizza Hawai 32 cm"}]</t>
  </si>
  <si>
    <t>2026-03-03T18:53:04.983+01:00</t>
  </si>
  <si>
    <t>2026-03-03T19:02:17.819+01:00</t>
  </si>
  <si>
    <t>[{"id":"72a788fd-2d10-4aa9-80c1-abbc9acb3570","note":"","count":1,"label":"Hawai 32 cm","posId":"138","price":24900,"isExtra":false},{"id":"978c26ec-8492-4979-8b1c-f7ff8381d413","note":"","count":1,"label":"Pepperoni Rolls, 6 ks","posId":"P100","price":8900,"isExtra":false}]</t>
  </si>
  <si>
    <t>2026-03-03T18:52:05.747+01:00</t>
  </si>
  <si>
    <t>2026-03-03T19:00:21.655+01:00</t>
  </si>
  <si>
    <t>2026-03-03T19:06:20.893+01:00</t>
  </si>
  <si>
    <t>2026-03-03T18:52:06.567+01:00</t>
  </si>
  <si>
    <t>[{"id":"1edf54fc-1032-442c-939f-e6e2033b2270","note":"","count":1,"label":"Comeback 40 cm","posId":"109","price":30900,"isExtra":false},{"id":"cc07bf3f-3e6f-4df8-9018-c7e260233504","note":"","count":1,"label":"BEZ -cibule","posId":"X103","price":0,"KDSTags":["redhighlight"],"isExtra":true},{"id":"28e96b57-144a-4147-bd66-1530a9858e97","note":"","count":1,"label":"BEZ -pepperoni salám","posId":"X109","price":0,"KDSTags":["redhighlight"],"isExtra":true},{"id":"524f3c3f-0c67-4b97-b499-20f8d3dbda4a","note":"","count":1,"label":"BEZ -slanina","posId":"X108","price":0,"KDSTags":["redhighlight"],"isExtra":true}]</t>
  </si>
  <si>
    <t>2026-03-03T18:38:50.401+01:00</t>
  </si>
  <si>
    <t>2026-03-03T18:49:44.917+01:00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</si>
  <si>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🌶️","posId":"109","price":30900,"isExtra":false},{"id":"54685049","note":"","count":1,"label":"Balné","posId":"K0000","price":2000,"isExtra":true},{"id":"54685126","note":"","count":1,"label":"okraj hotdog, bbq omáčka","posId":"A120","price":6500,"isExtra":true},{"id":"57405713","note":"","size":"Aquilla černý čaj a broskev 0,5l","count":1,"label":"Aquilla černý čaj a broskev 0,5l","posId":"N120","price":4900,"isExtra":false},{"id":"57405719","note":"","size":"Pepsi zero sugar 1l","count":1,"label":"Pepsi zero sugar 1l","posId":"N125","price":5900,"isExtra":false},{"id":"54685018","note":"","size":"Česnekový dip","count":3,"label":"Česnekový dip","posId":"P106","price":2000,"isExtra":false},{"id":"54685059","note":"","count":3,"label":"Balné","posId":"K0000","price":1500,"isExtra":true}]</t>
  </si>
  <si>
    <t>2026-03-03T18:23:02.644+01:00</t>
  </si>
  <si>
    <t>2026-03-03T18:39:23.674+01:00</t>
  </si>
  <si>
    <t>[{"id":"896d2264-b315-4ee3-b331-0fa7b26bb96f","note":"","count":1,"label":"Hawai 32 cm","posId":"114","price":24900,"isExtra":false},{"id":"78606be9-7e01-4fe9-a37c-d9a4b62d5696","note":"","count":1,"label":"změna na BBQ základ","posId":"A128","price":0,"isExtra":true},{"id":"7ee7e3c8-2c54-4dc5-810f-2f52f62e2d14","note":"","count":1,"label":"Comeback 32 cm","posId":"121","price":24900,"isExtra":false},{"id":"78606be9-7e01-4fe9-a37c-d9a4b62d5696","note":"","count":1,"label":"změna na BBQ základ","posId":"A128","price":0,"isExtra":true}]</t>
  </si>
  <si>
    <t>2026-03-03T18:22:02.610+01:00</t>
  </si>
  <si>
    <t>2026-03-03T18:45:51.733+01:00</t>
  </si>
  <si>
    <t>2026-03-03T18:59:39.128+01:00</t>
  </si>
  <si>
    <t>2026-03-03T18:22:02.952+01:00</t>
  </si>
  <si>
    <t>[{"id":"1da6e618-5f95-4707-b8bd-b1685e13f67a","note":"","count":1,"label":"Hawai 40 cm","posId":"102","price":30900,"isExtra":false},{"id":"1edf54fc-1032-442c-939f-e6e2033b2270","note":"","count":1,"label":"Comeback 40 cm","posId":"109","price":30900,"isExtra":false},{"id":"308cac50-e720-45f7-9ab5-267a351b0d4a","note":"","count":1,"label":"Kuře","posId":"C114","price":4000,"KDSTags":["greenhighlight"],"isExtra":true},{"id":"28e96b57-144a-4147-bd66-1530a9858e97","note":"","count":1,"label":"BEZ -pepperoni salám","posId":"X109","price":0,"KDSTags":["redhighlight"],"isExtra":true},{"id":"0604cf40-24b5-4ad5-a9e4-e5834def96b8","note":"","count":2,"label":"Dip česnekový","posId":"P106","price":2000,"isExtra":false}]</t>
  </si>
  <si>
    <t>2026-03-03T18:18:43.353+01:00</t>
  </si>
  <si>
    <t>2026-03-03T18:38:25.008+01:00</t>
  </si>
  <si>
    <t>[{"id":"54684976","note":"","size":"Pepperoni 40cm 🌶️🌶️","count":1,"label":"Pepperoni 40cm 🌶️🌶️","posId":"108","price":30900,"isExtra":false},{"id":"54685049","note":"","count":1,"label":"Balné","posId":"K0000","price":2000,"isExtra":true},{"id":"54685083","note":"","count":1,"label":"okraj mozzarella, bylinky","posId":"A122","price":6500,"isExtra":true},{"id":"54685018","note":"","size":"Česnekový dip","count":2,"label":"Česnekový dip","posId":"P106","price":2000,"isExtra":false},{"id":"54685059","note":"","count":2,"label":"Balné","posId":"K0000","price":1500,"isExtra":true},{"id":"57464194","note":"","size":"Dip Jalapeňos","count":2,"label":"Dip Jalapeňos","posId":"P107","price":2000,"isExtra":false},{"id":"54685059","note":"","count":2,"label":"Balné","posId":"K0000","price":1500,"isExtra":true}]</t>
  </si>
  <si>
    <t>2026-03-03T18:15:21.874+01:00</t>
  </si>
  <si>
    <t>2026-03-03T18:35:42.904+01:00</t>
  </si>
  <si>
    <t>[{"id":"6748417db17528cb9bcae603","count":1,"label":"Comeback 32cm 🌶️","posId":"121","price":24900,"isExtra":false},{"id":"656458f65d60d607724273eb","count":1,"label":"Balné","posId":"K0000","price":1500,"isExtra":true},{"id":"656458f65d60d607724271c0","count":1,"label":"okraj hotdog, hořčice","posId":"A117","price":5700,"isExtra":true},{"id":"6748417db17528cb9bcae5ff","count":1,"label":"Quattro Formaggi 32cm","posId":"123","price":24900,"isExtra":false},{"id":"656458f65d60d607724273eb","count":1,"label":"Balné","posId":"K0000","price":1500,"isExtra":true},{"id":"656458f65d60d607724271be","count":1,"label":"okraj mozzarella, bylinky","posId":"A121","price":5700,"isExtra":true},{"id":"6748417db17528cb9bcae63b","count":2,"label":"Česnekový dip","posId":"P106","price":2000,"isExtra":false},{"id":"656458f65d60d607724273eb","count":2,"label":"Balné","posId":"K0000","price":1500,"isExtra":true}]</t>
  </si>
  <si>
    <t>2026-03-03T18:14:23.815+01:00</t>
  </si>
  <si>
    <t>2026-03-03T18:14:27.489+01:00</t>
  </si>
  <si>
    <t>[{"id":"6ffd3545-72d2-4e40-9c4f-5ed137d1966b","count":1,"label":"Guarana kiwi a jablko","posId":"N144","price":5500,"isExtra":false,"discount":{"type":"absolute","value":35},"creatorId":"9aYMUoMNp37fnj4CqjZHK","isPackging":0,"actualLabel":"Guarana kiwi a jablko"}]</t>
  </si>
  <si>
    <t>Himanshu</t>
  </si>
  <si>
    <t>2026-03-03T18:14:20.975+01:00</t>
  </si>
  <si>
    <t>2026-03-03T18:29:32.795+01:00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</si>
  <si>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C105","note":"","count":1,"label":"Žampiony","posId":"C105","price":3500,"KDSTags":["greenhighlight"],"isExtra":true},{"id":"C108","note":"","count":1,"label":"Slanina","posId":"C108","price":4000,"KDSTags":["greenhighlight"],"isExtra":true},{"id":"C114","note":"","count":1,"label":"Kuře","posId":"C114","price":4000,"KDSTags":["greenhighlight"],"isExtra":true},{"id":"D112","note":"","count":1,"label":"Opočno karamel","posId":"D112","price":12900,"isExtra":false},{"id":"P106","note":"","count":3,"label":"Česnekový dip","posId":"P106","price":2000,"isExtra":false},{"id":"K0000","note":"","count":3,"label":"Balné","posId":"K0000","price":1500,"isExtra":true}]</t>
  </si>
  <si>
    <t>2026-03-03T18:14:03.054+01:00</t>
  </si>
  <si>
    <t>2026-03-03T18:26:03.033+01:00</t>
  </si>
  <si>
    <t>2026-03-03T18:34:50.719+01:00</t>
  </si>
  <si>
    <t>2026-03-03T18:14:04.218+01:00</t>
  </si>
  <si>
    <t>[{"id":"923cca0f-b384-4647-b41a-b36c46b0c790","note":"","count":1,"label":"BBQ Meteor 32 cm","posId":"142","price":24900,"isExtra":false},{"id":"af2bee84-a445-45fc-8ca2-cf4fed0dcf38","note":"","count":1,"label":"okraj mozzarella bylinky","posId":"A121","price":5700,"isExtra":true},{"id":"3316ecf4-07ea-4045-acd5-7383dd81145f","note":"","count":1,"label":"jalapeños","posId":"B102","price":2500,"KDSTags":["greenhighlight"],"isExtra":true},{"id":"0604cf40-24b5-4ad5-a9e4-e5834def96b8","note":"","count":1,"label":"Dip česnekový","posId":"P106","price":2000,"isExtra":false},{"id":"923cca0f-b384-4647-b41a-b36c46b0c790","note":"","count":1,"label":"BBQ Meteor 32 cm","posId":"142","price":24900,"isExtra":false},{"id":"af2bee84-a445-45fc-8ca2-cf4fed0dcf38","note":"","count":1,"label":"okraj mozzarella bylinky","posId":"A121","price":5700,"isExtra":true},{"id":"3316ecf4-07ea-4045-acd5-7383dd81145f","note":"","count":1,"label":"jalapeños","posId":"B102","price":2500,"KDSTags":["greenhighlight"],"isExtra":true}]</t>
  </si>
  <si>
    <t>2026-03-03T18:11:53.266+01:00</t>
  </si>
  <si>
    <t>2026-03-03T18:21:38.869+01:00</t>
  </si>
  <si>
    <t>[{"id":"6748417db17528cb9bcae5f7","count":1,"label":"Capricciosa 40cm","posId":"101","price":30900,"isExtra":false},{"id":"656458f65d60d60772426fa0","count":1,"label":"Balné","posId":"K0000","price":2000,"isExtra":true},{"id":"6748417db17528cb9bcae63b","count":1,"label":"Česnekový dip","posId":"P106","price":2000,"isExtra":false},{"id":"656458f65d60d607724273eb","count":1,"label":"Balné","posId":"K0000","price":1500,"isExtra":true},{"id":"6748417db17528cb9bcae663","count":1,"label":"Mirinda 1l","posId":"N126","price":5900,"isExtra":false}]</t>
  </si>
  <si>
    <t>2026-03-03T18:08:02.720+01:00</t>
  </si>
  <si>
    <t>2026-03-03T18:19:41.268+01:00</t>
  </si>
  <si>
    <t>[{"id":"1da6e618-5f95-4707-b8bd-b1685e13f67a","note":"","count":1,"label":"Hawai 40 cm","posId":"102","price":30900,"isExtra":false},{"id":"83b0f9b5-ecd7-40a2-bb56-5895651d9558","note":"","count":1,"label":"Okraj Hotdog bez omáčky","posId":"A126","price":6500,"isExtra":true},{"id":"729a5bf7-1e81-474d-93e1-129401ad77bd","note":"","count":1,"label":"Dip BBQ","posId":"P105","price":2000,"isExtra":false}]</t>
  </si>
  <si>
    <t>2026-03-03T17:55:45.085+01:00</t>
  </si>
  <si>
    <t>2026-03-03T18:10:25.918+01:00</t>
  </si>
  <si>
    <t>[{"id":"54684982","note":"","size":"Capricciosa 40cm","count":2,"label":"Capricciosa 40cm","posId":"101","price":30900,"isExtra":false},{"id":"54685049","note":"","count":2,"label":"Balné","posId":"K0000","price":2000,"isExtra":true},{"id":"54685092","note":"","count":2,"label":"Bez žampionů","posId":"X105","price":0,"KDSTags":["redhighlight"],"isExtra":true}]</t>
  </si>
  <si>
    <t>2026-03-03T17:55:11.808+01:00</t>
  </si>
  <si>
    <t>2026-03-03T17:56:04.605+01:00</t>
  </si>
  <si>
    <t>[{"id":"45e86e69-d951-4cfa-82b7-297944319a30","count":1,"label":"Guarana classic","posId":"N142","price":5500,"isExtra":false,"creatorId":"fd1SsJrrRnmUEFlZ2VS5U","isPackging":0,"actualLabel":"Guarana classic"}]</t>
  </si>
  <si>
    <t>2026-03-03T17:52:03.398+01:00</t>
  </si>
  <si>
    <t>2026-03-03T18:04:47.578+01:00</t>
  </si>
  <si>
    <t>2026-03-03T18:21:20.146+01:00</t>
  </si>
  <si>
    <t>2026-03-03T17:52:03.809+01:00</t>
  </si>
  <si>
    <t>[{"id":"f675967f-9acd-47eb-a0a7-8c1488c18315","note":"","count":1,"label":"Hot &amp; Spicy 40 cm","posId":"110","price":30900,"isExtra":false},{"id":"1c4a575c-0a2c-4a58-a7c3-0328026cbcb1","note":"","count":1,"label":"Quattro Formaggi 18 cm","posId":"135","price":11900,"isExtra":false},{"id":"41f21dd3-e301-4232-8347-2fbf132057d4","note":"","count":1,"label":"změna na Rajčatový základ","posId":"A127","price":0,"isExtra":true},{"id":"978c26ec-8492-4979-8b1c-f7ff8381d413","note":"","count":1,"label":"Pepperoni Rolls, 6 ks","posId":"P100","price":8900,"isExtra":false}]</t>
  </si>
  <si>
    <t>David</t>
  </si>
  <si>
    <t>2026-03-03T17:51:48.913+01:00</t>
  </si>
  <si>
    <t>2026-03-03T18:08:33.770+01:00</t>
  </si>
  <si>
    <t>[{"id":"102","note":"","count":1,"label":"Hawai 40cm","posId":"102","price":30900,"isExtra":false},{"id":"K0000","note":"","count":1,"label":"Balné","posId":"K0000","price":2000,"isExtra":true},{"id":"X100","note":"","count":1,"label":"Bez ananasu","posId":"X100","price":0,"KDSTags":["redhighlight"],"isExtra":true},{"id":"C105","note":"","count":1,"label":"Žampiony","posId":"C105","price":3500,"KDSTags":["greenhighlight"],"isExtra":true},{"id":"C111","note":"","count":1,"label":"Paprika","posId":"C111","price":3500,"KDSTags":["greenhighlight"],"isExtra":true},{"id":"C115","note":"","count":1,"label":"Kukuřice","posId":"C115","price":3500,"KDSTags":["greenhighlight"],"isExtra":true},{"id":"C114","note":"","count":1,"label":"Kuře","posId":"C114","price":4000,"KDSTags":["greenhighlight"],"isExtra":true}]</t>
  </si>
  <si>
    <t>2026-03-03T17:50:59.049+01:00</t>
  </si>
  <si>
    <t>2026-03-03T18:00:42.787+01:00</t>
  </si>
  <si>
    <t>[{"id":"54684972","note":"","size":"Margherita 40cm","count":1,"label":"Margherita 40cm","posId":"100","price":26900,"isExtra":false},{"id":"54685049","note":"","count":1,"label":"Balné","posId":"K0000","price":2000,"isExtra":true}]</t>
  </si>
  <si>
    <t>2026-03-03T17:45:03.236+01:00</t>
  </si>
  <si>
    <t>2026-03-03T18:01:38.531+01:00</t>
  </si>
  <si>
    <t>2026-03-03T18:09:08.101+01:00</t>
  </si>
  <si>
    <t>2026-03-03T17:45:03.788+01:00</t>
  </si>
  <si>
    <t>[{"id":"35de6e44-4cb0-4333-81c1-267ae2713d07","note":"","count":1,"label":"Sweet passion 18 cm","posId":"30","price":11900,"isExtra":false},{"id":"63c5589f-8110-48db-8be3-91da09368499","note":"","count":1,"label":"Capricciosa 18 cm","posId":"125","price":11900,"isExtra":false},{"id":"a365aee9-9a52-4cc7-af63-efe2182c1456","note":"","count":1,"label":"Cibule.","posId":"A103","price":1500,"isExtra":true},{"id":"a4e8ca23-fe36-4747-a603-19485eee7e76","note":"","count":1,"label":"Hot &amp; Spicy 32 cm","posId":"146","price":24900,"isExtra":false},{"id":"af2bee84-a445-45fc-8ca2-cf4fed0dcf38","note":"","count":1,"label":"okraj mozzarella bylinky","posId":"A121","price":5700,"isExtra":true}]</t>
  </si>
  <si>
    <t>2026-03-03T17:44:02.856+01:00</t>
  </si>
  <si>
    <t>2026-03-03T17:58:11.498+01:00</t>
  </si>
  <si>
    <t>2026-03-03T18:18:49.561+01:00</t>
  </si>
  <si>
    <t>2026-03-03T17:44:03.537+01:00</t>
  </si>
  <si>
    <t>[{"id":"7805ed20-b7fb-4253-865d-b1d6ba10a291","note":"","count":1,"label":"Baby špenát &amp; kuře 32 cm","posId":"140","price":24900,"isExtra":false},{"id":"af2bee84-a445-45fc-8ca2-cf4fed0dcf38","note":"","count":1,"label":"okraj mozzarella bylinky","posId":"A121","price":5700,"isExtra":true},{"id":"50a2c673-74cc-459a-b7e5-f5c332128443","note":"","count":1,"label":"mozzarella","posId":"B113","price":3000,"KDSTags":["greenhighlight"],"isExtra":true},{"id":"fb380719-7e86-4a50-b0fc-8a72368b6991","note":"","count":1,"label":"kukuřice","posId":"B115","price":2500,"KDSTags":["greenhighlight"],"isExtra":true},{"id":"d40dcdad-4060-4002-9185-1f39db4f4595","note":"","count":1,"label":"špenát s česnekem","posId":"B107","price":2500,"KDSTags":["greenhighlight"],"isExtra":true},{"id":"088a7edc-ef1e-4c6b-b7a1-36c2c45ab0fe","note":"","count":1,"label":"Capricciosa 32 cm","posId":"113","price":24900,"isExtra":false},{"id":"ea19fb90-a0c3-4d7a-946a-81082fc1a3c2","note":"","count":1,"label":"okraj Hotdog hořčice","posId":"A117","price":5700,"isExtra":true},{"id":"6005e30e-e6f5-411d-9c32-9a3cee117e94","note":"","count":1,"label":"slanina","posId":"B108","price":3000,"KDSTags":["greenhighlight"],"isExtra":true},{"id":"2c932c76-e932-479d-b476-ee55b747887e","note":"","count":1,"label":"žampiony","posId":"B105","price":2500,"KDSTags":["greenhighlight"],"isExtra":true},{"id":"6747ad56-2f52-4f5b-b96c-109c91cf97bd","note":"","count":1,"label":"Hawai 18 cm","posId":"126","price":11900,"isExtra":false},{"id":"589b9a47-8bb5-4be9-87f1-c9a8737217b2","note":"","count":1,"label":"Žampiony.","posId":"A105","price":1500,"isExtra":true},{"id":"ed08d64f-3369-4204-ae84-d562fd8aac71","note":"","count":1,"label":"Masové kuličky.","posId":"A116","price":2900,"isExtra":true},{"id":"0604cf40-24b5-4ad5-a9e4-e5834def96b8","note":"","count":2,"label":"Dip česnekový","posId":"P106","price":2000,"isExtra":false},{"id":"86f97e80-4313-45a1-88bb-cd090c233763","note":"","count":1,"label":"Pepsi 1l","posId":"N124","price":5900,"isExtra":false},{"id":"5df34067-0b6b-41dc-8528-5c379260b439","note":"","count":1,"label":"Mirinda 1l","posId":"N126","price":5900,"isExtra":false}]</t>
  </si>
  <si>
    <t>2026-03-03T17:34:03.662+01:00</t>
  </si>
  <si>
    <t>2026-03-03T17:46:26.465+01:00</t>
  </si>
  <si>
    <t>2026-03-03T17:28:03.712+01:00</t>
  </si>
  <si>
    <t>2026-03-03T17:34:33.641+01:00</t>
  </si>
  <si>
    <t>[{"id":"0491ba2d-7c43-44f5-949a-e82693028cdb","note":"","count":1,"label":"Margherita 32 cm","posId":"136","price":20900,"isExtra":false},{"id":"1460d93c-4159-4d87-aaf2-4ef8fb5e31b1","note":"","count":1,"label":"Margherita 32 cm","posId":"112","price":20900,"isExtra":false}]</t>
  </si>
  <si>
    <t>2026-03-03T17:20:58.210+01:00</t>
  </si>
  <si>
    <t>2026-03-03T17:31:43.774+01:00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</si>
  <si>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🌶️","posId":"121","price":24900,"isExtra":false},{"id":"54685059","note":"","count":1,"label":"Balné","posId":"K0000","price":1500,"isExtra":true},{"id":"54685088","note":"","count":1,"label":"okraj mozzarella, bylinky","posId":"A121","price":5700,"isExtra":true},{"id":"59589714","note":"","size":"Hawai 32cm","count":1,"label":"Hawai 32cm","posId":"114","price":24900,"isExtra":false},{"id":"54685059","note":"","count":1,"label":"Balné","posId":"K0000","price":1500,"isExtra":true}]</t>
  </si>
  <si>
    <t>2026-03-03T17:20:20.927+01:00</t>
  </si>
  <si>
    <t>2026-03-03T17:27:42.445+01:00</t>
  </si>
  <si>
    <t>[{"id":"3992c971-566f-483c-ab30-a7381fe38ae3","count":1,"label":"Pizza Quattro Formaggi 40","posId":"111","price":30900,"isExtra":false,"creatorId":"3QSQZNe1uLg_kXdah_KwD","isPackging":0,"actualLabel":"Pizza Quattro Formaggi 40"}]</t>
  </si>
  <si>
    <t>2026-03-03T17:19:01.836+01:00</t>
  </si>
  <si>
    <t>2026-03-03T17:28:37.479+01:00</t>
  </si>
  <si>
    <t>[{"id":"4792c3a3-b727-4c2c-804f-2d34243fa19a","count":1,"label":"Pizza Quattro Formaggi 32","posId":"123","price":24900,"isExtra":false,"creatorId":"ns4vN3XVD7ALUjNzlp5hQ","isPackging":0,"actualLabel":"Pizza Quattro Formaggi 32"},{"id":"extra_20230331101812_34","count":1,"label":"USA těsto","posId":"17","price":1000,"isExtra":true,"mainItemId":"4792c3a3-b727-4c2c-804f-2d34243fa19a"}]</t>
  </si>
  <si>
    <t>2026-03-03T17:16:09.592+01:00</t>
  </si>
  <si>
    <t>2026-03-03T17:24:57.301+01:00</t>
  </si>
  <si>
    <t>2026-03-03T16:59:18.858+01:00</t>
  </si>
  <si>
    <t>2026-03-03T17:08:24.597+01:00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</si>
  <si>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základ","posId":"ZSR40","price":0,"isExtra":true},{"id":"C108","note":"","count":1,"label":"Slanina","posId":"C108","price":4000,"KDSTags":["greenhighlight"],"isExtra":true}]</t>
  </si>
  <si>
    <t>2026-03-03T16:53:13.315+01:00</t>
  </si>
  <si>
    <t>2026-03-03T17:05:23.562+01:00</t>
  </si>
  <si>
    <t>[{"id":"54685018","note":"","size":"Česnekový dip","count":1,"label":"Česnekový dip","posId":"P106","price":2000,"isExtra":false},{"id":"54685059","note":"","count":1,"label":"Balné","posId":"K0000","price":1500,"isExtra":true},{"id":"57405719","note":"","size":"Pepsi zero sugar 1l","count":1,"label":"Pepsi zero sugar 1l","posId":"N125","price":5900,"isExtra":false},{"id":"54684975","note":"","size":"Comeback 40cm 🌶️","count":1,"label":"Comeback 40cm 🌶️","posId":"109","price":30900,"isExtra":false},{"id":"54685049","note":"","count":1,"label":"Balné","posId":"K0000","price":2000,"isExtra":true},{"id":"54685083","note":"","count":1,"label":"okraj mozzarella, bylinky","posId":"A122","price":6500,"isExtra":true}]</t>
  </si>
  <si>
    <t>Matěj</t>
  </si>
  <si>
    <t>2026-03-03T16:40:20.685+01:00</t>
  </si>
  <si>
    <t>2026-03-03T16:49:30.439+01:00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</si>
  <si>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základ","posId":"ZRS40","price":0,"isExtra":true},{"id":"X103","note":"","count":1,"label":"Bez cibule","posId":"X103","price":0,"KDSTags":["redhighlight"],"isExtra":true}]</t>
  </si>
  <si>
    <t>2026-03-03T16:25:01.718+01:00</t>
  </si>
  <si>
    <t>2026-03-03T16:38:29.676+01:00</t>
  </si>
  <si>
    <t>[{"id":"54684980","note":"","size":"Zeleninová 40cm","count":1,"label":"Zeleninová 40cm","posId":"103","price":30900,"isExtra":false},{"id":"54685049","note":"","count":1,"label":"Balné","posId":"K0000","price":2000,"isExtra":true},{"id":"54685083","note":"","count":1,"label":"okraj mozzarella, bylinky","posId":"A122","price":6500,"isExtra":true},{"id":"54685122","note":"","count":1,"label":"Bez cibule","posId":"X103","price":0,"KDSTags":["redhighlight"],"isExtra":true},{"id":"54684974","note":"","size":"Hot &amp; Spicy 40cm 🌶️🌶️","count":1,"label":"Hot &amp; Spicy 40cm 🌶️🌶️","posId":"110","price":30900,"isExtra":false},{"id":"54685049","note":"","count":1,"label":"Balné","posId":"K0000","price":2000,"isExtra":true},{"id":"54685090","note":"","count":1,"label":"okraj mozzarella, bbq omáčka","posId":"A124","price":6500,"isExtra":true},{"id":"54685171","note":"","count":1,"label":"Slanina","posId":"C108","price":4000,"KDSTags":["greenhighlight"],"isExtra":true}]</t>
  </si>
  <si>
    <t>2026-03-03T16:24:02.030+01:00</t>
  </si>
  <si>
    <t>2026-03-03T16:31:27.591+01:00</t>
  </si>
  <si>
    <t>2026-03-03T16:06:52.612+01:00</t>
  </si>
  <si>
    <t>2026-03-03T16:20:46.852+01:00</t>
  </si>
  <si>
    <t>[{"id":"6748417db17528cb9bcae5e5","count":1,"label":"Margherita 40cm","posId":"100","price":26900,"isExtra":false},{"id":"656458f65d60d60772426fa0","count":1,"label":"Balné","posId":"K0000","price":2000,"isExtra":true},{"id":"684ae919decfe15485bf8df1","count":1,"label":"Šunka","posId":"C106","price":4000,"KDSTags":["greenhighlight"],"isExtra":true},{"id":"6748417db17528cb9bcae63b","count":1,"label":"Česnekový dip","posId":"P106","price":2000,"isExtra":false},{"id":"656458f65d60d607724273eb","count":1,"label":"Balné","posId":"K0000","price":1500,"isExtra":true}]</t>
  </si>
  <si>
    <t>2026-03-03T16:01:48.410+01:00</t>
  </si>
  <si>
    <t>2026-03-03T16:08:41.322+01:00</t>
  </si>
  <si>
    <t>[{"id":"6748417db17528cb9bcae5ff","count":1,"label":"Quattro Formaggi 32cm","posId":"123","price":24900,"isExtra":false},{"id":"656458f65d60d607724273eb","count":1,"label":"Balné","posId":"K0000","price":1500,"isExtra":true},{"id":"68c5452ac747a1013b8ff5fd","count":1,"label":"USA těsto","posId":"17","price":1000,"isExtra":true}]</t>
  </si>
  <si>
    <t>2026-03-03T16:01:03.681+01:00</t>
  </si>
  <si>
    <t>2026-03-03T16:43:08.254+01:00</t>
  </si>
  <si>
    <t>[{"id":"9b3fd0f9-6a36-4a8e-95ad-00dbae675705","note":"","count":1,"label":"Capricciosa 40 cm","posId":"101","price":30900,"isExtra":false},{"id":"faf7ff40-eef3-48bd-92c4-b33e5bbf095d","note":"","count":1,"label":"Quattro Formaggi 40 cm","posId":"111","price":30900,"isExtra":false}]</t>
  </si>
  <si>
    <t>2026-03-03T15:52:20.149+01:00</t>
  </si>
  <si>
    <t>2026-03-03T15:58:48.444+01:00</t>
  </si>
  <si>
    <t>2026-03-03T15:32:02.340+01:00</t>
  </si>
  <si>
    <t>2026-03-03T15:49:38.030+01:00</t>
  </si>
  <si>
    <t>2026-03-03T15:11:17.076+01:00</t>
  </si>
  <si>
    <t>2026-03-03T15:25:20.230+01:00</t>
  </si>
  <si>
    <t>[{"id":"54685020","note":"","size":"Jalapenos Rolls","count":1,"label":"Jalapenos Rolls","posId":"jpr200","price":8900,"isExtra":false},{"id":"54685059","note":"","count":1,"label":"Balné","posId":"K0000","price":1500,"isExtra":true},{"id":"59589708","note":"","size":"Hot &amp; Spicy 32cm 🌶️🌶️","count":1,"label":"Hot &amp; Spicy 32cm 🌶️🌶️","posId":"122","price":24900,"isExtra":false},{"id":"54685059","note":"","count":1,"label":"Balné","posId":"K0000","price":1500,"isExtra":true},{"id":"54685112","note":"","count":1,"label":"Bez cibule","posId":"X103","price":0,"KDSTags":["redhighlight"],"isExtra":true}]</t>
  </si>
  <si>
    <t>2026-03-03T14:44:25.182+01:00</t>
  </si>
  <si>
    <t>2026-03-03T14:57:26.924+01:00</t>
  </si>
  <si>
    <t>[{"id":"6748417db17528cb9bcae5f7","count":1,"label":"Capricciosa 40cm","posId":"101","price":30900,"isExtra":false},{"id":"656458f65d60d60772426fa0","count":1,"label":"Balné","posId":"K0000","price":2000,"isExtra":true},{"id":"6745a653230e9519de489080","count":1,"label":"okraj mozzarella, bbq omáčka","posId":"A124","price":6500,"isExtra":true},{"id":"684ae919decfe15485bf8df3","count":1,"label":"Gorgonzola","posId":"C101","price":4000,"KDSTags":["greenhighlight"],"isExtra":true},{"id":"6748417db17528cb9bcae605","count":1,"label":"Pepperoni 32cm 🌶️🌶️","posId":"120","price":24900,"isExtra":false},{"id":"656458f65d60d607724273eb","count":1,"label":"Balné","posId":"K0000","price":1500,"isExtra":true},{"id":"684ae919decfe15485bf8fd3","count":1,"label":"Pepperoni salám","posId":"B109","price":3000,"KDSTags":["greenhighlight"],"isExtra":true}]</t>
  </si>
  <si>
    <t>2026-03-03T14:38:08.199+01:00</t>
  </si>
  <si>
    <t>2026-03-03T14:47:28.987+01:00</t>
  </si>
  <si>
    <t>2026-03-03T14:19:05.392+01:00</t>
  </si>
  <si>
    <t>2026-03-03T14:40:25.384+01:00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</si>
  <si>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bylinky","posId":"A122","price":6500,"isExtra":true},{"id":"0604cf40-24b5-4ad5-a9e4-e5834def96b8","note":"","count":1,"label":"Dip česnekový","posId":"P106","price":2000,"isExtra":false}]</t>
  </si>
  <si>
    <t>2026-03-03T14:10:42.630+01:00</t>
  </si>
  <si>
    <t>2026-03-03T14:21:06.559+01:00</t>
  </si>
  <si>
    <t>2026-03-03T13:47:03.553+01:00</t>
  </si>
  <si>
    <t>2026-03-03T13:57:43.277+01:00</t>
  </si>
  <si>
    <t>2026-03-03T14:05:24.500+01:00</t>
  </si>
  <si>
    <t>2026-03-03T13:47:03.991+01:00</t>
  </si>
  <si>
    <t>[{"id":"52687002-58c9-40ea-ba22-d2ae7a4b5889","note":"","count":1,"label":"Comeback 32 cm","posId":"145","price":24900,"isExtra":false},{"id":"7805ed20-b7fb-4253-865d-b1d6ba10a291","note":"","count":1,"label":"Baby špenát &amp; kuře 32 cm","posId":"140","price":24900,"isExtra":false}]</t>
  </si>
  <si>
    <t>2026-03-03T13:42:04.819+01:00</t>
  </si>
  <si>
    <t>2026-03-03T13:56:33.293+01:00</t>
  </si>
  <si>
    <t>[{"id":"4f6ede18-25d3-4c82-be03-84c9578ab8ce","note":"","count":1,"label":"Pepperoni 32 cm","posId":"144","price":24900,"isExtra":false},{"id":"c9c0bcd1-5065-4282-a709-cc2042a92228","note":"","count":1,"label":"Pečené brambory","posId":"P103","price":6900,"isExtra":false}]</t>
  </si>
  <si>
    <t>2026-03-03T13:41:31.307+01:00</t>
  </si>
  <si>
    <t>2026-03-03T13:52:36.370+01:00</t>
  </si>
  <si>
    <t>[{"id":"54684973","note":"","size":"Quattro Formaggi 40cm","count":1,"label":"Quattro Formaggi 40cm","posId":"111","price":30900,"isExtra":false},{"id":"54685049","note":"","count":1,"label":"Balné","posId":"K0000","price":2000,"isExtra":true},{"id":"59555745","note":"","count":1,"label":"Rajčatový základ","posId":"ZSR40","price":0,"isExtra":true},{"id":"57405720","note":"","size":"Mirinda 1l","count":1,"label":"Mirinda 1l","posId":"N126","price":5900,"isExtra":false}]</t>
  </si>
  <si>
    <t>2026-03-03T13:31:47.814+01:00</t>
  </si>
  <si>
    <t>2026-03-03T13:41:57.290+01:00</t>
  </si>
  <si>
    <t>[{"id":"6748417db17528cb9bcae5e5","count":1,"label":"Margherita 40cm","posId":"100","price":26900,"isExtra":false},{"id":"656458f65d60d60772426fa0","count":1,"label":"Balné","posId":"K0000","price":2000,"isExtra":true},{"id":"6745a653230e9519de48907f","count":1,"label":"okraj mozzarella, bylinky","posId":"A122","price":6500,"isExtra":true},{"id":"6748417db17528cb9bcae63b","count":1,"label":"Česnekový dip","posId":"P106","price":2000,"isExtra":false},{"id":"656458f65d60d607724273eb","count":1,"label":"Balné","posId":"K0000","price":1500,"isExtra":true}]</t>
  </si>
  <si>
    <t>2026-03-03T13:10:38.041+01:00</t>
  </si>
  <si>
    <t>2026-03-03T13:11:19.171+01:00</t>
  </si>
  <si>
    <t>[{"id":"6ffd3545-72d2-4e40-9c4f-5ed137d1966b","count":1,"label":"Guarana kiwi a jablko","posId":"N144","price":5500,"isExtra":false,"discount":{"type":"absolute","value":35},"creatorId":"2z5mWbKnksxCxDahoRFNs","isPackging":0,"actualLabel":"Guarana kiwi a jablko"}]</t>
  </si>
  <si>
    <t>2026-03-03T13:03:03.478+01:00</t>
  </si>
  <si>
    <t>2026-03-03T13:14:06.266+01:00</t>
  </si>
  <si>
    <t>2026-03-03T12:57:17.715+01:00</t>
  </si>
  <si>
    <t>2026-03-03T13:17:05.172+01:00</t>
  </si>
  <si>
    <t>2026-03-03T13:28:25.061+01:00</t>
  </si>
  <si>
    <t>2026-03-03T12:57:29.504+01:00</t>
  </si>
  <si>
    <t>[{"id":"0b22568e-4d1c-45db-9aa3-de09ef6c293a","note":"","count":1,"label":"Pepperoni 32 cm","posId":"120","price":24900,"isExtra":false},{"id":"af2bee84-a445-45fc-8ca2-cf4fed0dcf38","note":"","count":1,"label":"okraj mozzarella bylinky","posId":"A121","price":5700,"isExtra":true},{"id":"0604cf40-24b5-4ad5-a9e4-e5834def96b8","note":"","count":1,"label":"Dip česnekový","posId":"P106","price":2000,"isExtra":false},{"id":"86f97e80-4313-45a1-88bb-cd090c233763","note":"","count":1,"label":"Pepsi 1l","posId":"N124","price":5900,"isExtra":false}]</t>
  </si>
  <si>
    <t>Pavel</t>
  </si>
  <si>
    <t>2026-03-03T12:45:03.704+01:00</t>
  </si>
  <si>
    <t>2026-03-03T12:52:07.673+01:00</t>
  </si>
  <si>
    <t>[{"id":"106","note":"","count":1,"label":"BBQ Meteor 40cm","posId":"106","price":30900,"isExtra":false},{"id":"K0000","note":"","count":1,"label":"Balné","posId":"K0000","price":2000,"isExtra":true}]</t>
  </si>
  <si>
    <t>2026-03-03T12:32:02.998+01:00</t>
  </si>
  <si>
    <t>2026-03-03T12:39:06.984+01:00</t>
  </si>
  <si>
    <t>[{"id":"a78b511f-836b-415e-9285-dd47f293529b","note":"","count":1,"label":"Pepperoni 40 cm","posId":"108","price":30900,"isExtra":false},{"id":"0604cf40-24b5-4ad5-a9e4-e5834def96b8","note":"","count":1,"label":"Dip česnekový","posId":"P106","price":2000,"isExtra":false}]</t>
  </si>
  <si>
    <t>2026-03-03T12:31:02.595+01:00</t>
  </si>
  <si>
    <t>2026-03-03T12:49:17.989+01:00</t>
  </si>
  <si>
    <t>2026-03-03T13:05:04.260+01:00</t>
  </si>
  <si>
    <t>2026-03-03T12:31:03.490+01:00</t>
  </si>
  <si>
    <t>2026-03-03T12:20:03.357+01:00</t>
  </si>
  <si>
    <t>2026-03-03T12:42:05.052+01:00</t>
  </si>
  <si>
    <t>2026-03-03T12:54:51.927+01:00</t>
  </si>
  <si>
    <t>2026-03-03T12:20:03.731+01:00</t>
  </si>
  <si>
    <t>[{"id":"896d2264-b315-4ee3-b331-0fa7b26bb96f","note":"","count":1,"label":"Hawai 32 cm","posId":"114","price":24900,"isExtra":false},{"id":"fb380719-7e86-4a50-b0fc-8a72368b6991","note":"","count":1,"label":"kukuřice","posId":"B115","price":2500,"KDSTags":["greenhighlight"],"isExtra":true},{"id":"c10d36f8-acd3-4a8b-979d-b81c00d75c6f","note":"","count":1,"label":"BEZ -ananas","posId":"X100","price":0,"KDSTags":["redhighlight"],"isExtra":true}]</t>
  </si>
  <si>
    <t>2026-03-03T12:14:03.672+01:00</t>
  </si>
  <si>
    <t>2026-03-03T12:23:18.784+01:00</t>
  </si>
  <si>
    <t>2026-03-03T12:32:16.336+01:00</t>
  </si>
  <si>
    <t>2026-03-03T12:14:04.068+01:00</t>
  </si>
  <si>
    <t>[{"id":"431e159e-af3b-4bad-9f72-f07001b572f8","note":"","count":1,"label":"Baby špenát &amp; kuře 40 cm","posId":"104","price":30900,"isExtra":false},{"id":"5dfcd7e6-75e9-4752-8a19-eab42ba37b6d","note":"","count":1,"label":"Kukuřice","posId":"C115","price":3500,"KDSTags":["greenhighlight"],"isExtra":true},{"id":"0604cf40-24b5-4ad5-a9e4-e5834def96b8","note":"","count":1,"label":"Dip česnekový","posId":"P106","price":2000,"isExtra":false}]</t>
  </si>
  <si>
    <t>2026-03-03T12:10:02.975+01:00</t>
  </si>
  <si>
    <t>2026-03-03T12:22:27.853+01:00</t>
  </si>
  <si>
    <t>[{"id":"9069d980-0a24-408c-a214-618aed030839","note":"","count":1,"label":"BBQ Texas 32 cm","posId":"143","price":24900,"isExtra":false}]</t>
  </si>
  <si>
    <t>2026-03-03T12:00:02.861+01:00</t>
  </si>
  <si>
    <t>2026-03-03T12:08:35.733+01:00</t>
  </si>
  <si>
    <t>2026-03-03T12:15:12.499+01:00</t>
  </si>
  <si>
    <t>2026-03-03T12:00:03.234+01:00</t>
  </si>
  <si>
    <t>[{"id":"faf7ff40-eef3-48bd-92c4-b33e5bbf095d","note":"","count":1,"label":"Quattro Formaggi 40 cm","posId":"111","price":30900,"isExtra":false},{"id":"54460675-d5c5-4a63-8c02-6840fe066f86","note":"","count":1,"label":"Okraj Hotdog, BBQ","posId":"A120","price":6500,"isExtra":true},{"id":"5fc1255c-e26e-4454-9620-7eea5d2454f6","note":"","count":1,"label":"Slanina","posId":"C108","price":4000,"KDSTags":["greenhighlight"],"isExtra":true},{"id":"0604cf40-24b5-4ad5-a9e4-e5834def96b8","note":"","count":1,"label":"Dip česnekový","posId":"P106","price":2000,"isExtra":false}]</t>
  </si>
  <si>
    <t>2026-03-03T11:53:02.721+01:00</t>
  </si>
  <si>
    <t>2026-03-03T12:23:58.883+01:00</t>
  </si>
  <si>
    <t>2026-03-03T12:43:04.192+01:00</t>
  </si>
  <si>
    <t>2026-03-03T11:53:27.454+01:00</t>
  </si>
  <si>
    <t>2026-03-03T11:29:51.482+01:00</t>
  </si>
  <si>
    <t>2026-03-03T11:44:03.621+01:00</t>
  </si>
  <si>
    <t>[{"id":"103","note":"","count":1,"label":"Zeleninová 40cm","posId":"103","price":30900,"isExtra":false},{"id":"K0000","note":"","count":1,"label":"Balné","posId":"K0000","price":2000,"isExtra":true},{"id":"X105","note":"","count":1,"label":"Bez žampionů","posId":"X105","price":0,"KDSTags":["redhighlight"],"isExtra":true},{"id":"C108","note":"","count":1,"label":"Slanina","posId":"C108","price":4000,"KDSTags":["greenhighlight"],"isExtra":true}]</t>
  </si>
  <si>
    <t>2026-03-03T11:29:37.837+01:00</t>
  </si>
  <si>
    <t>2026-03-03T11:41:44.752+01:00</t>
  </si>
  <si>
    <t>[{"id":"6748417db17528cb9bcae661","count":1,"label":"Pepsi zero sugar 1l","posId":"N125","price":5900,"isExtra":false},{"id":"6748417db17528cb9bcae5eb","count":1,"label":"Comeback 40cm 🌶️","posId":"109","price":30900,"isExtra":false},{"id":"656458f65d60d60772426fa0","count":1,"label":"Balné","posId":"K0000","price":2000,"isExtra":true},{"id":"6748417db17528cb9bcae5f1","count":1,"label":"BBQ Meteor 40cm","posId":"106","price":30900,"isExtra":false},{"id":"656458f65d60d60772426fa0","count":1,"label":"Balné","posId":"K0000","price":2000,"isExtra":true},{"id":"6745a653230e9519de4897ff","count":1,"label":"Rajčatový základ","posId":"ZBR40","price":0,"isExtra":true},{"id":"6748417db17528cb9bcae5f7","count":1,"label":"Capricciosa 40cm","posId":"101","price":30900,"isExtra":false},{"id":"656458f65d60d60772426fa0","count":1,"label":"Balné","posId":"K0000","price":2000,"isExtra":true}]</t>
  </si>
  <si>
    <t>2026-03-03T11:21:56.556+01:00</t>
  </si>
  <si>
    <t>2026-03-03T11:30:39.683+01:00</t>
  </si>
  <si>
    <t>[{"id":"6748417db17528cb9bcae603","count":1,"label":"Comeback 32cm 🌶️","posId":"121","price":24900,"isExtra":false},{"id":"656458f65d60d607724273eb","count":1,"label":"Balné","posId":"K0000","price":1500,"isExtra":true},{"id":"6748417db17528cb9bcae65f","count":1,"label":"Pepsi 1l","posId":"N124","price":5900,"isExtra":false}]</t>
  </si>
  <si>
    <t>2026-03-03T11:12:48.161+01:00</t>
  </si>
  <si>
    <t>2026-03-03T11:21:10.690+01:00</t>
  </si>
  <si>
    <t>[{"id":"6748417db17528cb9bcae60f","count":1,"label":"Capricciosa 32cm","posId":"113","price":24900,"isExtra":false},{"id":"656458f65d60d607724273eb","count":1,"label":"Balné","posId":"K0000","price":1500,"isExtra":true},{"id":"6745a653230e9519de489457","count":1,"label":"Smetanový základ","posId":"ZRS32","price":0,"isExtra":true},{"id":"656458f65d60d607724271be","count":1,"label":"okraj mozzarella, bylinky","posId":"A121","price":5700,"isExtra":true},{"id":"684ae919decfe15485bf90fd","count":1,"label":"Bez šunky","posId":"X106","price":0,"KDSTags":["redhighlight"],"isExtra":true}]</t>
  </si>
  <si>
    <t>2026-03-03T11:03:05.165+01:00</t>
  </si>
  <si>
    <t>2026-03-03T11:10:13.400+01:00</t>
  </si>
  <si>
    <t>[{"id":"4792c3a3-b727-4c2c-804f-2d34243fa19a","count":1,"label":"Pizza Quattro Formaggi 32","posId":"123","price":24900,"isExtra":false,"creatorId":"2RtZ_0-4FkspUyE36lU__","isPackging":0,"actualLabel":"Pizza Quattro Formaggi 32"}]</t>
  </si>
  <si>
    <t>Bogdan</t>
  </si>
  <si>
    <t>2026-03-02T23:23:53.661+01:00</t>
  </si>
  <si>
    <t>2026-03-02T23:30:45.475+01:00</t>
  </si>
  <si>
    <t>[{"id":"120","note":"","count":1,"label":"Pepperoni 32cm 🌶️🌶️","posId":"120","price":24900,"isExtra":false},{"id":"K0000","note":"","count":1,"label":"Balné","posId":"K0000","price":1500,"isExtra":true}]</t>
  </si>
  <si>
    <t>2026-03-02T23:17:41.554+01:00</t>
  </si>
  <si>
    <t>2026-03-02T23:24:41.084+01:00</t>
  </si>
  <si>
    <t>2026-03-02T23:12:03.749+01:00</t>
  </si>
  <si>
    <t>2026-03-02T23:19:04.892+01:00</t>
  </si>
  <si>
    <t>2026-03-02T23:26:41.536+01:00</t>
  </si>
  <si>
    <t>2026-03-02T23:12:04.115+01:00</t>
  </si>
  <si>
    <t>[{"id":"98a5b6a2-10e1-4a02-be2f-817d404d4582","note":"","count":1,"label":"Veggieballs 32 cm","posId":"141","price":24900,"isExtra":false},{"id":"89c58012-f5c3-4f0f-8c70-1bf7ba97d0df","note":"","count":1,"label":"BEZ -jalapenos","posId":"X102","price":0,"KDSTags":["redhighlight"],"isExtra":true}]</t>
  </si>
  <si>
    <t>2026-03-02T23:06:19.426+01:00</t>
  </si>
  <si>
    <t>2026-03-02T23:12:45.097+01:00</t>
  </si>
  <si>
    <t>2026-03-02T22:49:57.775+01:00</t>
  </si>
  <si>
    <t>2026-03-02T22:57:28.814+01:00</t>
  </si>
  <si>
    <t>[{"id":"109","note":"","count":1,"label":"Comeback 40cm 🌶️","posId":"109","price":30900,"isExtra":false},{"id":"K0000","note":"","count":1,"label":"Balné","posId":"K0000","price":2000,"isExtra":true}]</t>
  </si>
  <si>
    <t>2026-03-02T22:35:33.773+01:00</t>
  </si>
  <si>
    <t>2026-03-02T22:46:49.988+01:00</t>
  </si>
  <si>
    <t>2026-03-02T22:34:06.602+01:00</t>
  </si>
  <si>
    <t>2026-03-02T22:43:39.608+01:00</t>
  </si>
  <si>
    <t>2026-03-02T22:32:39.030+01:00</t>
  </si>
  <si>
    <t>2026-03-02T22:40:44.805+01:00</t>
  </si>
  <si>
    <t>[{"id":"6748417db17528cb9bcae603","count":1,"label":"Comeback 32cm 🌶️","posId":"121","price":24900,"isExtra":false},{"id":"656458f65d60d607724273eb","count":1,"label":"Balné","posId":"K0000","price":1500,"isExtra":true},{"id":"684ae919decfe15485bf8fc8","count":1,"label":"Olivy","posId":"B112","price":2500,"KDSTags":["greenhighlight"],"isExtra":true}]</t>
  </si>
  <si>
    <t>2026-03-02T22:21:00.081+01:00</t>
  </si>
  <si>
    <t>2026-03-02T22:29:37.791+01:00</t>
  </si>
  <si>
    <t>2026-03-02T22:07:49.516+01:00</t>
  </si>
  <si>
    <t>2026-03-02T22:18:38.748+01:00</t>
  </si>
  <si>
    <t>[{"id":"6748417db17528cb9bcae60f","count":1,"label":"Capricciosa 32cm","posId":"113","price":24900,"isExtra":false},{"id":"656458f65d60d607724273eb","count":1,"label":"Balné","posId":"K0000","price":1500,"isExtra":true},{"id":"68c5452ac747a1013b8ff5fd","count":1,"label":"USA těsto","posId":"17","price":1000,"isExtra":true},{"id":"656458f65d60d607724271be","count":1,"label":"okraj mozzarella, bylinky","posId":"A121","price":5700,"isExtra":true},{"id":"684ae919decfe15485bf8fd3","count":1,"label":"Pepperoni salám","posId":"B109","price":3000,"KDSTags":["greenhighlight"],"isExtra":true}]</t>
  </si>
  <si>
    <t>2026-03-02T21:53:09.425+01:00</t>
  </si>
  <si>
    <t>2026-03-02T22:01:21.462+01:00</t>
  </si>
  <si>
    <t>[{"id":"6748417db17528cb9bcae5f5","count":1,"label":"Hawai 40cm","posId":"102","price":30900,"isExtra":false},{"id":"656458f65d60d60772426fa0","count":1,"label":"Balné","posId":"K0000","price":2000,"isExtra":true},{"id":"6745a653230e9519de48907f","count":1,"label":"okraj mozzarella, bylinky","posId":"A122","price":6500,"isExtra":true},{"id":"6748417db17528cb9bcae65f","count":1,"label":"Pepsi 1l","posId":"N124","price":5900,"isExtra":false}]</t>
  </si>
  <si>
    <t>2026-03-02T21:48:38.133+01:00</t>
  </si>
  <si>
    <t>2026-03-02T21:59:19.442+01:00</t>
  </si>
  <si>
    <t>[{"id":"6748417db17528cb9bcae5ff","count":1,"label":"Quattro Formaggi 32cm","posId":"123","price":24900,"isExtra":false},{"id":"656458f65d60d607724273eb","count":1,"label":"Balné","posId":"K0000","price":1500,"isExtra":true},{"id":"684ae919decfe15485bf8fc8","count":1,"label":"Olivy","posId":"B112","price":2500,"KDSTags":["greenhighlight"],"isExtra":true},{"id":"684ae919decfe15485bf8fd3","count":1,"label":"Pepperoni salám","posId":"B109","price":3000,"KDSTags":["greenhighlight"],"isExtra":true},{"id":"6748417db17528cb9bcae65f","count":1,"label":"Pepsi 1l","posId":"N124","price":5900,"isExtra":false}]</t>
  </si>
  <si>
    <t>2026-03-02T21:12:06.738+01:00</t>
  </si>
  <si>
    <t>2026-03-02T21:20:31.571+01:00</t>
  </si>
  <si>
    <t>[{"id":"59589706","note":"","size":"Margherita 32cm","count":1,"label":"Margherita 32cm","posId":"112","price":20900,"isExtra":false},{"id":"54685059","note":"","count":1,"label":"Balné","posId":"K0000","price":1500,"isExtra":true},{"id":"54685177","note":"","count":1,"label":"Kuře","posId":"B114","price":3000,"KDSTags":["greenhighlight"],"isExtra":true}]</t>
  </si>
  <si>
    <t>2026-03-02T20:55:27.201+01:00</t>
  </si>
  <si>
    <t>2026-03-02T20:57:37.131+01:00</t>
  </si>
  <si>
    <t>[{"id":"d3d45011-38ff-4409-9f5f-709db0005c2e","count":1,"label":"Pepsi zero sugar 1l","posId":"N125","price":5900,"isExtra":false,"creatorId":"Flk2fncPYv97BTia-tci8","isPackging":0,"actualLabel":"Pepsi zero sugar 1l"}]</t>
  </si>
  <si>
    <t>2026-03-02T20:43:58.569+01:00</t>
  </si>
  <si>
    <t>2026-03-02T20:57:18.334+01:00</t>
  </si>
  <si>
    <t>[{"id":"6748417db17528cb9bcae62f","count":1,"label":"Spicy menu Comeback","posId":"M100","price":34900,"isExtra":false},{"id":"656458f65d60d607724273a3","count":1,"label":"Balné","posId":"K0000","price":3000,"isExtra":true},{"id":"656458f65d60d607724273b9","count":1,"label":"Hawai","posId":"Y114","price":0,"isExtra":true},{"id":"6621364f302a076960a38bd7","count":1,"label":"spicy wings 🌶️","posId":"P101","price":0,"isExtra":true},{"id":"69427269443d7650b9d93182","count":1,"label":"Pepsi 1l","posId":"N124","price":0,"isExtra":true}]</t>
  </si>
  <si>
    <t>2026-03-02T20:43:27.215+01:00</t>
  </si>
  <si>
    <t>2026-03-02T20:55:25.424+01:00</t>
  </si>
  <si>
    <t>[{"id":"6748417db17528cb9bcae5fd","count":1,"label":"Margherita 32cm","posId":"112","price":20900,"isExtra":false},{"id":"656458f65d60d607724273eb","count":1,"label":"Balné","posId":"K0000","price":1500,"isExtra":true},{"id":"656458f65d60d607724271bf","count":1,"label":"okraj mozzarella, bbq omáčka","posId":"A123","price":5700,"isExtra":true},{"id":"684ae919decfe15485bf8fc6","count":1,"label":"Jalapeňos","posId":"B102","price":2500,"KDSTags":["greenhighlight"],"isExtra":true},{"id":"684ae919decfe15485bf8fcf","count":2,"label":"Šunka","posId":"B106","price":3000,"KDSTags":["greenhighlight"],"isExtra":true},{"id":"6748417db17528cb9bcae60f","count":1,"label":"Capricciosa 32cm","posId":"113","price":24900,"isExtra":false},{"id":"656458f65d60d607724273eb","count":1,"label":"Balné","posId":"K0000","price":1500,"isExtra":true},{"id":"656458f65d60d607724271be","count":1,"label":"okraj mozzarella, bylinky","posId":"A121","price":5700,"isExtra":true},{"id":"684ae919decfe15485bf8fcd","count":1,"label":"Špenát s česnekem","posId":"B107","price":2500,"KDSTags":["greenhighlight"],"isExtra":true},{"id":"6748417db17528cb9bcae643","count":1,"label":"Dip Jalapeňos","posId":"P107","price":2000,"isExtra":false},{"id":"656458f65d60d607724273eb","count":1,"label":"Balné","posId":"K0000","price":1500,"isExtra":true}]</t>
  </si>
  <si>
    <t>2026-03-02T20:41:45.368+01:00</t>
  </si>
  <si>
    <t>2026-03-02T20:51:14.400+01:00</t>
  </si>
  <si>
    <t>[{"id":"104","note":"","count":1,"label":"Baby špenát &amp; kuře 40cm","posId":"104","price":30900,"isExtra":false},{"id":"K0000","note":"","count":1,"label":"Balné","posId":"K0000","price":2000,"isExtra":true},{"id":"X107","note":"","count":1,"label":"Bez špenátu s česnekem","posId":"X107","price":0,"KDSTags":["redhighlight"],"isExtra":true}]</t>
  </si>
  <si>
    <t>2026-03-02T20:24:05.010+01:00</t>
  </si>
  <si>
    <t>2026-03-02T20:31:40.166+01:00</t>
  </si>
  <si>
    <t>2026-03-02T20:47:24.444+01:00</t>
  </si>
  <si>
    <t>2026-03-02T20:24:06.256+01:00</t>
  </si>
  <si>
    <t>[{"id":"4f6ede18-25d3-4c82-be03-84c9578ab8ce","note":"","count":1,"label":"Pepperoni 32 cm","posId":"144","price":24900,"isExtra":false},{"id":"ea19fb90-a0c3-4d7a-946a-81082fc1a3c2","note":"","count":1,"label":"okraj Hotdog hořčice","posId":"A117","price":5700,"isExtra":true}]</t>
  </si>
  <si>
    <t>2026-03-02T20:22:47.079+01:00</t>
  </si>
  <si>
    <t>2026-03-02T20:37:57.360+01:00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</si>
  <si>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bylinky","posId":"A122","price":6500,"isExtra":true}]</t>
  </si>
  <si>
    <t>2026-03-02T20:20:03.848+01:00</t>
  </si>
  <si>
    <t>2026-03-02T20:31:28.118+01:00</t>
  </si>
  <si>
    <t>[{"id":"a78b511f-836b-415e-9285-dd47f293529b","note":"","count":1,"label":"Pepperoni 40 cm","posId":"108","price":30900,"isExtra":false},{"id":"e8a7b47a-70d2-4cc2-a375-1dab55125675","note":"","count":1,"label":"Quattro Formaggi 32 cm","posId":"123","price":24900,"isExtra":false},{"id":"0604cf40-24b5-4ad5-a9e4-e5834def96b8","note":"","count":1,"label":"Dip česnekový","posId":"P106","price":2000,"isExtra":false}]</t>
  </si>
  <si>
    <t>2026-03-02T20:15:10.491+01:00</t>
  </si>
  <si>
    <t>2026-03-02T20:25:06.279+01:00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</si>
  <si>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54685132","note":"","count":1,"label":"Ananas","posId":"C100","price":3500,"KDSTags":["greenhighlight"],"isExtra":true}]</t>
  </si>
  <si>
    <t>2026-03-02T20:08:41.547+01:00</t>
  </si>
  <si>
    <t>2026-03-02T20:17:44.386+01:00</t>
  </si>
  <si>
    <t>2026-03-02T20:00:03.401+01:00</t>
  </si>
  <si>
    <t>2026-03-02T20:10:37.090+01:00</t>
  </si>
  <si>
    <t>2026-03-02T20:18:10.781+01:00</t>
  </si>
  <si>
    <t>2026-03-02T20:00:26.857+01:00</t>
  </si>
  <si>
    <t>[{"id":"52687002-58c9-40ea-ba22-d2ae7a4b5889","note":"","count":1,"label":"Comeback 32 cm","posId":"145","price":24900,"isExtra":false},{"id":"5df34067-0b6b-41dc-8528-5c379260b439","note":"","count":1,"label":"Mirinda 1l","posId":"N126","price":5900,"isExtra":false}]</t>
  </si>
  <si>
    <t>Andrii</t>
  </si>
  <si>
    <t>2026-03-02T20:00:01.006+01:00</t>
  </si>
  <si>
    <t>2026-03-02T20:15:59.256+01:00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</si>
  <si>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základ","posId":"ZSR40","price":0,"isExtra":true},{"id":"A122","note":"","count":1,"label":"okraj mozzarella, bylinky","posId":"A122","price":6500,"isExtra":true},{"id":"C101","note":"","count":1,"label":"Gorgonzola","posId":"C101","price":4000,"KDSTags":["greenhighlight"],"isExtra":true},{"id":"114","note":"","count":1,"label":"Hawai 32cm","posId":"114","price":24900,"isExtra":false},{"id":"K0000","note":"","count":1,"label":"Balné","posId":"K0000","price":1500,"isExtra":true}]</t>
  </si>
  <si>
    <t>2026-03-02T19:59:09.223+01:00</t>
  </si>
  <si>
    <t>2026-03-02T20:08:36.257+01:00</t>
  </si>
  <si>
    <t>[{"id":"6748417db17528cb9bcae60f","count":1,"label":"Capricciosa 32cm","posId":"113","price":24900,"isExtra":false},{"id":"656458f65d60d607724273eb","count":1,"label":"Balné","posId":"K0000","price":1500,"isExtra":true},{"id":"6745a653230e9519de489457","count":1,"label":"Smetanový základ","posId":"ZRS32","price":0,"isExtra":true}]</t>
  </si>
  <si>
    <t>2026-03-02T19:56:36.446+01:00</t>
  </si>
  <si>
    <t>2026-03-02T20:07:17.209+01:00</t>
  </si>
  <si>
    <t>[{"id":"6748417db17528cb9bcae5f5","count":1,"label":"Hawai 40cm","posId":"102","price":30900,"isExtra":false},{"id":"656458f65d60d60772426fa0","count":1,"label":"Balné","posId":"K0000","price":2000,"isExtra":true},{"id":"6748417db17528cb9bcae631","count":1,"label":"Spicy Wings 🌶️","posId":"P101","price":11900,"isExtra":false},{"id":"656458f65d60d607724273eb","count":1,"label":"Balné","posId":"K0000","price":1500,"isExtra":true}]</t>
  </si>
  <si>
    <t>2026-03-02T19:42:27.756+01:00</t>
  </si>
  <si>
    <t>2026-03-02T19:50:47.199+01:00</t>
  </si>
  <si>
    <t>[{"id":"6748417db17528cb9bcae603","count":1,"label":"Comeback 32cm 🌶️","posId":"121","price":24900,"isExtra":false},{"id":"656458f65d60d607724273eb","count":1,"label":"Balné","posId":"K0000","price":1500,"isExtra":true},{"id":"6745a653230e9519de489456","count":1,"label":"BBQ základ","posId":"ZRB32","price":0,"isExtra":true},{"id":"684ae919decfe15485bf8fd1","count":1,"label":"Gorgonzola","posId":"B101","price":3000,"KDSTags":["greenhighlight"],"isExtra":true}]</t>
  </si>
  <si>
    <t>2026-03-02T19:26:02.727+01:00</t>
  </si>
  <si>
    <t>2026-03-02T19:36:45.113+01:00</t>
  </si>
  <si>
    <t>2026-03-02T19:52:15.710+01:00</t>
  </si>
  <si>
    <t>2026-03-02T19:26:03.396+01:00</t>
  </si>
  <si>
    <t>[{"id":"7ee7e3c8-2c54-4dc5-810f-2f52f62e2d14","note":"","count":1,"label":"Comeback 32 cm","posId":"121","price":24900,"isExtra":false},{"id":"088a7edc-ef1e-4c6b-b7a1-36c2c45ab0fe","note":"","count":1,"label":"Capricciosa 32 cm","posId":"113","price":24900,"isExtra":false},{"id":"af2bee84-a445-45fc-8ca2-cf4fed0dcf38","note":"","count":1,"label":"okraj mozzarella bylinky","posId":"A121","price":5700,"isExtra":true},{"id":"5d2371f1-a2a2-462f-9e8a-40af8e09e0d2","note":"","count":1,"label":"BEZ -olivy","posId":"X112","price":0,"KDSTags":["redhighlight"],"isExtra":true},{"id":"0604cf40-24b5-4ad5-a9e4-e5834def96b8","note":"","count":2,"label":"Dip česnekový","posId":"P106","price":2000,"isExtra":false}]</t>
  </si>
  <si>
    <t>2026-03-02T19:17:02.895+01:00</t>
  </si>
  <si>
    <t>2026-03-02T19:25:20.947+01:00</t>
  </si>
  <si>
    <t>[{"id":"f675967f-9acd-47eb-a0a7-8c1488c18315","note":"","count":1,"label":"Hot &amp; Spicy 40 cm","posId":"110","price":30900,"isExtra":false},{"id":"a3af24f3-c3ce-4e93-83a5-9a3b7277f4fc","note":"","count":1,"label":"Okraj mozzarella, bylinky","posId":"A122","price":6500,"isExtra":true},{"id":"0604cf40-24b5-4ad5-a9e4-e5834def96b8","note":"","count":1,"label":"Dip česnekový","posId":"P106","price":2000,"isExtra":false}]</t>
  </si>
  <si>
    <t>2026-03-02T19:12:03.162+01:00</t>
  </si>
  <si>
    <t>2026-03-02T20:31:22.105+01:00</t>
  </si>
  <si>
    <t>2026-03-02T20:39:09.106+01:00</t>
  </si>
  <si>
    <t>2026-03-02T19:12:03.602+01:00</t>
  </si>
  <si>
    <t>2026-03-02T19:10:03.585+01:00</t>
  </si>
  <si>
    <t>2026-03-02T19:18:48.041+01:00</t>
  </si>
  <si>
    <t>2026-03-02T19:03:03.861+01:00</t>
  </si>
  <si>
    <t>2026-03-02T19:10:32.024+01:00</t>
  </si>
  <si>
    <t>2026-03-02T19:02:23.401+01:00</t>
  </si>
  <si>
    <t>2026-03-02T19:09:14.414+01:00</t>
  </si>
  <si>
    <t>[{"id":"54685018","note":"","size":"Česnekový dip","count":3,"label":"Česnekový dip","posId":"P106","price":2000,"isExtra":false},{"id":"54685059","note":"","count":3,"label":"Balné","posId":"K0000","price":1500,"isExtra":true},{"id":"54684976","note":"","size":"Pepperoni 40cm 🌶️🌶️","count":1,"label":"Pepperoni 40cm 🌶️🌶️","posId":"108","price":30900,"isExtra":false},{"id":"54685049","note":"","count":1,"label":"Balné","posId":"K0000","price":2000,"isExtra":true},{"id":"54685179","note":"","count":1,"label":"Pepperoni salám","posId":"C109","price":4000,"KDSTags":["greenhighlight"],"isExtra":true}]</t>
  </si>
  <si>
    <t>2026-03-02T18:54:40.985+01:00</t>
  </si>
  <si>
    <t>2026-03-02T19:05:37.136+01:00</t>
  </si>
  <si>
    <t>2026-03-02T18:49:02.354+01:00</t>
  </si>
  <si>
    <t>2026-03-02T19:02:12.191+01:00</t>
  </si>
  <si>
    <t>2026-03-02T18:47:38.220+01:00</t>
  </si>
  <si>
    <t>2026-03-02T19:03:23.240+01:00</t>
  </si>
  <si>
    <t>2026-03-02T18:46:03.098+01:00</t>
  </si>
  <si>
    <t>2026-03-02T18:53:02.300+01:00</t>
  </si>
  <si>
    <t>2026-03-02T19:14:55.025+01:00</t>
  </si>
  <si>
    <t>2026-03-02T18:46:03.410+01:00</t>
  </si>
  <si>
    <t>2026-03-02T18:42:03.260+01:00</t>
  </si>
  <si>
    <t>2026-03-02T18:50:36.926+01:00</t>
  </si>
  <si>
    <t>[{"id":"7ee7e3c8-2c54-4dc5-810f-2f52f62e2d14","note":"","count":1,"label":"Comeback 32 cm","posId":"121","price":24900,"isExtra":false},{"id":"50a2c673-74cc-459a-b7e5-f5c332128443","note":"","count":1,"label":"mozzarella","posId":"B113","price":3000,"KDSTags":["greenhighlight"],"isExtra":true},{"id":"239f9a43-c44c-403a-a3f8-de7adef9d4a9","note":"","count":1,"label":"ananas","posId":"B100","price":2500,"KDSTags":["greenhighlight"],"isExtra":true},{"id":"e8a7b47a-70d2-4cc2-a375-1dab55125675","note":"","count":1,"label":"Quattro Formaggi 32 cm","posId":"123","price":24900,"isExtra":false}]</t>
  </si>
  <si>
    <t>2026-03-02T18:39:50.344+01:00</t>
  </si>
  <si>
    <t>2026-03-02T18:40:16.873+01:00</t>
  </si>
  <si>
    <t>[{"id":"6ffd3545-72d2-4e40-9c4f-5ed137d1966b","count":1,"label":"Guarana kiwi a jablko","posId":"N144","price":5500,"isExtra":false,"creatorId":"G2IR-Jxo0h-YrkHuTvu8e","isPackging":0,"actualLabel":"Guarana kiwi a jablko"}]</t>
  </si>
  <si>
    <t>2026-03-02T18:37:03.512+01:00</t>
  </si>
  <si>
    <t>2026-03-02T18:43:40.908+01:00</t>
  </si>
  <si>
    <t>[{"id":"1c4a575c-0a2c-4a58-a7c3-0328026cbcb1","note":"","count":1,"label":"Quattro Formaggi 18 cm","posId":"135","price":11900,"isExtra":false},{"id":"0604cf40-24b5-4ad5-a9e4-e5834def96b8","note":"","count":1,"label":"Dip česnekový","posId":"P106","price":2000,"isExtra":false}]</t>
  </si>
  <si>
    <t>2026-03-02T18:24:02.836+01:00</t>
  </si>
  <si>
    <t>2026-03-02T19:01:00.237+01:00</t>
  </si>
  <si>
    <t>2026-03-02T19:28:45.652+01:00</t>
  </si>
  <si>
    <t>2026-03-02T18:24:03.244+01:00</t>
  </si>
  <si>
    <t>[{"id":"1edf54fc-1032-442c-939f-e6e2033b2270","note":"","count":1,"label":"Comeback 40 cm","posId":"109","price":30900,"isExtra":false},{"id":"a3af24f3-c3ce-4e93-83a5-9a3b7277f4fc","note":"","count":1,"label":"Okraj mozzarella, bylinky","posId":"A122","price":6500,"isExtra":true},{"id":"0604cf40-24b5-4ad5-a9e4-e5834def96b8","note":"","count":1,"label":"Dip česnekový","posId":"P106","price":2000,"isExtra":false},{"id":"3ca6f105-5e70-48ee-bc31-76525f0a0b11","note":"","count":1,"label":"BBQ Texas 40 cm","posId":"107","price":30900,"isExtra":false},{"id":"a3af24f3-c3ce-4e93-83a5-9a3b7277f4fc","note":"","count":1,"label":"Okraj mozzarella, bylinky","posId":"A122","price":6500,"isExtra":true},{"id":"e8a7b47a-70d2-4cc2-a375-1dab55125675","note":"","count":1,"label":"Quattro Formaggi 32 cm","posId":"123","price":24900,"isExtra":false},{"id":"af2bee84-a445-45fc-8ca2-cf4fed0dcf38","note":"","count":1,"label":"okraj mozzarella bylinky","posId":"A121","price":5700,"isExtra":true},{"id":"729a5bf7-1e81-474d-93e1-129401ad77bd","note":"","count":1,"label":"Dip BBQ","posId":"P105","price":2000,"isExtra":false}]</t>
  </si>
  <si>
    <t>2026-03-02T18:19:03.763+01:00</t>
  </si>
  <si>
    <t>2026-03-02T18:25:52.870+01:00</t>
  </si>
  <si>
    <t>2026-03-02T18:02:03.673+01:00</t>
  </si>
  <si>
    <t>2026-03-02T18:10:32.848+01:00</t>
  </si>
  <si>
    <t>2026-03-02T18:20:32.266+01:00</t>
  </si>
  <si>
    <t>2026-03-02T18:02:03.998+01:00</t>
  </si>
  <si>
    <t>[{"id":"63c5589f-8110-48db-8be3-91da09368499","note":"","count":1,"label":"Capricciosa 18 cm","posId":"125","price":11900,"isExtra":false},{"id":"1c4a575c-0a2c-4a58-a7c3-0328026cbcb1","note":"","count":1,"label":"Quattro Formaggi 18 cm","posId":"135","price":11900,"isExtra":false},{"id":"0604cf40-24b5-4ad5-a9e4-e5834def96b8","note":"","count":1,"label":"Dip česnekový","posId":"P106","price":2000,"isExtra":false}]</t>
  </si>
  <si>
    <t>2026-03-02T17:56:03.225+01:00</t>
  </si>
  <si>
    <t>2026-03-02T18:11:46.834+01:00</t>
  </si>
  <si>
    <t>2026-03-02T18:35:11.676+01:00</t>
  </si>
  <si>
    <t>2026-03-02T17:56:03.661+01:00</t>
  </si>
  <si>
    <t>2026-03-02T17:52:19.369+01:00</t>
  </si>
  <si>
    <t>2026-03-02T18:04:41.009+01:00</t>
  </si>
  <si>
    <t>[{"id":"6748417db17528cb9bcae5e9","count":1,"label":"Hot &amp; Spicy 40cm 🌶️🌶️","posId":"110","price":30900,"isExtra":false},{"id":"656458f65d60d60772426fa0","count":1,"label":"Balné","posId":"K0000","price":2000,"isExtra":true},{"id":"6748417db17528cb9bcae5f9","count":1,"label":"Baby špenát &amp; kuře 40cm","posId":"104","price":30900,"isExtra":false},{"id":"656458f65d60d60772426fa0","count":1,"label":"Balné","posId":"K0000","price":2000,"isExtra":true}]</t>
  </si>
  <si>
    <t>2026-03-02T17:52:02.621+01:00</t>
  </si>
  <si>
    <t>2026-03-02T18:08:06.814+01:00</t>
  </si>
  <si>
    <t>2026-03-02T18:29:36.279+01:00</t>
  </si>
  <si>
    <t>2026-03-02T17:52:02.939+01:00</t>
  </si>
  <si>
    <t>[{"id":"f675967f-9acd-47eb-a0a7-8c1488c18315","note":"","count":1,"label":"Hot &amp; Spicy 40 cm","posId":"110","price":30900,"isExtra":false},{"id":"e8a7b47a-70d2-4cc2-a375-1dab55125675","note":"","count":1,"label":"Quattro Formaggi 32 cm","posId":"123","price":24900,"isExtra":false},{"id":"63c5589f-8110-48db-8be3-91da09368499","note":"","count":1,"label":"Capricciosa 18 cm","posId":"125","price":11900,"isExtra":false}]</t>
  </si>
  <si>
    <t>2026-03-02T17:51:12.981+01:00</t>
  </si>
  <si>
    <t>2026-03-02T18:00:30.299+01:00</t>
  </si>
  <si>
    <t>[{"id":"6748417db17528cb9bcae60d","count":1,"label":"Hawai 32cm","posId":"114","price":24900,"isExtra":false},{"id":"656458f65d60d607724273eb","count":1,"label":"Balné","posId":"K0000","price":1500,"isExtra":true},{"id":"684ae919decfe15485bf8fc9","count":1,"label":"Ananas","posId":"B100","price":2500,"KDSTags":["greenhighlight"],"isExtra":true},{"id":"684ae919decfe15485bf8fcc","count":1,"label":"Kukuřice","posId":"B115","price":2500,"KDSTags":["greenhighlight"],"isExtra":true},{"id":"6748417db17528cb9bcae611","count":1,"label":"Baby Špenát &amp; kuře 32cm","posId":"116","price":24900,"isExtra":false},{"id":"656458f65d60d607724273eb","count":1,"label":"Balné","posId":"K0000","price":1500,"isExtra":true},{"id":"6745a653230e9519de489241","count":1,"label":"Rajčatový základ","posId":"ZSR32","price":0,"isExtra":true},{"id":"6748417db17528cb9bcae661","count":1,"label":"Pepsi zero sugar 1l","posId":"N125","price":5900,"isExtra":false},{"id":"6748417db17528cb9bcae63b","count":1,"label":"Česnekový dip","posId":"P106","price":2000,"isExtra":false},{"id":"656458f65d60d607724273eb","count":1,"label":"Balné","posId":"K0000","price":1500,"isExtra":true}]</t>
  </si>
  <si>
    <t>2026-03-02T17:36:37.516+01:00</t>
  </si>
  <si>
    <t>2026-03-02T17:43:13.956+01:00</t>
  </si>
  <si>
    <t>2026-03-02T17:34:03.736+01:00</t>
  </si>
  <si>
    <t>2026-03-02T17:45:56.902+01:00</t>
  </si>
  <si>
    <t>2026-03-02T17:52:28.593+01:00</t>
  </si>
  <si>
    <t>2026-03-02T17:34:04.048+01:00</t>
  </si>
  <si>
    <t>2026-03-02T17:21:41.363+01:00</t>
  </si>
  <si>
    <t>2026-03-02T17:27:52.771+01:00</t>
  </si>
  <si>
    <t>[{"id":"e41e5df3-8353-4439-85d9-1396cf9e8152","count":1,"label":"Pizza Comeback 40","posId":"109","price":30900,"isExtra":false,"creatorId":"b5Iobfivm7HIX9Z7E9J5a","isPackging":0,"actualLabel":"Pizza Comeback 40"},{"id":"a5Gkj2FqUAnwgAU4Vmosn","count":1,"label":"Smetanový základ","posId":"ZRS40","price":0,"isExtra":true,"mainItemId":"e41e5df3-8353-4439-85d9-1396cf9e8152"}]</t>
  </si>
  <si>
    <t>2026-03-02T17:13:18.496+01:00</t>
  </si>
  <si>
    <t>2026-03-02T17:22:52.726+01:00</t>
  </si>
  <si>
    <t>[{"id":"e41e5df3-8353-4439-85d9-1396cf9e8152","count":1,"label":"Pizza Comeback 40","posId":"109","price":30900,"isExtra":false,"creatorId":"HxXT_vyFwxBN5J9dMk4nL","isPackging":0,"actualLabel":"Pizza Comeback 40"},{"id":"3992c971-566f-483c-ab30-a7381fe38ae3","count":1,"label":"Pizza Quattro Formaggi 40","posId":"111","price":30900,"isExtra":false,"creatorId":"C1DyF2wi-01pdPafwJg_k","isPackging":0,"actualLabel":"Pizza Quattro Formaggi 40"},{"id":"extra_20230331101812_9","count":1,"label":"Rajčatový základ","posId":"ZSR40","price":0,"isExtra":true,"mainItemId":"3992c971-566f-483c-ab30-a7381fe38ae3"},{"id":"958c3d18-a78f-471f-b237-dcb920932a52","count":1,"label":"Pizza Špenát kuře 40 cm","posId":"104","price":30900,"isExtra":false,"creatorId":"WznkpSPuo7kbqh1aiBd9U","isPackging":0,"actualLabel":"Pizza Špenát kuře 40 cm"},{"id":"extra_20230331101812_9","count":1,"label":"Rajčatový základ","posId":"ZSR40","price":0,"isExtra":true,"mainItemId":"958c3d18-a78f-471f-b237-dcb920932a52"}]</t>
  </si>
  <si>
    <t>2026-03-02T17:02:04.563+01:00</t>
  </si>
  <si>
    <t>2026-03-02T17:12:24.693+01:00</t>
  </si>
  <si>
    <t>[{"id":"a5c2ed4d-1e36-44a2-96f4-6b33a4c240fc","note":"","count":1,"label":"Comeback 18 cm","posId":"133","price":11900,"isExtra":false}]</t>
  </si>
  <si>
    <t>2026-03-02T16:59:10.278+01:00</t>
  </si>
  <si>
    <t>2026-03-02T17:09:37.979+01:00</t>
  </si>
  <si>
    <t>[{"id":"6748417db17528cb9bcae5ff","count":1,"label":"Quattro Formaggi 32cm","posId":"123","price":24900,"isExtra":false},{"id":"656458f65d60d607724273eb","count":1,"label":"Balné","posId":"K0000","price":1500,"isExtra":true},{"id":"6748417db17528cb9bcae60d","count":1,"label":"Hawai 32cm","posId":"114","price":24900,"isExtra":false},{"id":"656458f65d60d607724273eb","count":1,"label":"Balné","posId":"K0000","price":1500,"isExtra":true}]</t>
  </si>
  <si>
    <t>2026-03-02T16:38:03.912+01:00</t>
  </si>
  <si>
    <t>2026-03-02T16:48:47.651+01:00</t>
  </si>
  <si>
    <t>2026-03-02T16:56:40.490+01:00</t>
  </si>
  <si>
    <t>2026-03-02T16:38:04.269+01:00</t>
  </si>
  <si>
    <t>[{"id":"5df34067-0b6b-41dc-8528-5c379260b439","note":"","count":1,"label":"Mirinda 1l","posId":"N126","price":5900,"isExtra":false},{"id":"ddd88272-9f0a-4ca7-a4db-a3a7d157b54d","note":"","count":1,"label":"Pepsi zero sugar 1l","posId":"N125","price":5900,"isExtra":false},{"id":"52687002-58c9-40ea-ba22-d2ae7a4b5889","note":"","count":1,"label":"Comeback 32 cm","posId":"145","price":24900,"isExtra":false},{"id":"fb380719-7e86-4a50-b0fc-8a72368b6991","note":"","count":1,"label":"kukuřice","posId":"B115","price":2500,"KDSTags":["greenhighlight"],"isExtra":true},{"id":"9069d980-0a24-408c-a214-618aed030839","note":"","count":1,"label":"BBQ Texas 32 cm","posId":"143","price":24900,"isExtra":false},{"id":"7eae80af-3fb0-4484-825a-00dd12db3ff3","note":"","count":1,"label":"Jalapenos Rolls, 6 ks","posId":"jpr200","price":8900,"isExtra":false}]</t>
  </si>
  <si>
    <t>2026-03-02T16:31:02.769+01:00</t>
  </si>
  <si>
    <t>2026-03-02T16:39:31.585+01:00</t>
  </si>
  <si>
    <t>[{"id":"1460d93c-4159-4d87-aaf2-4ef8fb5e31b1","note":"","count":1,"label":"Margherita 32 cm","posId":"112","price":20900,"isExtra":false},{"id":"1c4a575c-0a2c-4a58-a7c3-0328026cbcb1","note":"","count":1,"label":"Quattro Formaggi 18 cm","posId":"135","price":11900,"isExtra":false},{"id":"431bbe15-7822-40f9-a4d3-e515dcf9ce3b","note":"","count":1,"label":"Kukuřice.","posId":"A115","price":1500,"isExtra":true},{"id":"3a660c29-8211-4a84-a27b-ef37a76953c6","note":"","count":1,"label":"Šunka.","posId":"A106","price":2000,"isExtra":true}]</t>
  </si>
  <si>
    <t>2026-03-02T16:24:03.610+01:00</t>
  </si>
  <si>
    <t>2026-03-02T16:41:59.609+01:00</t>
  </si>
  <si>
    <t>2026-03-02T17:08:04.310+01:00</t>
  </si>
  <si>
    <t>2026-03-02T16:24:03.856+01:00</t>
  </si>
  <si>
    <t>2026-03-02T16:23:33.426+01:00</t>
  </si>
  <si>
    <t>2026-03-02T16:35:48.857+01:00</t>
  </si>
  <si>
    <t>[{"id":"6748417db17528cb9bcae603","count":2,"label":"Comeback 32cm 🌶️","posId":"121","price":24900,"isExtra":false},{"id":"656458f65d60d607724273eb","count":2,"label":"Balné","posId":"K0000","price":1500,"isExtra":true},{"id":"68c5452ac747a1013b8ff5fd","count":2,"label":"USA těsto","posId":"17","price":1000,"isExtra":true},{"id":"656458f65d60d607724271be","count":2,"label":"okraj mozzarella, bylinky","posId":"A121","price":5700,"isExtra":true}]</t>
  </si>
  <si>
    <t>2026-03-02T15:52:04.610+01:00</t>
  </si>
  <si>
    <t>2026-03-02T16:02:14.562+01:00</t>
  </si>
  <si>
    <t>2026-03-02T16:13:40.980+01:00</t>
  </si>
  <si>
    <t>2026-03-02T15:52:04.934+01:00</t>
  </si>
  <si>
    <t>2026-03-02T15:46:11.142+01:00</t>
  </si>
  <si>
    <t>2026-03-02T15:55:51.683+01:00</t>
  </si>
  <si>
    <t>[{"id":"6748417db17528cb9bcae5ff","count":1,"label":"Quattro Formaggi 32cm","posId":"123","price":24900,"isExtra":false},{"id":"656458f65d60d607724273eb","count":1,"label":"Balné","posId":"K0000","price":1500,"isExtra":true},{"id":"6748417db17528cb9bcae65f","count":1,"label":"Pepsi 1l","posId":"N124","price":5900,"isExtra":false}]</t>
  </si>
  <si>
    <t>2026-03-02T15:29:59.875+01:00</t>
  </si>
  <si>
    <t>2026-03-02T15:48:49.653+01:00</t>
  </si>
  <si>
    <t>[{"id":"6748417db17528cb9bcae5f1","count":1,"label":"BBQ Meteor 40cm","posId":"106","price":30900,"isExtra":false},{"id":"656458f65d60d60772426fa0","count":1,"label":"Balné","posId":"K0000","price":2000,"isExtra":true},{"id":"6745a653230e9519de489080","count":1,"label":"okraj mozzarella, bbq omáčka","posId":"A124","price":6500,"isExtra":true},{"id":"6748417db17528cb9bcae5e7","count":1,"label":"Quattro Formaggi 40cm","posId":"111","price":30900,"isExtra":false},{"id":"656458f65d60d60772426fa0","count":1,"label":"Balné","posId":"K0000","price":2000,"isExtra":true},{"id":"6748417db17528cb9bcae639","count":1,"label":"Pepperoni Rolls 🌶️","posId":"P100","price":8900,"isExtra":false},{"id":"656458f65d60d607724273eb","count":1,"label":"Balné","posId":"K0000","price":1500,"isExtra":true},{"id":"6748417db17528cb9bcae641","count":1,"label":"Choco Rolls","posId":"chr100","price":8900,"isExtra":false},{"id":"656458f65d60d607724273eb","count":1,"label":"Balné","posId":"K0000","price":1500,"isExtra":true},{"id":"6748417db17528cb9bcae63b","count":1,"label":"Česnekový dip","posId":"P106","price":2000,"isExtra":false},{"id":"656458f65d60d607724273eb","count":1,"label":"Balné","posId":"K0000","price":1500,"isExtra":true}]</t>
  </si>
  <si>
    <t>Remzi</t>
  </si>
  <si>
    <t>2026-03-02T15:27:20.201+01:00</t>
  </si>
  <si>
    <t>2026-03-02T15:35:40.580+01:00</t>
  </si>
  <si>
    <t>[{"id":"119","note":"","count":1,"label":"BBQ Texas 32cm","posId":"119","price":24900,"isExtra":false},{"id":"K0000","note":"","count":1,"label":"Balné","posId":"K0000","price":1500,"isExtra":true}]</t>
  </si>
  <si>
    <t>2026-03-02T15:02:03.141+01:00</t>
  </si>
  <si>
    <t>2026-03-02T15:12:51.381+01:00</t>
  </si>
  <si>
    <t>2026-03-02T14:56:05.261+01:00</t>
  </si>
  <si>
    <t>2026-03-02T15:02:08.310+01:00</t>
  </si>
  <si>
    <t>2026-03-02T15:08:55.105+01:00</t>
  </si>
  <si>
    <t>2026-03-02T14:56:06.488+01:00</t>
  </si>
  <si>
    <t>2026-03-02T14:41:03.145+01:00</t>
  </si>
  <si>
    <t>2026-03-02T14:49:55.283+01:00</t>
  </si>
  <si>
    <t>2026-03-02T14:29:49.293+01:00</t>
  </si>
  <si>
    <t>2026-03-02T14:36:30.268+01:00</t>
  </si>
  <si>
    <t>[{"id":"2708a93e-d619-42bf-b143-3c29e4d0467d","count":1,"label":"Pizza Margherita 32","posId":"112","price":20900,"isExtra":false,"creatorId":"6cx-aNks6YnOdy-zyqQFy","isPackging":0,"actualLabel":"Pizza Margherita 32"}]</t>
  </si>
  <si>
    <t>2026-03-02T13:59:20.005+01:00</t>
  </si>
  <si>
    <t>2026-03-02T14:09:25.065+01:00</t>
  </si>
  <si>
    <t>[{"id":"badab69a-6b15-4147-b4f5-6281587f7d27","count":1,"label":"Pizza Comeback 32","posId":"121","price":24900,"isExtra":false,"creatorId":"gsbKRNUAH-n13Ijl0DTHK","isPackging":0,"actualLabel":"Pizza Comeback 32"}]</t>
  </si>
  <si>
    <t>2026-03-02T13:50:03.297+01:00</t>
  </si>
  <si>
    <t>2026-03-02T14:01:04.009+01:00</t>
  </si>
  <si>
    <t>2026-03-02T14:17:34.967+01:00</t>
  </si>
  <si>
    <t>2026-03-02T13:50:03.642+01:00</t>
  </si>
  <si>
    <t>[{"id":"7ee7e3c8-2c54-4dc5-810f-2f52f62e2d14","note":"","count":1,"label":"Comeback 32 cm","posId":"121","price":24900,"isExtra":false},{"id":"a8b296cb-224d-46e2-b4ca-40d9cb21295a","note":"","count":1,"label":"BEZ -šunka","posId":"X106","price":0,"KDSTags":["redhighlight"],"isExtra":true},{"id":"978c26ec-8492-4979-8b1c-f7ff8381d413","note":"","count":1,"label":"Pepperoni Rolls, 6 ks","posId":"P100","price":8900,"isExtra":false}]</t>
  </si>
  <si>
    <t>2026-03-02T13:15:41.307+01:00</t>
  </si>
  <si>
    <t>2026-03-02T13:23:10.735+01:00</t>
  </si>
  <si>
    <t>[{"id":"6748417db17528cb9bcae60f","count":1,"label":"Capricciosa 32cm","posId":"113","price":24900,"isExtra":false},{"id":"656458f65d60d607724273eb","count":1,"label":"Balné","posId":"K0000","price":1500,"isExtra":true},{"id":"684ae919decfe15485bf90fe","count":1,"label":"Bez žampionů","posId":"X105","price":0,"KDSTags":["redhighlight"],"isExtra":true},{"id":"684ae919decfe15485bf8fcc","count":1,"label":"Kukuřice","posId":"B115","price":2500,"KDSTags":["greenhighlight"],"isExtra":true}]</t>
  </si>
  <si>
    <t>2026-03-02T13:09:42.575+01:00</t>
  </si>
  <si>
    <t>2026-03-02T13:21:24.675+01:00</t>
  </si>
  <si>
    <t>[{"id":"6748417db17528cb9bcae5f1","count":1,"label":"BBQ Meteor 40cm","posId":"106","price":30900,"isExtra":false},{"id":"656458f65d60d60772426fa0","count":1,"label":"Balné","posId":"K0000","price":2000,"isExtra":true},{"id":"684ae919decfe15485bf909d","count":1,"label":"Bez salámu","posId":"X109","price":0,"KDSTags":["redhighlight"],"isExtra":true}]</t>
  </si>
  <si>
    <t>2026-03-02T13:05:22.585+01:00</t>
  </si>
  <si>
    <t>2026-03-02T13:17:40.707+01:00</t>
  </si>
  <si>
    <t>[{"id":"54684979","note":"","size":"Baby špenát &amp; kuře 40cm","count":1,"label":"Baby špenát &amp; kuře 40cm","posId":"104","price":30900,"isExtra":false},{"id":"54685049","note":"","count":1,"label":"Balné","posId":"K0000","price":2000,"isExtra":true},{"id":"54685083","note":"","count":1,"label":"okraj mozzarella, bylinky","posId":"A122","price":6500,"isExtra":true},{"id":"54685154","note":"","count":1,"label":"Špenát s česnekem","posId":"C107","price":3500,"KDSTags":["greenhighlight"],"isExtra":true},{"id":"54685164","note":"","count":1,"label":"Šunka","posId":"C106","price":4000,"KDSTags":["greenhighlight"],"isExtra":true},{"id":"54685178","note":"","count":1,"label":"Kuře","posId":"C114","price":4000,"KDSTags":["greenhighlight"],"isExtra":true},{"id":"57405717","note":"","size":"BIRGO grapefruit 0,5l","count":2,"label":"BIRGO grapefruit 0,5l","posId":"N131","price":4900,"isExtra":false},{"id":"54685018","note":"","size":"Česnekový dip","count":1,"label":"Česnekový dip","posId":"P106","price":2000,"isExtra":false},{"id":"54685059","note":"","count":1,"label":"Balné","posId":"K0000","price":1500,"isExtra":true}]</t>
  </si>
  <si>
    <t>2026-03-02T12:31:02.766+01:00</t>
  </si>
  <si>
    <t>2026-03-02T12:46:13.312+01:00</t>
  </si>
  <si>
    <t>[{"id":"1460d93c-4159-4d87-aaf2-4ef8fb5e31b1","note":"","count":1,"label":"Margherita 32 cm","posId":"112","price":20900,"isExtra":false},{"id":"1edf54fc-1032-442c-939f-e6e2033b2270","note":"","count":1,"label":"Comeback 40 cm","posId":"109","price":30900,"isExtra":false},{"id":"55f8781c-97f6-4a21-abe6-3780ea7117ba","note":"","count":1,"label":"změna na Smetanový základ","posId":"A129","price":0,"isExtra":true}]</t>
  </si>
  <si>
    <t>2026-03-02T12:15:50.630+01:00</t>
  </si>
  <si>
    <t>2026-03-02T12:22:46.159+01:00</t>
  </si>
  <si>
    <t>2026-03-02T12:13:25.367+01:00</t>
  </si>
  <si>
    <t>2026-03-02T12:20:29.946+01:00</t>
  </si>
  <si>
    <t>[{"id":"badab69a-6b15-4147-b4f5-6281587f7d27","count":1,"label":"Pizza Comeback 32","posId":"121","price":24900,"isExtra":false,"creatorId":"5GfhqIWk8M40Ypnc5DR01","isPackging":0,"actualLabel":"Pizza Comeback 32"}]</t>
  </si>
  <si>
    <t>2026-03-02T12:05:49.614+01:00</t>
  </si>
  <si>
    <t>2026-03-02T12:15:30.449+01:00</t>
  </si>
  <si>
    <t>[{"id":"59589707","note":"","size":"Quattro Formaggi 32cm","count":1,"label":"Quattro Formaggi 32cm","posId":"123","price":24900,"isExtra":false},{"id":"54685059","note":"","count":1,"label":"Balné","posId":"K0000","price":1500,"isExtra":true},{"id":"59589716","note":"","size":"Baby Špenát &amp; kuře 32cm","count":1,"label":"Baby Špenát &amp; kuře 32cm","posId":"116","price":24900,"isExtra":false},{"id":"54685059","note":"","count":1,"label":"Balné","posId":"K0000","price":1500,"isExtra":true}]</t>
  </si>
  <si>
    <t>2026-03-02T12:03:46.970+01:00</t>
  </si>
  <si>
    <t>2026-03-02T12:14:38.337+01:00</t>
  </si>
  <si>
    <t>[{"id":"57405718","note":"","size":"Pepsi 1l","count":1,"label":"Pepsi 1l","posId":"N124","price":5900,"isExtra":false},{"id":"54684975","note":"Přidat bylinkový dip","size":"Comeback 40cm 🌶️","count":1,"label":"Comeback 40cm 🌶️","posId":"109","price":30900,"isExtra":false},{"id":"54685049","note":"","count":1,"label":"Balné","posId":"K0000","price":2000,"isExtra":true},{"id":"59555742","note":"","count":1,"label":"Smetanový základ","posId":"ZRS40","price":0,"isExtra":true},{"id":"54685083","note":"","count":1,"label":"okraj mozzarella, bylinky","posId":"A122","price":6500,"isExtra":true}]</t>
  </si>
  <si>
    <t>2026-03-02T11:52:46.080+01:00</t>
  </si>
  <si>
    <t>2026-03-02T12:11:41.976+01:00</t>
  </si>
  <si>
    <t>[{"id":"54684975","note":"","size":"Comeback 40cm 🌶️","count":1,"label":"Comeback 40cm 🌶️","posId":"109","price":30900,"isExtra":false},{"id":"54685049","note":"","count":1,"label":"Balné","posId":"K0000","price":2000,"isExtra":true},{"id":"54685134","note":"","count":1,"label":"Bez cibule","posId":"X103","price":0,"KDSTags":["redhighlight"],"isExtra":true},{"id":"61817991","note":"","size":"Guarana classic","count":1,"label":"Guarana classic","posId":"N142","price":5500,"isExtra":false}]</t>
  </si>
  <si>
    <t>2026-03-02T11:41:51.338+01:00</t>
  </si>
  <si>
    <t>2026-03-02T12:10:07.087+01:00</t>
  </si>
  <si>
    <t>[{"id":"59589709","note":"","size":"Comeback 32cm 🌶️","count":1,"label":"Comeback 32cm 🌶️","posId":"121","price":24900,"isExtra":false},{"id":"54685059","note":"","count":1,"label":"Balné","posId":"K0000","price":1500,"isExtra":true},{"id":"59589707","note":"","size":"Quattro Formaggi 32cm","count":1,"label":"Quattro Formaggi 32cm","posId":"123","price":24900,"isExtra":false},{"id":"54685059","note":"","count":1,"label":"Balné","posId":"K0000","price":1500,"isExtra":true},{"id":"59589715","note":"","size":"Capricciosa 32cm","count":1,"label":"Capricciosa 32cm","posId":"113","price":24900,"isExtra":false},{"id":"54685059","note":"","count":1,"label":"Balné","posId":"K0000","price":1500,"isExtra":true},{"id":"59589714","note":"","size":"Hawai 32cm","count":1,"label":"Hawai 32cm","posId":"114","price":24900,"isExtra":false},{"id":"54685059","note":"","count":1,"label":"Balné","posId":"K0000","price":1500,"isExtra":true},{"id":"59589716","note":"","size":"Baby Špenát &amp; kuře 32cm","count":1,"label":"Baby Špenát &amp; kuře 32cm","posId":"116","price":24900,"isExtra":false},{"id":"54685059","note":"","count":1,"label":"Balné","posId":"K0000","price":1500,"isExtra":true},{"id":"59589710","note":"","size":"Pepperoni 32cm 🌶️🌶️","count":1,"label":"Pepperoni 32cm 🌶️🌶️","posId":"120","price":24900,"isExtra":false},{"id":"54685059","note":"","count":1,"label":"Balné","posId":"K0000","price":1500,"isExtra":true},{"id":"59589711","note":"","size":"BBQ Texas 32cm","count":1,"label":"BBQ Texas 32cm","posId":"119","price":24900,"isExtra":false},{"id":"54685059","note":"","count":1,"label":"Balné","posId":"K0000","price":1500,"isExtra":true},{"id":"54685018","note":"","size":"Česnekový dip","count":7,"label":"Česnekový dip","posId":"P106","price":2000,"isExtra":false},{"id":"54685059","note":"","count":7,"label":"Balné","posId":"K0000","price":1500,"isExtra":true},{"id":"59589706","note":"","size":"Margherita 32cm","count":1,"label":"Margherita 32cm","posId":"112","price":20900,"isExtra":false},{"id":"54685059","note":"","count":1,"label":"Balné","posId":"K0000","price":1500,"isExtra":true}]</t>
  </si>
  <si>
    <t>2026-03-02T11:39:23.345+01:00</t>
  </si>
  <si>
    <t>2026-03-02T11:59:47.964+01:00</t>
  </si>
  <si>
    <t>2026-03-02T11:31:31.721+01:00</t>
  </si>
  <si>
    <t>2026-03-02T11:52:39.622+01:00</t>
  </si>
  <si>
    <t>[{"id":"6748417db17528cb9bcae5e5","count":1,"label":"Margherita 40cm","posId":"100","price":26900,"isExtra":false},{"id":"656458f65d60d60772426fa0","count":1,"label":"Balné","posId":"K0000","price":2000,"isExtra":true},{"id":"6745a653230e9519de48907f","count":1,"label":"okraj mozzarella, bylinky","posId":"A122","price":6500,"isExtra":true},{"id":"6748417db17528cb9bcae633","count":1,"label":"Masové kuličky","posId":"P102","price":9900,"isExtra":false},{"id":"656458f65d60d607724273eb","count":1,"label":"Balné","posId":"K0000","price":1500,"isExtra":true},{"id":"6748417db17528cb9bcae639","count":1,"label":"Pepperoni Rolls 🌶️","posId":"P100","price":8900,"isExtra":false},{"id":"656458f65d60d607724273eb","count":1,"label":"Balné","posId":"K0000","price":1500,"isExtra":true}]</t>
  </si>
  <si>
    <t>2026-03-02T11:22:37.043+01:00</t>
  </si>
  <si>
    <t>2026-03-02T11:44:22.612+01:00</t>
  </si>
  <si>
    <t>[{"id":"d4b352b9-7da8-4a39-b358-2a26436461fd","count":1,"label":"Pizza Capricciosa 32","posId":"113","price":24900,"isExtra":false,"creatorId":"sIFZ_HZEwk2KomMgw9fkA","isPackging":0,"actualLabel":"Pizza Capricciosa 32"},{"id":"GYSRqjuX_5GgPnyWxK3RZ","count":1,"label":"Bez oliv","posId":"X112","price":0,"KDSTags":["redhighlight"],"isExtra":true,"mainItemId":"d4b352b9-7da8-4a39-b358-2a26436461fd"}]</t>
  </si>
  <si>
    <t>2026-03-02T11:22:03.752+01:00</t>
  </si>
  <si>
    <t>2026-03-02T11:41:28.623+01:00</t>
  </si>
  <si>
    <t>[{"id":"325a6c5b-c811-42f1-a4f5-8171c661a3f8","count":1,"label":"Pizza BBQ Texas 32","posId":"119","price":24900,"isExtra":false,"creatorId":"FHAmQdnnNDGd1hzKOF7sn","isPackging":0,"actualLabel":"Pizza BBQ Texas 32"}]</t>
  </si>
  <si>
    <t>2026-03-02T11:16:25.048+01:00</t>
  </si>
  <si>
    <t>2026-03-02T11:18:02.489+01:00</t>
  </si>
  <si>
    <t>[{"id":"bd1f5dc2-2bc0-4db9-bb66-a76a132adbc3","count":1,"label":"Aquilla jemně perlivá","posId":"N141","price":3900,"isExtra":false,"creatorId":"9xPmLMopBAghxzHGV97fs","isPackging":0,"actualLabel":"Aquilla jemně perlivá"}]</t>
  </si>
  <si>
    <t>2026-03-02T11:11:44.648+01:00</t>
  </si>
  <si>
    <t>2026-03-02T11:38:31.774+01:00</t>
  </si>
  <si>
    <t>[{"id":"6748417db17528cb9bcae605","count":1,"label":"Pepperoni 32cm 🌶️🌶️","posId":"120","price":24900,"isExtra":false},{"id":"656458f65d60d607724273eb","count":1,"label":"Balné","posId":"K0000","price":1500,"isExtra":true},{"id":"6748417db17528cb9bcae661","count":2,"label":"Pepsi zero sugar 1l","posId":"N125","price":5900,"isExtra":false},{"id":"6748417db17528cb9bcae5eb","count":1,"label":"Comeback 40cm 🌶️","posId":"109","price":30900,"isExtra":false},{"id":"656458f65d60d60772426fa0","count":1,"label":"Balné","posId":"K0000","price":2000,"isExtra":true},{"id":"6748417db17528cb9bcae5fd","count":1,"label":"Margherita 32cm","posId":"112","price":20900,"isExtra":false},{"id":"656458f65d60d607724273eb","count":1,"label":"Balné","posId":"K0000","price":1500,"isExtra":true}]</t>
  </si>
  <si>
    <t>2026-03-02T11:08:04.219+01:00</t>
  </si>
  <si>
    <t>2026-03-02T11:27:52.635+01:00</t>
  </si>
  <si>
    <t>2026-03-02T11:34:00.814+01:00</t>
  </si>
  <si>
    <t>2026-03-02T11:08:04.586+01:00</t>
  </si>
  <si>
    <t>[{"id":"7ee7e3c8-2c54-4dc5-810f-2f52f62e2d14","note":"","count":2,"label":"Comeback 32 cm","posId":"121","price":24900,"isExtra":false}]</t>
  </si>
  <si>
    <t>2026-03-02T11:04:02.836+01:00</t>
  </si>
  <si>
    <t>2026-03-02T11:21:34.528+01:00</t>
  </si>
  <si>
    <t>2026-03-02T11:46:21.941+01:00</t>
  </si>
  <si>
    <t>2026-03-02T11:04:03.952+01:00</t>
  </si>
  <si>
    <t>[{"id":"7ee7e3c8-2c54-4dc5-810f-2f52f62e2d14","note":"","count":1,"label":"Comeback 32 cm","posId":"121","price":24900,"isExtra":false},{"id":"088a7edc-ef1e-4c6b-b7a1-36c2c45ab0fe","note":"","count":1,"label":"Capricciosa 32 cm","posId":"113","price":24900,"isExtra":false},{"id":"1bf82332-f38e-4349-ab02-2ebafec00ff8","note":"","count":1,"label":"Zeleninová 32 cm","posId":"115","price":24900,"isExtra":false}]</t>
  </si>
  <si>
    <t>Chodov</t>
  </si>
  <si>
    <t>Nahrát restii CSV</t>
  </si>
  <si>
    <t>Kontrola tržeb</t>
  </si>
  <si>
    <t>Vyber datum    &lt;----------&gt;</t>
  </si>
  <si>
    <t>Nahraješ restii a pak vyplníš u každé pobočky modré bunky, až budeš mít všechny, stiskneš uložit</t>
  </si>
  <si>
    <t>Údaje</t>
  </si>
  <si>
    <t>Odevzdané</t>
  </si>
  <si>
    <t>Spočítané</t>
  </si>
  <si>
    <t>Rozdíl</t>
  </si>
  <si>
    <t>Hotovost</t>
  </si>
  <si>
    <t>Terminál</t>
  </si>
  <si>
    <t>Stravenky</t>
  </si>
  <si>
    <t xml:space="preserve"> </t>
  </si>
  <si>
    <t>Benzín</t>
  </si>
  <si>
    <t>4000 tankování Hřebík</t>
  </si>
  <si>
    <t>Auta</t>
  </si>
  <si>
    <t>Suroviny</t>
  </si>
  <si>
    <t>15.112 Bidfood + 223 staff pití</t>
  </si>
  <si>
    <t>Ostatní</t>
  </si>
  <si>
    <t>PHM - soukromé</t>
  </si>
  <si>
    <t>Wolt</t>
  </si>
  <si>
    <t>Bolt</t>
  </si>
  <si>
    <t>Dáme jídlo</t>
  </si>
  <si>
    <t>Web</t>
  </si>
  <si>
    <t>Uložit</t>
  </si>
  <si>
    <t>Wolt drive cash</t>
  </si>
  <si>
    <t>DJ Cash</t>
  </si>
  <si>
    <t>Celková Tržba</t>
  </si>
  <si>
    <t>Pokladna</t>
  </si>
  <si>
    <t>Bolevec</t>
  </si>
  <si>
    <t>500 voucher nešel</t>
  </si>
  <si>
    <t>Zličín</t>
  </si>
  <si>
    <t>999 police nerez + 990 staff pití</t>
  </si>
  <si>
    <t>2026-03-08T23:09:59.065+01:00</t>
  </si>
  <si>
    <t>2026-03-08T23:19:53.752+01:00</t>
  </si>
  <si>
    <t>Pizza Comeback Bolevec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</si>
  <si>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62240368","note":"","count":1,"label":"Slanina","posId":"C108","price":4000,"KDSTags":["greenhighlight"],"isExtra":true},{"id":"62240248","note":"","size":"Mirinda 1l","count":1,"label":"Mirinda 1l","posId":"N126","price":5900,"isExtra":false}]</t>
  </si>
  <si>
    <t>2026-03-08T23:09:59.064+01:00</t>
  </si>
  <si>
    <t>2026-03-08T23:27:04.867+01:00</t>
  </si>
  <si>
    <t>[{"id":"62240226","note":"","size":"Masové kuličky","count":1,"label":"Masové kuličky","posId":"P102","price":9900,"isExtra":false},{"id":"62240274","note":"","count":1,"label":"Balné","posId":"K0000","price":1500,"isExtra":true},{"id":"62240225","note":"","size":"Spicy Wings 🌶️","count":2,"label":"Spicy Wings 🌶️","posId":"P101","price":12900,"isExtra":false},{"id":"62240274","note":"","count":2,"label":"Balné","posId":"K0000","price":1500,"isExtra":true},{"id":"62240235","note":"","size":"Jablečno-skořicové rolls","count":1,"label":"Jablečno-skořicové rolls","posId":"18","price":8900,"isExtra":false},{"id":"62240274","note":"","count":1,"label":"Balné","posId":"K0000","price":1500,"isExtra":true},{"id":"62240229","note":"","size":"Pepperoni Rolls 🌶️","count":2,"label":"Pepperoni Rolls 🌶️","posId":"P100","price":8900,"isExtra":false},{"id":"62240274","note":"","count":2,"label":"Balné","posId":"K0000","price":1500,"isExtra":true}]</t>
  </si>
  <si>
    <t>2026-03-08T23:00:37.204+01:00</t>
  </si>
  <si>
    <t>2026-03-08T23:17:49.766+01:00</t>
  </si>
  <si>
    <t>[{"id":"62240209","note":"","size":"Baby Špenát &amp; kuře 32cm","count":1,"label":"Baby Špenát &amp; kuře 32cm","posId":"116","price":25900,"isExtra":false},{"id":"62240274","note":"","count":1,"label":"Balné","posId":"K0000","price":1500,"isExtra":true},{"id":"62240339","note":"","count":1,"label":"okraj hotdog, bez omáčky","posId":"A125","price":5900,"isExtra":true}]</t>
  </si>
  <si>
    <t>2026-03-08T22:56:38.768+01:00</t>
  </si>
  <si>
    <t>2026-03-08T23:09:58.645+01:00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</si>
  <si>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40cm","posId":"104","price":32900,"isExtra":false},{"id":"62240266","note":"","count":1,"label":"Balné","posId":"K0000","price":2000,"isExtra":true}]</t>
  </si>
  <si>
    <t>2026-03-08T22:47:14.928+01:00</t>
  </si>
  <si>
    <t>2026-03-08T23:02:17.633+01:00</t>
  </si>
  <si>
    <t>[{"id":"62240193","note":"","size":"BBQ Meteor 40cm","count":1,"label":"BBQ Meteor 40cm","posId":"106","price":32900,"isExtra":false},{"id":"62240266","note":"","count":1,"label":"Balné","posId":"K0000","price":2000,"isExtra":true}]</t>
  </si>
  <si>
    <t>2026-03-08T22:39:04.094+01:00</t>
  </si>
  <si>
    <t>2026-03-08T22:54:27.575+01:00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</si>
  <si>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62240351","note":"","count":1,"label":"Kukuřice","posId":"B115","price":2500,"KDSTags":["greenhighlight"]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</si>
  <si>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2026-03-08T22:36:13.342+01:00</t>
  </si>
  <si>
    <t>2026-03-08T22:59:12.690+01:00</t>
  </si>
  <si>
    <t>[{"id":"62240190","note":"","size":"Comeback 40cm 🌶️","count":1,"label":"Comeback 40cm 🌶️","posId":"109","price":32900,"isExtra":false},{"id":"62240266","note":"","count":1,"label":"Balné","posId":"K0000","price":2000,"isExtra":true}]</t>
  </si>
  <si>
    <t>2026-03-08T22:33:58.233+01:00</t>
  </si>
  <si>
    <t>2026-03-08T22:44:58.541+01:00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</si>
  <si>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40cm","posId":"111","price":32900,"isExtra":false},{"id":"62240266","note":"","count":1,"label":"Balné","posId":"K0000","price":2000,"isExtra":true},{"id":"62240299","note":"","count":1,"label":"okraj mozzarella, bbq omáčka","posId":"A124","price":6900,"isExtra":true},{"id":"62240234","note":"","size":"Dip Jalapeňos","count":1,"label":"Dip Jalapeňos","posId":"P107","price":2500,"isExtra":false}]</t>
  </si>
  <si>
    <t>2026-03-08T20:56:36.379+01:00</t>
  </si>
  <si>
    <t>2026-03-08T21:05:02.138+01:00</t>
  </si>
  <si>
    <t>[{"id":"62240229","note":"","size":"Pepperoni Rolls 🌶️","count":3,"label":"Pepperoni Rolls 🌶️","posId":"P100","price":8900,"isExtra":false},{"id":"62240274","note":"","count":3,"label":"Balné","posId":"K0000","price":1500,"isExtra":true},{"id":"62240234","note":"","size":"Dip Jalapeňos","count":3,"label":"Dip Jalapeňos","posId":"P107","price":2500,"isExtra":false}]</t>
  </si>
  <si>
    <t>2026-03-08T19:30:39.259+01:00</t>
  </si>
  <si>
    <t>2026-03-08T19:41:57.824+01:00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</si>
  <si>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40cm","posId":"104","price":32900,"isExtra":false},{"id":"62240266","note":"","count":1,"label":"Balné","posId":"K0000","price":2000,"isExtra":true},{"id":"62240411","note":"","count":1,"label":"Rajčatový základ","posId":"ZSR40","price":0,"isExtra":true}]</t>
  </si>
  <si>
    <t>2026-03-08T19:28:19.321+01:00</t>
  </si>
  <si>
    <t>2026-03-08T19:36:01.964+01:00</t>
  </si>
  <si>
    <t>[{"id":"62240226","note":"","size":"Masové kuličky","count":1,"label":"Masové kuličky","posId":"P102","price":9900,"isExtra":false},{"id":"62240274","note":"","count":1,"label":"Balné","posId":"K0000","price":1500,"isExtra":true},{"id":"62240229","note":"","size":"Pepperoni Rolls 🌶️","count":1,"label":"Pepperoni Rolls 🌶️","posId":"P100","price":8900,"isExtra":false},{"id":"62240274","note":"","count":1,"label":"Balné","posId":"K0000","price":1500,"isExtra":true},{"id":"62240188","note":"","size":"Quattro Formaggi 40cm","count":1,"label":"Quattro Formaggi 40cm","posId":"111","price":32900,"isExtra":false},{"id":"62240266","note":"","count":1,"label":"Balné","posId":"K0000","price":2000,"isExtra":true}]</t>
  </si>
  <si>
    <t>Anicka Vopatova</t>
  </si>
  <si>
    <t>2026-03-08T19:05:03.471+01:00</t>
  </si>
  <si>
    <t>2026-03-08T19:16:37.094+01:00</t>
  </si>
  <si>
    <t>2026-03-08T19:28:06.112+01:00</t>
  </si>
  <si>
    <t>2026-03-08T19:05:59.350+01:00</t>
  </si>
  <si>
    <t>[{"id":"d03a5219-e0c5-45a7-8161-975bda3c92e9","count":1,"label":"Pizza Hot &amp; Spicy 40","posId":"110","price":32900,"isExtra":false,"creatorId":"aBkSwna2z0Fo_CRIGe1uZ","isPackging":0,"actualLabel":"Pizza Hot &amp; Spicy 40"}]</t>
  </si>
  <si>
    <t>2026-03-08T18:44:08.310+01:00</t>
  </si>
  <si>
    <t>2026-03-08T18:49:16.140+01:00</t>
  </si>
  <si>
    <t>[{"id":"100","note":"","count":1,"label":"Margherita 40cm","posId":"100","price":27900,"isExtra":false},{"id":"K0000","note":"","count":1,"label":"Balné","posId":"K0000","price":2000,"isExtra":true},{"id":"C115","note":"","count":1,"label":"Kukuřice","posId":"C115","price":3500,"KDSTags":["greenhighlight"],"isExtra":true},{"id":"C106","note":"","count":1,"label":"Šunka","posId":"C106","price":4000,"KDSTags":["greenhighlight"],"isExtra":true}]</t>
  </si>
  <si>
    <t>2026-03-08T18:16:46.924+01:00</t>
  </si>
  <si>
    <t>2026-03-08T18:33:04.260+01:00</t>
  </si>
  <si>
    <t>[{"id":"734f14e5-3164-4c60-ab34-a6cab8625c5e","count":1,"label":"Pizza Comeback 32","posId":"121","price":25900,"isExtra":false,"creatorId":"KcJq3bXt3ulvpg9n0-PM0","isPackging":0,"actualLabel":"Pizza Comeback 32"}]</t>
  </si>
  <si>
    <t>2026-03-08T18:15:53.949+01:00</t>
  </si>
  <si>
    <t>2026-03-08T18:28:36.398+01:00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</si>
  <si>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🌶️","posId":"109","price":32900,"isExtra":false},{"id":"62240266","note":"","count":1,"label":"Balné","posId":"K0000","price":2000,"isExtra":true},{"id":"62240295","note":"","count":1,"label":"okraj mozzarella, bylinky","posId":"A122","price":6900,"isExtra":true},{"id":"62240230","note":"","size":"Česnekový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</si>
  <si>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2026-03-08T18:11:05.400+01:00</t>
  </si>
  <si>
    <t>2026-03-08T18:21:11.506+01:00</t>
  </si>
  <si>
    <t>[{"id":"ad7c292a-48c9-48db-b64c-0f7f8ebced7f","note":"","count":1,"label":"BBQ Meteor 40 cm","posId":"106","price":32900,"isExtra":false}]</t>
  </si>
  <si>
    <t>2026-03-08T18:06:04.777+01:00</t>
  </si>
  <si>
    <t>2026-03-08T18:11:53.964+01:00</t>
  </si>
  <si>
    <t>2026-03-08T18:22:19.584+01:00</t>
  </si>
  <si>
    <t>2026-03-08T18:06:41.850+01:00</t>
  </si>
  <si>
    <t>[{"id":"0ea52415-fdb3-497f-b216-7fd5802f2e0f","note":"","count":1,"label":"Quattro Formaggi 32 cm","posId":"123","price":25900,"isExtra":false},{"id":"35e045f9-bc36-46e9-8142-6579de78a05b","note":"","count":1,"label":"Comeback 32 cm","posId":"121","price":25900,"isExtra":false}]</t>
  </si>
  <si>
    <t>2026-03-08T17:53:36.714+01:00</t>
  </si>
  <si>
    <t>2026-03-08T18:01:38.045+01:00</t>
  </si>
  <si>
    <t>[{"id":"62240204","note":"","size":"BBQ Texas 32cm","count":1,"label":"BBQ Texas 32cm","posId":"119","price":25900,"isExtra":false},{"id":"62240274","note":"","count":1,"label":"Balné","posId":"K0000","price":1500,"isExtra":true},{"id":"62240207","note":"","size":"Hawai 32cm","count":1,"label":"Hawai 32cm","posId":"114","price":25900,"isExtra":false},{"id":"62240274","note":"","count":1,"label":"Balné","posId":"K0000","price":1500,"isExtra":true}]</t>
  </si>
  <si>
    <t>2026-03-08T17:45:37.557+01:00</t>
  </si>
  <si>
    <t>2026-03-08T17:50:38.082+01:00</t>
  </si>
  <si>
    <t>[{"id":"62240226","note":"","size":"Masové kuličky","count":1,"label":"Masové kuličky","posId":"P102","price":9900,"isExtra":false},{"id":"62240274","note":"","count":1,"label":"Balné","posId":"K0000","price":1500,"isExtra":true},{"id":"62240203","note":"","size":"Pepperoni 32cm 🌶️🌶️","count":1,"label":"Pepperoni 32cm 🌶️🌶️","posId":"120","price":25900,"isExtra":false},{"id":"62240274","note":"","count":1,"label":"Balné","posId":"K0000","price":1500,"isExtra":true}]</t>
  </si>
  <si>
    <t>2026-03-08T16:38:28.412+01:00</t>
  </si>
  <si>
    <t>2026-03-08T16:44:44.921+01:00</t>
  </si>
  <si>
    <t>[{"id":"62240199","note":"","size":"Margherita 32cm","count":1,"label":"Margherita 32cm","posId":"112","price":21900,"isExtra":false},{"id":"62240274","note":"","count":1,"label":"Balné","posId":"K0000","price":1500,"isExtra":true},{"id":"62240227","note":"","size":"Pečené brambory","count":1,"label":"Pečené brambory","posId":"P103","price":6900,"isExtra":false},{"id":"62240274","note":"","count":1,"label":"Balné","posId":"K0000","price":1500,"isExtra":true},{"id":"62240205","note":"","size":"BBQ Meteor 32cm","count":1,"label":"BBQ Meteor 32cm","posId":"118","price":25900,"isExtra":false},{"id":"62240274","note":"","count":1,"label":"Balné","posId":"K0000","price":1500,"isExtra":true}]</t>
  </si>
  <si>
    <t>2026-03-08T16:19:02.892+01:00</t>
  </si>
  <si>
    <t>2026-03-08T16:28:32.595+01:00</t>
  </si>
  <si>
    <t>[{"id":"076ed74a-9e28-4a30-9b7c-06e6adbd9e27","note":"","count":1,"label":"Margherita 18 cm","posId":"124","price":13900,"isExtra":false},{"id":"85dc195f-7d7b-4fb5-b41d-eb1c9c76b3a3","note":"","count":1,"label":"Hot &amp; Spicy 32 cm","posId":"146","price":25900,"isExtra":false},{"id":"57c816b2-3e3f-46c2-b126-b09910d79cb0","note":"","count":1,"label":"změna na Smetanový základ","posId":"57c816b2-3e3f-46c2-b126-b09910d79cb0","price":0,"isExtra":true}]</t>
  </si>
  <si>
    <t>2026-03-08T16:04:12.628+01:00</t>
  </si>
  <si>
    <t>2026-03-08T16:22:20.901+01:00</t>
  </si>
  <si>
    <t>[{"id":"62240246","note":"","size":"Pepsi 1l","count":1,"label":"Pepsi 1l","posId":"N124","price":5900,"isExtra":false},{"id":"62240227","note":"","size":"Pečené brambory","count":1,"label":"Pečené brambory","posId":"P103","price":6900,"isExtra":false},{"id":"62240274","note":"","count":1,"label":"Balné","posId":"K0000","price":1500,"isExtra":true},{"id":"62240225","note":"","size":"Spicy Wings 🌶️","count":1,"label":"Spicy Wings 🌶️","posId":"P101","price":12900,"isExtra":false},{"id":"62240274","note":"","count":1,"label":"Balné","posId":"K0000","price":1500,"isExtra":true},{"id":"64093100","note":"","size":"Sweet passion 32 cm","count":1,"label":"Sweet passion 32 cm","posId":"29","price":21900,"isExtra":false},{"id":"62240266","note":"","count":1,"label":"Balné","posId":"K0000","price":2000,"isExtra":true},{"id":"62240235","note":"","size":"Jablečno-skořicové rolls","count":1,"label":"Jablečno-skořicové rolls","posId":"18","price":8900,"isExtra":false},{"id":"62240274","note":"","count":1,"label":"Balné","posId":"K0000","price":1500,"isExtra":true},{"id":"62240233","note":"","size":"Choco Rolls","count":1,"label":"Choco Rolls","posId":"chr100","price":8900,"isExtra":false},{"id":"62240274","note":"","count":1,"label":"Balné","posId":"K0000","price":1500,"isExtra":true},{"id":"62240209","note":"","size":"Baby Špenát &amp; kuře 32cm","count":1,"label":"Baby Špenát &amp; kuře 32cm","posId":"116","price":25900,"isExtra":false},{"id":"62240274","note":"","count":1,"label":"Balné","posId":"K0000","price":1500,"isExtra":true},{"id":"62240351","note":"","count":1,"label":"Kukuřice","posId":"B115","price":2500,"KDSTags":["greenhighlight"],"isExtra":true}]</t>
  </si>
  <si>
    <t>2026-03-08T15:52:00.472+01:00</t>
  </si>
  <si>
    <t>2026-03-08T16:00:32.690+01:00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</si>
  <si>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62240307","note":"","count":1,"label":"Žampiony","posId":"C105","price":3500,"KDSTags":["greenhighlight"],"isExtra":true},{"id":"62240335","note":"","count":1,"label":"Ananas","posId":"C100","price":3500,"KDSTags":["greenhighlight"],"isExtra":true},{"id":"62240372","note":"","count":1,"label":"Gorgonzola","posId":"C101","price":4000,"KDSTags":["greenhighlight"],"isExtra":true},{"id":"62240376","note":"","count":1,"label":"Pepperoni salám","posId":"C109","price":4000,"KDSTags":["greenhighlight"],"isExtra":true},{"id":"62240234","note":"","size":"Dip Jalapeňos","count":1,"label":"Dip Jalapeňos","posId":"P107","price":2500,"isExtra":false},{"id":"62240235","note":"","size":"Jablečno-skořicové rolls","count":1,"label":"Jablečno-skořicové rolls","posId":"18","price":8900,"isExtra":false},{"id":"62240274","note":"","count":1,"label":"Balné","posId":"K0000","price":1500,"isExtra":true}]</t>
  </si>
  <si>
    <t>2026-03-08T15:33:46.294+01:00</t>
  </si>
  <si>
    <t>2026-03-08T15:37:53.812+01:00</t>
  </si>
  <si>
    <t>[{"id":"62240223","note":"","size":"Spicy menu Comeback","count":1,"label":"Spicy menu Comeback","posId":"M100","price":34900,"isExtra":false},{"id":"62240312","note":"","count":1,"label":"Comeback","posId":"Y121","price":0,"isExtra":true},{"id":"62240267","note":"","count":1,"label":"spicy wings 🌶️","posId":"P101","price":0,"isExtra":true},{"id":"62240395","note":"","count":1,"label":"Aquilla černý čaj a broskev","posId":"N120","price":0,"isExtra":true},{"id":"62240230","note":"","size":"Česnekový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</si>
  <si>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2026-03-08T15:33:31.584+01:00</t>
  </si>
  <si>
    <t>2026-03-08T15:33:56.740+01:00</t>
  </si>
  <si>
    <t>[{"id":"e730c2c3-a8e0-4737-8dad-9f9fa3418633","count":1,"label":"Opočno čokoládová","posId":"D107","price":13900,"isExtra":false,"creatorId":"07FOtXSyxYmHHeKSCaFBK","isPackging":0,"actualLabel":"Opočno čokoládová"}]</t>
  </si>
  <si>
    <t>2026-03-08T15:01:32.926+01:00</t>
  </si>
  <si>
    <t>2026-03-08T15:16:05.896+01:00</t>
  </si>
  <si>
    <t>[{"id":"d4397be7-89e6-46c3-a5ba-a8bbd0b2ec34","count":1,"label":"Pizza Hawai 18 cm","posId":"126","price":13900,"isExtra":false,"creatorId":"KyNtelUwPJ9cvr8OehO2j","isPackging":0,"actualLabel":"Pizza Hawai 18 cm"},{"id":"f1ffbf63-1674-4152-807d-7191cfbe1c51","count":1,"label":"Pizza Špenát kuře 18 cm","posId":"128","price":13900,"isExtra":false,"creatorId":"o1L2USmL3r_al12qOS_lr","isPackging":0,"actualLabel":"Pizza Špenát kuře 18 cm"},{"id":"f1ffbf63-1674-4152-807d-7191cfbe1c51","count":1,"label":"Pizza Špenát kuře 18 cm","posId":"128","price":13900,"isExtra":false,"creatorId":"MXxn9GhKEiIaklFldJnsD","isPackging":0,"actualLabel":"Pizza Špenát kuře 18 cm"},{"id":"e258c1f0-59ca-47a0-b097-7e447a442599","count":1,"label":"Mirinda 1l","posId":"N126","price":5900,"isExtra":false,"creatorId":"10xUUEWHtcmEJIPEfZN2H","isPackging":0,"actualLabel":"Mirinda 1l"},{"id":"4696b740-51e2-4c8f-b903-bce803717f15","count":1,"label":"BIRGO grapefruit 0,5l","posId":"N131","price":4900,"isExtra":false,"creatorId":"i1qUJIxwK9gQQSHGnW8f6","isPackging":0,"actualLabel":"BIRGO grapefruit 0,5l"},{"id":"bbef59ce-896e-4add-acca-1c087f56506a","count":1,"label":"Pepsi 0,33l","posId":"N170","price":3900,"isExtra":false,"creatorId":"LD4LWUAUg7IcSs4l_4qrA","isPackging":0,"actualLabel":"Pepsi 0,33l"}]</t>
  </si>
  <si>
    <t>2026-03-08T14:42:06.710+01:00</t>
  </si>
  <si>
    <t>2026-03-08T14:48:36.310+01:00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</si>
  <si>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40cm","posId":"104","price":32900,"isExtra":false},{"id":"62240266","note":"","count":1,"label":"Balné","posId":"K0000","price":2000,"isExtra":true},{"id":"62240411","note":"","count":1,"label":"Rajčatový základ","posId":"ZSR40","price":0,"isExtra":true},{"id":"62240295","note":"","count":1,"label":"okraj mozzarella, bylinky","posId":"A122","price":6900,"isExtra":true},{"id":"62240362","note":"","count":1,"label":"Šunka","posId":"C106","price":4000,"KDSTags":["greenhighlight"],"isExtra":true},{"id":"62240230","note":"","size":"Česnekový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</si>
  <si>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2026-03-08T13:36:43.592+01:00</t>
  </si>
  <si>
    <t>2026-03-08T13:43:48.896+01:00</t>
  </si>
  <si>
    <t>[{"id":"62240201","note":"","size":"Hot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🌶️🌶️","posId":"122","price":25900,"isExtra":false},{"id":"62240274","note":"","count":1,"label":"Balné","posId":"K0000","price":1500,"isExtra":true},{"id":"62240234","note":"","size":"Dip Jalapeňos","count":1,"label":"Dip Jalapeňos","posId":"P107","price":2500,"isExtra":false}]</t>
  </si>
  <si>
    <t>2026-03-08T13:32:13.849+01:00</t>
  </si>
  <si>
    <t>2026-03-08T13:42:35.929+01:00</t>
  </si>
  <si>
    <t>[{"id":"62240226","note":"","size":"Masové kuličky","count":1,"label":"Masové kuličky","posId":"P102","price":9900,"isExtra":false},{"id":"62240274","note":"","count":1,"label":"Balné","posId":"K0000","price":1500,"isExtra":true},{"id":"62240197","note":"","size":"Capricciosa 40cm","count":1,"label":"Capricciosa 40cm","posId":"101","price":32900,"isExtra":false},{"id":"62240266","note":"","count":1,"label":"Balné","posId":"K0000","price":2000,"isExtra":true},{"id":"62240408","note":"","count":1,"label":"Smetanový základ","posId":"ZRS40","price":0,"isExtra":true},{"id":"62240295","note":"","count":1,"label":"okraj mozzarella, bylinky","posId":"A122","price":6900,"isExtra":true},{"id":"62240225","note":"","size":"Spicy Wings 🌶️","count":1,"label":"Spicy Wings 🌶️","posId":"P101","price":12900,"isExtra":false},{"id":"62240274","note":"","count":1,"label":"Balné","posId":"K0000","price":1500,"isExtra":true}]</t>
  </si>
  <si>
    <t>2026-03-08T13:10:58.848+01:00</t>
  </si>
  <si>
    <t>2026-03-08T13:15:34.633+01:00</t>
  </si>
  <si>
    <t>[{"id":"62240206","note":"","size":"Zeleninová 32cm","count":1,"label":"Zeleninová 32cm","posId":"115","price":25900,"isExtra":false},{"id":"62240274","note":"","count":1,"label":"Balné","posId":"K0000","price":1500,"isExtra":true},{"id":"62240364","note":"","count":1,"label":"Šunka","posId":"B106","price":3000,"KDSTags":["greenhighlight"],"isExtra":true}]</t>
  </si>
  <si>
    <t>2026-03-08T12:31:23.007+01:00</t>
  </si>
  <si>
    <t>2026-03-08T12:42:46.455+01:00</t>
  </si>
  <si>
    <t>[{"id":"101","note":"","count":1,"label":"Capricciosa 40cm","posId":"101","price":32900,"isExtra":false},{"id":"K0000","note":"","count":1,"label":"Balné","posId":"K0000","price":2000,"isExtra":true},{"id":"109","note":"","count":1,"label":"Comeback 40cm 🌶️","posId":"109","price":32900,"isExtra":false},{"id":"K0000","note":"","count":1,"label":"Balné","posId":"K0000","price":2000,"isExtra":true}]</t>
  </si>
  <si>
    <t>2026-03-08T12:00:05.110+01:00</t>
  </si>
  <si>
    <t>2026-03-08T12:07:42.169+01:00</t>
  </si>
  <si>
    <t>[{"id":"f4d7b9ad-ce62-498d-a90b-8016ab1e3604","note":"","count":1,"label":"Quattro Formaggi 32 cm","posId":"147","price":25900,"isExtra":false},{"id":"f61b7339-3b20-4583-b2b8-12e48de2876d","note":"","count":1,"label":"změna na Rajčatový základ","posId":"f61b7339-3b20-4583-b2b8-12e48de2876d","price":0,"isExtra":true}]</t>
  </si>
  <si>
    <t>2026-03-08T11:51:40.899+01:00</t>
  </si>
  <si>
    <t>2026-03-08T11:58:40.401+01:00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</si>
  <si>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40cm","posId":"111","price":32900,"isExtra":false},{"id":"62240266","note":"","count":1,"label":"Balné","posId":"K0000","price":2000,"isExtra":true},{"id":"62240411","note":"","count":1,"label":"Rajčatový základ","posId":"ZSR40","price":0,"isExtra":true},{"id":"62240230","note":"","size":"Česnekový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</si>
  <si>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2026-03-08T11:11:00.873+01:00</t>
  </si>
  <si>
    <t>2026-03-08T11:22:43.216+01:00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</si>
  <si>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40cm","posId":"111","price":32900,"isExtra":false},{"id":"62240266","note":"","count":1,"label":"Balné","posId":"K0000","price":2000,"isExtra":true},{"id":"62240230","note":"","size":"Česnekový dip","count":2,"label":"Česnekový dip","posId":"P106","price":2000,"isExtra":false},{"id":"62240274","note":"","count":2,"label":"Balné","posId":"K0000","price":1500,"isExtra":true}]</t>
  </si>
  <si>
    <t>Fabián</t>
  </si>
  <si>
    <t>2026-03-08T11:06:20.603+01:00</t>
  </si>
  <si>
    <t>2026-03-08T11:24:03.083+01:00</t>
  </si>
  <si>
    <t>[{"id":"123","note":"","count":1,"label":"Quattro Formaggi 32cm","posId":"123","price":25900,"isExtra":false},{"id":"K0000","note":"","count":1,"label":"Balné","posId":"K0000","price":1500,"isExtra":true},{"id":"114","note":"","count":1,"label":"Hawai 32cm","posId":"114","price":25900,"isExtra":false},{"id":"K0000","note":"","count":1,"label":"Balné","posId":"K0000","price":1500,"isExtra":true},{"id":"113","note":"","count":1,"label":"Capricciosa 32cm","posId":"113","price":25900,"isExtra":false},{"id":"K0000","note":"","count":1,"label":"Balné","posId":"K0000","price":1500,"isExtra":true},{"id":"120","note":"","count":1,"label":"Pepperoni 32cm 🌶️🌶️","posId":"120","price":25900,"isExtra":false},{"id":"K0000","note":"","count":1,"label":"Balné","posId":"K0000","price":1500,"isExtra":true},{"id":"17","note":"","count":1,"label":"USA těsto","posId":"17","price":1000,"isExtra":true}]</t>
  </si>
  <si>
    <t>2026-03-08T02:12:34.274+01:00</t>
  </si>
  <si>
    <t>2026-03-08T02:24:16.863+01:00</t>
  </si>
  <si>
    <t>[{"id":"108","note":"","count":1,"label":"Pepperoni 40cm 🌶️🌶️","posId":"108","price":32900,"isExtra":false},{"id":"K0000","note":"","count":1,"label":"Balné","posId":"K0000","price":2000,"isExtra":true},{"id":"C106","note":"","count":1,"label":"Šunka","posId":"C106","price":4000,"KDSTags":["greenhighlight"],"isExtra":true},{"id":"100","note":"","count":1,"label":"Margherita 40cm","posId":"100","price":27900,"isExtra":false},{"id":"K0000","note":"","count":1,"label":"Balné","posId":"K0000","price":2000,"isExtra":true},{"id":"C113","note":"","count":1,"label":"Mozzarella","posId":"C113","price":4000,"KDSTags":["greenhighlight"],"isExtra":true}]</t>
  </si>
  <si>
    <t>2026-03-08T01:24:04.648+01:00</t>
  </si>
  <si>
    <t>2026-03-08T01:24:57.836+01:00</t>
  </si>
  <si>
    <t>[{"id":"f341f44b-a0ea-4873-a54a-fa4cb8b02aca","count":1,"label":"Pizza Capricciosa 40","posId":"101","price":32900,"isExtra":false,"creatorId":"IP2FJyKqC5yMGWGAQU7Bs","isPackging":0,"actualLabel":"Pizza Capricciosa 40"},{"id":"9203069d-630f-4514-80a6-d80bf3b3cc61","count":1,"label":"Dip česnekový","posId":"P106","price":2500,"isExtra":false,"creatorId":"I4cvZ1uHppCMWoqcXkkHj","isPackging":0,"actualLabel":"Dip česnekový"},{"id":"9203069d-630f-4514-80a6-d80bf3b3cc61","count":1,"label":"Dip česnekový","posId":"P106","price":2500,"isExtra":false,"creatorId":"XaE_dyzwM5PiKgVRCjG_B","isPackging":0,"actualLabel":"Dip česnekový"}]</t>
  </si>
  <si>
    <t>2026-03-08T01:21:29.161+01:00</t>
  </si>
  <si>
    <t>2026-03-08T01:31:36.557+01:00</t>
  </si>
  <si>
    <t>[{"id":"734f14e5-3164-4c60-ab34-a6cab8625c5e","count":1,"label":"Pizza Comeback 32","posId":"121","price":25900,"isExtra":false,"creatorId":"6LLcKsJTLBhgpXPQfL3do","isPackging":0,"actualLabel":"Pizza Comeback 32"}]</t>
  </si>
  <si>
    <t>2026-03-08T00:13:27.082+01:00</t>
  </si>
  <si>
    <t>2026-03-08T00:39:50.511+01:00</t>
  </si>
  <si>
    <t>[{"id":"62240226","note":"","size":"Masové kuličky","count":1,"label":"Masové kuličky","posId":"P102","price":9900,"isExtra":false},{"id":"62240274","note":"","count":1,"label":"Balné","posId":"K0000","price":1500,"isExtra":true},{"id":"62240235","note":"","size":"Jablečno-skořicové rolls","count":1,"label":"Jablečno-skořicové rolls","posId":"18","price":8900,"isExtra":false},{"id":"62240274","note":"","count":1,"label":"Balné","posId":"K0000","price":1500,"isExtra":true},{"id":"62240232","note":"","size":"Jalapenos Rolls","count":1,"label":"Jalapenos Rolls","posId":"jpr200","price":8900,"isExtra":false},{"id":"62240274","note":"","count":1,"label":"Balné","posId":"K0000","price":1500,"isExtra":true},{"id":"62240229","note":"","size":"Pepperoni Rolls 🌶️","count":1,"label":"Pepperoni Rolls 🌶️","posId":"P100","price":8900,"isExtra":false},{"id":"62240274","note":"","count":1,"label":"Balné","posId":"K0000","price":1500,"isExtra":true},{"id":"62240225","note":"","size":"Spicy Wings 🌶️","count":1,"label":"Spicy Wings 🌶️","posId":"P101","price":12900,"isExtra":false},{"id":"62240274","note":"","count":1,"label":"Balné","posId":"K0000","price":1500,"isExtra":true}]</t>
  </si>
  <si>
    <t>Adela Mikešová</t>
  </si>
  <si>
    <t>2026-03-08T00:05:06.567+01:00</t>
  </si>
  <si>
    <t>2026-03-08T00:33:30.390+01:00</t>
  </si>
  <si>
    <t>2026-03-08T00:47:25.082+01:00</t>
  </si>
  <si>
    <t>2026-03-08T00:09:19.495+01:00</t>
  </si>
  <si>
    <t>[{"id":"d63e9120-8ffe-444c-ba51-6c942a13f4fc","note":"","count":1,"label":"Margherita 40 cm","posId":"100","price":28900,"isExtra":false},{"id":"ed9751e1-1886-4b0f-b8dd-d3c6488dfd29","note":"","count":1,"label":"Mozzarella","posId":"ed9751e1-1886-4b0f-b8dd-d3c6488dfd29","price":4000,"isExtra":true},{"id":"d63e9120-8ffe-444c-ba51-6c942a13f4fc","note":"","count":1,"label":"Margherita 40 cm","posId":"100","price":28900,"isExtra":false},{"id":"ed9751e1-1886-4b0f-b8dd-d3c6488dfd29","note":"","count":1,"label":"Mozzarella","posId":"ed9751e1-1886-4b0f-b8dd-d3c6488dfd29","price":4000,"isExtra":true},{"id":"614269dd-2dbe-47e4-81f8-670c7ef03e2f","note":"","count":1,"label":"Pepperoni salám","posId":"614269dd-2dbe-47e4-81f8-670c7ef03e2f","price":4000,"isExtra":true},{"id":"b23a7ffc-2968-4b23-96c7-647c4d375297","note":"","count":1,"label":"BBQ Meteor 32 cm","posId":"142","price":25900,"isExtra":false}]</t>
  </si>
  <si>
    <t>2026-03-08T00:01:55.360+01:00</t>
  </si>
  <si>
    <t>2026-03-08T00:10:47.323+01:00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</si>
  <si>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40cm","posId":"111","price":32900,"isExtra":false},{"id":"62240266","note":"","count":1,"label":"Balné","posId":"K0000","price":2000,"isExtra":true},{"id":"62240411","note":"","count":1,"label":"Rajčatový základ","posId":"ZSR40","price":0,"isExtra":true},{"id":"62240362","note":"","count":1,"label":"Šunka","posId":"C106","price":4000,"KDSTags":["greenhighlight"],"isExtra":true},{"id":"62240376","note":"","count":1,"label":"Pepperoni salám","posId":"C109","price":4000,"KDSTags":["greenhighlight"],"isExtra":true},{"id":"62240248","note":"","size":"Mirinda 1l","count":1,"label":"Mirinda 1l","posId":"N126","price":5900,"isExtra":false}]</t>
  </si>
  <si>
    <t>2026-03-07T22:31:57.447+01:00</t>
  </si>
  <si>
    <t>2026-03-07T22:37:50.048+01:00</t>
  </si>
  <si>
    <t>2026-03-07T23:03:59.648+01:00</t>
  </si>
  <si>
    <t>2026-03-07T22:36:49.797+01:00</t>
  </si>
  <si>
    <t>[{"id":"d03a5219-e0c5-45a7-8161-975bda3c92e9","count":1,"label":"Pizza Hot &amp; Spicy 40","posId":"110","price":32900,"isExtra":false,"creatorId":"qVGB0_qMct0Olpm5F1LYp","isPackging":0,"actualLabel":"Pizza Hot &amp; Spicy 40"}]</t>
  </si>
  <si>
    <t>2026-03-07T22:16:48.271+01:00</t>
  </si>
  <si>
    <t>2026-03-07T22:23:30.039+01:00</t>
  </si>
  <si>
    <t>2026-03-07T22:10:03.800+01:00</t>
  </si>
  <si>
    <t>2026-03-07T22:19:44.722+01:00</t>
  </si>
  <si>
    <t>2026-03-07T22:33:45.807+01:00</t>
  </si>
  <si>
    <t>2026-03-07T22:12:25.282+01:00</t>
  </si>
  <si>
    <t>[{"id":"f59b90ea-5e33-470c-9864-9b5a80873c77","note":"","count":1,"label":"Zeleninová 32 cm","posId":"139","price":25900,"isExtra":false},{"id":"670e963a-3bc6-4d99-8aed-b86eae3c2021","note":"","count":1,"label":"BEZ -mozzarella","posId":"670e963a-3bc6-4d99-8aed-b86eae3c2021","price":0,"isExtra":true},{"id":"a4efa812-1470-4ea2-a19d-39843abed3be","note":"","count":1,"label":"Comeback 32 cm","posId":"145","price":25900,"isExtra":false},{"id":"6e9ef16b-b5cb-40a1-ad72-f28a9276a0f7","note":"","count":1,"label":"kuře","posId":"6e9ef16b-b5cb-40a1-ad72-f28a9276a0f7","price":3000,"isExtra":true},{"id":"f917a1e8-52b4-4621-aa24-89b06c89e060","note":"","count":1,"label":"BEZ -slanina","posId":"f917a1e8-52b4-4621-aa24-89b06c89e060","price":0,"isExtra":true}]</t>
  </si>
  <si>
    <t>2026-03-07T21:47:34.061+01:00</t>
  </si>
  <si>
    <t>2026-03-07T21:52:06.612+01:00</t>
  </si>
  <si>
    <t>[{"id":"62240229","note":"","size":"Pepperoni Rolls 🌶️","count":2,"label":"Pepperoni Rolls 🌶️","posId":"P100","price":8900,"isExtra":false},{"id":"62240274","note":"","count":2,"label":"Balné","posId":"K0000","price":1500,"isExtra":true},{"id":"62240234","note":"","size":"Dip Jalapeňos","count":2,"label":"Dip Jalapeňos","posId":"P107","price":2500,"isExtra":false}]</t>
  </si>
  <si>
    <t>2026-03-07T21:35:11.047+01:00</t>
  </si>
  <si>
    <t>2026-03-07T21:44:47.579+01:00</t>
  </si>
  <si>
    <t>[{"id":"62240235","note":"","size":"Jablečno-skořicové rolls","count":1,"label":"Jablečno-skořicové rolls","posId":"18","price":8900,"isExtra":false},{"id":"62240274","note":"","count":1,"label":"Balné","posId":"K0000","price":1500,"isExtra":true},{"id":"62240188","note":"","size":"Quattro Formaggi 40cm","count":1,"label":"Quattro Formaggi 40cm","posId":"111","price":32900,"isExtra":false},{"id":"62240266","note":"","count":1,"label":"Balné","posId":"K0000","price":2000,"isExtra":true},{"id":"62240376","note":"","count":1,"label":"Pepperoni salám","posId":"C109","price":4000,"KDSTags":["greenhighlight"],"isExtra":true}]</t>
  </si>
  <si>
    <t>2026-03-07T21:14:36.480+01:00</t>
  </si>
  <si>
    <t>2026-03-07T21:18:54.659+01:00</t>
  </si>
  <si>
    <t>[{"id":"62240197","note":"","size":"Capricciosa 40cm","count":1,"label":"Capricciosa 40cm","posId":"101","price":32900,"isExtra":false},{"id":"62240266","note":"","count":1,"label":"Balné","posId":"K0000","price":2000,"isExtra":true}]</t>
  </si>
  <si>
    <t>2026-03-07T20:42:20.619+01:00</t>
  </si>
  <si>
    <t>2026-03-07T20:51:12.468+01:00</t>
  </si>
  <si>
    <t>[{"id":"62240196","note":"","size":"Hawai 40cm","count":1,"label":"Hawai 40cm","posId":"102","price":32900,"isExtra":false},{"id":"62240266","note":"","count":1,"label":"Balné","posId":"K0000","price":2000,"isExtra":true},{"id":"62240235","note":"","size":"Jablečno-skořicové rolls","count":1,"label":"Jablečno-skořicové rolls","posId":"18","price":8900,"isExtra":false},{"id":"62240274","note":"","count":1,"label":"Balné","posId":"K0000","price":1500,"isExtra":true},{"id":"62240226","note":"","size":"Masové kuličky","count":1,"label":"Masové kuličky","posId":"P102","price":9900,"isExtra":false},{"id":"62240274","note":"","count":1,"label":"Balné","posId":"K0000","price":1500,"isExtra":true}]</t>
  </si>
  <si>
    <t>2026-03-07T19:47:45.687+01:00</t>
  </si>
  <si>
    <t>2026-03-07T19:54:21.328+01:00</t>
  </si>
  <si>
    <t>[{"id":"62240247","note":"","size":"Pepsi zero sugar 1l","count":1,"label":"Pepsi zero sugar 1l","posId":"N125","price":5900,"isExtra":false},{"id":"62240194","note":"","size":"Baby špenát &amp; kuře 40cm","count":1,"label":"Baby špenát &amp; kuře 40cm","posId":"104","price":32900,"isExtra":false},{"id":"62240266","note":"","count":1,"label":"Balné","posId":"K0000","price":2000,"isExtra":true}]</t>
  </si>
  <si>
    <t>2026-03-07T19:43:27.187+01:00</t>
  </si>
  <si>
    <t>2026-03-07T19:53:26.253+01:00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</si>
  <si>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40cm","posId":"111","price":32900,"isExtra":false},{"id":"62240266","note":"","count":1,"label":"Balné","posId":"K0000","price":2000,"isExtra":true},{"id":"62240376","note":"","count":1,"label":"Pepperoni salám","posId":"C109","price":4000,"KDSTags":["greenhighlight"],"isExtra":true},{"id":"62240229","note":"","size":"Pepperoni Rolls 🌶️","count":1,"label":"Pepperoni Rolls 🌶️","posId":"P100","price":8900,"isExtra":false},{"id":"62240274","note":"","count":1,"label":"Balné","posId":"K0000","price":1500,"isExtra":true}]</t>
  </si>
  <si>
    <t>2026-03-07T19:40:23.118+01:00</t>
  </si>
  <si>
    <t>2026-03-07T19:46:09.102+01:00</t>
  </si>
  <si>
    <t>[{"id":"62240247","note":"","size":"Pepsi zero sugar 1l","count":1,"label":"Pepsi zero sugar 1l","posId":"N125","price":5900,"isExtra":false},{"id":"62240199","note":"","size":"Margherita 32cm","count":1,"label":"Margherita 32cm","posId":"112","price":21900,"isExtra":false},{"id":"62240274","note":"","count":1,"label":"Balné","posId":"K0000","price":1500,"isExtra":true},{"id":"62240392","note":"","count":1,"label":"Smetanový základ","posId":"ZRS32","price":0,"isExtra":true}]</t>
  </si>
  <si>
    <t>2026-03-07T19:33:54.064+01:00</t>
  </si>
  <si>
    <t>2026-03-07T19:41:58.972+01:00</t>
  </si>
  <si>
    <t>[{"id":"62240234","note":"","size":"Dip Jalapeňos","count":1,"label":"Dip Jalapeňos","posId":"P107","price":2500,"isExtra":false},{"id":"62240200","note":"Jalapeňos prosím pouze na 1/2 pizzy, moc děkuji!","size":"Quattro Formaggi 32cm","count":1,"label":"Quattro Formaggi 32cm","posId":"123","price":25900,"isExtra":false},{"id":"62240274","note":"","count":1,"label":"Balné","posId":"K0000","price":1500,"isExtra":true},{"id":"62240418","note":"","count":1,"label":"Rajčatový základ","posId":"ZSR32","price":0,"isExtra":true},{"id":"62240297","note":"","count":1,"label":"okraj mozzarella, bylinky","posId":"A121","price":5900,"isExtra":true},{"id":"62240282","note":"","count":1,"label":"Jalapeňos","posId":"B102","price":2500,"KDSTags":["greenhighlight"],"isExtra":true},{"id":"62240367","note":"","count":1,"label":"Slanina","posId":"B108","price":3000,"KDSTags":["greenhighlight"],"isExtra":true}]</t>
  </si>
  <si>
    <t>2026-03-07T18:45:45.431+01:00</t>
  </si>
  <si>
    <t>2026-03-07T18:52:19.829+01:00</t>
  </si>
  <si>
    <t>[{"id":"62240192","note":"","size":"BBQ Texas 40cm","count":1,"label":"BBQ Texas 40cm","posId":"107","price":32900,"isExtra":false},{"id":"62240266","note":"","count":1,"label":"Balné","posId":"K0000","price":2000,"isExtra":true},{"id":"62240413","note":"","count":1,"label":"Smetanový základ","posId":"ZBS40","price":0,"isExtra":true},{"id":"62240230","note":"","size":"Česnekový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</si>
  <si>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2026-03-07T18:20:05.582+01:00</t>
  </si>
  <si>
    <t>2026-03-07T18:25:07.410+01:00</t>
  </si>
  <si>
    <t>[{"id":"1fae666b-4102-4ed0-b317-2a07b21ae279","note":"","count":1,"label":"Hot &amp; Spicy 40 cm","posId":"110","price":32900,"isExtra":false}]</t>
  </si>
  <si>
    <t>2026-03-07T18:11:03.762+01:00</t>
  </si>
  <si>
    <t>2026-03-07T18:18:00.424+01:00</t>
  </si>
  <si>
    <t>2026-03-07T18:34:49.377+01:00</t>
  </si>
  <si>
    <t>2026-03-07T18:16:02.589+01:00</t>
  </si>
  <si>
    <t>[{"id":"03ade9ce-5d0f-4499-a6a3-340b58ae4468","note":"","count":1,"label":"Capricciosa 32 cm","posId":"113","price":25900,"isExtra":false},{"id":"85dc195f-7d7b-4fb5-b41d-eb1c9c76b3a3","note":"","count":1,"label":"Hot &amp; Spicy 32 cm","posId":"146","price":25900,"isExtra":false},{"id":"de56def4-8429-46ca-bf08-8c8eba684591","note":"","count":1,"label":"Dip BBQ","posId":"P105","price":2500,"isExtra":false}]</t>
  </si>
  <si>
    <t>2026-03-07T18:03:30.431+01:00</t>
  </si>
  <si>
    <t>2026-03-07T18:29:52.984+01:00</t>
  </si>
  <si>
    <t>[{"id":"18c7dc2e-3f8c-4b58-9c90-6a401315d32b","count":1,"label":"Pizza Hawai 32 cm","posId":"114","price":25900,"isExtra":false,"creatorId":"ZzgxvNEXf8bt82o5SGdMF","isPackging":0,"actualLabel":"Pizza Hawai 32 cm"}]</t>
  </si>
  <si>
    <t>2026-03-07T18:02:32.816+01:00</t>
  </si>
  <si>
    <t>2026-03-07T18:29:53.789+01:00</t>
  </si>
  <si>
    <t>[{"id":"18c7dc2e-3f8c-4b58-9c90-6a401315d32b","count":1,"label":"Pizza Hawai 32 cm","posId":"114","price":25900,"isExtra":false,"creatorId":"OjjNdEPLoa2YnYNhPsVVe","isPackging":0,"actualLabel":"Pizza Hawai 32 cm"}]</t>
  </si>
  <si>
    <t>2026-03-07T17:35:54.466+01:00</t>
  </si>
  <si>
    <t>2026-03-07T17:42:39.480+01:00</t>
  </si>
  <si>
    <t>[{"id":"dd64d382-320f-41bf-9f06-cbddc81362f7","count":1,"label":"Pizza Hawai 32 cm 0,5","posId":"H114","price":12950,"isExtra":false,"creatorId":"snueoAkToH8nfRCWUjEBV","isPackging":0,"actualLabel":"Pizza Hawai 32 cm 0,5"},{"id":"ZMn0kE3IRVJjsfXstBxZb","count":1,"label":"Bez plněných okrajů","posId":"X1000","price":0,"isExtra":true,"mainItemId":"dd64d382-320f-41bf-9f06-cbddc81362f7"},{"id":"aRPAiqbCW3Z9trz5KoEBF","count":1,"label":"Těsto italské","posId":"H32","price":0,"isExtra":true,"mainItemId":"dd64d382-320f-41bf-9f06-cbddc81362f7"},{"id":"1fe36f63-2362-4886-a56e-e6120ee02229","count":1,"label":"Pizza Pepperoni 32 0,5","posId":"H120","price":12950,"isExtra":false,"creatorId":"fQZ41NuX6FkRsWZ3xOT7Y","isPackging":0,"actualLabel":"Pizza Pepperoni 32 0,5"},{"id":"ZMn0kE3IRVJjsfXstBxZb","count":1,"label":"Bez plněných okrajů","posId":"X1000","price":0,"isExtra":true,"mainItemId":"1fe36f63-2362-4886-a56e-e6120ee02229"},{"id":"aRPAiqbCW3Z9trz5KoEBF","count":1,"label":"Těsto italské","posId":"H32","price":0,"isExtra":true,"mainItemId":"1fe36f63-2362-4886-a56e-e6120ee02229"}]</t>
  </si>
  <si>
    <t>2026-03-07T17:16:34.104+01:00</t>
  </si>
  <si>
    <t>2026-03-07T17:21:38.438+01:00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</si>
  <si>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🌶️","posId":"109","price":32900,"isExtra":false},{"id":"62240266","note":"","count":1,"label":"Balné","posId":"K0000","price":2000,"isExtra":true},{"id":"62240408","note":"","count":1,"label":"Smetanový základ","posId":"ZRS40","price":0,"isExtra":true},{"id":"62240246","note":"","size":"Pepsi 1l","count":1,"label":"Pepsi 1l","posId":"N124","price":5900,"isExtra":false}]</t>
  </si>
  <si>
    <t>2026-03-07T16:50:27.622+01:00</t>
  </si>
  <si>
    <t>2026-03-07T16:50:46.421+01:00</t>
  </si>
  <si>
    <t>[{"id":"a6ef1e95-1530-4aaf-86ff-250eef72eb73","count":1,"label":"Pizza Comeback 40","posId":"109","price":32900,"isExtra":false,"creatorId":"lUuoraXOAQooxEcqP2W8R","isPackging":0,"actualLabel":"Pizza Comeback 40"},{"id":"a6ef1e95-1530-4aaf-86ff-250eef72eb73","count":1,"label":"Pizza Comeback 40","posId":"109","price":32900,"isExtra":false,"creatorId":"yj_TS82cv9SWGbXuNz3FB","isPackging":0,"actualLabel":"Pizza Comeback 40"},{"id":"1e8d27fe-5059-4d3c-a717-e6037379688e","count":1,"label":"Pizza Quattro Formaggi 40","posId":"111","price":32900,"isExtra":false,"creatorId":"cE3qwWSnmbh1-MauMX8DM","isPackging":0,"actualLabel":"Pizza Quattro Formaggi 40"}]</t>
  </si>
  <si>
    <t>2026-03-07T16:32:22.309+01:00</t>
  </si>
  <si>
    <t>2026-03-07T17:11:22.837+01:00</t>
  </si>
  <si>
    <t>[{"id":"aeb1bf51-b610-45bb-bb71-8691c79c797d","count":1,"label":"Pizza Capricciosa 18","posId":"125","price":13900,"isExtra":false,"creatorId":"4QsTK7zElmgUYrVWG7lv0","isPackging":0,"actualLabel":"Pizza Capricciosa 18"},{"id":"34a0b831-1e92-45b3-8a4a-018d05baf41c","count":1,"label":"Pepsi zero 0,33l","posId":"N171","price":3900,"isExtra":false,"creatorId":"5oIUXR440eb1X3TZY6GIk","isPackging":0,"actualLabel":"Pepsi zero 0,33l"},{"id":"bbef59ce-896e-4add-acca-1c087f56506a","count":1,"label":"Pepsi 0,33l","posId":"N170","price":3900,"isExtra":false,"creatorId":"v6-bmLm_ij68X8VLwRwu9","isPackging":0,"actualLabel":"Pepsi 0,33l"},{"id":"864ed54f-c99e-45ab-b65e-dc3c6ef3ae72","count":1,"label":"Pizza Quattro Formaggi 32","posId":"123","price":25900,"isExtra":false,"creatorId":"l_f2_o_awb9mwrjYhnCXB","isPackging":0,"actualLabel":"Pizza Quattro Formaggi 32"}]</t>
  </si>
  <si>
    <t>2026-03-07T16:21:43.022+01:00</t>
  </si>
  <si>
    <t>2026-03-07T16:29:52.280+01:00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</si>
  <si>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40cm","posId":"111","price":32900,"isExtra":false},{"id":"62240266","note":"","count":1,"label":"Balné","posId":"K0000","price":2000,"isExtra":true},{"id":"62240195","note":"","size":"Zeleninová 40cm","count":1,"label":"Zeleninová 40cm","posId":"103","price":32900,"isExtra":false},{"id":"62240266","note":"","count":1,"label":"Balné","posId":"K0000","price":2000,"isExtra":true}]</t>
  </si>
  <si>
    <t>2026-03-07T16:07:03.682+01:00</t>
  </si>
  <si>
    <t>2026-03-07T16:14:33.917+01:00</t>
  </si>
  <si>
    <t>2026-03-07T16:27:23.712+01:00</t>
  </si>
  <si>
    <t>2026-03-07T16:07:25.545+01:00</t>
  </si>
  <si>
    <t>[{"id":"03ade9ce-5d0f-4499-a6a3-340b58ae4468","note":"","count":1,"label":"Capricciosa 32 cm","posId":"113","price":25900,"isExtra":false},{"id":"3a8b6a85-3b5c-4ee4-be2d-261ab8731d6e","note":"","count":1,"label":"Dip česnekový","posId":"P106","price":2500,"isExtra":false}]</t>
  </si>
  <si>
    <t>2026-03-07T14:48:45.769+01:00</t>
  </si>
  <si>
    <t>2026-03-07T15:03:58.924+01:00</t>
  </si>
  <si>
    <t>[{"id":"62240187","note":"","size":"Margherita 40cm","count":2,"label":"Margherita 40cm","posId":"100","price":27900,"isExtra":false},{"id":"62240266","note":"","count":2,"label":"Balné","posId":"K0000","price":2000,"isExtra":true},{"id":"62240295","note":"","count":2,"label":"okraj mozzarella, bylinky","posId":"A122","price":6900,"isExtra":true},{"id":"62240307","note":"","count":2,"label":"Žampiony","posId":"C105","price":3500,"KDSTags":["greenhighlight"],"isExtra":true},{"id":"62240323","note":"","count":2,"label":"Olivy","posId":"C112","price":3500,"KDSTags":["greenhighlight"],"isExtra":true},{"id":"62240358","note":"","count":2,"label":"Mozzarella","posId":"C113","price":4000,"KDSTags":["greenhighlight"],"isExtra":true},{"id":"62240376","note":"","count":2,"label":"Pepperoni salám","posId":"C109","price":4000,"KDSTags":["greenhighlight"],"isExtra":true},{"id":"62240229","note":"","size":"Pepperoni Rolls 🌶️","count":1,"label":"Pepperoni Rolls 🌶️","posId":"P100","price":8900,"isExtra":false},{"id":"62240274","note":"","count":1,"label":"Balné","posId":"K0000","price":1500,"isExtra":true},{"id":"62240230","note":"","size":"Česnekový dip","count":5,"label":"Česnekový dip","posId":"P106","price":2000,"isExtra":false},{"id":"62240274","note":"","count":5,"label":"Balné","posId":"K0000","price":1500,"isExtra":true},{"id":"62240187","note":"","size":"Margherita 40cm","count":1,"label":"Margherita 40cm","posId":"100","price":27900,"isExtra":false},{"id":"62240266","note":"","count":1,"label":"Balné","posId":"K0000","price":2000,"isExtra":true},{"id":"62240295","note":"","count":1,"label":"okraj mozzarella, bylinky","posId":"A122","price":6900,"isExtra":true},{"id":"62240349","note":"","count":1,"label":"Cibule","posId":"C103","price":3500,"KDSTags":["greenhighlight"],"isExtra":true},{"id":"62240376","note":"","count":1,"label":"Pepperoni salám","posId":"C109","price":4000,"KDSTags":["greenhighlight"],"isExtra":true}]</t>
  </si>
  <si>
    <t>2026-03-07T13:26:23.800+01:00</t>
  </si>
  <si>
    <t>2026-03-07T13:34:02.477+01:00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</si>
  <si>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40cm","posId":"111","price":32900,"isExtra":false},{"id":"62240266","note":"","count":1,"label":"Balné","posId":"K0000","price":2000,"isExtra":true},{"id":"62240299","note":"","count":1,"label":"okraj mozzarella, bbq omáčka","posId":"A124","price":6900,"isExtra":true}]</t>
  </si>
  <si>
    <t>2026-03-07T13:23:03.178+01:00</t>
  </si>
  <si>
    <t>2026-03-07T13:32:26.314+01:00</t>
  </si>
  <si>
    <t>2026-03-07T13:47:13.897+01:00</t>
  </si>
  <si>
    <t>2026-03-07T13:24:40.873+01:00</t>
  </si>
  <si>
    <t>[{"id":"03dae282-4cd4-4fa2-9169-2178ea3ed325","note":"","count":1,"label":"Quattro Formaggi 40 cm","posId":"111","price":32900,"isExtra":false}]</t>
  </si>
  <si>
    <t>2026-03-07T12:36:05.223+01:00</t>
  </si>
  <si>
    <t>2026-03-07T12:45:18.528+01:00</t>
  </si>
  <si>
    <t>[{"id":"62240193","note":"","size":"BBQ Meteor 40cm","count":1,"label":"BBQ Meteor 40cm","posId":"106","price":32900,"isExtra":false},{"id":"62240266","note":"","count":1,"label":"Balné","posId":"K0000","price":2000,"isExtra":true},{"id":"62240295","note":"","count":1,"label":"okraj mozzarella, bylinky","posId":"A122","price":6900,"isExtra":true},{"id":"62240230","note":"","size":"Česnekový dip","count":1,"label":"Česnekový dip","posId":"P106","price":2000,"isExtra":false},{"id":"62240274","note":"","count":1,"label":"Balné","posId":"K0000","price":1500,"isExtra":true},{"id":"62240233","note":"","size":"Choco Rolls","count":1,"label":"Choco Rolls","posId":"chr100","price":8900,"isExtra":false},{"id":"62240274","note":"","count":1,"label":"Balné","posId":"K0000","price":1500,"isExtra":true}]</t>
  </si>
  <si>
    <t>2026-03-07T12:34:12.292+01:00</t>
  </si>
  <si>
    <t>2026-03-07T12:41:29.951+01:00</t>
  </si>
  <si>
    <t>[{"id":"864ed54f-c99e-45ab-b65e-dc3c6ef3ae72","count":1,"label":"Pizza Quattro Formaggi 32","posId":"123","price":25900,"isExtra":false,"creatorId":"3IwvnqJiRy2ipe6w82jmC","isPackging":0,"actualLabel":"Pizza Quattro Formaggi 32"}]</t>
  </si>
  <si>
    <t>2026-03-07T12:15:08.919+01:00</t>
  </si>
  <si>
    <t>2026-03-07T12:23:58.105+01:00</t>
  </si>
  <si>
    <t>[{"id":"c4b3f3b8-33c0-4705-890c-1c29e90f6ce6","count":1,"label":"Pizza BBQ Texas 40","posId":"107","price":32900,"isExtra":false,"creatorId":"Spm1SbOmyKpkM334dxYmY","isPackging":0,"actualLabel":"Pizza BBQ Texas 40"}]</t>
  </si>
  <si>
    <t>2026-03-07T11:18:40.731+01:00</t>
  </si>
  <si>
    <t>2026-03-07T11:38:23.161+01:00</t>
  </si>
  <si>
    <t>[{"id":"62240188","note":"","size":"Quattro Formaggi 40cm","count":1,"label":"Quattro Formaggi 40cm","posId":"111","price":32900,"isExtra":false},{"id":"62240266","note":"","count":1,"label":"Balné","posId":"K0000","price":2000,"isExtra":true}]</t>
  </si>
  <si>
    <t>2026-03-07T11:06:21.141+01:00</t>
  </si>
  <si>
    <t>2026-03-07T11:19:42.575+01:00</t>
  </si>
  <si>
    <t>[{"id":"c547f780-e6f1-4d3b-9918-8b0f0ac6fdac","count":2,"label":"Americano","posId":"N158","price":5500,"isExtra":false,"creatorId":"YQScQGiMfl2R3QvWHgGnZ","isPackging":0,"actualLabel":"Americano"}]</t>
  </si>
  <si>
    <t>2026-03-07T10:59:02.541+01:00</t>
  </si>
  <si>
    <t>2026-03-07T11:19:34.444+01:00</t>
  </si>
  <si>
    <t>[{"id":"c547f780-e6f1-4d3b-9918-8b0f0ac6fdac","count":1,"label":"Americano","posId":"N158","price":5500,"isExtra":false,"creatorId":"0o8DKyxINzdSJrFbLVd1P","isPackging":0,"actualLabel":"Americano"},{"id":"f54bf2a0-65fd-4159-8966-4f74597c4ad9","count":1,"label":"Donut jahodový","posId":"Z104","price":3500,"isExtra":false,"creatorId":"7uhoNvEY1-F-2aq05mQiE","isPackging":0,"actualLabel":"Donut jahodový"}]</t>
  </si>
  <si>
    <t>Milan Kavalír</t>
  </si>
  <si>
    <t>2026-03-07T00:59:02.957+01:00</t>
  </si>
  <si>
    <t>2026-03-07T01:06:43.152+01:00</t>
  </si>
  <si>
    <t>2026-03-07T01:19:30.297+01:00</t>
  </si>
  <si>
    <t>2026-03-07T01:07:46.836+01:00</t>
  </si>
  <si>
    <t>[{"id":"e12521cc-9391-4513-be27-f090014536cf","note":"","count":1,"label":"BBQ Texas 32 cm","posId":"143","price":25900,"isExtra":false}]</t>
  </si>
  <si>
    <t>2026-03-07T00:39:31.810+01:00</t>
  </si>
  <si>
    <t>2026-03-07T00:52:21.195+01:00</t>
  </si>
  <si>
    <t>2026-03-07T00:37:20.330+01:00</t>
  </si>
  <si>
    <t>2026-03-07T00:48:41.288+01:00</t>
  </si>
  <si>
    <t>[{"id":"62240187","note":"","size":"Margherita 40cm","count":1,"label":"Margherita 40cm","posId":"100","price":27900,"isExtra":false},{"id":"62240266","note":"","count":1,"label":"Balné","posId":"K0000","price":2000,"isExtra":true},{"id":"62240191","note":"","size":"Pepperoni 40cm 🌶️🌶️","count":1,"label":"Pepperoni 40cm 🌶️🌶️","posId":"108","price":32900,"isExtra":false},{"id":"62240266","note":"","count":1,"label":"Balné","posId":"K0000","price":2000,"isExtra":true}]</t>
  </si>
  <si>
    <t>2026-03-07T00:11:23.390+01:00</t>
  </si>
  <si>
    <t>2026-03-07T00:20:08.157+01:00</t>
  </si>
  <si>
    <t>[{"id":"62240201","note":"","size":"Hot &amp; Spicy 32cm 🌶️🌶️","count":1,"label":"Hot &amp; Spicy 32cm 🌶️🌶️","posId":"122","price":25900,"isExtra":false},{"id":"62240274","note":"","count":1,"label":"Balné","posId":"K0000","price":1500,"isExtra":true}]</t>
  </si>
  <si>
    <t>2026-03-06T23:53:06.237+01:00</t>
  </si>
  <si>
    <t>2026-03-07T00:02:19.916+01:00</t>
  </si>
  <si>
    <t>2026-03-07T00:15:32.688+01:00</t>
  </si>
  <si>
    <t>2026-03-07T00:04:02.697+01:00</t>
  </si>
  <si>
    <t>[{"id":"a4efa812-1470-4ea2-a19d-39843abed3be","note":"","count":1,"label":"Comeback 32 cm","posId":"145","price":25900,"isExtra":false},{"id":"2f5e6647-81e9-4b87-979a-d1df9153229a","note":"","count":1,"label":"jalapeños","posId":"2f5e6647-81e9-4b87-979a-d1df9153229a","price":2500,"isExtra":true}]</t>
  </si>
  <si>
    <t>2026-03-06T23:49:50.499+01:00</t>
  </si>
  <si>
    <t>2026-03-07T00:00:32.091+01:00</t>
  </si>
  <si>
    <t>[{"id":"P104","note":"","count":1,"label":"Česnekový chléb 18cm","posId":"P104","price":7900,"isExtra":false},{"id":"K0000","note":"","count":1,"label":"Balné","posId":"K0000","price":1500,"isExtra":true},{"id":"100","note":"","count":1,"label":"Margherita 40cm","posId":"100","price":27900,"isExtra":false},{"id":"K0000","note":"","count":1,"label":"Balné","posId":"K0000","price":2000,"isExtra":true},{"id":"D107","note":"","count":1,"label":"Opočno čokoládová","posId":"D107","price":13900,"isExtra":false}]</t>
  </si>
  <si>
    <t>2026-03-06T23:38:37.911+01:00</t>
  </si>
  <si>
    <t>2026-03-06T23:46:49.222+01:00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</si>
  <si>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🌶️🌶️","posId":"108","price":32900,"isExtra":false},{"id":"62240266","note":"","count":1,"label":"Balné","posId":"K0000","price":2000,"isExtra":true},{"id":"62240299","note":"","count":1,"label":"okraj mozzarella, bbq omáčka","posId":"A124","price":6900,"isExtra":true}]</t>
  </si>
  <si>
    <t>2026-03-06T23:25:23.009+01:00</t>
  </si>
  <si>
    <t>2026-03-06T23:31:34.031+01:00</t>
  </si>
  <si>
    <t>[{"id":"a6ef1e95-1530-4aaf-86ff-250eef72eb73","count":1,"label":"Pizza Comeback 40","posId":"109","price":32900,"isExtra":false,"creatorId":"pc-YU4X5AAVSU01OoX1WJ","isPackging":0,"actualLabel":"Pizza Comeback 40"}]</t>
  </si>
  <si>
    <t>2026-03-06T23:04:18.442+01:00</t>
  </si>
  <si>
    <t>2026-03-06T23:31:35.083+01:00</t>
  </si>
  <si>
    <t>[{"id":"734f14e5-3164-4c60-ab34-a6cab8625c5e","count":1,"label":"Pizza Comeback 32","posId":"121","price":25900,"isExtra":false,"discount":{"type":"percentage","value":20},"creatorId":"dOMTJBjA5KLADkx3VYI8C","isPackging":0,"actualLabel":"Pizza Comeback 32"}]</t>
  </si>
  <si>
    <t>2026-03-06T22:52:48.753+01:00</t>
  </si>
  <si>
    <t>2026-03-06T23:26:13.261+01:00</t>
  </si>
  <si>
    <t>[{"id":"f341f44b-a0ea-4873-a54a-fa4cb8b02aca","count":1,"label":"Pizza Capricciosa 40","posId":"101","price":32900,"isExtra":false,"creatorId":"VwOM2U-wJ4oCNRO8MChzN","isPackging":0,"actualLabel":"Pizza Capricciosa 40"}]</t>
  </si>
  <si>
    <t>2026-03-06T22:50:41.923+01:00</t>
  </si>
  <si>
    <t>2026-03-06T23:02:05.177+01:00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</si>
  <si>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32cm","posId":"123","price":25900,"isExtra":false},{"id":"62240274","note":"","count":1,"label":"Balné","posId":"K0000","price":1500,"isExtra":true},{"id":"62240418","note":"","count":1,"label":"Rajčatový základ","posId":"ZSR32","price":0,"isExtra":true}]</t>
  </si>
  <si>
    <t>2026-03-06T22:45:40.432+01:00</t>
  </si>
  <si>
    <t>2026-03-06T22:57:33.026+01:00</t>
  </si>
  <si>
    <t>[{"id":"62240235","note":"","size":"Jablečno-skořicové rolls","count":1,"label":"Jablečno-skořicové rolls","posId":"18","price":8900,"isExtra":false},{"id":"62240274","note":"","count":1,"label":"Balné","posId":"K0000","price":1500,"isExtra":true},{"id":"62240194","note":"","size":"Baby špenát &amp; kuře 40cm","count":1,"label":"Baby špenát &amp; kuře 40cm","posId":"104","price":32900,"isExtra":false},{"id":"62240266","note":"","count":1,"label":"Balné","posId":"K0000","price":2000,"isExtra":true}]</t>
  </si>
  <si>
    <t>2026-03-06T22:45:38.161+01:00</t>
  </si>
  <si>
    <t>2026-03-06T22:53:52.128+01:00</t>
  </si>
  <si>
    <t>[{"id":"119","note":"","count":1,"label":"BBQ Texas 32cm","posId":"119","price":25900,"isExtra":false},{"id":"K0000","note":"","count":1,"label":"Balné","posId":"K0000","price":1500,"isExtra":true},{"id":"ZBR32","note":"","count":1,"label":"Rajčatový základ","posId":"ZBR32","price":0,"isExtra":true}]</t>
  </si>
  <si>
    <t>2026-03-06T22:33:27.018+01:00</t>
  </si>
  <si>
    <t>2026-03-06T22:42:19.021+01:00</t>
  </si>
  <si>
    <t>2026-03-06T22:29:25.551+01:00</t>
  </si>
  <si>
    <t>2026-03-06T22:38:26.905+01:00</t>
  </si>
  <si>
    <t>[{"id":"62240197","note":"","size":"Capricciosa 40cm","count":1,"label":"Capricciosa 40cm","posId":"101","price":32900,"isExtra":false},{"id":"62240266","note":"","count":1,"label":"Balné","posId":"K0000","price":2000,"isExtra":true},{"id":"62240192","note":"","size":"BBQ Texas 40cm","count":1,"label":"BBQ Texas 40cm","posId":"107","price":32900,"isExtra":false},{"id":"62240266","note":"","count":1,"label":"Balné","posId":"K0000","price":2000,"isExtra":true},{"id":"62240234","note":"","size":"Dip Jalapeňos","count":1,"label":"Dip Jalapeňos","posId":"P107","price":2500,"isExtra":false}]</t>
  </si>
  <si>
    <t>2026-03-06T22:06:48.784+01:00</t>
  </si>
  <si>
    <t>2026-03-06T22:16:22.978+01:00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</si>
  <si>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🌶️🌶️","posId":"120","price":25900,"isExtra":false},{"id":"62240274","note":"","count":1,"label":"Balné","posId":"K0000","price":1500,"isExtra":true},{"id":"62240208","note":"","size":"Capricciosa 32cm","count":1,"label":"Capricciosa 32cm","posId":"113","price":25900,"isExtra":false},{"id":"62240274","note":"","count":1,"label":"Balné","posId":"K0000","price":1500,"isExtra":true}]</t>
  </si>
  <si>
    <t>2026-03-06T21:08:19.738+01:00</t>
  </si>
  <si>
    <t>2026-03-06T21:18:52.711+01:00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</si>
  <si>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40cm","posId":"104","price":32900,"isExtra":false},{"id":"62240266","note":"","count":1,"label":"Balné","posId":"K0000","price":2000,"isExtra":true},{"id":"62240189","note":"","size":"Hot &amp; Spicy 40cm 🌶️🌶️","count":1,"label":"Hot &amp; Spicy 40cm 🌶️🌶️","posId":"110","price":32900,"isExtra":false},{"id":"62240266","note":"","count":1,"label":"Balné","posId":"K0000","price":2000,"isExtra":true}]</t>
  </si>
  <si>
    <t>2026-03-06T20:30:16.031+01:00</t>
  </si>
  <si>
    <t>2026-03-06T20:42:40.699+01:00</t>
  </si>
  <si>
    <t>[{"id":"64093100","note":"","size":"Sweet passion 32 cm","count":1,"label":"Sweet passion 32 cm","posId":"29","price":21900,"isExtra":false},{"id":"62240266","note":"","count":1,"label":"Balné","posId":"K0000","price":2000,"isExtra":true}]</t>
  </si>
  <si>
    <t>2026-03-06T20:11:04.280+01:00</t>
  </si>
  <si>
    <t>2026-03-06T20:27:13.481+01:00</t>
  </si>
  <si>
    <t>[{"id":"36ea3088-07fd-428f-b871-c4a5ee9cef7b","note":"","count":1,"label":"Comeback 40 cm","posId":"109","price":32900,"isExtra":false},{"id":"eb426525-9181-4714-9963-380f5c0ae0e5","note":"","count":1,"label":"Okraj mozzarella, bylinky","posId":"eb426525-9181-4714-9963-380f5c0ae0e5","price":6900,"isExtra":true}]</t>
  </si>
  <si>
    <t>2026-03-06T20:09:05.488+01:00</t>
  </si>
  <si>
    <t>2026-03-06T20:23:55.397+01:00</t>
  </si>
  <si>
    <t>[{"id":"e525f614-2c06-459a-8d22-623546aa83fc","note":"","count":1,"label":"BBQ Texas 40 cm","posId":"107","price":32900,"isExtra":false},{"id":"eb426525-9181-4714-9963-380f5c0ae0e5","note":"","count":1,"label":"Okraj mozzarella, bylinky","posId":"eb426525-9181-4714-9963-380f5c0ae0e5","price":6900,"isExtra":true}]</t>
  </si>
  <si>
    <t>2026-03-06T20:01:54.654+01:00</t>
  </si>
  <si>
    <t>2026-03-06T20:11:47.467+01:00</t>
  </si>
  <si>
    <t>[{"id":"62240187","note":"","size":"Margherita 40cm","count":1,"label":"Margherita 40cm","posId":"100","price":27900,"isExtra":false},{"id":"62240266","note":"","count":1,"label":"Balné","posId":"K0000","price":2000,"isExtra":true},{"id":"62240190","note":"","size":"Comeback 40cm 🌶️","count":1,"label":"Comeback 40cm 🌶️","posId":"109","price":32900,"isExtra":false},{"id":"62240266","note":"","count":1,"label":"Balné","posId":"K0000","price":2000,"isExtra":true}]</t>
  </si>
  <si>
    <t>2026-03-06T19:56:00.750+01:00</t>
  </si>
  <si>
    <t>2026-03-06T19:58:54.318+01:00</t>
  </si>
  <si>
    <t>[{"id":"428e1c0b-4234-4b06-b060-02a3a194dbbd","count":1,"label":"Pizza Quattro Formaggi 18","posId":"135","price":13900,"isExtra":false,"creatorId":"o1d0JgFMOCYygMaWEAYob","isPackging":0,"actualLabel":"Pizza Quattro Formaggi 18"}]</t>
  </si>
  <si>
    <t>2026-03-06T19:49:09.646+01:00</t>
  </si>
  <si>
    <t>2026-03-06T20:02:13.679+01:00</t>
  </si>
  <si>
    <t>2026-03-06T19:40:16.259+01:00</t>
  </si>
  <si>
    <t>2026-03-06T19:53:32.545+01:00</t>
  </si>
  <si>
    <t>[{"id":"62240197","note":"","size":"Capricciosa 40cm","count":1,"label":"Capricciosa 40cm","posId":"101","price":32900,"isExtra":false},{"id":"62240266","note":"","count":1,"label":"Balné","posId":"K0000","price":2000,"isExtra":true},{"id":"62240188","note":"","size":"Quattro Formaggi 40cm","count":1,"label":"Quattro Formaggi 40cm","posId":"111","price":32900,"isExtra":false},{"id":"62240266","note":"","count":1,"label":"Balné","posId":"K0000","price":2000,"isExtra":true},{"id":"62240368","note":"","count":1,"label":"Slanina","posId":"C108","price":4000,"KDSTags":["greenhighlight"],"isExtra":true}]</t>
  </si>
  <si>
    <t>2026-03-06T19:37:05.283+01:00</t>
  </si>
  <si>
    <t>2026-03-06T19:51:01.249+01:00</t>
  </si>
  <si>
    <t>[{"id":"ee394832-8137-440a-84b7-b9e0df42a9ab","note":"","count":1,"label":"Hawai 32 cm","posId":"114","price":25900,"isExtra":false},{"id":"f2ca88ba-7288-4f05-a925-149da2e2137e","note":"","count":1,"label":"okraj Hotdog, BBQ","posId":"f2ca88ba-7288-4f05-a925-149da2e2137e","price":5900,"isExtra":true},{"id":"bf8dc38b-6c8e-42b6-9da3-3170253a57d4","note":"","count":1,"label":"Hot &amp; Spicy 32 cm","posId":"122","price":25900,"isExtra":false},{"id":"d52027ab-fcf5-41e6-945a-01e2fd9187a4","note":"","count":1,"label":"okraj Hotdog, hořčice","posId":"d52027ab-fcf5-41e6-945a-01e2fd9187a4","price":5900,"isExtra":true}]</t>
  </si>
  <si>
    <t>2026-03-06T19:31:06.725+01:00</t>
  </si>
  <si>
    <t>2026-03-06T19:42:26.328+01:00</t>
  </si>
  <si>
    <t>2026-03-06T20:00:08.532+01:00</t>
  </si>
  <si>
    <t>2026-03-06T19:33:04.191+01:00</t>
  </si>
  <si>
    <t>[{"id":"0005ff76-02c8-47f3-a86e-87443988197a","note":"","count":1,"label":"BBQ Texas 32 cm","posId":"119","price":25900,"isExtra":false},{"id":"f61b7339-3b20-4583-b2b8-12e48de2876d","note":"","count":1,"label":"změna na Rajčatový základ","posId":"f61b7339-3b20-4583-b2b8-12e48de2876d","price":0,"isExtra":true}]</t>
  </si>
  <si>
    <t>2026-03-06T19:03:05.920+01:00</t>
  </si>
  <si>
    <t>2026-03-06T19:24:10.076+01:00</t>
  </si>
  <si>
    <t>[{"id":"e525f614-2c06-459a-8d22-623546aa83fc","note":"","count":1,"label":"BBQ Texas 40 cm","posId":"107","price":32900,"isExtra":false},{"id":"ad7c292a-48c9-48db-b64c-0f7f8ebced7f","note":"","count":1,"label":"BBQ Meteor 40 cm","posId":"106","price":32900,"isExtra":false},{"id":"36ea3088-07fd-428f-b871-c4a5ee9cef7b","note":"","count":1,"label":"Comeback 40 cm","posId":"109","price":32900,"isExtra":false}]</t>
  </si>
  <si>
    <t>2026-03-06T18:59:05.239+01:00</t>
  </si>
  <si>
    <t>2026-03-06T19:11:36.081+01:00</t>
  </si>
  <si>
    <t>2026-03-06T19:23:57.729+01:00</t>
  </si>
  <si>
    <t>2026-03-06T19:11:52.104+01:00</t>
  </si>
  <si>
    <t>[{"id":"2b9f361b-4416-409b-9b50-c5e648e65b24","note":"","count":1,"label":"Zeleninová 40 cm","posId":"103","price":32900,"isExtra":false},{"id":"f315e3ea-4d99-415a-ab21-4d8aa27beec9","note":"","count":1,"label":"Kuře","posId":"f315e3ea-4d99-415a-ab21-4d8aa27beec9","price":4000,"isExtra":true},{"id":"e1ef9526-7c68-483b-a8a1-92bb58ce9f1e","note":"","count":1,"label":"Jalapenos Rolls, 6 ks","posId":"jpr200","price":8900,"isExtra":false}]</t>
  </si>
  <si>
    <t>2026-03-06T18:53:14.731+01:00</t>
  </si>
  <si>
    <t>2026-03-06T19:08:32.025+01:00</t>
  </si>
  <si>
    <t>[{"id":"62240223","note":"","size":"Spicy menu Comeback","count":1,"label":"Spicy menu Comeback","posId":"M100","price":34900,"isExtra":false},{"id":"62240312","note":"","count":1,"label":"Comeback","posId":"Y121","price":0,"isExtra":true},{"id":"62240419","note":"","count":1,"label":"USA těsto","posId":"17","price":1000,"isExtra":true},{"id":"62240394","note":"","count":1,"label":"BBQ základ","posId":"ZRB32","price":0,"isExtra":true},{"id":"62240292","note":"","count":1,"label":"masové kuličky","posId":"P102","price":0,"isExtra":true},{"id":"62240400","note":"","count":1,"label":"Pepsi 1l","posId":"N124","price":0,"isExtra":true}]</t>
  </si>
  <si>
    <t>2026-03-06T18:50:24.026+01:00</t>
  </si>
  <si>
    <t>2026-03-06T19:07:07.995+01:00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</si>
  <si>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🌶️🌶️","posId":"108","price":32900,"isExtra":false},{"id":"62240266","note":"","count":1,"label":"Balné","posId":"K0000","price":2000,"isExtra":true},{"id":"62240408","note":"","count":1,"label":"Smetanový základ","posId":"ZRS40","price":0,"isExtra":true},{"id":"62240246","note":"","size":"Pepsi 1l","count":1,"label":"Pepsi 1l","posId":"N124","price":5900,"isExtra":false},{"id":"62240227","note":"","size":"Pečené brambory","count":1,"label":"Pečené brambory","posId":"P103","price":6900,"isExtra":false},{"id":"62240274","note":"","count":1,"label":"Balné","posId":"K0000","price":1500,"isExtra":true},{"id":"62240230","note":"","size":"Česnekový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</si>
  <si>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2026-03-06T18:32:05.552+01:00</t>
  </si>
  <si>
    <t>2026-03-06T18:43:28.223+01:00</t>
  </si>
  <si>
    <t>[{"id":"62240192","note":"Dobry den muzu vas prosim poprosit malinko toho kureciho a spis vice slaniny dekuju moc","size":"BBQ Texas 40cm","count":1,"label":"BBQ Texas 40cm","posId":"107","price":32900,"isExtra":false},{"id":"62240266","note":"","count":1,"label":"Balné","posId":"K0000","price":2000,"isExtra":true}]</t>
  </si>
  <si>
    <t>2026-03-06T18:06:06.994+01:00</t>
  </si>
  <si>
    <t>2026-03-06T18:18:13.644+01:00</t>
  </si>
  <si>
    <t>2026-03-06T18:36:38.594+01:00</t>
  </si>
  <si>
    <t>2026-03-06T18:22:52.622+01:00</t>
  </si>
  <si>
    <t>[{"id":"03ade9ce-5d0f-4499-a6a3-340b58ae4468","note":"","count":1,"label":"Capricciosa 32 cm","posId":"113","price":25900,"isExtra":false}]</t>
  </si>
  <si>
    <t>2026-03-06T18:02:04.788+01:00</t>
  </si>
  <si>
    <t>[{"id":"ea8ba6dd-c20a-4bae-a731-5344afc761eb","note":"","count":1,"label":"Capricciosa 18 cm","posId":"125","price":13900,"isExtra":false}]</t>
  </si>
  <si>
    <t>2026-03-06T17:49:03.264+01:00</t>
  </si>
  <si>
    <t>2026-03-06T18:01:29.397+01:00</t>
  </si>
  <si>
    <t>2026-03-06T18:16:23.704+01:00</t>
  </si>
  <si>
    <t>2026-03-06T17:57:19.964+01:00</t>
  </si>
  <si>
    <t>[{"id":"36ea3088-07fd-428f-b871-c4a5ee9cef7b","note":"","count":1,"label":"Comeback 40 cm","posId":"109","price":32900,"isExtra":false},{"id":"57c816b2-3e3f-46c2-b126-b09910d79cb0","note":"","count":1,"label":"změna na Smetanový základ","posId":"57c816b2-3e3f-46c2-b126-b09910d79cb0","price":0,"isExtra":true},{"id":"211d85d0-839e-41d0-89e3-ea177ad7489e","note":"","count":1,"label":"Dip česnekový","posId":"P106","price":2500,"isExtra":false},{"id":"aef5aaf8-2acf-4f20-91be-c8829f11cd0c","note":"","count":1,"label":"Capricciosa 40 cm","posId":"101","price":32900,"isExtra":false}]</t>
  </si>
  <si>
    <t>2026-03-06T17:43:48.184+01:00</t>
  </si>
  <si>
    <t>2026-03-06T17:44:12.612+01:00</t>
  </si>
  <si>
    <t>[{"id":"14ed2657-b58d-4efd-97ae-3a48a4555f3f","count":1,"label":"Guarana kiwi a jablko","posId":"N144","price":5500,"isExtra":false,"creatorId":"5QXV7M8Rr3hNbYHVVJ_hQ","isPackging":0,"actualLabel":"Guarana kiwi a jablko"}]</t>
  </si>
  <si>
    <t>2026-03-06T17:25:59.736+01:00</t>
  </si>
  <si>
    <t>2026-03-06T17:37:26.489+01:00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</si>
  <si>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🌶️🌶️","posId":"108","price":32900,"isExtra":false},{"id":"62240266","note":"","count":1,"label":"Balné","posId":"K0000","price":2000,"isExtra":true},{"id":"62240408","note":"","count":1,"label":"Smetanový základ","posId":"ZRS40","price":0,"isExtra":true},{"id":"62240295","note":"","count":1,"label":"okraj mozzarella, bylinky","posId":"A122","price":6900,"isExtra":true},{"id":"62240290","note":"","count":1,"label":"Jalapeňos","posId":"C102","price":3500,"KDSTags":["greenhighlight"],"isExtra":true},{"id":"62240226","note":"","size":"Masové kuličky","count":2,"label":"Masové kuličky","posId":"P102","price":9900,"isExtra":false},{"id":"62240274","note":"","count":2,"label":"Balné","posId":"K0000","price":1500,"isExtra":true}]</t>
  </si>
  <si>
    <t>2026-03-06T16:42:02.979+01:00</t>
  </si>
  <si>
    <t>2026-03-06T16:47:03.049+01:00</t>
  </si>
  <si>
    <t>[{"id":"35e045f9-bc36-46e9-8142-6579de78a05b","note":"","count":1,"label":"Comeback 32 cm","posId":"121","price":25900,"isExtra":false},{"id":"03ade9ce-5d0f-4499-a6a3-340b58ae4468","note":"","count":1,"label":"Capricciosa 32 cm","posId":"113","price":25900,"isExtra":false}]</t>
  </si>
  <si>
    <t>2026-03-06T16:20:17.784+01:00</t>
  </si>
  <si>
    <t>2026-03-06T16:28:30.713+01:00</t>
  </si>
  <si>
    <t>[{"id":"d4397be7-89e6-46c3-a5ba-a8bbd0b2ec34","count":1,"label":"Pizza Hawai 18 cm","posId":"126","price":13900,"isExtra":false,"creatorId":"K63yadaHzvDLYnbms0x2_","isPackging":0,"actualLabel":"Pizza Hawai 18 cm"}]</t>
  </si>
  <si>
    <t>2026-03-06T16:14:52.457+01:00</t>
  </si>
  <si>
    <t>2026-03-06T16:19:33.962+01:00</t>
  </si>
  <si>
    <t>[{"id":"f4434023-1838-40f3-bb9f-7f4156247330","count":1,"label":"Caffe latte","posId":"N153","price":7500,"isExtra":false,"creatorId":"252gWeEPkAn4p42eWbQJ_","isPackging":0,"actualLabel":"Caffe latte"},{"id":"0af11d6a-d80e-47c0-9ccf-fe625c3fa319","count":1,"label":"Horká čokoláda","posId":"N165","price":6500,"isExtra":false,"creatorId":"jlyvW6vU9jtJqfFpzcBmv","isPackging":0,"actualLabel":"Horká čokoláda"}]</t>
  </si>
  <si>
    <t>2026-03-06T16:02:46.085+01:00</t>
  </si>
  <si>
    <t>2026-03-06T16:12:12.277+01:00</t>
  </si>
  <si>
    <t>[{"id":"62240206","note":"","size":"Zeleninová 32cm","count":1,"label":"Zeleninová 32cm","posId":"115","price":25900,"isExtra":false},{"id":"62240274","note":"","count":1,"label":"Balné","posId":"K0000","price":1500,"isExtra":true},{"id":"62240419","note":"","count":1,"label":"USA těsto","posId":"17","price":1000,"isExtra":true},{"id":"62240392","note":"","count":1,"label":"Smetanový základ","posId":"ZRS32","price":0,"isExtra":true}]</t>
  </si>
  <si>
    <t>2026-03-06T16:01:36.293+01:00</t>
  </si>
  <si>
    <t>2026-03-06T16:11:19.105+01:00</t>
  </si>
  <si>
    <t>[{"id":"62240223","note":"","size":"Spicy menu Comeback","count":1,"label":"Spicy menu Comeback","posId":"M100","price":34900,"isExtra":false},{"id":"62240312","note":"","count":1,"label":"Comeback","posId":"Y121","price":0,"isExtra":true},{"id":"62240419","note":"","count":1,"label":"USA těsto","posId":"17","price":1000,"isExtra":true},{"id":"62240297","note":"","count":1,"label":"okraj mozzarella, bylinky","posId":"A121","price":5900,"isExtra":true},{"id":"62240292","note":"","count":1,"label":"masové kuličky","posId":"P102","price":0,"isExtra":true},{"id":"62240401","note":"","count":1,"label":"Pepsi zero sugar 1l","posId":"N125","price":0,"isExtra":true}]</t>
  </si>
  <si>
    <t>2026-03-06T15:58:58.039+01:00</t>
  </si>
  <si>
    <t>2026-03-06T16:08:51.871+01:00</t>
  </si>
  <si>
    <t>[{"id":"666f5d57-c79d-415f-bd66-38dc47ee4585","count":1,"label":"Pizza Pepperoni 32","posId":"120","price":25900,"isExtra":false,"creatorId":"0gYzmeOUuDvMcecXHCQw3","isPackging":0,"actualLabel":"Pizza Pepperoni 32"},{"id":"b9bfb1a3-8109-40d5-9579-74586cc805c5","count":1,"label":"Tvarohový koláč","posId":"Z106","price":4500,"isExtra":false,"creatorId":"F3TLWcjBtsqw1xGsDKMQV","isPackging":0,"actualLabel":"Tvarohový koláč"}]</t>
  </si>
  <si>
    <t>2026-03-06T15:34:55.768+01:00</t>
  </si>
  <si>
    <t>2026-03-06T15:40:41.804+01:00</t>
  </si>
  <si>
    <t>[{"id":"62240193","note":"","size":"BBQ Meteor 40cm","count":1,"label":"BBQ Meteor 40cm","posId":"106","price":32900,"isExtra":false},{"id":"62240266","note":"","count":1,"label":"Balné","posId":"K0000","price":2000,"isExtra":true},{"id":"62240413","note":"","count":1,"label":"Smetanový základ","posId":"ZBS40","price":0,"isExtra":true},{"id":"62240335","note":"","count":1,"label":"Ananas","posId":"C100","price":3500,"KDSTags":["greenhighlight"],"isExtra":true},{"id":"62240248","note":"","size":"Mirinda 1l","count":1,"label":"Mirinda 1l","posId":"N126","price":5900,"isExtra":false}]</t>
  </si>
  <si>
    <t>2026-03-06T14:11:46.512+01:00</t>
  </si>
  <si>
    <t>2026-03-06T14:11:49.027+01:00</t>
  </si>
  <si>
    <t>[{"id":"8a3717e8-c09b-44af-b143-5fa2b477a914","count":1,"label":"Aquilla neperlivá","posId":"N140","price":3900,"isExtra":false,"creatorId":"xypXhldcWrpjD0n2yZj2t","isPackging":0,"actualLabel":"Aquilla neperlivá"},{"id":"030bd2a1-d831-40a2-9507-28452ae3069a","count":1,"label":"7 up 0,33l","posId":"N173","price":3900,"isExtra":false,"creatorId":"Ca1TJixQfs3PZJKz9w8xf","isPackging":0,"actualLabel":"7 up 0,33l"}]</t>
  </si>
  <si>
    <t>2026-03-06T13:56:16.291+01:00</t>
  </si>
  <si>
    <t>2026-03-06T14:11:13.474+01:00</t>
  </si>
  <si>
    <t>[{"id":"864ed54f-c99e-45ab-b65e-dc3c6ef3ae72","count":1,"label":"Pizza Quattro Formaggi 32","posId":"123","price":25900,"isExtra":false,"creatorId":"BaIqcJzUfDNU7OfLSxOHX","isPackging":0,"actualLabel":"Pizza Quattro Formaggi 32"},{"id":"aEhGN0F1eP1ffk52R-6IM","count":1,"label":"okraj mozzarella, bylinky","posId":"A121","price":5900,"isExtra":true,"mainItemId":"864ed54f-c99e-45ab-b65e-dc3c6ef3ae72"},{"id":"extra_20230331101812_69","count":1,"label":"Jalapeňos","posId":"B102","price":2500,"KDSTags":["greenhighlight"],"isExtra":true,"mainItemId":"864ed54f-c99e-45ab-b65e-dc3c6ef3ae72"},{"id":"extra_20230331101812_79","count":1,"label":"Slanina","posId":"B108","price":3000,"KDSTags":["greenhighlight"],"isExtra":true,"mainItemId":"864ed54f-c99e-45ab-b65e-dc3c6ef3ae72"},{"id":"38fbf306-1585-4d67-9b87-6d5b39f05c8f","count":1,"label":"Pizza BBQ Texas 32","posId":"119","price":25900,"isExtra":false,"creatorId":"lMmDxge2cOLPpiOpC07Z1","isPackging":0,"actualLabel":"Pizza BBQ Texas 32"},{"id":"MjHE1bJDB0L-jjNiZS0Lz","count":1,"label":"okraj hotdog, bbq omáčka","posId":"A119","price":5900,"isExtra":true,"mainItemId":"38fbf306-1585-4d67-9b87-6d5b39f05c8f"},{"id":"T1PbeT0upOTY31aEjufvg","count":1,"label":"Bez slaniny","posId":"X108","price":0,"KDSTags":["redhighlight"],"isExtra":true,"mainItemId":"38fbf306-1585-4d67-9b87-6d5b39f05c8f"},{"id":"0b0f19cf-0e7b-4ef5-abad-53a9439da195","count":1,"label":"Pizza Hot &amp; Spicy 32","posId":"122","price":25900,"isExtra":false,"creatorId":"dowxOQtTTYVA3m-Jpbk1O","isPackging":0,"actualLabel":"Pizza Hot &amp; Spicy 32"},{"id":"aEhGN0F1eP1ffk52R-6IM","count":1,"label":"okraj mozzarella, bylinky","posId":"A121","price":5900,"isExtra":true,"mainItemId":"0b0f19cf-0e7b-4ef5-abad-53a9439da195"},{"id":"extra_20230331101812_79","count":1,"label":"Slanina","posId":"B108","price":3000,"KDSTags":["greenhighlight"],"isExtra":true,"mainItemId":"0b0f19cf-0e7b-4ef5-abad-53a9439da195"}]</t>
  </si>
  <si>
    <t>2026-03-06T13:38:41.923+01:00</t>
  </si>
  <si>
    <t>2026-03-06T13:45:22.172+01:00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</si>
  <si>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🌶️🌶️","posId":"120","price":25900,"isExtra":false},{"id":"62240274","note":"","count":1,"label":"Balné","posId":"K0000","price":1500,"isExtra":true}]</t>
  </si>
  <si>
    <t>2026-03-06T11:27:03.556+01:00</t>
  </si>
  <si>
    <t>2026-03-06T11:28:47.963+01:00</t>
  </si>
  <si>
    <t>[{"id":"f4434023-1838-40f3-bb9f-7f4156247330","count":1,"label":"Caffe latte","posId":"N153","price":7500,"isExtra":false,"creatorId":"4hWWZj9k7WLo5vNvPx-h4","isPackging":0,"actualLabel":"Caffe latte"}]</t>
  </si>
  <si>
    <t>2026-03-06T11:11:33.980+01:00</t>
  </si>
  <si>
    <t>2026-03-06T11:16:53.891+01:00</t>
  </si>
  <si>
    <t>[{"id":"c547f780-e6f1-4d3b-9918-8b0f0ac6fdac","count":1,"label":"Americano","posId":"N158","price":5500,"isExtra":false,"creatorId":"vTJ0l2C0tGZgkrSWkVYHC","isPackging":0,"actualLabel":"Americano"},{"id":"6726ee27-92cb-4e35-a09a-8b4dc3ab014d","count":1,"label":"Donut čokoládový","posId":"Z102","price":3500,"isExtra":false,"creatorId":"iU1hZjqMVpeYlganYQJGE","isPackging":0,"actualLabel":"Donut čokoládový"}]</t>
  </si>
  <si>
    <t>2026-03-06T10:59:04.258+01:00</t>
  </si>
  <si>
    <t>2026-03-06T11:16:26.828+01:00</t>
  </si>
  <si>
    <t>[{"id":"5b1f2843-926a-4dd1-a5f0-4fddc7b45013","note":"","count":1,"label":"Margherita 32 cm","posId":"112","price":21900,"isExtra":false},{"id":"38de8e38-e51e-422d-9a89-960ebc505f1b","note":"","count":1,"label":"šunka","posId":"38de8e38-e51e-422d-9a89-960ebc505f1b","price":3000,"isExtra":true},{"id":"0005ff76-02c8-47f3-a86e-87443988197a","note":"","count":1,"label":"BBQ Texas 32 cm","posId":"119","price":25900,"isExtra":false}]</t>
  </si>
  <si>
    <t>2026-03-06T00:32:12.346+01:00</t>
  </si>
  <si>
    <t>2026-03-06T00:32:50.039+01:00</t>
  </si>
  <si>
    <t>[{"id":"666f5d57-c79d-415f-bd66-38dc47ee4585","count":1,"label":"Pizza Pepperoni 32","posId":"120","price":25900,"isExtra":false,"creatorId":"1DqDuCvR_7nj1GEiStYBA","isPackging":0,"actualLabel":"Pizza Pepperoni 32"},{"id":"18c7dc2e-3f8c-4b58-9c90-6a401315d32b","count":1,"label":"Pizza Hawai 32 cm","posId":"114","price":25900,"isExtra":false,"creatorId":"hIpGrAY8X4cY0dWYANvFP","isPackging":0,"actualLabel":"Pizza Hawai 32 cm"},{"id":"RjnzJvFGQ7bViwxWS8fAW","count":1,"label":"Bez ananasu","posId":"X100","price":0,"KDSTags":["redhighlight"],"isExtra":true,"mainItemId":"18c7dc2e-3f8c-4b58-9c90-6a401315d32b"}]</t>
  </si>
  <si>
    <t>2026-03-06T00:09:15.283+01:00</t>
  </si>
  <si>
    <t>2026-03-06T00:23:15.036+01:00</t>
  </si>
  <si>
    <t>2026-03-06T00:46:23.559+01:00</t>
  </si>
  <si>
    <t>2026-03-06T00:21:33.505+01:00</t>
  </si>
  <si>
    <t>[{"id":"864ed54f-c99e-45ab-b65e-dc3c6ef3ae72","count":1,"label":"Pizza Quattro Formaggi 32","posId":"123","price":25900,"isExtra":false,"creatorId":"M91oy3MITNNrQcXuxBrMw","isPackging":0,"actualLabel":"Pizza Quattro Formaggi 32"},{"id":"666f5d57-c79d-415f-bd66-38dc47ee4585","count":1,"label":"Pizza Pepperoni 32","posId":"120","price":25900,"isExtra":false,"creatorId":"iakYreCVSJUbFI8ny5npF","isPackging":0,"actualLabel":"Pizza Pepperoni 32"},{"id":"extra_20230331101812_82","count":1,"label":"Pepperoni salám","posId":"B109","price":3000,"KDSTags":["greenhighlight"],"isExtra":true,"mainItemId":"666f5d57-c79d-415f-bd66-38dc47ee4585"}]</t>
  </si>
  <si>
    <t>Irena</t>
  </si>
  <si>
    <t>2026-03-05T23:20:22.245+01:00</t>
  </si>
  <si>
    <t>2026-03-05T23:32:19.119+01:00</t>
  </si>
  <si>
    <t>[{"id":"105","note":"","count":1,"label":"Veggieballs 40cm 🌶️🌶️","posId":"105","price":32900,"isExtra":false},{"id":"K0000","note":"","count":1,"label":"Balné","posId":"K0000","price":2000,"isExtra":true},{"id":"116","note":"","count":1,"label":"Baby Špenát &amp; kuře 32cm","posId":"116","price":25900,"isExtra":false},{"id":"K0000","note":"","count":1,"label":"Balné","posId":"K0000","price":1500,"isExtra":true},{"id":"A121","note":"","count":1,"label":"okraj mozzarella, bylinky","posId":"A121","price":5900,"isExtra":true},{"id":"B115","note":"","count":1,"label":"Kukuřice","posId":"B115","price":2500,"KDSTags":["greenhighlight"],"isExtra":true}]</t>
  </si>
  <si>
    <t>2026-03-05T23:12:26.583+01:00</t>
  </si>
  <si>
    <t>2026-03-05T23:18:52.711+01:00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</si>
  <si>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40cm","posId":"104","price":32900,"isExtra":false},{"id":"62240266","note":"","count":1,"label":"Balné","posId":"K0000","price":2000,"isExtra":true},{"id":"62240234","note":"","size":"Dip Jalapeňos","count":1,"label":"Dip Jalapeňos","posId":"P107","price":2500,"isExtra":false}]</t>
  </si>
  <si>
    <t>2026-03-05T22:23:40.864+01:00</t>
  </si>
  <si>
    <t>2026-03-05T22:31:07.080+01:00</t>
  </si>
  <si>
    <t>[{"id":"62240192","note":"","size":"BBQ Texas 40cm","count":1,"label":"BBQ Texas 40cm","posId":"107","price":32900,"isExtra":false},{"id":"62240266","note":"","count":1,"label":"Balné","posId":"K0000","price":2000,"isExtra":true}]</t>
  </si>
  <si>
    <t>2026-03-05T22:02:14.002+01:00</t>
  </si>
  <si>
    <t>2026-03-05T22:10:31.838+01:00</t>
  </si>
  <si>
    <t>2026-03-05T21:56:21.737+01:00</t>
  </si>
  <si>
    <t>2026-03-05T22:08:34.623+01:00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</si>
  <si>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40cm","posId":"111","price":32900,"isExtra":false},{"id":"62240266","note":"","count":1,"label":"Balné","posId":"K0000","price":2000,"isExtra":true},{"id":"62240368","note":"","count":1,"label":"Slanina","posId":"C108","price":4000,"KDSTags":["greenhighlight"],"isExtra":true}]</t>
  </si>
  <si>
    <t>2026-03-05T21:51:19.790+01:00</t>
  </si>
  <si>
    <t>2026-03-05T22:03:19.697+01:00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</si>
  <si>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40cm","posId":"104","price":32900,"isExtra":false},{"id":"62240266","note":"","count":1,"label":"Balné","posId":"K0000","price":2000,"isExtra":true},{"id":"62240295","note":"","count":1,"label":"okraj mozzarella, bylinky","posId":"A122","price":6900,"isExtra":true}]</t>
  </si>
  <si>
    <t>2026-03-05T21:46:58.763+01:00</t>
  </si>
  <si>
    <t>2026-03-05T21:57:16.524+01:00</t>
  </si>
  <si>
    <t>2026-03-05T21:45:58.102+01:00</t>
  </si>
  <si>
    <t>2026-03-05T21:52:45.605+01:00</t>
  </si>
  <si>
    <t>2026-03-05T21:29:12.499+01:00</t>
  </si>
  <si>
    <t>2026-03-05T21:35:21.629+01:00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</si>
  <si>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40cm","posId":"111","price":32900,"isExtra":false},{"id":"62240266","note":"","count":1,"label":"Balné","posId":"K0000","price":2000,"isExtra":true},{"id":"62240411","note":"","count":1,"label":"Rajčatový základ","posId":"ZSR40","price":0,"isExtra":true}]</t>
  </si>
  <si>
    <t>2026-03-05T20:42:02.801+01:00</t>
  </si>
  <si>
    <t>2026-03-05T20:42:42.301+01:00</t>
  </si>
  <si>
    <t>[{"id":"34a0b831-1e92-45b3-8a4a-018d05baf41c","count":1,"label":"Pepsi zero 0,33l","posId":"N171","price":3900,"isExtra":false,"creatorId":"nA_YAIBA8WijTx5HMgINQ","isPackging":0,"actualLabel":"Pepsi zero 0,33l"}]</t>
  </si>
  <si>
    <t>Patrik</t>
  </si>
  <si>
    <t>2026-03-05T20:26:05.452+01:00</t>
  </si>
  <si>
    <t>2026-03-05T20:31:06.245+01:00</t>
  </si>
  <si>
    <t>[{"id":"101","note":"","count":1,"label":"Capricciosa 40cm","posId":"101","price":32900,"isExtra":false},{"id":"K0000","note":"","count":1,"label":"Balné","posId":"K0000","price":2000,"isExtra":true}]</t>
  </si>
  <si>
    <t>2026-03-05T19:56:04.266+01:00</t>
  </si>
  <si>
    <t>2026-03-05T20:02:47.353+01:00</t>
  </si>
  <si>
    <t>2026-03-05T20:16:48.595+01:00</t>
  </si>
  <si>
    <t>2026-03-05T20:02:46.164+01:00</t>
  </si>
  <si>
    <t>[{"id":"36ea3088-07fd-428f-b871-c4a5ee9cef7b","note":"","count":1,"label":"Comeback 40 cm","posId":"109","price":32900,"isExtra":false}]</t>
  </si>
  <si>
    <t>2026-03-05T19:52:41.723+01:00</t>
  </si>
  <si>
    <t>2026-03-05T20:02:32.147+01:00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</si>
  <si>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🌶️","posId":"109","price":32900,"isExtra":false},{"id":"62240266","note":"","count":1,"label":"Balné","posId":"K0000","price":2000,"isExtra":true},{"id":"62240415","note":"","count":1,"label":"BBQ základ","posId":"ZRB40","price":0,"isExtra":true}]</t>
  </si>
  <si>
    <t>2026-03-05T19:40:05.549+01:00</t>
  </si>
  <si>
    <t>2026-03-05T19:47:02.995+01:00</t>
  </si>
  <si>
    <t>[{"id":"18c7dc2e-3f8c-4b58-9c90-6a401315d32b","count":1,"label":"Pizza Hawai 32 cm","posId":"114","price":25900,"isExtra":false,"creatorId":"k53eLD6NIZ3Np-l9bB9uq","isPackging":0,"actualLabel":"Pizza Hawai 32 cm"}]</t>
  </si>
  <si>
    <t>2026-03-05T19:13:59.117+01:00</t>
  </si>
  <si>
    <t>2026-03-05T19:24:50.125+01:00</t>
  </si>
  <si>
    <t>[{"id":"18c7dc2e-3f8c-4b58-9c90-6a401315d32b","count":1,"label":"Pizza Hawai 32 cm","posId":"114","price":25900,"isExtra":false,"creatorId":"TdWEcV3o54BBqc4aWG7pd","isPackging":0,"actualLabel":"Pizza Hawai 32 cm"},{"id":"RjnzJvFGQ7bViwxWS8fAW","count":1,"label":"Bez ananasu","posId":"X100","price":0,"KDSTags":["redhighlight"],"isExtra":true,"mainItemId":"18c7dc2e-3f8c-4b58-9c90-6a401315d32b"}]</t>
  </si>
  <si>
    <t>2026-03-05T19:12:21.959+01:00</t>
  </si>
  <si>
    <t>2026-03-05T19:24:49.115+01:00</t>
  </si>
  <si>
    <t>[{"id":"2fe3a18b-075c-4e34-9ddd-f1c1fd345e2d","count":1,"label":"Pizza Hawai 40 cm","posId":"102","price":32900,"isExtra":false,"creatorId":"i0yFM8GqT79UhwElrr9t8","isPackging":0,"actualLabel":"Pizza Hawai 40 cm"},{"id":"RjnzJvFGQ7bViwxWS8fAW","count":1,"label":"Bez ananasu","posId":"X100","price":0,"KDSTags":["redhighlight"],"isExtra":true,"mainItemId":"2fe3a18b-075c-4e34-9ddd-f1c1fd345e2d"}]</t>
  </si>
  <si>
    <t>2026-03-05T18:44:38.223+01:00</t>
  </si>
  <si>
    <t>2026-03-05T18:56:29.361+01:00</t>
  </si>
  <si>
    <t>[{"id":"734f14e5-3164-4c60-ab34-a6cab8625c5e","count":1,"label":"Pizza Comeback 32","posId":"121","price":25900,"isExtra":false,"creatorId":"I8WTIkthdSzR-CvXLS7AA","isPackging":0,"actualLabel":"Pizza Comeback 32"}]</t>
  </si>
  <si>
    <t>2026-03-05T18:38:29.788+01:00</t>
  </si>
  <si>
    <t>2026-03-05T19:01:08.605+01:00</t>
  </si>
  <si>
    <t>[{"id":"e81d1eac-78b4-4c74-9c7f-c9c1a65dccf2","count":1,"label":"Pizza Capricciosa 32","posId":"113","price":25900,"isExtra":false,"creatorId":"-uTrkAMj4cFLGLExgAwp5","isPackging":0,"actualLabel":"Pizza Capricciosa 32"},{"id":"8663ca55-0860-4b59-a9b1-d905f473dc0d","count":1,"label":"Pizza BBQ Meteor 32","posId":"118","price":25900,"isExtra":false,"creatorId":"3u0iPNo3-n7t_ElXmQqNJ","isPackging":0,"actualLabel":"Pizza BBQ Meteor 32"},{"id":"extra_20230331101812_70","count":1,"label":"Žampiony","posId":"B105","price":2500,"KDSTags":["greenhighlight"],"isExtra":true,"mainItemId":"8663ca55-0860-4b59-a9b1-d905f473dc0d"}]</t>
  </si>
  <si>
    <t>2026-03-05T18:10:43.234+01:00</t>
  </si>
  <si>
    <t>2026-03-05T18:17:23.185+01:00</t>
  </si>
  <si>
    <t>[{"id":"62240199","note":"","size":"Margherita 32cm","count":1,"label":"Margherita 32cm","posId":"112","price":21900,"isExtra":false},{"id":"62240274","note":"","count":1,"label":"Balné","posId":"K0000","price":1500,"isExtra":true},{"id":"62240419","note":"","count":1,"label":"USA těsto","posId":"17","price":1000,"isExtra":true},{"id":"62240297","note":"","count":1,"label":"okraj mozzarella, bylinky","posId":"A121","price":5900,"isExtra":true},{"id":"62240364","note":"","count":1,"label":"Šunka","posId":"B106","price":3000,"KDSTags":["greenhighlight"],"isExtra":true}]</t>
  </si>
  <si>
    <t>2026-03-05T18:02:00.475+01:00</t>
  </si>
  <si>
    <t>2026-03-05T18:14:37.657+01:00</t>
  </si>
  <si>
    <t>[{"id":"62240248","note":"","size":"Mirinda 1l","count":1,"label":"Mirinda 1l","posId":"N126","price":5900,"isExtra":false},{"id":"62240198","note":"","size":"Veggieballs 40cm 🌶️🌶️","count":1,"label":"Veggieballs 40cm 🌶️🌶️","posId":"105","price":32900,"isExtra":false},{"id":"62240266","note":"","count":1,"label":"Balné","posId":"K0000","price":2000,"isExtra":true},{"id":"62240228","note":"","size":"Česnekový chléb 18cm","count":1,"label":"Česnekový chléb 18cm","posId":"P104","price":7900,"isExtra":false},{"id":"62240274","note":"","count":1,"label":"Balné","posId":"K0000","price":1500,"isExtra":true},{"id":"62240234","note":"","size":"Dip Jalapeňos","count":1,"label":"Dip Jalapeňos","posId":"P107","price":2500,"isExtra":false}]</t>
  </si>
  <si>
    <t>2026-03-05T17:51:23.921+01:00</t>
  </si>
  <si>
    <t>2026-03-05T17:57:04.036+01:00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</si>
  <si>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🌶️","posId":"109","price":32900,"isExtra":false},{"id":"62240266","note":"","count":1,"label":"Balné","posId":"K0000","price":2000,"isExtra":true},{"id":"62240415","note":"","count":1,"label":"BBQ základ","posId":"ZRB40","price":0,"isExtra":true},{"id":"62240230","note":"","size":"Česnekový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</si>
  <si>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2026-03-05T17:39:08.006+01:00</t>
  </si>
  <si>
    <t>2026-03-05T17:49:01.074+01:00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</si>
  <si>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🌶️","posId":"109","price":32900,"isExtra":false},{"id":"62240266","note":"","count":1,"label":"Balné","posId":"K0000","price":2000,"isExtra":true},{"id":"62240408","note":"","count":1,"label":"Smetanový základ","posId":"ZRS40","price":0,"isExtra":true},{"id":"62240233","note":"","size":"Choco Rolls","count":1,"label":"Choco Rolls","posId":"chr100","price":8900,"isExtra":false},{"id":"62240274","note":"","count":1,"label":"Balné","posId":"K0000","price":1500,"isExtra":true}]</t>
  </si>
  <si>
    <t>2026-03-05T17:09:03.606+01:00</t>
  </si>
  <si>
    <t>2026-03-05T17:19:15.607+01:00</t>
  </si>
  <si>
    <t>2026-03-05T17:30:39.325+01:00</t>
  </si>
  <si>
    <t>2026-03-05T17:13:18.051+01:00</t>
  </si>
  <si>
    <t>[{"id":"35e045f9-bc36-46e9-8142-6579de78a05b","note":"","count":1,"label":"Comeback 32 cm","posId":"121","price":25900,"isExtra":false},{"id":"e7501e4e-7b75-458f-8655-4ba5ba9c5990","note":"","count":1,"label":"DIP jalapenos","posId":"P107","price":2500,"isExtra":false},{"id":"de56def4-8429-46ca-bf08-8c8eba684591","note":"","count":1,"label":"Dip BBQ","posId":"P105","price":2500,"isExtra":false},{"id":"b3008ec8-24a5-4d30-bf46-9133028be7e4","note":"","count":1,"label":"Margherita 32 cm","posId":"136","price":21900,"isExtra":false}]</t>
  </si>
  <si>
    <t>2026-03-05T17:04:23.661+01:00</t>
  </si>
  <si>
    <t>2026-03-05T17:13:35.819+01:00</t>
  </si>
  <si>
    <t>[{"id":"62240197","note":"","size":"Capricciosa 40cm","count":1,"label":"Capricciosa 40cm","posId":"101","price":32900,"isExtra":false},{"id":"62240266","note":"","count":1,"label":"Balné","posId":"K0000","price":2000,"isExtra":true},{"id":"62240316","note":"","count":1,"label":"Bez oliv","posId":"X112","price":0,"KDSTags":["redhighlight"],"isExtra":true},{"id":"62240230","note":"","size":"Česnekový dip","count":2,"label":"Česnekový dip","posId":"P106","price":2000,"isExtra":false},{"id":"62240274","note":"","count":2,"label":"Balné","posId":"K0000","price":1500,"isExtra":true}]</t>
  </si>
  <si>
    <t>2026-03-05T16:33:42.405+01:00</t>
  </si>
  <si>
    <t>2026-03-05T16:33:44.995+01:00</t>
  </si>
  <si>
    <t>[{"id":"6726ee27-92cb-4e35-a09a-8b4dc3ab014d","count":1,"label":"Donut čokoládový","posId":"Z102","price":3500,"isExtra":false,"creatorId":"xBu70o_C-kF6juUi9h45h","isPackging":0,"actualLabel":"Donut čokoládový"}]</t>
  </si>
  <si>
    <t>2026-03-05T16:19:34.329+01:00</t>
  </si>
  <si>
    <t>2026-03-05T16:24:37.750+01:00</t>
  </si>
  <si>
    <t>[{"id":"bbef59ce-896e-4add-acca-1c087f56506a","count":1,"label":"Pepsi 0,33l","posId":"N170","price":3900,"isExtra":false,"creatorId":"FruE7j7KipV88Eogil23R","isPackging":0,"actualLabel":"Pepsi 0,33l"}]</t>
  </si>
  <si>
    <t>2026-03-05T16:15:11.637+01:00</t>
  </si>
  <si>
    <t>2026-03-05T16:15:28.742+01:00</t>
  </si>
  <si>
    <t>[{"id":"734f14e5-3164-4c60-ab34-a6cab8625c5e","count":1,"label":"Pizza Comeback 32","posId":"121","price":25900,"isExtra":false,"creatorId":"WjnRrtdr_j9PZggPUK24f","isPackging":0,"actualLabel":"Pizza Comeback 32"}]</t>
  </si>
  <si>
    <t>2026-03-05T16:00:55.872+01:00</t>
  </si>
  <si>
    <t>2026-03-05T16:15:27.057+01:00</t>
  </si>
  <si>
    <t>[{"id":"62240223","note":"","size":"Spicy menu Comeback","count":1,"label":"Spicy menu Comeback","posId":"M100","price":34900,"isExtra":false},{"id":"62240348","note":"","count":1,"label":"Hawai","posId":"Y114","price":0,"isExtra":true},{"id":"62240419","note":"","count":1,"label":"USA těsto","posId":"17","price":1000,"isExtra":true},{"id":"62240297","note":"","count":1,"label":"okraj mozzarella, bylinky","posId":"A121","price":5900,"isExtra":true},{"id":"62240267","note":"","count":1,"label":"spicy wings 🌶️","posId":"P101","price":0,"isExtra":true},{"id":"62240395","note":"","count":1,"label":"Aquilla černý čaj a broskev","posId":"N120","price":0,"isExtra":true}]</t>
  </si>
  <si>
    <t>2026-03-05T14:36:04.325+01:00</t>
  </si>
  <si>
    <t>2026-03-05T14:51:20.941+01:00</t>
  </si>
  <si>
    <t>2026-03-05T15:07:47.507+01:00</t>
  </si>
  <si>
    <t>2026-03-05T14:56:16.346+01:00</t>
  </si>
  <si>
    <t>[{"id":"ee394832-8137-440a-84b7-b9e0df42a9ab","note":"","count":1,"label":"Hawai 32 cm","posId":"114","price":25900,"isExtra":false},{"id":"ff8bc446-e047-44f1-bae5-423b565e0123","note":"","count":1,"label":"Capricciosa 32 cm","posId":"137","price":25900,"isExtra":false},{"id":"bd8e2f82-3d11-4ada-88ad-67191c012d18","note":"","count":1,"label":"BEZ -olivy","posId":"bd8e2f82-3d11-4ada-88ad-67191c012d18","price":0,"isExtra":true}]</t>
  </si>
  <si>
    <t>2026-03-05T14:35:08.619+01:00</t>
  </si>
  <si>
    <t>2026-03-05T15:04:26.484+01:00</t>
  </si>
  <si>
    <t>[{"id":"18c7dc2e-3f8c-4b58-9c90-6a401315d32b","count":1,"label":"Pizza Hawai 32 cm","posId":"114","price":25900,"isExtra":false,"creatorId":"d6ZdTL8tgV1i9pTXvQCSV","isPackging":0,"actualLabel":"Pizza Hawai 32 cm"},{"id":"RjnzJvFGQ7bViwxWS8fAW","count":1,"label":"Bez ananasu","posId":"X100","price":0,"KDSTags":["redhighlight"],"isExtra":true,"mainItemId":"18c7dc2e-3f8c-4b58-9c90-6a401315d32b"}]</t>
  </si>
  <si>
    <t>2026-03-05T14:11:17.055+01:00</t>
  </si>
  <si>
    <t>2026-03-05T14:11:18.465+01:00</t>
  </si>
  <si>
    <t>[{"id":"c4b5825a-dcf4-401b-a97f-768a9f88727e","count":1,"label":"Jablečný džus 0,33l","posId":"N176","price":4500,"isExtra":false,"creatorId":"V0Y2FdCkxHRGgtxO91ukj","isPackging":0,"actualLabel":"Jablečný džus 0,33l"},{"id":"392c0eaa-2538-4d3f-9d09-15d340f244a3","count":1,"label":"Mirinda 0,33l","posId":"N172","price":3900,"isExtra":false,"creatorId":"p6m7UIiESmellbv9aQgLP","isPackging":0,"actualLabel":"Mirinda 0,33l"},{"id":"bbef59ce-896e-4add-acca-1c087f56506a","count":1,"label":"Pepsi 0,33l","posId":"N170","price":3900,"isExtra":false,"creatorId":"DKIPJLNt6LCt5UD2gsrY_","isPackging":0,"actualLabel":"Pepsi 0,33l"}]</t>
  </si>
  <si>
    <t>2026-03-05T13:08:10.951+01:00</t>
  </si>
  <si>
    <t>2026-03-05T13:19:45.640+01:00</t>
  </si>
  <si>
    <t>[{"id":"62240223","note":"","size":"Spicy menu Comeback","count":1,"label":"Spicy menu Comeback","posId":"M100","price":34900,"isExtra":false},{"id":"62240343","note":"","count":1,"label":"BBQ Meteor","posId":"Y118","price":0,"isExtra":true},{"id":"62240297","note":"","count":1,"label":"okraj mozzarella, bylinky","posId":"A121","price":5900,"isExtra":true},{"id":"62240267","note":"","count":1,"label":"spicy wings 🌶️","posId":"P101","price":0,"isExtra":true},{"id":"62240400","note":"","count":1,"label":"Pepsi 1l","posId":"N124","price":0,"isExtra":true}]</t>
  </si>
  <si>
    <t>2026-03-05T12:59:06.457+01:00</t>
  </si>
  <si>
    <t>2026-03-05T13:05:07.456+01:00</t>
  </si>
  <si>
    <t>[{"id":"62240187","note":"","size":"Margherita 40cm","count":1,"label":"Margherita 40cm","posId":"100","price":27900,"isExtra":false},{"id":"62240266","note":"","count":1,"label":"Balné","posId":"K0000","price":2000,"isExtra":true},{"id":"62240250","note":"","size":"Poděbradská malinovka 0,5l","count":1,"label":"Poděbradská malinovka 0,5l","posId":"N129","price":4900,"isExtra":false}]</t>
  </si>
  <si>
    <t>2026-03-05T12:56:43.415+01:00</t>
  </si>
  <si>
    <t>2026-03-05T13:02:51.309+01:00</t>
  </si>
  <si>
    <t>[{"id":"f4434023-1838-40f3-bb9f-7f4156247330","count":1,"label":"Caffe latte","posId":"N153","price":7500,"isExtra":false,"creatorId":"vL7m_oU0xNhbQA-m62DbA","isPackging":0,"actualLabel":"Caffe latte"}]</t>
  </si>
  <si>
    <t>2026-03-05T12:45:49.885+01:00</t>
  </si>
  <si>
    <t>2026-03-05T13:02:52.215+01:00</t>
  </si>
  <si>
    <t>[{"id":"57d9f91b-11d2-479b-bfd0-7e570ba5d2e6","count":1,"label":"Spicy Wings","posId":"P101","price":12900,"isExtra":false,"creatorId":"0zWRtspB-plDhWs1GfleT","isPackging":0,"actualLabel":"Spicy Wings"},{"id":"f2e47a9a-9a83-4636-a9a7-f3b2d38f2cc5","count":1,"label":"Pečené brambory","posId":"P103","price":6900,"isExtra":false,"creatorId":"YGBalmlZai1aynjcH80Rv","isPackging":0,"actualLabel":"Pečené brambory"},{"id":"9203069d-630f-4514-80a6-d80bf3b3cc61","count":1,"label":"Dip česnekový","posId":"P106","price":2500,"isExtra":false,"creatorId":"6pLA4G2c9ah1C9dUJyHXv","isPackging":0,"actualLabel":"Dip česnekový"}]</t>
  </si>
  <si>
    <t>2026-03-05T12:45:33.672+01:00</t>
  </si>
  <si>
    <t>2026-03-05T12:56:28.475+01:00</t>
  </si>
  <si>
    <t>[{"id":"62240202","note":"","size":"Comeback 32cm 🌶️","count":1,"label":"Comeback 32cm 🌶️","posId":"121","price":25900,"isExtra":false},{"id":"62240274","note":"","count":1,"label":"Balné","posId":"K0000","price":1500,"isExtra":true}]</t>
  </si>
  <si>
    <t>2026-03-05T12:37:45.106+01:00</t>
  </si>
  <si>
    <t>2026-03-05T12:44:48.602+01:00</t>
  </si>
  <si>
    <t>2026-03-05T12:03:39.413+01:00</t>
  </si>
  <si>
    <t>2026-03-05T12:12:52.237+01:00</t>
  </si>
  <si>
    <t>2026-03-05T11:58:07.816+01:00</t>
  </si>
  <si>
    <t>2026-03-05T12:42:14.439+01:00</t>
  </si>
  <si>
    <t>[{"id":"75282e98-d1a1-4e95-8f76-c7784170cfa5","count":1,"label":"Espresso","posId":"N150","price":5500,"isExtra":false,"creatorId":"6lmmYUhri1h9J-jV5Qj0o","isPackging":0,"actualLabel":"Espresso"},{"id":"f4434023-1838-40f3-bb9f-7f4156247330","count":1,"label":"Caffe latte","posId":"N153","price":7500,"isExtra":false,"creatorId":"SS9QLZYdb0CV-e9i1QRcD","isPackging":0,"actualLabel":"Caffe latte"}]</t>
  </si>
  <si>
    <t>2026-03-04T22:32:17.797+01:00</t>
  </si>
  <si>
    <t>2026-03-04T22:39:36.084+01:00</t>
  </si>
  <si>
    <t>[{"id":"62240246","note":"","size":"Pepsi 1l","count":1,"label":"Pepsi 1l","posId":"N124","price":5900,"isExtra":false},{"id":"62240202","note":"","size":"Comeback 32cm 🌶️","count":1,"label":"Comeback 32cm 🌶️","posId":"121","price":25900,"isExtra":false},{"id":"62240274","note":"","count":1,"label":"Balné","posId":"K0000","price":1500,"isExtra":true},{"id":"62240297","note":"","count":1,"label":"okraj mozzarella, bylinky","posId":"A121","price":5900,"isExtra":true}]</t>
  </si>
  <si>
    <t>2026-03-04T22:04:10.808+01:00</t>
  </si>
  <si>
    <t>2026-03-04T22:04:22.806+01:00</t>
  </si>
  <si>
    <t>[{"id":"49248c77-0000-4748-b81a-507bb0a368ea","count":1,"label":"Pepsi 1l","posId":"N124","price":5900,"isExtra":false,"creatorId":"B2CBiSHAZe1NFUnd6htG4","isPackging":0,"actualLabel":"Pepsi 1l"}]</t>
  </si>
  <si>
    <t>2026-03-04T21:52:38.487+01:00</t>
  </si>
  <si>
    <t>2026-03-04T22:08:59.905+01:00</t>
  </si>
  <si>
    <t>[{"id":"62240195","note":"","size":"Zeleninová 40cm","count":1,"label":"Zeleninová 40cm","posId":"103","price":32900,"isExtra":false},{"id":"62240266","note":"","count":1,"label":"Balné","posId":"K0000","price":2000,"isExtra":true},{"id":"62240230","note":"","size":"Česnekový dip","count":1,"label":"Česnekový dip","posId":"P106","price":2000,"isExtra":false},{"id":"62240274","note":"","count":1,"label":"Balné","posId":"K0000","price":1500,"isExtra":true},{"id":"62240231","note":"","size":"BBQ dip","count":1,"label":"BBQ dip","posId":"P105","price":2000,"isExtra":false},{"id":"62240274","note":"","count":1,"label":"Balné","posId":"K0000","price":1500,"isExtra":true}]</t>
  </si>
  <si>
    <t>2026-03-04T21:52:02.228+01:00</t>
  </si>
  <si>
    <t>2026-03-04T22:03:45.137+01:00</t>
  </si>
  <si>
    <t>[{"id":"a6ef1e95-1530-4aaf-86ff-250eef72eb73","count":1,"label":"Pizza Comeback 40","posId":"109","price":32900,"isExtra":false,"creatorId":"CgLuO71WXi9rcTkTSYFPp","isPackging":0,"actualLabel":"Pizza Comeback 40"},{"id":"extra_20230331101812_6","count":1,"label":"okraj hotdog, bbq omáčka","posId":"A120","price":6900,"isExtra":true,"mainItemId":"a6ef1e95-1530-4aaf-86ff-250eef72eb73"},{"id":"9203069d-630f-4514-80a6-d80bf3b3cc61","count":1,"label":"Dip česnekový","posId":"P106","price":2500,"isExtra":false,"creatorId":"Xn-I64lBwLKF-gSOki0bj","isPackging":0,"actualLabel":"Dip česnekový"}]</t>
  </si>
  <si>
    <t>Lukáš Ženíšek</t>
  </si>
  <si>
    <t>2026-03-04T20:46:05.107+01:00</t>
  </si>
  <si>
    <t>2026-03-04T20:54:07.444+01:00</t>
  </si>
  <si>
    <t>2026-03-04T21:01:52.460+01:00</t>
  </si>
  <si>
    <t>2026-03-04T20:50:37.895+01:00</t>
  </si>
  <si>
    <t>[{"id":"35e045f9-bc36-46e9-8142-6579de78a05b","note":"","count":1,"label":"Comeback 32 cm","posId":"121","price":25900,"isExtra":false}]</t>
  </si>
  <si>
    <t>2026-03-04T20:36:31.494+01:00</t>
  </si>
  <si>
    <t>2026-03-04T20:39:20.228+01:00</t>
  </si>
  <si>
    <t>[{"id":"14ed2657-b58d-4efd-97ae-3a48a4555f3f","count":1,"label":"Guarana kiwi a jablko","posId":"N144","price":5500,"isExtra":false,"discount":{"type":"absolute","value":35},"creatorId":"SHG8WBCcw0R08cLFLASTs","isPackging":0,"actualLabel":"Guarana kiwi a jablko"}]</t>
  </si>
  <si>
    <t>2026-03-04T19:56:41.384+01:00</t>
  </si>
  <si>
    <t>2026-03-04T19:56:51.949+01:00</t>
  </si>
  <si>
    <t>[{"id":"b45631db-1b89-421f-a9a7-2cef193661b2","count":1,"label":"Guarana classic","posId":"N142","price":5500,"isExtra":false,"discount":{"type":"absolute","value":35},"creatorId":"N_pnM6XhyF0iOv34qAaWL","isPackging":0,"actualLabel":"Guarana classic"}]</t>
  </si>
  <si>
    <t>2026-03-04T19:33:09.604+01:00</t>
  </si>
  <si>
    <t>2026-03-04T19:40:44.507+01:00</t>
  </si>
  <si>
    <t>2026-03-04T19:26:57.417+01:00</t>
  </si>
  <si>
    <t>2026-03-04T19:37:28.848+01:00</t>
  </si>
  <si>
    <t>2026-03-04T18:11:35.125+01:00</t>
  </si>
  <si>
    <t>2026-03-04T18:24:19.571+01:00</t>
  </si>
  <si>
    <t>[{"id":"62240208","note":"","size":"Capricciosa 32cm","count":1,"label":"Capricciosa 32cm","posId":"113","price":25900,"isExtra":false},{"id":"62240274","note":"","count":1,"label":"Balné","posId":"K0000","price":1500,"isExtra":true},{"id":"62240230","note":"","size":"Česnekový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dip","posId":"P106","price":2000,"isExtra":false},{"id":"62240274","note":"","count":1,"label":"Balné","posId":"K0000","price":1500,"isExtra":true},{"id":"62240229","note":"","size":"Pepperoni Rolls 🌶️","count":1,"label":"Pepperoni Rolls 🌶️","posId":"P100","price":8900,"isExtra":false},{"id":"62240274","note":"","count":1,"label":"Balné","posId":"K0000","price":1500,"isExtra":true}]</t>
  </si>
  <si>
    <t>2026-03-04T18:10:33.145+01:00</t>
  </si>
  <si>
    <t>2026-03-04T18:22:03.743+01:00</t>
  </si>
  <si>
    <t>[{"id":"0e74d791-e2c4-40ab-9c57-02f7e8ec3e45","count":1,"label":"Pizza BBQ Texas 32 0,5","posId":"H119","price":12950,"isExtra":false,"creatorId":"j-3ELONsAR9mVz9Zi1BC_","isPackging":0,"actualLabel":"Pizza BBQ Texas 32 0,5"},{"id":"ZMn0kE3IRVJjsfXstBxZb","count":1,"label":"Bez plněných okrajů","posId":"X1000","price":0,"isExtra":true,"mainItemId":"0e74d791-e2c4-40ab-9c57-02f7e8ec3e45"},{"id":"aRPAiqbCW3Z9trz5KoEBF","count":1,"label":"Těsto italské","posId":"H32","price":0,"isExtra":true,"mainItemId":"0e74d791-e2c4-40ab-9c57-02f7e8ec3e45"},{"id":"8bba451a-3c5e-4c20-9575-e5341c254b5e","count":1,"label":"Pizza Quattro Formaggi 32 0,5","posId":"H123","price":12950,"isExtra":false,"discount":{"type":"percentage","value":20},"creatorId":"80keVHjvtFCHn5_LWPk9c","isPackging":0,"actualLabel":"Pizza Quattro Formaggi 32 0,5"},{"id":"ZMn0kE3IRVJjsfXstBxZb","count":1,"label":"Bez plněných okrajů","posId":"X1000","price":0,"isExtra":true,"discount":{"type":"percentage","value":20},"mainItemId":"8bba451a-3c5e-4c20-9575-e5341c254b5e"},{"id":"aRPAiqbCW3Z9trz5KoEBF","count":1,"label":"Těsto italské","posId":"H32","price":0,"isExtra":true,"discount":{"type":"percentage","value":20},"mainItemId":"8bba451a-3c5e-4c20-9575-e5341c254b5e"}]</t>
  </si>
  <si>
    <t>Anna kneblova</t>
  </si>
  <si>
    <t>2026-03-04T18:05:04.208+01:00</t>
  </si>
  <si>
    <t>2026-03-04T18:17:26.249+01:00</t>
  </si>
  <si>
    <t>2026-03-04T18:34:37.334+01:00</t>
  </si>
  <si>
    <t>2026-03-04T18:22:06.514+01:00</t>
  </si>
  <si>
    <t>[{"id":"8c704055-e242-493d-b754-bb711e5a6c0b","note":"","count":1,"label":"Hawai 40 cm","posId":"102","price":32900,"isExtra":false},{"id":"57c816b2-3e3f-46c2-b126-b09910d79cb0","note":"","count":1,"label":"změna na Smetanový základ","posId":"57c816b2-3e3f-46c2-b126-b09910d79cb0","price":0,"isExtra":true},{"id":"932d1eab-8f45-4992-b460-cc5099f91e14","note":"","count":1,"label":"Okraj Hotdog, BBQ","posId":"932d1eab-8f45-4992-b460-cc5099f91e14","price":6900,"isExtra":true},{"id":"ed9751e1-1886-4b0f-b8dd-d3c6488dfd29","note":"","count":1,"label":"Mozzarella","posId":"ed9751e1-1886-4b0f-b8dd-d3c6488dfd29","price":4000,"isExtra":true},{"id":"cd609a07-df60-45aa-80ee-74409e6c9fa9","note":"","count":1,"label":"Ananas","posId":"cd609a07-df60-45aa-80ee-74409e6c9fa9","price":3500,"isExtra":true},{"id":"f315e3ea-4d99-415a-ab21-4d8aa27beec9","note":"","count":1,"label":"Kuře","posId":"f315e3ea-4d99-415a-ab21-4d8aa27beec9","price":4000,"isExtra":true},{"id":"7fdd6df3-b4af-470d-955c-d1de47ab00a5","note":"","count":1,"label":"Žampiony","posId":"7fdd6df3-b4af-470d-955c-d1de47ab00a5","price":3500,"isExtra":true}]</t>
  </si>
  <si>
    <t>2026-03-04T17:56:00.283+01:00</t>
  </si>
  <si>
    <t>2026-03-04T18:05:10.581+01:00</t>
  </si>
  <si>
    <t>[{"id":"62240223","note":"","size":"Spicy menu Comeback","count":1,"label":"Spicy menu Comeback","posId":"M100","price":34900,"isExtra":false},{"id":"62240259","note":"","count":1,"label":"Hot &amp; Spicy","posId":"Y122","price":0,"isExtra":true},{"id":"62240267","note":"","count":1,"label":"spicy wings 🌶️","posId":"P101","price":0,"isExtra":true},{"id":"62240402","note":"","count":1,"label":"Mirinda 1l","posId":"N126","price":0,"isExtra":true},{"id":"62240392","note":"","count":1,"label":"Smetanový základ","posId":"ZRS32","price":0,"isExtra":true},{"id":"62240234","note":"","size":"Dip Jalapeňos","count":1,"label":"Dip Jalapeňos","posId":"P107","price":2500,"isExtra":false}]</t>
  </si>
  <si>
    <t>2026-03-04T17:46:08.879+01:00</t>
  </si>
  <si>
    <t>2026-03-04T17:58:31.633+01:00</t>
  </si>
  <si>
    <t>[{"id":"62240225","note":"","size":"Spicy Wings 🌶️","count":1,"label":"Spicy Wings 🌶️","posId":"P101","price":12900,"isExtra":false},{"id":"62240274","note":"","count":1,"label":"Balné","posId":"K0000","price":1500,"isExtra":true},{"id":"62240191","note":"","size":"Pepperoni 40cm 🌶️🌶️","count":1,"label":"Pepperoni 40cm 🌶️🌶️","posId":"108","price":32900,"isExtra":false},{"id":"62240266","note":"","count":1,"label":"Balné","posId":"K0000","price":2000,"isExtra":true},{"id":"62240295","note":"","count":1,"label":"okraj mozzarella, bylinky","posId":"A122","price":6900,"isExtra":true},{"id":"62240226","note":"","size":"Masové kuličky","count":1,"label":"Masové kuličky","posId":"P102","price":9900,"isExtra":false},{"id":"62240274","note":"","count":1,"label":"Balné","posId":"K0000","price":1500,"isExtra":true}]</t>
  </si>
  <si>
    <t>2026-03-04T17:26:03.401+01:00</t>
  </si>
  <si>
    <t>2026-03-04T17:33:57.385+01:00</t>
  </si>
  <si>
    <t>2026-03-04T17:41:05.219+01:00</t>
  </si>
  <si>
    <t>2026-03-04T17:32:34.613+01:00</t>
  </si>
  <si>
    <t>[{"id":"8f76439d-f1b5-4482-ac44-d6efec1ebc41","note":"","count":1,"label":"Zeleninová 18 cm","posId":"127","price":13900,"isExtra":false},{"id":"5b1f2843-926a-4dd1-a5f0-4fddc7b45013","note":"","count":1,"label":"Margherita 32 cm","posId":"112","price":21900,"isExtra":false}]</t>
  </si>
  <si>
    <t>2026-03-04T17:15:17.992+01:00</t>
  </si>
  <si>
    <t>2026-03-04T17:23:39.609+01:00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</si>
  <si>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🌶️🌶️","posId":"110","price":32900,"isExtra":false},{"id":"62240266","note":"","count":1,"label":"Balné","posId":"K0000","price":2000,"isExtra":true}]</t>
  </si>
  <si>
    <t>2026-03-04T17:09:03.831+01:00</t>
  </si>
  <si>
    <t>2026-03-04T17:14:32.092+01:00</t>
  </si>
  <si>
    <t>[{"id":"194f980e-141e-4220-9f1e-0e1e9edc412e","note":"","count":1,"label":"Quattro Formaggi 18 cm","posId":"135","price":13900,"isExtra":false}]</t>
  </si>
  <si>
    <t>2026-03-04T16:51:20.938+01:00</t>
  </si>
  <si>
    <t>2026-03-04T16:59:30.290+01:00</t>
  </si>
  <si>
    <t>[{"id":"62240206","note":"","size":"Zeleninová 32cm","count":1,"label":"Zeleninová 32cm","posId":"115","price":25900,"isExtra":false},{"id":"62240274","note":"","count":1,"label":"Balné","posId":"K0000","price":1500,"isExtra":true}]</t>
  </si>
  <si>
    <t>2026-03-04T16:16:43.083+01:00</t>
  </si>
  <si>
    <t>2026-03-04T16:26:07.245+01:00</t>
  </si>
  <si>
    <t>[{"id":"62240424","note":"","size":"Guarana kiwi a jablko","count":1,"label":"Guarana kiwi a jablko","posId":"N144","price":5500,"isExtra":false},{"id":"62240239","note":"","size":"Opočno vanilková","count":1,"label":"Opočno vanilková","posId":"D108","price":13900,"isExtra":false},{"id":"62240227","note":"","size":"Pečené brambory","count":1,"label":"Pečené brambory","posId":"P103","price":6900,"isExtra":false},{"id":"62240274","note":"","count":1,"label":"Balné","posId":"K0000","price":1500,"isExtra":true},{"id":"62240240","note":"","size":"Opočno čokoládová","count":1,"label":"Opočno čokoládová","posId":"D107","price":13900,"isExtra":false},{"id":"62240226","note":"","size":"Masové kuličky","count":1,"label":"Masové kuličky","posId":"P102","price":9900,"isExtra":false},{"id":"62240274","note":"","count":1,"label":"Balné","posId":"K0000","price":1500,"isExtra":true}]</t>
  </si>
  <si>
    <t>2026-03-04T16:10:03.684+01:00</t>
  </si>
  <si>
    <t>2026-03-04T16:17:40.970+01:00</t>
  </si>
  <si>
    <t>2026-03-04T16:31:44.379+01:00</t>
  </si>
  <si>
    <t>2026-03-04T16:21:45.728+01:00</t>
  </si>
  <si>
    <t>[{"id":"b6658da4-b777-42a2-94b6-5ce20ff49587","note":"","count":1,"label":"Pepperoni 32 cm","posId":"144","price":25900,"isExtra":false}]</t>
  </si>
  <si>
    <t>2026-03-04T14:56:44.096+01:00</t>
  </si>
  <si>
    <t>2026-03-04T15:15:19.951+01:00</t>
  </si>
  <si>
    <t>[{"id":"62240223","note":"","size":"Spicy menu Comeback","count":1,"label":"Spicy menu Comeback","posId":"M100","price":34900,"isExtra":false},{"id":"62240369","note":"","count":1,"label":"Veggieballs","posId":"Y117","price":0,"isExtra":true},{"id":"62240392","note":"","count":1,"label":"Smetanový základ","posId":"ZRS32","price":0,"isExtra":true},{"id":"62240267","note":"","count":1,"label":"spicy wings 🌶️","posId":"P101","price":0,"isExtra":true},{"id":"62240398","note":"","count":1,"label":"BIRGO grapefruit 0,5l","posId":"N131","price":0,"isExtra":true},{"id":"62240240","note":"","size":"Opočno čokoládová","count":1,"label":"Opočno čokoládová","posId":"D107","price":13900,"isExtra":false},{"id":"62240235","note":"","size":"Jablečno-skořicové rolls","count":1,"label":"Jablečno-skořicové rolls","posId":"18","price":8900,"isExtra":false},{"id":"62240274","note":"","count":1,"label":"Balné","posId":"K0000","price":1500,"isExtra":true},{"id":"62240233","note":"","size":"Choco Rolls","count":1,"label":"Choco Rolls","posId":"chr100","price":8900,"isExtra":false},{"id":"62240274","note":"","count":1,"label":"Balné","posId":"K0000","price":1500,"isExtra":true},{"id":"62240232","note":"","size":"Jalapenos Rolls","count":1,"label":"Jalapenos Rolls","posId":"jpr200","price":8900,"isExtra":false},{"id":"62240274","note":"","count":1,"label":"Balné","posId":"K0000","price":1500,"isExtra":true},{"id":"62240229","note":"","size":"Pepperoni Rolls 🌶️","count":1,"label":"Pepperoni Rolls 🌶️","posId":"P100","price":8900,"isExtra":false},{"id":"62240274","note":"","count":1,"label":"Balné","posId":"K0000","price":1500,"isExtra":true},{"id":"62240226","note":"","size":"Masové kuličky","count":1,"label":"Masové kuličky","posId":"P102","price":9900,"isExtra":false},{"id":"62240274","note":"","count":1,"label":"Balné","posId":"K0000","price":1500,"isExtra":true}]</t>
  </si>
  <si>
    <t>2026-03-04T14:16:02.026+01:00</t>
  </si>
  <si>
    <t>2026-03-04T14:33:53.251+01:00</t>
  </si>
  <si>
    <t>[{"id":"864ed54f-c99e-45ab-b65e-dc3c6ef3ae72","count":1,"label":"Pizza Quattro Formaggi 32","posId":"123","price":25900,"isExtra":false,"creatorId":"AS2kHHZ5SuCtIfOSFXn25","isPackging":0,"actualLabel":"Pizza Quattro Formaggi 32"}]</t>
  </si>
  <si>
    <t>2026-03-04T13:53:39.571+01:00</t>
  </si>
  <si>
    <t>2026-03-04T14:05:11.695+01:00</t>
  </si>
  <si>
    <t>[{"id":"f1ffbf63-1674-4152-807d-7191cfbe1c51","count":1,"label":"Pizza Špenát kuře 18 cm","posId":"128","price":13900,"isExtra":false,"creatorId":"OsrmPclElfLKFPA4iM_E4","isPackging":0,"actualLabel":"Pizza Špenát kuře 18 cm"}]</t>
  </si>
  <si>
    <t>2026-03-04T13:46:15.872+01:00</t>
  </si>
  <si>
    <t>2026-03-04T13:50:16.789+01:00</t>
  </si>
  <si>
    <t>[{"id":"c547f780-e6f1-4d3b-9918-8b0f0ac6fdac","count":1,"label":"Americano","posId":"N158","price":5500,"isExtra":false,"creatorId":"IohIf_Z9d6bhTw6u_72of","isPackging":0,"actualLabel":"Americano"}]</t>
  </si>
  <si>
    <t>2026-03-04T13:32:24.840+01:00</t>
  </si>
  <si>
    <t>2026-03-04T13:50:15.655+01:00</t>
  </si>
  <si>
    <t>[{"id":"e81d1eac-78b4-4c74-9c7f-c9c1a65dccf2","count":1,"label":"Pizza Capricciosa 32","posId":"113","price":25900,"isExtra":false,"creatorId":"gK9-J_9fDIFETdmVxhAzz","isPackging":0,"actualLabel":"Pizza Capricciosa 32"},{"id":"666f5d57-c79d-415f-bd66-38dc47ee4585","count":1,"label":"Pizza Pepperoni 32","posId":"120","price":25900,"isExtra":false,"creatorId":"qbS8Ed37Gao1uxba9AYYj","isPackging":0,"actualLabel":"Pizza Pepperoni 32"}]</t>
  </si>
  <si>
    <t>2026-03-04T12:58:42.437+01:00</t>
  </si>
  <si>
    <t>2026-03-04T13:01:48.207+01:00</t>
  </si>
  <si>
    <t>[{"id":"f4434023-1838-40f3-bb9f-7f4156247330","count":1,"label":"Caffe latte","posId":"N153","price":7500,"isExtra":false,"creatorId":"HZ6E_JXpL6fSVfdm-EGO2","isPackging":0,"actualLabel":"Caffe latte"},{"id":"f4434023-1838-40f3-bb9f-7f4156247330","count":1,"label":"Caffe latte","posId":"N153","price":7500,"isExtra":false,"creatorId":"DqrKqdXqmgs2JcIydkuBB","isPackging":0,"actualLabel":"Caffe latte"}]</t>
  </si>
  <si>
    <t>2026-03-04T12:14:05.663+01:00</t>
  </si>
  <si>
    <t>2026-03-04T12:15:21.075+01:00</t>
  </si>
  <si>
    <t>[{"id":"f4434023-1838-40f3-bb9f-7f4156247330","count":1,"label":"Caffe latte","posId":"N153","price":7500,"isExtra":false,"creatorId":"APYSUfKl5vLG4YL0TZACL","isPackging":0,"actualLabel":"Caffe latte"}]</t>
  </si>
  <si>
    <t>2026-03-04T11:24:49.494+01:00</t>
  </si>
  <si>
    <t>2026-03-04T11:41:07.151+01:00</t>
  </si>
  <si>
    <t>[{"id":"62240206","note":"","size":"Zeleninová 32cm","count":1,"label":"Zeleninová 32cm","posId":"115","price":25900,"isExtra":false},{"id":"62240274","note":"","count":1,"label":"Balné","posId":"K0000","price":1500,"isExtra":true},{"id":"62240248","note":"","size":"Mirinda 1l","count":1,"label":"Mirinda 1l","posId":"N126","price":5900,"isExtra":false}]</t>
  </si>
  <si>
    <t>2026-03-04T11:02:50.637+01:00</t>
  </si>
  <si>
    <t>2026-03-04T12:34:49.623+01:00</t>
  </si>
  <si>
    <t>[{"id":"8663ca55-0860-4b59-a9b1-d905f473dc0d","count":1,"label":"Pizza BBQ Meteor 32","posId":"118","price":25900,"isExtra":false,"discount":{"type":"percentage","value":20},"creatorId":"KkalvwIrX_NAxxyT-xshP","isPackging":0,"actualLabel":"Pizza BBQ Meteor 32"},{"id":"d4397be7-89e6-46c3-a5ba-a8bbd0b2ec34","count":1,"label":"Pizza Hawai 18 cm","posId":"126","price":13900,"isExtra":false,"creatorId":"t84DpZpfqn18vcjNdTh9a","isPackging":0,"actualLabel":"Pizza Hawai 18 cm"},{"id":"734f14e5-3164-4c60-ab34-a6cab8625c5e","count":1,"label":"Pizza Comeback 32","posId":"121","price":25900,"isExtra":false,"discount":{"type":"percentage","value":20},"creatorId":"uuuDsMWsR5K6KTzsn7bEq","isPackging":0,"actualLabel":"Pizza Comeback 32"}]</t>
  </si>
  <si>
    <t>Frantisek</t>
  </si>
  <si>
    <t>2026-03-04T00:14:04.883+01:00</t>
  </si>
  <si>
    <t>2026-03-04T00:22:26.229+01:00</t>
  </si>
  <si>
    <t>2026-03-04T00:45:31.488+01:00</t>
  </si>
  <si>
    <t>2026-03-04T00:20:08.249+01:00</t>
  </si>
  <si>
    <t>[{"id":"0ea52415-fdb3-497f-b216-7fd5802f2e0f","note":"","count":1,"label":"Quattro Formaggi 32 cm","posId":"123","price":25900,"isExtra":false},{"id":"21fd0686-e8d1-43f1-84c9-d96f5842a3ca","note":"","count":1,"label":"okraj mozzarella, bylinky","posId":"21fd0686-e8d1-43f1-84c9-d96f5842a3ca","price":5900,"isExtra":true},{"id":"3a8b6a85-3b5c-4ee4-be2d-261ab8731d6e","note":"","count":1,"label":"Dip česnekový","posId":"P106","price":2500,"isExtra":false}]</t>
  </si>
  <si>
    <t>2026-03-03T23:28:17.716+01:00</t>
  </si>
  <si>
    <t>2026-03-03T23:38:39.605+01:00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</si>
  <si>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40cm","posId":"111","price":32900,"isExtra":false},{"id":"62240266","note":"","count":1,"label":"Balné","posId":"K0000","price":2000,"isExtra":true},{"id":"62240230","note":"","size":"Česnekový dip","count":1,"label":"Česnekový dip","posId":"P106","price":2000,"isExtra":false},{"id":"62240274","note":"","count":1,"label":"Balné","posId":"K0000","price":1500,"isExtra":true},{"id":"62240227","note":"","size":"Pečené brambory","count":1,"label":"Pečené brambory","posId":"P103","price":6900,"isExtra":false},{"id":"62240274","note":"","count":1,"label":"Balné","posId":"K0000","price":1500,"isExtra":true}]</t>
  </si>
  <si>
    <t>2026-03-03T23:24:47.211+01:00</t>
  </si>
  <si>
    <t>2026-03-03T23:35:29.302+01:00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</si>
  <si>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🌶️🌶️","posId":"108","price":32900,"isExtra":false},{"id":"62240266","note":"","count":1,"label":"Balné","posId":"K0000","price":2000,"isExtra":true},{"id":"62240295","note":"","count":1,"label":"okraj mozzarella, bylinky","posId":"A122","price":6900,"isExtra":true},{"id":"62240349","note":"","count":1,"label":"Cibule","posId":"C103","price":3500,"KDSTags":["greenhighlight"],"isExtra":true},{"id":"62240353","note":"","count":1,"label":"Kukuřice","posId":"C115","price":3500,"KDSTags":["greenhighlight"],"isExtra":true},{"id":"62240368","note":"","count":1,"label":"Slanina","posId":"C108","price":4000,"KDSTags":["greenhighlight"],"isExtra":true},{"id":"62240234","note":"","size":"Dip Jalapeňos","count":1,"label":"Dip Jalapeňos","posId":"P107","price":2500,"isExtra":false}]</t>
  </si>
  <si>
    <t>2026-03-03T22:56:52.002+01:00</t>
  </si>
  <si>
    <t>2026-03-03T23:10:21.075+01:00</t>
  </si>
  <si>
    <t>[{"id":"62240201","note":"","size":"Hot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🌶️🌶️","posId":"122","price":25900,"isExtra":false},{"id":"62240274","note":"","count":1,"label":"Balné","posId":"K0000","price":1500,"isExtra":true},{"id":"62240304","note":"","count":1,"label":"okraj mozzarella, bbq omáčka","posId":"A123","price":5900,"isExtra":true},{"id":"62240317","note":"","count":1,"label":"Bez cibule","posId":"X103","price":0,"KDSTags":["redhighlight"],"isExtra":true}]</t>
  </si>
  <si>
    <t>2026-03-03T22:56:13.269+01:00</t>
  </si>
  <si>
    <t>2026-03-03T23:10:15.226+01:00</t>
  </si>
  <si>
    <t>[{"id":"62240187","note":"","size":"Margherita 40cm","count":1,"label":"Margherita 40cm","posId":"100","price":27900,"isExtra":false},{"id":"62240266","note":"","count":1,"label":"Balné","posId":"K0000","price":2000,"isExtra":true},{"id":"62240246","note":"","size":"Pepsi 1l","count":1,"label":"Pepsi 1l","posId":"N124","price":5900,"isExtra":false}]</t>
  </si>
  <si>
    <t>2026-03-03T22:54:04.193+01:00</t>
  </si>
  <si>
    <t>2026-03-03T23:03:35.791+01:00</t>
  </si>
  <si>
    <t>[{"id":"944ada84-4b76-4cec-9248-ebcd083131da","note":"","count":1,"label":"Baby špenát &amp; kuře 32 cm","posId":"140","price":25900,"isExtra":false},{"id":"2585f58b-88a9-4cf3-bee9-d0f178b1877c","note":"","count":1,"label":"okraj Hotdog bez omáčky","posId":"2585f58b-88a9-4cf3-bee9-d0f178b1877c","price":5900,"isExtra":true},{"id":"38de8e38-e51e-422d-9a89-960ebc505f1b","note":"","count":1,"label":"šunka","posId":"38de8e38-e51e-422d-9a89-960ebc505f1b","price":3000,"isExtra":true}]</t>
  </si>
  <si>
    <t>2026-03-03T22:36:04.151+01:00</t>
  </si>
  <si>
    <t>2026-03-03T22:46:48.704+01:00</t>
  </si>
  <si>
    <t>2026-03-03T22:31:47.366+01:00</t>
  </si>
  <si>
    <t>2026-03-03T22:45:07.899+01:00</t>
  </si>
  <si>
    <t>[{"id":"62240204","note":"","size":"BBQ Texas 32cm","count":1,"label":"BBQ Texas 32cm","posId":"119","price":25900,"isExtra":false},{"id":"62240274","note":"","count":1,"label":"Balné","posId":"K0000","price":1500,"isExtra":true}]</t>
  </si>
  <si>
    <t>2026-03-03T22:29:41.765+01:00</t>
  </si>
  <si>
    <t>2026-03-03T22:47:53.381+01:00</t>
  </si>
  <si>
    <t>[{"id":"c4b3f3b8-33c0-4705-890c-1c29e90f6ce6","count":1,"label":"Pizza BBQ Texas 40","posId":"107","price":32900,"isExtra":false,"creatorId":"PdT7sYGFM6N_O6R3IyE_v","isPackging":0,"actualLabel":"Pizza BBQ Texas 40"}]</t>
  </si>
  <si>
    <t>2026-03-03T21:59:32.073+01:00</t>
  </si>
  <si>
    <t>2026-03-03T22:09:09.769+01:00</t>
  </si>
  <si>
    <t>2026-03-03T21:44:10.732+01:00</t>
  </si>
  <si>
    <t>2026-03-03T22:07:37.536+01:00</t>
  </si>
  <si>
    <t>[{"id":"f341f44b-a0ea-4873-a54a-fa4cb8b02aca","count":1,"label":"Pizza Capricciosa 40","posId":"101","price":32900,"isExtra":false,"creatorId":"Osl4K2yDM8ZnsQfm3HlOQ","isPackging":0,"actualLabel":"Pizza Capricciosa 40"}]</t>
  </si>
  <si>
    <t>2026-03-03T21:18:43.399+01:00</t>
  </si>
  <si>
    <t>2026-03-03T21:27:09.353+01:00</t>
  </si>
  <si>
    <t>[{"id":"62240235","note":"","size":"Jablečno-skořicové rolls","count":1,"label":"Jablečno-skořicové rolls","posId":"18","price":8900,"isExtra":false},{"id":"62240274","note":"","count":1,"label":"Balné","posId":"K0000","price":1500,"isExtra":true},{"id":"62240239","note":"","size":"Opočno vanilková","count":1,"label":"Opočno vanilková","posId":"D108","price":13900,"isExtra":false}]</t>
  </si>
  <si>
    <t>2026-03-03T20:33:51.599+01:00</t>
  </si>
  <si>
    <t>2026-03-03T21:00:23.687+01:00</t>
  </si>
  <si>
    <t>2026-03-03T20:12:55.527+01:00</t>
  </si>
  <si>
    <t>2026-03-03T20:16:20.311+01:00</t>
  </si>
  <si>
    <t>[{"id":"1bf8f3b6-43e9-4ddc-97f7-70f0b7f9dc97","count":1,"label":"Pizza Pepperoni 18","posId":"132","price":13900,"isExtra":false,"discount":{"type":"percentage","value":100},"creatorId":"0B-IP8QYnpmGSpD4INhhF","isPackging":0,"actualLabel":"Pizza Pepperoni 18"},{"id":"extra_20230331101812_59","count":1,"label":"Gorgonzola","posId":"A101","price":2000,"isExtra":true,"discount":{"type":"percentage","value":100},"mainItemId":"1bf8f3b6-43e9-4ddc-97f7-70f0b7f9dc97"},{"id":"extra_20230331101812_62","count":1,"label":"Grana padano, pecorino, parmazán","posId":"A130","price":2000,"isExtra":true,"discount":{"type":"percentage","value":100},"mainItemId":"1bf8f3b6-43e9-4ddc-97f7-70f0b7f9dc97"}]</t>
  </si>
  <si>
    <t>2026-03-03T19:46:23.502+01:00</t>
  </si>
  <si>
    <t>2026-03-03T19:56:31.614+01:00</t>
  </si>
  <si>
    <t>2026-03-03T20:10:35.443+01:00</t>
  </si>
  <si>
    <t>2026-03-03T19:46:29.117+01:00</t>
  </si>
  <si>
    <t>[{"id":"666f5d57-c79d-415f-bd66-38dc47ee4585","count":1,"label":"Pizza Pepperoni 32","posId":"120","price":25900,"isExtra":false,"creatorId":"hzQMFzUnchQ8vVtTh9r9S","isPackging":0,"actualLabel":"Pizza Pepperoni 32"},{"id":"49248c77-0000-4748-b81a-507bb0a368ea","count":1,"label":"Pepsi 1l","posId":"N124","price":5900,"isExtra":false,"creatorId":"RtYVt54Pz7U9i_C1ijzM9","isPackging":0,"actualLabel":"Pepsi 1l"}]</t>
  </si>
  <si>
    <t>2026-03-03T19:04:57.806+01:00</t>
  </si>
  <si>
    <t>2026-03-03T19:13:19.181+01:00</t>
  </si>
  <si>
    <t>[{"id":"62240204","note":"","size":"BBQ Texas 32cm","count":1,"label":"BBQ Texas 32cm","posId":"119","price":25900,"isExtra":false},{"id":"62240274","note":"","count":1,"label":"Balné","posId":"K0000","price":1500,"isExtra":true},{"id":"62240333","note":"","count":1,"label":"Bez cibule","posId":"X103","price":0,"KDSTags":["redhighlight"],"isExtra":true},{"id":"62240202","note":"","size":"Comeback 32cm 🌶️","count":1,"label":"Comeback 32cm 🌶️","posId":"121","price":25900,"isExtra":false},{"id":"62240274","note":"","count":1,"label":"Balné","posId":"K0000","price":1500,"isExtra":true}]</t>
  </si>
  <si>
    <t>2026-03-03T17:28:47.049+01:00</t>
  </si>
  <si>
    <t>2026-03-03T17:28:57.720+01:00</t>
  </si>
  <si>
    <t>[{"id":"14ed2657-b58d-4efd-97ae-3a48a4555f3f","count":1,"label":"Guarana kiwi a jablko","posId":"N144","price":5500,"isExtra":false,"discount":{"type":"absolute","value":35},"creatorId":"TiCFx3_zADbyU1GlB_zsx","isPackging":0,"actualLabel":"Guarana kiwi a jablko"}]</t>
  </si>
  <si>
    <t>2026-03-03T17:07:53.684+01:00</t>
  </si>
  <si>
    <t>2026-03-03T17:18:18.168+01:00</t>
  </si>
  <si>
    <t>[{"id":"8e14a535-5628-4959-9da1-d7350a200486","count":1,"label":"Pizza Margherita 32","posId":"112","price":21900,"isExtra":false,"creatorId":"cymZgd1FNifnGuQ7iMJmc","isPackging":0,"actualLabel":"Pizza Margherita 32"},{"id":"18c7dc2e-3f8c-4b58-9c90-6a401315d32b","count":1,"label":"Pizza Hawai 32 cm","posId":"114","price":25900,"isExtra":false,"creatorId":"ugL4D6BW9YUygPgoyGnQX","isPackging":0,"actualLabel":"Pizza Hawai 32 cm"},{"id":"RjnzJvFGQ7bViwxWS8fAW","count":1,"label":"Bez ananasu","posId":"X100","price":0,"KDSTags":["redhighlight"],"isExtra":true,"mainItemId":"18c7dc2e-3f8c-4b58-9c90-6a401315d32b"},{"id":"c4b5825a-dcf4-401b-a97f-768a9f88727e","count":1,"label":"Jablečný džus 0,33l","posId":"N176","price":4500,"isExtra":false,"creatorId":"lUXCGB5cYbcfzju7MhVOu","isPackging":0,"actualLabel":"Jablečný džus 0,33l"}]</t>
  </si>
  <si>
    <t>2026-03-03T16:44:39.216+01:00</t>
  </si>
  <si>
    <t>2026-03-03T16:51:10.246+01:00</t>
  </si>
  <si>
    <t>[{"id":"62240207","note":"","size":"Hawai 32cm","count":1,"label":"Hawai 32cm","posId":"114","price":25900,"isExtra":false},{"id":"62240274","note":"","count":1,"label":"Balné","posId":"K0000","price":1500,"isExtra":true},{"id":"62240226","note":"","size":"Masové kuličky","count":1,"label":"Masové kuličky","posId":"P102","price":9900,"isExtra":false},{"id":"62240274","note":"","count":1,"label":"Balné","posId":"K0000","price":1500,"isExtra":true},{"id":"62240229","note":"","size":"Pepperoni Rolls 🌶️","count":1,"label":"Pepperoni Rolls 🌶️","posId":"P100","price":8900,"isExtra":false},{"id":"62240274","note":"","count":1,"label":"Balné","posId":"K0000","price":1500,"isExtra":true},{"id":"62240227","note":"","size":"Pečené brambory","count":1,"label":"Pečené brambory","posId":"P103","price":6900,"isExtra":false},{"id":"62240274","note":"","count":1,"label":"Balné","posId":"K0000","price":1500,"isExtra":true}]</t>
  </si>
  <si>
    <t>Kyrylo</t>
  </si>
  <si>
    <t>2026-03-03T14:49:26.200+01:00</t>
  </si>
  <si>
    <t>2026-03-03T14:55:09.729+01:00</t>
  </si>
  <si>
    <t>[{"id":"116","note":"","count":1,"label":"Baby Špenát &amp; kuře 32cm","posId":"116","price":25900,"isExtra":false},{"id":"K0000","note":"","count":1,"label":"Balné","posId":"K0000","price":1500,"isExtra":true},{"id":"17","note":"","count":1,"label":"USA těsto","posId":"17","price":1000,"isExtra":true},{"id":"ZSB32","note":"","count":1,"label":"BBQ základ","posId":"ZSB32","price":0,"isExtra":true},{"id":"A123","note":"","count":1,"label":"okraj mozzarella, bbq omáčka","posId":"A123","price":5900,"isExtra":true},{"id":"P106","note":"","count":1,"label":"Česnekový dip","posId":"P106","price":2000,"isExtra":false},{"id":"K0000","note":"","count":1,"label":"Balné","posId":"K0000","price":1500,"isExtra":true}]</t>
  </si>
  <si>
    <t>2026-03-03T14:28:03.768+01:00</t>
  </si>
  <si>
    <t>2026-03-03T14:32:41.423+01:00</t>
  </si>
  <si>
    <t>2026-03-03T14:48:18.110+01:00</t>
  </si>
  <si>
    <t>2026-03-03T14:29:01.763+01:00</t>
  </si>
  <si>
    <t>[{"id":"5b1f2843-926a-4dd1-a5f0-4fddc7b45013","note":"","count":1,"label":"Margherita 32 cm","posId":"112","price":21900,"isExtra":false},{"id":"21fd0686-e8d1-43f1-84c9-d96f5842a3ca","note":"","count":1,"label":"okraj mozzarella, bylinky","posId":"21fd0686-e8d1-43f1-84c9-d96f5842a3ca","price":5900,"isExtra":true},{"id":"211d85d0-839e-41d0-89e3-ea177ad7489e","note":"","count":1,"label":"Dip česnekový","posId":"P106","price":2500,"isExtra":false}]</t>
  </si>
  <si>
    <t>2026-03-03T13:56:04.814+01:00</t>
  </si>
  <si>
    <t>2026-03-03T14:05:17.368+01:00</t>
  </si>
  <si>
    <t>2026-03-03T13:58:56.890+01:00</t>
  </si>
  <si>
    <t>[{"id":"2fe3a18b-075c-4e34-9ddd-f1c1fd345e2d","count":1,"label":"Pizza Hawai 40 cm","posId":"102","price":32900,"isExtra":false,"creatorId":"u1G2XZxMpdV5V2137X2jd","isPackging":0,"actualLabel":"Pizza Hawai 40 cm"},{"id":"RjnzJvFGQ7bViwxWS8fAW","count":1,"label":"Bez ananasu","posId":"X100","price":0,"KDSTags":["redhighlight"],"isExtra":true,"mainItemId":"2fe3a18b-075c-4e34-9ddd-f1c1fd345e2d"}]</t>
  </si>
  <si>
    <t>2026-03-03T13:49:03.226+01:00</t>
  </si>
  <si>
    <t>2026-03-03T13:59:43.514+01:00</t>
  </si>
  <si>
    <t>2026-03-03T13:48:05.663+01:00</t>
  </si>
  <si>
    <t>2026-03-03T13:48:57.285+01:00</t>
  </si>
  <si>
    <t>[{"id":"392c0eaa-2538-4d3f-9d09-15d340f244a3","count":1,"label":"Mirinda 0,33l","posId":"N172","price":3900,"isExtra":false,"creatorId":"dgxp7ZWjg4eHaQS5yYeD8","isPackging":0,"actualLabel":"Mirinda 0,33l"}]</t>
  </si>
  <si>
    <t>2026-03-03T13:41:13.884+01:00</t>
  </si>
  <si>
    <t>2026-03-03T13:48:55.157+01:00</t>
  </si>
  <si>
    <t>[{"id":"f4434023-1838-40f3-bb9f-7f4156247330","count":1,"label":"Caffe latte","posId":"N153","price":7500,"isExtra":false,"creatorId":"AhDnkcFyL68fYm7KylKJh","isPackging":0,"actualLabel":"Caffe latte"}]</t>
  </si>
  <si>
    <t>2026-03-03T13:34:02.935+01:00</t>
  </si>
  <si>
    <t>2026-03-03T13:56:12.845+01:00</t>
  </si>
  <si>
    <t>[{"id":"1bf8f3b6-43e9-4ddc-97f7-70f0b7f9dc97","count":1,"label":"Pizza Pepperoni 18","posId":"132","price":13900,"isExtra":false,"creatorId":"PbOrHlGv0X0cxQm1lsUSg","isPackging":0,"actualLabel":"Pizza Pepperoni 18"},{"id":"38fbf306-1585-4d67-9b87-6d5b39f05c8f","count":1,"label":"Pizza BBQ Texas 32","posId":"119","price":25900,"isExtra":false,"creatorId":"quGUz9gm22zxdBDtvdhA0","isPackging":0,"actualLabel":"Pizza BBQ Texas 32"},{"id":"XPkVqnHppbH6u1s3AJh6Q","count":1,"label":"Bez papriky","posId":"X111","price":0,"KDSTags":["redhighlight"],"isExtra":true,"mainItemId":"38fbf306-1585-4d67-9b87-6d5b39f05c8f"},{"id":"38fbf306-1585-4d67-9b87-6d5b39f05c8f","count":1,"label":"Pizza BBQ Texas 32","posId":"119","price":25900,"isExtra":false,"creatorId":"H07OSTijlBVDpQRaXaOtT","isPackging":0,"actualLabel":"Pizza BBQ Texas 32"},{"id":"cd871fbb-ba6c-4597-ae71-218aeb87c89d","count":1,"label":"Dip BBQ","posId":"P105","price":2500,"isExtra":false,"creatorId":"s3Lqf3IXPHLJ8zXmsgxiV","isPackging":0,"actualLabel":"Dip BBQ"}]</t>
  </si>
  <si>
    <t>2026-03-03T12:47:47.889+01:00</t>
  </si>
  <si>
    <t>2026-03-03T13:03:32.907+01:00</t>
  </si>
  <si>
    <t>[{"id":"1e8d27fe-5059-4d3c-a717-e6037379688e","count":1,"label":"Pizza Quattro Formaggi 40","posId":"111","price":32900,"isExtra":false,"creatorId":"Tuur-nN9qVyr1bcpERc1C","isPackging":0,"actualLabel":"Pizza Quattro Formaggi 40"}]</t>
  </si>
  <si>
    <t>2026-03-03T12:43:55.150+01:00</t>
  </si>
  <si>
    <t>2026-03-03T13:00:42.304+01:00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</si>
  <si>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🌶️🌶️","posId":"110","price":32900,"isExtra":false},{"id":"62240266","note":"","count":1,"label":"Balné","posId":"K0000","price":2000,"isExtra":true},{"id":"62240190","note":"","size":"Comeback 40cm 🌶️","count":1,"label":"Comeback 40cm 🌶️","posId":"109","price":32900,"isExtra":false},{"id":"62240266","note":"","count":1,"label":"Balné","posId":"K0000","price":2000,"isExtra":true},{"id":"62240295","note":"","count":1,"label":"okraj mozzarella, bylinky","posId":"A122","price":6900,"isExtra":true}]</t>
  </si>
  <si>
    <t>2026-03-03T11:33:17.189+01:00</t>
  </si>
  <si>
    <t>2026-03-03T12:25:04.460+01:00</t>
  </si>
  <si>
    <t>[{"id":"d9dc13ba-8a93-42eb-a269-2b1686554432","count":1,"label":"Pizza Hot &amp; Spicy 18","posId":"134","price":13900,"isExtra":false,"creatorId":"qiFDSxXKYgiJzG83kfzEA","isPackging":0,"actualLabel":"Pizza Hot &amp; Spicy 18"},{"id":"1bf8f3b6-43e9-4ddc-97f7-70f0b7f9dc97","count":1,"label":"Pizza Pepperoni 18","posId":"132","price":13900,"isExtra":false,"creatorId":"jajP8tl2VMElumgKm_f8B","isPackging":0,"actualLabel":"Pizza Pepperoni 18"},{"id":"d4397be7-89e6-46c3-a5ba-a8bbd0b2ec34","count":1,"label":"Pizza Hawai 18 cm","posId":"126","price":13900,"isExtra":false,"creatorId":"v5_MJ8Fm3W3gAbOHcgK-p","isPackging":0,"actualLabel":"Pizza Hawai 18 cm"},{"id":"RjnzJvFGQ7bViwxWS8fAW","count":1,"label":"Bez ananasu","posId":"X100","price":0,"KDSTags":["redhighlight"],"isExtra":true,"mainItemId":"d4397be7-89e6-46c3-a5ba-a8bbd0b2ec34"}]</t>
  </si>
  <si>
    <t>2026-03-03T11:27:45.002+01:00</t>
  </si>
  <si>
    <t>2026-03-03T12:25:03.742+01:00</t>
  </si>
  <si>
    <t>[{"id":"ca70b78f-5a48-485f-9bed-1d4c79e68c4b","count":1,"label":"Pizza Comeback 18","posId":"133","price":13900,"isExtra":false,"creatorId":"uJLgeveF4g3iNLiDpvHr0","isPackging":0,"actualLabel":"Pizza Comeback 18"}]</t>
  </si>
  <si>
    <t>2026-03-03T11:26:51.211+01:00</t>
  </si>
  <si>
    <t>2026-03-03T12:25:02.870+01:00</t>
  </si>
  <si>
    <t>[{"id":"d9dc13ba-8a93-42eb-a269-2b1686554432","count":1,"label":"Pizza Hot &amp; Spicy 18","posId":"134","price":13900,"isExtra":false,"creatorId":"LW-MHxslOW74m869RCGlR","isPackging":0,"actualLabel":"Pizza Hot &amp; Spicy 18"}]</t>
  </si>
  <si>
    <t>2026-03-03T11:23:03.687+01:00</t>
  </si>
  <si>
    <t>2026-03-03T11:37:58.455+01:00</t>
  </si>
  <si>
    <t>[{"id":"a4efa812-1470-4ea2-a19d-39843abed3be","note":"","count":1,"label":"Comeback 32 cm","posId":"145","price":25900,"isExtra":false}]</t>
  </si>
  <si>
    <t>2026-03-03T11:04:45.413+01:00</t>
  </si>
  <si>
    <t>2026-03-03T11:14:42.888+01:00</t>
  </si>
  <si>
    <t>[{"id":"864ed54f-c99e-45ab-b65e-dc3c6ef3ae72","count":1,"label":"Pizza Quattro Formaggi 32","posId":"123","price":25900,"isExtra":false,"creatorId":"V1s85G6Pv09uE0lg6Rxb5","isPackging":0,"actualLabel":"Pizza Quattro Formaggi 32"}]</t>
  </si>
  <si>
    <t>2026-03-02T23:44:46.973+01:00</t>
  </si>
  <si>
    <t>2026-03-03T00:03:36.930+01:00</t>
  </si>
  <si>
    <t>2026-03-03T00:29:57.817+01:00</t>
  </si>
  <si>
    <t>2026-03-02T23:47:01.297+01:00</t>
  </si>
  <si>
    <t>[{"id":"c4b3f3b8-33c0-4705-890c-1c29e90f6ce6","count":1,"label":"Pizza BBQ Texas 40","posId":"107","price":32900,"isExtra":false,"creatorId":"0iXT15E6CWT81SiJfmyiI","isPackging":0,"actualLabel":"Pizza BBQ Texas 40"},{"id":"c4b3f3b8-33c0-4705-890c-1c29e90f6ce6","count":1,"label":"Pizza BBQ Texas 40","posId":"107","price":32900,"isExtra":false,"creatorId":"01oU0K2qCxD2fife-goK0","isPackging":0,"actualLabel":"Pizza BBQ Texas 40"}]</t>
  </si>
  <si>
    <t>2026-03-02T23:19:03.773+01:00</t>
  </si>
  <si>
    <t>2026-03-02T23:26:51.463+01:00</t>
  </si>
  <si>
    <t>2026-03-02T23:55:54.582+01:00</t>
  </si>
  <si>
    <t>2026-03-02T23:26:49.783+01:00</t>
  </si>
  <si>
    <t>[{"id":"d63e9120-8ffe-444c-ba51-6c942a13f4fc","note":"","count":1,"label":"Margherita 40 cm","posId":"100","price":28900,"isExtra":false},{"id":"ed9751e1-1886-4b0f-b8dd-d3c6488dfd29","note":"","count":1,"label":"Mozzarella","posId":"ed9751e1-1886-4b0f-b8dd-d3c6488dfd29","price":4000,"isExtra":true}]</t>
  </si>
  <si>
    <t>2026-03-02T22:00:36.164+01:00</t>
  </si>
  <si>
    <t>2026-03-02T22:08:35.309+01:00</t>
  </si>
  <si>
    <t>[{"id":"62240208","note":"","size":"Capricciosa 32cm","count":1,"label":"Capricciosa 32cm","posId":"113","price":25900,"isExtra":false},{"id":"62240274","note":"","count":1,"label":"Balné","posId":"K0000","price":1500,"isExtra":true},{"id":"62240392","note":"","count":1,"label":"Smetanový základ","posId":"ZRS32","price":0,"isExtra":true}]</t>
  </si>
  <si>
    <t>2026-03-02T20:10:21.118+01:00</t>
  </si>
  <si>
    <t>2026-03-02T20:14:35.500+01:00</t>
  </si>
  <si>
    <t>2026-03-02T19:38:51.491+01:00</t>
  </si>
  <si>
    <t>2026-03-02T19:51:38.070+01:00</t>
  </si>
  <si>
    <t>[{"id":"62240206","note":"","size":"Zeleninová 32cm","count":1,"label":"Zeleninová 32cm","posId":"115","price":25900,"isExtra":false},{"id":"62240274","note":"","count":1,"label":"Balné","posId":"K0000","price":1500,"isExtra":true},{"id":"62240246","note":"","size":"Pepsi 1l","count":1,"label":"Pepsi 1l","posId":"N124","price":5900,"isExtra":false}]</t>
  </si>
  <si>
    <t>2026-03-02T19:38:21.068+01:00</t>
  </si>
  <si>
    <t>2026-03-02T19:50:05.214+01:00</t>
  </si>
  <si>
    <t>[{"id":"62240207","note":"","size":"Hawai 32cm","count":1,"label":"Hawai 32cm","posId":"114","price":25900,"isExtra":false},{"id":"62240274","note":"","count":1,"label":"Balné","posId":"K0000","price":1500,"isExtra":true},{"id":"62240325","note":"","count":1,"label":"okraj hotdog, hořčice","posId":"A117","price":5900,"isExtra":true},{"id":"62240233","note":"","size":"Choco Rolls","count":1,"label":"Choco Rolls","posId":"chr100","price":8900,"isExtra":false},{"id":"62240274","note":"","count":1,"label":"Balné","posId":"K0000","price":1500,"isExtra":true}]</t>
  </si>
  <si>
    <t>2026-03-02T19:27:48.166+01:00</t>
  </si>
  <si>
    <t>2026-03-02T19:34:43.326+01:00</t>
  </si>
  <si>
    <t>[{"id":"62240225","note":"","size":"Spicy Wings 🌶️","count":2,"label":"Spicy Wings 🌶️","posId":"P101","price":12900,"isExtra":false},{"id":"62240274","note":"","count":2,"label":"Balné","posId":"K0000","price":1500,"isExtra":true},{"id":"62240188","note":"","size":"Quattro Formaggi 40cm","count":1,"label":"Quattro Formaggi 40cm","posId":"111","price":32900,"isExtra":false},{"id":"62240266","note":"","count":1,"label":"Balné","posId":"K0000","price":2000,"isExtra":true},{"id":"62240411","note":"","count":1,"label":"Rajčatový základ","posId":"ZSR40","price":0,"isExtra":true},{"id":"62240295","note":"","count":1,"label":"okraj mozzarella, bylinky","posId":"A122","price":6900,"isExtra":true}]</t>
  </si>
  <si>
    <t>2026-03-02T19:18:56.379+01:00</t>
  </si>
  <si>
    <t>2026-03-02T19:26:59.255+01:00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</si>
  <si>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🌶️","posId":"109","price":32900,"isExtra":false},{"id":"62240266","note":"","count":1,"label":"Balné","posId":"K0000","price":2000,"isExtra":true},{"id":"62240295","note":"","count":1,"label":"okraj mozzarella, bylinky","posId":"A122","price":6900,"isExtra":true}]</t>
  </si>
  <si>
    <t>2026-03-02T19:01:52.380+01:00</t>
  </si>
  <si>
    <t>2026-03-02T19:09:43.205+01:00</t>
  </si>
  <si>
    <t>[{"id":"62240201","note":"","size":"Hot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🌶️🌶️","posId":"122","price":25900,"isExtra":false},{"id":"62240274","note":"","count":1,"label":"Balné","posId":"K0000","price":1500,"isExtra":true},{"id":"62240190","note":"","size":"Comeback 40cm 🌶️","count":1,"label":"Comeback 40cm 🌶️","posId":"109","price":32900,"isExtra":false},{"id":"62240266","note":"","count":1,"label":"Balné","posId":"K0000","price":2000,"isExtra":true}]</t>
  </si>
  <si>
    <t>2026-03-02T18:27:48.413+01:00</t>
  </si>
  <si>
    <t>2026-03-02T18:34:39.412+01:00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</si>
  <si>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🌶️🌶️","posId":"108","price":32900,"isExtra":false},{"id":"62240266","note":"","count":1,"label":"Balné","posId":"K0000","price":2000,"isExtra":true}]</t>
  </si>
  <si>
    <t>2026-03-02T18:07:34.055+01:00</t>
  </si>
  <si>
    <t>2026-03-02T18:14:33.441+01:00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</si>
  <si>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32cm","posId":"123","price":25900,"isExtra":false},{"id":"62240274","note":"","count":1,"label":"Balné","posId":"K0000","price":1500,"isExtra":true},{"id":"62240409","note":"","count":1,"label":"BBQ základ","posId":"ZSB32","price":0,"isExtra":true},{"id":"62240187","note":"","size":"Margherita 40cm","count":1,"label":"Margherita 40cm","posId":"100","price":27900,"isExtra":false},{"id":"62240266","note":"","count":1,"label":"Balné","posId":"K0000","price":2000,"isExtra":true},{"id":"62240415","note":"","count":1,"label":"BBQ základ","posId":"ZRB40","price":0,"isExtra":true}]</t>
  </si>
  <si>
    <t>2026-03-02T17:26:01.859+01:00</t>
  </si>
  <si>
    <t>2026-03-02T17:29:13.438+01:00</t>
  </si>
  <si>
    <t>[{"id":"428e1c0b-4234-4b06-b060-02a3a194dbbd","count":1,"label":"Pizza Quattro Formaggi 18","posId":"135","price":13900,"isExtra":false,"creatorId":"gr6rCNhmiezJZj_wHpU60","isPackging":0,"actualLabel":"Pizza Quattro Formaggi 18"}]</t>
  </si>
  <si>
    <t>2026-03-02T17:20:57.474+01:00</t>
  </si>
  <si>
    <t>2026-03-02T17:29:12.358+01:00</t>
  </si>
  <si>
    <t>[{"id":"14ed2657-b58d-4efd-97ae-3a48a4555f3f","count":1,"label":"Guarana kiwi a jablko","posId":"N144","price":5500,"isExtra":false,"discount":{"type":"absolute","value":35},"creatorId":"bimLLByxLSalinWaVajB_","isPackging":0,"actualLabel":"Guarana kiwi a jablko"}]</t>
  </si>
  <si>
    <t>2026-03-02T17:04:47.579+01:00</t>
  </si>
  <si>
    <t>2026-03-02T17:15:12.038+01:00</t>
  </si>
  <si>
    <t>[{"id":"62240223","note":"Bez cibule prosím","size":"Spicy menu Comeback","count":1,"label":"Spicy menu Comeback","posId":"M100","price":34900,"isExtra":false},{"id":"62240312","note":"","count":1,"label":"Comeback","posId":"Y121","price":0,"isExtra":true},{"id":"62240267","note":"","count":1,"label":"spicy wings 🌶️","posId":"P101","price":0,"isExtra":true},{"id":"62240396","note":"","count":1,"label":"Aquilla zelený čaj/citron","posId":"N121","price":0,"isExtra":true},{"id":"62240226","note":"","size":"Masové kuličky","count":1,"label":"Masové kuličky","posId":"P102","price":9900,"isExtra":false},{"id":"62240274","note":"","count":1,"label":"Balné","posId":"K0000","price":1500,"isExtra":true}]</t>
  </si>
  <si>
    <t>2026-03-02T16:38:16.201+01:00</t>
  </si>
  <si>
    <t>2026-03-02T16:52:39.630+01:00</t>
  </si>
  <si>
    <t>2026-03-02T17:03:57.421+01:00</t>
  </si>
  <si>
    <t>2026-03-02T16:52:29.466+01:00</t>
  </si>
  <si>
    <t>[{"id":"666f5d57-c79d-415f-bd66-38dc47ee4585","count":1,"label":"Pizza Pepperoni 32","posId":"120","price":25900,"isExtra":false,"creatorId":"EhQ1qpa_DmdWvqqKBylkf","isPackging":0,"actualLabel":"Pizza Pepperoni 32"},{"id":"49248c77-0000-4748-b81a-507bb0a368ea","count":1,"label":"Pepsi 1l","posId":"N124","price":5900,"isExtra":false,"creatorId":"i5sNYpv9rIoxFACr1V4mm","isPackging":0,"actualLabel":"Pepsi 1l"}]</t>
  </si>
  <si>
    <t>2026-03-02T16:19:37.734+01:00</t>
  </si>
  <si>
    <t>[{"id":"64994358","note":"","size":"Strawberry Love menu","count":1,"label":"Strawberry Love menu","posId":"M300","price":34900,"isExtra":false},{"id":"62240350","note":"","count":1,"label":"Špenát &amp; kuře","posId":"Y116","price":0,"isExtra":true},{"id":"62240401","note":"","count":1,"label":"Pepsi zero sugar 1l","posId":"N125","price":0,"isExtra":true},{"id":"64994359","note":"","count":1,"label":"Pizza Strawbery Love 18","posId":"40","price":0,"isExtra":true}]</t>
  </si>
  <si>
    <t>2026-03-02T16:12:06.940+01:00</t>
  </si>
  <si>
    <t>[{"id":"9203069d-630f-4514-80a6-d80bf3b3cc61","count":1,"label":"Dip česnekový","posId":"P106","price":2500,"isExtra":false,"creatorId":"kgujmU2lnbXhV4GEspGtl","isPackging":0,"actualLabel":"Dip česnekový"}]</t>
  </si>
  <si>
    <t>2026-03-02T14:44:24.426+01:00</t>
  </si>
  <si>
    <t>2026-03-02T14:46:35.296+01:00</t>
  </si>
  <si>
    <t>[{"id":"62240187","note":"","size":"Margherita 40cm","count":1,"label":"Margherita 40cm","posId":"100","price":27900,"isExtra":false},{"id":"62240266","note":"","count":1,"label":"Balné","posId":"K0000","price":2000,"isExtra":true}]</t>
  </si>
  <si>
    <t>2026-03-02T14:04:55.712+01:00</t>
  </si>
  <si>
    <t>2026-03-02T14:14:22.768+01:00</t>
  </si>
  <si>
    <t>2026-03-02T14:24:31.732+01:00</t>
  </si>
  <si>
    <t>2026-03-02T14:05:01.287+01:00</t>
  </si>
  <si>
    <t>[{"id":"18c7dc2e-3f8c-4b58-9c90-6a401315d32b","count":1,"label":"Pizza Hawai 32 cm","posId":"114","price":25900,"isExtra":false,"creatorId":"J8xo_DHq79Y3tRSyhkZiq","isPackging":0,"actualLabel":"Pizza Hawai 32 cm"},{"id":"RjnzJvFGQ7bViwxWS8fAW","count":1,"label":"Bez ananasu","posId":"X100","price":0,"KDSTags":["redhighlight"],"isExtra":true,"mainItemId":"18c7dc2e-3f8c-4b58-9c90-6a401315d32b"},{"id":"1e8d27fe-5059-4d3c-a717-e6037379688e","count":1,"label":"Pizza Quattro Formaggi 40","posId":"111","price":32900,"isExtra":false,"creatorId":"5AHt1sU5P_8nhBw2W-gEf","isPackging":0,"actualLabel":"Pizza Quattro Formaggi 40"}]</t>
  </si>
  <si>
    <t>2026-03-02T13:36:47.502+01:00</t>
  </si>
  <si>
    <t>2026-03-02T13:44:24.335+01:00</t>
  </si>
  <si>
    <t>[{"id":"62240232","note":"","size":"Jalapenos Rolls","count":1,"label":"Jalapenos Rolls","posId":"jpr200","price":8900,"isExtra":false},{"id":"62240274","note":"","count":1,"label":"Balné","posId":"K0000","price":1500,"isExtra":true},{"id":"62240233","note":"","size":"Choco Rolls","count":1,"label":"Choco Rolls","posId":"chr100","price":8900,"isExtra":false},{"id":"62240274","note":"","count":1,"label":"Balné","posId":"K0000","price":1500,"isExtra":true},{"id":"62240250","note":"","size":"Poděbradská malinovka 0,5l","count":1,"label":"Poděbradská malinovka 0,5l","posId":"N129","price":4900,"isExtra":false},{"id":"62240228","note":"","size":"Česnekový chléb 18cm","count":1,"label":"Česnekový chléb 18cm","posId":"P104","price":7900,"isExtra":false},{"id":"62240274","note":"","count":1,"label":"Balné","posId":"K0000","price":1500,"isExtra":true},{"id":"62240199","note":"","size":"Margherita 32cm","count":1,"label":"Margherita 32cm","posId":"112","price":21900,"isExtra":false},{"id":"62240274","note":"","count":1,"label":"Balné","posId":"K0000","price":1500,"isExtra":true}]</t>
  </si>
  <si>
    <t>2026-03-02T12:31:19.155+01:00</t>
  </si>
  <si>
    <t>2026-03-02T12:40:07.918+01:00</t>
  </si>
  <si>
    <t>[{"id":"d4397be7-89e6-46c3-a5ba-a8bbd0b2ec34","count":1,"label":"Pizza Hawai 18 cm","posId":"126","price":13900,"isExtra":false,"creatorId":"Kyk2UvmXFwSpZ5u3ZaFg1","isPackging":0,"actualLabel":"Pizza Hawai 18 cm"},{"id":"aeb1bf51-b610-45bb-bb71-8691c79c797d","count":1,"label":"Pizza Capricciosa 18","posId":"125","price":13900,"isExtra":false,"creatorId":"HuGPoZtOcZP0vt4FSsdRN","isPackging":0,"actualLabel":"Pizza Capricciosa 18"}]</t>
  </si>
  <si>
    <t>2026-03-02T12:10:06.823+01:00</t>
  </si>
  <si>
    <t>2026-03-02T12:18:44.970+01:00</t>
  </si>
  <si>
    <t>[{"id":"aeb1bf51-b610-45bb-bb71-8691c79c797d","count":1,"label":"Pizza Capricciosa 18","posId":"125","price":13900,"isExtra":false,"creatorId":"R_se-Mclrz7SXzkBiNKiy","isPackging":0,"actualLabel":"Pizza Capricciosa 18"}]</t>
  </si>
  <si>
    <t>2026-03-02T12:09:29.870+01:00</t>
  </si>
  <si>
    <t>2026-03-02T12:18:43.504+01:00</t>
  </si>
  <si>
    <t>[{"id":"0b0f19cf-0e7b-4ef5-abad-53a9439da195","count":1,"label":"Pizza Hot &amp; Spicy 32","posId":"122","price":25900,"isExtra":false,"creatorId":"q8JfzHTXOpTfI9p1TH32p","isPackging":0,"actualLabel":"Pizza Hot &amp; Spicy 32"}]</t>
  </si>
  <si>
    <t>2026-03-02T11:50:58.424+01:00</t>
  </si>
  <si>
    <t>2026-03-02T12:02:22.332+01:00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</si>
  <si>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🌶️","posId":"109","price":32900,"isExtra":false},{"id":"62240266","note":"","count":1,"label":"Balné","posId":"K0000","price":2000,"isExtra":true},{"id":"62240408","note":"","count":1,"label":"Smetanový základ","posId":"ZRS40","price":0,"isExtra":true}]</t>
  </si>
  <si>
    <t>2026-03-02T11:07:44.706+01:00</t>
  </si>
  <si>
    <t>2026-03-02T11:09:30.442+01:00</t>
  </si>
  <si>
    <t>[{"id":"f4434023-1838-40f3-bb9f-7f4156247330","count":1,"label":"Caffe latte","posId":"N153","price":7500,"isExtra":false,"creatorId":"XYyDxdUxKws9eR5rxF3tB","isPackging":0,"actualLabel":"Caffe latte"}]</t>
  </si>
  <si>
    <t>Libuš</t>
  </si>
  <si>
    <t>poštovné</t>
  </si>
  <si>
    <t>Malešice</t>
  </si>
  <si>
    <t>špenát</t>
  </si>
  <si>
    <t>78 kartáče + 366 staff pití + 600 prohlídka Hanibal + 149 kabel + 1750 Robetrt Lisý jezdil</t>
  </si>
  <si>
    <t>Prosek</t>
  </si>
  <si>
    <t>345 klíče + 5.000 dvořák záloha + 600 prohlídka Volodymyr + 619 náplň do tiskárny + 299 brousek + 299  košťátko s lopatkou + 149 odkapávač</t>
  </si>
  <si>
    <t>navíc v hotovosti, v restii zaškrtlí Volodimir a jezdil služebním</t>
  </si>
  <si>
    <t>Pondělí</t>
  </si>
  <si>
    <t>Neděle</t>
  </si>
  <si>
    <t>Úterý</t>
  </si>
  <si>
    <t>Středa</t>
  </si>
  <si>
    <t>600Kč Nasťa neví proč se nespočítalo</t>
  </si>
  <si>
    <t>HACCP</t>
  </si>
  <si>
    <t>HACCP 4580</t>
  </si>
  <si>
    <t>Pátek</t>
  </si>
  <si>
    <t>omylem jsem uložila bez zapsání tržby Majda</t>
  </si>
  <si>
    <t>Sobota</t>
  </si>
  <si>
    <t>klíče</t>
  </si>
  <si>
    <t>Pytle na odpadky + mléko</t>
  </si>
  <si>
    <t>lékárna,hodnocení,oprava pec</t>
  </si>
  <si>
    <t>Ženíšek instor- jezdil jako kurýr</t>
  </si>
  <si>
    <t>450 Roth prohlídka + 79 rukavice</t>
  </si>
  <si>
    <t>Čtvrtek</t>
  </si>
  <si>
    <t>koště na sníh</t>
  </si>
  <si>
    <t>Ženíšek záloha 2000</t>
  </si>
  <si>
    <t>toner</t>
  </si>
  <si>
    <t>Voucher, nešel přeskasu</t>
  </si>
  <si>
    <t>500 voucher nešel uplatnit + 544 staff pití</t>
  </si>
  <si>
    <t>Bidfood 2x5597 / Vydajovy - navyseni kasy vyroby 10000</t>
  </si>
  <si>
    <t>Zaloha 2000 Sebesta Tomas</t>
  </si>
  <si>
    <t>Vyroba - Bidfood 5597Kc, Nafta 2000Kc (zapocitano)</t>
  </si>
  <si>
    <t>Olej</t>
  </si>
  <si>
    <t>FA od metroservis, nevidim castku, makro 9795kc, Bidfood 2x5597Kc</t>
  </si>
  <si>
    <t>Bidfood 5597 x 2</t>
  </si>
  <si>
    <t>13432 Bidfood, 2000 dodavka benzin</t>
  </si>
  <si>
    <t>2000Kc Benzin dodavka, 8954Kc Bidfood</t>
  </si>
  <si>
    <t>2874Kc bezoplachova dezinfekce, 2000Kc nafta dodávka 21.11.2024 Hrebik Martin, OBI postřikovač tlakový 358Kc</t>
  </si>
  <si>
    <t>8988Kc MB Sving</t>
  </si>
  <si>
    <t xml:space="preserve">2001Kč nafta dodávka </t>
  </si>
  <si>
    <t>2000Kc nafta dodávka, 10074 Bidfood</t>
  </si>
  <si>
    <t>Maso Profit</t>
  </si>
  <si>
    <t>2000Kč Nafta dodávka, 10074Kč Bidfood</t>
  </si>
  <si>
    <t>Tomečková záloha mzdy 4000Kč</t>
  </si>
  <si>
    <t>Bidfood 10074Kc</t>
  </si>
  <si>
    <t>terminal z 30,12,2024</t>
  </si>
  <si>
    <t>bidfood 11194, nafta dodávka 2000</t>
  </si>
  <si>
    <t>2000Kč nafta dodávka</t>
  </si>
  <si>
    <t>11194Kč Bidfood</t>
  </si>
  <si>
    <t>2000Kč nafta dodávka / 11194Kč Bidfood / 598Kč Razítková  barva / 1178Kč profi vázací technika / 486Kč profi vázací technika</t>
  </si>
  <si>
    <t>Záloha ze mzdy Šebesta 5000Kč / 1173Kc Alza (datový kabel, nabíječka) / Mika shop 80Kč / Bauhaus EPS 70F FAS 10cm 142Kc</t>
  </si>
  <si>
    <t>-0.5#REF!000000000.5</t>
  </si>
  <si>
    <t>#VALUE!</t>
  </si>
  <si>
    <t>Záloha ze mzdy Karolína Tomečková 3000Kč</t>
  </si>
  <si>
    <t>Minuly tyden byli + 3541Kc</t>
  </si>
  <si>
    <t>11194Kč Bidfood / 150Kč Domácí potřeby</t>
  </si>
  <si>
    <t>Chybí účtenka/doklad</t>
  </si>
  <si>
    <t>2000Kč dodávka nafta</t>
  </si>
  <si>
    <t>2000Kč nafta dodávka, 11194Kč Bidfood</t>
  </si>
  <si>
    <t>4x75Kč, 3x120Kč</t>
  </si>
  <si>
    <t>1839Kč doplatek mzdy Hana Peštová</t>
  </si>
  <si>
    <t>14272Kč Bidfood</t>
  </si>
  <si>
    <t>Bidfood 14272Kč, 495Kč nafta, 2001Kč nafta</t>
  </si>
  <si>
    <t>610 nafta dodávka</t>
  </si>
  <si>
    <t>2x90Kč, 2x140Kč</t>
  </si>
  <si>
    <t>Doplatek mzdy únor Šebesta</t>
  </si>
  <si>
    <t>Bidfood 11194Kč</t>
  </si>
  <si>
    <t>Maso Profit Lžíce dávkovací / technický líh / plastová skříň OBI</t>
  </si>
  <si>
    <t>11194 bidfood, nafta dodavka</t>
  </si>
  <si>
    <t>2001Kč nafta dodávka</t>
  </si>
  <si>
    <t>Benu - lakarnička</t>
  </si>
  <si>
    <t>2000Kč nafta dodávka/ 11194Kč bidfood</t>
  </si>
  <si>
    <t>Bdifood 11194 / nafta dodávka 2012 / domácí potřeby 150</t>
  </si>
  <si>
    <t>1000Kc vstupní prohlídka Tomáš Václav Chlubna</t>
  </si>
  <si>
    <t>BidFood 11194Kč</t>
  </si>
  <si>
    <t>Auto kelly 111Kč žárovka / Carlson longlifeIII 305 Kč</t>
  </si>
  <si>
    <t>MasoProfit</t>
  </si>
  <si>
    <t>Bidfood, nafta</t>
  </si>
  <si>
    <t>nescafe</t>
  </si>
  <si>
    <t>Lapač hmyzu 2x alza</t>
  </si>
  <si>
    <t>2000Kč nafta dodávka / 11194Kč Bidfood / 5130KčMS Sving / 2038Kč Maso Profit</t>
  </si>
  <si>
    <t>Paprika</t>
  </si>
  <si>
    <t>?</t>
  </si>
  <si>
    <t>žárovka</t>
  </si>
  <si>
    <t>150 domácí potřeby / toptrans eu /OBI zásuvka</t>
  </si>
  <si>
    <t>2001Kč Nafta dodávka / 11194Kč BidFood / OBI barva, štětce 432</t>
  </si>
  <si>
    <t>Žárovka</t>
  </si>
  <si>
    <t>968Kč TOPTRANS / 1788Kč XXXlutz</t>
  </si>
  <si>
    <t>B2B Partner s.r.o.</t>
  </si>
  <si>
    <t>11194 Bidfood, 4331 voziky do vyroby, 2000 tankování</t>
  </si>
  <si>
    <t>2000Kč nafta</t>
  </si>
  <si>
    <t>15112Kč Bidfood</t>
  </si>
  <si>
    <t>2000Kč nafta výroba</t>
  </si>
  <si>
    <t>15112 bidfood</t>
  </si>
  <si>
    <t>4xuctenka za tankování na 500kč</t>
  </si>
  <si>
    <t>110 nescaffe classic</t>
  </si>
  <si>
    <t>340 domácí potřeby / 509 domácí potřeby</t>
  </si>
  <si>
    <t>2x2000Kč tankování</t>
  </si>
  <si>
    <t>11194Kč bid food / 10549Kč MB-SVING polypropylen</t>
  </si>
  <si>
    <t>Káva</t>
  </si>
  <si>
    <t>3420Kč HACCP / 3332Kč příčka MB-SVING</t>
  </si>
  <si>
    <t>Auto kelly žárovka, 170Kč domácí potřeby</t>
  </si>
  <si>
    <t>Nástěnka 450Kč, Bidfood 15112Kč, 4x2000Kč tankování</t>
  </si>
  <si>
    <t>Žárovka 133Kč</t>
  </si>
  <si>
    <t>2700Kč doplatek mzdy Pešovský</t>
  </si>
  <si>
    <t>10074 bidfood / 1908 nafta</t>
  </si>
  <si>
    <t>1303 masoprofit / 110 nescafe</t>
  </si>
  <si>
    <t>2x 2000Kč nafta / 11194Kč BidFood</t>
  </si>
  <si>
    <t>2x 2000Kč nafta / 11194 bidfood</t>
  </si>
  <si>
    <t>2x2000Kč nafta / 9480Kč Gastromania / 11194 Bidfood</t>
  </si>
  <si>
    <t>Alza - rychlovarná konvice 377Kč / Alza telefon 4539Kč / Hornbach dveře 1495Kč / Cartridge 1428Kč</t>
  </si>
  <si>
    <t>432 Kč žárovky do nahříváku (jen výdajový pokladní doklad)</t>
  </si>
  <si>
    <t>1900 nafta</t>
  </si>
  <si>
    <t>1307 nafta / 10074 bidfood</t>
  </si>
  <si>
    <t>3300Kč doplatek mzdy Pešová, hyg potřeby, Primalex, gastromania - spirala</t>
  </si>
  <si>
    <t>vyroba 4k</t>
  </si>
  <si>
    <t>2000 kurýři a 2000 závoz nafta VÝROBA</t>
  </si>
  <si>
    <t>VÝROBA - Bidfood</t>
  </si>
  <si>
    <t>2829 tankování závoz</t>
  </si>
  <si>
    <t>2000 tankování výroba</t>
  </si>
  <si>
    <t>Bidfood</t>
  </si>
  <si>
    <t>Doplatek mzdy Mesl 1225 a 110 káva</t>
  </si>
  <si>
    <t>Síta 9900 a Bidfood 15112</t>
  </si>
  <si>
    <t>4002 tankování výroba</t>
  </si>
  <si>
    <t>Výroba 2000 tankování</t>
  </si>
  <si>
    <t>17592 Bidfood</t>
  </si>
  <si>
    <t>doplatek mzdy Hřebín</t>
  </si>
  <si>
    <t>Chybí 1000kč v hotovosti, dají příští týden o 1000kč navíc. Odsouhlaseno Tomášem</t>
  </si>
  <si>
    <t>1000 navíc, mminulý týden tisíc chybělo</t>
  </si>
  <si>
    <t>Výroba 4000 tankování</t>
  </si>
  <si>
    <t>5510 Bidfood</t>
  </si>
  <si>
    <t>lih,žárovky</t>
  </si>
  <si>
    <t>2000 tankování Hřebík</t>
  </si>
  <si>
    <t>Doplatek bidfood + háčky na zeď</t>
  </si>
  <si>
    <t>3945 Hřebík tankování</t>
  </si>
  <si>
    <t xml:space="preserve">žárovka </t>
  </si>
  <si>
    <t xml:space="preserve">Bidfood </t>
  </si>
  <si>
    <t>3000 Záloha Céspedrs+110 káva + 462 kotouče do váhy</t>
  </si>
  <si>
    <t>3975 tankování Hřebík</t>
  </si>
  <si>
    <t>regál</t>
  </si>
  <si>
    <t>1873 Hřebík tankování</t>
  </si>
  <si>
    <t xml:space="preserve">Hřebík tankování </t>
  </si>
  <si>
    <t>voda do odstřikovače 189</t>
  </si>
  <si>
    <t>3598 tankování Hřebík</t>
  </si>
  <si>
    <t>1536 výroba klíčů,4331 přepravné výroba</t>
  </si>
  <si>
    <t>Omylem zaškrtnuto v Restii osobní auto, místo firemního</t>
  </si>
  <si>
    <t>3674 Hřebík tankování</t>
  </si>
  <si>
    <t>1834 šátky+400pití+1882podhledy</t>
  </si>
  <si>
    <t>vysavač + mytí auta + zimní směs</t>
  </si>
  <si>
    <t>1834 šátky + 165 metla + 80 lavon +159 sůl posypová</t>
  </si>
  <si>
    <t>2000 Cespedes záloha + 110 káva</t>
  </si>
  <si>
    <t>3955Hřebík tankování</t>
  </si>
  <si>
    <t>11194 Bidfood + 1770 masoprofit + 280 jahody</t>
  </si>
  <si>
    <t>200 metla + 400 prohlídka Kursheva + 1000 prohlídka Chlubnová</t>
  </si>
  <si>
    <t>Hrach jezdil našim, ale v restii byl zaškrtlí</t>
  </si>
  <si>
    <t>4012 tankování Hřebík</t>
  </si>
  <si>
    <t>11485 Bidfood + 819 jahody + 110 káva</t>
  </si>
  <si>
    <t>4544 gastrošky + opravy Chodov plechy a rohy</t>
  </si>
  <si>
    <t>2000 tankování hřebík</t>
  </si>
  <si>
    <t>zimní směs</t>
  </si>
  <si>
    <t>280 jahody + 13.433 Bidfood</t>
  </si>
  <si>
    <t>1.700Solomia doplatek mzdy</t>
  </si>
  <si>
    <t>2000 Navíc uvidíme co příští týden</t>
  </si>
  <si>
    <t>2000 Miranda záloha 843 kování pobočka 1674 zámky výroba</t>
  </si>
  <si>
    <t>2000 bylo navíc minulý týden a tento týden jim to chybělo v tržbě</t>
  </si>
  <si>
    <t>káva</t>
  </si>
  <si>
    <t>zaloha ze mzdy Barbora Pechova</t>
  </si>
  <si>
    <t>zaloha Antonio Gomez 1500Kc</t>
  </si>
  <si>
    <t>zaloha za mzdy Antonio Gomez 2000Kc, Zaloha Otakar Cernohorsky 3000Kc</t>
  </si>
  <si>
    <t>Zaloha ze mzdy 5000Kc Antonio Gomez</t>
  </si>
  <si>
    <t>Záloha ze mzdy Otakar Černohorský 4000Kč</t>
  </si>
  <si>
    <t>Doplatek Mzdy Hřebík 3000Kč</t>
  </si>
  <si>
    <t>950Kc doktor</t>
  </si>
  <si>
    <t>Záloha Černohorský 2000Kč</t>
  </si>
  <si>
    <t>Záloha Barbora Pechová 1000Kč</t>
  </si>
  <si>
    <t>1#REF!000000000000.5000000000000000000000000</t>
  </si>
  <si>
    <t>? není k tomu podklad (účtenka, výdajový doklad...)</t>
  </si>
  <si>
    <t>ASP Faktura (výdajový) 6496Kč / Záloha ze mzdy Otakar Černohorský 2000Kč</t>
  </si>
  <si>
    <t>Chybí terminál z 6.2.2025</t>
  </si>
  <si>
    <t>2000Kč Záloha Černohorský Otakar</t>
  </si>
  <si>
    <t>Ikea 3780Kč, osvezovace 75Kč, káva 180Kč</t>
  </si>
  <si>
    <t>3000Kč záloha na mzdu Otakar Černohorský</t>
  </si>
  <si>
    <t>340Kč - uzavěrka z 10.4 9:48hod</t>
  </si>
  <si>
    <t>Ikea 1905Kč, Marko 369,6Kč</t>
  </si>
  <si>
    <t>Doplatek mzdy A Hanáková</t>
  </si>
  <si>
    <t>chybí terminál z 5.5.2025</t>
  </si>
  <si>
    <t>Chybí terminál z 13.5 a 18.5.2025</t>
  </si>
  <si>
    <t>Placacka na mouchy / cybí účtenka za 155Kč</t>
  </si>
  <si>
    <t>Chybí terminál z 24.5.2025</t>
  </si>
  <si>
    <t>IKEA</t>
  </si>
  <si>
    <t>200 zrnková káva</t>
  </si>
  <si>
    <t>Mýdlo, fresh air</t>
  </si>
  <si>
    <t>Makro</t>
  </si>
  <si>
    <t>Napsali tam spatnou cenu - platili hotovostí 2900Kč, 65kč jim vrátili</t>
  </si>
  <si>
    <t>chybí terminál z 24.6.</t>
  </si>
  <si>
    <t>Záloha na mzdu Černohorský + karel kučera</t>
  </si>
  <si>
    <t>ikea kuličky</t>
  </si>
  <si>
    <t>usb nabíječka, daatový kabel, usb kabel, káva</t>
  </si>
  <si>
    <t>544Kč věci pro úklid / 200Kč káva</t>
  </si>
  <si>
    <t>50Kč krém na ruce / 78 rozprašovač</t>
  </si>
  <si>
    <t>409Kč makro / Hornbach 1627Kč/ 195 kava</t>
  </si>
  <si>
    <t>Chybí  jedna uzávěrka 12.8.</t>
  </si>
  <si>
    <t>3420Kč HACCP / 35Kč mýdlo</t>
  </si>
  <si>
    <t>Ikea koule</t>
  </si>
  <si>
    <t>85Kč placacka na mouchy, baterie / 75Kč rozprašovač,  násada koštěte</t>
  </si>
  <si>
    <t>Chybí 1x zaverka z terminálu</t>
  </si>
  <si>
    <t>DMko</t>
  </si>
  <si>
    <t>regály</t>
  </si>
  <si>
    <t>200 káva / 328 kancelářské potřeby / 5625 Ikea uložné krabice, botník</t>
  </si>
  <si>
    <t>Mleko, cukr,, kafe, past na ovocne musky</t>
  </si>
  <si>
    <t>503 lékárna doplnění + 520 Nedbal taxi odovz tržeb na Libuš</t>
  </si>
  <si>
    <t>regál + hadice</t>
  </si>
  <si>
    <t>dálnička, koule, ubytování,pytle</t>
  </si>
  <si>
    <t>žárovka,klíče,metla</t>
  </si>
  <si>
    <t>jezdila Anna a zapsáno Kubovi</t>
  </si>
  <si>
    <t>Taxi Nedbal</t>
  </si>
  <si>
    <t>staff pití</t>
  </si>
  <si>
    <t>osvěžovače</t>
  </si>
  <si>
    <t>99 lžíce + 987 pití staff</t>
  </si>
  <si>
    <t>2580 zel.koule + 24 sůl</t>
  </si>
  <si>
    <t>200káva+2558 opravy+254hornbach+388hornbach + 7000 záloha Putna</t>
  </si>
  <si>
    <t>26 cibule + 2580 masové kuličky</t>
  </si>
  <si>
    <t>staff pití 988</t>
  </si>
  <si>
    <t>188 jahody</t>
  </si>
  <si>
    <t>700 Putna prohlídka + 98 karta pošta</t>
  </si>
  <si>
    <t>430bolt + 195káva+130rukavice</t>
  </si>
  <si>
    <t>Jakub Novák</t>
  </si>
  <si>
    <t>2026-03-08T23:35:01.781+01:00</t>
  </si>
  <si>
    <t>2026-03-08T23:41:12.607+01:00</t>
  </si>
  <si>
    <t>2026-03-08T23:50:37.497+01:00</t>
  </si>
  <si>
    <t>2026-03-08T23:35:02.216+01:00</t>
  </si>
  <si>
    <t>Adaptee bridge</t>
  </si>
  <si>
    <t>[{"id":"aef5aaf8-2acf-4f20-91be-c8829f11cd0c","note":"","count":1,"label":"Capricciosa 40 cm","posId":"101","price":30900,"isExtra":false}]</t>
  </si>
  <si>
    <t>2026-03-08T23:19:32.656+01:00</t>
  </si>
  <si>
    <t>2026-03-08T23:36:30.771+01:00</t>
  </si>
  <si>
    <t>Pizza Comeback Zličín</t>
  </si>
  <si>
    <t>[{"id":"69427585fd8faa40bcc99d5b","count":1,"label":"Comeback 40cm 🌶️","posId":"109","price":30900,"isExtra":false},{"id":"6511bee39791b916de149b1b","count":1,"label":"Balné","posId":"K0000","price":2000,"isExtra":true},{"id":"68ed3b351f991b59f0e56c27","count":1,"label":"okraj mozzarella, bylinky","posId":"A122","price":6500,"isExtra":true}]</t>
  </si>
  <si>
    <t>2026-03-08T23:17:31.921+01:00</t>
  </si>
  <si>
    <t>2026-03-08T23:40:13.803+01:00</t>
  </si>
  <si>
    <t>[{"id":"69427585fd8faa40bcc99d67","count":1,"label":"Capricciosa 40cm","posId":"101","price":30900,"isExtra":false},{"id":"6511bee39791b916de149b1b","count":1,"label":"Balné","posId":"K0000","price":2000,"isExtra":true},{"id":"684ae97920a48a7892c1fd45","count":1,"label":"Bez šunky","posId":"X106","price":0,"KDSTags":["redhighlight"],"isExtra":true},{"id":"69427585fd8faa40bcc99dad","count":1,"label":"Česnekový chléb 18cm","posId":"P104","price":7900,"isExtra":false},{"id":"6511bee39791b916de149f24","count":1,"label":"Balné","posId":"K0000","price":1500,"isExtra":true},{"id":"69427585fd8faa40bcc99db5","count":1,"label":"Jalapenos Rolls","posId":"jpr200","price":8900,"isExtra":false},{"id":"6511bee39791b916de149f24","count":1,"label":"Balné","posId":"K0000","price":1500,"isExtra":true}]</t>
  </si>
  <si>
    <t>2026-03-08T23:16:01.473+01:00</t>
  </si>
  <si>
    <t>2026-03-08T23:37:45.560+01:00</t>
  </si>
  <si>
    <t>2026-03-09T05:59:59.999+01:00</t>
  </si>
  <si>
    <t>[{"id":"ad7c292a-48c9-48db-b64c-0f7f8ebced7f","note":"","count":1,"label":"BBQ Meteor 40 cm","posId":"106","price":30900,"isExtra":false}]</t>
  </si>
  <si>
    <t>2026-03-08T22:59:21.255+01:00</t>
  </si>
  <si>
    <t>2026-03-08T23:08:12.592+01:00</t>
  </si>
  <si>
    <t>[{"id":"69427585fd8faa40bcc99d7d","count":1,"label":"Zeleninová 32cm","posId":"115","price":24900,"isExtra":false},{"id":"6511bee39791b916de149f24","count":1,"label":"Balné","posId":"K0000","price":1500,"isExtra":true},{"id":"684ae97920a48a7892c1fd06","count":1,"label":"Bez žampionů","posId":"X105","price":0,"KDSTags":["redhighlight"],"isExtra":true},{"id":"69427585fd8faa40bcc99db1","count":1,"label":"Česnekový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</si>
  <si>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2026-03-08T22:42:14.749+01:00</t>
  </si>
  <si>
    <t>2026-03-08T22:51:02.536+01:00</t>
  </si>
  <si>
    <t>[{"id":"69427585fd8faa40bcc99d7f","count":1,"label":"Hawai 32cm","posId":"114","price":24900,"isExtra":false},{"id":"6511bee39791b916de149f24","count":1,"label":"Balné","posId":"K0000","price":1500,"isExtra":true},{"id":"67484135a145e662976180c6","count":1,"label":"BBQ základ","posId":"ZRB32","price":0,"isExtra":true},{"id":"68ed3b351f991b59f0e56fe9","count":1,"label":"okraj mozzarella, bylinky","posId":"A121","price":5700,"isExtra":true}]</t>
  </si>
  <si>
    <t>2026-03-08T22:39:14.752+01:00</t>
  </si>
  <si>
    <t>2026-03-08T22:49:15.597+01:00</t>
  </si>
  <si>
    <t>[{"id":"59610942","note":"","size":"Hawai 32cm","count":1,"label":"Hawai 32cm","posId":"114","price":24900,"isExtra":false},{"id":"54414789","note":"","count":1,"label":"Balné","posId":"K0000","price":1500,"isExtra":true},{"id":"59610943","note":"","size":"Capricciosa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32cm","posId":"113","price":24900,"isExtra":false},{"id":"54414789","note":"","count":1,"label":"Balné","posId":"K0000","price":1500,"isExtra":true},{"id":"54414841","note":"","count":1,"label":"Bez oliv","posId":"X112","price":0,"KDSTags":["redhighlight"],"isExtra":true},{"id":"57405815","note":"","size":"Pepsi zero sugar 1l","count":1,"label":"Pepsi zero sugar 1l","posId":"N125","price":5900,"isExtra":false}]</t>
  </si>
  <si>
    <t>2026-03-08T22:29:08.003+01:00</t>
  </si>
  <si>
    <t>2026-03-08T22:38:14.517+01:00</t>
  </si>
  <si>
    <t>[{"id":"69427585fd8faa40bcc99d6f","count":1,"label":"Margherita 32cm","posId":"112","price":20900,"isExtra":false},{"id":"6511bee39791b916de149f24","count":1,"label":"Balné","posId":"K0000","price":1500,"isExtra":true}]</t>
  </si>
  <si>
    <t>2026-03-08T22:23:05.164+01:00</t>
  </si>
  <si>
    <t>2026-03-08T22:28:20.563+01:00</t>
  </si>
  <si>
    <t>[{"id":"69427585fd8faa40bcc99d77","count":1,"label":"Pepperoni 32cm 🌶️🌶️","posId":"120","price":24900,"isExtra":false},{"id":"6511bee39791b916de149f24","count":1,"label":"Balné","posId":"K0000","price":1500,"isExtra":true}]</t>
  </si>
  <si>
    <t>Anastasiia</t>
  </si>
  <si>
    <t>2026-03-08T22:09:21.068+01:00</t>
  </si>
  <si>
    <t>2026-03-08T22:18:03.390+01:00</t>
  </si>
  <si>
    <t>[{"id":"123","note":"","count":1,"label":"Quattro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bylinky","posId":"A121","price":5700,"isExtra":true}]</t>
  </si>
  <si>
    <t>2026-03-08T21:54:37.058+01:00</t>
  </si>
  <si>
    <t>2026-03-08T22:05:59.295+01:00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</si>
  <si>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okrajů","posId":"X1000","price":0,"isExtra":true}]</t>
  </si>
  <si>
    <t>2026-03-08T21:54:22.598+01:00</t>
  </si>
  <si>
    <t>2026-03-08T22:04:43.343+01:00</t>
  </si>
  <si>
    <t>[{"id":"69427585fd8faa40bcc99dbb","count":1,"label":"Jablečno-skořicové rolls","posId":"18","price":8900,"isExtra":false},{"id":"6511bee39791b916de149f24","count":1,"label":"Balné","posId":"K0000","price":1500,"isExtra":true},{"id":"69427585fd8faa40bcc99d7b","count":1,"label":"BBQ Meteor 32cm","posId":"118","price":24900,"isExtra":false},{"id":"6511bee39791b916de149f24","count":1,"label":"Balné","posId":"K0000","price":1500,"isExtra":true}]</t>
  </si>
  <si>
    <t>2026-03-08T21:31:12.822+01:00</t>
  </si>
  <si>
    <t>2026-03-08T21:38:44.117+01:00</t>
  </si>
  <si>
    <t>[{"id":"69427585fd8faa40bcc99d5d","count":1,"label":"Pepperoni 40cm 🌶️🌶️","posId":"108","price":30900,"isExtra":false},{"id":"6511bee39791b916de149b1b","count":1,"label":"Balné","posId":"K0000","price":2000,"isExtra":true}]</t>
  </si>
  <si>
    <t>2026-03-08T21:25:02.101+01:00</t>
  </si>
  <si>
    <t>2026-03-08T21:30:46.925+01:00</t>
  </si>
  <si>
    <t>2026-03-08T21:41:16.016+01:00</t>
  </si>
  <si>
    <t>2026-03-08T21:25:02.441+01:00</t>
  </si>
  <si>
    <t>[{"id":"03ade9ce-5d0f-4499-a6a3-340b58ae4468","note":"","count":1,"label":"Capricciosa 32 cm","posId":"113","price":24900,"isExtra":false},{"id":"0ea52415-fdb3-497f-b216-7fd5802f2e0f","note":"","count":1,"label":"Quattro Formaggi 32 cm","posId":"123","price":24900,"isExtra":false}]</t>
  </si>
  <si>
    <t>2026-03-08T21:20:32.036+01:00</t>
  </si>
  <si>
    <t>2026-03-08T21:28:34.784+01:00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</si>
  <si>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🌶️","posId":"121","price":24900,"isExtra":false},{"id":"6511bee39791b916de149f24","count":1,"label":"Balné","posId":"K0000","price":1500,"isExtra":true},{"id":"684ae97920a48a7892c1fc86","count":1,"label":"Bez salámu","posId":"X109","price":0,"KDSTags":["redhighlight"],"isExtra":true},{"id":"684ae97920a48a7892c1fc87","count":1,"label":"Bez cibule","posId":"X103","price":0,"KDSTags":["redhighlight"],"isExtra":true}]</t>
  </si>
  <si>
    <t>2026-03-08T21:18:00.952+01:00</t>
  </si>
  <si>
    <t>2026-03-08T21:26:49.127+01:00</t>
  </si>
  <si>
    <t>[{"id":"69427585fd8faa40bcc99d55","count":1,"label":"Margherita 40cm","posId":"100","price":26900,"isExtra":false},{"id":"6511bee39791b916de149b1b","count":1,"label":"Balné","posId":"K0000","price":2000,"isExtra":true},{"id":"684ae97920a48a7892c1fa31","count":1,"label":"Žampiony","posId":"C105","price":3500,"KDSTags":["greenhighlight"],"isExtra":true},{"id":"684ae97920a48a7892c1fa36","count":1,"label":"Kukuřice","posId":"C115","price":3500,"KDSTags":["greenhighlight"],"isExtra":true},{"id":"69427585fd8faa40bcc99db1","count":2,"label":"Česnekový dip","posId":"P106","price":2000,"isExtra":false},{"id":"6511bee39791b916de149f24","count":2,"label":"Balné","posId":"K0000","price":1500,"isExtra":true}]</t>
  </si>
  <si>
    <t>2026-03-08T21:02:03.411+01:00</t>
  </si>
  <si>
    <t>2026-03-08T21:14:45.268+01:00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</si>
  <si>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🌶️","posId":"121","price":24900,"isExtra":false},{"id":"54414789","note":"","count":1,"label":"Balné","posId":"K0000","price":1500,"isExtra":true},{"id":"54414864","note":"","count":1,"label":"Bez cibule","posId":"X103","price":0,"KDSTags":["redhighlight"],"isExtra":true},{"id":"54414880","note":"","count":1,"label":"Kukuřice","posId":"B115","price":2500,"KDSTags":["greenhighlight"],"isExtra":true},{"id":"54414897","note":"","count":1,"label":"Šunka","posId":"B106","price":3000,"KDSTags":["greenhighlight"],"isExtra":true},{"id":"54414907","note":"","count":1,"label":"Kuře","posId":"B114","price":3000,"KDSTags":["greenhighlight"],"isExtra":true}]</t>
  </si>
  <si>
    <t>2026-03-08T20:59:03.925+01:00</t>
  </si>
  <si>
    <t>2026-03-08T21:17:49.131+01:00</t>
  </si>
  <si>
    <t>[{"id":"54414717","note":"","size":"Capricciosa 40cm","count":1,"label":"Capricciosa 40cm","posId":"101","price":30900,"isExtra":false},{"id":"54414779","note":"","count":1,"label":"Balné","posId":"K0000","price":2000,"isExtra":true},{"id":"59555830","note":"","count":1,"label":"Smetanový základ","posId":"ZRS40","price":0,"isExtra":true},{"id":"54414813","note":"","count":1,"label":"okraj mozzarella, bylinky","posId":"A122","price":6500,"isExtra":true},{"id":"54414841","note":"","count":1,"label":"Bez oliv","posId":"X112","price":0,"KDSTags":["redhighlight"],"isExtra":true},{"id":"54414894","note":"","count":1,"label":"Šunka","posId":"C106","price":4000,"KDSTags":["greenhighlight"],"isExtra":true},{"id":"54414923","note":"","count":1,"label":"Masové kuličky","posId":"C116","price":8900,"KDSTags":["greenhighlight"],"isExtra":true},{"id":"54414750","note":"","size":"Česnekový dip","count":1,"label":"Česnekový dip","posId":"P106","price":2000,"isExtra":false},{"id":"54414789","note":"","count":1,"label":"Balné","posId":"K0000","price":1500,"isExtra":true},{"id":"57405814","note":"","size":"Pepsi 1l","count":1,"label":"Pepsi 1l","posId":"N124","price":5900,"isExtra":false}]</t>
  </si>
  <si>
    <t>2026-03-08T20:58:16.684+01:00</t>
  </si>
  <si>
    <t>2026-03-08T21:06:54.093+01:00</t>
  </si>
  <si>
    <t>[{"id":"69427585fd8faa40bcc99d5b","count":1,"label":"Comeback 40cm 🌶️","posId":"109","price":30900,"isExtra":false},{"id":"6511bee39791b916de149b1b","count":1,"label":"Balné","posId":"K0000","price":2000,"isExtra":true},{"id":"67484135a145e66297618376","count":1,"label":"Smetanový základ","posId":"ZRS40","price":0,"isExtra":true},{"id":"68ed3b351f991b59f0e56c26","count":1,"label":"bez plněných okrajů","posId":"X1000","price":0,"isExtra":true},{"id":"684ae97920a48a7892c1fa36","count":1,"label":"Kukuřice","posId":"C115","price":3500,"KDSTags":["greenhighlight"],"isExtra":true},{"id":"69427585fd8faa40bcc99db1","count":1,"label":"Česnekový dip","posId":"P106","price":2000,"isExtra":false},{"id":"6511bee39791b916de149f24","count":1,"label":"Balné","posId":"K0000","price":1500,"isExtra":true},{"id":"69427585fd8faa40bcc99db9","count":1,"label":"Dip Jalapeňos","posId":"P107","price":2000,"isExtra":false},{"id":"6511bee39791b916de149f24","count":1,"label":"Balné","posId":"K0000","price":1500,"isExtra":true},{"id":"69427585fd8faa40bcc99dcd","count":1,"label":"Pepsi zero sugar 1l","posId":"N125","price":5900,"isExtra":false}]</t>
  </si>
  <si>
    <t>Hryhorii-Oleksandr</t>
  </si>
  <si>
    <t>2026-03-08T20:51:38.657+01:00</t>
  </si>
  <si>
    <t>2026-03-08T20:58:02.018+01:00</t>
  </si>
  <si>
    <t>[{"id":"112","note":"","count":1,"label":"Margherita 32cm","posId":"112","price":20900,"isExtra":false},{"id":"K0000","note":"","count":1,"label":"Balné","posId":"K0000","price":1500,"isExtra":true},{"id":"ZRS32","note":"","count":1,"label":"Smetanový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okrajů","posId":"X1000","price":0,"isExtra":true},{"id":"B115","note":"","count":1,"label":"Kukuřice","posId":"B115","price":2500,"KDSTags":["greenhighlight"],"isExtra":true}]</t>
  </si>
  <si>
    <t>Zdenek</t>
  </si>
  <si>
    <t>2026-03-08T20:49:42.633+01:00</t>
  </si>
  <si>
    <t>2026-03-08T20:56:33.988+01:00</t>
  </si>
  <si>
    <t>[{"id":"120","note":"","count":1,"label":"Pepperoni 32cm 🌶️🌶️","posId":"120","price":24900,"isExtra":false},{"id":"K0000","note":"","count":1,"label":"Balné","posId":"K0000","price":1500,"isExtra":true},{"id":"ZRB32","note":"","count":1,"label":"BBQ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okrajů","posId":"X1000","price":0,"isExtra":true},{"id":"B113","note":"","count":1,"label":"Mozzarella","posId":"B113","price":3000,"KDSTags":["greenhighlight"],"isExtra":true}]</t>
  </si>
  <si>
    <t>2026-03-08T20:41:58.558+01:00</t>
  </si>
  <si>
    <t>2026-03-08T20:50:06.172+01:00</t>
  </si>
  <si>
    <t>[{"id":"54414717","note":"?????‍♀️?","size":"Capricciosa 40cm","count":1,"label":"Capricciosa 40cm","posId":"101","price":30900,"isExtra":false},{"id":"54414779","note":"","count":1,"label":"Balné","posId":"K0000","price":2000,"isExtra":true}]</t>
  </si>
  <si>
    <t>2026-03-08T20:31:01.974+01:00</t>
  </si>
  <si>
    <t>2026-03-08T20:35:50.799+01:00</t>
  </si>
  <si>
    <t>[{"id":"5b1f2843-926a-4dd1-a5f0-4fddc7b45013","note":"","count":1,"label":"Margherita 32 cm","posId":"112","price":20900,"isExtra":false}]</t>
  </si>
  <si>
    <t>2026-03-08T20:16:29.026+01:00</t>
  </si>
  <si>
    <t>2026-03-08T20:22:21.036+01:00</t>
  </si>
  <si>
    <t>[{"id":"69427585fd8faa40bcc99d77","count":1,"label":"Pepperoni 32cm 🌶️🌶️","posId":"120","price":24900,"isExtra":false},{"id":"6511bee39791b916de149f24","count":1,"label":"Balné","posId":"K0000","price":1500,"isExtra":true},{"id":"68ed3b351f991b59f0e56fe8","count":1,"label":"bez plněných okrajů","posId":"X1000","price":0,"isExtra":true},{"id":"69427585fd8faa40bcc99db1","count":1,"label":"Česnekový dip","posId":"P106","price":2000,"isExtra":false},{"id":"6511bee39791b916de149f24","count":1,"label":"Balné","posId":"K0000","price":1500,"isExtra":true}]</t>
  </si>
  <si>
    <t>2026-03-08T20:12:02.556+01:00</t>
  </si>
  <si>
    <t>2026-03-08T20:17:45.717+01:00</t>
  </si>
  <si>
    <t>2026-03-08T20:38:54.302+01:00</t>
  </si>
  <si>
    <t>2026-03-08T20:12:02.956+01:00</t>
  </si>
  <si>
    <t>2026-03-08T20:10:21.434+01:00</t>
  </si>
  <si>
    <t>2026-03-08T20:19:57.999+01:00</t>
  </si>
  <si>
    <t>[{"id":"69427585fd8faa40bcc99d7b","count":2,"label":"BBQ Meteor 32cm","posId":"118","price":24900,"isExtra":false},{"id":"6511bee39791b916de149f24","count":2,"label":"Balné","posId":"K0000","price":1500,"isExtra":true},{"id":"67484135a145e66297617e13","count":2,"label":"Rajčatový základ","posId":"ZBR32","price":0,"isExtra":true},{"id":"68ed3b351f991b59f0e56fea","count":2,"label":"okraj mozzarella, bbq omáčka","posId":"A123","price":5700,"isExtra":true}]</t>
  </si>
  <si>
    <t>Abror</t>
  </si>
  <si>
    <t>2026-03-08T20:07:21.586+01:00</t>
  </si>
  <si>
    <t>2026-03-08T20:17:48.847+01:00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</si>
  <si>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základ","posId":"ZRB32","price":0,"isExtra":true},{"id":"A121","note":"","count":1,"label":"okraj mozzarella, bylinky","posId":"A121","price":5700,"isExtra":true}]</t>
  </si>
  <si>
    <t>2026-03-08T20:06:50.634+01:00</t>
  </si>
  <si>
    <t>2026-03-08T20:17:52.880+01:00</t>
  </si>
  <si>
    <t>[{"id":"69427585fd8faa40bcc99d5b","count":1,"label":"Comeback 40cm 🌶️","posId":"109","price":30900,"isExtra":false},{"id":"6511bee39791b916de149b1b","count":1,"label":"Balné","posId":"K0000","price":2000,"isExtra":true},{"id":"684ae97920a48a7892c1fa38","count":1,"label":"Mozzarella","posId":"C113","price":4000,"KDSTags":["greenhighlight"],"isExtra":true}]</t>
  </si>
  <si>
    <t>2026-03-08T20:02:26.123+01:00</t>
  </si>
  <si>
    <t>2026-03-08T20:14:29.780+01:00</t>
  </si>
  <si>
    <t>[{"id":"54414707","note":"","size":"Margherita 40cm","count":1,"label":"Margherita 40cm","posId":"100","price":26900,"isExtra":false},{"id":"54414779","note":"","count":1,"label":"Balné","posId":"K0000","price":2000,"isExtra":true},{"id":"57405814","note":"","size":"Pepsi 1l","count":1,"label":"Pepsi 1l","posId":"N124","price":5900,"isExtra":false},{"id":"57405816","note":"","size":"Mirinda 1l","count":1,"label":"Mirinda 1l","posId":"N126","price":5900,"isExtra":false},{"id":"54414711","note":"","size":"Pepperoni 40cm 🌶️🌶️","count":1,"label":"Pepperoni 40cm 🌶️🌶️","posId":"108","price":30900,"isExtra":false},{"id":"54414779","note":"","count":1,"label":"Balné","posId":"K0000","price":2000,"isExtra":true},{"id":"54414747","note":"","size":"Pečené brambory","count":2,"label":"Pečené brambory","posId":"P103","price":6900,"isExtra":false},{"id":"54414789","note":"","count":2,"label":"Balné","posId":"K0000","price":1500,"isExtra":true}]</t>
  </si>
  <si>
    <t>2026-03-08T20:02:25.973+01:00</t>
  </si>
  <si>
    <t>2026-03-08T20:10:51.968+01:00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</si>
  <si>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🌶️🌶️","posId":"110","price":30900,"isExtra":false},{"id":"54414779","note":"","count":1,"label":"Balné","posId":"K0000","price":2000,"isExtra":true},{"id":"54414820","note":"","count":1,"label":"okraj mozzarella, bbq omáčka","posId":"A124","price":6500,"isExtra":true},{"id":"54414750","note":"","size":"Česnekový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</si>
  <si>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2026-03-08T19:57:02.313+01:00</t>
  </si>
  <si>
    <t>2026-03-08T20:07:21.863+01:00</t>
  </si>
  <si>
    <t>2026-03-08T20:30:05.588+01:00</t>
  </si>
  <si>
    <t>2026-03-08T19:57:04.520+01:00</t>
  </si>
  <si>
    <t>[{"id":"e525f614-2c06-459a-8d22-623546aa83fc","note":"","count":1,"label":"BBQ Texas 40 cm","posId":"107","price":30900,"isExtra":false},{"id":"eb426525-9181-4714-9963-380f5c0ae0e5","note":"","count":1,"label":"Okraj mozzarella, bylinky","posId":"A122","price":6500,"isExtra":true},{"id":"aef5aaf8-2acf-4f20-91be-c8829f11cd0c","note":"","count":1,"label":"Capricciosa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bylinky","posId":"A122","price":6500,"isExtra":true},{"id":"131c6239-e041-4ab5-9f75-400951ef95f4","note":"","count":1,"label":"Dip jalapenos","posId":"P107","price":2000,"isExtra":false}]</t>
  </si>
  <si>
    <t>2026-03-08T19:51:00.745+01:00</t>
  </si>
  <si>
    <t>2026-03-08T19:57:35.797+01:00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</si>
  <si>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🌶️","posId":"121","price":24900,"isExtra":false},{"id":"54414789","note":"","count":1,"label":"Balné","posId":"K0000","price":1500,"isExtra":true},{"id":"59610934","note":"","size":"Margherita 32cm","count":1,"label":"Margherita 32cm","posId":"112","price":20900,"isExtra":false},{"id":"54414789","note":"","count":1,"label":"Balné","posId":"K0000","price":1500,"isExtra":true}]</t>
  </si>
  <si>
    <t>2026-03-08T19:48:01.990+01:00</t>
  </si>
  <si>
    <t>2026-03-08T19:55:13.579+01:00</t>
  </si>
  <si>
    <t>2026-03-08T20:09:13.525+01:00</t>
  </si>
  <si>
    <t>2026-03-08T19:48:02.882+01:00</t>
  </si>
  <si>
    <t>[{"id":"d63e9120-8ffe-444c-ba51-6c942a13f4fc","note":"","count":1,"label":"Margherita 40 cm","posId":"100","price":26900,"isExtra":false},{"id":"3f15a32f-4d5b-4afb-ae1b-12f68224d029","note":"","count":1,"label":"Olivy","posId":"C112","price":3500,"KDSTags":["greenhighlight"],"isExtra":true},{"id":"0f32557d-3b00-4445-b026-75e05c963906","note":"","count":1,"label":"Jalapeños","posId":"C102","price":3500,"KDSTags":["greenhighlight"],"isExtra":true},{"id":"3a8b6a85-3b5c-4ee4-be2d-261ab8731d6e","note":"","count":3,"label":"Dip česnekový","posId":"P106","price":2000,"isExtra":false},{"id":"824198b2-b88a-4fb6-92af-3365de773ad1","note":"","count":1,"label":"Pepsi 1l","posId":"N124","price":5900,"isExtra":false}]</t>
  </si>
  <si>
    <t>2026-03-08T19:44:27.512+01:00</t>
  </si>
  <si>
    <t>2026-03-08T19:50:55.956+01:00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</si>
  <si>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🌶️🌶️","posId":"110","price":30900,"isExtra":false},{"id":"6511bee39791b916de149b1b","count":1,"label":"Balné","posId":"K0000","price":2000,"isExtra":true},{"id":"68ed3b351f991b59f0e56c26","count":1,"label":"bez plněných okrajů","posId":"X1000","price":0,"isExtra":true},{"id":"684ae97920a48a7892c1fc66","count":1,"label":"Bez jalapenos","posId":"X102","price":0,"KDSTags":["redhighlight"],"isExtra":true},{"id":"684ae97920a48a7892c1fa34","count":1,"label":"Paprika","posId":"C111","price":3500,"KDSTags":["greenhighlight"],"isExtra":true}]</t>
  </si>
  <si>
    <t>2026-03-08T19:42:50.484+01:00</t>
  </si>
  <si>
    <t>2026-03-08T19:47:58.873+01:00</t>
  </si>
  <si>
    <t>[{"id":"69427585fd8faa40bcc99d71","count":1,"label":"Quattro Formaggi 32cm","posId":"123","price":24900,"isExtra":false},{"id":"6511bee39791b916de149f24","count":1,"label":"Balné","posId":"K0000","price":1500,"isExtra":true}]</t>
  </si>
  <si>
    <t>2026-03-08T19:41:32.842+01:00</t>
  </si>
  <si>
    <t>2026-03-08T19:48:04.942+01:00</t>
  </si>
  <si>
    <t>[{"id":"108","note":"","count":1,"label":"Pepperoni 40cm 🌶️🌶️","posId":"108","price":30900,"isExtra":false},{"id":"K0000","note":"","count":1,"label":"Balné","posId":"K0000","price":2000,"isExtra":true},{"id":"P106","note":"","count":3,"label":"Česnekový dip","posId":"P106","price":2000,"isExtra":false},{"id":"K0000","note":"","count":3,"label":"Balné","posId":"K0000","price":1500,"isExtra":true}]</t>
  </si>
  <si>
    <t>Anton</t>
  </si>
  <si>
    <t>2026-03-08T19:26:09.516+01:00</t>
  </si>
  <si>
    <t>2026-03-08T19:32:48.232+01:00</t>
  </si>
  <si>
    <t>[{"id":"122","note":"USA dough","count":1,"label":"Hot &amp; Spicy 32cm 🌶️🌶️","posId":"122","price":24900,"isExtra":false},{"id":"K0000","note":"","count":1,"label":"Balné","posId":"K0000","price":1500,"isExtra":true}]</t>
  </si>
  <si>
    <t>2026-03-08T19:26:09.422+01:00</t>
  </si>
  <si>
    <t>2026-03-08T19:35:51.941+01:00</t>
  </si>
  <si>
    <t>[{"id":"121","note":"Dobrý den! Prosím, nepoužívejte mléčné výrobky ani majonézu, jsem na ně alergická.","count":1,"label":"Comeback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okrajů","posId":"X1000","price":0,"isExtra":true},{"id":"X113","note":"","count":1,"label":"Bez mozzarelly","posId":"X113","price":0,"KDSTags":["redhighlight"],"isExtra":true},{"id":"B102","note":"","count":1,"label":"Jalapeňos","posId":"B102","price":2500,"KDSTags":["greenhighlight"],"isExtra":true},{"id":"B105","note":"","count":1,"label":"Žampiony","posId":"B105","price":2500,"KDSTags":["greenhighlight"],"isExtra":true},{"id":"B115","note":"","count":1,"label":"Kukuřice","posId":"B115","price":2500,"KDSTags":["greenhighlight"],"isExtra":true}]</t>
  </si>
  <si>
    <t>2026-03-08T19:25:17.929+01:00</t>
  </si>
  <si>
    <t>2026-03-08T19:39:53.119+01:00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</si>
  <si>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🌶️","posId":"109","price":30900,"isExtra":false},{"id":"54414779","note":"","count":1,"label":"Balné","posId":"K0000","price":2000,"isExtra":true},{"id":"54414813","note":"","count":1,"label":"okraj mozzarella, bylinky","posId":"A122","price":6500,"isExtra":true},{"id":"54414708","note":"","size":"Quattro Formaggi 40cm","count":1,"label":"Quattro Formaggi 40cm","posId":"111","price":30900,"isExtra":false},{"id":"54414779","note":"","count":1,"label":"Balné","posId":"K0000","price":2000,"isExtra":true},{"id":"54414820","note":"","count":1,"label":"okraj mozzarella, bbq omáčka","posId":"A124","price":6500,"isExtra":true},{"id":"57405814","note":"","size":"Pepsi 1l","count":1,"label":"Pepsi 1l","posId":"N124","price":5900,"isExtra":false}]</t>
  </si>
  <si>
    <t>2026-03-08T19:19:50.443+01:00</t>
  </si>
  <si>
    <t>2026-03-08T19:28:30.762+01:00</t>
  </si>
  <si>
    <t>[{"id":"118","note":"","count":1,"label":"BBQ Meteor 32cm","posId":"118","price":24900,"isExtra":false},{"id":"K0000","note":"","count":1,"label":"Balné","posId":"K0000","price":1500,"isExtra":true},{"id":"118","note":"","count":1,"label":"BBQ Meteor 32cm","posId":"118","price":24900,"isExtra":false},{"id":"K0000","note":"","count":1,"label":"Balné","posId":"K0000","price":1500,"isExtra":true},{"id":"X1000","note":"","count":1,"label":"bez plněných okrajů","posId":"X1000","price":0,"isExtra":true},{"id":"122","note":"","count":1,"label":"Hot &amp; Spicy 32cm 🌶️🌶️","posId":"122","price":24900,"isExtra":false},{"id":"K0000","note":"","count":1,"label":"Balné","posId":"K0000","price":1500,"isExtra":true},{"id":"X1000","note":"","count":1,"label":"bez plněných okrajů","posId":"X1000","price":0,"isExtra":true}]</t>
  </si>
  <si>
    <t>2026-03-08T19:12:03.894+01:00</t>
  </si>
  <si>
    <t>2026-03-08T19:25:35.806+01:00</t>
  </si>
  <si>
    <t>[{"id":"54414712","note":"","size":"BBQ Texas 40cm","count":1,"label":"BBQ Texas 40cm","posId":"107","price":30900,"isExtra":false},{"id":"54414779","note":"","count":1,"label":"Balné","posId":"K0000","price":2000,"isExtra":true},{"id":"59555827","note":"","count":1,"label":"Rajčatový základ","posId":"ZBR40","price":0,"isExtra":true},{"id":"54414777","note":"","count":1,"label":"bez plněných okrajů","posId":"X1000","price":0,"isExtra":true},{"id":"54414714","note":"","size":"Baby špenát &amp; kuře 40cm","count":1,"label":"Baby špenát &amp; kuře 40cm","posId":"104","price":30900,"isExtra":false},{"id":"54414779","note":"","count":1,"label":"Balné","posId":"K0000","price":2000,"isExtra":true},{"id":"59555833","note":"","count":1,"label":"Rajčatový základ","posId":"ZSR40","price":0,"isExtra":true},{"id":"54414777","note":"","count":1,"label":"bez plněných okrajů","posId":"X1000","price":0,"isExtra":true}]</t>
  </si>
  <si>
    <t>2026-03-08T19:11:25.109+01:00</t>
  </si>
  <si>
    <t>2026-03-08T19:23:25.833+01:00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</si>
  <si>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32cm","posId":"123","price":24900,"isExtra":false},{"id":"6511bee39791b916de149f24","count":1,"label":"Balné","posId":"K0000","price":1500,"isExtra":true},{"id":"69427585fd8faa40bcc99d79","count":1,"label":"BBQ Texas 32cm","posId":"119","price":24900,"isExtra":false},{"id":"6511bee39791b916de149f24","count":1,"label":"Balné","posId":"K0000","price":1500,"isExtra":true},{"id":"67484135a145e66297617e12","count":1,"label":"Smetanový základ","posId":"ZBS32","price":0,"isExtra":true},{"id":"69427585fd8faa40bcc99d83","count":1,"label":"Baby Špenát &amp; kuře 32cm","posId":"116","price":24900,"isExtra":false},{"id":"6511bee39791b916de149f24","count":1,"label":"Balné","posId":"K0000","price":1500,"isExtra":true},{"id":"69427585fd8faa40bcc99db1","count":2,"label":"Česnekový dip","posId":"P106","price":2000,"isExtra":false},{"id":"6511bee39791b916de149f24","count":2,"label":"Balné","posId":"K0000","price":1500,"isExtra":true},{"id":"69427585fd8faa40bcc99dcd","count":1,"label":"Pepsi zero sugar 1l","posId":"N125","price":5900,"isExtra":false}]</t>
  </si>
  <si>
    <t>2026-03-08T19:09:02.127+01:00</t>
  </si>
  <si>
    <t>2026-03-08T19:17:28.864+01:00</t>
  </si>
  <si>
    <t>2026-03-08T19:36:36.030+01:00</t>
  </si>
  <si>
    <t>2026-03-08T19:09:02.665+01:00</t>
  </si>
  <si>
    <t>[{"id":"194f980e-141e-4220-9f1e-0e1e9edc412e","note":"","count":1,"label":"Quattro Formaggi 18 cm","posId":"135","price":11900,"isExtra":false},{"id":"a214d9a6-262f-4d59-9d6c-8c1bdecc573c","note":"","count":1,"label":"Gorgonzola.","posId":"A101","price":2000,"isExtra":true},{"id":"35e045f9-bc36-46e9-8142-6579de78a05b","note":"","count":1,"label":"Comeback 32 cm","posId":"121","price":24900,"isExtra":false}]</t>
  </si>
  <si>
    <t>2026-03-08T19:07:52.930+01:00</t>
  </si>
  <si>
    <t>2026-03-08T19:32:29.904+01:00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</si>
  <si>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🌶️","posId":"109","price":30900,"isExtra":false},{"id":"54414779","note":"","count":1,"label":"Balné","posId":"K0000","price":2000,"isExtra":true},{"id":"54414777","note":"","count":1,"label":"bez plněných okrajů","posId":"X1000","price":0,"isExtra":true}]</t>
  </si>
  <si>
    <t>2026-03-08T19:04:51.876+01:00</t>
  </si>
  <si>
    <t>2026-03-08T19:12:29.556+01:00</t>
  </si>
  <si>
    <t>[{"id":"59610934","note":"","size":"Margherita 32cm","count":1,"label":"Margherita 32cm","posId":"112","price":20900,"isExtra":false},{"id":"54414789","note":"","count":1,"label":"Balné","posId":"K0000","price":1500,"isExtra":true}]</t>
  </si>
  <si>
    <t>2026-03-08T19:02:01.568+01:00</t>
  </si>
  <si>
    <t>2026-03-08T19:12:31.738+01:00</t>
  </si>
  <si>
    <t>2026-03-08T19:34:03.719+01:00</t>
  </si>
  <si>
    <t>2026-03-08T19:03:15.875+01:00</t>
  </si>
  <si>
    <t>[{"id":"35e045f9-bc36-46e9-8142-6579de78a05b","note":"","count":1,"label":"Comeback 32 cm","posId":"121","price":24900,"isExtra":false},{"id":"169906cc-98ac-4101-a361-79ae530758c3","note":"","count":1,"label":"BEZ -cibule","posId":"X103","price":0,"KDSTags":["redhighlight"],"isExtra":true},{"id":"03ade9ce-5d0f-4499-a6a3-340b58ae4468","note":"","count":1,"label":"Capricciosa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bylinky","posId":"A121","price":5700,"isExtra":true}]</t>
  </si>
  <si>
    <t>2026-03-08T19:00:01.743+01:00</t>
  </si>
  <si>
    <t>2026-03-08T19:10:05.142+01:00</t>
  </si>
  <si>
    <t>2026-03-08T19:34:04.288+01:00</t>
  </si>
  <si>
    <t>2026-03-08T19:03:20.514+01:00</t>
  </si>
  <si>
    <t>[{"id":"aef5aaf8-2acf-4f20-91be-c8829f11cd0c","note":"","count":1,"label":"Capricciosa 40 cm","posId":"101","price":30900,"isExtra":false},{"id":"bd8e2f82-3d11-4ada-88ad-67191c012d18","note":"","count":1,"label":"BEZ -olivy","posId":"X112","price":0,"KDSTags":["redhighlight"],"isExtra":true}]</t>
  </si>
  <si>
    <t>Jana Lowe</t>
  </si>
  <si>
    <t>2026-03-08T18:59:02.410+01:00</t>
  </si>
  <si>
    <t>2026-03-08T19:09:13.167+01:00</t>
  </si>
  <si>
    <t>2026-03-08T19:23:23.419+01:00</t>
  </si>
  <si>
    <t>2026-03-08T18:59:02.836+01:00</t>
  </si>
  <si>
    <t>[{"id":"03ade9ce-5d0f-4499-a6a3-340b58ae4468","note":"","count":1,"label":"Capricciosa 32 cm","posId":"113","price":24900,"isExtra":false},{"id":"35e045f9-bc36-46e9-8142-6579de78a05b","note":"","count":1,"label":"Comeback 32 cm","posId":"121","price":24900,"isExtra":false},{"id":"211d85d0-839e-41d0-89e3-ea177ad7489e","note":"","count":1,"label":"Dip česnekový","posId":"P106","price":2000,"isExtra":false}]</t>
  </si>
  <si>
    <t>2026-03-08T18:50:02.596+01:00</t>
  </si>
  <si>
    <t>2026-03-08T19:04:36.353+01:00</t>
  </si>
  <si>
    <t>2026-03-08T19:19:12.857+01:00</t>
  </si>
  <si>
    <t>2026-03-08T18:50:02.991+01:00</t>
  </si>
  <si>
    <t>[{"id":"36ea3088-07fd-428f-b871-c4a5ee9cef7b","note":"","count":1,"label":"Comeback 40 cm","posId":"109","price":30900,"isExtra":false},{"id":"3a8b6a85-3b5c-4ee4-be2d-261ab8731d6e","note":"","count":1,"label":"Dip česnekový","posId":"P106","price":2000,"isExtra":false}]</t>
  </si>
  <si>
    <t>2026-03-08T18:49:14.555+01:00</t>
  </si>
  <si>
    <t>2026-03-08T19:04:29.761+01:00</t>
  </si>
  <si>
    <t>[{"id":"54414717","note":"","size":"Capricciosa 40cm","count":1,"label":"Capricciosa 40cm","posId":"101","price":30900,"isExtra":false},{"id":"54414779","note":"","count":1,"label":"Balné","posId":"K0000","price":2000,"isExtra":true}]</t>
  </si>
  <si>
    <t>2026-03-08T18:44:02.389+01:00</t>
  </si>
  <si>
    <t>2026-03-08T19:06:44.432+01:00</t>
  </si>
  <si>
    <t>2026-03-08T19:36:08.181+01:00</t>
  </si>
  <si>
    <t>2026-03-08T18:54:56.278+01:00</t>
  </si>
  <si>
    <t>[{"id":"aef5aaf8-2acf-4f20-91be-c8829f11cd0c","note":"","count":1,"label":"Capricciosa 40 cm","posId":"101","price":30900,"isExtra":false},{"id":"e525f614-2c06-459a-8d22-623546aa83fc","note":"","count":1,"label":"BBQ Texas 40 cm","posId":"107","price":30900,"isExtra":false}]</t>
  </si>
  <si>
    <t>2026-03-08T18:41:21.866+01:00</t>
  </si>
  <si>
    <t>2026-03-08T18:54:00.916+01:00</t>
  </si>
  <si>
    <t>[{"id":"54414745","note":"","size":"Spicy Wings 🌶️","count":2,"label":"Spicy Wings 🌶️","posId":"P101","price":11900,"isExtra":false},{"id":"54414789","note":"","count":2,"label":"Balné","posId":"K0000","price":1500,"isExtra":true},{"id":"54414750","note":"","size":"Česnekový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</si>
  <si>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2026-03-08T18:41:02.143+01:00</t>
  </si>
  <si>
    <t>2026-03-08T18:47:55.989+01:00</t>
  </si>
  <si>
    <t>2026-03-08T19:06:03.427+01:00</t>
  </si>
  <si>
    <t>2026-03-08T18:41:03.963+01:00</t>
  </si>
  <si>
    <t>2026-03-08T18:39:33.718+01:00</t>
  </si>
  <si>
    <t>2026-03-08T19:00:38.469+01:00</t>
  </si>
  <si>
    <t>[{"id":"54414745","note":"","size":"Spicy Wings 🌶️","count":1,"label":"Spicy Wings 🌶️","posId":"P101","price":11900,"isExtra":false},{"id":"54414789","note":"","count":1,"label":"Balné","posId":"K0000","price":1500,"isExtra":true},{"id":"54414747","note":"","size":"Pečené brambory","count":1,"label":"Pečené brambory","posId":"P103","price":6900,"isExtra":false},{"id":"54414789","note":"","count":1,"label":"Balné","posId":"K0000","price":1500,"isExtra":true},{"id":"59610934","note":"","size":"Margherita 32cm","count":1,"label":"Margherita 32cm","posId":"112","price":20900,"isExtra":false},{"id":"54414789","note":"","count":1,"label":"Balné","posId":"K0000","price":1500,"isExtra":true},{"id":"54414829","note":"","count":1,"label":"Žampiony","posId":"B105","price":2500,"KDSTags":["greenhighlight"],"isExtra":true},{"id":"54414872","note":"","count":1,"label":"Paprika","posId":"B111","price":2500,"KDSTags":["greenhighlight"],"isExtra":true},{"id":"54414897","note":"","count":1,"label":"Šunka","posId":"B106","price":3000,"KDSTags":["greenhighlight"],"isExtra":true},{"id":"54414900","note":"","count":1,"label":"Slanina","posId":"B108","price":3000,"KDSTags":["greenhighlight"]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32cm","posId":"114","price":24900,"isExtra":false},{"id":"54414789","note":"","count":1,"label":"Balné","posId":"K0000","price":1500,"isExtra":true},{"id":"57405814","note":"","size":"Pepsi 1l","count":1,"label":"Pepsi 1l","posId":"N124","price":5900,"isExtra":false}]</t>
  </si>
  <si>
    <t>2026-03-08T18:39:13.513+01:00</t>
  </si>
  <si>
    <t>2026-03-08T18:55:11.610+01:00</t>
  </si>
  <si>
    <t>[{"id":"69427585fd8faa40bcc99d75","count":1,"label":"Comeback 32cm 🌶️","posId":"121","price":24900,"isExtra":false},{"id":"6511bee39791b916de149f24","count":1,"label":"Balné","posId":"K0000","price":1500,"isExtra":true},{"id":"68ed3b351f991b59f0e56fe9","count":1,"label":"okraj mozzarella, bylinky","posId":"A121","price":5700,"isExtra":true},{"id":"684ae97920a48a7892c1fc87","count":1,"label":"Bez cibule","posId":"X103","price":0,"KDSTags":["redhighlight"],"isExtra":true}]</t>
  </si>
  <si>
    <t>2026-03-08T18:38:03.023+01:00</t>
  </si>
  <si>
    <t>2026-03-08T18:47:06.991+01:00</t>
  </si>
  <si>
    <t>2026-03-08T19:17:51.048+01:00</t>
  </si>
  <si>
    <t>2026-03-08T18:38:03.410+01:00</t>
  </si>
  <si>
    <t>[{"id":"a4efa812-1470-4ea2-a19d-39843abed3be","note":"","count":1,"label":"Comeback 32 cm","posId":"145","price":24900,"isExtra":false},{"id":"3a8b6a85-3b5c-4ee4-be2d-261ab8731d6e","note":"","count":1,"label":"Dip česnekový","posId":"P106","price":2000,"isExtra":false},{"id":"ee394832-8137-440a-84b7-b9e0df42a9ab","note":"","count":1,"label":"Hawai 32 cm","posId":"114","price":24900,"isExtra":false}]</t>
  </si>
  <si>
    <t>2026-03-08T18:33:29.309+01:00</t>
  </si>
  <si>
    <t>2026-03-08T18:53:16.565+01:00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</si>
  <si>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32cm","posId":"113","price":24900,"isExtra":false},{"id":"54414789","note":"","count":1,"label":"Balné","posId":"K0000","price":1500,"isExtra":true},{"id":"64093372","note":"","size":"Sweet passion 32 cm","count":1,"label":"Sweet passion 32 cm","posId":"29","price":20900,"isExtra":false},{"id":"54414789","note":"","count":1,"label":"Balné","posId":"K0000","price":1500,"isExtra":true},{"id":"59610942","note":"","size":"Hawai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32cm","posId":"114","price":24900,"isExtra":false},{"id":"54414789","note":"","count":1,"label":"Balné","posId":"K0000","price":1500,"isExtra":true}]</t>
  </si>
  <si>
    <t>2026-03-08T18:33:10.465+01:00</t>
  </si>
  <si>
    <t>2026-03-08T18:43:41.229+01:00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</si>
  <si>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🌶️🌶️","posId":"122","price":24900,"isExtra":false},{"id":"6511bee39791b916de149f24","count":1,"label":"Balné","posId":"K0000","price":1500,"isExtra":true},{"id":"69427585fd8faa40bcc99d85","count":1,"label":"Veggieballs 32cm 🌶️🌶️","posId":"117","price":24900,"isExtra":false},{"id":"6511bee39791b916de149f24","count":1,"label":"Balné","posId":"K0000","price":1500,"isExtra":true},{"id":"69427585fd8faa40bcc99da9","count":1,"label":"Masové kuličky","posId":"P102","price":9900,"isExtra":false},{"id":"6511bee39791b916de149f24","count":1,"label":"Balné","posId":"K0000","price":1500,"isExtra":true}]</t>
  </si>
  <si>
    <t>2026-03-08T18:32:02.293+01:00</t>
  </si>
  <si>
    <t>2026-03-08T18:42:32.052+01:00</t>
  </si>
  <si>
    <t>[{"id":"944ada84-4b76-4cec-9248-ebcd083131da","note":"","count":1,"label":"Baby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bylinky","posId":"A121","price":5700,"isExtra":true},{"id":"b3008ec8-24a5-4d30-bf46-9133028be7e4","note":"","count":1,"label":"Margherita 32 cm","posId":"136","price":20900,"isExtra":false},{"id":"c9bf2e69-6fc6-4d64-86d6-ef55db64361f","note":"","count":1,"label":"párek","posId":"B110","price":3000,"KDSTags":["greenhighlight"],"isExtra":true}]</t>
  </si>
  <si>
    <t>2026-03-08T18:32:02.263+01:00</t>
  </si>
  <si>
    <t>2026-03-08T18:40:45.068+01:00</t>
  </si>
  <si>
    <t>2026-03-08T18:59:18.161+01:00</t>
  </si>
  <si>
    <t>2026-03-08T18:32:02.726+01:00</t>
  </si>
  <si>
    <t>[{"id":"8c704055-e242-493d-b754-bb711e5a6c0b","note":"","count":1,"label":"Hawai 40 cm","posId":"102","price":30900,"isExtra":false}]</t>
  </si>
  <si>
    <t>2026-03-08T18:28:20.765+01:00</t>
  </si>
  <si>
    <t>2026-03-08T18:38:45.353+01:00</t>
  </si>
  <si>
    <t>[{"id":"59610942","note":"","size":"Hawai 32cm","count":1,"label":"Hawai 32cm","posId":"114","price":24900,"isExtra":false},{"id":"54414789","note":"","count":1,"label":"Balné","posId":"K0000","price":1500,"isExtra":true},{"id":"59610935","note":"","size":"Quattro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32cm","posId":"123","price":24900,"isExtra":false},{"id":"54414789","note":"","count":1,"label":"Balné","posId":"K0000","price":1500,"isExtra":true}]</t>
  </si>
  <si>
    <t>2026-03-08T18:28:18.282+01:00</t>
  </si>
  <si>
    <t>2026-03-08T18:37:23.278+01:00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</si>
  <si>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okrajů","posId":"X1000","price":0,"isExtra":true},{"id":"54414880","note":"","count":1,"label":"Kukuřice","posId":"B115","price":2500,"KDSTags":["greenhighlight"],"isExtra":true},{"id":"59610936","note":"","size":"Hot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🌶️🌶️","posId":"122","price":24900,"isExtra":false},{"id":"54414789","note":"","count":1,"label":"Balné","posId":"K0000","price":1500,"isExtra":true}]</t>
  </si>
  <si>
    <t>2026-03-08T18:23:02.224+01:00</t>
  </si>
  <si>
    <t>2026-03-08T18:30:03.936+01:00</t>
  </si>
  <si>
    <t>2026-03-08T18:49:28.012+01:00</t>
  </si>
  <si>
    <t>2026-03-08T18:23:04.227+01:00</t>
  </si>
  <si>
    <t>[{"id":"ff8bc446-e047-44f1-bae5-423b565e0123","note":"","count":1,"label":"Capricciosa 32 cm","posId":"137","price":24900,"isExtra":false},{"id":"131c6239-e041-4ab5-9f75-400951ef95f4","note":"","count":1,"label":"Dip jalapenos","posId":"P107","price":2000,"isExtra":false}]</t>
  </si>
  <si>
    <t>2026-03-08T18:20:16.418+01:00</t>
  </si>
  <si>
    <t>2026-03-08T18:28:35.170+01:00</t>
  </si>
  <si>
    <t>[{"id":"59610934","note":"","size":"Margherita 32cm","count":1,"label":"Margherita 32cm","posId":"112","price":20900,"isExtra":false},{"id":"54414789","note":"","count":1,"label":"Balné","posId":"K0000","price":1500,"isExtra":true},{"id":"54414863","note":"","count":1,"label":"Ananas","posId":"B100","price":2500,"KDSTags":["greenhighlight"],"isExtra":true},{"id":"54414880","note":"","count":1,"label":"Kukuřice","posId":"B115","price":2500,"KDSTags":["greenhighlight"]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</si>
  <si>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2026-03-08T18:10:39.968+01:00</t>
  </si>
  <si>
    <t>2026-03-08T18:18:09.138+01:00</t>
  </si>
  <si>
    <t>[{"id":"54414707","note":"","size":"Margherita 40cm","count":1,"label":"Margherita 40cm","posId":"100","price":26900,"isExtra":false},{"id":"54414779","note":"","count":1,"label":"Balné","posId":"K0000","price":2000,"isExtra":true},{"id":"54414716","note":"","size":"Hawai 40cm","count":1,"label":"Hawai 40cm","posId":"102","price":30900,"isExtra":false},{"id":"54414779","note":"","count":1,"label":"Balné","posId":"K0000","price":2000,"isExtra":true}]</t>
  </si>
  <si>
    <t>2026-03-08T18:05:35.527+01:00</t>
  </si>
  <si>
    <t>2026-03-08T18:16:26.113+01:00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</si>
  <si>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40cm","posId":"101","price":30900,"isExtra":false},{"id":"54414779","note":"","count":1,"label":"Balné","posId":"K0000","price":2000,"isExtra":true},{"id":"54414777","note":"","count":1,"label":"bez plněných okrajů","posId":"X1000","price":0,"isExtra":true},{"id":"54414865","note":"","count":1,"label":"Paprika","posId":"C111","price":3500,"KDSTags":["greenhighlight"],"isExtra":true}]</t>
  </si>
  <si>
    <t>2026-03-08T18:05:02.432+01:00</t>
  </si>
  <si>
    <t>2026-03-08T18:14:42.917+01:00</t>
  </si>
  <si>
    <t>2026-03-08T18:19:39.753+01:00</t>
  </si>
  <si>
    <t>2026-03-08T18:05:03.883+01:00</t>
  </si>
  <si>
    <t>[{"id":"5b1f2843-926a-4dd1-a5f0-4fddc7b45013","note":"","count":1,"label":"Margherita 32 cm","posId":"112","price":20900,"isExtra":false},{"id":"ea8ba6dd-c20a-4bae-a731-5344afc761eb","note":"","count":1,"label":"Capricciosa 18 cm","posId":"125","price":11900,"isExtra":false},{"id":"0b867b16-3995-4b4a-9deb-1c0d8cecf8d6","note":"","count":1,"label":"Pepperoni 32 cm","posId":"120","price":24900,"isExtra":false},{"id":"a3d62a5d-2e1d-48db-874e-d64becff7059","note":"","count":1,"label":"změna na BBQ základ","posId":"i128","price":0,"isExtra":true}]</t>
  </si>
  <si>
    <t>2026-03-08T18:03:14.997+01:00</t>
  </si>
  <si>
    <t>2026-03-08T18:10:41.451+01:00</t>
  </si>
  <si>
    <t>[{"id":"59610934","note":"","size":"Margherita 32cm","count":1,"label":"Margherita 32cm","posId":"112","price":20900,"isExtra":false},{"id":"54414789","note":"","count":1,"label":"Balné","posId":"K0000","price":1500,"isExtra":true},{"id":"59610936","note":"","size":"Hot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🌶️🌶️","posId":"122","price":24900,"isExtra":false},{"id":"54414789","note":"","count":1,"label":"Balné","posId":"K0000","price":1500,"isExtra":true}]</t>
  </si>
  <si>
    <t>2026-03-08T17:47:33.682+01:00</t>
  </si>
  <si>
    <t>2026-03-08T17:54:23.057+01:00</t>
  </si>
  <si>
    <t>[{"id":"69427585fd8faa40bcc99d73","count":1,"label":"Hot &amp; Spicy 32cm 🌶️🌶️","posId":"122","price":24900,"isExtra":false},{"id":"6511bee39791b916de149f24","count":1,"label":"Balné","posId":"K0000","price":1500,"isExtra":true}]</t>
  </si>
  <si>
    <t>2026-03-08T17:44:01.481+01:00</t>
  </si>
  <si>
    <t>2026-03-08T17:55:11.947+01:00</t>
  </si>
  <si>
    <t>2026-03-08T18:09:39.635+01:00</t>
  </si>
  <si>
    <t>2026-03-08T17:44:01.993+01:00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</si>
  <si>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bylinky","posId":"A122","price":6500,"isExtra":true},{"id":"e525f614-2c06-459a-8d22-623546aa83fc","note":"","count":1,"label":"BBQ Texas 40 cm","posId":"107","price":30900,"isExtra":false},{"id":"932d1eab-8f45-4992-b460-cc5099f91e14","note":"","count":1,"label":"Okraj Hotdog, BBQ","posId":"A120","price":6500,"isExtra":true}]</t>
  </si>
  <si>
    <t>2026-03-08T17:41:04.174+01:00</t>
  </si>
  <si>
    <t>2026-03-08T17:50:33.070+01:00</t>
  </si>
  <si>
    <t>[{"id":"69427585fd8faa40bcc99d61","count":1,"label":"BBQ Meteor 40cm","posId":"106","price":30900,"isExtra":false},{"id":"6511bee39791b916de149b1b","count":1,"label":"Balné","posId":"K0000","price":2000,"isExtra":true},{"id":"69427585fd8faa40bcc99d7f","count":1,"label":"Hawai 32cm","posId":"114","price":24900,"isExtra":false},{"id":"6511bee39791b916de149f24","count":1,"label":"Balné","posId":"K0000","price":1500,"isExtra":true}]</t>
  </si>
  <si>
    <t>2026-03-08T17:33:02.615+01:00</t>
  </si>
  <si>
    <t>2026-03-08T17:41:20.856+01:00</t>
  </si>
  <si>
    <t>2026-03-08T18:41:19.843+01:00</t>
  </si>
  <si>
    <t>2026-03-08T17:33:03.293+01:00</t>
  </si>
  <si>
    <t>[{"id":"03dae282-4cd4-4fa2-9169-2178ea3ed325","note":"","count":1,"label":"Quattro Formaggi 40 cm","posId":"111","price":30900,"isExtra":false}]</t>
  </si>
  <si>
    <t>2026-03-08T17:30:02.676+01:00</t>
  </si>
  <si>
    <t>2026-03-08T17:41:19.808+01:00</t>
  </si>
  <si>
    <t>2026-03-08T18:04:58.719+01:00</t>
  </si>
  <si>
    <t>2026-03-08T17:31:26.627+01:00</t>
  </si>
  <si>
    <t>[{"id":"36ea3088-07fd-428f-b871-c4a5ee9cef7b","note":"","count":1,"label":"Comeback 40 cm","posId":"109","price":30900,"isExtra":false},{"id":"30448218-3844-4dfe-882d-e344102dcfea","note":"","count":1,"label":"Paprika","posId":"C111","price":3500,"KDSTags":["greenhighlight"],"isExtra":true},{"id":"670e963a-3bc6-4d99-8aed-b86eae3c2021","note":"","count":1,"label":"BEZ -mozzarella","posId":"X113","price":0,"KDSTags":["redhighlight"],"isExtra":true},{"id":"80cdc162-f69f-4138-b690-77917e93790e","note":"","count":1,"label":"SPICY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těsto","posId":"15","price":0,"isExtra":true},{"id":"a0a20d0c-4422-439d-8c33-27905ee0699b","note":"","count":1,"label":"Smetanový základ","posId":"A129","price":0,"isExtra":true},{"id":"21fd0686-e8d1-43f1-84c9-d96f5842a3ca","note":"","count":1,"label":"okraj mozzarella, bylinky","posId":"A121","price":5700,"isExtra":true},{"id":"8caf43fd-6a2c-427b-858a-17f37d37c439","note":"","count":1,"label":"Spicy wings","posId":"P101","price":0,"isExtra":true},{"id":"45f62a03-044a-4058-9438-b16ec409a867","note":"","count":1,"label":"Pepsi zero sugar 1l","posId":"N125","price":0,"isExtra":true},{"id":"03dae282-4cd4-4fa2-9169-2178ea3ed325","note":"","count":1,"label":"Quattro Formaggi 40 cm","posId":"111","price":30900,"isExtra":false},{"id":"d5c01305-5b81-4931-8ef0-14413da22bab","note":"","count":1,"label":"Kukuřice","posId":"C115","price":3500,"KDSTags":["greenhighlight"],"isExtra":true}]</t>
  </si>
  <si>
    <t>2026-03-08T17:21:23.629+01:00</t>
  </si>
  <si>
    <t>2026-03-08T17:29:56.996+01:00</t>
  </si>
  <si>
    <t>[{"id":"69427585fd8faa40bcc99d55","count":1,"label":"Margherita 40cm","posId":"100","price":26900,"isExtra":false},{"id":"6511bee39791b916de149b1b","count":1,"label":"Balné","posId":"K0000","price":2000,"isExtra":true},{"id":"69427585fd8faa40bcc99d73","count":1,"label":"Hot &amp; Spicy 32cm 🌶️🌶️","posId":"122","price":24900,"isExtra":false},{"id":"6511bee39791b916de149f24","count":1,"label":"Balné","posId":"K0000","price":1500,"isExtra":true}]</t>
  </si>
  <si>
    <t>2026-03-08T17:14:14.850+01:00</t>
  </si>
  <si>
    <t>2026-03-08T17:28:47.058+01:00</t>
  </si>
  <si>
    <t>[{"id":"69427585fd8faa40bcc99d7f","count":1,"label":"Hawai 32cm","posId":"114","price":24900,"isExtra":false},{"id":"6511bee39791b916de149f24","count":1,"label":"Balné","posId":"K0000","price":1500,"isExtra":true},{"id":"68ed3b351f991b59f0e56fec","count":1,"label":"okraj hotdog, bbq omáčka","posId":"A119","price":5700,"isExtra":true},{"id":"684ae97920a48a7892c1fc11","count":1,"label":"Ananas","posId":"B100","price":2500,"KDSTags":["greenhighlight"],"isExtra":true},{"id":"684ae97920a48a7892c1fc17","count":1,"label":"Šunka","posId":"B106","price":3000,"KDSTags":["greenhighlight"],"isExtra":true},{"id":"69427585fd8faa40bcc99d77","count":1,"label":"Pepperoni 32cm 🌶️🌶️","posId":"120","price":24900,"isExtra":false},{"id":"6511bee39791b916de149f24","count":1,"label":"Balné","posId":"K0000","price":1500,"isExtra":true},{"id":"68ed3b351f991b59f0e56fe8","count":1,"label":"bez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okrajů","posId":"X1000","price":0,"isExtra":true},{"id":"684ae97920a48a7892c1fc14","count":1,"label":"Kukuřice","posId":"B115","price":2500,"KDSTags":["greenhighlight"],"isExtra":true},{"id":"684ae97920a48a7892c1fc1c","count":1,"label":"Grana padano, pecorino, parmazán","posId":"B130","price":3000,"KDSTags":["greenhighlight"],"isExtra":true}]</t>
  </si>
  <si>
    <t>2026-03-08T17:13:02.367+01:00</t>
  </si>
  <si>
    <t>2026-03-08T17:27:13.854+01:00</t>
  </si>
  <si>
    <t>2026-03-08T17:36:34.875+01:00</t>
  </si>
  <si>
    <t>2026-03-08T17:13:03.034+01:00</t>
  </si>
  <si>
    <t>[{"id":"03dae282-4cd4-4fa2-9169-2178ea3ed325","note":"","count":1,"label":"Quattro Formaggi 40 cm","posId":"111","price":30900,"isExtra":false},{"id":"1fae666b-4102-4ed0-b317-2a07b21ae279","note":"","count":1,"label":"Hot &amp; Spicy 40 cm","posId":"110","price":30900,"isExtra":false}]</t>
  </si>
  <si>
    <t>2026-03-08T17:13:02.320+01:00</t>
  </si>
  <si>
    <t>2026-03-08T17:22:48.774+01:00</t>
  </si>
  <si>
    <t>[{"id":"aef5aaf8-2acf-4f20-91be-c8829f11cd0c","note":"","count":1,"label":"Capricciosa 40 cm","posId":"101","price":30900,"isExtra":false},{"id":"57c816b2-3e3f-46c2-b126-b09910d79cb0","note":"","count":1,"label":"změna na Smetanový základ","posId":"i129","price":0,"isExtra":true},{"id":"bd8e2f82-3d11-4ada-88ad-67191c012d18","note":"","count":1,"label":"BEZ -olivy","posId":"X112","price":0,"KDSTags":["redhighlight"],"isExtra":true}]</t>
  </si>
  <si>
    <t>2026-03-08T17:06:44.783+01:00</t>
  </si>
  <si>
    <t>2026-03-08T17:13:25.015+01:00</t>
  </si>
  <si>
    <t>[{"id":"54414748","note":"","size":"Česnekový chléb 18cm","count":1,"label":"Česnekový chléb 18cm","posId":"P104","price":7900,"isExtra":false},{"id":"54414789","note":"","count":1,"label":"Balné","posId":"K0000","price":1500,"isExtra":true},{"id":"59610934","note":"","size":"Margherita 32cm","count":1,"label":"Margherita 32cm","posId":"112","price":20900,"isExtra":false},{"id":"54414789","note":"","count":1,"label":"Balné","posId":"K0000","price":1500,"isExtra":true},{"id":"57278752","note":"","count":1,"label":"BBQ základ","posId":"ZRB32","price":0,"isExtra":true},{"id":"54414818","note":"","count":1,"label":"okraj mozzarella, bylinky","posId":"A121","price":5700,"isExtra":true}]</t>
  </si>
  <si>
    <t>2026-03-08T16:53:43.128+01:00</t>
  </si>
  <si>
    <t>2026-03-08T17:02:47.954+01:00</t>
  </si>
  <si>
    <t>[{"id":"54414749","note":"","size":"Pepperoni Rolls 🌶️","count":1,"label":"Pepperoni Rolls 🌶️","posId":"P100","price":8900,"isExtra":false},{"id":"54414789","note":"","count":1,"label":"Balné","posId":"K0000","price":1500,"isExtra":true},{"id":"54414717","note":"","size":"Capricciosa 40cm","count":1,"label":"Capricciosa 40cm","posId":"101","price":30900,"isExtra":false},{"id":"54414779","note":"","count":1,"label":"Balné","posId":"K0000","price":2000,"isExtra":true}]</t>
  </si>
  <si>
    <t>2026-03-08T16:45:33.120+01:00</t>
  </si>
  <si>
    <t>2026-03-08T17:00:17.029+01:00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</si>
  <si>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40cm","posId":"111","price":30900,"isExtra":false},{"id":"54414779","note":"","count":1,"label":"Balné","posId":"K0000","price":2000,"isExtra":true},{"id":"54414710","note":"","size":"Comeback 40cm 🌶️","count":1,"label":"Comeback 40cm 🌶️","posId":"109","price":30900,"isExtra":false},{"id":"54414779","note":"","count":1,"label":"Balné","posId":"K0000","price":2000,"isExtra":true},{"id":"54414844","note":"","count":1,"label":"Bez salámu","posId":"X109","price":0,"KDSTags":["redhighlight"],"isExtra":true}]</t>
  </si>
  <si>
    <t>2026-03-08T16:32:02.630+01:00</t>
  </si>
  <si>
    <t>2026-03-08T16:45:08.618+01:00</t>
  </si>
  <si>
    <t>2026-03-08T16:58:23.670+01:00</t>
  </si>
  <si>
    <t>2026-03-08T16:32:02.954+01:00</t>
  </si>
  <si>
    <t>[{"id":"8c704055-e242-493d-b754-bb711e5a6c0b","note":"","count":1,"label":"Hawai 40 cm","posId":"102","price":30900,"isExtra":false},{"id":"211d85d0-839e-41d0-89e3-ea177ad7489e","note":"","count":1,"label":"Dip česnekový","posId":"P106","price":2000,"isExtra":false},{"id":"824198b2-b88a-4fb6-92af-3365de773ad1","note":"","count":1,"label":"Pepsi 1l","posId":"N124","price":5900,"isExtra":false}]</t>
  </si>
  <si>
    <t>2026-03-08T16:24:11.422+01:00</t>
  </si>
  <si>
    <t>2026-03-08T16:30:17.807+01:00</t>
  </si>
  <si>
    <t>[{"id":"69427585fd8faa40bcc99d79","count":1,"label":"BBQ Texas 32cm","posId":"119","price":24900,"isExtra":false},{"id":"6511bee39791b916de149f24","count":1,"label":"Balné","posId":"K0000","price":1500,"isExtra":true},{"id":"67484135a145e66297617e13","count":1,"label":"Rajčatový základ","posId":"ZBR32","price":0,"isExtra":true}]</t>
  </si>
  <si>
    <t>2026-03-08T16:18:02.091+01:00</t>
  </si>
  <si>
    <t>2026-03-08T16:27:51.642+01:00</t>
  </si>
  <si>
    <t>2026-03-08T16:42:48.727+01:00</t>
  </si>
  <si>
    <t>2026-03-08T16:18:02.507+01:00</t>
  </si>
  <si>
    <t>[{"id":"aef5aaf8-2acf-4f20-91be-c8829f11cd0c","note":"","count":1,"label":"Capricciosa 40 cm","posId":"101","price":30900,"isExtra":false},{"id":"622835b8-8ccd-4776-9f66-ccee484725e6","note":"","count":1,"label":"Okraj Hotdog, hořčice","posId":"A118","price":6500,"isExtra":true},{"id":"d5c01305-5b81-4931-8ef0-14413da22bab","note":"","count":1,"label":"Kukuřice","posId":"C115","price":3500,"KDSTags":["greenhighlight"],"isExtra":true}]</t>
  </si>
  <si>
    <t>2026-03-08T16:15:26.369+01:00</t>
  </si>
  <si>
    <t>2026-03-08T16:25:10.756+01:00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</si>
  <si>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🌶️","posId":"121","price":24900,"isExtra":false},{"id":"54414789","note":"","count":1,"label":"Balné","posId":"K0000","price":1500,"isExtra":true},{"id":"54414749","note":"","size":"Pepperoni Rolls 🌶️","count":2,"label":"Pepperoni Rolls 🌶️","posId":"P100","price":8900,"isExtra":false},{"id":"54414789","note":"","count":2,"label":"Balné","posId":"K0000","price":1500,"isExtra":true}]</t>
  </si>
  <si>
    <t>2026-03-08T15:56:06.205+01:00</t>
  </si>
  <si>
    <t>2026-03-08T16:08:28.639+01:00</t>
  </si>
  <si>
    <t>[{"id":"59809293","note":"","size":"Jablečno-skořicové rolls","count":1,"label":"Jablečno-skořicové rolls","posId":"18","price":8900,"isExtra":false},{"id":"54414789","note":"","count":1,"label":"Balné","posId":"K0000","price":1500,"isExtra":true},{"id":"54414750","note":"","size":"Česnekový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dip","posId":"P106","price":2000,"isExtra":false},{"id":"54414789","note":"","count":1,"label":"Balné","posId":"K0000","price":1500,"isExtra":true},{"id":"57405814","note":"","size":"Pepsi 1l","count":1,"label":"Pepsi 1l","posId":"N124","price":5900,"isExtra":false},{"id":"59610943","note":"","size":"Capricciosa 32cm","count":1,"label":"Capricciosa 32cm","posId":"113","price":24900,"isExtra":false},{"id":"54414789","note":"","count":1,"label":"Balné","posId":"K0000","price":1500,"isExtra":true},{"id":"54414818","note":"","count":1,"label":"okraj mozzarella, bylinky","posId":"A121","price":5700,"isExtra":true}]</t>
  </si>
  <si>
    <t>Artem</t>
  </si>
  <si>
    <t>2026-03-08T15:40:01.616+01:00</t>
  </si>
  <si>
    <t>2026-03-08T15:48:10.527+01:00</t>
  </si>
  <si>
    <t>2026-03-08T15:16:36.798+01:00</t>
  </si>
  <si>
    <t>2026-03-08T15:23:21.535+01:00</t>
  </si>
  <si>
    <t>[{"id":"54414710","note":"","size":"Comeback 40cm 🌶️","count":1,"label":"Comeback 40cm 🌶️","posId":"109","price":30900,"isExtra":false},{"id":"54414779","note":"","count":1,"label":"Balné","posId":"K0000","price":2000,"isExtra":true}]</t>
  </si>
  <si>
    <t>2026-03-08T15:16:16.778+01:00</t>
  </si>
  <si>
    <t>2026-03-08T15:25:44.459+01:00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</si>
  <si>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32cm","posId":"113","price":24900,"isExtra":false},{"id":"54414789","note":"","count":1,"label":"Balné","posId":"K0000","price":1500,"isExtra":true}]</t>
  </si>
  <si>
    <t>2026-03-08T15:11:02.161+01:00</t>
  </si>
  <si>
    <t>2026-03-08T15:21:14.093+01:00</t>
  </si>
  <si>
    <t>2026-03-08T15:40:04.121+01:00</t>
  </si>
  <si>
    <t>2026-03-08T15:11:02.683+01:00</t>
  </si>
  <si>
    <t>[{"id":"03dae282-4cd4-4fa2-9169-2178ea3ed325","note":"","count":1,"label":"Quattro Formaggi 40 cm","posId":"111","price":30900,"isExtra":false},{"id":"3f15a32f-4d5b-4afb-ae1b-12f68224d029","note":"","count":1,"label":"Olivy","posId":"C112","price":3500,"KDSTags":["greenhighlight"],"isExtra":true}]</t>
  </si>
  <si>
    <t>2026-03-08T15:08:05.177+01:00</t>
  </si>
  <si>
    <t>2026-03-08T15:18:31.092+01:00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</si>
  <si>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32cm","posId":"123","price":24900,"isExtra":false},{"id":"54414789","note":"","count":1,"label":"Balné","posId":"K0000","price":1500,"isExtra":true},{"id":"54414783","note":"","count":1,"label":"bez plněných okrajů","posId":"X1000","price":0,"isExtra":true},{"id":"54414708","note":"","size":"Quattro Formaggi 40cm","count":1,"label":"Quattro Formaggi 40cm","posId":"111","price":30900,"isExtra":false},{"id":"54414779","note":"","count":1,"label":"Balné","posId":"K0000","price":2000,"isExtra":true},{"id":"54414813","note":"","count":1,"label":"okraj mozzarella, bylinky","posId":"A122","price":6500,"isExtra":true}]</t>
  </si>
  <si>
    <t>2026-03-08T15:07:19.491+01:00</t>
  </si>
  <si>
    <t>2026-03-08T15:14:40.299+01:00</t>
  </si>
  <si>
    <t>[{"id":"113","note":"","count":1,"label":"Capricciosa 32cm","posId":"113","price":24900,"isExtra":false},{"id":"K0000","note":"","count":1,"label":"Balné","posId":"K0000","price":1500,"isExtra":true},{"id":"P100","note":"","count":1,"label":"Pepperoni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</si>
  <si>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2026-03-08T14:57:39.518+01:00</t>
  </si>
  <si>
    <t>2026-03-08T14:58:08.995+01:00</t>
  </si>
  <si>
    <t>[{"id":"9a540762-1e40-43f4-867c-412cc6f22ca0","count":1,"label":"Guarana kiwi a jablko","posId":"N144","price":5500,"isExtra":false,"creatorId":"bZUOBIeC6545eM82yFHKl","isPackging":0,"actualLabel":"Guarana kiwi a jablko"}]</t>
  </si>
  <si>
    <t>Serhii</t>
  </si>
  <si>
    <t>2026-03-08T14:53:35.416+01:00</t>
  </si>
  <si>
    <t>2026-03-08T15:02:25.705+01:00</t>
  </si>
  <si>
    <t>[{"id":"108","note":"","count":1,"label":"Pepperoni 40cm 🌶️🌶️","posId":"108","price":30900,"isExtra":false},{"id":"K0000","note":"","count":1,"label":"Balné","posId":"K0000","price":2000,"isExtra":true},{"id":"121","note":"","count":1,"label":"Comeback 32cm 🌶️","posId":"121","price":24900,"isExtra":false},{"id":"K0000","note":"","count":1,"label":"Balné","posId":"K0000","price":1500,"isExtra":true}]</t>
  </si>
  <si>
    <t>2026-03-08T14:51:01.855+01:00</t>
  </si>
  <si>
    <t>2026-03-08T15:03:24.009+01:00</t>
  </si>
  <si>
    <t>[{"id":"36ea3088-07fd-428f-b871-c4a5ee9cef7b","note":"","count":1,"label":"Comeback 40 cm","posId":"109","price":30900,"isExtra":false}]</t>
  </si>
  <si>
    <t>2026-03-08T14:48:47.048+01:00</t>
  </si>
  <si>
    <t>2026-03-08T15:01:19.319+01:00</t>
  </si>
  <si>
    <t>[{"id":"69427585fd8faa40bcc99d65","count":1,"label":"Hawai 40cm","posId":"102","price":30900,"isExtra":false},{"id":"6511bee39791b916de149b1b","count":1,"label":"Balné","posId":"K0000","price":2000,"isExtra":true},{"id":"68ed3b351f991b59f0e56c27","count":1,"label":"okraj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a31","count":1,"label":"Žampiony","posId":"C105","price":3500,"KDSTags":["greenhighlight"],"isExtra":true},{"id":"684ae97920a48a7892c1fa36","count":1,"label":"Kukuřice","posId":"C115","price":3500,"KDSTags":["greenhighlight"],"isExtra":true},{"id":"69427585fd8faa40bcc99dd7","count":1,"label":"Guarana classic","posId":"N142","price":5500,"isExtra":false}]</t>
  </si>
  <si>
    <t>2026-03-08T14:42:42.710+01:00</t>
  </si>
  <si>
    <t>2026-03-08T14:56:40.628+01:00</t>
  </si>
  <si>
    <t>[{"id":"69427585fd8faa40bcc99d75","count":1,"label":"Comeback 32cm 🌶️","posId":"121","price":24900,"isExtra":false},{"id":"6511bee39791b916de149f24","count":1,"label":"Balné","posId":"K0000","price":1500,"isExtra":true},{"id":"68ed3b351f991b59f0e56fe9","count":1,"label":"okraj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bylinky","posId":"A121","price":5700,"isExtra":true},{"id":"69427585fd8faa40bcc99dcf","count":1,"label":"Mirinda 1l","posId":"N126","price":5900,"isExtra":false}]</t>
  </si>
  <si>
    <t>2026-03-08T14:36:02.334+01:00</t>
  </si>
  <si>
    <t>2026-03-08T14:53:28.003+01:00</t>
  </si>
  <si>
    <t>2026-03-08T15:13:16.600+01:00</t>
  </si>
  <si>
    <t>2026-03-08T14:36:04.604+01:00</t>
  </si>
  <si>
    <t>[{"id":"c1383a56-9eef-4159-8de6-52ba98917da4","note":"","count":2,"label":"Pepperoni Rolls, 6 ks","posId":"P100","price":8900,"isExtra":false},{"id":"99710cd8-fa1f-4712-84a8-85da37e18dd0","note":"","count":1,"label":"Česnekový chléb","posId":"P104","price":7900,"isExtra":false},{"id":"b6658da4-b777-42a2-94b6-5ce20ff49587","note":"","count":1,"label":"Pepperoni 32 cm","posId":"144","price":24900,"isExtra":false}]</t>
  </si>
  <si>
    <t>2026-03-08T14:30:03.003+01:00</t>
  </si>
  <si>
    <t>2026-03-08T15:35:31.713+01:00</t>
  </si>
  <si>
    <t>[{"id":"1da47ebe-2592-435a-b854-8cbe80b56263","note":"","count":1,"label":"Hawai 32 cm","posId":"138","price":24900,"isExtra":false}]</t>
  </si>
  <si>
    <t>2026-03-08T14:11:08.045+01:00</t>
  </si>
  <si>
    <t>2026-03-08T14:24:19.089+01:00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</si>
  <si>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🌶️🌶️","posId":"120","price":24900,"isExtra":false},{"id":"54414789","note":"","count":1,"label":"Balné","posId":"K0000","price":1500,"isExtra":true}]</t>
  </si>
  <si>
    <t>2026-03-08T14:09:09.266+01:00</t>
  </si>
  <si>
    <t>2026-03-08T14:20:42.202+01:00</t>
  </si>
  <si>
    <t>[{"id":"69427585fd8faa40bcc99d65","count":1,"label":"Hawai 40cm","posId":"102","price":30900,"isExtra":false},{"id":"6511bee39791b916de149b1b","count":1,"label":"Balné","posId":"K0000","price":2000,"isExtra":true},{"id":"67484135a145e66297618376","count":1,"label":"Smetanový základ","posId":"ZRS40","price":0,"isExtra":true}]</t>
  </si>
  <si>
    <t>2026-03-08T14:04:02.547+01:00</t>
  </si>
  <si>
    <t>2026-03-08T14:23:15.884+01:00</t>
  </si>
  <si>
    <t>2026-03-08T14:38:34.207+01:00</t>
  </si>
  <si>
    <t>2026-03-08T14:16:36.298+01:00</t>
  </si>
  <si>
    <t>[{"id":"f4d7b9ad-ce62-498d-a90b-8016ab1e3604","note":"","count":1,"label":"Quattro Formaggi 32 cm","posId":"147","price":24900,"isExtra":false},{"id":"6e9ef16b-b5cb-40a1-ad72-f28a9276a0f7","note":"","count":1,"label":"kuře","posId":"B114","price":3000,"KDSTags":["greenhighlight"],"isExtra":true},{"id":"38de8e38-e51e-422d-9a89-960ebc505f1b","note":"","count":1,"label":"šunka","posId":"B106","price":3000,"KDSTags":["greenhighlight"],"isExtra":true}]</t>
  </si>
  <si>
    <t>2026-03-08T14:01:39.728+01:00</t>
  </si>
  <si>
    <t>2026-03-08T14:18:34.085+01:00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</si>
  <si>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40cm","posId":"101","price":30900,"isExtra":false},{"id":"54414779","note":"","count":1,"label":"Balné","posId":"K0000","price":2000,"isExtra":true},{"id":"54414712","note":"","size":"BBQ Texas 40cm","count":1,"label":"BBQ Texas 40cm","posId":"107","price":30900,"isExtra":false},{"id":"54414779","note":"","count":1,"label":"Balné","posId":"K0000","price":2000,"isExtra":true}]</t>
  </si>
  <si>
    <t>2026-03-08T13:57:54.013+01:00</t>
  </si>
  <si>
    <t>2026-03-08T14:20:53.882+01:00</t>
  </si>
  <si>
    <t>[{"id":"d2bf14cb-bacb-4524-b465-c11967fc136f","count":1,"label":"Pizza Margherita 18","posId":"124","price":11900,"isExtra":false,"creatorId":"bdC2FQeIXX3mGnjS_32Hf","isPackging":0,"actualLabel":"Pizza Margherita 18"},{"id":"bbd3709a-e168-4407-8515-6961f0b006a3","count":1,"label":"Pizza Hawai 32 cm","posId":"114","price":24900,"isExtra":false,"creatorId":"A8hxJt8Mv6yIfHvKJM8ga","isPackging":0,"actualLabel":"Pizza Hawai 32 cm"},{"id":"cf05c4d3-5206-479a-94ab-2270ec0ff8e6","count":1,"label":"Pizza Pepperoni 32","posId":"120","price":24900,"isExtra":false,"creatorId":"lWZxFViugQa9o5JCGNyNh","isPackging":0,"actualLabel":"Pizza Pepperoni 32"},{"id":"cf05c4d3-5206-479a-94ab-2270ec0ff8e6","count":1,"label":"Pizza Pepperoni 32","posId":"120","price":24900,"isExtra":false,"creatorId":"Q0LtleIbXzYZhMGeOjZ0X","isPackging":0,"actualLabel":"Pizza Pepperoni 32"},{"id":"bbd3709a-e168-4407-8515-6961f0b006a3","count":1,"label":"Pizza Hawai 32 cm","posId":"114","price":24900,"isExtra":false,"creatorId":"yfmjGPpU-lyP0-PGKcTCB","isPackging":0,"actualLabel":"Pizza Hawai 32 cm"},{"id":"cf05c4d3-5206-479a-94ab-2270ec0ff8e6","count":1,"label":"Pizza Pepperoni 32","posId":"120","price":24900,"isExtra":false,"creatorId":"8nTt5U7bl-7xAQA56AYRC","isPackging":0,"actualLabel":"Pizza Pepperoni 32"},{"id":"073b139c-2b4b-4660-bac4-44c384e58f57","count":1,"label":"Pepsi 1l","posId":"N124","price":5900,"isExtra":false,"creatorId":"Or97cm0LjBYwHP98K6H_9","isPackging":0,"actualLabel":"Pepsi 1l"},{"id":"073b139c-2b4b-4660-bac4-44c384e58f57","count":1,"label":"Pepsi 1l","posId":"N124","price":5900,"isExtra":false,"creatorId":"xdPy3_vJi_pvmYhjR_92C","isPackging":0,"actualLabel":"Pepsi 1l"},{"id":"cf05c4d3-5206-479a-94ab-2270ec0ff8e6","count":1,"label":"Pizza Pepperoni 32","posId":"120","price":24900,"isExtra":false,"creatorId":"5Mv9ao3p6j5OBGnTS-VrY","isPackging":0,"actualLabel":"Pizza Pepperoni 32"},{"id":"073b139c-2b4b-4660-bac4-44c384e58f57","count":1,"label":"Pepsi 1l","posId":"N124","price":5900,"isExtra":false,"creatorId":"xjs183OeeTJRO0cH6D2oM","isPackging":0,"actualLabel":"Pepsi 1l"},{"id":"cf05c4d3-5206-479a-94ab-2270ec0ff8e6","count":1,"label":"Pizza Pepperoni 32","posId":"120","price":24900,"isExtra":false,"creatorId":"tY3t9LUSGbrvzIIBBFkNA","isPackging":0,"actualLabel":"Pizza Pepperoni 32"},{"id":"073b139c-2b4b-4660-bac4-44c384e58f57","count":1,"label":"Pepsi 1l","posId":"N124","price":5900,"isExtra":false,"creatorId":"DzO27eWnB8vM8ctJORMtG","isPackging":0,"actualLabel":"Pepsi 1l"},{"id":"073b139c-2b4b-4660-bac4-44c384e58f57","count":1,"label":"Pepsi 1l","posId":"N124","price":5900,"isExtra":false,"creatorId":"FnnaqcLenRVhVm7qi5M3J","isPackging":0,"actualLabel":"Pepsi 1l"},{"id":"073b139c-2b4b-4660-bac4-44c384e58f57","count":1,"label":"Pepsi 1l","posId":"N124","price":5900,"isExtra":false,"creatorId":"K3lAxtDJ2lFHpRJLjeL4p","isPackging":0,"actualLabel":"Pepsi 1l"},{"id":"af56a8c5-97bc-46b9-b01e-e295e7dfc7cd","count":1,"label":"Pizza Comeback 32","posId":"121","price":24900,"isExtra":false,"creatorId":"0ptMVsKupRoQOqE299i4N","isPackging":0,"actualLabel":"Pizza Comeback 32"},{"id":"af56a8c5-97bc-46b9-b01e-e295e7dfc7cd","count":1,"label":"Pizza Comeback 32","posId":"121","price":24900,"isExtra":false,"creatorId":"g06IhzeZF5zOVzpaGpJwi","isPackging":0,"actualLabel":"Pizza Comeback 32"},{"id":"073b139c-2b4b-4660-bac4-44c384e58f57","count":1,"label":"Pepsi 1l","posId":"N124","price":5900,"isExtra":false,"creatorId":"FxzDLJpwoDSigf6ZJ9TWj","isPackging":0,"actualLabel":"Pepsi 1l"},{"id":"073b139c-2b4b-4660-bac4-44c384e58f57","count":1,"label":"Pepsi 1l","posId":"N124","price":5900,"isExtra":false,"creatorId":"AYyX_mHy552MhtlcgLoub","isPackging":0,"actualLabel":"Pepsi 1l"},{"id":"073b139c-2b4b-4660-bac4-44c384e58f57","count":1,"label":"Pepsi 1l","posId":"N124","price":5900,"isExtra":false,"creatorId":"ULSNYYEiHlcREx_s6FfuG","isPackging":0,"actualLabel":"Pepsi 1l"},{"id":"cf05c4d3-5206-479a-94ab-2270ec0ff8e6","count":1,"label":"Pizza Pepperoni 32","posId":"120","price":24900,"isExtra":false,"creatorId":"i2dg7gXUpGlqy1gHMt_5Y","isPackging":0,"actualLabel":"Pizza Pepperoni 32"},{"id":"cf05c4d3-5206-479a-94ab-2270ec0ff8e6","count":1,"label":"Pizza Pepperoni 32","posId":"120","price":24900,"isExtra":false,"creatorId":"mXx_gNGYcRoRVbHuGRYxG","isPackging":0,"actualLabel":"Pizza Pepperoni 32"}]</t>
  </si>
  <si>
    <t>Daviti</t>
  </si>
  <si>
    <t>2026-03-08T13:56:53.238+01:00</t>
  </si>
  <si>
    <t>2026-03-08T14:13:01.038+01:00</t>
  </si>
  <si>
    <t>[{"id":"107","note":"","count":1,"label":"BBQ Texas 40cm","posId":"107","price":30900,"isExtra":false},{"id":"K0000","note":"","count":1,"label":"Balné","posId":"K0000","price":2000,"isExtra":true},{"id":"N120","note":"","count":1,"label":"Aquilla černý čaj a broskev 0,5l","posId":"N120","price":4900,"isExtra":false}]</t>
  </si>
  <si>
    <t>2026-03-08T13:53:02.616+01:00</t>
  </si>
  <si>
    <t>2026-03-08T14:00:27.665+01:00</t>
  </si>
  <si>
    <t>2026-03-08T14:20:57.213+01:00</t>
  </si>
  <si>
    <t>2026-03-08T13:53:08.839+01:00</t>
  </si>
  <si>
    <t>[{"id":"a4efa812-1470-4ea2-a19d-39843abed3be","note":"","count":1,"label":"Comeback 32 cm","posId":"145","price":24900,"isExtra":false}]</t>
  </si>
  <si>
    <t>2026-03-08T13:49:55.704+01:00</t>
  </si>
  <si>
    <t>2026-03-08T13:58:36.965+01:00</t>
  </si>
  <si>
    <t>[{"id":"69427585fd8faa40bcc99db1","count":1,"label":"Česnekový dip","posId":"P106","price":2000,"isExtra":false},{"id":"6511bee39791b916de149f24","count":1,"label":"Balné","posId":"K0000","price":1500,"isExtra":true},{"id":"69427585fd8faa40bcc99d55","count":1,"label":"Margherita 40cm","posId":"100","price":26900,"isExtra":false},{"id":"6511bee39791b916de149b1b","count":1,"label":"Balné","posId":"K0000","price":2000,"isExtra":true},{"id":"69427585fd8faa40bcc99d6f","count":1,"label":"Margherita 32cm","posId":"112","price":20900,"isExtra":false},{"id":"6511bee39791b916de149f24","count":1,"label":"Balné","posId":"K0000","price":1500,"isExtra":true},{"id":"684ae97920a48a7892c1fc14","count":1,"label":"Kukuřice","posId":"B115","price":2500,"KDSTags":["greenhighlight"],"isExtra":true},{"id":"69427585fd8faa40bcc99dcb","count":1,"label":"Pepsi 1l","posId":"N124","price":5900,"isExtra":false}]</t>
  </si>
  <si>
    <t>2026-03-08T13:46:54.318+01:00</t>
  </si>
  <si>
    <t>2026-03-08T13:55:35.946+01:00</t>
  </si>
  <si>
    <t>[{"id":"69427585fd8faa40bcc99d57","count":1,"label":"Quattro Formaggi 40cm","posId":"111","price":30900,"isExtra":false},{"id":"6511bee39791b916de149b1b","count":1,"label":"Balné","posId":"K0000","price":2000,"isExtra":true},{"id":"67484135a145e6629761848d","count":1,"label":"Rajčatový základ","posId":"ZSR40","price":0,"isExtra":true},{"id":"684ae97920a48a7892c1fa36","count":1,"label":"Kukuřice","posId":"C115","price":3500,"KDSTags":["greenhighlight"],"isExtra":true},{"id":"684ae97920a48a7892c1fa3d","count":1,"label":"Pepperoni salám","posId":"C109","price":4000,"KDSTags":["greenhighlight"],"isExtra":true}]</t>
  </si>
  <si>
    <t>2026-03-08T13:37:50.845+01:00</t>
  </si>
  <si>
    <t>2026-03-08T13:48:24.998+01:00</t>
  </si>
  <si>
    <t>[{"id":"69427585fd8faa40bcc99d71","count":1,"label":"Quattro Formaggi 32cm","posId":"123","price":24900,"isExtra":false},{"id":"6511bee39791b916de149f24","count":1,"label":"Balné","posId":"K0000","price":1500,"isExtra":true},{"id":"684ae97920a48a7892c1fc0e","count":1,"label":"Jalapeňos","posId":"B102","price":2500,"KDSTags":["greenhighlight"],"isExtra":true},{"id":"69427585fd8faa40bcc99db1","count":1,"label":"Česnekový dip","posId":"P106","price":2000,"isExtra":false},{"id":"6511bee39791b916de149f24","count":1,"label":"Balné","posId":"K0000","price":1500,"isExtra":true},{"id":"69427585fd8faa40bcc99dcf","count":1,"label":"Mirinda 1l","posId":"N126","price":5900,"isExtra":false}]</t>
  </si>
  <si>
    <t>2026-03-08T13:30:17.098+01:00</t>
  </si>
  <si>
    <t>2026-03-08T13:47:49.904+01:00</t>
  </si>
  <si>
    <t>[{"id":"69427585fd8faa40bcc99d61","count":2,"label":"BBQ Meteor 40cm","posId":"106","price":30900,"isExtra":false},{"id":"6511bee39791b916de149b1b","count":2,"label":"Balné","posId":"K0000","price":2000,"isExtra":true},{"id":"67484135a145e6629761846f","count":2,"label":"Rajčatový základ","posId":"ZBR40","price":0,"isExtra":true},{"id":"68ed3b351f991b59f0e56c27","count":2,"label":"okraj mozzarella, bylinky","posId":"A122","price":6500,"isExtra":true},{"id":"69427585fd8faa40bcc99d65","count":1,"label":"Hawai 40cm","posId":"102","price":30900,"isExtra":false},{"id":"6511bee39791b916de149b1b","count":1,"label":"Balné","posId":"K0000","price":2000,"isExtra":true},{"id":"67484135a145e66297618376","count":1,"label":"Smetanový základ","posId":"ZRS40","price":0,"isExtra":true},{"id":"68ed3b351f991b59f0e56c27","count":1,"label":"okraj mozzarella, bylinky","posId":"A122","price":6500,"isExtra":true},{"id":"69427585fd8faa40bcc99d65","count":1,"label":"Hawai 40cm","posId":"102","price":30900,"isExtra":false},{"id":"6511bee39791b916de149b1b","count":1,"label":"Balné","posId":"K0000","price":2000,"isExtra":true},{"id":"68ed3b351f991b59f0e56c27","count":1,"label":"okraj mozzarella, bylinky","posId":"A122","price":6500,"isExtra":true},{"id":"69427585fd8faa40bcc99dcf","count":1,"label":"Mirinda 1l","posId":"N126","price":5900,"isExtra":false}]</t>
  </si>
  <si>
    <t>2026-03-08T13:27:48.771+01:00</t>
  </si>
  <si>
    <t>2026-03-08T13:39:07.897+01:00</t>
  </si>
  <si>
    <t>2026-03-08T13:27:15.062+01:00</t>
  </si>
  <si>
    <t>2026-03-08T13:42:25.929+01:00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</si>
  <si>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bylinky","posId":"A122","price":6500,"isExtra":true},{"id":"684ae97920a48a7892c1fa36","count":1,"label":"Kukuřice","posId":"C115","price":3500,"KDSTags":["greenhighlight"],"isExtra":true},{"id":"69427585fd8faa40bcc99db1","count":2,"label":"Česnekový dip","posId":"P106","price":2000,"isExtra":false},{"id":"6511bee39791b916de149f24","count":2,"label":"Balné","posId":"K0000","price":1500,"isExtra":true}]</t>
  </si>
  <si>
    <t>2026-03-08T13:25:02.129+01:00</t>
  </si>
  <si>
    <t>2026-03-08T13:34:44.572+01:00</t>
  </si>
  <si>
    <t>2026-03-08T13:56:10.888+01:00</t>
  </si>
  <si>
    <t>2026-03-08T13:25:02.592+01:00</t>
  </si>
  <si>
    <t>2026-03-08T13:09:02.374+01:00</t>
  </si>
  <si>
    <t>2026-03-08T13:21:43.496+01:00</t>
  </si>
  <si>
    <t>2026-03-08T13:01:01.613+01:00</t>
  </si>
  <si>
    <t>2026-03-08T15:06:09.026+01:00</t>
  </si>
  <si>
    <t>2026-03-08T15:29:10.300+01:00</t>
  </si>
  <si>
    <t>2026-03-08T13:50:00.454+01:00</t>
  </si>
  <si>
    <t>[{"id":"8c704055-e242-493d-b754-bb711e5a6c0b","note":"","count":1,"label":"Hawai 40 cm","posId":"102","price":30900,"isExtra":false},{"id":"57c816b2-3e3f-46c2-b126-b09910d79cb0","note":"","count":1,"label":"změna na Smetanový základ","posId":"i129","price":0,"isExtra":true},{"id":"d5c01305-5b81-4931-8ef0-14413da22bab","note":"","count":1,"label":"Kukuřice","posId":"C115","price":3500,"KDSTags":["greenhighlight"],"isExtra":true},{"id":"007c7303-045c-4866-882d-38e13564ff34","note":"","count":1,"label":"BEZ -ananas","posId":"X100","price":0,"KDSTags":["redhighlight"],"isExtra":true}]</t>
  </si>
  <si>
    <t>2026-03-08T12:54:02.132+01:00</t>
  </si>
  <si>
    <t>2026-03-08T13:01:39.619+01:00</t>
  </si>
  <si>
    <t>[{"id":"f1315fc0-dfbb-459c-9f31-49d8e60875f4","note":"","count":1,"label":"Pepperoni 40 cm","posId":"108","price":30900,"isExtra":false}]</t>
  </si>
  <si>
    <t>2026-03-08T12:49:02.397+01:00</t>
  </si>
  <si>
    <t>2026-03-08T12:54:43.321+01:00</t>
  </si>
  <si>
    <t>2026-03-08T13:04:50.101+01:00</t>
  </si>
  <si>
    <t>2026-03-08T12:49:03.814+01:00</t>
  </si>
  <si>
    <t>2026-03-08T12:47:02.126+01:00</t>
  </si>
  <si>
    <t>2026-03-08T13:51:31.842+01:00</t>
  </si>
  <si>
    <t>[{"id":"aef5aaf8-2acf-4f20-91be-c8829f11cd0c","note":"","count":1,"label":"Capricciosa 40 cm","posId":"101","price":30900,"isExtra":false},{"id":"03dae282-4cd4-4fa2-9169-2178ea3ed325","note":"","count":1,"label":"Quattro Formaggi 40 cm","posId":"111","price":30900,"isExtra":false},{"id":"3a8b6a85-3b5c-4ee4-be2d-261ab8731d6e","note":"","count":2,"label":"Dip česnekový","posId":"P106","price":2000,"isExtra":false}]</t>
  </si>
  <si>
    <t>2026-03-08T12:32:02.309+01:00</t>
  </si>
  <si>
    <t>2026-03-08T12:38:08.251+01:00</t>
  </si>
  <si>
    <t>[{"id":"f1315fc0-dfbb-459c-9f31-49d8e60875f4","note":"","count":1,"label":"Pepperoni 40 cm","posId":"108","price":30900,"isExtra":false},{"id":"3f15a32f-4d5b-4afb-ae1b-12f68224d029","note":"","count":1,"label":"Olivy","posId":"C112","price":3500,"KDSTags":["greenhighlight"],"isExtra":true}]</t>
  </si>
  <si>
    <t>2026-03-08T12:26:44.892+01:00</t>
  </si>
  <si>
    <t>2026-03-08T12:36:47.352+01:00</t>
  </si>
  <si>
    <t>[{"id":"110","note":"","count":1,"label":"Hot &amp; Spicy 40cm 🌶️🌶️","posId":"110","price":30900,"isExtra":false},{"id":"K0000","note":"","count":1,"label":"Balné","posId":"K0000","price":2000,"isExtra":true},{"id":"114","note":"","count":1,"label":"Hawai 32cm","posId":"114","price":24900,"isExtra":false},{"id":"K0000","note":"","count":1,"label":"Balné","posId":"K0000","price":1500,"isExtra":true},{"id":"X100","note":"","count":1,"label":"Bez ananasu","posId":"X100","price":0,"KDSTags":["redhighlight"],"isExtra":true},{"id":"101","note":"","count":1,"label":"Capricciosa 40cm","posId":"101","price":30900,"isExtra":false},{"id":"K0000","note":"","count":1,"label":"Balné","posId":"K0000","price":2000,"isExtra":true},{"id":"X1000","note":"","count":1,"label":"bez plněných okrajů","posId":"X1000","price":0,"isExtra":true}]</t>
  </si>
  <si>
    <t>Biloliddin</t>
  </si>
  <si>
    <t>2026-03-08T12:20:41.128+01:00</t>
  </si>
  <si>
    <t>2026-03-08T12:27:34.390+01:00</t>
  </si>
  <si>
    <t>2026-03-08T11:59:40.175+01:00</t>
  </si>
  <si>
    <t>2026-03-08T12:20:55.313+01:00</t>
  </si>
  <si>
    <t>[{"id":"69427585fd8faa40bcc99d5d","count":1,"label":"Pepperoni 40cm 🌶️🌶️","posId":"108","price":30900,"isExtra":false},{"id":"6511bee39791b916de149b1b","count":1,"label":"Balné","posId":"K0000","price":2000,"isExtra":true},{"id":"67484135a145e66297618377","count":1,"label":"BBQ základ","posId":"ZRB40","price":0,"isExtra":true},{"id":"68ed3b351f991b59f0e56c2a","count":1,"label":"okraj hotdog, bbq omáčka","posId":"A120","price":6500,"isExtra":true}]</t>
  </si>
  <si>
    <t>2026-03-08T11:59:02.100+01:00</t>
  </si>
  <si>
    <t>2026-03-08T12:18:29.113+01:00</t>
  </si>
  <si>
    <t>2026-03-08T12:31:56.754+01:00</t>
  </si>
  <si>
    <t>2026-03-08T12:08:23.123+01:00</t>
  </si>
  <si>
    <t>[{"id":"5b1f2843-926a-4dd1-a5f0-4fddc7b45013","note":"","count":1,"label":"Margherita 32 cm","posId":"112","price":20900,"isExtra":false},{"id":"b3008ec8-24a5-4d30-bf46-9133028be7e4","note":"","count":1,"label":"Margherita 32 cm","posId":"136","price":20900,"isExtra":false},{"id":"d1e9623b-89c9-4caa-a2ba-cbaafad1a883","note":"","count":1,"label":"slanina","posId":"B108","price":3000,"KDSTags":["greenhighlight"],"isExtra":true},{"id":"38de8e38-e51e-422d-9a89-960ebc505f1b","note":"","count":1,"label":"šunka","posId":"B106","price":3000,"KDSTags":["greenhighlight"],"isExtra":true}]</t>
  </si>
  <si>
    <t>2026-03-08T11:53:02.960+01:00</t>
  </si>
  <si>
    <t>2026-03-08T12:01:21.085+01:00</t>
  </si>
  <si>
    <t>2026-03-08T12:15:05.066+01:00</t>
  </si>
  <si>
    <t>2026-03-08T11:54:17.434+01:00</t>
  </si>
  <si>
    <t>2026-03-08T11:49:58.806+01:00</t>
  </si>
  <si>
    <t>2026-03-08T12:04:22.454+01:00</t>
  </si>
  <si>
    <t>[{"id":"69427585fd8faa40bcc99d5b","count":1,"label":"Comeback 40cm 🌶️","posId":"109","price":30900,"isExtra":false},{"id":"6511bee39791b916de149b1b","count":1,"label":"Balné","posId":"K0000","price":2000,"isExtra":true},{"id":"69427585fd8faa40bcc99d65","count":1,"label":"Hawai 40cm","posId":"102","price":30900,"isExtra":false},{"id":"6511bee39791b916de149b1b","count":1,"label":"Balné","posId":"K0000","price":2000,"isExtra":true}]</t>
  </si>
  <si>
    <t>2026-03-08T11:48:01.563+01:00</t>
  </si>
  <si>
    <t>2026-03-08T11:54:11.971+01:00</t>
  </si>
  <si>
    <t>2026-03-08T12:11:56.243+01:00</t>
  </si>
  <si>
    <t>2026-03-08T11:49:14.659+01:00</t>
  </si>
  <si>
    <t>[{"id":"35e045f9-bc36-46e9-8142-6579de78a05b","note":"","count":1,"label":"Comeback 32 cm","posId":"121","price":24900,"isExtra":false},{"id":"169906cc-98ac-4101-a361-79ae530758c3","note":"","count":1,"label":"BEZ -cibule","posId":"X103","price":0,"KDSTags":["redhighlight"],"isExtra":true}]</t>
  </si>
  <si>
    <t>2026-03-08T11:46:30.789+01:00</t>
  </si>
  <si>
    <t>2026-03-08T12:01:20.274+01:00</t>
  </si>
  <si>
    <t>[{"id":"69427585fd8faa40bcc99d77","count":1,"label":"Pepperoni 32cm 🌶️🌶️","posId":"120","price":24900,"isExtra":false},{"id":"6511bee39791b916de149f24","count":1,"label":"Balné","posId":"K0000","price":1500,"isExtra":true},{"id":"67484135a145e662976180c6","count":1,"label":"BBQ základ","posId":"ZRB32","price":0,"isExtra":true},{"id":"69427585fd8faa40bcc99d75","count":1,"label":"Comeback 32cm 🌶️","posId":"121","price":24900,"isExtra":false},{"id":"6511bee39791b916de149f24","count":1,"label":"Balné","posId":"K0000","price":1500,"isExtra":true},{"id":"67484135a145e662976180c7","count":1,"label":"Smetanový základ","posId":"ZRS32","price":0,"isExtra":true}]</t>
  </si>
  <si>
    <t>2026-03-08T11:42:01.832+01:00</t>
  </si>
  <si>
    <t>2026-03-08T11:49:32.535+01:00</t>
  </si>
  <si>
    <t>2026-03-08T12:05:32.592+01:00</t>
  </si>
  <si>
    <t>2026-03-08T11:42:02.271+01:00</t>
  </si>
  <si>
    <t>2026-03-08T11:31:59.109+01:00</t>
  </si>
  <si>
    <t>2026-03-08T11:38:24.243+01:00</t>
  </si>
  <si>
    <t>[{"id":"40d9cbbb-8f1e-4bb1-8779-b8a901a5b016","count":1,"label":"Pizza Quattro Formaggi 32","posId":"123","price":24900,"isExtra":false,"creatorId":"PV-2wr-QM84aj-R8x7Dak","isPackging":0,"actualLabel":"Pizza Quattro Formaggi 32"},{"id":"cf05c4d3-5206-479a-94ab-2270ec0ff8e6","count":1,"label":"Pizza Pepperoni 32","posId":"120","price":24900,"isExtra":false,"creatorId":"wcFQdXed92fLRH_4Q_9Cl","isPackging":0,"actualLabel":"Pizza Pepperoni 32"}]</t>
  </si>
  <si>
    <t>2026-03-08T11:29:02.181+01:00</t>
  </si>
  <si>
    <t>2026-03-08T12:07:29.222+01:00</t>
  </si>
  <si>
    <t>2026-03-08T12:14:35.035+01:00</t>
  </si>
  <si>
    <t>2026-03-08T11:29:02.838+01:00</t>
  </si>
  <si>
    <t>[{"id":"ad7c292a-48c9-48db-b64c-0f7f8ebced7f","note":"","count":1,"label":"BBQ Meteor 40 cm","posId":"106","price":30900,"isExtra":false},{"id":"eb426525-9181-4714-9963-380f5c0ae0e5","note":"","count":1,"label":"Okraj mozzarella, bylinky","posId":"A122","price":6500,"isExtra":true},{"id":"1e281388-c78a-4b3d-874d-346d699d1a35","note":"","count":1,"label":"Grana padano","posId":"C130","price":4000,"KDSTags":["greenhighlight"],"isExtra":true},{"id":"3a8b6a85-3b5c-4ee4-be2d-261ab8731d6e","note":"","count":1,"label":"Dip česnekový","posId":"P106","price":2000,"isExtra":false},{"id":"ad7c292a-48c9-48db-b64c-0f7f8ebced7f","note":"","count":1,"label":"BBQ Meteor 40 cm","posId":"106","price":30900,"isExtra":false},{"id":"932d1eab-8f45-4992-b460-cc5099f91e14","note":"","count":1,"label":"Okraj Hotdog, BBQ","posId":"A120","price":6500,"isExtra":true},{"id":"74b60a0c-fcbc-4171-95e9-291adbfbe523","note":"","count":1,"label":"Cibule","posId":"C103","price":3500,"KDSTags":["greenhighlight"],"isExtra":true},{"id":"0f32557d-3b00-4445-b026-75e05c963906","note":"","count":1,"label":"Jalapeños","posId":"C102","price":3500,"KDSTags":["greenhighlight"],"isExtra":true},{"id":"d63e9120-8ffe-444c-ba51-6c942a13f4fc","note":"","count":1,"label":"Margherita 40 cm","posId":"100","price":26900,"isExtra":false},{"id":"5b1f2843-926a-4dd1-a5f0-4fddc7b45013","note":"","count":1,"label":"Margherita 32 cm","posId":"112","price":20900,"isExtra":false},{"id":"ee394832-8137-440a-84b7-b9e0df42a9ab","note":"","count":1,"label":"Hawai 32 cm","posId":"114","price":24900,"isExtra":false},{"id":"4d0fe7ad-c88a-4a73-8015-c60680489cf8","note":"","count":2,"label":"Baby špenát &amp; kuře 32 cm","posId":"116","price":24900,"isExtra":false},{"id":"7bf5fb6e-17f1-4e62-b7d1-e31d7c483eb9","note":"","count":2,"label":"cibule","posId":"B103","price":2500,"KDSTags":["greenhighlight"],"isExtra":true},{"id":"adb25a98-2836-4da5-82f5-82c3fc24d621","note":"","count":2,"label":"grana padano","posId":"B130","price":3000,"KDSTags":["greenhighlight"],"isExtra":true}]</t>
  </si>
  <si>
    <t>2026-03-08T11:28:02.906+01:00</t>
  </si>
  <si>
    <t>2026-03-08T11:58:35.033+01:00</t>
  </si>
  <si>
    <t>[{"id":"6bbd4662-3c19-4725-919c-71f4c4e91f89","note":"","count":1,"label":"BBQ Meteor 32 cm","posId":"142","price":24900,"isExtra":false},{"id":"57c816b2-3e3f-46c2-b126-b09910d79cb0","note":"","count":1,"label":"změna na Smetanový základ","posId":"i129","price":0,"isExtra":true},{"id":"f4d7b9ad-ce62-498d-a90b-8016ab1e3604","note":"","count":1,"label":"Quattro Formaggi 32 cm","posId":"147","price":24900,"isExtra":false},{"id":"2f5e6647-81e9-4b87-979a-d1df9153229a","note":"","count":1,"label":"jalapeños","posId":"B102","price":2500,"KDSTags":["greenhighlight"],"isExtra":true}]</t>
  </si>
  <si>
    <t>2026-03-08T11:21:02.962+01:00</t>
  </si>
  <si>
    <t>2026-03-08T11:41:15.211+01:00</t>
  </si>
  <si>
    <t>2026-03-08T11:55:40.652+01:00</t>
  </si>
  <si>
    <t>2026-03-08T11:21:47.455+01:00</t>
  </si>
  <si>
    <t>[{"id":"0ea52415-fdb3-497f-b216-7fd5802f2e0f","note":"","count":1,"label":"Quattro Formaggi 32 cm","posId":"123","price":24900,"isExtra":false},{"id":"35e045f9-bc36-46e9-8142-6579de78a05b","note":"","count":1,"label":"Comeback 32 cm","posId":"121","price":24900,"isExtra":false},{"id":"169906cc-98ac-4101-a361-79ae530758c3","note":"","count":1,"label":"BEZ -cibule","posId":"X103","price":0,"KDSTags":["redhighlight"],"isExtra":true},{"id":"2863cfff-d34c-4eca-8cc1-a94c70c453ab","note":"","count":1,"label":"Mirinda 1l","posId":"N126","price":5900,"isExtra":false}]</t>
  </si>
  <si>
    <t>2026-03-08T11:18:02.905+01:00</t>
  </si>
  <si>
    <t>2026-03-08T11:47:13.016+01:00</t>
  </si>
  <si>
    <t>2026-03-08T11:58:48.838+01:00</t>
  </si>
  <si>
    <t>2026-03-08T11:18:03.438+01:00</t>
  </si>
  <si>
    <t>[{"id":"0ea52415-fdb3-497f-b216-7fd5802f2e0f","note":"","count":1,"label":"Quattro Formaggi 32 cm","posId":"123","price":24900,"isExtra":false},{"id":"c1383a56-9eef-4159-8de6-52ba98917da4","note":"","count":1,"label":"Pepperoni Rolls, 6 ks","posId":"P100","price":8900,"isExtra":false},{"id":"03ade9ce-5d0f-4499-a6a3-340b58ae4468","note":"","count":1,"label":"Capricciosa 32 cm","posId":"113","price":24900,"isExtra":false}]</t>
  </si>
  <si>
    <t>2026-03-08T11:08:02.210+01:00</t>
  </si>
  <si>
    <t>2026-03-08T11:27:49.891+01:00</t>
  </si>
  <si>
    <t>[{"id":"36ea3088-07fd-428f-b871-c4a5ee9cef7b","note":"","count":1,"label":"Comeback 40 cm","posId":"109","price":30900,"isExtra":false},{"id":"a3d62a5d-2e1d-48db-874e-d64becff7059","note":"","count":1,"label":"změna na BBQ základ","posId":"i128","price":0,"isExtra":true},{"id":"eb426525-9181-4714-9963-380f5c0ae0e5","note":"","count":1,"label":"Okraj mozzarella, bylinky","posId":"A122","price":6500,"isExtra":true}]</t>
  </si>
  <si>
    <t>2026-03-08T11:07:35.773+01:00</t>
  </si>
  <si>
    <t>2026-03-08T11:26:53.084+01:00</t>
  </si>
  <si>
    <t>[{"id":"54414714","note":"","size":"Baby špenát &amp; kuře 40cm","count":1,"label":"Baby špenát &amp; kuře 40cm","posId":"104","price":30900,"isExtra":false},{"id":"54414779","note":"","count":1,"label":"Balné","posId":"K0000","price":2000,"isExtra":true},{"id":"54414813","note":"","count":1,"label":"okraj mozzarella, bylinky","posId":"A122","price":6500,"isExtra":true},{"id":"54414709","note":"","size":"Hot &amp; Spicy 40cm 🌶️🌶️","count":2,"label":"Hot &amp; Spicy 40cm 🌶️🌶️","posId":"110","price":30900,"isExtra":false},{"id":"54414779","note":"","count":2,"label":"Balné","posId":"K0000","price":2000,"isExtra":true},{"id":"54414856","note":"","count":2,"label":"okraj hotdog, bbq omáčka","posId":"A120","price":6500,"isExtra":true},{"id":"59809293","note":"","size":"Jablečno-skořicové rolls","count":1,"label":"Jablečno-skořicové rolls","posId":"18","price":8900,"isExtra":false},{"id":"54414789","note":"","count":1,"label":"Balné","posId":"K0000","price":1500,"isExtra":true}]</t>
  </si>
  <si>
    <t>2026-03-08T11:06:16.442+01:00</t>
  </si>
  <si>
    <t>2026-03-08T11:17:52.123+01:00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</si>
  <si>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32cm","posId":"113","price":24900,"isExtra":false},{"id":"54414789","note":"","count":1,"label":"Balné","posId":"K0000","price":1500,"isExtra":true},{"id":"54414818","note":"","count":1,"label":"okraj mozzarella, bylinky","posId":"A121","price":5700,"isExtra":true},{"id":"54414880","note":"","count":1,"label":"Kukuřice","posId":"B115","price":2500,"KDSTags":["greenhighlight"],"isExtra":true},{"id":"54414749","note":"","size":"Pepperoni Rolls 🌶️","count":1,"label":"Pepperoni Rolls 🌶️","posId":"P100","price":8900,"isExtra":false},{"id":"54414789","note":"","count":1,"label":"Balné","posId":"K0000","price":1500,"isExtra":true},{"id":"54414710","note":"","size":"Comeback 40cm 🌶️","count":1,"label":"Comeback 40cm 🌶️","posId":"109","price":30900,"isExtra":false},{"id":"54414779","note":"","count":1,"label":"Balné","posId":"K0000","price":2000,"isExtra":true},{"id":"54414813","note":"","count":1,"label":"okraj mozzarella, bylinky","posId":"A122","price":6500,"isExtra":true}]</t>
  </si>
  <si>
    <t>2026-03-08T11:05:05.167+01:00</t>
  </si>
  <si>
    <t>2026-03-08T11:12:16.976+01:00</t>
  </si>
  <si>
    <t>[{"id":"69427585fd8faa40bcc99d7f","count":1,"label":"Hawai 32cm","posId":"114","price":24900,"isExtra":false},{"id":"6511bee39791b916de149f24","count":1,"label":"Balné","posId":"K0000","price":1500,"isExtra":true},{"id":"67484135a145e662976180c6","count":1,"label":"BBQ základ","posId":"ZRB32","price":0,"isExtra":true},{"id":"684ae97920a48a7892c1fc14","count":1,"label":"Kukuřice","posId":"B115","price":2500,"KDSTags":["greenhighlight"],"isExtra":true},{"id":"69427585fd8faa40bcc99db1","count":1,"label":"Česnekový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</si>
  <si>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2026-03-08T11:02:01.547+01:00</t>
  </si>
  <si>
    <t>2026-03-08T11:12:30.999+01:00</t>
  </si>
  <si>
    <t>[{"id":"69427585fd8faa40bcc99d7f","count":1,"label":"Hawai 32cm","posId":"114","price":24900,"isExtra":false},{"id":"6511bee39791b916de149f24","count":1,"label":"Balné","posId":"K0000","price":1500,"isExtra":true},{"id":"69427585fd8faa40bcc99d5b","count":1,"label":"Comeback 40cm 🌶️","posId":"109","price":30900,"isExtra":false},{"id":"6511bee39791b916de149b1b","count":1,"label":"Balné","posId":"K0000","price":2000,"isExtra":true}]</t>
  </si>
  <si>
    <t>2026-03-08T00:24:14.033+01:00</t>
  </si>
  <si>
    <t>2026-03-08T00:29:53.289+01:00</t>
  </si>
  <si>
    <t>[{"id":"69427585fd8faa40bcc99d55","count":1,"label":"Margherita 40cm","posId":"100","price":26900,"isExtra":false},{"id":"6511bee39791b916de149b1b","count":1,"label":"Balné","posId":"K0000","price":2000,"isExtra":true},{"id":"67484135a145e66297618377","count":1,"label":"BBQ základ","posId":"ZRB40","price":0,"isExtra":true},{"id":"68ed3b351f991b59f0e56c27","count":1,"label":"okraj mozzarella, bylinky","posId":"A122","price":6500,"isExtra":true},{"id":"69427585fd8faa40bcc99db1","count":1,"label":"Česnekový dip","posId":"P106","price":2000,"isExtra":false},{"id":"6511bee39791b916de149f24","count":1,"label":"Balné","posId":"K0000","price":1500,"isExtra":true}]</t>
  </si>
  <si>
    <t>2026-03-08T00:24:02.196+01:00</t>
  </si>
  <si>
    <t>2026-03-08T00:32:00.124+01:00</t>
  </si>
  <si>
    <t>2026-03-08T00:55:53.153+01:00</t>
  </si>
  <si>
    <t>2026-03-08T00:25:15.845+01:00</t>
  </si>
  <si>
    <t>[{"id":"a4efa812-1470-4ea2-a19d-39843abed3be","note":"","count":1,"label":"Comeback 32 cm","posId":"145","price":24900,"isExtra":false},{"id":"f2ca88ba-7288-4f05-a925-149da2e2137e","note":"","count":1,"label":"okraj Hotdog, BBQ","posId":"A119","price":5700,"isExtra":true},{"id":"e1ef9526-7c68-483b-a8a1-92bb58ce9f1e","note":"","count":1,"label":"Jalapenos Rolls, 6 ks","posId":"jpr200","price":8900,"isExtra":false}]</t>
  </si>
  <si>
    <t>2026-03-08T00:22:24.149+01:00</t>
  </si>
  <si>
    <t>2026-03-08T00:28:09.391+01:00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</si>
  <si>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🌶️🌶️","posId":"108","price":30900,"isExtra":false},{"id":"54414779","note":"","count":1,"label":"Balné","posId":"K0000","price":2000,"isExtra":true}]</t>
  </si>
  <si>
    <t>2026-03-08T00:21:13.321+01:00</t>
  </si>
  <si>
    <t>2026-03-08T00:27:31.343+01:00</t>
  </si>
  <si>
    <t>[{"id":"69427585fd8faa40bcc99da5","count":1,"label":"Spicy menu Comeback","posId":"M100","price":34900,"isExtra":false},{"id":"6511bee39791b916de149ee5","count":1,"label":"Balné","posId":"K0000","price":3000,"isExtra":true},{"id":"6511bee39791b916de149ef7","count":1,"label":"Comeback","posId":"Y121","price":0,"isExtra":true},{"id":"67484135a145e662976180c6","count":1,"label":"BBQ základ","posId":"ZRB32","price":0,"isExtra":true},{"id":"66212149b485705388effd8c","count":1,"label":"spicy wings 🌶️","posId":"P101","price":0,"isExtra":true},{"id":"69427545ef82e630b05e4024","count":1,"label":"Poděbradská malinovka 0,5l","posId":"N129","price":0,"isExtra":true}]</t>
  </si>
  <si>
    <t>2026-03-08T00:10:02.904+01:00</t>
  </si>
  <si>
    <t>2026-03-08T00:22:42.399+01:00</t>
  </si>
  <si>
    <t>[{"id":"59610942","note":"","size":"Hawai 32cm","count":1,"label":"Hawai 32cm","posId":"114","price":24900,"isExtra":false},{"id":"54414789","note":"","count":1,"label":"Balné","posId":"K0000","price":1500,"isExtra":true},{"id":"54414824","note":"","count":1,"label":"Bez ananasu","posId":"X100","price":0,"KDSTags":["redhighlight"],"isExtra":true},{"id":"59610935","note":"","size":"Quattro Formaggi 32cm","count":1,"label":"Quattro Formaggi 32cm","posId":"123","price":24900,"isExtra":false},{"id":"54414789","note":"","count":1,"label":"Balné","posId":"K0000","price":1500,"isExtra":true},{"id":"57405816","note":"","size":"Mirinda 1l","count":1,"label":"Mirinda 1l","posId":"N126","price":5900,"isExtra":false}]</t>
  </si>
  <si>
    <t>2026-03-07T23:44:48.574+01:00</t>
  </si>
  <si>
    <t>2026-03-07T23:51:21.445+01:00</t>
  </si>
  <si>
    <t>[{"id":"59610934","note":"","size":"Margherita 32cm","count":2,"label":"Margherita 32cm","posId":"112","price":20900,"isExtra":false},{"id":"54414789","note":"","count":2,"label":"Balné","posId":"K0000","price":1500,"isExtra":true}]</t>
  </si>
  <si>
    <t>Filip Němec</t>
  </si>
  <si>
    <t>2026-03-07T23:42:02.105+01:00</t>
  </si>
  <si>
    <t>2026-03-07T23:52:09.156+01:00</t>
  </si>
  <si>
    <t>2026-03-08T00:02:45.645+01:00</t>
  </si>
  <si>
    <t>2026-03-07T23:42:02.803+01:00</t>
  </si>
  <si>
    <t>[{"id":"e525f614-2c06-459a-8d22-623546aa83fc","note":"","count":1,"label":"BBQ Texas 40 cm","posId":"107","price":30900,"isExtra":false}]</t>
  </si>
  <si>
    <t>2026-03-07T23:40:09.778+01:00</t>
  </si>
  <si>
    <t>2026-03-07T23:47:52.424+01:00</t>
  </si>
  <si>
    <t>[{"id":"54414716","note":"","size":"Hawai 40cm","count":1,"label":"Hawai 40cm","posId":"102","price":30900,"isExtra":false},{"id":"54414779","note":"","count":1,"label":"Balné","posId":"K0000","price":2000,"isExtra":true},{"id":"54414750","note":"","size":"Česnekový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</si>
  <si>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2026-03-07T23:38:17.580+01:00</t>
  </si>
  <si>
    <t>2026-03-07T23:50:08.294+01:00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</si>
  <si>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32cm","posId":"123","price":24900,"isExtra":false},{"id":"6511bee39791b916de149f24","count":1,"label":"Balné","posId":"K0000","price":1500,"isExtra":true},{"id":"69427585fd8faa40bcc99d77","count":1,"label":"Pepperoni 32cm 🌶️🌶️","posId":"120","price":24900,"isExtra":false},{"id":"6511bee39791b916de149f24","count":1,"label":"Balné","posId":"K0000","price":1500,"isExtra":true}]</t>
  </si>
  <si>
    <t>2026-03-07T23:15:36.819+01:00</t>
  </si>
  <si>
    <t>2026-03-07T23:21:51.067+01:00</t>
  </si>
  <si>
    <t>[{"id":"69427585fd8faa40bcc99d79","count":1,"label":"BBQ Texas 32cm","posId":"119","price":24900,"isExtra":false},{"id":"6511bee39791b916de149f24","count":1,"label":"Balné","posId":"K0000","price":1500,"isExtra":true},{"id":"684ae97920a48a7892c1fcc3","count":5,"label":"Bez papriky","posId":"X111","price":0,"KDSTags":["redhighlight"],"isExtra":true},{"id":"69427585fd8faa40bcc99db1","count":1,"label":"Česnekový dip","posId":"P106","price":2000,"isExtra":false},{"id":"6511bee39791b916de149f24","count":1,"label":"Balné","posId":"K0000","price":1500,"isExtra":true},{"id":"69427585fd8faa40bcc99dcd","count":1,"label":"Pepsi zero sugar 1l","posId":"N125","price":5900,"isExtra":false}]</t>
  </si>
  <si>
    <t>2026-03-07T23:01:29.667+01:00</t>
  </si>
  <si>
    <t>2026-03-07T23:16:51.424+01:00</t>
  </si>
  <si>
    <t>[{"id":"102","note":"","count":1,"label":"Hawai 40cm","posId":"102","price":30900,"isExtra":false},{"id":"K0000","note":"","count":1,"label":"Balné","posId":"K0000","price":2000,"isExtra":true},{"id":"X100","note":"","count":1,"label":"Bez ananasu","posId":"X100","price":0,"KDSTags":["redhighlight"],"isExtra":true}]</t>
  </si>
  <si>
    <t>2026-03-07T23:00:02.167+01:00</t>
  </si>
  <si>
    <t>2026-03-07T23:17:29.880+01:00</t>
  </si>
  <si>
    <t>2026-03-08T05:59:59.999+01:00</t>
  </si>
  <si>
    <t>[{"id":"bf8dc38b-6c8e-42b6-9da3-3170253a57d4","note":"","count":1,"label":"Hot &amp; Spicy 32 cm","posId":"122","price":24900,"isExtra":false},{"id":"169906cc-98ac-4101-a361-79ae530758c3","note":"","count":1,"label":"BEZ -cibule","posId":"X103","price":0,"KDSTags":["redhighlight"],"isExtra":true},{"id":"3a8b6a85-3b5c-4ee4-be2d-261ab8731d6e","note":"","count":1,"label":"Dip česnekový","posId":"P106","price":2000,"isExtra":false}]</t>
  </si>
  <si>
    <t>2026-03-07T22:54:26.533+01:00</t>
  </si>
  <si>
    <t>2026-03-07T23:01:08.067+01:00</t>
  </si>
  <si>
    <t>[{"id":"69427585fd8faa40bcc99d5f","count":1,"label":"BBQ Texas 40cm","posId":"107","price":30900,"isExtra":false},{"id":"6511bee39791b916de149b1b","count":1,"label":"Balné","posId":"K0000","price":2000,"isExtra":true},{"id":"67484135a145e6629761846f","count":1,"label":"Rajčatový základ","posId":"ZBR40","price":0,"isExtra":true},{"id":"69427585fd8faa40bcc99d6f","count":1,"label":"Margherita 32cm","posId":"112","price":20900,"isExtra":false},{"id":"6511bee39791b916de149f24","count":1,"label":"Balné","posId":"K0000","price":1500,"isExtra":true}]</t>
  </si>
  <si>
    <t>2026-03-07T22:47:21.284+01:00</t>
  </si>
  <si>
    <t>2026-03-07T22:55:03.828+01:00</t>
  </si>
  <si>
    <t>[{"id":"242dae36-44a8-4735-8b4f-89394248d612","count":1,"label":"Pizza Hot &amp; Spicy 40","posId":"110","price":30900,"isExtra":false,"creatorId":"liqihlO9pfFV4KVgTXcFA","isPackging":0,"actualLabel":"Pizza Hot &amp; Spicy 40"},{"id":"242dae36-44a8-4735-8b4f-89394248d612","count":1,"label":"Pizza Hot &amp; Spicy 40","posId":"110","price":30900,"isExtra":false,"creatorId":"0tE9pTegDZ6AXsw3iXuO4","isPackging":0,"actualLabel":"Pizza Hot &amp; Spicy 40"}]</t>
  </si>
  <si>
    <t>2026-03-07T22:44:50.595+01:00</t>
  </si>
  <si>
    <t>2026-03-07T22:55:15.126+01:00</t>
  </si>
  <si>
    <t>[{"id":"69427585fd8faa40bcc99d55","count":1,"label":"Margherita 40cm","posId":"100","price":26900,"isExtra":false},{"id":"6511bee39791b916de149b1b","count":1,"label":"Balné","posId":"K0000","price":2000,"isExtra":true},{"id":"68ed3b351f991b59f0e56c29","count":1,"label":"okraj hotdog, hořčice","posId":"A118","price":6500,"isExtra":true},{"id":"684ae97920a48a7892c1fa30","count":1,"label":"Jalapeňos","posId":"C102","price":3500,"KDSTags":["greenhighlight"],"isExtra":true},{"id":"684ae97920a48a7892c1fa31","count":1,"label":"Žampiony","posId":"C105","price":3500,"KDSTags":["greenhighlight"],"isExtra":true},{"id":"684ae97920a48a7892c1fa3a","count":1,"label":"Slanina","posId":"C108","price":4000,"KDSTags":["greenhighlight"],"isExtra":true}]</t>
  </si>
  <si>
    <t>2026-03-07T22:44:03.164+01:00</t>
  </si>
  <si>
    <t>2026-03-07T22:56:26.839+01:00</t>
  </si>
  <si>
    <t>2026-03-07T23:16:58.435+01:00</t>
  </si>
  <si>
    <t>2026-03-07T22:44:03.596+01:00</t>
  </si>
  <si>
    <t>[{"id":"d63e9120-8ffe-444c-ba51-6c942a13f4fc","note":"","count":1,"label":"Margherita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cm","posId":"100","price":26900,"isExtra":false},{"id":"86843148-4e32-4979-bfd6-d7151207f70f","note":"","count":1,"label":"Šunka","posId":"C106","price":4000,"KDSTags":["greenhighlight"],"isExtra":true}]</t>
  </si>
  <si>
    <t>2026-03-07T22:35:01.450+01:00</t>
  </si>
  <si>
    <t>2026-03-07T22:40:26.770+01:00</t>
  </si>
  <si>
    <t>[{"id":"4d0fe7ad-c88a-4a73-8015-c60680489cf8","note":"","count":1,"label":"Baby špenát &amp; kuře 32 cm","posId":"116","price":24900,"isExtra":false}]</t>
  </si>
  <si>
    <t>2026-03-07T22:28:10.833+01:00</t>
  </si>
  <si>
    <t>2026-03-07T22:34:05.092+01:00</t>
  </si>
  <si>
    <t>[{"id":"69427585fd8faa40bcc99d81","count":1,"label":"Capricciosa 32cm","posId":"113","price":24900,"isExtra":false},{"id":"6511bee39791b916de149f24","count":1,"label":"Balné","posId":"K0000","price":1500,"isExtra":true},{"id":"68ed3b351f991b59f0e56fe8","count":1,"label":"bez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okrajů","posId":"X1000","price":0,"isExtra":true},{"id":"684ae97920a48a7892c1fd47","count":1,"label":"Bez oliv","posId":"X112","price":0,"KDSTags":["redhighlight"],"isExtra":true}]</t>
  </si>
  <si>
    <t>2026-03-07T22:25:19.930+01:00</t>
  </si>
  <si>
    <t>2026-03-07T22:33:09.064+01:00</t>
  </si>
  <si>
    <t>[{"id":"59610940","note":"","size":"BBQ Meteor 32cm","count":1,"label":"BBQ Meteor 32cm","posId":"118","price":24900,"isExtra":false},{"id":"54414789","note":"","count":1,"label":"Balné","posId":"K0000","price":1500,"isExtra":true}]</t>
  </si>
  <si>
    <t>2026-03-07T22:17:36.795+01:00</t>
  </si>
  <si>
    <t>2026-03-07T22:28:23.117+01:00</t>
  </si>
  <si>
    <t>[{"id":"69427585fd8faa40bcc99d5f","count":1,"label":"BBQ Texas 40cm","posId":"107","price":30900,"isExtra":false},{"id":"6511bee39791b916de149b1b","count":1,"label":"Balné","posId":"K0000","price":2000,"isExtra":true},{"id":"68ed3b351f991b59f0e56c27","count":1,"label":"okraj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bylinky","posId":"A122","price":6500,"isExtra":true},{"id":"684ae97920a48a7892c1fcc1","count":1,"label":"Bez slaniny","posId":"X108","price":0,"KDSTags":["redhighlight"],"isExtra":true},{"id":"684ae97920a48a7892c1fa38","count":1,"label":"Mozzarella","posId":"C113","price":4000,"KDSTags":["greenhighlight"],"isExtra":true}]</t>
  </si>
  <si>
    <t>2026-03-07T22:13:47.439+01:00</t>
  </si>
  <si>
    <t>2026-03-07T22:20:36.910+01:00</t>
  </si>
  <si>
    <t>[{"id":"111","note":"","count":1,"label":"Quattro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okrajů","posId":"X1000","price":0,"isExtra":true},{"id":"C114","note":"","count":1,"label":"Kuře","posId":"C114","price":4000,"KDSTags":["greenhighlight"],"isExtra":true}]</t>
  </si>
  <si>
    <t>2026-03-07T22:03:07.666+01:00</t>
  </si>
  <si>
    <t>2026-03-07T22:11:08.841+01:00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</si>
  <si>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40cm","posId":"101","price":30900,"isExtra":false},{"id":"54414779","note":"","count":1,"label":"Balné","posId":"K0000","price":2000,"isExtra":true},{"id":"54414843","note":"","count":1,"label":"okraj hotdog, hořčice","posId":"A118","price":6500,"isExtra":true},{"id":"57405815","note":"","size":"Pepsi zero sugar 1l","count":1,"label":"Pepsi zero sugar 1l","posId":"N125","price":5900,"isExtra":false}]</t>
  </si>
  <si>
    <t>2026-03-07T22:02:17.297+01:00</t>
  </si>
  <si>
    <t>2026-03-07T22:09:12.826+01:00</t>
  </si>
  <si>
    <t>[{"id":"59610934","note":"","size":"Margherita 32cm","count":1,"label":"Margherita 32cm","posId":"112","price":20900,"isExtra":false},{"id":"54414789","note":"","count":1,"label":"Balné","posId":"K0000","price":1500,"isExtra":true},{"id":"57278742","note":"","count":1,"label":"Smetanový základ","posId":"ZRS32","price":0,"isExtra":true},{"id":"54414818","note":"","count":1,"label":"okraj mozzarella, bylinky","posId":"A121","price":5700,"isExtra":true},{"id":"54414880","note":"","count":1,"label":"Kukuřice","posId":"B115","price":2500,"KDSTags":["greenhighlight"],"isExtra":true},{"id":"54414897","note":"","count":1,"label":"Šunka","posId":"B106","price":3000,"KDSTags":["greenhighlight"],"isExtra":true}]</t>
  </si>
  <si>
    <t>2026-03-07T21:53:50.326+01:00</t>
  </si>
  <si>
    <t>2026-03-07T22:00:34.649+01:00</t>
  </si>
  <si>
    <t>2026-03-07T21:28:07.523+01:00</t>
  </si>
  <si>
    <t>2026-03-07T21:33:14.577+01:00</t>
  </si>
  <si>
    <t>[{"id":"69427585fd8faa40bcc99d75","count":1,"label":"Comeback 32cm 🌶️","posId":"121","price":24900,"isExtra":false},{"id":"6511bee39791b916de149f24","count":1,"label":"Balné","posId":"K0000","price":1500,"isExtra":true},{"id":"69427585fd8faa40bcc99db1","count":1,"label":"Česnekový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</si>
  <si>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2026-03-07T21:22:03.155+01:00</t>
  </si>
  <si>
    <t>2026-03-07T21:30:42.483+01:00</t>
  </si>
  <si>
    <t>[{"id":"ee394832-8137-440a-84b7-b9e0df42a9ab","note":"","count":1,"label":"Hawai 32 cm","posId":"114","price":24900,"isExtra":false},{"id":"35e045f9-bc36-46e9-8142-6579de78a05b","note":"","count":1,"label":"Comeback 32 cm","posId":"121","price":24900,"isExtra":false}]</t>
  </si>
  <si>
    <t>Vasil</t>
  </si>
  <si>
    <t>2026-03-07T21:20:09.134+01:00</t>
  </si>
  <si>
    <t>2026-03-07T21:28:45.636+01:00</t>
  </si>
  <si>
    <t>[{"id":"119","note":"","count":1,"label":"BBQ Texas 32cm","posId":"119","price":24900,"isExtra":false},{"id":"K0000","note":"","count":1,"label":"Balné","posId":"K0000","price":1500,"isExtra":true},{"id":"P101","note":"","count":2,"label":"Spicy Wings 🌶️","posId":"P101","price":11900,"isExtra":false},{"id":"K0000","note":"","count":2,"label":"Balné","posId":"K0000","price":1500,"isExtra":true}]</t>
  </si>
  <si>
    <t>2026-03-07T21:07:22.209+01:00</t>
  </si>
  <si>
    <t>2026-03-07T21:11:41.147+01:00</t>
  </si>
  <si>
    <t>[{"id":"69427585fd8faa40bcc99d7f","count":1,"label":"Hawai 32cm","posId":"114","price":24900,"isExtra":false},{"id":"6511bee39791b916de149f24","count":1,"label":"Balné","posId":"K0000","price":1500,"isExtra":true},{"id":"68ed3b351f991b59f0e56fe8","count":1,"label":"bez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okrajů","posId":"X1000","price":0,"isExtra":true},{"id":"684ae97920a48a7892c1fd25","count":1,"label":"Bez ananasu","posId":"X100","price":0,"KDSTags":["redhighlight"],"isExtra":true}]</t>
  </si>
  <si>
    <t>2026-03-07T21:03:31.848+01:00</t>
  </si>
  <si>
    <t>2026-03-07T21:11:00.601+01:00</t>
  </si>
  <si>
    <t>[{"id":"57405814","note":"","size":"Pepsi 1l","count":1,"label":"Pepsi 1l","posId":"N124","price":5900,"isExtra":false},{"id":"54414749","note":"","size":"Pepperoni Rolls 🌶️","count":1,"label":"Pepperoni Rolls 🌶️","posId":"P100","price":8900,"isExtra":false},{"id":"54414789","note":"","count":1,"label":"Balné","posId":"K0000","price":1500,"isExtra":true},{"id":"59610943","note":"","size":"Capricciosa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32cm","posId":"113","price":24900,"isExtra":false},{"id":"54414789","note":"","count":1,"label":"Balné","posId":"K0000","price":1500,"isExtra":true},{"id":"57278742","note":"","count":1,"label":"Smetanový základ","posId":"ZRS32","price":0,"isExtra":true},{"id":"54414818","note":"","count":1,"label":"okraj mozzarella, bylinky","posId":"A121","price":5700,"isExtra":true},{"id":"54414880","note":"","count":1,"label":"Kukuřice","posId":"B115","price":2500,"KDSTags":["greenhighlight"],"isExtra":true}]</t>
  </si>
  <si>
    <t>2026-03-07T20:57:47.423+01:00</t>
  </si>
  <si>
    <t>2026-03-07T21:04:26.703+01:00</t>
  </si>
  <si>
    <t>[{"id":"69427585fd8faa40bcc99d75","count":1,"label":"Comeback 32cm 🌶️","posId":"121","price":24900,"isExtra":false},{"id":"6511bee39791b916de149f24","count":1,"label":"Balné","posId":"K0000","price":1500,"isExtra":true}]</t>
  </si>
  <si>
    <t>Ondřej</t>
  </si>
  <si>
    <t>2026-03-07T20:52:48.982+01:00</t>
  </si>
  <si>
    <t>2026-03-07T21:00:37.489+01:00</t>
  </si>
  <si>
    <t>[{"id":"100","note":"kukuřici jen na půlku prosím","count":1,"label":"Margherita 40cm","posId":"100","price":26900,"isExtra":false},{"id":"K0000","note":"","count":1,"label":"Balné","posId":"K0000","price":2000,"isExtra":true},{"id":"C115","note":"","count":1,"label":"Kukuřice","posId":"C115","price":3500,"KDSTags":["greenhighlight"],"isExtra":true},{"id":"103","note":"prosím kukuřici jen na jedné půlce a papriku jen na té druhé půlce, díky! :)","count":1,"label":"Zeleninová 40cm","posId":"103","price":30900,"isExtra":false},{"id":"K0000","note":"","count":1,"label":"Balné","posId":"K0000","price":2000,"isExtra":true}]</t>
  </si>
  <si>
    <t>2026-03-07T20:44:30.849+01:00</t>
  </si>
  <si>
    <t>2026-03-07T20:56:06.510+01:00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</si>
  <si>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🌶️","posId":"109","price":30900,"isExtra":false},{"id":"54414779","note":"","count":1,"label":"Balné","posId":"K0000","price":2000,"isExtra":true},{"id":"59610934","note":"","size":"Margherita 32cm","count":1,"label":"Margherita 32cm","posId":"112","price":20900,"isExtra":false},{"id":"54414789","note":"","count":1,"label":"Balné","posId":"K0000","price":1500,"isExtra":true}]</t>
  </si>
  <si>
    <t>2026-03-07T20:44:30.789+01:00</t>
  </si>
  <si>
    <t>2026-03-07T20:53:56.091+01:00</t>
  </si>
  <si>
    <t>[{"id":"59610942","note":"","size":"Hawai 32cm","count":1,"label":"Hawai 32cm","posId":"114","price":24900,"isExtra":false},{"id":"54414789","note":"","count":1,"label":"Balné","posId":"K0000","price":1500,"isExtra":true},{"id":"57278742","note":"","count":1,"label":"Smetanový základ","posId":"ZRS32","price":0,"isExtra":true},{"id":"54414824","note":"","count":1,"label":"Bez ananasu","posId":"X100","price":0,"KDSTags":["redhighlight"],"isExtra":true},{"id":"54414880","note":"","count":1,"label":"Kukuřice","posId":"B115","price":2500,"KDSTags":["greenhighlight"],"isExtra":true},{"id":"59809293","note":"","size":"Jablečno-skořicové rolls","count":2,"label":"Jablečno-skořicové rolls","posId":"18","price":8900,"isExtra":false},{"id":"54414789","note":"","count":2,"label":"Balné","posId":"K0000","price":1500,"isExtra":true},{"id":"54683561","note":"","size":"Choco Rolls","count":1,"label":"Choco Rolls","posId":"chr100","price":8900,"isExtra":false},{"id":"54414789","note":"","count":1,"label":"Balné","posId":"K0000","price":1500,"isExtra":true}]</t>
  </si>
  <si>
    <t>2026-03-07T20:44:02.954+01:00</t>
  </si>
  <si>
    <t>2026-03-07T20:55:10.207+01:00</t>
  </si>
  <si>
    <t>2026-03-07T21:03:32.432+01:00</t>
  </si>
  <si>
    <t>2026-03-07T20:45:36.352+01:00</t>
  </si>
  <si>
    <t>[{"id":"f4d7b9ad-ce62-498d-a90b-8016ab1e3604","note":"","count":2,"label":"Quattro Formaggi 32 cm","posId":"147","price":24900,"isExtra":false}]</t>
  </si>
  <si>
    <t>2026-03-07T20:42:02.011+01:00</t>
  </si>
  <si>
    <t>2026-03-07T20:48:40.231+01:00</t>
  </si>
  <si>
    <t>2026-03-07T21:12:24.984+01:00</t>
  </si>
  <si>
    <t>2026-03-07T20:42:54.668+01:00</t>
  </si>
  <si>
    <t>[{"id":"1fae666b-4102-4ed0-b317-2a07b21ae279","note":"","count":1,"label":"Hot &amp; Spicy 40 cm","posId":"110","price":30900,"isExtra":false},{"id":"eb426525-9181-4714-9963-380f5c0ae0e5","note":"","count":1,"label":"Okraj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169906cc-98ac-4101-a361-79ae530758c3","note":"","count":1,"label":"BEZ -cibule","posId":"X103","price":0,"KDSTags":["redhighlight"],"isExtra":true}]</t>
  </si>
  <si>
    <t>2026-03-07T20:41:53.138+01:00</t>
  </si>
  <si>
    <t>2026-03-07T20:49:33.401+01:00</t>
  </si>
  <si>
    <t>2026-03-07T20:34:02.352+01:00</t>
  </si>
  <si>
    <t>2026-03-07T20:43:22.299+01:00</t>
  </si>
  <si>
    <t>2026-03-07T21:07:43.039+01:00</t>
  </si>
  <si>
    <t>2026-03-07T20:34:02.754+01:00</t>
  </si>
  <si>
    <t>[{"id":"5b1f2843-926a-4dd1-a5f0-4fddc7b45013","note":"","count":1,"label":"Margherita 32 cm","posId":"112","price":20900,"isExtra":false},{"id":"35e045f9-bc36-46e9-8142-6579de78a05b","note":"","count":1,"label":"Comeback 32 cm","posId":"121","price":24900,"isExtra":false}]</t>
  </si>
  <si>
    <t>2026-03-07T20:33:45.729+01:00</t>
  </si>
  <si>
    <t>2026-03-07T20:46:20.640+01:00</t>
  </si>
  <si>
    <t>[{"id":"59610942","note":"","size":"Hawai 32cm","count":1,"label":"Hawai 32cm","posId":"114","price":24900,"isExtra":false},{"id":"54414789","note":"","count":1,"label":"Balné","posId":"K0000","price":1500,"isExtra":true},{"id":"59610936","note":"","size":"Hot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🌶️🌶️","posId":"122","price":24900,"isExtra":false},{"id":"54414789","note":"","count":1,"label":"Balné","posId":"K0000","price":1500,"isExtra":true}]</t>
  </si>
  <si>
    <t>2026-03-07T20:31:01.992+01:00</t>
  </si>
  <si>
    <t>2026-03-07T20:38:37.270+01:00</t>
  </si>
  <si>
    <t>2026-03-07T21:00:25.046+01:00</t>
  </si>
  <si>
    <t>2026-03-07T20:31:02.454+01:00</t>
  </si>
  <si>
    <t>[{"id":"35e045f9-bc36-46e9-8142-6579de78a05b","note":"","count":1,"label":"Comeback 32 cm","posId":"121","price":24900,"isExtra":false},{"id":"3a8b6a85-3b5c-4ee4-be2d-261ab8731d6e","note":"","count":1,"label":"Dip česnekový","posId":"P106","price":2000,"isExtra":false},{"id":"9d4a0928-5003-481d-81e0-f3a050a663da","note":"","count":1,"label":"Guarana Kiwi a jablko 0,5l","posId":"N144","price":5500,"isExtra":false}]</t>
  </si>
  <si>
    <t>2026-03-07T20:26:02.511+01:00</t>
  </si>
  <si>
    <t>2026-03-07T20:34:30.224+01:00</t>
  </si>
  <si>
    <t>[{"id":"0ea52415-fdb3-497f-b216-7fd5802f2e0f","note":"","count":1,"label":"Quattro Formaggi 32 cm","posId":"123","price":24900,"isExtra":false}]</t>
  </si>
  <si>
    <t>2026-03-07T20:24:46.631+01:00</t>
  </si>
  <si>
    <t>2026-03-07T20:31:24.063+01:00</t>
  </si>
  <si>
    <t>[{"id":"69427585fd8faa40bcc99d65","count":1,"label":"Hawai 40cm","posId":"102","price":30900,"isExtra":false},{"id":"6511bee39791b916de149b1b","count":1,"label":"Balné","posId":"K0000","price":2000,"isExtra":true}]</t>
  </si>
  <si>
    <t>2026-03-07T20:23:01.578+01:00</t>
  </si>
  <si>
    <t>2026-03-07T20:37:39.465+01:00</t>
  </si>
  <si>
    <t>2026-03-07T20:57:10.595+01:00</t>
  </si>
  <si>
    <t>2026-03-07T20:23:02.437+01:00</t>
  </si>
  <si>
    <t>[{"id":"80cdc162-f69f-4138-b690-77917e93790e","note":"","count":1,"label":"SPICY MENU COMEBACK","posId":"","price":34900,"isExtra":false},{"id":"c35cbdbe-2812-4399-a2f4-ae285203f829","note":"","count":1,"label":"BBQ Texas","posId":"Y119","price":0,"isExtra":true},{"id":"a98eba86-284a-4099-98ed-875f3adb76fa","note":"","count":1,"label":"Americké těsto","posId":"14","price":0,"isExtra":true},{"id":"71cf10b2-b3f9-4147-9f8e-06c032b5c8af","note":"","count":1,"label":"BBQ základ","posId":"A128","price":0,"isExtra":true},{"id":"8caf43fd-6a2c-427b-858a-17f37d37c439","note":"","count":1,"label":"Spicy wings","posId":"P101","price":0,"isExtra":true},{"id":"45f62a03-044a-4058-9438-b16ec409a867","note":"","count":1,"label":"Pepsi zero sugar 1l","posId":"N125","price":0,"isExtra":true},{"id":"3a8b6a85-3b5c-4ee4-be2d-261ab8731d6e","note":"","count":1,"label":"Dip česnekový","posId":"P106","price":2000,"isExtra":false},{"id":"a4efa812-1470-4ea2-a19d-39843abed3be","note":"","count":1,"label":"Comeback 32 cm","posId":"145","price":24900,"isExtra":false},{"id":"9d44d022-9287-4739-add5-71776d187058","note":"","count":1,"label":"paprika","posId":"B111","price":2500,"KDSTags":["greenhighlight"],"isExtra":true}]</t>
  </si>
  <si>
    <t>2026-03-07T20:22:15.452+01:00</t>
  </si>
  <si>
    <t>2026-03-07T20:31:26.429+01:00</t>
  </si>
  <si>
    <t>[{"id":"69427585fd8faa40bcc99d75","count":1,"label":"Comeback 32cm 🌶️","posId":"121","price":24900,"isExtra":false},{"id":"6511bee39791b916de149f24","count":1,"label":"Balné","posId":"K0000","price":1500,"isExtra":true},{"id":"68ed3b351f991b59f0e56fed","count":1,"label":"okraj hotdog, bez omáčky","posId":"A125","price":5700,"isExtra":true},{"id":"69427585fd8faa40bcc99d77","count":1,"label":"Pepperoni 32cm 🌶️🌶️","posId":"120","price":24900,"isExtra":false},{"id":"6511bee39791b916de149f24","count":1,"label":"Balné","posId":"K0000","price":1500,"isExtra":true},{"id":"68ed3b351f991b59f0e56fe9","count":1,"label":"okraj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bylinky","posId":"A121","price":5700,"isExtra":true},{"id":"69427585fd8faa40bcc99db1","count":1,"label":"Česnekový dip","posId":"P106","price":2000,"isExtra":false},{"id":"6511bee39791b916de149f24","count":1,"label":"Balné","posId":"K0000","price":1500,"isExtra":true},{"id":"69427585fd8faa40bcc99dcf","count":1,"label":"Mirinda 1l","posId":"N126","price":5900,"isExtra":false}]</t>
  </si>
  <si>
    <t>2026-03-07T20:22:01.649+01:00</t>
  </si>
  <si>
    <t>2026-03-07T20:34:17.201+01:00</t>
  </si>
  <si>
    <t>[{"id":"e12521cc-9391-4513-be27-f090014536cf","note":"","count":1,"label":"BBQ Texas 32 cm","posId":"143","price":24900,"isExtra":false},{"id":"21fd0686-e8d1-43f1-84c9-d96f5842a3ca","note":"","count":1,"label":"okraj mozzarella, bylinky","posId":"A121","price":5700,"isExtra":true},{"id":"211d85d0-839e-41d0-89e3-ea177ad7489e","note":"","count":1,"label":"Dip česnekový","posId":"P106","price":2000,"isExtra":false},{"id":"03dae282-4cd4-4fa2-9169-2178ea3ed325","note":"","count":1,"label":"Quattro Formaggi 40 cm","posId":"111","price":30900,"isExtra":false},{"id":"f61b7339-3b20-4583-b2b8-12e48de2876d","note":"","count":1,"label":"změna na Rajčatový základ","posId":"i105","price":0,"isExtra":true},{"id":"eb426525-9181-4714-9963-380f5c0ae0e5","note":"","count":1,"label":"Okraj mozzarella, bylinky","posId":"A122","price":6500,"isExtra":true},{"id":"3a8b6a85-3b5c-4ee4-be2d-261ab8731d6e","note":"","count":2,"label":"Dip česnekový","posId":"P106","price":2000,"isExtra":false}]</t>
  </si>
  <si>
    <t>2026-03-07T20:18:10.742+01:00</t>
  </si>
  <si>
    <t>2026-03-07T20:23:58.458+01:00</t>
  </si>
  <si>
    <t>2026-03-07T20:13:34.471+01:00</t>
  </si>
  <si>
    <t>2026-03-07T20:21:33.393+01:00</t>
  </si>
  <si>
    <t>[{"id":"69427585fd8faa40bcc99d7f","count":1,"label":"Hawai 32cm","posId":"114","price":24900,"isExtra":false},{"id":"6511bee39791b916de149f24","count":1,"label":"Balné","posId":"K0000","price":1500,"isExtra":true},{"id":"68ed3b351f991b59f0e56fe8","count":1,"label":"bez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okrajů","posId":"X1000","price":0,"isExtra":true},{"id":"684ae97920a48a7892c1fc0e","count":1,"label":"Jalapeňos","posId":"B102","price":2500,"KDSTags":["greenhighlight"],"isExtra":true}]</t>
  </si>
  <si>
    <t>2026-03-07T20:09:02.286+01:00</t>
  </si>
  <si>
    <t>2026-03-07T20:18:16.131+01:00</t>
  </si>
  <si>
    <t>2026-03-07T20:32:52.340+01:00</t>
  </si>
  <si>
    <t>2026-03-07T20:12:19.311+01:00</t>
  </si>
  <si>
    <t>[{"id":"85dc195f-7d7b-4fb5-b41d-eb1c9c76b3a3","note":"","count":1,"label":"Hot &amp; Spicy 32 cm","posId":"146","price":24900,"isExtra":false},{"id":"a3d62a5d-2e1d-48db-874e-d64becff7059","note":"","count":1,"label":"změna na BBQ základ","posId":"i128","price":0,"isExtra":true},{"id":"21fd0686-e8d1-43f1-84c9-d96f5842a3ca","note":"","count":1,"label":"okraj mozzarella, bylinky","posId":"A121","price":5700,"isExtra":true}]</t>
  </si>
  <si>
    <t>2026-03-07T20:07:09.435+01:00</t>
  </si>
  <si>
    <t>2026-03-07T20:15:22.279+01:00</t>
  </si>
  <si>
    <t>[{"id":"120","note":"","count":1,"label":"Pepperoni 32cm 🌶️🌶️","posId":"120","price":24900,"isExtra":false},{"id":"K0000","note":"","count":1,"label":"Balné","posId":"K0000","price":1500,"isExtra":true},{"id":"chr100","note":"","count":1,"label":"Choco Rolls","posId":"chr100","price":8900,"isExtra":false},{"id":"K0000","note":"","count":1,"label":"Balné","posId":"K0000","price":1500,"isExtra":true},{"id":"115","note":"","count":1,"label":"Zeleninová 32cm","posId":"115","price":24900,"isExtra":false},{"id":"K0000","note":"","count":1,"label":"Balné","posId":"K0000","price":1500,"isExtra":true},{"id":"P106","note":"","count":1,"label":"Česnekový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</si>
  <si>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2026-03-07T20:03:58.793+01:00</t>
  </si>
  <si>
    <t>2026-03-07T20:10:36.667+01:00</t>
  </si>
  <si>
    <t>[{"id":"69427585fd8faa40bcc99d5d","count":1,"label":"Pepperoni 40cm 🌶️🌶️","posId":"108","price":30900,"isExtra":false},{"id":"6511bee39791b916de149b1b","count":1,"label":"Balné","posId":"K0000","price":2000,"isExtra":true},{"id":"68ed3b351f991b59f0e56c27","count":1,"label":"okraj mozzarella, bylinky","posId":"A122","price":6500,"isExtra":true}]</t>
  </si>
  <si>
    <t>2026-03-07T20:02:57.232+01:00</t>
  </si>
  <si>
    <t>2026-03-07T20:06:04.318+01:00</t>
  </si>
  <si>
    <t>[{"id":"69427585fd8faa40bcc99d77","count":1,"label":"Pepperoni 32cm 🌶️🌶️","posId":"120","price":24900,"isExtra":false},{"id":"6511bee39791b916de149f24","count":1,"label":"Balné","posId":"K0000","price":1500,"isExtra":true},{"id":"67484135a145e662976180c6","count":1,"label":"BBQ základ","posId":"ZRB32","price":0,"isExtra":true},{"id":"69427585fd8faa40bcc99dcb","count":1,"label":"Pepsi 1l","posId":"N124","price":5900,"isExtra":false}]</t>
  </si>
  <si>
    <t>2026-03-07T19:58:44.361+01:00</t>
  </si>
  <si>
    <t>2026-03-07T20:06:11.441+01:00</t>
  </si>
  <si>
    <t>[{"id":"59610934","note":"","size":"Margherita 32cm","count":1,"label":"Margherita 32cm","posId":"112","price":20900,"isExtra":false},{"id":"54414789","note":"","count":1,"label":"Balné","posId":"K0000","price":1500,"isExtra":true},{"id":"54414818","note":"","count":1,"label":"okraj mozzarella, bylinky","posId":"A121","price":5700,"isExtra":true},{"id":"59610934","note":"","size":"Margherita 32cm","count":1,"label":"Margherita 32cm","posId":"112","price":20900,"isExtra":false},{"id":"54414789","note":"","count":1,"label":"Balné","posId":"K0000","price":1500,"isExtra":true},{"id":"54414783","note":"","count":1,"label":"bez plněných okrajů","posId":"X1000","price":0,"isExtra":true},{"id":"54414750","note":"","size":"Česnekový dip","count":1,"label":"Česnekový dip","posId":"P106","price":2000,"isExtra":false},{"id":"54414789","note":"","count":1,"label":"Balné","posId":"K0000","price":1500,"isExtra":true},{"id":"57464196","note":"","size":"Dip Jalapeňos","count":1,"label":"Dip Jalapeňos","posId":"P107","price":2000,"isExtra":false},{"id":"54414789","note":"","count":1,"label":"Balné","posId":"K0000","price":1500,"isExtra":true},{"id":"57405809","note":"","size":"Aquilla černý čaj a broskev 0,5l","count":1,"label":"Aquilla černý čaj a broskev 0,5l","posId":"N120","price":4900,"isExtra":false}]</t>
  </si>
  <si>
    <t>Stepan</t>
  </si>
  <si>
    <t>2026-03-07T19:51:09.506+01:00</t>
  </si>
  <si>
    <t>2026-03-07T19:58:49.243+01:00</t>
  </si>
  <si>
    <t>[{"id":"110","note":"","count":1,"label":"Hot &amp; Spicy 40cm 🌶️🌶️","posId":"110","price":30900,"isExtra":false},{"id":"K0000","note":"","count":1,"label":"Balné","posId":"K0000","price":2000,"isExtra":true},{"id":"A124","note":"","count":1,"label":"okraj mozzarella, bbq omáčka","posId":"A124","price":6500,"isExtra":true},{"id":"P107","note":"","count":2,"label":"Dip Jalapeňos","posId":"P107","price":2000,"isExtra":false},{"id":"K0000","note":"","count":2,"label":"Balné","posId":"K0000","price":1500,"isExtra":true}]</t>
  </si>
  <si>
    <t>2026-03-07T19:47:02.108+01:00</t>
  </si>
  <si>
    <t>2026-03-07T19:56:35.106+01:00</t>
  </si>
  <si>
    <t>2026-03-07T20:25:34.007+01:00</t>
  </si>
  <si>
    <t>2026-03-07T19:47:02.628+01:00</t>
  </si>
  <si>
    <t>[{"id":"0005ff76-02c8-47f3-a86e-87443988197a","note":"","count":1,"label":"BBQ Texas 32 cm","posId":"119","price":24900,"isExtra":false},{"id":"211d85d0-839e-41d0-89e3-ea177ad7489e","note":"","count":1,"label":"Dip česnekový","posId":"P106","price":2000,"isExtra":false},{"id":"0ea52415-fdb3-497f-b216-7fd5802f2e0f","note":"","count":1,"label":"Quattro Formaggi 32 cm","posId":"123","price":24900,"isExtra":false},{"id":"35e045f9-bc36-46e9-8142-6579de78a05b","note":"","count":1,"label":"Comeback 32 cm","posId":"121","price":24900,"isExtra":false}]</t>
  </si>
  <si>
    <t>2026-03-07T19:45:02.547+01:00</t>
  </si>
  <si>
    <t>2026-03-07T19:50:21.085+01:00</t>
  </si>
  <si>
    <t>2026-03-07T20:16:20.600+01:00</t>
  </si>
  <si>
    <t>2026-03-07T19:47:49.064+01:00</t>
  </si>
  <si>
    <t>[{"id":"0b867b16-3995-4b4a-9deb-1c0d8cecf8d6","note":"","count":1,"label":"Pepperoni 32 cm","posId":"120","price":24900,"isExtra":false},{"id":"3a8b6a85-3b5c-4ee4-be2d-261ab8731d6e","note":"","count":1,"label":"Dip česnekový","posId":"P106","price":2000,"isExtra":false}]</t>
  </si>
  <si>
    <t>2026-03-07T19:43:45.569+01:00</t>
  </si>
  <si>
    <t>2026-03-07T19:50:18.459+01:00</t>
  </si>
  <si>
    <t>[{"id":"69427585fd8faa40bcc99d81","count":1,"label":"Capricciosa 32cm","posId":"113","price":24900,"isExtra":false},{"id":"6511bee39791b916de149f24","count":1,"label":"Balné","posId":"K0000","price":1500,"isExtra":true},{"id":"684ae97920a48a7892c1fc13","count":1,"label":"Cibule","posId":"B103","price":2500,"KDSTags":["greenhighlight"],"isExtra":true}]</t>
  </si>
  <si>
    <t>2026-03-07T19:42:17.294+01:00</t>
  </si>
  <si>
    <t>2026-03-07T20:04:15.483+01:00</t>
  </si>
  <si>
    <t>[{"id":"69427585fd8faa40bcc99d57","count":1,"label":"Quattro Formaggi 40cm","posId":"111","price":30900,"isExtra":false},{"id":"6511bee39791b916de149b1b","count":1,"label":"Balné","posId":"K0000","price":2000,"isExtra":true},{"id":"69427585fd8faa40bcc99d5d","count":1,"label":"Pepperoni 40cm 🌶️🌶️","posId":"108","price":30900,"isExtra":false},{"id":"6511bee39791b916de149b1b","count":1,"label":"Balné","posId":"K0000","price":2000,"isExtra":true},{"id":"69427585fd8faa40bcc99d67","count":1,"label":"Capricciosa 40cm","posId":"101","price":30900,"isExtra":false},{"id":"6511bee39791b916de149b1b","count":1,"label":"Balné","posId":"K0000","price":2000,"isExtra":true}]</t>
  </si>
  <si>
    <t>2026-03-07T19:41:02.422+01:00</t>
  </si>
  <si>
    <t>2026-03-07T19:49:17.007+01:00</t>
  </si>
  <si>
    <t>2026-03-07T20:13:29.730+01:00</t>
  </si>
  <si>
    <t>2026-03-07T19:41:02.875+01:00</t>
  </si>
  <si>
    <t>[{"id":"03dae282-4cd4-4fa2-9169-2178ea3ed325","note":"","count":1,"label":"Quattro Formaggi 40 cm","posId":"111","price":30900,"isExtra":false},{"id":"f61b7339-3b20-4583-b2b8-12e48de2876d","note":"","count":1,"label":"změna na Rajčatový základ","posId":"i105","price":0,"isExtra":true},{"id":"99710cd8-fa1f-4712-84a8-85da37e18dd0","note":"","count":1,"label":"Česnekový chléb","posId":"P104","price":7900,"isExtra":false}]</t>
  </si>
  <si>
    <t>2026-03-07T19:40:02.218+01:00</t>
  </si>
  <si>
    <t>2026-03-07T19:47:48.973+01:00</t>
  </si>
  <si>
    <t>[{"id":"03ade9ce-5d0f-4499-a6a3-340b58ae4468","note":"","count":1,"label":"Capricciosa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bylinky","posId":"A121","price":5700,"isExtra":true},{"id":"bd8e2f82-3d11-4ada-88ad-67191c012d18","note":"","count":1,"label":"BEZ -olivy","posId":"X112","price":0,"KDSTags":["redhighlight"],"isExtra":true}]</t>
  </si>
  <si>
    <t>2026-03-07T19:38:39.990+01:00</t>
  </si>
  <si>
    <t>2026-03-07T19:46:08.239+01:00</t>
  </si>
  <si>
    <t>[{"id":"69427585fd8faa40bcc99d71","count":1,"label":"Quattro Formaggi 32cm","posId":"123","price":24900,"isExtra":false},{"id":"6511bee39791b916de149f24","count":1,"label":"Balné","posId":"K0000","price":1500,"isExtra":true},{"id":"68ed3b351f991b59f0e56fe9","count":1,"label":"okraj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bylinky","posId":"A121","price":5700,"isExtra":true},{"id":"69427585fd8faa40bcc99d77","count":1,"label":"Pepperoni 32cm 🌶️🌶️","posId":"120","price":24900,"isExtra":false},{"id":"6511bee39791b916de149f24","count":1,"label":"Balné","posId":"K0000","price":1500,"isExtra":true},{"id":"67484135a145e662976180c6","count":1,"label":"BBQ základ","posId":"ZRB32","price":0,"isExtra":true},{"id":"68ed3b351f991b59f0e56feb","count":1,"label":"okraj hotdog, hořčice","posId":"A117","price":5700,"isExtra":true}]</t>
  </si>
  <si>
    <t>2026-03-07T19:36:39.835+01:00</t>
  </si>
  <si>
    <t>2026-03-07T19:42:35.969+01:00</t>
  </si>
  <si>
    <t>[{"id":"54414714","note":"","size":"Baby špenát &amp; kuře 40cm","count":1,"label":"Baby špenát &amp; kuře 40cm","posId":"104","price":30900,"isExtra":false},{"id":"54414779","note":"","count":1,"label":"Balné","posId":"K0000","price":2000,"isExtra":true},{"id":"59555833","note":"","count":1,"label":"Rajčatový základ","posId":"ZSR40","price":0,"isExtra":true},{"id":"54414777","note":"","count":1,"label":"bez plněných okrajů","posId":"X1000","price":0,"isExtra":true}]</t>
  </si>
  <si>
    <t>2026-03-07T19:31:01.261+01:00</t>
  </si>
  <si>
    <t>2026-03-07T19:38:56.662+01:00</t>
  </si>
  <si>
    <t>[{"id":"69427585fd8faa40bcc99d55","count":1,"label":"Margherita 40cm","posId":"100","price":26900,"isExtra":false},{"id":"6511bee39791b916de149b1b","count":1,"label":"Balné","posId":"K0000","price":2000,"isExtra":true},{"id":"69427585fd8faa40bcc99d59","count":1,"label":"Hot &amp; Spicy 40cm 🌶️🌶️","posId":"110","price":30900,"isExtra":false},{"id":"6511bee39791b916de149b1b","count":1,"label":"Balné","posId":"K0000","price":2000,"isExtra":true}]</t>
  </si>
  <si>
    <t>2026-03-07T19:28:05.621+01:00</t>
  </si>
  <si>
    <t>2026-03-07T19:38:18.886+01:00</t>
  </si>
  <si>
    <t>[{"id":"57405814","note":"","size":"Pepsi 1l","count":1,"label":"Pepsi 1l","posId":"N124","price":5900,"isExtra":false},{"id":"59610943","note":"","size":"Capricciosa 32cm","count":1,"label":"Capricciosa 32cm","posId":"113","price":24900,"isExtra":false},{"id":"54414789","note":"","count":1,"label":"Balné","posId":"K0000","price":1500,"isExtra":true},{"id":"54414891","note":"","count":1,"label":"Mozzarella","posId":"B113","price":3000,"KDSTags":["greenhighlight"],"isExtra":true},{"id":"59610937","note":"","size":"Comeback 32cm 🌶️","count":1,"label":"Comeback 32cm 🌶️","posId":"121","price":24900,"isExtra":false},{"id":"54414789","note":"","count":1,"label":"Balné","posId":"K0000","price":1500,"isExtra":true}]</t>
  </si>
  <si>
    <t>2026-03-07T19:26:24.133+01:00</t>
  </si>
  <si>
    <t>2026-03-07T19:36:21.927+01:00</t>
  </si>
  <si>
    <t>[{"id":"69427585fd8faa40bcc99d79","count":1,"label":"BBQ Texas 32cm","posId":"119","price":24900,"isExtra":false},{"id":"6511bee39791b916de149f24","count":1,"label":"Balné","posId":"K0000","price":1500,"isExtra":true},{"id":"67484135a145e66297617e12","count":1,"label":"Smetanový základ","posId":"ZBS32","price":0,"isExtra":true},{"id":"69427585fd8faa40bcc99d81","count":1,"label":"Capricciosa 32cm","posId":"113","price":24900,"isExtra":false},{"id":"6511bee39791b916de149f24","count":1,"label":"Balné","posId":"K0000","price":1500,"isExtra":true},{"id":"69427585fd8faa40bcc99d83","count":1,"label":"Baby Špenát &amp; kuře 32cm","posId":"116","price":24900,"isExtra":false},{"id":"6511bee39791b916de149f24","count":1,"label":"Balné","posId":"K0000","price":1500,"isExtra":true},{"id":"67484135a145e66297617eb4","count":1,"label":"Rajčatový základ","posId":"ZSR32","price":0,"isExtra":true}]</t>
  </si>
  <si>
    <t>2026-03-07T19:24:48.420+01:00</t>
  </si>
  <si>
    <t>2026-03-07T19:31:33.952+01:00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</si>
  <si>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40cm","posId":"111","price":30900,"isExtra":false},{"id":"54414779","note":"","count":1,"label":"Balné","posId":"K0000","price":2000,"isExtra":true},{"id":"54414715","note":"","size":"Zeleninová 40cm","count":1,"label":"Zeleninová 40cm","posId":"103","price":30900,"isExtra":false},{"id":"54414779","note":"","count":1,"label":"Balné","posId":"K0000","price":2000,"isExtra":true},{"id":"54414830","note":"","count":1,"label":"Žampiony","posId":"C105","price":3500,"KDSTags":["greenhighlight"],"isExtra":true},{"id":"54414848","note":"","count":1,"label":"Olivy","posId":"C112","price":3500,"KDSTags":["greenhighlight"],"isExtra":true}]</t>
  </si>
  <si>
    <t>2026-03-07T19:23:02.884+01:00</t>
  </si>
  <si>
    <t>2026-03-07T19:29:51.916+01:00</t>
  </si>
  <si>
    <t>[{"id":"1fae666b-4102-4ed0-b317-2a07b21ae279","note":"","count":1,"label":"Hot &amp; Spicy 40 cm","posId":"110","price":30900,"isExtra":false}]</t>
  </si>
  <si>
    <t>2026-03-07T19:22:02.581+01:00</t>
  </si>
  <si>
    <t>2026-03-07T19:28:11.784+01:00</t>
  </si>
  <si>
    <t>2026-03-07T19:37:14.999+01:00</t>
  </si>
  <si>
    <t>2026-03-07T19:22:03.124+01:00</t>
  </si>
  <si>
    <t>[{"id":"117c830b-d7db-490d-a3b9-365f8c4fa2d3","note":"","count":1,"label":"Zeleninová 32 cm","posId":"115","price":24900,"isExtra":false}]</t>
  </si>
  <si>
    <t>2026-03-07T19:16:37.839+01:00</t>
  </si>
  <si>
    <t>2026-03-07T19:25:15.011+01:00</t>
  </si>
  <si>
    <t>[{"id":"59610945","note":"","size":"Veggieballs 32cm 🌶️🌶️","count":1,"label":"Veggieballs 32cm 🌶️🌶️","posId":"117","price":24900,"isExtra":false},{"id":"54414789","note":"","count":1,"label":"Balné","posId":"K0000","price":1500,"isExtra":true},{"id":"57405814","note":"","size":"Pepsi 1l","count":1,"label":"Pepsi 1l","posId":"N124","price":5900,"isExtra":false}]</t>
  </si>
  <si>
    <t>2026-03-07T19:12:20.156+01:00</t>
  </si>
  <si>
    <t>2026-03-07T19:28:29.976+01:00</t>
  </si>
  <si>
    <t>[{"id":"59809293","note":"","size":"Jablečno-skořicové rolls","count":1,"label":"Jablečno-skořicové rolls","posId":"18","price":8900,"isExtra":false},{"id":"54414789","note":"","count":1,"label":"Balné","posId":"K0000","price":1500,"isExtra":true},{"id":"54414716","note":"","size":"Hawai 40cm","count":1,"label":"Hawai 40cm","posId":"102","price":30900,"isExtra":false},{"id":"54414779","note":"","count":1,"label":"Balné","posId":"K0000","price":2000,"isExtra":true},{"id":"54414813","note":"","count":1,"label":"okraj mozzarella, bylinky","posId":"A122","price":6500,"isExtra":true},{"id":"54414862","note":"","count":1,"label":"Ananas","posId":"C100","price":3500,"KDSTags":["greenhighlight"],"isExtra":true},{"id":"54414894","note":"","count":1,"label":"Šunka","posId":"C106","price":4000,"KDSTags":["greenhighlight"],"isExtra":true}]</t>
  </si>
  <si>
    <t>2026-03-07T19:12:19.330+01:00</t>
  </si>
  <si>
    <t>2026-03-07T19:22:01.380+01:00</t>
  </si>
  <si>
    <t>[{"id":"59610942","note":"","size":"Hawai 32cm","count":1,"label":"Hawai 32cm","posId":"114","price":24900,"isExtra":false},{"id":"54414789","note":"","count":1,"label":"Balné","posId":"K0000","price":1500,"isExtra":true},{"id":"57278742","note":"","count":1,"label":"Smetanový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okrajů","posId":"X1000","price":0,"isExtra":true},{"id":"54414811","note":"","count":1,"label":"Bez šunky","posId":"X106","price":0,"KDSTags":["redhighlight"],"isExtra":true},{"id":"54414900","note":"","count":1,"label":"Slanina","posId":"B108","price":3000,"KDSTags":["greenhighlight"],"isExtra":true},{"id":"59610937","note":"","size":"Comeback 32cm 🌶️","count":1,"label":"Comeback 32cm 🌶️","posId":"121","price":24900,"isExtra":false},{"id":"54414789","note":"","count":1,"label":"Balné","posId":"K0000","price":1500,"isExtra":true},{"id":"57278742","note":"","count":1,"label":"Smetanový základ","posId":"ZRS32","price":0,"isExtra":true},{"id":"54414867","note":"","count":1,"label":"okraj hotdog, bez omáčky","posId":"A125","price":5700,"isExtra":true},{"id":"54414750","note":"","size":"Česnekový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</si>
  <si>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2026-03-07T19:02:17.265+01:00</t>
  </si>
  <si>
    <t>2026-03-07T19:08:17.800+01:00</t>
  </si>
  <si>
    <t>[{"id":"54414710","note":"bez Cibule","size":"Comeback 40cm 🌶️","count":1,"label":"Comeback 40cm 🌶️","posId":"109","price":30900,"isExtra":false},{"id":"54414779","note":"","count":1,"label":"Balné","posId":"K0000","price":2000,"isExtra":true},{"id":"54414864","note":"","count":1,"label":"Bez cibule","posId":"X103","price":0,"KDSTags":["redhighlight"],"isExtra":true}]</t>
  </si>
  <si>
    <t>2026-03-07T19:02:01.591+01:00</t>
  </si>
  <si>
    <t>2026-03-07T19:09:39.603+01:00</t>
  </si>
  <si>
    <t>[{"id":"36ea3088-07fd-428f-b871-c4a5ee9cef7b","note":"","count":1,"label":"Comeback 40 cm","posId":"109","price":30900,"isExtra":false},{"id":"d5c01305-5b81-4931-8ef0-14413da22bab","note":"","count":1,"label":"Kukuřice","posId":"C115","price":3500,"KDSTags":["greenhighlight"],"isExtra":true},{"id":"3f15a32f-4d5b-4afb-ae1b-12f68224d029","note":"","count":1,"label":"Olivy","posId":"C112","price":3500,"KDSTags":["greenhighlight"],"isExtra":true},{"id":"03dae282-4cd4-4fa2-9169-2178ea3ed325","note":"","count":1,"label":"Quattro Formaggi 40 cm","posId":"111","price":30900,"isExtra":false},{"id":"3a8b6a85-3b5c-4ee4-be2d-261ab8731d6e","note":"","count":1,"label":"Dip česnekový","posId":"P106","price":2000,"isExtra":false}]</t>
  </si>
  <si>
    <t>2026-03-07T18:56:14.921+01:00</t>
  </si>
  <si>
    <t>2026-03-07T19:05:58.929+01:00</t>
  </si>
  <si>
    <t>[{"id":"111","note":"","count":1,"label":"Quattro Formaggi 40cm","posId":"111","price":30900,"isExtra":false},{"id":"K0000","note":"","count":1,"label":"Balné","posId":"K0000","price":2000,"isExtra":true},{"id":"101","note":"","count":1,"label":"Capricciosa 40cm","posId":"101","price":30900,"isExtra":false},{"id":"K0000","note":"","count":1,"label":"Balné","posId":"K0000","price":2000,"isExtra":true},{"id":"P106","note":"","count":2,"label":"Česnekový dip","posId":"P106","price":2000,"isExtra":false},{"id":"K0000","note":"","count":2,"label":"Balné","posId":"K0000","price":1500,"isExtra":true}]</t>
  </si>
  <si>
    <t>2026-03-07T18:55:01.636+01:00</t>
  </si>
  <si>
    <t>2026-03-07T19:07:13.822+01:00</t>
  </si>
  <si>
    <t>[{"id":"69427585fd8faa40bcc99d75","count":1,"label":"Comeback 32cm 🌶️","posId":"121","price":24900,"isExtra":false},{"id":"6511bee39791b916de149f24","count":1,"label":"Balné","posId":"K0000","price":1500,"isExtra":true},{"id":"68ed3b351f991b59f0e56fea","count":1,"label":"okraj mozzarella, bbq omáčka","posId":"A123","price":5700,"isExtra":true},{"id":"69427585fd8faa40bcc99db1","count":1,"label":"Česnekový dip","posId":"P106","price":2000,"isExtra":false},{"id":"6511bee39791b916de149f24","count":1,"label":"Balné","posId":"K0000","price":1500,"isExtra":true}]</t>
  </si>
  <si>
    <t>2026-03-07T18:55:00.893+01:00</t>
  </si>
  <si>
    <t>2026-03-07T19:03:16.855+01:00</t>
  </si>
  <si>
    <t>[{"id":"54414710","note":"Alergie na cibuli, bez cibule prosím.","size":"Comeback 40cm 🌶️","count":1,"label":"Comeback 40cm 🌶️","posId":"109","price":30900,"isExtra":false},{"id":"54414779","note":"","count":1,"label":"Balné","posId":"K0000","price":2000,"isExtra":true},{"id":"59555830","note":"","count":1,"label":"Smetanový základ","posId":"ZRS40","price":0,"isExtra":true},{"id":"54414864","note":"","count":1,"label":"Bez cibule","posId":"X103","price":0,"KDSTags":["redhighlight"],"isExtra":true},{"id":"54414717","note":"","size":"Capricciosa 40cm","count":1,"label":"Capricciosa 40cm","posId":"101","price":30900,"isExtra":false},{"id":"54414779","note":"","count":1,"label":"Balné","posId":"K0000","price":2000,"isExtra":true},{"id":"54414716","note":"","size":"Hawai 40cm","count":1,"label":"Hawai 40cm","posId":"102","price":30900,"isExtra":false},{"id":"54414779","note":"","count":1,"label":"Balné","posId":"K0000","price":2000,"isExtra":true}]</t>
  </si>
  <si>
    <t>2026-03-07T18:52:06.226+01:00</t>
  </si>
  <si>
    <t>2026-03-07T19:00:15.920+01:00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</si>
  <si>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54414882","note":"","count":1,"label":"Kukuřice","posId":"C115","price":3500,"KDSTags":["greenhighlight"],"isExtra":true}]</t>
  </si>
  <si>
    <t>2026-03-07T18:47:22.033+01:00</t>
  </si>
  <si>
    <t>2026-03-07T19:00:11.790+01:00</t>
  </si>
  <si>
    <t>[{"id":"69427585fd8faa40bcc99d5d","count":1,"label":"Pepperoni 40cm 🌶️🌶️","posId":"108","price":30900,"isExtra":false},{"id":"6511bee39791b916de149b1b","count":1,"label":"Balné","posId":"K0000","price":2000,"isExtra":true},{"id":"69427585fd8faa40bcc99d57","count":1,"label":"Quattro Formaggi 40cm","posId":"111","price":30900,"isExtra":false},{"id":"6511bee39791b916de149b1b","count":1,"label":"Balné","posId":"K0000","price":2000,"isExtra":true}]</t>
  </si>
  <si>
    <t>2026-03-07T18:46:47.105+01:00</t>
  </si>
  <si>
    <t>2026-03-07T19:00:08.700+01:00</t>
  </si>
  <si>
    <t>[{"id":"122","note":"","count":1,"label":"Hot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základ","posId":"ZRB32","price":0,"isExtra":true},{"id":"B102","note":"","count":1,"label":"Jalapeňos","posId":"B102","price":2500,"KDSTags":["greenhighlight"],"isExtra":true},{"id":"P103","note":"","count":1,"label":"Pečené brambory","posId":"P103","price":6900,"isExtra":false},{"id":"K0000","note":"","count":1,"label":"Balné","posId":"K0000","price":1500,"isExtra":true},{"id":"120","note":"","count":1,"label":"Pepperoni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🌶️🌶️","posId":"120","price":24900,"isExtra":false},{"id":"K0000","note":"","count":1,"label":"Balné","posId":"K0000","price":1500,"isExtra":true},{"id":"ZRS32","note":"","count":1,"label":"Smetanový základ","posId":"ZRS32","price":0,"isExtra":true},{"id":"B102","note":"","count":1,"label":"Jalapeňos","posId":"B102","price":2500,"KDSTags":["greenhighlight"],"isExtra":true}]</t>
  </si>
  <si>
    <t>2026-03-07T18:46:15.423+01:00</t>
  </si>
  <si>
    <t>2026-03-07T18:54:31.670+01:00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</si>
  <si>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🌶️","posId":"109","price":30900,"isExtra":false},{"id":"54414779","note":"","count":1,"label":"Balné","posId":"K0000","price":2000,"isExtra":true},{"id":"59610935","note":"","size":"Quattro Formaggi 32cm","count":1,"label":"Quattro Formaggi 32cm","posId":"123","price":24900,"isExtra":false},{"id":"54414789","note":"","count":1,"label":"Balné","posId":"K0000","price":1500,"isExtra":true}]</t>
  </si>
  <si>
    <t>2026-03-07T18:44:01.844+01:00</t>
  </si>
  <si>
    <t>2026-03-07T18:51:22.512+01:00</t>
  </si>
  <si>
    <t>2026-03-07T19:11:59.051+01:00</t>
  </si>
  <si>
    <t>2026-03-07T18:44:46.594+01:00</t>
  </si>
  <si>
    <t>[{"id":"d63e9120-8ffe-444c-ba51-6c942a13f4fc","note":"","count":1,"label":"Margherita 40 cm","posId":"100","price":26900,"isExtra":false},{"id":"8c704055-e242-493d-b754-bb711e5a6c0b","note":"","count":1,"label":"Hawai 40 cm","posId":"102","price":30900,"isExtra":false},{"id":"3a8b6a85-3b5c-4ee4-be2d-261ab8731d6e","note":"","count":1,"label":"Dip česnekový","posId":"P106","price":2000,"isExtra":false}]</t>
  </si>
  <si>
    <t>2026-03-07T18:37:01.690+01:00</t>
  </si>
  <si>
    <t>2026-03-07T18:43:47.546+01:00</t>
  </si>
  <si>
    <t>2026-03-07T19:14:27.628+01:00</t>
  </si>
  <si>
    <t>2026-03-07T18:37:02.164+01:00</t>
  </si>
  <si>
    <t>[{"id":"03dae282-4cd4-4fa2-9169-2178ea3ed325","note":"","count":1,"label":"Quattro Formaggi 40 cm","posId":"111","price":30900,"isExtra":false},{"id":"3a8b6a85-3b5c-4ee4-be2d-261ab8731d6e","note":"","count":1,"label":"Dip česnekový","posId":"P106","price":2000,"isExtra":false},{"id":"131c6239-e041-4ab5-9f75-400951ef95f4","note":"","count":1,"label":"Dip jalapenos","posId":"P107","price":2000,"isExtra":false}]</t>
  </si>
  <si>
    <t>2026-03-07T18:27:02.547+01:00</t>
  </si>
  <si>
    <t>2026-03-07T18:39:34.499+01:00</t>
  </si>
  <si>
    <t>2026-03-07T18:54:41.982+01:00</t>
  </si>
  <si>
    <t>2026-03-07T18:27:04.955+01:00</t>
  </si>
  <si>
    <t>[{"id":"36ea3088-07fd-428f-b871-c4a5ee9cef7b","note":"","count":1,"label":"Comeback 40 cm","posId":"109","price":30900,"isExtra":false},{"id":"d5c01305-5b81-4931-8ef0-14413da22bab","note":"","count":1,"label":"Kukuřice","posId":"C115","price":3500,"KDSTags":["greenhighlight"],"isExtra":true},{"id":"0f32557d-3b00-4445-b026-75e05c963906","note":"","count":1,"label":"Jalapeños","posId":"C102","price":3500,"KDSTags":["greenhighlight"],"isExtra":true},{"id":"169906cc-98ac-4101-a361-79ae530758c3","note":"","count":1,"label":"BEZ -cibule","posId":"X103","price":0,"KDSTags":["redhighlight"],"isExtra":true}]</t>
  </si>
  <si>
    <t>2026-03-07T18:25:02.149+01:00</t>
  </si>
  <si>
    <t>2026-03-07T18:42:35.658+01:00</t>
  </si>
  <si>
    <t>2026-03-07T19:05:56.017+01:00</t>
  </si>
  <si>
    <t>2026-03-07T18:25:02.575+01:00</t>
  </si>
  <si>
    <t>[{"id":"d63e9120-8ffe-444c-ba51-6c942a13f4fc","note":"","count":1,"label":"Margherita 40 cm","posId":"100","price":26900,"isExtra":false},{"id":"1fae666b-4102-4ed0-b317-2a07b21ae279","note":"","count":1,"label":"Hot &amp; Spicy 40 cm","posId":"110","price":30900,"isExtra":false},{"id":"eae0baf6-2c0e-4081-8ab5-5266bc363ee5","note":"","count":1,"label":"Okraj mozzarella, BBQ omáčka","posId":"A124","price":6500,"isExtra":true},{"id":"ff8bc446-e047-44f1-bae5-423b565e0123","note":"","count":1,"label":"Capricciosa 32 cm","posId":"137","price":24900,"isExtra":false}]</t>
  </si>
  <si>
    <t>2026-03-07T18:24:02.059+01:00</t>
  </si>
  <si>
    <t>2026-03-07T18:37:23.480+01:00</t>
  </si>
  <si>
    <t>[{"id":"d63e9120-8ffe-444c-ba51-6c942a13f4fc","note":"","count":1,"label":"Margherita 40 cm","posId":"100","price":26900,"isExtra":false},{"id":"3a8b6a85-3b5c-4ee4-be2d-261ab8731d6e","note":"","count":1,"label":"Dip česnekový","posId":"P106","price":2000,"isExtra":false}]</t>
  </si>
  <si>
    <t>2026-03-07T18:19:22.134+01:00</t>
  </si>
  <si>
    <t>2026-03-07T18:28:28.764+01:00</t>
  </si>
  <si>
    <t>[{"id":"69427585fd8faa40bcc99d57","count":1,"label":"Quattro Formaggi 40cm","posId":"111","price":30900,"isExtra":false},{"id":"6511bee39791b916de149b1b","count":1,"label":"Balné","posId":"K0000","price":2000,"isExtra":true},{"id":"68ed3b351f991b59f0e56c26","count":1,"label":"bez plněných okrajů","posId":"X1000","price":0,"isExtra":true},{"id":"684ae97920a48a7892c1fa30","count":1,"label":"Jalapeňos","posId":"C102","price":3500,"KDSTags":["greenhighlight"],"isExtra":true},{"id":"69427585fd8faa40bcc99db1","count":1,"label":"Česnekový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</si>
  <si>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2026-03-07T18:19:02.519+01:00</t>
  </si>
  <si>
    <t>2026-03-07T18:36:34.556+01:00</t>
  </si>
  <si>
    <t>2026-03-07T18:59:23.260+01:00</t>
  </si>
  <si>
    <t>2026-03-07T18:22:02.121+01:00</t>
  </si>
  <si>
    <t>[{"id":"4cd25cb7-e092-43a0-ab38-89c50a7e6a77","note":"","count":1,"label":"Pepperoni 18 cm","posId":"132","price":11900,"isExtra":false},{"id":"a3d62a5d-2e1d-48db-874e-d64becff7059","note":"","count":1,"label":"změna na BBQ základ","posId":"i128","price":0,"isExtra":true},{"id":"076ed74a-9e28-4a30-9b7c-06e6adbd9e27","note":"","count":1,"label":"Margherita 18 cm","posId":"124","price":11900,"isExtra":false},{"id":"194f980e-141e-4220-9f1e-0e1e9edc412e","note":"","count":1,"label":"Quattro Formaggi 18 cm","posId":"135","price":11900,"isExtra":false},{"id":"ede9e72e-2d68-47c4-ac43-66acb7a92f67","note":"","count":1,"label":"Cibule.","posId":"A103","price":1500,"isExtra":true},{"id":"c7ed4c42-db1b-4b2c-b447-dba00d3c1b35","note":"","count":1,"label":"Olivy.","posId":"A112","price":1500,"isExtra":true}]</t>
  </si>
  <si>
    <t>2026-03-07T18:18:21.281+01:00</t>
  </si>
  <si>
    <t>2026-03-07T18:25:34.860+01:00</t>
  </si>
  <si>
    <t>[{"id":"69427585fd8faa40bcc99d65","count":1,"label":"Hawai 40cm","posId":"102","price":30900,"isExtra":false},{"id":"6511bee39791b916de149b1b","count":1,"label":"Balné","posId":"K0000","price":2000,"isExtra":true},{"id":"68ed3b351f991b59f0e56c27","count":1,"label":"okraj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bylinky","posId":"A122","price":6500,"isExtra":true},{"id":"684ae97920a48a7892c1fd25","count":1,"label":"Bez ananasu","posId":"X100","price":0,"KDSTags":["redhighlight"],"isExtra":true}]</t>
  </si>
  <si>
    <t>2026-03-07T18:17:03.311+01:00</t>
  </si>
  <si>
    <t>2026-03-07T18:24:35.743+01:00</t>
  </si>
  <si>
    <t>[{"id":"59610938","note":"Bbq základ prosím","size":"Pepperoni 32cm 🌶️🌶️","count":1,"label":"Pepperoni 32cm 🌶️🌶️","posId":"120","price":24900,"isExtra":false},{"id":"54414789","note":"","count":1,"label":"Balné","posId":"K0000","price":1500,"isExtra":true},{"id":"57278752","note":"","count":1,"label":"BBQ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okrajů","posId":"X1000","price":0,"isExtra":true}]</t>
  </si>
  <si>
    <t>2026-03-07T18:15:19.740+01:00</t>
  </si>
  <si>
    <t>2026-03-07T18:24:41.665+01:00</t>
  </si>
  <si>
    <t>[{"id":"69427585fd8faa40bcc99d5d","count":1,"label":"Pepperoni 40cm 🌶️🌶️","posId":"108","price":30900,"isExtra":false},{"id":"6511bee39791b916de149b1b","count":1,"label":"Balné","posId":"K0000","price":2000,"isExtra":true},{"id":"69427585fd8faa40bcc99d57","count":1,"label":"Quattro Formaggi 40cm","posId":"111","price":30900,"isExtra":false},{"id":"6511bee39791b916de149b1b","count":1,"label":"Balné","posId":"K0000","price":2000,"isExtra":true},{"id":"69427585fd8faa40bcc99d73","count":1,"label":"Hot &amp; Spicy 32cm 🌶️🌶️","posId":"122","price":24900,"isExtra":false},{"id":"6511bee39791b916de149f24","count":1,"label":"Balné","posId":"K0000","price":1500,"isExtra":true}]</t>
  </si>
  <si>
    <t>2026-03-07T18:10:44.412+01:00</t>
  </si>
  <si>
    <t>2026-03-07T18:19:11.574+01:00</t>
  </si>
  <si>
    <t>2026-03-07T18:06:14.895+01:00</t>
  </si>
  <si>
    <t>2026-03-07T18:13:41.606+01:00</t>
  </si>
  <si>
    <t>[{"id":"69427585fd8faa40bcc99d7f","count":1,"label":"Hawai 32cm","posId":"114","price":24900,"isExtra":false},{"id":"6511bee39791b916de149f24","count":1,"label":"Balné","posId":"K0000","price":1500,"isExtra":true},{"id":"69427585fd8faa40bcc99db1","count":1,"label":"Česnekový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</si>
  <si>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2026-03-07T18:03:02.145+01:00</t>
  </si>
  <si>
    <t>2026-03-07T18:32:47.556+01:00</t>
  </si>
  <si>
    <t>2026-03-07T18:50:31.920+01:00</t>
  </si>
  <si>
    <t>2026-03-07T18:03:02.722+01:00</t>
  </si>
  <si>
    <t>[{"id":"0ea52415-fdb3-497f-b216-7fd5802f2e0f","note":"","count":1,"label":"Quattro Formaggi 32 cm","posId":"123","price":24900,"isExtra":false},{"id":"03ade9ce-5d0f-4499-a6a3-340b58ae4468","note":"","count":1,"label":"Capricciosa 32 cm","posId":"113","price":24900,"isExtra":false}]</t>
  </si>
  <si>
    <t>2026-03-07T18:02:02.169+01:00</t>
  </si>
  <si>
    <t>2026-03-07T18:12:02.407+01:00</t>
  </si>
  <si>
    <t>2026-03-07T18:24:02.667+01:00</t>
  </si>
  <si>
    <t>2026-03-07T18:03:50.890+01:00</t>
  </si>
  <si>
    <t>2026-03-07T18:01:01.703+01:00</t>
  </si>
  <si>
    <t>2026-03-07T18:11:09.291+01:00</t>
  </si>
  <si>
    <t>2026-03-07T18:31:55.611+01:00</t>
  </si>
  <si>
    <t>2026-03-07T18:01:02.358+01:00</t>
  </si>
  <si>
    <t>[{"id":"35e045f9-bc36-46e9-8142-6579de78a05b","note":"","count":1,"label":"Comeback 32 cm","posId":"121","price":24900,"isExtra":false},{"id":"9d44d022-9287-4739-add5-71776d187058","note":"","count":1,"label":"paprika","posId":"B111","price":2500,"KDSTags":["greenhighlight"],"isExtra":true},{"id":"670e963a-3bc6-4d99-8aed-b86eae3c2021","note":"","count":1,"label":"BEZ -mozzarella","posId":"X113","price":0,"KDSTags":["redhighlight"],"isExtra":true},{"id":"0005ff76-02c8-47f3-a86e-87443988197a","note":"","count":1,"label":"BBQ Texas 32 cm","posId":"119","price":24900,"isExtra":false},{"id":"21fd0686-e8d1-43f1-84c9-d96f5842a3ca","note":"","count":1,"label":"okraj mozzarella, bylinky","posId":"A121","price":5700,"isExtra":true}]</t>
  </si>
  <si>
    <t>2026-03-07T18:00:26.442+01:00</t>
  </si>
  <si>
    <t>2026-03-07T18:13:37.481+01:00</t>
  </si>
  <si>
    <t>[{"id":"100","note":"","count":1,"label":"Margherita 40cm","posId":"100","price":26900,"isExtra":false},{"id":"K0000","note":"","count":1,"label":"Balné","posId":"K0000","price":2000,"isExtra":true},{"id":"112","note":"","count":1,"label":"Margherita 32cm","posId":"112","price":20900,"isExtra":false},{"id":"K0000","note":"","count":1,"label":"Balné","posId":"K0000","price":1500,"isExtra":true}]</t>
  </si>
  <si>
    <t>2026-03-07T18:00:02.249+01:00</t>
  </si>
  <si>
    <t>2026-03-07T18:08:12.371+01:00</t>
  </si>
  <si>
    <t>2026-03-07T18:19:56.110+01:00</t>
  </si>
  <si>
    <t>2026-03-07T18:00:02.719+01:00</t>
  </si>
  <si>
    <t>[{"id":"36ea3088-07fd-428f-b871-c4a5ee9cef7b","note":"","count":1,"label":"Comeback 40 cm","posId":"109","price":30900,"isExtra":false},{"id":"d5c01305-5b81-4931-8ef0-14413da22bab","note":"","count":1,"label":"Kukuřice","posId":"C115","price":3500,"KDSTags":["greenhighlight"],"isExtra":true}]</t>
  </si>
  <si>
    <t>2026-03-07T17:58:17.713+01:00</t>
  </si>
  <si>
    <t>2026-03-07T18:06:12.690+01:00</t>
  </si>
  <si>
    <t>[{"id":"57405814","note":"","size":"Pepsi 1l","count":1,"label":"Pepsi 1l","posId":"N124","price":5900,"isExtra":false},{"id":"57405809","note":"","size":"Aquilla černý čaj a broskev 0,5l","count":2,"label":"Aquilla černý čaj a broskev 0,5l","posId":"N120","price":4900,"isExtra":false},{"id":"59610934","note":"","size":"Margherita 32cm","count":2,"label":"Margherita 32cm","posId":"112","price":20900,"isExtra":false},{"id":"54414789","note":"","count":2,"label":"Balné","posId":"K0000","price":1500,"isExtra":true},{"id":"54414818","note":"","count":2,"label":"okraj mozzarella, bylinky","posId":"A121","price":5700,"isExtra":true},{"id":"54414880","note":"","count":2,"label":"Kukuřice","posId":"B115","price":2500,"KDSTags":["greenhighlight"],"isExtra":true}]</t>
  </si>
  <si>
    <t>2026-03-07T17:57:02.990+01:00</t>
  </si>
  <si>
    <t>2026-03-07T18:16:27.333+01:00</t>
  </si>
  <si>
    <t>[{"id":"ad7c292a-48c9-48db-b64c-0f7f8ebced7f","note":"","count":1,"label":"BBQ Meteor 40 cm","posId":"106","price":30900,"isExtra":false},{"id":"0b867b16-3995-4b4a-9deb-1c0d8cecf8d6","note":"","count":1,"label":"Pepperoni 32 cm","posId":"120","price":24900,"isExtra":false},{"id":"5b1f2843-926a-4dd1-a5f0-4fddc7b45013","note":"","count":1,"label":"Margherita 32 cm","posId":"112","price":20900,"isExtra":false},{"id":"aef5aaf8-2acf-4f20-91be-c8829f11cd0c","note":"","count":1,"label":"Capricciosa 40 cm","posId":"101","price":30900,"isExtra":false}]</t>
  </si>
  <si>
    <t>2026-03-07T17:57:02.977+01:00</t>
  </si>
  <si>
    <t>2026-03-07T18:05:06.293+01:00</t>
  </si>
  <si>
    <t>2026-03-07T18:25:27.034+01:00</t>
  </si>
  <si>
    <t>2026-03-07T17:57:03.563+01:00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</si>
  <si>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bylinky","posId":"A122","price":6500,"isExtra":true},{"id":"f315e3ea-4d99-415a-ab21-4d8aa27beec9","note":"","count":1,"label":"Kuře","posId":"C114","price":4000,"KDSTags":["greenhighlight"],"isExtra":true}]</t>
  </si>
  <si>
    <t>2026-03-07T17:55:05.478+01:00</t>
  </si>
  <si>
    <t>2026-03-07T18:02:51.506+01:00</t>
  </si>
  <si>
    <t>[{"id":"69427585fd8faa40bcc99da5","count":1,"label":"Spicy menu Comeback","posId":"M100","price":34900,"isExtra":false},{"id":"6511bee39791b916de149ee5","count":1,"label":"Balné","posId":"K0000","price":3000,"isExtra":true},{"id":"6511bee39791b916de149ef9","count":1,"label":"Pepperoni","posId":"Y120","price":0,"isExtra":true},{"id":"68ed3b351f991b59f0e56fe8","count":1,"label":"bez plněných okrajů","posId":"X1000","price":0,"isExtra":true},{"id":"66212149b485705388effd8d","count":1,"label":"masové kuličky","posId":"P102","price":0,"isExtra":true},{"id":"69427545ef82e630b05e4021","count":1,"label":"Pepsi 1l","posId":"N124","price":0,"isExtra":true}]</t>
  </si>
  <si>
    <t>2026-03-07T17:54:35.213+01:00</t>
  </si>
  <si>
    <t>2026-03-07T18:02:40.484+01:00</t>
  </si>
  <si>
    <t>[{"id":"69427585fd8faa40bcc99d6f","count":1,"label":"Margherita 32cm","posId":"112","price":20900,"isExtra":false},{"id":"6511bee39791b916de149f24","count":1,"label":"Balné","posId":"K0000","price":1500,"isExtra":true},{"id":"69427585fd8faa40bcc99d83","count":1,"label":"Baby Špenát &amp; kuře 32cm","posId":"116","price":24900,"isExtra":false},{"id":"6511bee39791b916de149f24","count":1,"label":"Balné","posId":"K0000","price":1500,"isExtra":true},{"id":"69427585fd8faa40bcc99da7","count":1,"label":"Spicy Wings 🌶️","posId":"P101","price":11900,"isExtra":false},{"id":"6511bee39791b916de149f24","count":1,"label":"Balné","posId":"K0000","price":1500,"isExtra":true},{"id":"69427585fd8faa40bcc99dcd","count":1,"label":"Pepsi zero sugar 1l","posId":"N125","price":5900,"isExtra":false}]</t>
  </si>
  <si>
    <t>2026-03-07T17:51:01.577+01:00</t>
  </si>
  <si>
    <t>2026-03-07T18:34:01.489+01:00</t>
  </si>
  <si>
    <t>2026-03-07T18:56:23.597+01:00</t>
  </si>
  <si>
    <t>2026-03-07T17:51:02.440+01:00</t>
  </si>
  <si>
    <t>[{"id":"4d0fe7ad-c88a-4a73-8015-c60680489cf8","note":"","count":1,"label":"Baby špenát &amp; kuře 32 cm","posId":"116","price":24900,"isExtra":false},{"id":"21fd0686-e8d1-43f1-84c9-d96f5842a3ca","note":"","count":1,"label":"okraj mozzarella, bylinky","posId":"A121","price":5700,"isExtra":true},{"id":"ee394832-8137-440a-84b7-b9e0df42a9ab","note":"","count":1,"label":"Hawai 32 cm","posId":"114","price":24900,"isExtra":false},{"id":"21fd0686-e8d1-43f1-84c9-d96f5842a3ca","note":"","count":1,"label":"okraj mozzarella, bylinky","posId":"A121","price":5700,"isExtra":true}]</t>
  </si>
  <si>
    <t>2026-03-07T17:50:33.291+01:00</t>
  </si>
  <si>
    <t>2026-03-07T17:57:59.492+01:00</t>
  </si>
  <si>
    <t>[{"id":"69427585fd8faa40bcc99d57","count":1,"label":"Quattro Formaggi 40cm","posId":"111","price":30900,"isExtra":false},{"id":"6511bee39791b916de149b1b","count":1,"label":"Balné","posId":"K0000","price":2000,"isExtra":true},{"id":"68ed3b351f991b59f0e56c26","count":1,"label":"bez plněných okrajů","posId":"X1000","price":0,"isExtra":true},{"id":"69427585fd8faa40bcc99db1","count":1,"label":"Česnekový dip","posId":"P106","price":2000,"isExtra":false},{"id":"6511bee39791b916de149f24","count":1,"label":"Balné","posId":"K0000","price":1500,"isExtra":true},{"id":"69427585fd8faa40bcc99d81","count":1,"label":"Capricciosa 32cm","posId":"113","price":24900,"isExtra":false},{"id":"6511bee39791b916de149f24","count":1,"label":"Balné","posId":"K0000","price":1500,"isExtra":true}]</t>
  </si>
  <si>
    <t>2026-03-07T17:43:03.145+01:00</t>
  </si>
  <si>
    <t>2026-03-07T17:54:46.359+01:00</t>
  </si>
  <si>
    <t>2026-03-07T18:12:23.956+01:00</t>
  </si>
  <si>
    <t>2026-03-07T17:43:03.586+01:00</t>
  </si>
  <si>
    <t>[{"id":"85dc195f-7d7b-4fb5-b41d-eb1c9c76b3a3","note":"","count":1,"label":"Hot &amp; Spicy 32 cm","posId":"146","price":24900,"isExtra":false},{"id":"824198b2-b88a-4fb6-92af-3365de773ad1","note":"","count":1,"label":"Pepsi 1l","posId":"N124","price":5900,"isExtra":false}]</t>
  </si>
  <si>
    <t>2026-03-07T17:40:40.055+01:00</t>
  </si>
  <si>
    <t>2026-03-07T17:55:54.641+01:00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</si>
  <si>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🌶️","posId":"121","price":24900,"isExtra":false},{"id":"54414789","note":"","count":1,"label":"Balné","posId":"K0000","price":1500,"isExtra":true},{"id":"59610944","note":"Prosim nezapomenout omacku na okraje, diky moc","size":"Baby Špenát &amp; kuře 32cm","count":1,"label":"Baby Špenát &amp; kuře 32cm","posId":"116","price":24900,"isExtra":false},{"id":"54414789","note":"","count":1,"label":"Balné","posId":"K0000","price":1500,"isExtra":true}]</t>
  </si>
  <si>
    <t>2026-03-07T17:39:58.375+01:00</t>
  </si>
  <si>
    <t>2026-03-07T17:51:30.722+01:00</t>
  </si>
  <si>
    <t>[{"id":"59610942","note":"","size":"Hawai 32cm","count":1,"label":"Hawai 32cm","posId":"114","price":24900,"isExtra":false},{"id":"54414789","note":"","count":1,"label":"Balné","posId":"K0000","price":1500,"isExtra":true},{"id":"54414783","note":"","count":1,"label":"bez plněných okrajů","posId":"X1000","price":0,"isExtra":true},{"id":"59610943","note":"","size":"Capricciosa 32cm","count":1,"label":"Capricciosa 32cm","posId":"113","price":24900,"isExtra":false},{"id":"54414789","note":"","count":1,"label":"Balné","posId":"K0000","price":1500,"isExtra":true},{"id":"54414783","note":"","count":1,"label":"bez plněných okrajů","posId":"X1000","price":0,"isExtra":true},{"id":"59610935","note":"","size":"Quattro Formaggi 32cm","count":1,"label":"Quattro Formaggi 32cm","posId":"123","price":24900,"isExtra":false},{"id":"54414789","note":"","count":1,"label":"Balné","posId":"K0000","price":1500,"isExtra":true},{"id":"54414783","note":"","count":1,"label":"bez plněných okrajů","posId":"X1000","price":0,"isExtra":true},{"id":"54414817","note":"","count":1,"label":"Bez gorgonzoly","posId":"X101","price":0,"KDSTags":["redhighlight"],"isExtra":true},{"id":"59610935","note":"","size":"Quattro Formaggi 32cm","count":1,"label":"Quattro Formaggi 32cm","posId":"123","price":24900,"isExtra":false},{"id":"54414789","note":"","count":1,"label":"Balné","posId":"K0000","price":1500,"isExtra":true},{"id":"59555840","note":"","count":1,"label":"Rajčatový základ","posId":"ZSR32","price":0,"isExtra":true},{"id":"54414783","note":"","count":1,"label":"bez plněných okrajů","posId":"X1000","price":0,"isExtra":true}]</t>
  </si>
  <si>
    <t>2026-03-07T17:38:01.965+01:00</t>
  </si>
  <si>
    <t>2026-03-07T17:47:51.226+01:00</t>
  </si>
  <si>
    <t>2026-03-07T18:07:01.902+01:00</t>
  </si>
  <si>
    <t>2026-03-07T17:38:03.272+01:00</t>
  </si>
  <si>
    <t>[{"id":"278158da-a7ef-451c-b94b-60f9c422b35d","note":"","count":1,"label":"Sweet passion 32 cm","posId":"29","price":20900,"isExtra":false},{"id":"f59b90ea-5e33-470c-9864-9b5a80873c77","note":"","count":1,"label":"Zeleninová 32 cm","posId":"139","price":24900,"isExtra":false},{"id":"1da47ebe-2592-435a-b854-8cbe80b56263","note":"","count":1,"label":"Hawai 32 cm","posId":"138","price":24900,"isExtra":false}]</t>
  </si>
  <si>
    <t>2026-03-07T17:37:04.417+01:00</t>
  </si>
  <si>
    <t>2026-03-07T17:45:19.468+01:00</t>
  </si>
  <si>
    <t>[{"id":"107","note":"","count":1,"label":"BBQ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základ","posId":"ZBS40","price":0,"isExtra":true},{"id":"X108","note":"","count":1,"label":"Bez slaniny","posId":"X108","price":0,"KDSTags":["redhighlight"],"isExtra":true},{"id":"104","note":"","count":1,"label":"Baby špenát &amp; kuře 40cm","posId":"104","price":30900,"isExtra":false},{"id":"K0000","note":"","count":1,"label":"Balné","posId":"K0000","price":2000,"isExtra":true}]</t>
  </si>
  <si>
    <t>Ardit</t>
  </si>
  <si>
    <t>2026-03-07T17:35:52.476+01:00</t>
  </si>
  <si>
    <t>2026-03-07T17:41:07.389+01:00</t>
  </si>
  <si>
    <t>[{"id":"112","note":"","count":1,"label":"Margherita 32cm","posId":"112","price":20900,"isExtra":false},{"id":"K0000","note":"","count":1,"label":"Balné","posId":"K0000","price":1500,"isExtra":true}]</t>
  </si>
  <si>
    <t>2026-03-07T17:32:16.326+01:00</t>
  </si>
  <si>
    <t>2026-03-07T17:37:36.836+01:00</t>
  </si>
  <si>
    <t>[{"id":"69427585fd8faa40bcc99dcf","count":1,"label":"Mirinda 1l","posId":"N126","price":5900,"isExtra":false},{"id":"69427585fd8faa40bcc99d77","count":1,"label":"Pepperoni 32cm 🌶️🌶️","posId":"120","price":24900,"isExtra":false},{"id":"6511bee39791b916de149f24","count":1,"label":"Balné","posId":"K0000","price":1500,"isExtra":true},{"id":"67484135a145e662976180c7","count":1,"label":"Smetanový základ","posId":"ZRS32","price":0,"isExtra":true},{"id":"68ed3b351f991b59f0e56fea","count":1,"label":"okraj mozzarella, bbq omáčka","posId":"A123","price":5700,"isExtra":true}]</t>
  </si>
  <si>
    <t>2026-03-07T17:29:44.500+01:00</t>
  </si>
  <si>
    <t>2026-03-07T17:35:49.413+01:00</t>
  </si>
  <si>
    <t>2026-03-07T17:22:45.550+01:00</t>
  </si>
  <si>
    <t>2026-03-07T17:35:19.659+01:00</t>
  </si>
  <si>
    <t>[{"id":"69427585fd8faa40bcc99dad","count":2,"label":"Česnekový chléb 18cm","posId":"P104","price":7900,"isExtra":false},{"id":"6511bee39791b916de149f24","count":2,"label":"Balné","posId":"K0000","price":1500,"isExtra":true},{"id":"69427585fd8faa40bcc99d7f","count":1,"label":"Hawai 32cm","posId":"114","price":24900,"isExtra":false},{"id":"6511bee39791b916de149f24","count":1,"label":"Balné","posId":"K0000","price":1500,"isExtra":true},{"id":"69427585fd8faa40bcc99d77","count":1,"label":"Pepperoni 32cm 🌶️🌶️","posId":"120","price":24900,"isExtra":false},{"id":"6511bee39791b916de149f24","count":1,"label":"Balné","posId":"K0000","price":1500,"isExtra":true},{"id":"69427585fd8faa40bcc99d6f","count":1,"label":"Margherita 32cm","posId":"112","price":20900,"isExtra":false},{"id":"6511bee39791b916de149f24","count":1,"label":"Balné","posId":"K0000","price":1500,"isExtra":true},{"id":"69427585fd8faa40bcc99d83","count":1,"label":"Baby Špenát &amp; kuře 32cm","posId":"116","price":24900,"isExtra":false},{"id":"6511bee39791b916de149f24","count":1,"label":"Balné","posId":"K0000","price":1500,"isExtra":true}]</t>
  </si>
  <si>
    <t>2026-03-07T17:10:02.593+01:00</t>
  </si>
  <si>
    <t>2026-03-07T17:16:43.604+01:00</t>
  </si>
  <si>
    <t>2026-03-07T17:27:35.653+01:00</t>
  </si>
  <si>
    <t>2026-03-07T17:10:03.057+01:00</t>
  </si>
  <si>
    <t>2026-03-07T17:08:16.481+01:00</t>
  </si>
  <si>
    <t>2026-03-07T17:14:10.491+01:00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</si>
  <si>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🌶️","posId":"121","price":24900,"isExtra":false},{"id":"54414789","note":"","count":1,"label":"Balné","posId":"K0000","price":1500,"isExtra":true}]</t>
  </si>
  <si>
    <t>2026-03-07T17:02:02.436+01:00</t>
  </si>
  <si>
    <t>2026-03-07T18:20:07.417+01:00</t>
  </si>
  <si>
    <t>[{"id":"ad7c292a-48c9-48db-b64c-0f7f8ebced7f","note":"","count":1,"label":"BBQ Meteor 40 cm","posId":"106","price":30900,"isExtra":false},{"id":"8c704055-e242-493d-b754-bb711e5a6c0b","note":"","count":1,"label":"Hawai 40 cm","posId":"102","price":30900,"isExtra":false}]</t>
  </si>
  <si>
    <t>2026-03-07T16:53:02.695+01:00</t>
  </si>
  <si>
    <t>2026-03-07T17:05:18.128+01:00</t>
  </si>
  <si>
    <t>2026-03-07T17:17:23.814+01:00</t>
  </si>
  <si>
    <t>2026-03-07T16:53:03.214+01:00</t>
  </si>
  <si>
    <t>[{"id":"0b867b16-3995-4b4a-9deb-1c0d8cecf8d6","note":"","count":1,"label":"Pepperoni 32 cm","posId":"120","price":24900,"isExtra":false}]</t>
  </si>
  <si>
    <t>2026-03-07T16:50:02.333+01:00</t>
  </si>
  <si>
    <t>2026-03-07T17:08:26.145+01:00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</si>
  <si>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3f15a32f-4d5b-4afb-ae1b-12f68224d029","note":"","count":1,"label":"Olivy","posId":"C112","price":3500,"KDSTags":["greenhighlight"],"isExtra":true},{"id":"7fdd6df3-b4af-470d-955c-d1de47ab00a5","note":"","count":1,"label":"Žampiony","posId":"C105","price":3500,"KDSTags":["greenhighlight"],"isExtra":true}]</t>
  </si>
  <si>
    <t>2026-03-07T16:49:02.531+01:00</t>
  </si>
  <si>
    <t>2026-03-07T17:04:18.117+01:00</t>
  </si>
  <si>
    <t>[{"id":"35e045f9-bc36-46e9-8142-6579de78a05b","note":"","count":1,"label":"Comeback 32 cm","posId":"121","price":24900,"isExtra":false},{"id":"a3d62a5d-2e1d-48db-874e-d64becff7059","note":"","count":1,"label":"změna na BBQ základ","posId":"i128","price":0,"isExtra":true},{"id":"7bd52058-f7b0-4320-9d6c-79598e7d9b5f","note":"","count":1,"label":"Hawai 18 cm","posId":"126","price":11900,"isExtra":false},{"id":"35e045f9-bc36-46e9-8142-6579de78a05b","note":"","count":1,"label":"Comeback 32 cm","posId":"121","price":24900,"isExtra":false},{"id":"57c816b2-3e3f-46c2-b126-b09910d79cb0","note":"","count":1,"label":"změna na Smetanový základ","posId":"i129","price":0,"isExtra":true},{"id":"dba0d6ed-9e38-4f33-8ec2-cc6e2ff8f1a9","note":"","count":1,"label":"gorgonzola","posId":"B101","price":3000,"KDSTags":["greenhighlight"],"isExtra":true}]</t>
  </si>
  <si>
    <t>2026-03-07T16:45:48.116+01:00</t>
  </si>
  <si>
    <t>2026-03-07T16:57:26.278+01:00</t>
  </si>
  <si>
    <t>[{"id":"69427585fd8faa40bcc99d57","count":1,"label":"Quattro Formaggi 40cm","posId":"111","price":30900,"isExtra":false},{"id":"6511bee39791b916de149b1b","count":1,"label":"Balné","posId":"K0000","price":2000,"isExtra":true}]</t>
  </si>
  <si>
    <t>2026-03-07T16:45:16.383+01:00</t>
  </si>
  <si>
    <t>2026-03-07T16:56:26.267+01:00</t>
  </si>
  <si>
    <t>[{"id":"69427585fd8faa40bcc99db7","count":1,"label":"Choco Rolls","posId":"chr100","price":8900,"isExtra":false},{"id":"6511bee39791b916de149f24","count":1,"label":"Balné","posId":"K0000","price":1500,"isExtra":true},{"id":"69427585fd8faa40bcc99d75","count":1,"label":"Comeback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🌶️","posId":"121","price":24900,"isExtra":false},{"id":"6511bee39791b916de149f24","count":1,"label":"Balné","posId":"K0000","price":1500,"isExtra":true}]</t>
  </si>
  <si>
    <t>2026-03-07T16:24:36.070+01:00</t>
  </si>
  <si>
    <t>2026-03-07T16:31:34.120+01:00</t>
  </si>
  <si>
    <t>[{"id":"122","note":"","count":1,"label":"Hot &amp; Spicy 32cm 🌶️🌶️","posId":"122","price":24900,"isExtra":false},{"id":"K0000","note":"","count":1,"label":"Balné","posId":"K0000","price":1500,"isExtra":true},{"id":"P106","note":"","count":1,"label":"Česnekový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</si>
  <si>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2026-03-07T16:19:58.630+01:00</t>
  </si>
  <si>
    <t>2026-03-07T16:29:32.308+01:00</t>
  </si>
  <si>
    <t>[{"id":"69427585fd8faa40bcc99db1","count":1,"label":"Česnekový dip","posId":"P106","price":2000,"isExtra":false},{"id":"6511bee39791b916de149f24","count":1,"label":"Balné","posId":"K0000","price":1500,"isExtra":true},{"id":"69427585fd8faa40bcc99d73","count":1,"label":"Hot &amp; Spicy 32cm 🌶️🌶️","posId":"122","price":24900,"isExtra":false},{"id":"6511bee39791b916de149f24","count":1,"label":"Balné","posId":"K0000","price":1500,"isExtra":true},{"id":"68ed3b351f991b59f0e56fe9","count":1,"label":"okraj mozzarella, bylinky","posId":"A121","price":5700,"isExtra":true}]</t>
  </si>
  <si>
    <t>2026-03-07T16:19:45.406+01:00</t>
  </si>
  <si>
    <t>2026-03-07T16:31:38.099+01:00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</si>
  <si>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32cm","posId":"123","price":24900,"isExtra":false},{"id":"54414789","note":"","count":1,"label":"Balné","posId":"K0000","price":1500,"isExtra":true},{"id":"54414783","note":"","count":1,"label":"bez plněných okrajů","posId":"X1000","price":0,"isExtra":true},{"id":"59610937","note":"","size":"Comeback 32cm 🌶️","count":1,"label":"Comeback 32cm 🌶️","posId":"121","price":24900,"isExtra":false},{"id":"54414789","note":"","count":1,"label":"Balné","posId":"K0000","price":1500,"isExtra":true},{"id":"54414783","note":"","count":1,"label":"bez plněných okrajů","posId":"X1000","price":0,"isExtra":true},{"id":"54414880","note":"","count":1,"label":"Kukuřice","posId":"B115","price":2500,"KDSTags":["greenhighlight"],"isExtra":true}]</t>
  </si>
  <si>
    <t>2026-03-07T16:04:02.613+01:00</t>
  </si>
  <si>
    <t>2026-03-07T16:16:02.429+01:00</t>
  </si>
  <si>
    <t>2026-03-07T16:25:32.617+01:00</t>
  </si>
  <si>
    <t>2026-03-07T16:04:02.999+01:00</t>
  </si>
  <si>
    <t>[{"id":"03dae282-4cd4-4fa2-9169-2178ea3ed325","note":"","count":1,"label":"Quattro Formaggi 40 cm","posId":"111","price":30900,"isExtra":false},{"id":"aef5aaf8-2acf-4f20-91be-c8829f11cd0c","note":"","count":1,"label":"Capricciosa 40 cm","posId":"101","price":30900,"isExtra":false},{"id":"d63e9120-8ffe-444c-ba51-6c942a13f4fc","note":"","count":1,"label":"Margherita 40 cm","posId":"100","price":26900,"isExtra":false},{"id":"e8f571e6-dd36-42d7-8826-52c90315986b","note":"","count":1,"label":"Baby špenát &amp; kuře 40 cm","posId":"104","price":30900,"isExtra":false},{"id":"3f15a32f-4d5b-4afb-ae1b-12f68224d029","note":"","count":1,"label":"Olivy","posId":"C112","price":3500,"KDSTags":["greenhighlight"],"isExtra":true},{"id":"7fdd6df3-b4af-470d-955c-d1de47ab00a5","note":"","count":1,"label":"Žampiony","posId":"C105","price":3500,"KDSTags":["greenhighlight"],"isExtra":true}]</t>
  </si>
  <si>
    <t>2026-03-07T16:00:02.076+01:00</t>
  </si>
  <si>
    <t>2026-03-07T16:10:14.785+01:00</t>
  </si>
  <si>
    <t>[{"id":"03dae282-4cd4-4fa2-9169-2178ea3ed325","note":"","count":1,"label":"Quattro Formaggi 40 cm","posId":"111","price":30900,"isExtra":false},{"id":"614269dd-2dbe-47e4-81f8-670c7ef03e2f","note":"","count":1,"label":"Pepperoni salám","posId":"C109","price":4000,"KDSTags":["greenhighlight"],"isExtra":true},{"id":"3a8b6a85-3b5c-4ee4-be2d-261ab8731d6e","note":"","count":1,"label":"Dip česnekový","posId":"P106","price":2000,"isExtra":false}]</t>
  </si>
  <si>
    <t>2026-03-07T15:56:02.470+01:00</t>
  </si>
  <si>
    <t>2026-03-07T16:10:22.815+01:00</t>
  </si>
  <si>
    <t>[{"id":"f9a8b09a-bed1-496c-b9fc-0dd1ce05cc0c","note":"","count":1,"label":"Veggieballs 40 cm","posId":"105","price":30900,"isExtra":false},{"id":"57c816b2-3e3f-46c2-b126-b09910d79cb0","note":"","count":1,"label":"změna na Smetanový základ","posId":"i129","price":0,"isExtra":true},{"id":"614269dd-2dbe-47e4-81f8-670c7ef03e2f","note":"","count":1,"label":"Pepperoni salám","posId":"C109","price":4000,"KDSTags":["greenhighlight"],"isExtra":true},{"id":"8dc41ad9-a5c2-444f-9989-27a8aa38dce4","note":"","count":1,"label":"BEZ -jalapenos","posId":"X102","price":0,"KDSTags":["redhighlight"],"isExtra":true}]</t>
  </si>
  <si>
    <t>2026-03-07T15:55:14.784+01:00</t>
  </si>
  <si>
    <t>2026-03-07T16:09:54.999+01:00</t>
  </si>
  <si>
    <t>[{"id":"69427585fd8faa40bcc99da5","count":1,"label":"Spicy menu Comeback","posId":"M100","price":34900,"isExtra":false},{"id":"6511bee39791b916de149ee5","count":1,"label":"Balné","posId":"K0000","price":3000,"isExtra":true},{"id":"6511bee39791b916de149ef7","count":1,"label":"Comeback","posId":"Y121","price":0,"isExtra":true},{"id":"68ed3b351f991b59f0e56feb","count":1,"label":"okraj hotdog, hořčice","posId":"A117","price":5700,"isExtra":true},{"id":"66212149b485705388effd8d","count":1,"label":"masové kuličky","posId":"P102","price":0,"isExtra":true},{"id":"69427545ef82e630b05e4022","count":1,"label":"Pepsi zero sugar 1l","posId":"N125","price":0,"isExtra":true}]</t>
  </si>
  <si>
    <t>2026-03-07T15:44:38.682+01:00</t>
  </si>
  <si>
    <t>2026-03-07T15:53:30.235+01:00</t>
  </si>
  <si>
    <t>[{"id":"69427585fd8faa40bcc99d7d","count":1,"label":"Zeleninová 32cm","posId":"115","price":24900,"isExtra":false},{"id":"6511bee39791b916de149f24","count":1,"label":"Balné","posId":"K0000","price":1500,"isExtra":true},{"id":"67484135a145e662976180c7","count":1,"label":"Smetanový základ","posId":"ZRS32","price":0,"isExtra":true},{"id":"68ed3b351f991b59f0e56fe8","count":1,"label":"bez plněných okrajů","posId":"X1000","price":0,"isExtra":true},{"id":"684ae97920a48a7892c1fc1b","count":1,"label":"Pepperoni salám","posId":"B109","price":3000,"KDSTags":["greenhighlight"],"isExtra":true}]</t>
  </si>
  <si>
    <t>2026-03-07T15:43:01.642+01:00</t>
  </si>
  <si>
    <t>2026-03-07T15:52:11.741+01:00</t>
  </si>
  <si>
    <t>[{"id":"e8f571e6-dd36-42d7-8826-52c90315986b","note":"","count":1,"label":"Baby špenát &amp; kuře 40 cm","posId":"104","price":30900,"isExtra":false},{"id":"03dae282-4cd4-4fa2-9169-2178ea3ed325","note":"","count":1,"label":"Quattro Formaggi 40 cm","posId":"111","price":30900,"isExtra":false}]</t>
  </si>
  <si>
    <t>2026-03-07T15:22:24.661+01:00</t>
  </si>
  <si>
    <t>2026-03-07T15:25:05.564+01:00</t>
  </si>
  <si>
    <t>[{"id":"af56a8c5-97bc-46b9-b01e-e295e7dfc7cd","count":1,"label":"Pizza Comeback 32","posId":"121","price":24900,"isExtra":false,"creatorId":"Vy4S6ltnOUDuWR_JKbDG7","isPackging":0,"actualLabel":"Pizza Comeback 32"},{"id":"ymBOCn5TmdXromQHrpfrr","count":1,"label":"Smetanový základ","posId":"ZRS32","price":0,"isExtra":true,"mainItemId":"af56a8c5-97bc-46b9-b01e-e295e7dfc7cd"},{"id":"-Z-mOVANm0ixYVAY4s3sN","count":1,"label":"Bez cibule","posId":"X103","price":0,"KDSTags":["redhighlight"],"isExtra":true,"mainItemId":"af56a8c5-97bc-46b9-b01e-e295e7dfc7cd"}]</t>
  </si>
  <si>
    <t>2026-03-07T15:16:17.809+01:00</t>
  </si>
  <si>
    <t>2026-03-07T15:23:23.801+01:00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</si>
  <si>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🌶️🌶️","posId":"110","price":30900,"isExtra":false},{"id":"6511bee39791b916de149b1b","count":1,"label":"Balné","posId":"K0000","price":2000,"isExtra":true},{"id":"67484135a145e66297618376","count":1,"label":"Smetanový základ","posId":"ZRS40","price":0,"isExtra":true},{"id":"684ae97920a48a7892c1fa34","count":1,"label":"Paprika","posId":"C111","price":3500,"KDSTags":["greenhighlight"],"isExtra":true},{"id":"69427585fd8faa40bcc99da7","count":1,"label":"Spicy Wings 🌶️","posId":"P101","price":11900,"isExtra":false},{"id":"6511bee39791b916de149f24","count":1,"label":"Balné","posId":"K0000","price":1500,"isExtra":true}]</t>
  </si>
  <si>
    <t>2026-03-07T15:08:31.749+01:00</t>
  </si>
  <si>
    <t>2026-03-07T15:16:30.291+01:00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</si>
  <si>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základ","posId":"ZRS40","price":0,"isExtra":true}]</t>
  </si>
  <si>
    <t>2026-03-07T15:01:50.731+01:00</t>
  </si>
  <si>
    <t>2026-03-07T15:11:57.646+01:00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</si>
  <si>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32cm","posId":"113","price":24900,"isExtra":false},{"id":"54414789","note":"","count":1,"label":"Balné","posId":"K0000","price":1500,"isExtra":true},{"id":"54414783","note":"","count":1,"label":"bez plněných okrajů","posId":"X1000","price":0,"isExtra":true}]</t>
  </si>
  <si>
    <t>Václav</t>
  </si>
  <si>
    <t>2026-03-07T15:01:42.026+01:00</t>
  </si>
  <si>
    <t>2026-03-07T15:13:52.691+01:00</t>
  </si>
  <si>
    <t>[{"id":"113","note":"","count":1,"label":"Capricciosa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okrajů","posId":"X1000","price":0,"isExtra":true},{"id":"116","note":"","count":1,"label":"Baby Špenát &amp; kuře 32cm","posId":"116","price":24900,"isExtra":false},{"id":"K0000","note":"","count":1,"label":"Balné","posId":"K0000","price":1500,"isExtra":true},{"id":"ZSR32","note":"","count":1,"label":"Rajčatový základ","posId":"ZSR32","price":0,"isExtra":true}]</t>
  </si>
  <si>
    <t>2026-03-07T15:00:40.883+01:00</t>
  </si>
  <si>
    <t>2026-03-07T15:11:22.819+01:00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</si>
  <si>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🌶️","posId":"109","price":30900,"isExtra":false},{"id":"54414779","note":"","count":1,"label":"Balné","posId":"K0000","price":2000,"isExtra":true},{"id":"54414716","note":"","size":"Hawai 40cm","count":1,"label":"Hawai 40cm","posId":"102","price":30900,"isExtra":false},{"id":"54414779","note":"","count":1,"label":"Balné","posId":"K0000","price":2000,"isExtra":true}]</t>
  </si>
  <si>
    <t>2026-03-07T14:55:39.258+01:00</t>
  </si>
  <si>
    <t>2026-03-07T15:03:00.822+01:00</t>
  </si>
  <si>
    <t>[{"id":"54414707","note":"","size":"Margherita 40cm","count":1,"label":"Margherita 40cm","posId":"100","price":26900,"isExtra":false},{"id":"54414779","note":"","count":1,"label":"Balné","posId":"K0000","price":2000,"isExtra":true},{"id":"54414894","note":"","count":1,"label":"Šunka","posId":"C106","price":4000,"KDSTags":["greenhighlight"],"isExtra":true},{"id":"54414708","note":"","size":"Quattro Formaggi 40cm","count":1,"label":"Quattro Formaggi 40cm","posId":"111","price":30900,"isExtra":false},{"id":"54414779","note":"","count":1,"label":"Balné","posId":"K0000","price":2000,"isExtra":true}]</t>
  </si>
  <si>
    <t>2026-03-07T14:41:45.825+01:00</t>
  </si>
  <si>
    <t>2026-03-07T14:49:21.397+01:00</t>
  </si>
  <si>
    <t>[{"id":"61f8ff26-31c1-4e19-9cc4-8302f07a74fb","count":1,"label":"Pizza BBQ Meteor 32","posId":"118","price":24900,"isExtra":false,"creatorId":"XFOLgu7K29vjy3ag-_iPq","isPackging":0,"actualLabel":"Pizza BBQ Meteor 32"}]</t>
  </si>
  <si>
    <t>2026-03-07T14:41:14.312+01:00</t>
  </si>
  <si>
    <t>2026-03-07T14:49:20.376+01:00</t>
  </si>
  <si>
    <t>[{"id":"af56a8c5-97bc-46b9-b01e-e295e7dfc7cd","count":1,"label":"Pizza Comeback 32","posId":"121","price":24900,"isExtra":false,"creatorId":"Hk_k3eXczQj7DkdyvsdrN","isPackging":0,"actualLabel":"Pizza Comeback 32"}]</t>
  </si>
  <si>
    <t>2026-03-07T14:18:31.783+01:00</t>
  </si>
  <si>
    <t>2026-03-07T14:27:01.595+01:00</t>
  </si>
  <si>
    <t>[{"id":"121","note":"","count":1,"label":"Comeback 32cm 🌶️","posId":"121","price":24900,"isExtra":false},{"id":"K0000","note":"","count":1,"label":"Balné","posId":"K0000","price":1500,"isExtra":true},{"id":"111","note":"","count":1,"label":"Quattro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okrajů","posId":"X1000","price":0,"isExtra":true},{"id":"C108","note":"","count":1,"label":"Slanina","posId":"C108","price":4000,"KDSTags":["greenhighlight"],"isExtra":true}]</t>
  </si>
  <si>
    <t>2026-03-07T14:08:51.484+01:00</t>
  </si>
  <si>
    <t>2026-03-07T14:15:40.934+01:00</t>
  </si>
  <si>
    <t>[{"id":"54414743","note":"","size":"Spicy menu Comeback","count":1,"label":"Spicy menu Comeback","posId":"M100","price":34900,"isExtra":false},{"id":"54414837","note":"","count":1,"label":"Comeback","posId":"Y121","price":0,"isExtra":true},{"id":"54414770","note":"","count":1,"label":"Balné","posId":"K0000","price":3000,"isExtra":true},{"id":"54414782","note":"","count":1,"label":"spicy wings 🌶️","posId":"P101","price":0,"isExtra":true},{"id":"57405826","note":"","count":1,"label":"Pepsi 1l","posId":"N124","price":0,"isExtra":true}]</t>
  </si>
  <si>
    <t>2026-03-07T14:03:45.740+01:00</t>
  </si>
  <si>
    <t>2026-03-07T14:14:06.643+01:00</t>
  </si>
  <si>
    <t>[{"id":"69427585fd8faa40bcc99d6f","count":1,"label":"Margherita 32cm","posId":"112","price":20900,"isExtra":false},{"id":"6511bee39791b916de149f24","count":1,"label":"Balné","posId":"K0000","price":1500,"isExtra":true},{"id":"684ae97920a48a7892c1fc0e","count":1,"label":"Jalapeňos","posId":"B102","price":2500,"KDSTags":["greenhighlight"],"isExtra":true},{"id":"69427585fd8faa40bcc99db1","count":2,"label":"Česnekový dip","posId":"P106","price":2000,"isExtra":false},{"id":"6511bee39791b916de149f24","count":2,"label":"Balné","posId":"K0000","price":1500,"isExtra":true},{"id":"69427585fd8faa40bcc99d73","count":1,"label":"Hot &amp; Spicy 32cm 🌶️🌶️","posId":"122","price":24900,"isExtra":false},{"id":"6511bee39791b916de149f24","count":1,"label":"Balné","posId":"K0000","price":1500,"isExtra":true}]</t>
  </si>
  <si>
    <t>2026-03-07T13:55:30.297+01:00</t>
  </si>
  <si>
    <t>2026-03-07T14:04:57.543+01:00</t>
  </si>
  <si>
    <t>[{"id":"59610937","note":"","size":"Comeback 32cm 🌶️","count":1,"label":"Comeback 32cm 🌶️","posId":"121","price":24900,"isExtra":false},{"id":"54414789","note":"","count":1,"label":"Balné","posId":"K0000","price":1500,"isExtra":true}]</t>
  </si>
  <si>
    <t>2026-03-07T13:54:49.766+01:00</t>
  </si>
  <si>
    <t>2026-03-07T14:12:58.453+01:00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</si>
  <si>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🌶️","posId":"109","price":30900,"isExtra":false},{"id":"54414779","note":"","count":1,"label":"Balné","posId":"K0000","price":2000,"isExtra":true},{"id":"54414813","note":"","count":1,"label":"okraj mozzarella, bylinky","posId":"A122","price":6500,"isExtra":true},{"id":"54414864","note":"","count":1,"label":"Bez cibule","posId":"X103","price":0,"KDSTags":["redhighlight"],"isExtra":true},{"id":"54414746","note":"","size":"Masové kuličky","count":1,"label":"Masové kuličky","posId":"P102","price":9900,"isExtra":false},{"id":"54414789","note":"","count":1,"label":"Balné","posId":"K0000","price":1500,"isExtra":true}]</t>
  </si>
  <si>
    <t>2026-03-07T13:53:01.976+01:00</t>
  </si>
  <si>
    <t>2026-03-07T14:03:40.303+01:00</t>
  </si>
  <si>
    <t>2026-03-07T14:09:07.036+01:00</t>
  </si>
  <si>
    <t>2026-03-07T13:53:02.341+01:00</t>
  </si>
  <si>
    <t>[{"id":"db5add44-c31b-4712-be33-7fe0b0e596c5","note":"","count":1,"label":"Sweet passion 40 cm","posId":"31","price":26900,"isExtra":false}]</t>
  </si>
  <si>
    <t>2026-03-07T13:45:36.991+01:00</t>
  </si>
  <si>
    <t>2026-03-07T14:02:03.050+01:00</t>
  </si>
  <si>
    <t>[{"id":"59610942","note":"","size":"Hawai 32cm","count":1,"label":"Hawai 32cm","posId":"114","price":24900,"isExtra":false},{"id":"54414789","note":"","count":1,"label":"Balné","posId":"K0000","price":1500,"isExtra":true},{"id":"54414818","note":"","count":1,"label":"okraj mozzarella, bylinky","posId":"A121","price":5700,"isExtra":true},{"id":"54414749","note":"","size":"Pepperoni Rolls 🌶️","count":2,"label":"Pepperoni Rolls 🌶️","posId":"P100","price":8900,"isExtra":false},{"id":"54414789","note":"","count":2,"label":"Balné","posId":"K0000","price":1500,"isExtra":true}]</t>
  </si>
  <si>
    <t>2026-03-07T13:40:31.523+01:00</t>
  </si>
  <si>
    <t>2026-03-07T13:53:19.643+01:00</t>
  </si>
  <si>
    <t>[{"id":"69427585fd8faa40bcc99d57","count":2,"label":"Quattro Formaggi 40cm","posId":"111","price":30900,"isExtra":false},{"id":"6511bee39791b916de149b1b","count":2,"label":"Balné","posId":"K0000","price":2000,"isExtra":true},{"id":"69427585fd8faa40bcc99dad","count":1,"label":"Česnekový chléb 18cm","posId":"P104","price":7900,"isExtra":false},{"id":"6511bee39791b916de149f24","count":1,"label":"Balné","posId":"K0000","price":1500,"isExtra":true},{"id":"69427585fd8faa40bcc99da9","count":1,"label":"Masové kuličky","posId":"P102","price":9900,"isExtra":false},{"id":"6511bee39791b916de149f24","count":1,"label":"Balné","posId":"K0000","price":1500,"isExtra":true},{"id":"69427585fd8faa40bcc99dab","count":1,"label":"Pečené brambory","posId":"P103","price":6900,"isExtra":false},{"id":"6511bee39791b916de149f24","count":1,"label":"Balné","posId":"K0000","price":1500,"isExtra":true}]</t>
  </si>
  <si>
    <t>2026-03-07T13:30:28.562+01:00</t>
  </si>
  <si>
    <t>2026-03-07T13:37:51.454+01:00</t>
  </si>
  <si>
    <t>2026-03-07T13:16:48.630+01:00</t>
  </si>
  <si>
    <t>2026-03-07T13:21:56.407+01:00</t>
  </si>
  <si>
    <t>2026-03-07T13:10:13.416+01:00</t>
  </si>
  <si>
    <t>2026-03-07T13:20:42.033+01:00</t>
  </si>
  <si>
    <t>[{"id":"69427585fd8faa40bcc99d75","count":1,"label":"Comeback 32cm 🌶️","posId":"121","price":24900,"isExtra":false},{"id":"6511bee39791b916de149f24","count":1,"label":"Balné","posId":"K0000","price":1500,"isExtra":true},{"id":"69427585fd8faa40bcc99d6f","count":1,"label":"Margherita 32cm","posId":"112","price":20900,"isExtra":false},{"id":"6511bee39791b916de149f24","count":1,"label":"Balné","posId":"K0000","price":1500,"isExtra":true},{"id":"69427585fd8faa40bcc99d81","count":1,"label":"Capricciosa 32cm","posId":"113","price":24900,"isExtra":false},{"id":"6511bee39791b916de149f24","count":1,"label":"Balné","posId":"K0000","price":1500,"isExtra":true},{"id":"69427585fd8faa40bcc99d71","count":1,"label":"Quattro Formaggi 32cm","posId":"123","price":24900,"isExtra":false},{"id":"6511bee39791b916de149f24","count":1,"label":"Balné","posId":"K0000","price":1500,"isExtra":true}]</t>
  </si>
  <si>
    <t>2026-03-07T13:02:08.374+01:00</t>
  </si>
  <si>
    <t>2026-03-07T13:07:49.405+01:00</t>
  </si>
  <si>
    <t>[{"id":"69427585fd8faa40bcc99d5d","count":1,"label":"Pepperoni 40cm 🌶️🌶️","posId":"108","price":30900,"isExtra":false},{"id":"6511bee39791b916de149b1b","count":1,"label":"Balné","posId":"K0000","price":2000,"isExtra":true},{"id":"69427585fd8faa40bcc99db1","count":1,"label":"Česnekový dip","posId":"P106","price":2000,"isExtra":false},{"id":"6511bee39791b916de149f24","count":1,"label":"Balné","posId":"K0000","price":1500,"isExtra":true}]</t>
  </si>
  <si>
    <t>2026-03-07T12:54:00.868+01:00</t>
  </si>
  <si>
    <t>2026-03-07T13:05:49.416+01:00</t>
  </si>
  <si>
    <t>2026-03-07T12:53:00.712+01:00</t>
  </si>
  <si>
    <t>2026-03-07T13:05:57.384+01:00</t>
  </si>
  <si>
    <t>[{"id":"69427585fd8faa40bcc99d85","count":2,"label":"Veggieballs 32cm 🌶️🌶️","posId":"117","price":24900,"isExtra":false},{"id":"6511bee39791b916de149f24","count":2,"label":"Balné","posId":"K0000","price":1500,"isExtra":true},{"id":"68ed3b351f991b59f0e56fe9","count":2,"label":"okraj mozzarella, bylinky","posId":"A121","price":5700,"isExtra":true},{"id":"69427585fd8faa40bcc99d77","count":1,"label":"Pepperoni 32cm 🌶️🌶️","posId":"120","price":24900,"isExtra":false},{"id":"6511bee39791b916de149f24","count":1,"label":"Balné","posId":"K0000","price":1500,"isExtra":true},{"id":"68ed3b351f991b59f0e56fe9","count":1,"label":"okraj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bylinky","posId":"A121","price":5700,"isExtra":true},{"id":"69427585fd8faa40bcc99db1","count":3,"label":"Česnekový dip","posId":"P106","price":2000,"isExtra":false},{"id":"6511bee39791b916de149f24","count":3,"label":"Balné","posId":"K0000","price":1500,"isExtra":true}]</t>
  </si>
  <si>
    <t>2026-03-07T12:42:18.600+01:00</t>
  </si>
  <si>
    <t>2026-03-07T12:49:27.487+01:00</t>
  </si>
  <si>
    <t>[{"id":"59610934","note":"","size":"Margherita 32cm","count":1,"label":"Margherita 32cm","posId":"112","price":20900,"isExtra":false},{"id":"54414789","note":"","count":1,"label":"Balné","posId":"K0000","price":1500,"isExtra":true},{"id":"59610937","note":"","size":"Comeback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🌶️","posId":"121","price":24900,"isExtra":false},{"id":"54414789","note":"","count":1,"label":"Balné","posId":"K0000","price":1500,"isExtra":true}]</t>
  </si>
  <si>
    <t>2026-03-07T12:22:32.996+01:00</t>
  </si>
  <si>
    <t>2026-03-07T12:30:33.376+01:00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</si>
  <si>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🌶️","posId":"109","price":30900,"isExtra":false},{"id":"54414779","note":"","count":1,"label":"Balné","posId":"K0000","price":2000,"isExtra":true},{"id":"54414813","note":"","count":1,"label":"okraj mozzarella, bylinky","posId":"A122","price":6500,"isExtra":true}]</t>
  </si>
  <si>
    <t>2026-03-07T12:22:04.446+01:00</t>
  </si>
  <si>
    <t>2026-03-07T12:38:26.989+01:00</t>
  </si>
  <si>
    <t>[{"id":"59610944","note":"","size":"Baby Špenát &amp; kuře 32cm","count":1,"label":"Baby Špenát &amp; kuře 32cm","posId":"116","price":24900,"isExtra":false},{"id":"54414789","note":"","count":1,"label":"Balné","posId":"K0000","price":1500,"isExtra":true},{"id":"54414818","note":"","count":1,"label":"okraj mozzarella, bylinky","posId":"A121","price":5700,"isExtra":true},{"id":"59610942","note":"","size":"Hawai 32cm","count":1,"label":"Hawai 32cm","posId":"114","price":24900,"isExtra":false},{"id":"54414789","note":"","count":1,"label":"Balné","posId":"K0000","price":1500,"isExtra":true},{"id":"54414818","note":"","count":1,"label":"okraj mozzarella, bylinky","posId":"A121","price":5700,"isExtra":true},{"id":"64093372","note":"","size":"Sweet passion 32 cm","count":1,"label":"Sweet passion 32 cm","posId":"29","price":20900,"isExtra":false},{"id":"54414789","note":"","count":1,"label":"Balné","posId":"K0000","price":1500,"isExtra":true}]</t>
  </si>
  <si>
    <t>2026-03-07T12:21:03.907+01:00</t>
  </si>
  <si>
    <t>2026-03-07T12:27:32.504+01:00</t>
  </si>
  <si>
    <t>[{"id":"57405814","note":"","size":"Pepsi 1l","count":1,"label":"Pepsi 1l","posId":"N124","price":5900,"isExtra":false},{"id":"59610938","note":"","size":"Pepperoni 32cm 🌶️🌶️","count":1,"label":"Pepperoni 32cm 🌶️🌶️","posId":"120","price":24900,"isExtra":false},{"id":"54414789","note":"","count":1,"label":"Balné","posId":"K0000","price":1500,"isExtra":true}]</t>
  </si>
  <si>
    <t>2026-03-07T12:21:02.462+01:00</t>
  </si>
  <si>
    <t>2026-03-07T12:40:56.109+01:00</t>
  </si>
  <si>
    <t>2026-03-07T12:48:36.202+01:00</t>
  </si>
  <si>
    <t>2026-03-07T12:21:02.937+01:00</t>
  </si>
  <si>
    <t>[{"id":"ee394832-8137-440a-84b7-b9e0df42a9ab","note":"","count":1,"label":"Hawai 32 cm","posId":"114","price":24900,"isExtra":false},{"id":"5b1f2843-926a-4dd1-a5f0-4fddc7b45013","note":"","count":1,"label":"Margherita 32 cm","posId":"112","price":20900,"isExtra":false}]</t>
  </si>
  <si>
    <t>2026-03-07T12:07:02.291+01:00</t>
  </si>
  <si>
    <t>2026-03-07T12:21:49.091+01:00</t>
  </si>
  <si>
    <t>2026-03-07T12:35:27.229+01:00</t>
  </si>
  <si>
    <t>2026-03-07T12:07:02.769+01:00</t>
  </si>
  <si>
    <t>[{"id":"ee394832-8137-440a-84b7-b9e0df42a9ab","note":"","count":1,"label":"Hawai 32 cm","posId":"114","price":24900,"isExtra":false},{"id":"6b7bdd3a-2247-473a-8dc2-d331da28d3a1","note":"","count":1,"label":"Guarana classic 0,5l","posId":"N142","price":5500,"isExtra":false}]</t>
  </si>
  <si>
    <t>2026-03-07T12:05:37.467+01:00</t>
  </si>
  <si>
    <t>2026-03-07T12:11:58.374+01:00</t>
  </si>
  <si>
    <t>[{"id":"69427585fd8faa40bcc99d75","count":1,"label":"Comeback 32cm 🌶️","posId":"121","price":24900,"isExtra":false},{"id":"6511bee39791b916de149f24","count":1,"label":"Balné","posId":"K0000","price":1500,"isExtra":true},{"id":"684ae97920a48a7892c1fc85","count":1,"label":"Bez slaniny","posId":"X108","price":0,"KDSTags":["redhighlight"],"isExtra":true}]</t>
  </si>
  <si>
    <t>2026-03-07T11:59:02.363+01:00</t>
  </si>
  <si>
    <t>2026-03-07T12:20:15.131+01:00</t>
  </si>
  <si>
    <t>2026-03-07T12:31:31.198+01:00</t>
  </si>
  <si>
    <t>2026-03-07T11:59:02.769+01:00</t>
  </si>
  <si>
    <t>[{"id":"d63e9120-8ffe-444c-ba51-6c942a13f4fc","note":"","count":3,"label":"Margherita 40 cm","posId":"100","price":26900,"isExtra":false},{"id":"03dae282-4cd4-4fa2-9169-2178ea3ed325","note":"","count":1,"label":"Quattro Formaggi 40 cm","posId":"111","price":30900,"isExtra":false}]</t>
  </si>
  <si>
    <t>2026-03-07T11:55:29.043+01:00</t>
  </si>
  <si>
    <t>2026-03-07T12:07:20.604+01:00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</si>
  <si>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🌶️🌶️","posId":"110","price":30900,"isExtra":false},{"id":"54414779","note":"","count":1,"label":"Balné","posId":"K0000","price":2000,"isExtra":true}]</t>
  </si>
  <si>
    <t>2026-03-07T11:55:02.041+01:00</t>
  </si>
  <si>
    <t>2026-03-07T12:08:44.077+01:00</t>
  </si>
  <si>
    <t>[{"id":"ee394832-8137-440a-84b7-b9e0df42a9ab","note":"","count":1,"label":"Hawai 32 cm","posId":"114","price":24900,"isExtra":false},{"id":"adb25a98-2836-4da5-82f5-82c3fc24d621","note":"","count":1,"label":"grana padano","posId":"B130","price":3000,"KDSTags":["greenhighlight"],"isExtra":true}]</t>
  </si>
  <si>
    <t>2026-03-07T11:54:02.040+01:00</t>
  </si>
  <si>
    <t>2026-03-07T12:05:50.272+01:00</t>
  </si>
  <si>
    <t>2026-03-07T12:17:56.116+01:00</t>
  </si>
  <si>
    <t>2026-03-07T11:54:02.508+01:00</t>
  </si>
  <si>
    <t>2026-03-07T11:52:57.079+01:00</t>
  </si>
  <si>
    <t>2026-03-07T12:07:43.965+01:00</t>
  </si>
  <si>
    <t>[{"id":"69427585fd8faa40bcc99d65","count":1,"label":"Hawai 40cm","posId":"102","price":30900,"isExtra":false},{"id":"6511bee39791b916de149b1b","count":1,"label":"Balné","posId":"K0000","price":2000,"isExtra":true},{"id":"68ed3b351f991b59f0e56c27","count":1,"label":"okraj mozzarella, bylinky","posId":"A122","price":6500,"isExtra":true},{"id":"69427585fd8faa40bcc99da7","count":1,"label":"Spicy Wings 🌶️","posId":"P101","price":11900,"isExtra":false},{"id":"6511bee39791b916de149f24","count":1,"label":"Balné","posId":"K0000","price":1500,"isExtra":true},{"id":"69427585fd8faa40bcc99dad","count":1,"label":"Česnekový chléb 18cm","posId":"P104","price":7900,"isExtra":false},{"id":"6511bee39791b916de149f24","count":1,"label":"Balné","posId":"K0000","price":1500,"isExtra":true}]</t>
  </si>
  <si>
    <t>2026-03-07T11:41:02.246+01:00</t>
  </si>
  <si>
    <t>2026-03-07T11:56:02.014+01:00</t>
  </si>
  <si>
    <t>[{"id":"117c830b-d7db-490d-a3b9-365f8c4fa2d3","note":"","count":1,"label":"Zeleninová 32 cm","posId":"115","price":24900,"isExtra":false},{"id":"bf8dc38b-6c8e-42b6-9da3-3170253a57d4","note":"","count":1,"label":"Hot &amp; Spicy 32 cm","posId":"122","price":24900,"isExtra":false}]</t>
  </si>
  <si>
    <t>2026-03-07T11:39:02.167+01:00</t>
  </si>
  <si>
    <t>2026-03-07T11:59:17.019+01:00</t>
  </si>
  <si>
    <t>[{"id":"5b1f2843-926a-4dd1-a5f0-4fddc7b45013","note":"","count":2,"label":"Margherita 32 cm","posId":"112","price":20900,"isExtra":false},{"id":"03ade9ce-5d0f-4499-a6a3-340b58ae4468","note":"","count":1,"label":"Capricciosa 32 cm","posId":"113","price":24900,"isExtra":false}]</t>
  </si>
  <si>
    <t>2026-03-07T11:30:02.010+01:00</t>
  </si>
  <si>
    <t>2026-03-07T11:52:52.973+01:00</t>
  </si>
  <si>
    <t>[{"id":"e8f571e6-dd36-42d7-8826-52c90315986b","note":"","count":1,"label":"Baby špenát &amp; kuře 40 cm","posId":"104","price":30900,"isExtra":false},{"id":"1fae666b-4102-4ed0-b317-2a07b21ae279","note":"","count":1,"label":"Hot &amp; Spicy 40 cm","posId":"110","price":30900,"isExtra":false},{"id":"aef5aaf8-2acf-4f20-91be-c8829f11cd0c","note":"","count":1,"label":"Capricciosa 40 cm","posId":"101","price":30900,"isExtra":false}]</t>
  </si>
  <si>
    <t>2026-03-07T11:28:20.561+01:00</t>
  </si>
  <si>
    <t>2026-03-07T11:38:25.078+01:00</t>
  </si>
  <si>
    <t>[{"id":"54414716","note":"","size":"Hawai 40cm","count":1,"label":"Hawai 40cm","posId":"102","price":30900,"isExtra":false},{"id":"54414779","note":"","count":1,"label":"Balné","posId":"K0000","price":2000,"isExtra":true},{"id":"57405815","note":"","size":"Pepsi zero sugar 1l","count":1,"label":"Pepsi zero sugar 1l","posId":"N125","price":5900,"isExtra":false}]</t>
  </si>
  <si>
    <t>2026-03-07T11:27:42.555+01:00</t>
  </si>
  <si>
    <t>2026-03-07T11:44:10.175+01:00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</si>
  <si>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32cm","posId":"113","price":24900,"isExtra":false},{"id":"54414789","note":"","count":1,"label":"Balné","posId":"K0000","price":1500,"isExtra":true},{"id":"54414818","note":"","count":1,"label":"okraj mozzarella, bylinky","posId":"A121","price":5700,"isExtra":true},{"id":"54414841","note":"","count":1,"label":"Bez oliv","posId":"X112","price":0,"KDSTags":["redhighlight"],"isExtra":true},{"id":"54414876","note":"","count":1,"label":"Cibule","posId":"B103","price":2500,"KDSTags":["greenhighlight"],"isExtra":true},{"id":"54414880","note":"","count":1,"label":"Kukuřice","posId":"B115","price":2500,"KDSTags":["greenhighlight"],"isExtra":true},{"id":"59610944","note":"","size":"Baby Špenát &amp; kuře 32cm","count":1,"label":"Baby Špenát &amp; kuře 32cm","posId":"116","price":24900,"isExtra":false},{"id":"54414789","note":"","count":1,"label":"Balné","posId":"K0000","price":1500,"isExtra":true},{"id":"54414827","note":"","count":1,"label":"okraj mozzarella, bbq omáčka","posId":"A123","price":5700,"isExtra":true},{"id":"59610937","note":"","size":"Comeback 32cm 🌶️","count":1,"label":"Comeback 32cm 🌶️","posId":"121","price":24900,"isExtra":false},{"id":"54414789","note":"","count":1,"label":"Balné","posId":"K0000","price":1500,"isExtra":true},{"id":"54414818","note":"","count":1,"label":"okraj mozzarella, bylinky","posId":"A121","price":5700,"isExtra":true},{"id":"54414880","note":"","count":1,"label":"Kukuřice","posId":"B115","price":2500,"KDSTags":["greenhighlight"],"isExtra":true}]</t>
  </si>
  <si>
    <t>2026-03-07T11:19:07.341+01:00</t>
  </si>
  <si>
    <t>2026-03-07T11:35:44.174+01:00</t>
  </si>
  <si>
    <t>[{"id":"69427585fd8faa40bcc99dad","count":1,"label":"Česnekový chléb 18cm","posId":"P104","price":7900,"isExtra":false},{"id":"6511bee39791b916de149f24","count":1,"label":"Balné","posId":"K0000","price":1500,"isExtra":true},{"id":"69427585fd8faa40bcc99d7d","count":1,"label":"Zeleninová 32cm","posId":"115","price":24900,"isExtra":false},{"id":"6511bee39791b916de149f24","count":1,"label":"Balné","posId":"K0000","price":1500,"isExtra":true},{"id":"684ae97920a48a7892c1fc1b","count":1,"label":"Pepperoni salám","posId":"B109","price":3000,"KDSTags":["greenhighlight"],"isExtra":true},{"id":"684ae97920a48a7892c1fc1e","count":1,"label":"Zeleninové kuličky","posId":"B104","price":5900,"KDSTags":["greenhighlight"],"isExtra":true},{"id":"69427585fd8faa40bcc99db9","count":1,"label":"Dip Jalapeňos","posId":"P107","price":2000,"isExtra":false},{"id":"6511bee39791b916de149f24","count":1,"label":"Balné","posId":"K0000","price":1500,"isExtra":true},{"id":"69427585fd8faa40bcc99db1","count":1,"label":"Česnekový dip","posId":"P106","price":2000,"isExtra":false},{"id":"6511bee39791b916de149f24","count":1,"label":"Balné","posId":"K0000","price":1500,"isExtra":true},{"id":"69427585fd8faa40bcc99d5d","count":1,"label":"Pepperoni 40cm 🌶️🌶️","posId":"108","price":30900,"isExtra":false},{"id":"6511bee39791b916de149b1b","count":1,"label":"Balné","posId":"K0000","price":2000,"isExtra":true},{"id":"69427585fd8faa40bcc99da7","count":1,"label":"Spicy Wings 🌶️","posId":"P101","price":11900,"isExtra":false},{"id":"6511bee39791b916de149f24","count":1,"label":"Balné","posId":"K0000","price":1500,"isExtra":true}]</t>
  </si>
  <si>
    <t>2026-03-07T00:42:48.998+01:00</t>
  </si>
  <si>
    <t>2026-03-07T00:51:33.282+01:00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</si>
  <si>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</si>
  <si>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2026-03-07T00:37:37.190+01:00</t>
  </si>
  <si>
    <t>2026-03-07T00:45:28.168+01:00</t>
  </si>
  <si>
    <t>[{"id":"69427585fd8faa40bcc99d55","count":1,"label":"Margherita 40cm","posId":"100","price":26900,"isExtra":false},{"id":"6511bee39791b916de149b1b","count":1,"label":"Balné","posId":"K0000","price":2000,"isExtra":true},{"id":"68ed3b351f991b59f0e56c27","count":1,"label":"okraj mozzarella, bylinky","posId":"A122","price":6500,"isExtra":true}]</t>
  </si>
  <si>
    <t>2026-03-07T00:37:36.889+01:00</t>
  </si>
  <si>
    <t>2026-03-07T00:45:26.170+01:00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</si>
  <si>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🌶️","posId":"121","price":24900,"isExtra":false},{"id":"6511bee39791b916de149f24","count":1,"label":"Balné","posId":"K0000","price":1500,"isExtra":true},{"id":"67484135a145e662976180c6","count":1,"label":"BBQ základ","posId":"ZRB32","price":0,"isExtra":true}]</t>
  </si>
  <si>
    <t>2026-03-07T00:33:46.980+01:00</t>
  </si>
  <si>
    <t>2026-03-07T00:45:05.392+01:00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</si>
  <si>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54414904","note":"","count":1,"label":"Gorgonzola","posId":"B101","price":3000,"KDSTags":["greenhighlight"],"isExtra":true},{"id":"57405814","note":"","size":"Pepsi 1l","count":1,"label":"Pepsi 1l","posId":"N124","price":5900,"isExtra":false}]</t>
  </si>
  <si>
    <t>2026-03-07T00:24:03.760+01:00</t>
  </si>
  <si>
    <t>2026-03-07T00:37:01.394+01:00</t>
  </si>
  <si>
    <t>[{"id":"69427585fd8faa40bcc99d5b","count":1,"label":"Comeback 40cm 🌶️","posId":"109","price":30900,"isExtra":false},{"id":"6511bee39791b916de149b1b","count":1,"label":"Balné","posId":"K0000","price":2000,"isExtra":true}]</t>
  </si>
  <si>
    <t>2026-03-06T23:52:49.475+01:00</t>
  </si>
  <si>
    <t>2026-03-06T23:59:40.128+01:00</t>
  </si>
  <si>
    <t>[{"id":"69427585fd8faa40bcc99d75","count":1,"label":"Comeback 32cm 🌶️","posId":"121","price":24900,"isExtra":false},{"id":"6511bee39791b916de149f24","count":1,"label":"Balné","posId":"K0000","price":1500,"isExtra":true},{"id":"68ed3b351f991b59f0e56fe8","count":1,"label":"bez plněných okrajů","posId":"X1000","price":0,"isExtra":true}]</t>
  </si>
  <si>
    <t>2026-03-06T23:44:02.270+01:00</t>
  </si>
  <si>
    <t>2026-03-06T23:53:02.917+01:00</t>
  </si>
  <si>
    <t>2026-03-07T00:04:30.112+01:00</t>
  </si>
  <si>
    <t>2026-03-06T23:44:02.563+01:00</t>
  </si>
  <si>
    <t>[{"id":"85dc195f-7d7b-4fb5-b41d-eb1c9c76b3a3","note":"","count":1,"label":"Hot &amp; Spicy 32 cm","posId":"146","price":24900,"isExtra":false}]</t>
  </si>
  <si>
    <t>2026-03-06T23:40:12.318+01:00</t>
  </si>
  <si>
    <t>2026-03-06T23:50:39.267+01:00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</si>
  <si>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🌶️🌶️","posId":"110","price":30900,"isExtra":false},{"id":"6511bee39791b916de149b1b","count":1,"label":"Balné","posId":"K0000","price":2000,"isExtra":true},{"id":"67484135a145e66297618377","count":1,"label":"BBQ základ","posId":"ZRB40","price":0,"isExtra":true},{"id":"69427585fd8faa40bcc99d5f","count":1,"label":"BBQ Texas 40cm","posId":"107","price":30900,"isExtra":false},{"id":"6511bee39791b916de149b1b","count":1,"label":"Balné","posId":"K0000","price":2000,"isExtra":true},{"id":"67484135a145e6629761846f","count":1,"label":"Rajčatový základ","posId":"ZBR40","price":0,"isExtra":true}]</t>
  </si>
  <si>
    <t>2026-03-06T23:19:40.266+01:00</t>
  </si>
  <si>
    <t>2026-03-06T23:25:10.038+01:00</t>
  </si>
  <si>
    <t>[{"id":"120","note":"","count":1,"label":"Pepperoni 32cm 🌶️🌶️","posId":"120","price":24900,"isExtra":false},{"id":"K0000","note":"","count":1,"label":"Balné","posId":"K0000","price":1500,"isExtra":true},{"id":"ZRB32","note":"","count":1,"label":"BBQ základ","posId":"ZRB32","price":0,"isExtra":true},{"id":"A121","note":"","count":1,"label":"okraj mozzarella, bylinky","posId":"A121","price":5700,"isExtra":true},{"id":"B109","note":"","count":1,"label":"Pepperoni salám","posId":"B109","price":3000,"KDSTags":["greenhighlight"],"isExtra":true},{"id":"P106","note":"","count":1,"label":"Česnekový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</si>
  <si>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2026-03-06T23:13:54.969+01:00</t>
  </si>
  <si>
    <t>2026-03-06T23:22:05.150+01:00</t>
  </si>
  <si>
    <t>2026-03-06T23:07:20.931+01:00</t>
  </si>
  <si>
    <t>2026-03-06T23:17:22.097+01:00</t>
  </si>
  <si>
    <t>[{"id":"69427585fd8faa40bcc99d5f","count":1,"label":"BBQ Texas 40cm","posId":"107","price":30900,"isExtra":false},{"id":"6511bee39791b916de149b1b","count":1,"label":"Balné","posId":"K0000","price":2000,"isExtra":true},{"id":"684ae97920a48a7892c1fcc3","count":1,"label":"Bez papriky","posId":"X111","price":0,"KDSTags":["redhighlight"],"isExtra":true}]</t>
  </si>
  <si>
    <t>2026-03-06T23:07:18.182+01:00</t>
  </si>
  <si>
    <t>2026-03-06T23:07:55.887+01:00</t>
  </si>
  <si>
    <t>2026-03-07T05:59:59.999+01:00</t>
  </si>
  <si>
    <t>[{"id":"073b139c-2b4b-4660-bac4-44c384e58f57","count":1,"label":"Pepsi 1l","posId":"N124","price":5900,"isExtra":false,"creatorId":"rxlk-mC3-c2vasWXDxn35","isPackging":0,"actualLabel":"Pepsi 1l"}]</t>
  </si>
  <si>
    <t>2026-03-06T23:07:01.539+01:00</t>
  </si>
  <si>
    <t>2026-03-06T23:16:53.062+01:00</t>
  </si>
  <si>
    <t>2026-03-06T22:50:48.548+01:00</t>
  </si>
  <si>
    <t>2026-03-06T23:06:28.290+01:00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</si>
  <si>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🌶️","posId":"109","price":30900,"isExtra":false},{"id":"54414779","note":"","count":1,"label":"Balné","posId":"K0000","price":2000,"isExtra":true},{"id":"59555837","note":"","count":1,"label":"BBQ základ","posId":"ZRB40","price":0,"isExtra":true},{"id":"54414813","note":"","count":1,"label":"okraj mozzarella, bylinky","posId":"A122","price":6500,"isExtra":true},{"id":"54414890","note":"","count":1,"label":"Mozzarella","posId":"C113","price":4000,"KDSTags":["greenhighlight"],"isExtra":true},{"id":"54414709","note":"","size":"Hot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🌶️🌶️","posId":"110","price":30900,"isExtra":false},{"id":"54414779","note":"","count":1,"label":"Balné","posId":"K0000","price":2000,"isExtra":true},{"id":"59555837","note":"","count":1,"label":"BBQ základ","posId":"ZRB40","price":0,"isExtra":true},{"id":"54414813","note":"","count":1,"label":"okraj mozzarella, bylinky","posId":"A122","price":6500,"isExtra":true},{"id":"59610942","note":"","size":"Hawai 32cm","count":1,"label":"Hawai 32cm","posId":"114","price":24900,"isExtra":false},{"id":"54414789","note":"","count":1,"label":"Balné","posId":"K0000","price":1500,"isExtra":true},{"id":"57278752","note":"","count":1,"label":"BBQ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okrajů","posId":"X1000","price":0,"isExtra":true},{"id":"54414847","note":"","count":1,"label":"Olivy","posId":"B112","price":2500,"KDSTags":["greenhighlight"],"isExtra":true}]</t>
  </si>
  <si>
    <t>2026-03-06T22:47:47.162+01:00</t>
  </si>
  <si>
    <t>2026-03-06T23:01:40.172+01:00</t>
  </si>
  <si>
    <t>[{"id":"54683561","note":"","size":"Choco Rolls","count":1,"label":"Choco Rolls","posId":"chr100","price":8900,"isExtra":false},{"id":"54414789","note":"","count":1,"label":"Balné","posId":"K0000","price":1500,"isExtra":true},{"id":"61817983","note":"","size":"Guarana classic","count":1,"label":"Guarana classic","posId":"N142","price":5500,"isExtra":false},{"id":"59610938","note":"","size":"Pepperoni 32cm 🌶️🌶️","count":1,"label":"Pepperoni 32cm 🌶️🌶️","posId":"120","price":24900,"isExtra":false},{"id":"54414789","note":"","count":1,"label":"Balné","posId":"K0000","price":1500,"isExtra":true},{"id":"54414850","note":"","count":1,"label":"okraj hotdog, hořčice","posId":"A117","price":5700,"isExtra":true},{"id":"54414911","note":"","count":1,"label":"Pepperoni salám","posId":"B109","price":3000,"KDSTags":["greenhighlight"],"isExtra":true},{"id":"57405815","note":"","size":"Pepsi zero sugar 1l","count":1,"label":"Pepsi zero sugar 1l","posId":"N125","price":5900,"isExtra":false},{"id":"57405813","note":"","size":"BIRGO grapefruit 0,5l","count":1,"label":"BIRGO grapefruit 0,5l","posId":"N131","price":4900,"isExtra":false}]</t>
  </si>
  <si>
    <t>Anna Vaníková</t>
  </si>
  <si>
    <t>2026-03-06T22:42:02.293+01:00</t>
  </si>
  <si>
    <t>2026-03-06T22:57:02.783+01:00</t>
  </si>
  <si>
    <t>2026-03-06T23:19:56.066+01:00</t>
  </si>
  <si>
    <t>2026-03-06T22:42:02.786+01:00</t>
  </si>
  <si>
    <t>[{"id":"0ea52415-fdb3-497f-b216-7fd5802f2e0f","note":"","count":1,"label":"Quattro Formaggi 32 cm","posId":"123","price":24900,"isExtra":false},{"id":"36ea3088-07fd-428f-b871-c4a5ee9cef7b","note":"","count":1,"label":"Comeback 40 cm","posId":"109","price":30900,"isExtra":false},{"id":"932d1eab-8f45-4992-b460-cc5099f91e14","note":"","count":1,"label":"Okraj Hotdog, BBQ","posId":"A120","price":6500,"isExtra":true},{"id":"bf8dc38b-6c8e-42b6-9da3-3170253a57d4","note":"","count":1,"label":"Hot &amp; Spicy 32 cm","posId":"122","price":24900,"isExtra":false},{"id":"824198b2-b88a-4fb6-92af-3365de773ad1","note":"","count":1,"label":"Pepsi 1l","posId":"N124","price":5900,"isExtra":false}]</t>
  </si>
  <si>
    <t>2026-03-06T22:39:01.906+01:00</t>
  </si>
  <si>
    <t>2026-03-06T22:54:44.749+01:00</t>
  </si>
  <si>
    <t>2026-03-06T23:13:39.551+01:00</t>
  </si>
  <si>
    <t>2026-03-06T22:39:02.311+01:00</t>
  </si>
  <si>
    <t>[{"id":"1fae666b-4102-4ed0-b317-2a07b21ae279","note":"","count":1,"label":"Hot &amp; Spicy 40 cm","posId":"110","price":30900,"isExtra":false},{"id":"eb426525-9181-4714-9963-380f5c0ae0e5","note":"","count":1,"label":"Okraj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česnekový","posId":"P106","price":2000,"isExtra":false},{"id":"2b9f361b-4416-409b-9b50-c5e648e65b24","note":"","count":1,"label":"Zeleninová 40 cm","posId":"103","price":30900,"isExtra":false},{"id":"eb426525-9181-4714-9963-380f5c0ae0e5","note":"","count":1,"label":"Okraj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,{"id":"ad7c292a-48c9-48db-b64c-0f7f8ebced7f","note":"","count":1,"label":"BBQ Meteor 40 cm","posId":"106","price":30900,"isExtra":false},{"id":"f61b7339-3b20-4583-b2b8-12e48de2876d","note":"","count":1,"label":"změna na Rajčatový základ","posId":"i105","price":0,"isExtra":true},{"id":"211d85d0-839e-41d0-89e3-ea177ad7489e","note":"","count":1,"label":"Dip česnekový","posId":"P106","price":2000,"isExtra":false}]</t>
  </si>
  <si>
    <t>2026-03-06T22:38:24.417+01:00</t>
  </si>
  <si>
    <t>2026-03-06T22:46:40.220+01:00</t>
  </si>
  <si>
    <t>[{"id":"59610940","note":"","size":"BBQ Meteor 32cm","count":1,"label":"BBQ Meteor 32cm","posId":"118","price":24900,"isExtra":false},{"id":"54414789","note":"","count":1,"label":"Balné","posId":"K0000","price":1500,"isExtra":true},{"id":"54414783","note":"","count":1,"label":"bez plněných okrajů","posId":"X1000","price":0,"isExtra":true},{"id":"54414800","note":"","count":1,"label":"Jalapeňos","posId":"B102","price":2500,"KDSTags":["greenhighlight"],"isExtra":true},{"id":"54414863","note":"","count":1,"label":"Ananas","posId":"B100","price":2500,"KDSTags":["greenhighlight"],"isExtra":true}]</t>
  </si>
  <si>
    <t>2026-03-06T22:31:01.926+01:00</t>
  </si>
  <si>
    <t>2026-03-06T22:38:56.705+01:00</t>
  </si>
  <si>
    <t>2026-03-06T22:51:01.154+01:00</t>
  </si>
  <si>
    <t>2026-03-06T22:31:02.304+01:00</t>
  </si>
  <si>
    <t>[{"id":"8c704055-e242-493d-b754-bb711e5a6c0b","note":"","count":1,"label":"Hawai 40 cm","posId":"102","price":30900,"isExtra":false},{"id":"1e281388-c78a-4b3d-874d-346d699d1a35","note":"","count":1,"label":"Grana padano","posId":"C130","price":4000,"KDSTags":["greenhighlight"],"isExtra":true},{"id":"9c8406f1-6a20-45d1-8b5d-cb871c6343c9","note":"","count":1,"label":"Aquilla tea černý čaj/broskev 0,5l","posId":"N120","price":4900,"isExtra":false}]</t>
  </si>
  <si>
    <t>2026-03-06T22:28:02.371+01:00</t>
  </si>
  <si>
    <t>2026-03-06T22:37:26.677+01:00</t>
  </si>
  <si>
    <t>[{"id":"10a95fda-50ac-4e8b-a092-eba50264ce8d","note":"","count":1,"label":"Comeback 18 cm","posId":"133","price":11900,"isExtra":false},{"id":"57c816b2-3e3f-46c2-b126-b09910d79cb0","note":"","count":1,"label":"změna na Smetanový základ","posId":"i129","price":0,"isExtra":true},{"id":"4cd25cb7-e092-43a0-ab38-89c50a7e6a77","note":"","count":1,"label":"Pepperoni 18 cm","posId":"132","price":11900,"isExtra":false}]</t>
  </si>
  <si>
    <t>2026-03-06T22:18:03.483+01:00</t>
  </si>
  <si>
    <t>2026-03-06T22:25:51.990+01:00</t>
  </si>
  <si>
    <t>2026-03-06T22:15:51.854+01:00</t>
  </si>
  <si>
    <t>2026-03-06T22:25:52.928+01:00</t>
  </si>
  <si>
    <t>[{"id":"69427585fd8faa40bcc99d77","count":1,"label":"Pepperoni 32cm 🌶️🌶️","posId":"120","price":24900,"isExtra":false},{"id":"6511bee39791b916de149f24","count":1,"label":"Balné","posId":"K0000","price":1500,"isExtra":true},{"id":"69427585fd8faa40bcc99dab","count":1,"label":"Pečené brambory","posId":"P103","price":6900,"isExtra":false},{"id":"6511bee39791b916de149f24","count":1,"label":"Balné","posId":"K0000","price":1500,"isExtra":true}]</t>
  </si>
  <si>
    <t>2026-03-06T22:02:17.480+01:00</t>
  </si>
  <si>
    <t>2026-03-06T22:13:09.741+01:00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</si>
  <si>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🌶️","posId":"121","price":24900,"isExtra":false},{"id":"6511bee39791b916de149f24","count":1,"label":"Balné","posId":"K0000","price":1500,"isExtra":true},{"id":"67484135a145e662976180c6","count":1,"label":"BBQ základ","posId":"ZRB32","price":0,"isExtra":true},{"id":"68ed3b351f991b59f0e56fe8","count":1,"label":"bez plněných okrajů","posId":"X1000","price":0,"isExtra":true},{"id":"69427585fd8faa40bcc99db1","count":1,"label":"Česnekový dip","posId":"P106","price":2000,"isExtra":false},{"id":"6511bee39791b916de149f24","count":1,"label":"Balné","posId":"K0000","price":1500,"isExtra":true},{"id":"69427585fd8faa40bcc99da5","count":1,"label":"Spicy menu Comeback","posId":"M100","price":34900,"isExtra":false},{"id":"6511bee39791b916de149ee5","count":1,"label":"Balné","posId":"K0000","price":3000,"isExtra":true},{"id":"6511bee39791b916de149ef7","count":1,"label":"Comeback","posId":"Y121","price":0,"isExtra":true},{"id":"67484135a145e662976180c6","count":1,"label":"BBQ základ","posId":"ZRB32","price":0,"isExtra":true},{"id":"66212149b485705388effd8c","count":1,"label":"spicy wings 🌶️","posId":"P101","price":0,"isExtra":true},{"id":"69427545ef82e630b05e4021","count":1,"label":"Pepsi 1l","posId":"N124","price":0,"isExtra":true}]</t>
  </si>
  <si>
    <t>2026-03-06T22:02:01.435+01:00</t>
  </si>
  <si>
    <t>2026-03-06T22:10:34.596+01:00</t>
  </si>
  <si>
    <t>2026-03-06T22:01:02.602+01:00</t>
  </si>
  <si>
    <t>2026-03-06T22:08:53.574+01:00</t>
  </si>
  <si>
    <t>[{"id":"ee394832-8137-440a-84b7-b9e0df42a9ab","note":"","count":1,"label":"Hawai 32 cm","posId":"114","price":24900,"isExtra":false},{"id":"8b18781f-3bd0-464d-aa33-9f081ecc1a3a","note":"","count":1,"label":"mozzarella","posId":"B113","price":3000,"KDSTags":["greenhighlight"],"isExtra":true},{"id":"92786627-aa7f-470b-9a46-ca4d5978f1b3","note":"","count":1,"label":"ananas","posId":"B100","price":2500,"KDSTags":["greenhighlight"],"isExtra":true},{"id":"e2500e14-36a7-442f-9e4c-8df3f05db108","note":"","count":1,"label":"pepperoni salám","posId":"B109","price":3000,"KDSTags":["greenhighlight"],"isExtra":true}]</t>
  </si>
  <si>
    <t>2026-03-06T21:58:54.646+01:00</t>
  </si>
  <si>
    <t>2026-03-06T22:09:54.823+01:00</t>
  </si>
  <si>
    <t>[{"id":"57405815","note":"","size":"Pepsi zero sugar 1l","count":2,"label":"Pepsi zero sugar 1l","posId":"N125","price":5900,"isExtra":false},{"id":"54414711","note":"","size":"Pepperoni 40cm 🌶️🌶️","count":1,"label":"Pepperoni 40cm 🌶️🌶️","posId":"108","price":30900,"isExtra":false},{"id":"54414779","note":"","count":1,"label":"Balné","posId":"K0000","price":2000,"isExtra":true},{"id":"54414707","note":"","size":"Margherita 40cm","count":1,"label":"Margherita 40cm","posId":"100","price":26900,"isExtra":false},{"id":"54414779","note":"","count":1,"label":"Balné","posId":"K0000","price":2000,"isExtra":true},{"id":"54414905","note":"","count":1,"label":"Gorgonzola","posId":"C101","price":4000,"KDSTags":["greenhighlight"],"isExtra":true}]</t>
  </si>
  <si>
    <t>2026-03-06T21:58:15.689+01:00</t>
  </si>
  <si>
    <t>2026-03-06T22:06:33.773+01:00</t>
  </si>
  <si>
    <t>2026-03-06T21:51:02.045+01:00</t>
  </si>
  <si>
    <t>2026-03-06T22:16:27.595+01:00</t>
  </si>
  <si>
    <t>[{"id":"944ada84-4b76-4cec-9248-ebcd083131da","note":"","count":1,"label":"Baby špenát &amp; kuře 32 cm","posId":"140","price":24900,"isExtra":false},{"id":"c9bf2e69-6fc6-4d64-86d6-ef55db64361f","note":"","count":1,"label":"párek","posId":"B110","price":3000,"KDSTags":["greenhighlight"],"isExtra":true},{"id":"824198b2-b88a-4fb6-92af-3365de773ad1","note":"","count":1,"label":"Pepsi 1l","posId":"N124","price":5900,"isExtra":false}]</t>
  </si>
  <si>
    <t>2026-03-06T21:41:09.426+01:00</t>
  </si>
  <si>
    <t>2026-03-06T21:46:03.709+01:00</t>
  </si>
  <si>
    <t>[{"id":"69427585fd8faa40bcc99d59","count":1,"label":"Hot &amp; Spicy 40cm 🌶️🌶️","posId":"110","price":30900,"isExtra":false},{"id":"6511bee39791b916de149b1b","count":1,"label":"Balné","posId":"K0000","price":2000,"isExtra":true}]</t>
  </si>
  <si>
    <t>2026-03-06T21:34:21.244+01:00</t>
  </si>
  <si>
    <t>2026-03-06T21:42:50.763+01:00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</si>
  <si>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🌶️","posId":"109","price":30900,"isExtra":false},{"id":"54414779","note":"","count":1,"label":"Balné","posId":"K0000","price":2000,"isExtra":true},{"id":"54414708","note":"","size":"Quattro Formaggi 40cm","count":1,"label":"Quattro Formaggi 40cm","posId":"111","price":30900,"isExtra":false},{"id":"54414779","note":"","count":1,"label":"Balné","posId":"K0000","price":2000,"isExtra":true}]</t>
  </si>
  <si>
    <t>2026-03-06T21:29:40.428+01:00</t>
  </si>
  <si>
    <t>2026-03-06T21:38:43.857+01:00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</si>
  <si>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40cm","posId":"111","price":30900,"isExtra":false},{"id":"54414779","note":"","count":1,"label":"Balné","posId":"K0000","price":2000,"isExtra":true},{"id":"54414813","note":"","count":1,"label":"okraj mozzarella, bylinky","posId":"A122","price":6500,"isExtra":true}]</t>
  </si>
  <si>
    <t>2026-03-06T21:28:59.633+01:00</t>
  </si>
  <si>
    <t>2026-03-06T21:37:29.834+01:00</t>
  </si>
  <si>
    <t>[{"id":"69427585fd8faa40bcc99d67","count":1,"label":"Capricciosa 40cm","posId":"101","price":30900,"isExtra":false},{"id":"6511bee39791b916de149b1b","count":1,"label":"Balné","posId":"K0000","price":2000,"isExtra":true},{"id":"69427585fd8faa40bcc99dcd","count":1,"label":"Pepsi zero sugar 1l","posId":"N125","price":5900,"isExtra":false}]</t>
  </si>
  <si>
    <t>2026-03-06T21:28:41.775+01:00</t>
  </si>
  <si>
    <t>2026-03-06T21:39:43.810+01:00</t>
  </si>
  <si>
    <t>[{"id":"54414744","note":"","size":"Veggie menu Comeback","count":1,"label":"Veggie menu Comeback","posId":"M200","price":34900,"isExtra":false},{"id":"54414837","note":"","count":1,"label":"Comeback","posId":"Y121","price":0,"isExtra":true},{"id":"54414770","note":"","count":1,"label":"Balné","posId":"K0000","price":3000,"isExtra":true},{"id":"54414799","note":"","count":1,"label":"česnekový chléb","posId":"P104","price":0,"isExtra":true},{"id":"57405827","note":"","count":1,"label":"Pepsi zero sugar 1l","posId":"N125","price":0,"isExtra":true}]</t>
  </si>
  <si>
    <t>2026-03-06T21:25:02.979+01:00</t>
  </si>
  <si>
    <t>2026-03-06T21:36:27.489+01:00</t>
  </si>
  <si>
    <t>[{"id":"36ea3088-07fd-428f-b871-c4a5ee9cef7b","note":"","count":1,"label":"Comeback 40 cm","posId":"109","price":30900,"isExtra":false},{"id":"0f32557d-3b00-4445-b026-75e05c963906","note":"","count":1,"label":"Jalapeños","posId":"C102","price":3500,"KDSTags":["greenhighlight"],"isExtra":true}]</t>
  </si>
  <si>
    <t>2026-03-06T21:15:02.076+01:00</t>
  </si>
  <si>
    <t>2026-03-06T21:21:09.488+01:00</t>
  </si>
  <si>
    <t>[{"id":"35e045f9-bc36-46e9-8142-6579de78a05b","note":"","count":1,"label":"Comeback 32 cm","posId":"121","price":24900,"isExtra":false},{"id":"a3d62a5d-2e1d-48db-874e-d64becff7059","note":"","count":1,"label":"změna na BBQ základ","posId":"i128","price":0,"isExtra":true},{"id":"adb25a98-2836-4da5-82f5-82c3fc24d621","note":"","count":1,"label":"grana padano","posId":"B130","price":3000,"KDSTags":["greenhighlight"],"isExtra":true}]</t>
  </si>
  <si>
    <t>2026-03-06T21:12:38.012+01:00</t>
  </si>
  <si>
    <t>2026-03-06T21:20:34.794+01:00</t>
  </si>
  <si>
    <t>2026-03-06T21:08:50.779+01:00</t>
  </si>
  <si>
    <t>2026-03-06T21:19:52.467+01:00</t>
  </si>
  <si>
    <t>[{"id":"af56a8c5-97bc-46b9-b01e-e295e7dfc7cd","count":1,"label":"Pizza Comeback 32","posId":"121","price":24900,"isExtra":false,"creatorId":"KVngjXIie8AoFUhO7pHZD","isPackging":0,"actualLabel":"Pizza Comeback 32"},{"id":"ymBOCn5TmdXromQHrpfrr","count":1,"label":"Smetanový základ","posId":"ZRS32","price":0,"isExtra":true,"mainItemId":"af56a8c5-97bc-46b9-b01e-e295e7dfc7cd"},{"id":"f18a3b7f-dd15-4ab8-8eb9-a097164b8360","count":1,"label":"Pizza BBQ Texas 32","posId":"119","price":24900,"isExtra":false,"creatorId":"7NDBcuYdlO3VF8-VFxIcx","isPackging":0,"actualLabel":"Pizza BBQ Texas 32"}]</t>
  </si>
  <si>
    <t>2026-03-06T21:04:47.803+01:00</t>
  </si>
  <si>
    <t>2026-03-06T21:17:00.830+01:00</t>
  </si>
  <si>
    <t>[{"id":"M100","note":"","count":1,"label":"Spicy menu Comeback","posId":"M100","price":34900,"isExtra":false},{"id":"K0000","note":"","count":1,"label":"Balné","posId":"K0000","price":3000,"isExtra":true},{"id":"Y119","note":"","count":1,"label":"BBQ Texas","posId":"Y119","price":0,"isExtra":true},{"id":"ZRS32","note":"","count":1,"label":"Smetanový základ","posId":"ZRS32","price":0,"isExtra":true},{"id":"P101","note":"","count":1,"label":"spicy wings 🌶️","posId":"P101","price":0,"isExtra":true},{"id":"N125","note":"","count":1,"label":"Pepsi zero sugar 1l","posId":"N125","price":0,"isExtra":true}]</t>
  </si>
  <si>
    <t>2026-03-06T21:02:23.551+01:00</t>
  </si>
  <si>
    <t>2026-03-06T21:14:32.706+01:00</t>
  </si>
  <si>
    <t>[{"id":"59610942","note":"","size":"Hawai 32cm","count":1,"label":"Hawai 32cm","posId":"114","price":24900,"isExtra":false},{"id":"54414789","note":"","count":1,"label":"Balné","posId":"K0000","price":1500,"isExtra":true},{"id":"57278742","note":"","count":1,"label":"Smetanový základ","posId":"ZRS32","price":0,"isExtra":true},{"id":"59610934","note":"","size":"Margherita 32cm","count":1,"label":"Margherita 32cm","posId":"112","price":20900,"isExtra":false},{"id":"54414789","note":"","count":1,"label":"Balné","posId":"K0000","price":1500,"isExtra":true},{"id":"57278742","note":"","count":1,"label":"Smetanový základ","posId":"ZRS32","price":0,"isExtra":true}]</t>
  </si>
  <si>
    <t>2026-03-06T21:01:02.317+01:00</t>
  </si>
  <si>
    <t>2026-03-06T21:08:28.516+01:00</t>
  </si>
  <si>
    <t>2026-03-06T21:20:45.213+01:00</t>
  </si>
  <si>
    <t>2026-03-06T21:01:03.089+01:00</t>
  </si>
  <si>
    <t>2026-03-06T21:00:06.480+01:00</t>
  </si>
  <si>
    <t>2026-03-06T21:05:25.684+01:00</t>
  </si>
  <si>
    <t>[{"id":"69427585fd8faa40bcc99d81","count":1,"label":"Capricciosa 32cm","posId":"113","price":24900,"isExtra":false},{"id":"6511bee39791b916de149f24","count":1,"label":"Balné","posId":"K0000","price":1500,"isExtra":true},{"id":"67484135a145e662976180c7","count":1,"label":"Smetanový základ","posId":"ZRS32","price":0,"isExtra":true},{"id":"68ed3b351f991b59f0e56fe8","count":1,"label":"bez plněných okrajů","posId":"X1000","price":0,"isExtra":true}]</t>
  </si>
  <si>
    <t>2026-03-06T20:58:40.574+01:00</t>
  </si>
  <si>
    <t>2026-03-06T21:04:45.718+01:00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</si>
  <si>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🌶️","posId":"121","price":24900,"isExtra":false},{"id":"54414789","note":"","count":1,"label":"Balné","posId":"K0000","price":1500,"isExtra":true},{"id":"57278742","note":"","count":1,"label":"Smetanový základ","posId":"ZRS32","price":0,"isExtra":true}]</t>
  </si>
  <si>
    <t>2026-03-06T20:55:50.491+01:00</t>
  </si>
  <si>
    <t>2026-03-06T21:13:03.773+01:00</t>
  </si>
  <si>
    <t>[{"id":"54414707","note":"","size":"Margherita 40cm","count":1,"label":"Margherita 40cm","posId":"100","price":26900,"isExtra":false},{"id":"54414779","note":"","count":1,"label":"Balné","posId":"K0000","price":2000,"isExtra":true},{"id":"54414894","note":"","count":1,"label":"Šunka","posId":"C106","price":4000,"KDSTags":["greenhighlight"],"isExtra":true},{"id":"54414707","note":"","size":"Margherita 40cm","count":1,"label":"Margherita 40cm","posId":"100","price":26900,"isExtra":false},{"id":"54414779","note":"","count":1,"label":"Balné","posId":"K0000","price":2000,"isExtra":true},{"id":"54414830","note":"","count":1,"label":"Žampiony","posId":"C105","price":3500,"KDSTags":["greenhighlight"],"isExtra":true},{"id":"54414865","note":"","count":1,"label":"Paprika","posId":"C111","price":3500,"KDSTags":["greenhighlight"],"isExtra":true},{"id":"54414894","note":"","count":1,"label":"Šunka","posId":"C106","price":4000,"KDSTags":["greenhighlight"],"isExtra":true},{"id":"54414710","note":"","size":"Comeback 40cm 🌶️","count":1,"label":"Comeback 40cm 🌶️","posId":"109","price":30900,"isExtra":false},{"id":"54414779","note":"","count":1,"label":"Balné","posId":"K0000","price":2000,"isExtra":true}]</t>
  </si>
  <si>
    <t>2026-03-06T20:55:01.814+01:00</t>
  </si>
  <si>
    <t>2026-03-06T21:10:24.537+01:00</t>
  </si>
  <si>
    <t>2026-03-06T21:36:00.697+01:00</t>
  </si>
  <si>
    <t>2026-03-06T20:55:02.244+01:00</t>
  </si>
  <si>
    <t>[{"id":"5b1f2843-926a-4dd1-a5f0-4fddc7b45013","note":"","count":1,"label":"Margherita 32 cm","posId":"112","price":20900,"isExtra":false},{"id":"117c830b-d7db-490d-a3b9-365f8c4fa2d3","note":"","count":1,"label":"Zeleninová 32 cm","posId":"115","price":24900,"isExtra":false},{"id":"a62e938c-9a71-490f-818d-7d681b9da334","note":"","count":1,"label":"BEZ -žampiony","posId":"X105","price":0,"KDSTags":["redhighlight"],"isExtra":true}]</t>
  </si>
  <si>
    <t>2026-03-06T20:52:03.661+01:00</t>
  </si>
  <si>
    <t>2026-03-06T21:00:58.704+01:00</t>
  </si>
  <si>
    <t>[{"id":"69427585fd8faa40bcc99d55","count":1,"label":"Margherita 40cm","posId":"100","price":26900,"isExtra":false},{"id":"6511bee39791b916de149b1b","count":1,"label":"Balné","posId":"K0000","price":2000,"isExtra":true},{"id":"67484135a145e66297618377","count":1,"label":"BBQ základ","posId":"ZRB40","price":0,"isExtra":true},{"id":"684ae97920a48a7892c1fa39","count":1,"label":"Šunka","posId":"C106","price":4000,"KDSTags":["greenhighlight"],"isExtra":true}]</t>
  </si>
  <si>
    <t>2026-03-06T20:45:10.911+01:00</t>
  </si>
  <si>
    <t>2026-03-06T20:52:40.662+01:00</t>
  </si>
  <si>
    <t>[{"id":"54414716","note":"","size":"Hawai 40cm","count":1,"label":"Hawai 40cm","posId":"102","price":30900,"isExtra":false},{"id":"54414779","note":"","count":1,"label":"Balné","posId":"K0000","price":2000,"isExtra":true},{"id":"59555830","note":"","count":1,"label":"Smetanový základ","posId":"ZRS40","price":0,"isExtra":true},{"id":"54414856","note":"","count":1,"label":"okraj hotdog, bbq omáčka","posId":"A120","price":6500,"isExtra":true}]</t>
  </si>
  <si>
    <t>2026-03-06T20:45:01.886+01:00</t>
  </si>
  <si>
    <t>2026-03-06T21:04:21.466+01:00</t>
  </si>
  <si>
    <t>[{"id":"ff8bc446-e047-44f1-bae5-423b565e0123","note":"","count":1,"label":"Capricciosa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bylinky","posId":"A121","price":5700,"isExtra":true},{"id":"e1ef9526-7c68-483b-a8a1-92bb58ce9f1e","note":"","count":1,"label":"Jalapenos Rolls, 6 ks","posId":"jpr200","price":8900,"isExtra":false}]</t>
  </si>
  <si>
    <t>2026-03-06T20:43:20.536+01:00</t>
  </si>
  <si>
    <t>2026-03-06T20:51:24.692+01:00</t>
  </si>
  <si>
    <t>[{"id":"59809293","note":"","size":"Jablečno-skořicové rolls","count":1,"label":"Jablečno-skořicové rolls","posId":"18","price":8900,"isExtra":false},{"id":"54414789","note":"","count":1,"label":"Balné","posId":"K0000","price":1500,"isExtra":true},{"id":"59610935","note":"","size":"Quattro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</si>
  <si>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2026-03-06T20:43:09.461+01:00</t>
  </si>
  <si>
    <t>2026-03-06T20:50:16.652+01:00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</si>
  <si>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🌶️","posId":"121","price":24900,"isExtra":false},{"id":"54414789","note":"","count":1,"label":"Balné","posId":"K0000","price":1500,"isExtra":true},{"id":"54414867","note":"","count":1,"label":"okraj hotdog, bez omáčky","posId":"A125","price":5700,"isExtra":true}]</t>
  </si>
  <si>
    <t>2026-03-06T20:43:02.514+01:00</t>
  </si>
  <si>
    <t>2026-03-06T20:49:07.392+01:00</t>
  </si>
  <si>
    <t>2026-03-06T21:03:42.161+01:00</t>
  </si>
  <si>
    <t>2026-03-06T20:43:03.279+01:00</t>
  </si>
  <si>
    <t>[{"id":"9d4a0928-5003-481d-81e0-f3a050a663da","note":"","count":2,"label":"Guarana Kiwi a jablko 0,5l","posId":"N144","price":5500,"isExtra":false},{"id":"ee394832-8137-440a-84b7-b9e0df42a9ab","note":"","count":1,"label":"Hawai 32 cm","posId":"114","price":24900,"isExtra":false},{"id":"2be8bd8d-b8cf-456a-a9f3-1ae18c5726f9","note":"","count":1,"label":"okraj mozzarella, BBQ omáčka","posId":"A123","price":5700,"isExtra":true},{"id":"3a8b6a85-3b5c-4ee4-be2d-261ab8731d6e","note":"","count":1,"label":"Dip česnekový","posId":"P106","price":2000,"isExtra":false}]</t>
  </si>
  <si>
    <t>2026-03-06T20:41:49.370+01:00</t>
  </si>
  <si>
    <t>2026-03-06T20:47:08.626+01:00</t>
  </si>
  <si>
    <t>[{"id":"69427585fd8faa40bcc99d71","count":1,"label":"Quattro Formaggi 32cm","posId":"123","price":24900,"isExtra":false},{"id":"6511bee39791b916de149f24","count":1,"label":"Balné","posId":"K0000","price":1500,"isExtra":true},{"id":"68ed3b351f991b59f0e56fe8","count":1,"label":"bez plněných okrajů","posId":"X1000","price":0,"isExtra":true},{"id":"69427585fd8faa40bcc99dad","count":1,"label":"Česnekový chléb 18cm","posId":"P104","price":7900,"isExtra":false},{"id":"6511bee39791b916de149f24","count":1,"label":"Balné","posId":"K0000","price":1500,"isExtra":true}]</t>
  </si>
  <si>
    <t>2026-03-06T20:39:03.150+01:00</t>
  </si>
  <si>
    <t>2026-03-06T20:48:43.841+01:00</t>
  </si>
  <si>
    <t>2026-03-06T21:13:00.389+01:00</t>
  </si>
  <si>
    <t>2026-03-06T20:39:09.413+01:00</t>
  </si>
  <si>
    <t>[{"id":"b0d5792c-72a3-41ec-9f78-3fedc41c2a8a","note":"","count":1,"label":"VEGGIE MENU COMEBACK","posId":"","price":34900,"isExtra":false},{"id":"8131fe52-523e-4529-a239-ca5629315dac","note":"","count":1,"label":"Comeback","posId":"Y121","price":0,"isExtra":true},{"id":"a98eba86-284a-4099-98ed-875f3adb76fa","note":"","count":1,"label":"Americké těsto","posId":"14","price":0,"isExtra":true},{"id":"3901ddb1-2253-4d68-9f6f-e201beb3810a","note":"","count":1,"label":"Rajčatový základ","posId":"A127","price":0,"isExtra":true},{"id":"ccbbabfb-780b-41d6-8114-821ced779aaf","note":"","count":1,"label":"Česnekový chléb","posId":"P104","price":0,"isExtra":true},{"id":"09284538-623e-44fe-a20e-248d39eb68fc","note":"","count":1,"label":"Pepsi 1l","posId":"N124","price":0,"isExtra":true}]</t>
  </si>
  <si>
    <t>2026-03-06T20:34:02.370+01:00</t>
  </si>
  <si>
    <t>2026-03-06T21:02:23.454+01:00</t>
  </si>
  <si>
    <t>2026-03-06T20:32:01.221+01:00</t>
  </si>
  <si>
    <t>2026-03-06T20:38:45.655+01:00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</si>
  <si>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🌶️","posId":"109","price":30900,"isExtra":false},{"id":"54414779","note":"","count":1,"label":"Balné","posId":"K0000","price":2000,"isExtra":true},{"id":"59555830","note":"","count":1,"label":"Smetanový základ","posId":"ZRS40","price":0,"isExtra":true}]</t>
  </si>
  <si>
    <t>2026-03-06T20:31:02.982+01:00</t>
  </si>
  <si>
    <t>2026-03-06T20:44:39.423+01:00</t>
  </si>
  <si>
    <t>2026-03-06T21:00:04.188+01:00</t>
  </si>
  <si>
    <t>2026-03-06T20:31:03.629+01:00</t>
  </si>
  <si>
    <t>[{"id":"03ade9ce-5d0f-4499-a6a3-340b58ae4468","note":"","count":1,"label":"Capricciosa 32 cm","posId":"113","price":24900,"isExtra":false},{"id":"0005ff76-02c8-47f3-a86e-87443988197a","note":"","count":1,"label":"BBQ Texas 32 cm","posId":"119","price":24900,"isExtra":false}]</t>
  </si>
  <si>
    <t>2026-03-06T20:30:52.729+01:00</t>
  </si>
  <si>
    <t>2026-03-06T20:43:38.657+01:00</t>
  </si>
  <si>
    <t>[{"id":"54414712","note":"","size":"BBQ Texas 40cm","count":1,"label":"BBQ Texas 40cm","posId":"107","price":30900,"isExtra":false},{"id":"54414779","note":"","count":1,"label":"Balné","posId":"K0000","price":2000,"isExtra":true},{"id":"54414813","note":"","count":1,"label":"okraj mozzarella, bylinky","posId":"A122","price":6500,"isExtra":true},{"id":"54414745","note":"","size":"Spicy Wings 🌶️","count":1,"label":"Spicy Wings 🌶️","posId":"P101","price":11900,"isExtra":false},{"id":"54414789","note":"","count":1,"label":"Balné","posId":"K0000","price":1500,"isExtra":true}]</t>
  </si>
  <si>
    <t>2026-03-06T20:26:31.135+01:00</t>
  </si>
  <si>
    <t>2026-03-06T20:38:34.906+01:00</t>
  </si>
  <si>
    <t>[{"id":"59610943","note":"","size":"Capricciosa 32cm","count":1,"label":"Capricciosa 32cm","posId":"113","price":24900,"isExtra":false},{"id":"54414789","note":"","count":1,"label":"Balné","posId":"K0000","price":1500,"isExtra":true},{"id":"54414750","note":"","size":"Česnekový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dip","posId":"P106","price":2000,"isExtra":false},{"id":"54414789","note":"","count":1,"label":"Balné","posId":"K0000","price":1500,"isExtra":true},{"id":"54414745","note":"","size":"Spicy Wings 🌶️","count":1,"label":"Spicy Wings 🌶️","posId":"P101","price":11900,"isExtra":false},{"id":"54414789","note":"","count":1,"label":"Balné","posId":"K0000","price":1500,"isExtra":true}]</t>
  </si>
  <si>
    <t>2026-03-06T20:26:30.389+01:00</t>
  </si>
  <si>
    <t>2026-03-06T20:37:23.588+01:00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</si>
  <si>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40cm","posId":"111","price":30900,"isExtra":false},{"id":"54414779","note":"","count":1,"label":"Balné","posId":"K0000","price":2000,"isExtra":true},{"id":"59555833","note":"","count":1,"label":"Rajčatový základ","posId":"ZSR40","price":0,"isExtra":true},{"id":"54414777","note":"","count":1,"label":"bez plněných okrajů","posId":"X1000","price":0,"isExtra":true},{"id":"54414817","note":"","count":1,"label":"Bez gorgonzoly","posId":"X101","price":0,"KDSTags":["redhighlight"],"isExtra":true}]</t>
  </si>
  <si>
    <t>2026-03-06T20:25:27.438+01:00</t>
  </si>
  <si>
    <t>2026-03-06T20:36:54.944+01:00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</si>
  <si>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🌶️🌶️","posId":"120","price":24900,"isExtra":false},{"id":"54414789","note":"","count":1,"label":"Balné","posId":"K0000","price":1500,"isExtra":true},{"id":"54414783","note":"","count":1,"label":"bez plněných okrajů","posId":"X1000","price":0,"isExtra":true},{"id":"54414900","note":"","count":1,"label":"Slanina","posId":"B108","price":3000,"KDSTags":["greenhighlight"],"isExtra":true},{"id":"54414911","note":"","count":1,"label":"Pepperoni salám","posId":"B109","price":3000,"KDSTags":["greenhighlight"],"isExtra":true},{"id":"54414748","note":"","size":"Česnekový chléb 18cm","count":1,"label":"Česnekový chléb 18cm","posId":"P104","price":7900,"isExtra":false},{"id":"54414789","note":"","count":1,"label":"Balné","posId":"K0000","price":1500,"isExtra":true},{"id":"59610934","note":"Jako sýr navíc prosím parmazán. Děkuji","size":"Margherita 32cm","count":1,"label":"Margherita 32cm","posId":"112","price":20900,"isExtra":false},{"id":"54414789","note":"","count":1,"label":"Balné","posId":"K0000","price":1500,"isExtra":true},{"id":"54414897","note":"","count":1,"label":"Šunka","posId":"B106","price":3000,"KDSTags":["greenhighlight"],"isExtra":true},{"id":"54414912","note":"","count":1,"label":"Grana padano, pecorino, parmazán","posId":"B130","price":3000,"KDSTags":["greenhighlight"],"isExtra":true}]</t>
  </si>
  <si>
    <t>2026-03-06T20:25:27.281+01:00</t>
  </si>
  <si>
    <t>2026-03-06T20:36:52.833+01:00</t>
  </si>
  <si>
    <t>2026-03-06T20:19:01.728+01:00</t>
  </si>
  <si>
    <t>2026-03-06T20:24:20.900+01:00</t>
  </si>
  <si>
    <t>2026-03-06T20:57:16.407+01:00</t>
  </si>
  <si>
    <t>2026-03-06T20:19:02.164+01:00</t>
  </si>
  <si>
    <t>[{"id":"f1315fc0-dfbb-459c-9f31-49d8e60875f4","note":"","count":1,"label":"Pepperoni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bylinky","posId":"A122","price":6500,"isExtra":true}]</t>
  </si>
  <si>
    <t>2026-03-06T20:13:02.957+01:00</t>
  </si>
  <si>
    <t>2026-03-06T20:21:13.404+01:00</t>
  </si>
  <si>
    <t>[{"id":"aef5aaf8-2acf-4f20-91be-c8829f11cd0c","note":"","count":1,"label":"Capricciosa 40 cm","posId":"101","price":30900,"isExtra":false},{"id":"86843148-4e32-4979-bfd6-d7151207f70f","note":"","count":1,"label":"Šunka","posId":"C106","price":4000,"KDSTags":["greenhighlight"],"isExtra":true}]</t>
  </si>
  <si>
    <t>2026-03-06T20:12:02.460+01:00</t>
  </si>
  <si>
    <t>2026-03-06T20:22:27.397+01:00</t>
  </si>
  <si>
    <t>2026-03-06T20:38:40.289+01:00</t>
  </si>
  <si>
    <t>2026-03-06T20:12:04.840+01:00</t>
  </si>
  <si>
    <t>[{"id":"e525f614-2c06-459a-8d22-623546aa83fc","note":"","count":1,"label":"BBQ Texas 40 cm","posId":"107","price":30900,"isExtra":false},{"id":"f61b7339-3b20-4583-b2b8-12e48de2876d","note":"","count":1,"label":"změna na Rajčatový základ","posId":"i105","price":0,"isExtra":true}]</t>
  </si>
  <si>
    <t>2026-03-06T20:12:02.383+01:00</t>
  </si>
  <si>
    <t>2026-03-06T20:19:45.410+01:00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</si>
  <si>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bylinky","posId":"A122","price":6500,"isExtra":true},{"id":"131c6239-e041-4ab5-9f75-400951ef95f4","note":"","count":1,"label":"Dip jalapenos","posId":"P107","price":2000,"isExtra":false}]</t>
  </si>
  <si>
    <t>2026-03-06T20:11:23.072+01:00</t>
  </si>
  <si>
    <t>2026-03-06T20:19:22.984+01:00</t>
  </si>
  <si>
    <t>[{"id":"69427585fd8faa40bcc99d75","count":1,"label":"Comeback 32cm 🌶️","posId":"121","price":24900,"isExtra":false},{"id":"6511bee39791b916de149f24","count":1,"label":"Balné","posId":"K0000","price":1500,"isExtra":true},{"id":"69427585fd8faa40bcc99dcd","count":1,"label":"Pepsi zero sugar 1l","posId":"N125","price":5900,"isExtra":false}]</t>
  </si>
  <si>
    <t>2026-03-06T20:01:02.732+01:00</t>
  </si>
  <si>
    <t>2026-03-06T20:08:39.264+01:00</t>
  </si>
  <si>
    <t>2026-03-06T20:37:29.493+01:00</t>
  </si>
  <si>
    <t>2026-03-06T20:01:03.408+01:00</t>
  </si>
  <si>
    <t>[{"id":"117c830b-d7db-490d-a3b9-365f8c4fa2d3","note":"","count":1,"label":"Zeleninová 32 cm","posId":"115","price":24900,"isExtra":false},{"id":"57c816b2-3e3f-46c2-b126-b09910d79cb0","note":"","count":1,"label":"změna na Smetanový základ","posId":"i129","price":0,"isExtra":true},{"id":"2f5e6647-81e9-4b87-979a-d1df9153229a","note":"","count":1,"label":"jalapeños","posId":"B102","price":2500,"KDSTags":["greenhighlight"],"isExtra":true},{"id":"722691fb-710c-4d3a-9008-0ae0dc3e4e1d","note":"","count":1,"label":"BEZ -kukuřice","posId":"X115","price":0,"KDSTags":["redhighlight"],"isExtra":true},{"id":"a4efa812-1470-4ea2-a19d-39843abed3be","note":"","count":1,"label":"Comeback 32 cm","posId":"145","price":24900,"isExtra":false}]</t>
  </si>
  <si>
    <t>2026-03-06T20:00:02.967+01:00</t>
  </si>
  <si>
    <t>2026-03-06T20:07:29.472+01:00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</si>
  <si>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</si>
  <si>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2026-03-06T19:55:24.957+01:00</t>
  </si>
  <si>
    <t>2026-03-06T20:27:17.557+01:00</t>
  </si>
  <si>
    <t>[{"id":"69427585fd8faa40bcc99d5b","count":1,"label":"Comeback 40cm 🌶️","posId":"109","price":30900,"isExtra":false},{"id":"6511bee39791b916de149b1b","count":1,"label":"Balné","posId":"K0000","price":2000,"isExtra":true},{"id":"684ae97920a48a7892c1fa38","count":1,"label":"Mozzarella","posId":"C113","price":4000,"KDSTags":["greenhighlight"],"isExtra":true},{"id":"69427585fd8faa40bcc99daf","count":1,"label":"Pepperoni Rolls 🌶️","posId":"P100","price":8900,"isExtra":false},{"id":"6511bee39791b916de149f24","count":1,"label":"Balné","posId":"K0000","price":1500,"isExtra":true}]</t>
  </si>
  <si>
    <t>2026-03-06T19:53:25.048+01:00</t>
  </si>
  <si>
    <t>2026-03-06T20:01:25.371+01:00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</si>
  <si>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🌶️","posId":"121","price":24900,"isExtra":false},{"id":"54414789","note":"","count":1,"label":"Balné","posId":"K0000","price":1500,"isExtra":true},{"id":"57278742","note":"","count":1,"label":"Smetanový základ","posId":"ZRS32","price":0,"isExtra":true},{"id":"57405815","note":"","size":"Pepsi zero sugar 1l","count":1,"label":"Pepsi zero sugar 1l","posId":"N125","price":5900,"isExtra":false}]</t>
  </si>
  <si>
    <t>2026-03-06T19:53:04.838+01:00</t>
  </si>
  <si>
    <t>2026-03-06T20:02:52.536+01:00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</si>
  <si>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40cm","posId":"111","price":30900,"isExtra":false},{"id":"54414779","note":"","count":1,"label":"Balné","posId":"K0000","price":2000,"isExtra":true},{"id":"54414777","note":"","count":1,"label":"bez plněných okrajů","posId":"X1000","price":0,"isExtra":true},{"id":"59610944","note":"","size":"Baby Špenát &amp; kuře 32cm","count":1,"label":"Baby Špenát &amp; kuře 32cm","posId":"116","price":24900,"isExtra":false},{"id":"54414789","note":"","count":1,"label":"Balné","posId":"K0000","price":1500,"isExtra":true},{"id":"54414783","note":"","count":1,"label":"bez plněných okrajů","posId":"X1000","price":0,"isExtra":true},{"id":"54414745","note":"","size":"Spicy Wings 🌶️","count":1,"label":"Spicy Wings 🌶️","posId":"P101","price":11900,"isExtra":false},{"id":"54414789","note":"","count":1,"label":"Balné","posId":"K0000","price":1500,"isExtra":true},{"id":"54414750","note":"","size":"Česnekový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</si>
  <si>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2026-03-06T19:50:22.017+01:00</t>
  </si>
  <si>
    <t>2026-03-06T19:57:14.621+01:00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</si>
  <si>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🌶️🌶️","posId":"110","price":30900,"isExtra":false},{"id":"54414779","note":"","count":1,"label":"Balné","posId":"K0000","price":2000,"isExtra":true},{"id":"59555837","note":"","count":1,"label":"BBQ základ","posId":"ZRB40","price":0,"isExtra":true},{"id":"54414777","note":"","count":1,"label":"bez plněných okrajů","posId":"X1000","price":0,"isExtra":true},{"id":"54414752","note":"","size":"Jalapenos Rolls","count":1,"label":"Jalapenos Rolls","posId":"jpr200","price":8900,"isExtra":false},{"id":"54414789","note":"","count":1,"label":"Balné","posId":"K0000","price":1500,"isExtra":true}]</t>
  </si>
  <si>
    <t>2026-03-06T19:48:25.526+01:00</t>
  </si>
  <si>
    <t>2026-03-06T20:00:13.488+01:00</t>
  </si>
  <si>
    <t>[{"id":"59610944","note":"","size":"Baby Špenát &amp; kuře 32cm","count":1,"label":"Baby Špenát &amp; kuře 32cm","posId":"116","price":24900,"isExtra":false},{"id":"54414789","note":"","count":1,"label":"Balné","posId":"K0000","price":1500,"isExtra":true},{"id":"59610943","note":"","size":"Capricciosa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32cm","posId":"113","price":24900,"isExtra":false},{"id":"54414789","note":"","count":1,"label":"Balné","posId":"K0000","price":1500,"isExtra":true},{"id":"59610938","note":"","size":"Pepperoni 32cm 🌶️🌶️","count":1,"label":"Pepperoni 32cm 🌶️🌶️","posId":"120","price":24900,"isExtra":false},{"id":"54414789","note":"","count":1,"label":"Balné","posId":"K0000","price":1500,"isExtra":true}]</t>
  </si>
  <si>
    <t>2026-03-06T19:47:01.757+01:00</t>
  </si>
  <si>
    <t>2026-03-06T19:55:31.237+01:00</t>
  </si>
  <si>
    <t>2026-03-06T20:15:27.255+01:00</t>
  </si>
  <si>
    <t>2026-03-06T19:47:02.415+01:00</t>
  </si>
  <si>
    <t>[{"id":"1fae666b-4102-4ed0-b317-2a07b21ae279","note":"","count":1,"label":"Hot &amp; Spicy 40 cm","posId":"110","price":30900,"isExtra":false},{"id":"9461c599-e1f4-4267-8dd8-c1eea66839a3","note":"","count":1,"label":"Choco Rolls, 6 ks","posId":"chr100","price":8900,"isExtra":false}]</t>
  </si>
  <si>
    <t>2026-03-06T19:42:01.658+01:00</t>
  </si>
  <si>
    <t>2026-03-06T19:49:10.552+01:00</t>
  </si>
  <si>
    <t>2026-03-06T19:40:01.655+01:00</t>
  </si>
  <si>
    <t>2026-03-06T19:49:02.159+01:00</t>
  </si>
  <si>
    <t>2026-03-06T20:11:36.063+01:00</t>
  </si>
  <si>
    <t>2026-03-06T19:40:02.561+01:00</t>
  </si>
  <si>
    <t>[{"id":"1fae666b-4102-4ed0-b317-2a07b21ae279","note":"","count":1,"label":"Hot &amp; Spicy 40 cm","posId":"110","price":30900,"isExtra":false},{"id":"b6658da4-b777-42a2-94b6-5ce20ff49587","note":"","count":1,"label":"Pepperoni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bylinky","posId":"A121","price":5700,"isExtra":true}]</t>
  </si>
  <si>
    <t>2026-03-06T19:38:09.613+01:00</t>
  </si>
  <si>
    <t>2026-03-06T19:45:46.525+01:00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</si>
  <si>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40cm","posId":"111","price":30900,"isExtra":false},{"id":"54414779","note":"","count":1,"label":"Balné","posId":"K0000","price":2000,"isExtra":true},{"id":"54414813","note":"","count":1,"label":"okraj mozzarella, bylinky","posId":"A122","price":6500,"isExtra":true},{"id":"54414750","note":"","size":"Česnekový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</si>
  <si>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2026-03-06T19:37:19.926+01:00</t>
  </si>
  <si>
    <t>2026-03-06T19:43:01.499+01:00</t>
  </si>
  <si>
    <t>[{"id":"69427585fd8faa40bcc99d7f","count":1,"label":"Hawai 32cm","posId":"114","price":24900,"isExtra":false},{"id":"6511bee39791b916de149f24","count":1,"label":"Balné","posId":"K0000","price":1500,"isExtra":true}]</t>
  </si>
  <si>
    <t>2026-03-06T19:33:49.278+01:00</t>
  </si>
  <si>
    <t>2026-03-06T19:43:07.593+01:00</t>
  </si>
  <si>
    <t>[{"id":"69427585fd8faa40bcc99d69","count":1,"label":"Baby špenát &amp; kuře 40cm","posId":"104","price":30900,"isExtra":false},{"id":"6511bee39791b916de149b1b","count":1,"label":"Balné","posId":"K0000","price":2000,"isExtra":true},{"id":"69427585fd8faa40bcc99db1","count":1,"label":"Česnekový dip","posId":"P106","price":2000,"isExtra":false},{"id":"6511bee39791b916de149f24","count":1,"label":"Balné","posId":"K0000","price":1500,"isExtra":true},{"id":"69427585fd8faa40bcc99dcd","count":1,"label":"Pepsi zero sugar 1l","posId":"N125","price":5900,"isExtra":false}]</t>
  </si>
  <si>
    <t>2026-03-06T19:32:19.724+01:00</t>
  </si>
  <si>
    <t>2026-03-06T19:39:59.155+01:00</t>
  </si>
  <si>
    <t>[{"id":"272cd130-2932-4537-ac06-674dcc0d9489","count":1,"label":"Pizza Capricciosa 32","posId":"113","price":24900,"isExtra":false,"creatorId":"t8iX_RWRtM3IlEK7_F7xb","isPackging":0,"actualLabel":"Pizza Capricciosa 32"},{"id":"cf05c4d3-5206-479a-94ab-2270ec0ff8e6","count":1,"label":"Pizza Pepperoni 32","posId":"120","price":24900,"isExtra":false,"creatorId":"bxcafoQ1UdLcAwoqskM9H","isPackging":0,"actualLabel":"Pizza Pepperoni 32"}]</t>
  </si>
  <si>
    <t>2026-03-06T19:30:02.793+01:00</t>
  </si>
  <si>
    <t>2026-03-06T19:47:37.248+01:00</t>
  </si>
  <si>
    <t>2026-03-06T20:00:30.226+01:00</t>
  </si>
  <si>
    <t>2026-03-06T19:30:05.815+01:00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</si>
  <si>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3f15a32f-4d5b-4afb-ae1b-12f68224d029","note":"","count":1,"label":"Olivy","posId":"C112","price":3500,"KDSTags":["greenhighlight"],"isExtra":true},{"id":"7fdd6df3-b4af-470d-955c-d1de47ab00a5","note":"","count":1,"label":"Žampiony","posId":"C105","price":3500,"KDSTags":["greenhighlight"],"isExtra":true},{"id":"614269dd-2dbe-47e4-81f8-670c7ef03e2f","note":"","count":1,"label":"Pepperoni salám","posId":"C109","price":4000,"KDSTags":["greenhighlight"],"isExtra":true}]</t>
  </si>
  <si>
    <t>2026-03-06T19:26:58.786+01:00</t>
  </si>
  <si>
    <t>2026-03-06T19:34:57.653+01:00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</si>
  <si>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🌶️🌶️","posId":"108","price":30900,"isExtra":false},{"id":"54414779","note":"","count":1,"label":"Balné","posId":"K0000","price":2000,"isExtra":true},{"id":"54414710","note":"","size":"Comeback 40cm 🌶️","count":1,"label":"Comeback 40cm 🌶️","posId":"109","price":30900,"isExtra":false},{"id":"54414779","note":"","count":1,"label":"Balné","posId":"K0000","price":2000,"isExtra":true},{"id":"54414813","note":"","count":1,"label":"okraj mozzarella, bylinky","posId":"A122","price":6500,"isExtra":true},{"id":"54414864","note":"","count":1,"label":"Bez cibule","posId":"X103","price":0,"KDSTags":["redhighlight"],"isExtra":true},{"id":"57405816","note":"","size":"Mirinda 1l","count":1,"label":"Mirinda 1l","posId":"N126","price":5900,"isExtra":false}]</t>
  </si>
  <si>
    <t>2026-03-06T19:19:34.795+01:00</t>
  </si>
  <si>
    <t>2026-03-06T19:28:45.436+01:00</t>
  </si>
  <si>
    <t>[{"id":"69427585fd8faa40bcc99d65","count":1,"label":"Hawai 40cm","posId":"102","price":30900,"isExtra":false},{"id":"6511bee39791b916de149b1b","count":1,"label":"Balné","posId":"K0000","price":2000,"isExtra":true},{"id":"68ed3b351f991b59f0e56c27","count":1,"label":"okraj mozzarella, bylinky","posId":"A122","price":6500,"isExtra":true}]</t>
  </si>
  <si>
    <t>2026-03-06T19:19:01.687+01:00</t>
  </si>
  <si>
    <t>2026-03-06T19:31:07.692+01:00</t>
  </si>
  <si>
    <t>[{"id":"2b9f361b-4416-409b-9b50-c5e648e65b24","note":"","count":1,"label":"Zeleninová 40 cm","posId":"103","price":30900,"isExtra":false},{"id":"86843148-4e32-4979-bfd6-d7151207f70f","note":"","count":1,"label":"Šunka","posId":"C106","price":4000,"KDSTags":["greenhighlight"],"isExtra":true},{"id":"95f3b6f0-9bb8-444a-b595-e945cadd4e80","note":"","count":1,"label":"Sweet passion 18 cm","posId":"30","price":11900,"isExtra":false},{"id":"3a8b6a85-3b5c-4ee4-be2d-261ab8731d6e","note":"","count":1,"label":"Dip česnekový","posId":"P106","price":2000,"isExtra":false}]</t>
  </si>
  <si>
    <t>2026-03-06T19:18:27.876+01:00</t>
  </si>
  <si>
    <t>2026-03-06T19:27:26.590+01:00</t>
  </si>
  <si>
    <t>[{"id":"54414748","note":"","size":"Česnekový chléb 18cm","count":1,"label":"Česnekový chléb 18cm","posId":"P104","price":7900,"isExtra":false},{"id":"54414789","note":"","count":1,"label":"Balné","posId":"K0000","price":1500,"isExtra":true},{"id":"54414710","note":"","size":"Comeback 40cm 🌶️","count":1,"label":"Comeback 40cm 🌶️","posId":"109","price":30900,"isExtra":false},{"id":"54414779","note":"","count":1,"label":"Balné","posId":"K0000","price":2000,"isExtra":true},{"id":"54414777","note":"","count":1,"label":"bez plněných okrajů","posId":"X1000","price":0,"isExtra":true}]</t>
  </si>
  <si>
    <t>2026-03-06T19:16:02.649+01:00</t>
  </si>
  <si>
    <t>2026-03-06T19:29:18.137+01:00</t>
  </si>
  <si>
    <t>2026-03-06T19:35:05.257+01:00</t>
  </si>
  <si>
    <t>2026-03-06T19:16:03.259+01:00</t>
  </si>
  <si>
    <t>[{"id":"d63e9120-8ffe-444c-ba51-6c942a13f4fc","note":"","count":1,"label":"Margherita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,{"id":"0d0283d3-7aff-4b76-8938-87a4f5c742a9","note":"","count":1,"label":"Pepsi zero sugar 1l","posId":"N125","price":5900,"isExtra":false}]</t>
  </si>
  <si>
    <t>2026-03-06T19:15:02.704+01:00</t>
  </si>
  <si>
    <t>2026-03-06T19:31:56.118+01:00</t>
  </si>
  <si>
    <t>[{"id":"944ada84-4b76-4cec-9248-ebcd083131da","note":"","count":1,"label":"Baby špenát &amp; kuře 32 cm","posId":"140","price":24900,"isExtra":false},{"id":"c8019f80-065c-4f09-9e80-65b85dae2ae1","note":"","count":1,"label":"kukuřice","posId":"B115","price":2500,"KDSTags":["greenhighlight"],"isExtra":true},{"id":"38de8e38-e51e-422d-9a89-960ebc505f1b","note":"","count":1,"label":"šunka","posId":"B106","price":3000,"KDSTags":["greenhighlight"],"isExtra":true},{"id":"98d2847a-3730-41bc-a751-43382829ab1e","note":"","count":1,"label":"BEZ -špenát s česnekem","posId":"X107","price":0,"KDSTags":["redhighlight"],"isExtra":true},{"id":"4d0fe7ad-c88a-4a73-8015-c60680489cf8","note":"","count":1,"label":"Baby špenát &amp; kuře 32 cm","posId":"116","price":24900,"isExtra":false},{"id":"98d2847a-3730-41bc-a751-43382829ab1e","note":"","count":1,"label":"BEZ -špenát s česnekem","posId":"X107","price":0,"KDSTags":["redhighlight"],"isExtra":true},{"id":"194f980e-141e-4220-9f1e-0e1e9edc412e","note":"","count":1,"label":"Quattro Formaggi 18 cm","posId":"135","price":11900,"isExtra":false}]</t>
  </si>
  <si>
    <t>2026-03-06T19:13:52.051+01:00</t>
  </si>
  <si>
    <t>2026-03-06T19:22:57.246+01:00</t>
  </si>
  <si>
    <t>[{"id":"108","note":"","count":1,"label":"Pepperoni 40cm 🌶️🌶️","posId":"108","price":30900,"isExtra":false},{"id":"K0000","note":"","count":1,"label":"Balné","posId":"K0000","price":2000,"isExtra":true},{"id":"C115","note":"","count":1,"label":"Kukuřice","posId":"C115","price":3500,"KDSTags":["greenhighlight"],"isExtra":true}]</t>
  </si>
  <si>
    <t>2026-03-06T19:12:57.429+01:00</t>
  </si>
  <si>
    <t>2026-03-06T19:26:45.367+01:00</t>
  </si>
  <si>
    <t>[{"id":"69427585fd8faa40bcc99d81","count":1,"label":"Capricciosa 32cm","posId":"113","price":24900,"isExtra":false},{"id":"6511bee39791b916de149f24","count":1,"label":"Balné","posId":"K0000","price":1500,"isExtra":true},{"id":"69427585fd8faa40bcc99d71","count":1,"label":"Quattro Formaggi 32cm","posId":"123","price":24900,"isExtra":false},{"id":"6511bee39791b916de149f24","count":1,"label":"Balné","posId":"K0000","price":1500,"isExtra":true},{"id":"69427585fd8faa40bcc99db1","count":1,"label":"Česnekový dip","posId":"P106","price":2000,"isExtra":false},{"id":"6511bee39791b916de149f24","count":1,"label":"Balné","posId":"K0000","price":1500,"isExtra":true},{"id":"69427585fd8faa40bcc99dab","count":1,"label":"Pečené brambory","posId":"P103","price":6900,"isExtra":false},{"id":"6511bee39791b916de149f24","count":1,"label":"Balné","posId":"K0000","price":1500,"isExtra":true}]</t>
  </si>
  <si>
    <t>2026-03-06T19:11:02.194+01:00</t>
  </si>
  <si>
    <t>2026-03-06T19:20:25.146+01:00</t>
  </si>
  <si>
    <t>2026-03-06T19:34:08.182+01:00</t>
  </si>
  <si>
    <t>2026-03-06T19:11:03.585+01:00</t>
  </si>
  <si>
    <t>[{"id":"e8f571e6-dd36-42d7-8826-52c90315986b","note":"","count":1,"label":"Baby špenát &amp; kuře 40 cm","posId":"104","price":30900,"isExtra":false},{"id":"622835b8-8ccd-4776-9f66-ccee484725e6","note":"","count":1,"label":"Okraj Hotdog, hořčice","posId":"A118","price":6500,"isExtra":true},{"id":"78a6e98d-57cb-4e2c-9a3c-9d40f7b79583","note":"","count":1,"label":"Gorgonzola","posId":"C101","price":4000,"KDSTags":["greenhighlight"],"isExtra":true},{"id":"3f15a32f-4d5b-4afb-ae1b-12f68224d029","note":"","count":1,"label":"Olivy","posId":"C112","price":3500,"KDSTags":["greenhighlight"],"isExtra":true},{"id":"131c6239-e041-4ab5-9f75-400951ef95f4","note":"","count":1,"label":"Dip jalapenos","posId":"P107","price":2000,"isExtra":false}]</t>
  </si>
  <si>
    <t>2026-03-06T19:10:43.035+01:00</t>
  </si>
  <si>
    <t>2026-03-06T19:22:06.755+01:00</t>
  </si>
  <si>
    <t>[{"id":"59610945","note":"","size":"Veggieballs 32cm 🌶️🌶️","count":1,"label":"Veggieballs 32cm 🌶️🌶️","posId":"117","price":24900,"isExtra":false},{"id":"54414789","note":"","count":1,"label":"Balné","posId":"K0000","price":1500,"isExtra":true},{"id":"57278752","note":"","count":1,"label":"BBQ základ","posId":"ZRB32","price":0,"isExtra":true},{"id":"54414827","note":"","count":1,"label":"okraj mozzarella, bbq omáčka","posId":"A123","price":5700,"isExtra":true},{"id":"54414829","note":"","count":1,"label":"Žampiony","posId":"B105","price":2500,"KDSTags":["greenhighlight"],"isExtra":true},{"id":"59610935","note":"","size":"Quattro Formaggi 32cm","count":1,"label":"Quattro Formaggi 32cm","posId":"123","price":24900,"isExtra":false},{"id":"54414789","note":"","count":1,"label":"Balné","posId":"K0000","price":1500,"isExtra":true},{"id":"54414818","note":"","count":1,"label":"okraj mozzarella, bylinky","posId":"A121","price":5700,"isExtra":true},{"id":"54414886","note":"","count":1,"label":"Špenát s česnekem","posId":"B107","price":2500,"KDSTags":["greenhighlight"],"isExtra":true}]</t>
  </si>
  <si>
    <t>2026-03-06T19:10:02.747+01:00</t>
  </si>
  <si>
    <t>2026-03-06T19:17:48.773+01:00</t>
  </si>
  <si>
    <t>2026-03-06T19:30:54.870+01:00</t>
  </si>
  <si>
    <t>2026-03-06T19:10:04.369+01:00</t>
  </si>
  <si>
    <t>[{"id":"194f980e-141e-4220-9f1e-0e1e9edc412e","note":"","count":1,"label":"Quattro Formaggi 18 cm","posId":"135","price":11900,"isExtra":false},{"id":"3a8b6a85-3b5c-4ee4-be2d-261ab8731d6e","note":"","count":2,"label":"Dip česnekový","posId":"P106","price":2000,"isExtra":false},{"id":"ea8ba6dd-c20a-4bae-a731-5344afc761eb","note":"","count":1,"label":"Capricciosa 18 cm","posId":"125","price":11900,"isExtra":false},{"id":"28b3f739-f42a-4ef9-8499-ad66cad79c40","note":"","count":1,"label":"Hot &amp; Spicy 18 cm","posId":"134","price":11900,"isExtra":false}]</t>
  </si>
  <si>
    <t>2026-03-06T19:06:48.992+01:00</t>
  </si>
  <si>
    <t>2026-03-06T19:14:53.241+01:00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</si>
  <si>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🌶️🌶️","posId":"122","price":24900,"isExtra":false},{"id":"54414789","note":"","count":1,"label":"Balné","posId":"K0000","price":1500,"isExtra":true},{"id":"59610939","note":"","size":"BBQ Texas 32cm","count":1,"label":"BBQ Texas 32cm","posId":"119","price":24900,"isExtra":false},{"id":"54414789","note":"","count":1,"label":"Balné","posId":"K0000","price":1500,"isExtra":true}]</t>
  </si>
  <si>
    <t>2026-03-06T19:06:02.041+01:00</t>
  </si>
  <si>
    <t>2026-03-06T19:12:53.922+01:00</t>
  </si>
  <si>
    <t>[{"id":"8c704055-e242-493d-b754-bb711e5a6c0b","note":"","count":1,"label":"Hawai 40 cm","posId":"102","price":30900,"isExtra":false},{"id":"36ea3088-07fd-428f-b871-c4a5ee9cef7b","note":"","count":1,"label":"Comeback 40 cm","posId":"109","price":30900,"isExtra":false}]</t>
  </si>
  <si>
    <t>2026-03-06T19:02:45.665+01:00</t>
  </si>
  <si>
    <t>2026-03-06T19:10:02.941+01:00</t>
  </si>
  <si>
    <t>[{"id":"69427585fd8faa40bcc99d81","count":1,"label":"Capricciosa 32cm","posId":"113","price":24900,"isExtra":false},{"id":"6511bee39791b916de149f24","count":1,"label":"Balné","posId":"K0000","price":1500,"isExtra":true},{"id":"68ed3b351f991b59f0e56fe9","count":1,"label":"okraj mozzarella, bylinky","posId":"A121","price":5700,"isExtra":true},{"id":"684ae97920a48a7892c1fc14","count":1,"label":"Kukuřice","posId":"B115","price":2500,"KDSTags":["greenhighlight"],"isExtra":true},{"id":"69427585fd8faa40bcc99dab","count":1,"label":"Pečené brambory","posId":"P103","price":6900,"isExtra":false},{"id":"6511bee39791b916de149f24","count":1,"label":"Balné","posId":"K0000","price":1500,"isExtra":true},{"id":"69427585fd8faa40bcc99db1","count":2,"label":"Česnekový dip","posId":"P106","price":2000,"isExtra":false},{"id":"6511bee39791b916de149f24","count":2,"label":"Balné","posId":"K0000","price":1500,"isExtra":true},{"id":"69427585fd8faa40bcc99dcd","count":1,"label":"Pepsi zero sugar 1l","posId":"N125","price":5900,"isExtra":false}]</t>
  </si>
  <si>
    <t>2026-03-06T19:01:43.387+01:00</t>
  </si>
  <si>
    <t>2026-03-06T19:07:33.045+01:00</t>
  </si>
  <si>
    <t>2026-03-06T18:57:02.333+01:00</t>
  </si>
  <si>
    <t>2026-03-06T19:04:49.739+01:00</t>
  </si>
  <si>
    <t>[{"id":"4d0fe7ad-c88a-4a73-8015-c60680489cf8","note":"","count":1,"label":"Baby špenát &amp; kuře 32 cm","posId":"116","price":24900,"isExtra":false},{"id":"dba0d6ed-9e38-4f33-8ec2-cc6e2ff8f1a9","note":"","count":1,"label":"gorgonzola","posId":"B101","price":3000,"KDSTags":["greenhighlight"],"isExtra":true}]</t>
  </si>
  <si>
    <t>2026-03-06T18:53:03.177+01:00</t>
  </si>
  <si>
    <t>2026-03-06T19:04:16.017+01:00</t>
  </si>
  <si>
    <t>2026-03-06T19:18:39.318+01:00</t>
  </si>
  <si>
    <t>2026-03-06T18:53:04.386+01:00</t>
  </si>
  <si>
    <t>[{"id":"03ade9ce-5d0f-4499-a6a3-340b58ae4468","note":"","count":1,"label":"Capricciosa 32 cm","posId":"113","price":24900,"isExtra":false},{"id":"4d0fe7ad-c88a-4a73-8015-c60680489cf8","note":"","count":1,"label":"Baby špenát &amp; kuře 32 cm","posId":"116","price":24900,"isExtra":false},{"id":"36ea3088-07fd-428f-b871-c4a5ee9cef7b","note":"","count":1,"label":"Comeback 40 cm","posId":"109","price":30900,"isExtra":false},{"id":"52cffa8b-0a47-4e13-b315-64f9374ef0a7","note":"","count":1,"label":"Okraj Hotdog bez omáčky","posId":"A126","price":6500,"isExtra":true}]</t>
  </si>
  <si>
    <t>2026-03-06T18:51:32.745+01:00</t>
  </si>
  <si>
    <t>2026-03-06T18:58:42.605+01:00</t>
  </si>
  <si>
    <t>[{"id":"69427585fd8faa40bcc99d7b","count":1,"label":"BBQ Meteor 32cm","posId":"118","price":24900,"isExtra":false},{"id":"6511bee39791b916de149f24","count":1,"label":"Balné","posId":"K0000","price":1500,"isExtra":true},{"id":"67484135a145e66297617e12","count":1,"label":"Smetanový základ","posId":"ZBS32","price":0,"isExtra":true}]</t>
  </si>
  <si>
    <t>2026-03-06T18:50:28.871+01:00</t>
  </si>
  <si>
    <t>2026-03-06T18:58:37.941+01:00</t>
  </si>
  <si>
    <t>[{"id":"69427585fd8faa40bcc99d77","count":1,"label":"Pepperoni 32cm 🌶️🌶️","posId":"120","price":24900,"isExtra":false},{"id":"6511bee39791b916de149f24","count":1,"label":"Balné","posId":"K0000","price":1500,"isExtra":true},{"id":"67484135a145e662976180c6","count":1,"label":"BBQ základ","posId":"ZRB32","price":0,"isExtra":true},{"id":"68ed3b351f991b59f0e56fe8","count":1,"label":"bez plněných okrajů","posId":"X1000","price":0,"isExtra":true},{"id":"684ae97920a48a7892c1fc11","count":1,"label":"Ananas","posId":"B100","price":2500,"KDSTags":["greenhighlight"],"isExtra":true},{"id":"684ae97920a48a7892c1fc17","count":1,"label":"Šunka","posId":"B106","price":3000,"KDSTags":["greenhighlight"],"isExtra":true},{"id":"684ae97920a48a7892c1fc18","count":1,"label":"Slanina","posId":"B108","price":3000,"KDSTags":["greenhighlight"],"isExtra":true},{"id":"69427585fd8faa40bcc99db1","count":2,"label":"Česnekový dip","posId":"P106","price":2000,"isExtra":false},{"id":"6511bee39791b916de149f24","count":2,"label":"Balné","posId":"K0000","price":1500,"isExtra":true}]</t>
  </si>
  <si>
    <t>2026-03-06T18:38:23.719+01:00</t>
  </si>
  <si>
    <t>2026-03-06T18:46:17.894+01:00</t>
  </si>
  <si>
    <t>[{"id":"59610934","note":"","size":"Margherita 32cm","count":1,"label":"Margherita 32cm","posId":"112","price":20900,"isExtra":false},{"id":"54414789","note":"","count":1,"label":"Balné","posId":"K0000","price":1500,"isExtra":true},{"id":"54414829","note":"","count":1,"label":"Žampiony","posId":"B105","price":2500,"KDSTags":["greenhighlight"],"isExtra":true},{"id":"54414891","note":"","count":1,"label":"Mozzarella","posId":"B113","price":3000,"KDSTags":["greenhighlight"],"isExtra":true},{"id":"54414897","note":"","count":1,"label":"Šunka","posId":"B106","price":3000,"KDSTags":["greenhighlight"],"isExtra":true},{"id":"59610934","note":"","size":"Margherita 32cm","count":1,"label":"Margherita 32cm","posId":"112","price":20900,"isExtra":false},{"id":"54414789","note":"","count":1,"label":"Balné","posId":"K0000","price":1500,"isExtra":true},{"id":"54414891","note":"","count":1,"label":"Mozzarella","posId":"B113","price":3000,"KDSTags":["greenhighlight"],"isExtra":true},{"id":"54414897","note":"","count":1,"label":"Šunka","posId":"B106","price":3000,"KDSTags":["greenhighlight"],"isExtra":true}]</t>
  </si>
  <si>
    <t>2026-03-06T18:38:23.614+01:00</t>
  </si>
  <si>
    <t>2026-03-06T18:45:26.095+01:00</t>
  </si>
  <si>
    <t>[{"id":"59610942","note":"","size":"Hawai 32cm","count":1,"label":"Hawai 32cm","posId":"114","price":24900,"isExtra":false},{"id":"54414789","note":"","count":1,"label":"Balné","posId":"K0000","price":1500,"isExtra":true}]</t>
  </si>
  <si>
    <t>2026-03-06T18:33:02.687+01:00</t>
  </si>
  <si>
    <t>2026-03-06T18:42:39.713+01:00</t>
  </si>
  <si>
    <t>[{"id":"03ade9ce-5d0f-4499-a6a3-340b58ae4468","note":"","count":1,"label":"Capricciosa 32 cm","posId":"113","price":24900,"isExtra":false},{"id":"4d0fe7ad-c88a-4a73-8015-c60680489cf8","note":"","count":1,"label":"Baby špenát &amp; kuře 32 cm","posId":"116","price":24900,"isExtra":false},{"id":"35e045f9-bc36-46e9-8142-6579de78a05b","note":"","count":1,"label":"Comeback 32 cm","posId":"121","price":24900,"isExtra":false}]</t>
  </si>
  <si>
    <t>2026-03-06T18:33:02.575+01:00</t>
  </si>
  <si>
    <t>2026-03-06T18:44:31.108+01:00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</si>
  <si>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bylinky","posId":"A121","price":5700,"isExtra":true},{"id":"a62e938c-9a71-490f-818d-7d681b9da334","note":"","count":1,"label":"BEZ -žampiony","posId":"X105","price":0,"KDSTags":["redhighlight"],"isExtra":true}]</t>
  </si>
  <si>
    <t>2026-03-06T18:31:02.732+01:00</t>
  </si>
  <si>
    <t>2026-03-06T18:46:27.607+01:00</t>
  </si>
  <si>
    <t>[{"id":"0b867b16-3995-4b4a-9deb-1c0d8cecf8d6","note":"","count":1,"label":"Pepperoni 32 cm","posId":"120","price":24900,"isExtra":false},{"id":"cf590a42-3894-4cb1-9be7-6da354b8453d","note":"","count":1,"label":"olivy","posId":"B112","price":2500,"KDSTags":["greenhighlight"],"isExtra":true},{"id":"1fae666b-4102-4ed0-b317-2a07b21ae279","note":"","count":1,"label":"Hot &amp; Spicy 40 cm","posId":"110","price":30900,"isExtra":false}]</t>
  </si>
  <si>
    <t>2026-03-06T18:27:34.227+01:00</t>
  </si>
  <si>
    <t>2026-03-06T18:35:59.315+01:00</t>
  </si>
  <si>
    <t>Darshit Manish</t>
  </si>
  <si>
    <t>2026-03-06T18:25:48.085+01:00</t>
  </si>
  <si>
    <t>2026-03-06T18:34:49.836+01:00</t>
  </si>
  <si>
    <t>[{"id":"122","note":"","count":1,"label":"Hot &amp; Spicy 32cm 🌶️🌶️","posId":"122","price":24900,"isExtra":false},{"id":"K0000","note":"","count":1,"label":"Balné","posId":"K0000","price":1500,"isExtra":true},{"id":"ZRS32","note":"","count":1,"label":"Smetanový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okrajů","posId":"X1000","price":0,"isExtra":true}]</t>
  </si>
  <si>
    <t>2026-03-06T18:24:02.388+01:00</t>
  </si>
  <si>
    <t>2026-03-06T18:40:06.599+01:00</t>
  </si>
  <si>
    <t>[{"id":"7bd52058-f7b0-4320-9d6c-79598e7d9b5f","note":"","count":1,"label":"Hawai 18 cm","posId":"126","price":11900,"isExtra":false},{"id":"e525f614-2c06-459a-8d22-623546aa83fc","note":"","count":1,"label":"BBQ Texas 40 cm","posId":"107","price":30900,"isExtra":false},{"id":"169906cc-98ac-4101-a361-79ae530758c3","note":"","count":1,"label":"BEZ -cibule","posId":"X103","price":0,"KDSTags":["redhighlight"],"isExtra":true}]</t>
  </si>
  <si>
    <t>2026-03-06T18:23:02.028+01:00</t>
  </si>
  <si>
    <t>2026-03-06T18:31:17.159+01:00</t>
  </si>
  <si>
    <t>2026-03-06T18:46:20.712+01:00</t>
  </si>
  <si>
    <t>2026-03-06T18:23:03.210+01:00</t>
  </si>
  <si>
    <t>[{"id":"36ea3088-07fd-428f-b871-c4a5ee9cef7b","note":"","count":2,"label":"Comeback 40 cm","posId":"109","price":30900,"isExtra":false},{"id":"d5c01305-5b81-4931-8ef0-14413da22bab","note":"","count":2,"label":"Kukuřice","posId":"C115","price":3500,"KDSTags":["greenhighlight"],"isExtra":true},{"id":"7fdd6df3-b4af-470d-955c-d1de47ab00a5","note":"","count":2,"label":"Žampiony","posId":"C105","price":3500,"KDSTags":["greenhighlight"],"isExtra":true},{"id":"3a8b6a85-3b5c-4ee4-be2d-261ab8731d6e","note":"","count":1,"label":"Dip česnekový","posId":"P106","price":2000,"isExtra":false}]</t>
  </si>
  <si>
    <t>2026-03-06T18:20:03.554+01:00</t>
  </si>
  <si>
    <t>2026-03-06T18:29:34.755+01:00</t>
  </si>
  <si>
    <t>[{"id":"69427585fd8faa40bcc99dcb","count":1,"label":"Pepsi 1l","posId":"N124","price":5900,"isExtra":false},{"id":"69427585fd8faa40bcc99d6f","count":1,"label":"Margherita 32cm","posId":"112","price":20900,"isExtra":false},{"id":"6511bee39791b916de149f24","count":1,"label":"Balné","posId":"K0000","price":1500,"isExtra":true},{"id":"684ae97920a48a7892c1fc14","count":1,"label":"Kukuřice","posId":"B115","price":2500,"KDSTags":["greenhighlight"],"isExtra":true},{"id":"684ae97920a48a7892c1fc17","count":1,"label":"Šunka","posId":"B106","price":3000,"KDSTags":["greenhighlight"],"isExtra":true},{"id":"69427585fd8faa40bcc99d7f","count":1,"label":"Hawai 32cm","posId":"114","price":24900,"isExtra":false},{"id":"6511bee39791b916de149f24","count":1,"label":"Balné","posId":"K0000","price":1500,"isExtra":true},{"id":"69427585fd8faa40bcc99d75","count":1,"label":"Comeback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🌶️","posId":"121","price":24900,"isExtra":false},{"id":"6511bee39791b916de149f24","count":1,"label":"Balné","posId":"K0000","price":1500,"isExtra":true},{"id":"67484135a145e662976180c6","count":1,"label":"BBQ základ","posId":"ZRB32","price":0,"isExtra":true}]</t>
  </si>
  <si>
    <t>2026-03-06T18:19:17.252+01:00</t>
  </si>
  <si>
    <t>2026-03-06T18:26:37.277+01:00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</si>
  <si>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základ","posId":"ZRS32","price":0,"isExtra":true}]</t>
  </si>
  <si>
    <t>2026-03-06T18:19:01.545+01:00</t>
  </si>
  <si>
    <t>2026-03-06T18:27:30.700+01:00</t>
  </si>
  <si>
    <t>[{"id":"4d0fe7ad-c88a-4a73-8015-c60680489cf8","note":"","count":1,"label":"Baby špenát &amp; kuře 32 cm","posId":"116","price":24900,"isExtra":false},{"id":"35e045f9-bc36-46e9-8142-6579de78a05b","note":"","count":1,"label":"Comeback 32 cm","posId":"121","price":24900,"isExtra":false}]</t>
  </si>
  <si>
    <t>2026-03-06T18:18:01.847+01:00</t>
  </si>
  <si>
    <t>2026-03-06T18:37:43.871+01:00</t>
  </si>
  <si>
    <t>[{"id":"194f980e-141e-4220-9f1e-0e1e9edc412e","note":"","count":2,"label":"Quattro Formaggi 18 cm","posId":"135","price":11900,"isExtra":false},{"id":"7bd52058-f7b0-4320-9d6c-79598e7d9b5f","note":"","count":1,"label":"Hawai 18 cm","posId":"126","price":11900,"isExtra":false}]</t>
  </si>
  <si>
    <t>2026-03-06T18:17:57.467+01:00</t>
  </si>
  <si>
    <t>2026-03-06T18:23:37.691+01:00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</si>
  <si>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🌶️🌶️","posId":"122","price":24900,"isExtra":false},{"id":"6511bee39791b916de149f24","count":1,"label":"Balné","posId":"K0000","price":1500,"isExtra":true},{"id":"68ed3b351f991b59f0e56fe8","count":1,"label":"bez plněných okrajů","posId":"X1000","price":0,"isExtra":true}]</t>
  </si>
  <si>
    <t>Štěpán</t>
  </si>
  <si>
    <t>2026-03-06T18:12:25.776+01:00</t>
  </si>
  <si>
    <t>2026-03-06T18:21:14.684+01:00</t>
  </si>
  <si>
    <t>[{"id":"121","note":"","count":1,"label":"Comeback 32cm 🌶️","posId":"121","price":24900,"isExtra":false},{"id":"K0000","note":"","count":1,"label":"Balné","posId":"K0000","price":1500,"isExtra":true}]</t>
  </si>
  <si>
    <t>2026-03-06T18:12:02.534+01:00</t>
  </si>
  <si>
    <t>2026-03-06T18:25:05.627+01:00</t>
  </si>
  <si>
    <t>2026-03-06T18:35:18.704+01:00</t>
  </si>
  <si>
    <t>2026-03-06T18:12:03.801+01:00</t>
  </si>
  <si>
    <t>[{"id":"076ed74a-9e28-4a30-9b7c-06e6adbd9e27","note":"","count":1,"label":"Margherita 18 cm","posId":"124","price":11900,"isExtra":false},{"id":"bf8dc38b-6c8e-42b6-9da3-3170253a57d4","note":"","count":1,"label":"Hot &amp; Spicy 32 cm","posId":"122","price":24900,"isExtra":false}]</t>
  </si>
  <si>
    <t>2026-03-06T18:11:21.206+01:00</t>
  </si>
  <si>
    <t>2026-03-06T18:21:12.419+01:00</t>
  </si>
  <si>
    <t>2026-03-06T18:10:49.868+01:00</t>
  </si>
  <si>
    <t>2026-03-06T18:24:04.817+01:00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</si>
  <si>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</si>
  <si>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2026-03-06T18:08:01.844+01:00</t>
  </si>
  <si>
    <t>2026-03-06T18:22:38.670+01:00</t>
  </si>
  <si>
    <t>2026-03-06T18:06:50.892+01:00</t>
  </si>
  <si>
    <t>2026-03-06T18:17:31.833+01:00</t>
  </si>
  <si>
    <t>[{"id":"54414716","note":"","size":"Hawai 40cm","count":1,"label":"Hawai 40cm","posId":"102","price":30900,"isExtra":false},{"id":"54414779","note":"","count":1,"label":"Balné","posId":"K0000","price":2000,"isExtra":true},{"id":"54414712","note":"","size":"BBQ Texas 40cm","count":1,"label":"BBQ Texas 40cm","posId":"107","price":30900,"isExtra":false},{"id":"54414779","note":"","count":1,"label":"Balné","posId":"K0000","price":2000,"isExtra":true}]</t>
  </si>
  <si>
    <t>2026-03-06T18:06:47.676+01:00</t>
  </si>
  <si>
    <t>2026-03-06T18:15:14.966+01:00</t>
  </si>
  <si>
    <t>[{"id":"104","note":"","count":1,"label":"Baby špenát &amp; kuře 40cm","posId":"104","price":30900,"isExtra":false},{"id":"K0000","note":"","count":1,"label":"Balné","posId":"K0000","price":2000,"isExtra":true},{"id":"102","note":"","count":1,"label":"Hawai 40cm","posId":"102","price":30900,"isExtra":false},{"id":"K0000","note":"","count":1,"label":"Balné","posId":"K0000","price":2000,"isExtra":true},{"id":"P106","note":"","count":3,"label":"Česnekový dip","posId":"P106","price":2000,"isExtra":false},{"id":"K0000","note":"","count":3,"label":"Balné","posId":"K0000","price":1500,"isExtra":true}]</t>
  </si>
  <si>
    <t>2026-03-06T18:06:03.177+01:00</t>
  </si>
  <si>
    <t>2026-03-06T18:13:02.577+01:00</t>
  </si>
  <si>
    <t>[{"id":"35e045f9-bc36-46e9-8142-6579de78a05b","note":"","count":1,"label":"Comeback 32 cm","posId":"121","price":24900,"isExtra":false},{"id":"f2ca88ba-7288-4f05-a925-149da2e2137e","note":"","count":1,"label":"okraj Hotdog, BBQ","posId":"A119","price":5700,"isExtra":true}]</t>
  </si>
  <si>
    <t>2026-03-06T18:04:26.172+01:00</t>
  </si>
  <si>
    <t>2026-03-06T18:10:44.762+01:00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</si>
  <si>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🌶️🌶️","posId":"120","price":24900,"isExtra":false},{"id":"54414789","note":"","count":1,"label":"Balné","posId":"K0000","price":1500,"isExtra":true},{"id":"59610942","note":"","size":"Hawai 32cm","count":1,"label":"Hawai 32cm","posId":"114","price":24900,"isExtra":false},{"id":"54414789","note":"","count":1,"label":"Balné","posId":"K0000","price":1500,"isExtra":true}]</t>
  </si>
  <si>
    <t>2026-03-06T17:55:57.309+01:00</t>
  </si>
  <si>
    <t>2026-03-06T18:04:15.898+01:00</t>
  </si>
  <si>
    <t>[{"id":"69427585fd8faa40bcc99d55","count":1,"label":"Margherita 40cm","posId":"100","price":26900,"isExtra":false},{"id":"6511bee39791b916de149b1b","count":1,"label":"Balné","posId":"K0000","price":2000,"isExtra":true},{"id":"68ed3b351f991b59f0e56c27","count":1,"label":"okraj mozzarella, bylinky","posId":"A122","price":6500,"isExtra":true},{"id":"684ae97920a48a7892c1fa31","count":1,"label":"Žampiony","posId":"C105","price":3500,"KDSTags":["greenhighlight"],"isExtra":true},{"id":"684ae97920a48a7892c1fa35","count":1,"label":"Cibule","posId":"C103","price":3500,"KDSTags":["greenhighlight"],"isExtra":true}]</t>
  </si>
  <si>
    <t>2026-03-06T17:55:01.831+01:00</t>
  </si>
  <si>
    <t>2026-03-06T18:06:00.549+01:00</t>
  </si>
  <si>
    <t>[{"id":"1da47ebe-2592-435a-b854-8cbe80b56263","note":"","count":1,"label":"Hawai 32 cm","posId":"138","price":24900,"isExtra":false},{"id":"a4efa812-1470-4ea2-a19d-39843abed3be","note":"","count":1,"label":"Comeback 32 cm","posId":"145","price":24900,"isExtra":false}]</t>
  </si>
  <si>
    <t>2026-03-06T17:54:02.686+01:00</t>
  </si>
  <si>
    <t>2026-03-06T18:08:38.398+01:00</t>
  </si>
  <si>
    <t>2026-03-06T18:31:54.724+01:00</t>
  </si>
  <si>
    <t>2026-03-06T17:54:03.705+01:00</t>
  </si>
  <si>
    <t>[{"id":"85dc195f-7d7b-4fb5-b41d-eb1c9c76b3a3","note":"","count":1,"label":"Hot &amp; Spicy 32 cm","posId":"146","price":24900,"isExtra":false},{"id":"b6658da4-b777-42a2-94b6-5ce20ff49587","note":"","count":1,"label":"Pepperoni 32 cm","posId":"144","price":24900,"isExtra":false},{"id":"3a8b6a85-3b5c-4ee4-be2d-261ab8731d6e","note":"","count":5,"label":"Dip česnekový","posId":"P106","price":2000,"isExtra":false},{"id":"b3008ec8-24a5-4d30-bf46-9133028be7e4","note":"","count":1,"label":"Margherita 32 cm","posId":"136","price":20900,"isExtra":false},{"id":"f59b90ea-5e33-470c-9864-9b5a80873c77","note":"","count":1,"label":"Zeleninová 32 cm","posId":"139","price":24900,"isExtra":false}]</t>
  </si>
  <si>
    <t>2026-03-06T17:52:09.209+01:00</t>
  </si>
  <si>
    <t>2026-03-06T18:05:54.700+01:00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</si>
  <si>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🌶️🌶️","posId":"110","price":30900,"isExtra":false},{"id":"54414779","note":"","count":1,"label":"Balné","posId":"K0000","price":2000,"isExtra":true},{"id":"54414777","note":"","count":1,"label":"bez plněných okrajů","posId":"X1000","price":0,"isExtra":true},{"id":"59610942","note":"","size":"Hawai 32cm","count":1,"label":"Hawai 32cm","posId":"114","price":24900,"isExtra":false},{"id":"54414789","note":"","count":1,"label":"Balné","posId":"K0000","price":1500,"isExtra":true},{"id":"54414746","note":"","size":"Masové kuličky","count":1,"label":"Masové kuličky","posId":"P102","price":9900,"isExtra":false},{"id":"54414789","note":"","count":1,"label":"Balné","posId":"K0000","price":1500,"isExtra":true},{"id":"54414747","note":"","size":"Pečené brambory","count":1,"label":"Pečené brambory","posId":"P103","price":6900,"isExtra":false},{"id":"54414789","note":"","count":1,"label":"Balné","posId":"K0000","price":1500,"isExtra":true},{"id":"54414749","note":"","size":"Pepperoni Rolls 🌶️","count":1,"label":"Pepperoni Rolls 🌶️","posId":"P100","price":8900,"isExtra":false},{"id":"54414789","note":"","count":1,"label":"Balné","posId":"K0000","price":1500,"isExtra":true},{"id":"54414717","note":"","size":"Capricciosa 40cm","count":1,"label":"Capricciosa 40cm","posId":"101","price":30900,"isExtra":false},{"id":"54414779","note":"","count":1,"label":"Balné","posId":"K0000","price":2000,"isExtra":true}]</t>
  </si>
  <si>
    <t>2026-03-06T17:51:50.292+01:00</t>
  </si>
  <si>
    <t>2026-03-06T18:01:02.864+01:00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</si>
  <si>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32cm","posId":"123","price":24900,"isExtra":false},{"id":"54414789","note":"","count":1,"label":"Balné","posId":"K0000","price":1500,"isExtra":true},{"id":"54414921","note":"","count":1,"label":"Masové kuličky","posId":"B116","price":5900,"KDSTags":["greenhighlight"],"isExtra":true}]</t>
  </si>
  <si>
    <t>2026-03-06T17:47:02.576+01:00</t>
  </si>
  <si>
    <t>2026-03-06T17:57:05.326+01:00</t>
  </si>
  <si>
    <t>[{"id":"f1315fc0-dfbb-459c-9f31-49d8e60875f4","note":"","count":1,"label":"Pepperoni 40 cm","posId":"108","price":30900,"isExtra":false},{"id":"3a8b6a85-3b5c-4ee4-be2d-261ab8731d6e","note":"","count":1,"label":"Dip česnekový","posId":"P106","price":2000,"isExtra":false}]</t>
  </si>
  <si>
    <t>2026-03-06T17:47:02.550+01:00</t>
  </si>
  <si>
    <t>2026-03-06T18:02:45.981+01:00</t>
  </si>
  <si>
    <t>2026-03-06T18:11:18.975+01:00</t>
  </si>
  <si>
    <t>2026-03-06T17:47:03.127+01:00</t>
  </si>
  <si>
    <t>[{"id":"2b9f361b-4416-409b-9b50-c5e648e65b24","note":"","count":1,"label":"Zeleninová 40 cm","posId":"103","price":30900,"isExtra":false}]</t>
  </si>
  <si>
    <t>Robert</t>
  </si>
  <si>
    <t>2026-03-06T17:46:57.125+01:00</t>
  </si>
  <si>
    <t>2026-03-06T17:56:00.614+01:00</t>
  </si>
  <si>
    <t>2026-03-06T17:38:02.318+01:00</t>
  </si>
  <si>
    <t>2026-03-06T17:44:22.380+01:00</t>
  </si>
  <si>
    <t>2026-03-06T17:55:39.650+01:00</t>
  </si>
  <si>
    <t>2026-03-06T17:38:02.998+01:00</t>
  </si>
  <si>
    <t>[{"id":"bf8dc38b-6c8e-42b6-9da3-3170253a57d4","note":"","count":1,"label":"Hot &amp; Spicy 32 cm","posId":"122","price":24900,"isExtra":false},{"id":"cf590a42-3894-4cb1-9be7-6da354b8453d","note":"","count":1,"label":"olivy","posId":"B112","price":2500,"KDSTags":["greenhighlight"],"isExtra":true}]</t>
  </si>
  <si>
    <t>2026-03-06T17:35:04.589+01:00</t>
  </si>
  <si>
    <t>2026-03-06T17:42:18.900+01:00</t>
  </si>
  <si>
    <t>[{"id":"69427585fd8faa40bcc99d5d","count":1,"label":"Pepperoni 40cm 🌶️🌶️","posId":"108","price":30900,"isExtra":false},{"id":"6511bee39791b916de149b1b","count":1,"label":"Balné","posId":"K0000","price":2000,"isExtra":true},{"id":"68ed3b351f991b59f0e56c26","count":1,"label":"bez plněných okrajů","posId":"X1000","price":0,"isExtra":true},{"id":"69427585fd8faa40bcc99dcf","count":1,"label":"Mirinda 1l","posId":"N126","price":5900,"isExtra":false}]</t>
  </si>
  <si>
    <t>2026-03-06T17:31:31.773+01:00</t>
  </si>
  <si>
    <t>2026-03-06T17:40:49.649+01:00</t>
  </si>
  <si>
    <t>2026-03-06T17:31:18.691+01:00</t>
  </si>
  <si>
    <t>2026-03-06T17:41:56.463+01:00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</si>
  <si>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32cm","posId":"123","price":24900,"isExtra":false},{"id":"54414789","note":"","count":1,"label":"Balné","posId":"K0000","price":1500,"isExtra":true},{"id":"59555840","note":"","count":1,"label":"Rajčatový základ","posId":"ZSR32","price":0,"isExtra":true},{"id":"59610938","note":"","size":"Pepperoni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dip","posId":"P106","price":2000,"isExtra":false},{"id":"54414789","note":"","count":1,"label":"Balné","posId":"K0000","price":1500,"isExtra":true},{"id":"57405815","note":"","size":"Pepsi zero sugar 1l","count":1,"label":"Pepsi zero sugar 1l","posId":"N125","price":5900,"isExtra":false}]</t>
  </si>
  <si>
    <t>2026-03-06T17:29:01.474+01:00</t>
  </si>
  <si>
    <t>2026-03-06T17:45:38.537+01:00</t>
  </si>
  <si>
    <t>[{"id":"d63e9120-8ffe-444c-ba51-6c942a13f4fc","note":"","count":1,"label":"Margherita 40 cm","posId":"100","price":26900,"isExtra":false},{"id":"614269dd-2dbe-47e4-81f8-670c7ef03e2f","note":"","count":1,"label":"Pepperoni salám","posId":"C109","price":4000,"KDSTags":["greenhighlight"],"isExtra":true},{"id":"3a8b6a85-3b5c-4ee4-be2d-261ab8731d6e","note":"","count":1,"label":"Dip česnekový","posId":"P106","price":2000,"isExtra":false},{"id":"95f3b6f0-9bb8-444a-b595-e945cadd4e80","note":"","count":1,"label":"Sweet passion 18 cm","posId":"30","price":11900,"isExtra":false}]</t>
  </si>
  <si>
    <t>2026-03-06T17:27:28.252+01:00</t>
  </si>
  <si>
    <t>2026-03-06T17:41:23.911+01:00</t>
  </si>
  <si>
    <t>[{"id":"69427585fd8faa40bcc99d5d","count":1,"label":"Pepperoni 40cm 🌶️🌶️","posId":"108","price":30900,"isExtra":false},{"id":"6511bee39791b916de149b1b","count":1,"label":"Balné","posId":"K0000","price":2000,"isExtra":true},{"id":"69427585fd8faa40bcc99d69","count":1,"label":"Baby špenát &amp; kuře 40cm","posId":"104","price":30900,"isExtra":false},{"id":"6511bee39791b916de149b1b","count":1,"label":"Balné","posId":"K0000","price":2000,"isExtra":true},{"id":"68ed3b351f991b59f0e56c27","count":1,"label":"okraj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a35","count":1,"label":"Cibule","posId":"C103","price":3500,"KDSTags":["greenhighlight"],"isExtra":true},{"id":"684ae97920a48a7892c1fa3a","count":1,"label":"Slanina","posId":"C108","price":4000,"KDSTags":["greenhighlight"],"isExtra":true}]</t>
  </si>
  <si>
    <t>2026-03-06T17:27:20.972+01:00</t>
  </si>
  <si>
    <t>2026-03-06T17:35:12.647+01:00</t>
  </si>
  <si>
    <t>[{"id":"N125","note":"","count":1,"label":"Pepsi zero sugar 1l","posId":"N125","price":5900,"isExtra":false},{"id":"113","note":"","count":1,"label":"Capricciosa 32cm","posId":"113","price":24900,"isExtra":false},{"id":"K0000","note":"","count":1,"label":"Balné","posId":"K0000","price":1500,"isExtra":true}]</t>
  </si>
  <si>
    <t>2026-03-06T17:20:34.313+01:00</t>
  </si>
  <si>
    <t>2026-03-06T17:28:20.705+01:00</t>
  </si>
  <si>
    <t>[{"id":"b8639e85-7271-4b5c-9879-874af4178d11","count":1,"label":"Pizza Hawai 18 cm","posId":"126","price":11900,"isExtra":false,"creatorId":"1zm4GyqOIci6_hpK1WEe5","isPackging":0,"actualLabel":"Pizza Hawai 18 cm"}]</t>
  </si>
  <si>
    <t>Evzen</t>
  </si>
  <si>
    <t>2026-03-06T17:16:02.862+01:00</t>
  </si>
  <si>
    <t>2026-03-06T17:23:49.544+01:00</t>
  </si>
  <si>
    <t>[{"id":"121","note":"","count":1,"label":"Comeback 32cm 🌶️","posId":"121","price":24900,"isExtra":false},{"id":"K0000","note":"","count":1,"label":"Balné","posId":"K0000","price":1500,"isExtra":true},{"id":"X103","note":"","count":1,"label":"Bez cibule","posId":"X103","price":0,"KDSTags":["redhighlight"],"isExtra":true}]</t>
  </si>
  <si>
    <t>2026-03-06T17:13:01.956+01:00</t>
  </si>
  <si>
    <t>2026-03-06T17:24:51.415+01:00</t>
  </si>
  <si>
    <t>[{"id":"f1315fc0-dfbb-459c-9f31-49d8e60875f4","note":"","count":1,"label":"Pepperoni 40 cm","posId":"108","price":30900,"isExtra":false},{"id":"ee394832-8137-440a-84b7-b9e0df42a9ab","note":"","count":1,"label":"Hawai 32 cm","posId":"114","price":24900,"isExtra":false}]</t>
  </si>
  <si>
    <t>2026-03-06T17:12:43.821+01:00</t>
  </si>
  <si>
    <t>2026-03-06T17:27:26.468+01:00</t>
  </si>
  <si>
    <t>[{"id":"59610942","note":"","size":"Hawai 32cm","count":1,"label":"Hawai 32cm","posId":"114","price":24900,"isExtra":false},{"id":"54414789","note":"","count":1,"label":"Balné","posId":"K0000","price":1500,"isExtra":true},{"id":"57278742","note":"","count":1,"label":"Smetanový základ","posId":"ZRS32","price":0,"isExtra":true},{"id":"54414818","note":"","count":1,"label":"okraj mozzarella, bylinky","posId":"A121","price":5700,"isExtra":true},{"id":"54414880","note":"","count":1,"label":"Kukuřice","posId":"B115","price":2500,"KDSTags":["greenhighlight"],"isExtra":true},{"id":"59610937","note":"","size":"Comeback 32cm 🌶️","count":1,"label":"Comeback 32cm 🌶️","posId":"121","price":24900,"isExtra":false},{"id":"54414789","note":"","count":1,"label":"Balné","posId":"K0000","price":1500,"isExtra":true},{"id":"54414854","note":"","count":1,"label":"okraj hotdog, bbq omáčka","posId":"A119","price":5700,"isExtra":true},{"id":"54414847","note":"","count":1,"label":"Olivy","posId":"B112","price":2500,"KDSTags":["greenhighlight"],"isExtra":true},{"id":"54414912","note":"","count":1,"label":"Grana padano, pecorino, parmazán","posId":"B130","price":3000,"KDSTags":["greenhighlight"],"isExtra":true}]</t>
  </si>
  <si>
    <t>2026-03-06T17:12:02.157+01:00</t>
  </si>
  <si>
    <t>2026-03-06T17:28:59.267+01:00</t>
  </si>
  <si>
    <t>2026-03-06T17:42:39.611+01:00</t>
  </si>
  <si>
    <t>2026-03-06T17:12:02.741+01:00</t>
  </si>
  <si>
    <t>[{"id":"f4d7b9ad-ce62-498d-a90b-8016ab1e3604","note":"","count":1,"label":"Quattro Formaggi 32 cm","posId":"147","price":24900,"isExtra":false},{"id":"d1e9623b-89c9-4caa-a2ba-cbaafad1a883","note":"","count":1,"label":"slanina","posId":"B108","price":3000,"KDSTags":["greenhighlight"],"isExtra":true},{"id":"3a8b6a85-3b5c-4ee4-be2d-261ab8731d6e","note":"","count":2,"label":"Dip česnekový","posId":"P106","price":2000,"isExtra":false},{"id":"6bbd4662-3c19-4725-919c-71f4c4e91f89","note":"","count":1,"label":"BBQ Meteor 32 cm","posId":"142","price":24900,"isExtra":false},{"id":"57c816b2-3e3f-46c2-b126-b09910d79cb0","note":"","count":1,"label":"změna na Smetanový základ","posId":"i129","price":0,"isExtra":true},{"id":"f2ca88ba-7288-4f05-a925-149da2e2137e","note":"","count":1,"label":"okraj Hotdog, BBQ","posId":"A119","price":5700,"isExtra":true},{"id":"adb25a98-2836-4da5-82f5-82c3fc24d621","note":"","count":1,"label":"grana padano","posId":"B130","price":3000,"KDSTags":["greenhighlight"],"isExtra":true}]</t>
  </si>
  <si>
    <t>2026-03-06T17:08:51.374+01:00</t>
  </si>
  <si>
    <t>2026-03-06T17:23:02.769+01:00</t>
  </si>
  <si>
    <t>[{"id":"69427585fd8faa40bcc99d85","count":1,"label":"Veggieballs 32cm 🌶️🌶️","posId":"117","price":24900,"isExtra":false},{"id":"6511bee39791b916de149f24","count":1,"label":"Balné","posId":"K0000","price":1500,"isExtra":true},{"id":"67484135a145e662976180c6","count":1,"label":"BBQ základ","posId":"ZRB32","price":0,"isExtra":true},{"id":"68ed3b351f991b59f0e56fea","count":1,"label":"okraj mozzarella, bbq omáčka","posId":"A123","price":5700,"isExtra":true},{"id":"684ae97920a48a7892c1fd86","count":1,"label":"Bez papriky","posId":"X111","price":0,"KDSTags":["redhighlight"],"isExtra":true},{"id":"684ae97920a48a7892c1fc16","count":1,"label":"Mozzarella","posId":"B113","price":3000,"KDSTags":["greenhighlight"],"isExtra":true},{"id":"684ae97920a48a7892c1fc19","count":1,"label":"Gorgonzola","posId":"B101","price":3000,"KDSTags":["greenhighlight"],"isExtra":true},{"id":"684ae97920a48a7892c1fc1b","count":1,"label":"Pepperoni salám","posId":"B109","price":3000,"KDSTags":["greenhighlight"],"isExtra":true}]</t>
  </si>
  <si>
    <t>2026-03-06T17:06:51.105+01:00</t>
  </si>
  <si>
    <t>2026-03-06T17:15:27.433+01:00</t>
  </si>
  <si>
    <t>[{"id":"69427585fd8faa40bcc99d71","count":1,"label":"Quattro Formaggi 32cm","posId":"123","price":24900,"isExtra":false},{"id":"6511bee39791b916de149f24","count":1,"label":"Balné","posId":"K0000","price":1500,"isExtra":true},{"id":"68ed3b351f991b59f0e56fe9","count":1,"label":"okraj mozzarella, bylinky","posId":"A121","price":5700,"isExtra":true},{"id":"684ae97920a48a7892c1fc14","count":1,"label":"Kukuřice","posId":"B115","price":2500,"KDSTags":["greenhighlight"],"isExtra":true}]</t>
  </si>
  <si>
    <t>2026-03-06T17:02:08.709+01:00</t>
  </si>
  <si>
    <t>2026-03-06T17:21:48.789+01:00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</si>
  <si>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🌶️🌶️","posId":"120","price":24900,"isExtra":false},{"id":"54414789","note":"","count":1,"label":"Balné","posId":"K0000","price":1500,"isExtra":true},{"id":"54414818","note":"","count":1,"label":"okraj mozzarella, bylinky","posId":"A121","price":5700,"isExtra":true},{"id":"54414710","note":"","size":"Comeback 40cm 🌶️","count":1,"label":"Comeback 40cm 🌶️","posId":"109","price":30900,"isExtra":false},{"id":"54414779","note":"","count":1,"label":"Balné","posId":"K0000","price":2000,"isExtra":true},{"id":"54414813","note":"","count":1,"label":"okraj mozzarella, bylinky","posId":"A122","price":6500,"isExtra":true},{"id":"54414882","note":"","count":1,"label":"Kukuřice","posId":"C115","price":3500,"KDSTags":["greenhighlight"],"isExtra":true}]</t>
  </si>
  <si>
    <t>2026-03-06T17:00:44.708+01:00</t>
  </si>
  <si>
    <t>2026-03-06T17:14:17.717+01:00</t>
  </si>
  <si>
    <t>[{"id":"69427585fd8faa40bcc99d6f","count":1,"label":"Margherita 32cm","posId":"112","price":20900,"isExtra":false},{"id":"6511bee39791b916de149f24","count":1,"label":"Balné","posId":"K0000","price":1500,"isExtra":true},{"id":"69427585fd8faa40bcc99d67","count":1,"label":"Capricciosa 40cm","posId":"101","price":30900,"isExtra":false},{"id":"6511bee39791b916de149b1b","count":1,"label":"Balné","posId":"K0000","price":2000,"isExtra":true},{"id":"684ae97920a48a7892c1fd47","count":1,"label":"Bez oliv","posId":"X112","price":0,"KDSTags":["redhighlight"],"isExtra":true}]</t>
  </si>
  <si>
    <t>2026-03-06T16:59:09.796+01:00</t>
  </si>
  <si>
    <t>2026-03-06T17:09:15.628+01:00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</si>
  <si>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54414900","note":"","count":1,"label":"Slanina","posId":"B108","price":3000,"KDSTags":["greenhighlight"],"isExtra":true},{"id":"59610941","note":"","size":"Zeleninová 32cm","count":1,"label":"Zeleninová 32cm","posId":"115","price":24900,"isExtra":false},{"id":"54414789","note":"","count":1,"label":"Balné","posId":"K0000","price":1500,"isExtra":true},{"id":"54414855","note":"","count":1,"label":"Bez žampionů","posId":"X105","price":0,"KDSTags":["redhighlight"],"isExtra":true}]</t>
  </si>
  <si>
    <t>2026-03-06T16:56:02.455+01:00</t>
  </si>
  <si>
    <t>2026-03-06T17:18:44.241+01:00</t>
  </si>
  <si>
    <t>2026-03-06T17:26:22.838+01:00</t>
  </si>
  <si>
    <t>2026-03-06T16:56:19.301+01:00</t>
  </si>
  <si>
    <t>[{"id":"ff8bc446-e047-44f1-bae5-423b565e0123","note":"","count":1,"label":"Capricciosa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bylinky","posId":"A121","price":5700,"isExtra":true},{"id":"3a8b6a85-3b5c-4ee4-be2d-261ab8731d6e","note":"","count":2,"label":"Dip česnekový","posId":"P106","price":2000,"isExtra":false},{"id":"2b77c2f4-b7da-4d55-934c-2dd971e8586b","note":"","count":1,"label":"BBQ Meteor 18 cm","posId":"130","price":11900,"isExtra":false},{"id":"211d85d0-839e-41d0-89e3-ea177ad7489e","note":"","count":1,"label":"Dip česnekový","posId":"P106","price":2000,"isExtra":false},{"id":"d3eb4d53-930f-46c7-bd43-afdbaaac1bcf","note":"","count":1,"label":"Masové kuličky, 10 ks","posId":"P102","price":9900,"isExtra":false}]</t>
  </si>
  <si>
    <t>2026-03-06T16:54:58.724+01:00</t>
  </si>
  <si>
    <t>2026-03-06T17:03:08.487+01:00</t>
  </si>
  <si>
    <t>[{"id":"54414709","note":"","size":"Hot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🌶️🌶️","posId":"110","price":30900,"isExtra":false},{"id":"54414779","note":"","count":1,"label":"Balné","posId":"K0000","price":2000,"isExtra":true},{"id":"54414777","note":"","count":1,"label":"bez plněných okrajů","posId":"X1000","price":0,"isExtra":true}]</t>
  </si>
  <si>
    <t>2026-03-06T16:54:09.562+01:00</t>
  </si>
  <si>
    <t>2026-03-06T17:03:15.019+01:00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</si>
  <si>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🌶️","posId":"121","price":24900,"isExtra":false},{"id":"6511bee39791b916de149f24","count":1,"label":"Balné","posId":"K0000","price":1500,"isExtra":true},{"id":"67484135a145e662976180c6","count":1,"label":"BBQ základ","posId":"ZRB32","price":0,"isExtra":true},{"id":"68ed3b351f991b59f0e56fea","count":1,"label":"okraj mozzarella, bbq omáčka","posId":"A123","price":5700,"isExtra":true}]</t>
  </si>
  <si>
    <t>2026-03-06T16:51:36.925+01:00</t>
  </si>
  <si>
    <t>2026-03-06T17:07:17.451+01:00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</si>
  <si>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🌶️","posId":"109","price":30900,"isExtra":false},{"id":"54414779","note":"","count":1,"label":"Balné","posId":"K0000","price":2000,"isExtra":true},{"id":"54414777","note":"","count":1,"label":"bez plněných okrajů","posId":"X1000","price":0,"isExtra":true},{"id":"54414710","note":"","size":"Comeback 40cm 🌶️","count":1,"label":"Comeback 40cm 🌶️","posId":"109","price":30900,"isExtra":false},{"id":"54414779","note":"","count":1,"label":"Balné","posId":"K0000","price":2000,"isExtra":true},{"id":"54414820","note":"","count":1,"label":"okraj mozzarella, bbq omáčka","posId":"A124","price":6500,"isExtra":true},{"id":"54414750","note":"","size":"Česnekový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</si>
  <si>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2026-03-06T16:49:01.837+01:00</t>
  </si>
  <si>
    <t>2026-03-06T17:00:58.496+01:00</t>
  </si>
  <si>
    <t>2026-03-06T16:48:49.046+01:00</t>
  </si>
  <si>
    <t>2026-03-06T16:53:31.127+01:00</t>
  </si>
  <si>
    <t>[{"id":"272cd130-2932-4537-ac06-674dcc0d9489","count":1,"label":"Pizza Capricciosa 32","posId":"113","price":24900,"isExtra":false,"creatorId":"VfFJv806GWbVq9fLtRQ5Q","isPackging":0,"actualLabel":"Pizza Capricciosa 32"}]</t>
  </si>
  <si>
    <t>2026-03-06T16:48:40.400+01:00</t>
  </si>
  <si>
    <t>2026-03-06T16:57:54.473+01:00</t>
  </si>
  <si>
    <t>[{"id":"69427585fd8faa40bcc99dbb","count":1,"label":"Jablečno-skořicové rolls","posId":"18","price":8900,"isExtra":false},{"id":"6511bee39791b916de149f24","count":1,"label":"Balné","posId":"K0000","price":1500,"isExtra":true},{"id":"69427585fd8faa40bcc99d5d","count":1,"label":"Pepperoni 40cm 🌶️🌶️","posId":"108","price":30900,"isExtra":false},{"id":"6511bee39791b916de149b1b","count":1,"label":"Balné","posId":"K0000","price":2000,"isExtra":true},{"id":"68ed3b351f991b59f0e56c26","count":1,"label":"bez plněných okrajů","posId":"X1000","price":0,"isExtra":true}]</t>
  </si>
  <si>
    <t>2026-03-06T16:12:56.590+01:00</t>
  </si>
  <si>
    <t>2026-03-06T16:20:12.067+01:00</t>
  </si>
  <si>
    <t>[{"id":"69427585fd8faa40bcc99d5b","count":1,"label":"Comeback 40cm 🌶️","posId":"109","price":30900,"isExtra":false},{"id":"6511bee39791b916de149b1b","count":1,"label":"Balné","posId":"K0000","price":2000,"isExtra":true},{"id":"69427585fd8faa40bcc99d57","count":1,"label":"Quattro Formaggi 40cm","posId":"111","price":30900,"isExtra":false},{"id":"6511bee39791b916de149b1b","count":1,"label":"Balné","posId":"K0000","price":2000,"isExtra":true}]</t>
  </si>
  <si>
    <t>2026-03-06T16:06:58.308+01:00</t>
  </si>
  <si>
    <t>2026-03-06T16:14:59.049+01:00</t>
  </si>
  <si>
    <t>[{"id":"54414748","note":"Moc prosíme všechny 3 chlebíky bez rajčatové omáčky, máme na rajčata intoleranci. Děkujeme =)","size":"Česnekový chléb 18cm","count":3,"label":"Česnekový chléb 18cm","posId":"P104","price":7900,"isExtra":false},{"id":"54414789","note":"","count":3,"label":"Balné","posId":"K0000","price":1500,"isExtra":true}]</t>
  </si>
  <si>
    <t>2026-03-06T16:06:25.041+01:00</t>
  </si>
  <si>
    <t>2026-03-06T16:12:33.186+01:00</t>
  </si>
  <si>
    <t>2026-03-06T16:05:17.166+01:00</t>
  </si>
  <si>
    <t>2026-03-06T16:11:53.036+01:00</t>
  </si>
  <si>
    <t>[{"id":"59610934","note":"","size":"Margherita 32cm","count":1,"label":"Margherita 32cm","posId":"112","price":20900,"isExtra":false},{"id":"54414789","note":"","count":1,"label":"Balné","posId":"K0000","price":1500,"isExtra":true},{"id":"59610943","note":"","size":"Capricciosa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32cm","posId":"113","price":24900,"isExtra":false},{"id":"54414789","note":"","count":1,"label":"Balné","posId":"K0000","price":1500,"isExtra":true},{"id":"59610937","note":"","size":"Comeback 32cm 🌶️","count":1,"label":"Comeback 32cm 🌶️","posId":"121","price":24900,"isExtra":false},{"id":"54414789","note":"","count":1,"label":"Balné","posId":"K0000","price":1500,"isExtra":true}]</t>
  </si>
  <si>
    <t>2026-03-06T15:57:47.680+01:00</t>
  </si>
  <si>
    <t>2026-03-06T16:02:49.016+01:00</t>
  </si>
  <si>
    <t>[{"id":"69427585fd8faa40bcc99d6f","count":1,"label":"Margherita 32cm","posId":"112","price":20900,"isExtra":false},{"id":"6511bee39791b916de149f24","count":1,"label":"Balné","posId":"K0000","price":1500,"isExtra":true},{"id":"69427585fd8faa40bcc99dcb","count":1,"label":"Pepsi 1l","posId":"N124","price":5900,"isExtra":false}]</t>
  </si>
  <si>
    <t>2026-03-06T15:57:32.237+01:00</t>
  </si>
  <si>
    <t>2026-03-06T16:03:17.568+01:00</t>
  </si>
  <si>
    <t>Liubov Kormash</t>
  </si>
  <si>
    <t>2026-03-06T15:54:01.978+01:00</t>
  </si>
  <si>
    <t>2026-03-06T16:03:33.812+01:00</t>
  </si>
  <si>
    <t>2026-03-06T16:10:07.355+01:00</t>
  </si>
  <si>
    <t>2026-03-06T15:54:02.359+01:00</t>
  </si>
  <si>
    <t>[{"id":"95bce60f-e62f-4ae7-90e9-e09260893da5","note":"","count":1,"label":"Baby špenát &amp; kuře 18 cm","posId":"128","price":11900,"isExtra":false},{"id":"28b3f739-f42a-4ef9-8499-ad66cad79c40","note":"","count":1,"label":"Hot &amp; Spicy 18 cm","posId":"134","price":11900,"isExtra":false},{"id":"ea8ba6dd-c20a-4bae-a731-5344afc761eb","note":"","count":1,"label":"Capricciosa 18 cm","posId":"125","price":11900,"isExtra":false},{"id":"3a8b6a85-3b5c-4ee4-be2d-261ab8731d6e","note":"","count":1,"label":"Dip česnekový","posId":"P106","price":2000,"isExtra":false},{"id":"131c6239-e041-4ab5-9f75-400951ef95f4","note":"","count":1,"label":"Dip jalapenos","posId":"P107","price":2000,"isExtra":false}]</t>
  </si>
  <si>
    <t>2026-03-06T15:45:10.807+01:00</t>
  </si>
  <si>
    <t>2026-03-06T15:48:26.611+01:00</t>
  </si>
  <si>
    <t>[{"id":"d2bf14cb-bacb-4524-b465-c11967fc136f","count":1,"label":"Pizza Margherita 18","posId":"124","price":11900,"isExtra":false,"creatorId":"uNSU6bQQ1WpaTJElJcEyw","isPackging":0,"actualLabel":"Pizza Margherita 18"}]</t>
  </si>
  <si>
    <t>2026-03-06T15:37:05.169+01:00</t>
  </si>
  <si>
    <t>2026-03-06T15:41:42.498+01:00</t>
  </si>
  <si>
    <t>[{"id":"e145a88a-7f09-4d2c-81fe-2079b959f2bb","count":1,"label":"Pizza BBQ Texas 40","posId":"107","price":30900,"isExtra":false,"creatorId":"brZlqeDhFe5Q0UMT9Pk3k","isPackging":0,"actualLabel":"Pizza BBQ Texas 40"}]</t>
  </si>
  <si>
    <t>2026-03-06T15:32:02.177+01:00</t>
  </si>
  <si>
    <t>2026-03-06T15:41:32.497+01:00</t>
  </si>
  <si>
    <t>[{"id":"ea8ba6dd-c20a-4bae-a731-5344afc761eb","note":"","count":1,"label":"Capricciosa 18 cm","posId":"125","price":11900,"isExtra":false},{"id":"b6658da4-b777-42a2-94b6-5ce20ff49587","note":"","count":1,"label":"Pepperoni 32 cm","posId":"144","price":24900,"isExtra":false},{"id":"d52027ab-fcf5-41e6-945a-01e2fd9187a4","note":"","count":1,"label":"okraj Hotdog, hořčice","posId":"A117","price":5700,"isExtra":true}]</t>
  </si>
  <si>
    <t>2026-03-06T14:56:52.008+01:00</t>
  </si>
  <si>
    <t>2026-03-06T15:05:04.446+01:00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</si>
  <si>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🌶️🌶️","posId":"108","price":30900,"isExtra":false},{"id":"54414779","note":"","count":1,"label":"Balné","posId":"K0000","price":2000,"isExtra":true},{"id":"59555830","note":"","count":1,"label":"Smetanový základ","posId":"ZRS40","price":0,"isExtra":true},{"id":"54414813","note":"","count":1,"label":"okraj mozzarella, bylinky","posId":"A122","price":6500,"isExtra":true},{"id":"57405814","note":"","size":"Pepsi 1l","count":1,"label":"Pepsi 1l","posId":"N124","price":5900,"isExtra":false}]</t>
  </si>
  <si>
    <t>2026-03-06T14:52:02.530+01:00</t>
  </si>
  <si>
    <t>2026-03-06T16:05:06.839+01:00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</si>
  <si>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česnekový","posId":"P106","price":2000,"isExtra":false},{"id":"211d85d0-839e-41d0-89e3-ea177ad7489e","note":"","count":2,"label":"Dip česnekový","posId":"P106","price":2000,"isExtra":false}]</t>
  </si>
  <si>
    <t>2026-03-06T14:51:01.587+01:00</t>
  </si>
  <si>
    <t>2026-03-06T14:57:56.949+01:00</t>
  </si>
  <si>
    <t>[{"id":"03dae282-4cd4-4fa2-9169-2178ea3ed325","note":"","count":1,"label":"Quattro Formaggi 40 cm","posId":"111","price":30900,"isExtra":false},{"id":"10b1ebcf-eda6-410e-81f0-6a9182a548db","note":"","count":1,"label":"Slanina","posId":"C108","price":4000,"KDSTags":["greenhighlight"],"isExtra":true}]</t>
  </si>
  <si>
    <t>2026-03-06T14:44:57.041+01:00</t>
  </si>
  <si>
    <t>2026-03-06T14:52:41.428+01:00</t>
  </si>
  <si>
    <t>2026-03-06T14:26:02.115+01:00</t>
  </si>
  <si>
    <t>2026-03-06T14:33:06.870+01:00</t>
  </si>
  <si>
    <t>2026-03-06T13:44:28.925+01:00</t>
  </si>
  <si>
    <t>2026-03-06T13:51:58.847+01:00</t>
  </si>
  <si>
    <t>2026-03-06T13:41:01.822+01:00</t>
  </si>
  <si>
    <t>2026-03-06T13:52:15.607+01:00</t>
  </si>
  <si>
    <t>2026-03-06T14:08:19.746+01:00</t>
  </si>
  <si>
    <t>2026-03-06T13:41:02.341+01:00</t>
  </si>
  <si>
    <t>[{"id":"f1315fc0-dfbb-459c-9f31-49d8e60875f4","note":"","count":1,"label":"Pepperoni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bylinky","posId":"A122","price":6500,"isExtra":true},{"id":"03dae282-4cd4-4fa2-9169-2178ea3ed325","note":"","count":1,"label":"Quattro Formaggi 40 cm","posId":"111","price":30900,"isExtra":false},{"id":"fcbcf6b6-34c6-4d5f-ac5b-f6ece72e0953","note":"","count":1,"label":"BBQ Meteor 32 cm","posId":"118","price":24900,"isExtra":false},{"id":"2585f58b-88a9-4cf3-bee9-d0f178b1877c","note":"","count":1,"label":"okraj Hotdog bez omáčky","posId":"A125","price":5700,"isExtra":true}]</t>
  </si>
  <si>
    <t>2026-03-06T13:29:02.165+01:00</t>
  </si>
  <si>
    <t>2026-03-06T13:35:56.505+01:00</t>
  </si>
  <si>
    <t>2026-03-06T13:27:23.037+01:00</t>
  </si>
  <si>
    <t>2026-03-06T13:35:12.744+01:00</t>
  </si>
  <si>
    <t>[{"id":"69427585fd8faa40bcc99d71","count":1,"label":"Quattro Formaggi 32cm","posId":"123","price":24900,"isExtra":false},{"id":"6511bee39791b916de149f24","count":1,"label":"Balné","posId":"K0000","price":1500,"isExtra":true},{"id":"684ae97920a48a7892c1fc44","count":1,"label":"Bez gorgonzoly","posId":"X101","price":0,"KDSTags":["redhighlight"],"isExtra":true},{"id":"69427585fd8faa40bcc99d83","count":1,"label":"Baby Špenát &amp; kuře 32cm","posId":"116","price":24900,"isExtra":false},{"id":"6511bee39791b916de149f24","count":1,"label":"Balné","posId":"K0000","price":1500,"isExtra":true}]</t>
  </si>
  <si>
    <t>2026-03-06T13:18:17.632+01:00</t>
  </si>
  <si>
    <t>2026-03-06T13:27:01.746+01:00</t>
  </si>
  <si>
    <t>[{"id":"69427585fd8faa40bcc99d65","count":1,"label":"Hawai 40cm","posId":"102","price":30900,"isExtra":false},{"id":"6511bee39791b916de149b1b","count":1,"label":"Balné","posId":"K0000","price":2000,"isExtra":true},{"id":"69427585fd8faa40bcc99d6f","count":1,"label":"Margherita 32cm","posId":"112","price":20900,"isExtra":false},{"id":"6511bee39791b916de149f24","count":1,"label":"Balné","posId":"K0000","price":1500,"isExtra":true}]</t>
  </si>
  <si>
    <t>2026-03-06T12:46:05.437+01:00</t>
  </si>
  <si>
    <t>2026-03-06T12:57:28.478+01:00</t>
  </si>
  <si>
    <t>[{"id":"69427585fd8faa40bcc99d85","count":1,"label":"Veggieballs 32cm 🌶️🌶️","posId":"117","price":24900,"isExtra":false},{"id":"6511bee39791b916de149f24","count":1,"label":"Balné","posId":"K0000","price":1500,"isExtra":true},{"id":"684ae97920a48a7892c1fc15","count":1,"label":"Špenát s česnekem","posId":"B107","price":2500,"KDSTags":["greenhighlight"],"isExtra":true}]</t>
  </si>
  <si>
    <t>2026-03-06T12:44:02.366+01:00</t>
  </si>
  <si>
    <t>2026-03-06T12:54:34.278+01:00</t>
  </si>
  <si>
    <t>2026-03-06T13:03:24.806+01:00</t>
  </si>
  <si>
    <t>2026-03-06T12:44:02.836+01:00</t>
  </si>
  <si>
    <t>[{"id":"ff8bc446-e047-44f1-bae5-423b565e0123","note":"","count":1,"label":"Capricciosa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bylinky","posId":"A121","price":5700,"isExtra":true},{"id":"1da47ebe-2592-435a-b854-8cbe80b56263","note":"","count":2,"label":"Hawai 32 cm","posId":"138","price":24900,"isExtra":false},{"id":"21fd0686-e8d1-43f1-84c9-d96f5842a3ca","note":"","count":2,"label":"okraj mozzarella, bylinky","posId":"A121","price":5700,"isExtra":true},{"id":"b3008ec8-24a5-4d30-bf46-9133028be7e4","note":"","count":1,"label":"Margherita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bylinky","posId":"A121","price":5700,"isExtra":true}]</t>
  </si>
  <si>
    <t>2026-03-06T12:40:36.124+01:00</t>
  </si>
  <si>
    <t>2026-03-06T12:47:08.528+01:00</t>
  </si>
  <si>
    <t>2026-03-06T12:36:01.561+01:00</t>
  </si>
  <si>
    <t>2026-03-06T12:42:04.226+01:00</t>
  </si>
  <si>
    <t>[{"id":"0b867b16-3995-4b4a-9deb-1c0d8cecf8d6","note":"","count":1,"label":"Pepperoni 32 cm","posId":"120","price":24900,"isExtra":false},{"id":"ee394832-8137-440a-84b7-b9e0df42a9ab","note":"","count":1,"label":"Hawai 32 cm","posId":"114","price":24900,"isExtra":false}]</t>
  </si>
  <si>
    <t>2026-03-06T12:34:03.885+01:00</t>
  </si>
  <si>
    <t>2026-03-06T12:39:42.896+01:00</t>
  </si>
  <si>
    <t>2026-03-06T12:24:02.355+01:00</t>
  </si>
  <si>
    <t>2026-03-06T13:04:19.336+01:00</t>
  </si>
  <si>
    <t>[{"id":"0ea52415-fdb3-497f-b216-7fd5802f2e0f","note":"","count":1,"label":"Quattro Formaggi 32 cm","posId":"123","price":24900,"isExtra":false},{"id":"c8019f80-065c-4f09-9e80-65b85dae2ae1","note":"","count":1,"label":"kukuřice","posId":"B115","price":2500,"KDSTags":["greenhighlight"],"isExtra":true}]</t>
  </si>
  <si>
    <t>2026-03-06T12:21:47.361+01:00</t>
  </si>
  <si>
    <t>2026-03-06T12:30:19.474+01:00</t>
  </si>
  <si>
    <t>[{"id":"54414714","note":"","size":"Baby špenát &amp; kuře 40cm","count":1,"label":"Baby špenát &amp; kuře 40cm","posId":"104","price":30900,"isExtra":false},{"id":"54414779","note":"","count":1,"label":"Balné","posId":"K0000","price":2000,"isExtra":true},{"id":"54414813","note":"","count":1,"label":"okraj mozzarella, bylinky","posId":"A122","price":6500,"isExtra":true}]</t>
  </si>
  <si>
    <t>2026-03-06T12:17:00.727+01:00</t>
  </si>
  <si>
    <t>2026-03-06T12:22:56.270+01:00</t>
  </si>
  <si>
    <t>[{"id":"57405814","note":"","size":"Pepsi 1l","count":1,"label":"Pepsi 1l","posId":"N124","price":5900,"isExtra":false},{"id":"59610934","note":"","size":"Margherita 32cm","count":1,"label":"Margherita 32cm","posId":"112","price":20900,"isExtra":false},{"id":"54414789","note":"","count":1,"label":"Balné","posId":"K0000","price":1500,"isExtra":true},{"id":"54414880","note":"","count":1,"label":"Kukuřice","posId":"B115","price":2500,"KDSTags":["greenhighlight"],"isExtra":true},{"id":"54414897","note":"","count":1,"label":"Šunka","posId":"B106","price":3000,"KDSTags":["greenhighlight"],"isExtra":true},{"id":"54414900","note":"","count":1,"label":"Slanina","posId":"B108","price":3000,"KDSTags":["greenhighlight"],"isExtra":true}]</t>
  </si>
  <si>
    <t>2026-03-06T12:12:25.254+01:00</t>
  </si>
  <si>
    <t>2026-03-06T12:19:09.532+01:00</t>
  </si>
  <si>
    <t>[{"id":"69427585fd8faa40bcc99dcb","count":1,"label":"Pepsi 1l","posId":"N124","price":5900,"isExtra":false},{"id":"69427585fd8faa40bcc99d6f","count":1,"label":"Margherita 32cm","posId":"112","price":20900,"isExtra":false},{"id":"6511bee39791b916de149f24","count":1,"label":"Balné","posId":"K0000","price":1500,"isExtra":true},{"id":"69427585fd8faa40bcc99dab","count":1,"label":"Pečené brambory","posId":"P103","price":6900,"isExtra":false},{"id":"6511bee39791b916de149f24","count":1,"label":"Balné","posId":"K0000","price":1500,"isExtra":true},{"id":"69427585fd8faa40bcc99da9","count":1,"label":"Masové kuličky","posId":"P102","price":9900,"isExtra":false},{"id":"6511bee39791b916de149f24","count":1,"label":"Balné","posId":"K0000","price":1500,"isExtra":true},{"id":"69427585fd8faa40bcc99dcf","count":1,"label":"Mirinda 1l","posId":"N126","price":5900,"isExtra":false}]</t>
  </si>
  <si>
    <t>2026-03-06T12:00:02.242+01:00</t>
  </si>
  <si>
    <t>2026-03-06T12:07:42.006+01:00</t>
  </si>
  <si>
    <t>[{"id":"03ade9ce-5d0f-4499-a6a3-340b58ae4468","note":"","count":1,"label":"Capricciosa 32 cm","posId":"113","price":24900,"isExtra":false}]</t>
  </si>
  <si>
    <t>2026-03-06T11:51:01.804+01:00</t>
  </si>
  <si>
    <t>2026-03-06T11:58:48.962+01:00</t>
  </si>
  <si>
    <t>[{"id":"36ea3088-07fd-428f-b871-c4a5ee9cef7b","note":"","count":1,"label":"Comeback 40 cm","posId":"109","price":30900,"isExtra":false},{"id":"e8f571e6-dd36-42d7-8826-52c90315986b","note":"","count":1,"label":"Baby špenát &amp; kuře 40 cm","posId":"104","price":30900,"isExtra":false}]</t>
  </si>
  <si>
    <t>2026-03-06T11:40:55.433+01:00</t>
  </si>
  <si>
    <t>2026-03-06T11:50:57.157+01:00</t>
  </si>
  <si>
    <t>[{"id":"69427585fd8faa40bcc99d5b","count":1,"label":"Comeback 40cm 🌶️","posId":"109","price":30900,"isExtra":false},{"id":"6511bee39791b916de149b1b","count":1,"label":"Balné","posId":"K0000","price":2000,"isExtra":true},{"id":"67484135a145e66297618376","count":1,"label":"Smetanový základ","posId":"ZRS40","price":0,"isExtra":true},{"id":"68ed3b351f991b59f0e56c26","count":1,"label":"bez plněných okrajů","posId":"X1000","price":0,"isExtra":true},{"id":"684ae97920a48a7892c1fa31","count":1,"label":"Žampiony","posId":"C105","price":3500,"KDSTags":["greenhighlight"],"isExtra":true},{"id":"684ae97920a48a7892c1fa3b","count":1,"label":"Gorgonzola","posId":"C101","price":4000,"KDSTags":["greenhighlight"],"isExtra":true}]</t>
  </si>
  <si>
    <t>2026-03-06T11:06:03.916+01:00</t>
  </si>
  <si>
    <t>2026-03-06T11:13:27.957+01:00</t>
  </si>
  <si>
    <t>[{"id":"69427585fd8faa40bcc99d5f","count":1,"label":"BBQ Texas 40cm","posId":"107","price":30900,"isExtra":false},{"id":"6511bee39791b916de149b1b","count":1,"label":"Balné","posId":"K0000","price":2000,"isExtra":true}]</t>
  </si>
  <si>
    <t>2026-03-06T11:00:01.852+01:00</t>
  </si>
  <si>
    <t>2026-03-06T11:21:12.254+01:00</t>
  </si>
  <si>
    <t>[{"id":"0ea52415-fdb3-497f-b216-7fd5802f2e0f","note":"","count":1,"label":"Quattro Formaggi 32 cm","posId":"123","price":24900,"isExtra":false},{"id":"4d0fe7ad-c88a-4a73-8015-c60680489cf8","note":"","count":1,"label":"Baby špenát &amp; kuře 32 cm","posId":"116","price":24900,"isExtra":false},{"id":"0005ff76-02c8-47f3-a86e-87443988197a","note":"","count":1,"label":"BBQ Texas 32 cm","posId":"119","price":24900,"isExtra":false},{"id":"35e045f9-bc36-46e9-8142-6579de78a05b","note":"","count":1,"label":"Comeback 32 cm","posId":"121","price":24900,"isExtra":false},{"id":"bf8dc38b-6c8e-42b6-9da3-3170253a57d4","note":"","count":1,"label":"Hot &amp; Spicy 32 cm","posId":"122","price":24900,"isExtra":false}]</t>
  </si>
  <si>
    <t>2026-03-06T10:44:02.149+01:00</t>
  </si>
  <si>
    <t>2026-03-06T11:15:28.969+01:00</t>
  </si>
  <si>
    <t>[{"id":"3a8b6a85-3b5c-4ee4-be2d-261ab8731d6e","note":"","count":1,"label":"Dip česnekový","posId":"P106","price":2000,"isExtra":false},{"id":"d63e9120-8ffe-444c-ba51-6c942a13f4fc","note":"","count":1,"label":"Margherita 40 cm","posId":"100","price":26900,"isExtra":false},{"id":"10a95fda-50ac-4e8b-a092-eba50264ce8d","note":"","count":1,"label":"Comeback 18 cm","posId":"133","price":11900,"isExtra":false}]</t>
  </si>
  <si>
    <t>2026-03-06T10:42:01.877+01:00</t>
  </si>
  <si>
    <t>2026-03-06T11:11:37.664+01:00</t>
  </si>
  <si>
    <t>2026-03-06T11:31:06.656+01:00</t>
  </si>
  <si>
    <t>2026-03-06T10:42:02.565+01:00</t>
  </si>
  <si>
    <t>[{"id":"36ea3088-07fd-428f-b871-c4a5ee9cef7b","note":"","count":1,"label":"Comeback 40 cm","posId":"109","price":30900,"isExtra":false},{"id":"57c816b2-3e3f-46c2-b126-b09910d79cb0","note":"","count":1,"label":"změna na Smetanový základ","posId":"i129","price":0,"isExtra":true}]</t>
  </si>
  <si>
    <t>2026-03-06T08:37:02.838+01:00</t>
  </si>
  <si>
    <t>2026-03-06T11:09:48.716+01:00</t>
  </si>
  <si>
    <t>2026-03-06T11:24:19.881+01:00</t>
  </si>
  <si>
    <t>2026-03-06T09:45:00.909+01:00</t>
  </si>
  <si>
    <t>[{"id":"f1315fc0-dfbb-459c-9f31-49d8e60875f4","note":"","count":1,"label":"Pepperoni 40 cm","posId":"108","price":30900,"isExtra":false},{"id":"eae0baf6-2c0e-4081-8ab5-5266bc363ee5","note":"","count":1,"label":"Okraj mozzarella, BBQ omáčka","posId":"A124","price":6500,"isExtra":true},{"id":"d5c01305-5b81-4931-8ef0-14413da22bab","note":"","count":1,"label":"Kukuřice","posId":"C115","price":3500,"KDSTags":["greenhighlight"],"isExtra":true},{"id":"3a8b6a85-3b5c-4ee4-be2d-261ab8731d6e","note":"","count":1,"label":"Dip česnekový","posId":"P106","price":2000,"isExtra":false},{"id":"9461c599-e1f4-4267-8dd8-c1eea66839a3","note":"","count":1,"label":"Choco Rolls, 6 ks","posId":"chr100","price":8900,"isExtra":false}]</t>
  </si>
  <si>
    <t>2026-03-05T23:12:20.743+01:00</t>
  </si>
  <si>
    <t>2026-03-05T23:21:48.178+01:00</t>
  </si>
  <si>
    <t>2026-03-05T22:28:16.891+01:00</t>
  </si>
  <si>
    <t>2026-03-05T22:33:15.952+01:00</t>
  </si>
  <si>
    <t>2026-03-05T22:26:01.250+01:00</t>
  </si>
  <si>
    <t>2026-03-05T22:32:48.030+01:00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</si>
  <si>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32cm","posId":"123","price":24900,"isExtra":false},{"id":"54414789","note":"","count":1,"label":"Balné","posId":"K0000","price":1500,"isExtra":true},{"id":"54414745","note":"","size":"Spicy Wings 🌶️","count":1,"label":"Spicy Wings 🌶️","posId":"P101","price":11900,"isExtra":false},{"id":"54414789","note":"","count":1,"label":"Balné","posId":"K0000","price":1500,"isExtra":true}]</t>
  </si>
  <si>
    <t>2026-03-05T22:08:44.121+01:00</t>
  </si>
  <si>
    <t>2026-03-05T22:20:03.921+01:00</t>
  </si>
  <si>
    <t>[{"id":"59610942","note":"","size":"Hawai 32cm","count":1,"label":"Hawai 32cm","posId":"114","price":24900,"isExtra":false},{"id":"54414789","note":"","count":1,"label":"Balné","posId":"K0000","price":1500,"isExtra":true},{"id":"54414783","note":"","count":1,"label":"bez plněných okrajů","posId":"X1000","price":0,"isExtra":true},{"id":"54414847","note":"","count":1,"label":"Olivy","posId":"B112","price":2500,"KDSTags":["greenhighlight"],"isExtra":true}]</t>
  </si>
  <si>
    <t>2026-03-05T22:07:44.222+01:00</t>
  </si>
  <si>
    <t>2026-03-05T22:20:10.896+01:00</t>
  </si>
  <si>
    <t>2026-03-05T21:40:32.660+01:00</t>
  </si>
  <si>
    <t>2026-03-05T21:48:05.672+01:00</t>
  </si>
  <si>
    <t>[{"id":"54414707","note":"","size":"Margherita 40cm","count":1,"label":"Margherita 40cm","posId":"100","price":26900,"isExtra":false},{"id":"54414779","note":"","count":1,"label":"Balné","posId":"K0000","price":2000,"isExtra":true},{"id":"54414813","note":"","count":1,"label":"okraj mozzarella, bylinky","posId":"A122","price":6500,"isExtra":true},{"id":"54414884","note":"","count":1,"label":"Špenát s česnekem","posId":"C107","price":3500,"KDSTags":["greenhighlight"],"isExtra":true},{"id":"57464196","note":"","size":"Dip Jalapeňos","count":1,"label":"Dip Jalapeňos","posId":"P107","price":2000,"isExtra":false},{"id":"54414789","note":"","count":1,"label":"Balné","posId":"K0000","price":1500,"isExtra":true},{"id":"54414750","note":"","size":"Česnekový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</si>
  <si>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2026-03-05T21:32:02.433+01:00</t>
  </si>
  <si>
    <t>2026-03-05T21:42:24.315+01:00</t>
  </si>
  <si>
    <t>2026-03-05T21:53:34.103+01:00</t>
  </si>
  <si>
    <t>2026-03-05T21:32:35.085+01:00</t>
  </si>
  <si>
    <t>[{"id":"ea8ba6dd-c20a-4bae-a731-5344afc761eb","note":"","count":1,"label":"Capricciosa 18 cm","posId":"125","price":11900,"isExtra":false},{"id":"ac558eb4-a8cc-4599-b29e-fe73c365b2c7","note":"","count":1,"label":"Mozzarella.","posId":"A113","price":2000,"isExtra":true},{"id":"1bb5324c-790d-4502-a23d-410116b83c3f","note":"","count":1,"label":"Kuře.","posId":"A114","price":2000,"isExtra":true},{"id":"07a6e3fe-501d-4c05-92b3-95d47a70179e","note":"","count":1,"label":"Slanina.","posId":"A108","price":2000,"isExtra":true},{"id":"194f980e-141e-4220-9f1e-0e1e9edc412e","note":"","count":1,"label":"Quattro Formaggi 18 cm","posId":"135","price":11900,"isExtra":false},{"id":"ac558eb4-a8cc-4599-b29e-fe73c365b2c7","note":"","count":1,"label":"Mozzarella.","posId":"A113","price":2000,"isExtra":true},{"id":"fc34540c-3ca2-4bb0-bd98-dc6f769a38a1","note":"","count":1,"label":"Šunka.","posId":"A106","price":2000,"isExtra":true},{"id":"4cd25cb7-e092-43a0-ab38-89c50a7e6a77","note":"","count":1,"label":"Pepperoni 18 cm","posId":"132","price":11900,"isExtra":false},{"id":"7bd52058-f7b0-4320-9d6c-79598e7d9b5f","note":"","count":1,"label":"Hawai 18 cm","posId":"126","price":11900,"isExtra":false},{"id":"3a8b6a85-3b5c-4ee4-be2d-261ab8731d6e","note":"","count":1,"label":"Dip česnekový","posId":"P106","price":2000,"isExtra":false}]</t>
  </si>
  <si>
    <t>2026-03-05T21:30:47.802+01:00</t>
  </si>
  <si>
    <t>2026-03-05T21:37:30.636+01:00</t>
  </si>
  <si>
    <t>[{"id":"54414707","note":"","size":"Margherita 40cm","count":2,"label":"Margherita 40cm","posId":"100","price":26900,"isExtra":false},{"id":"54414779","note":"","count":2,"label":"Balné","posId":"K0000","price":2000,"isExtra":true}]</t>
  </si>
  <si>
    <t>2026-03-05T21:17:25.988+01:00</t>
  </si>
  <si>
    <t>2026-03-05T21:27:02.524+01:00</t>
  </si>
  <si>
    <t>2026-03-05T21:05:18.456+01:00</t>
  </si>
  <si>
    <t>2026-03-05T21:10:34.450+01:00</t>
  </si>
  <si>
    <t>2026-03-05T20:59:45.666+01:00</t>
  </si>
  <si>
    <t>2026-03-05T21:07:39.439+01:00</t>
  </si>
  <si>
    <t>[{"id":"69427585fd8faa40bcc99d67","count":1,"label":"Capricciosa 40cm","posId":"101","price":30900,"isExtra":false},{"id":"6511bee39791b916de149b1b","count":1,"label":"Balné","posId":"K0000","price":2000,"isExtra":true},{"id":"69427585fd8faa40bcc99db3","count":1,"label":"BBQ dip","posId":"P105","price":2000,"isExtra":false},{"id":"6511bee39791b916de149f24","count":1,"label":"Balné","posId":"K0000","price":1500,"isExtra":true},{"id":"69427585fd8faa40bcc99dcd","count":1,"label":"Pepsi zero sugar 1l","posId":"N125","price":5900,"isExtra":false}]</t>
  </si>
  <si>
    <t>2026-03-05T20:43:09.903+01:00</t>
  </si>
  <si>
    <t>2026-03-05T20:51:22.271+01:00</t>
  </si>
  <si>
    <t>[{"id":"69427585fd8faa40bcc99d81","count":1,"label":"Capricciosa 32cm","posId":"113","price":24900,"isExtra":false},{"id":"6511bee39791b916de149f24","count":1,"label":"Balné","posId":"K0000","price":1500,"isExtra":true}]</t>
  </si>
  <si>
    <t>2026-03-05T20:43:02.323+01:00</t>
  </si>
  <si>
    <t>2026-03-05T20:52:38.077+01:00</t>
  </si>
  <si>
    <t>2026-03-05T21:01:34.152+01:00</t>
  </si>
  <si>
    <t>2026-03-05T20:43:02.660+01:00</t>
  </si>
  <si>
    <t>[{"id":"2b9f361b-4416-409b-9b50-c5e648e65b24","note":"","count":1,"label":"Zeleninová 40 cm","posId":"103","price":30900,"isExtra":false},{"id":"e50ff4de-a31a-4748-b60e-66140c46f568","note":"","count":1,"label":"BEZ -paprika","posId":"X111","price":0,"KDSTags":["redhighlight"],"isExtra":true},{"id":"4d0fe7ad-c88a-4a73-8015-c60680489cf8","note":"","count":1,"label":"Baby špenát &amp; kuře 32 cm","posId":"116","price":24900,"isExtra":false},{"id":"211d85d0-839e-41d0-89e3-ea177ad7489e","note":"","count":1,"label":"Dip česnekový","posId":"P106","price":2000,"isExtra":false}]</t>
  </si>
  <si>
    <t>2026-03-05T20:42:05.428+01:00</t>
  </si>
  <si>
    <t>2026-03-05T20:50:28.445+01:00</t>
  </si>
  <si>
    <t>[{"id":"69427585fd8faa40bcc99d7f","count":1,"label":"Hawai 32cm","posId":"114","price":24900,"isExtra":false},{"id":"6511bee39791b916de149f24","count":1,"label":"Balné","posId":"K0000","price":1500,"isExtra":true},{"id":"68ed3b351f991b59f0e56fe9","count":1,"label":"okraj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bylinky","posId":"A121","price":5700,"isExtra":true},{"id":"69427585fd8faa40bcc99dcd","count":1,"label":"Pepsi zero sugar 1l","posId":"N125","price":5900,"isExtra":false}]</t>
  </si>
  <si>
    <t>2026-03-05T20:21:02.697+01:00</t>
  </si>
  <si>
    <t>2026-03-05T20:28:53.709+01:00</t>
  </si>
  <si>
    <t>2026-03-06T05:59:59.999+01:00</t>
  </si>
  <si>
    <t>2026-03-05T20:16:49.260+01:00</t>
  </si>
  <si>
    <t>2026-03-05T20:27:51.220+01:00</t>
  </si>
  <si>
    <t>[{"id":"69427585fd8faa40bcc99d81","count":1,"label":"Capricciosa 32cm","posId":"113","price":24900,"isExtra":false},{"id":"6511bee39791b916de149f24","count":1,"label":"Balné","posId":"K0000","price":1500,"isExtra":true},{"id":"68ed3b351f991b59f0e56fe9","count":1,"label":"okraj mozzarella, bylinky","posId":"A121","price":5700,"isExtra":true}]</t>
  </si>
  <si>
    <t>2026-03-05T20:16:22.592+01:00</t>
  </si>
  <si>
    <t>2026-03-05T20:26:39.302+01:00</t>
  </si>
  <si>
    <t>[{"id":"69427585fd8faa40bcc99d5b","count":1,"label":"Comeback 40cm 🌶️","posId":"109","price":30900,"isExtra":false},{"id":"6511bee39791b916de149b1b","count":1,"label":"Balné","posId":"K0000","price":2000,"isExtra":true},{"id":"68ed3b351f991b59f0e56c26","count":1,"label":"bez plněných okrajů","posId":"X1000","price":0,"isExtra":true},{"id":"684ae97920a48a7892c1fc87","count":1,"label":"Bez cibule","posId":"X103","price":0,"KDSTags":["redhighlight"],"isExtra":true},{"id":"684ae97920a48a7892c1fa39","count":1,"label":"Šunka","posId":"C106","price":4000,"KDSTags":["greenhighlight"],"isExtra":true}]</t>
  </si>
  <si>
    <t>2026-03-05T20:11:13.537+01:00</t>
  </si>
  <si>
    <t>2026-03-05T20:24:12.301+01:00</t>
  </si>
  <si>
    <t>2026-03-05T20:10:02.192+01:00</t>
  </si>
  <si>
    <t>2026-03-05T20:25:59.058+01:00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</si>
  <si>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bylinky","posId":"A122","price":6500,"isExtra":true},{"id":"bd8e2f82-3d11-4ada-88ad-67191c012d18","note":"","count":1,"label":"BEZ -olivy","posId":"X112","price":0,"KDSTags":["redhighlight"],"isExtra":true}]</t>
  </si>
  <si>
    <t>2026-03-05T20:00:01.574+01:00</t>
  </si>
  <si>
    <t>2026-03-05T20:09:37.992+01:00</t>
  </si>
  <si>
    <t>2026-03-05T20:42:34.474+01:00</t>
  </si>
  <si>
    <t>2026-03-05T20:00:01.975+01:00</t>
  </si>
  <si>
    <t>[{"id":"1da47ebe-2592-435a-b854-8cbe80b56263","note":"","count":1,"label":"Hawai 32 cm","posId":"138","price":24900,"isExtra":false},{"id":"21fd0686-e8d1-43f1-84c9-d96f5842a3ca","note":"","count":1,"label":"okraj mozzarella, bylinky","posId":"A121","price":5700,"isExtra":true}]</t>
  </si>
  <si>
    <t>2026-03-05T19:59:02.315+01:00</t>
  </si>
  <si>
    <t>2026-03-05T20:06:19.960+01:00</t>
  </si>
  <si>
    <t>2026-03-05T20:30:20.938+01:00</t>
  </si>
  <si>
    <t>2026-03-05T19:59:02.704+01:00</t>
  </si>
  <si>
    <t>2026-03-05T19:59:02.289+01:00</t>
  </si>
  <si>
    <t>2026-03-05T20:08:02.972+01:00</t>
  </si>
  <si>
    <t>2026-03-05T20:23:48.744+01:00</t>
  </si>
  <si>
    <t>2026-03-05T19:59:02.995+01:00</t>
  </si>
  <si>
    <t>[{"id":"bf8dc38b-6c8e-42b6-9da3-3170253a57d4","note":"","count":1,"label":"Hot &amp; Spicy 32 cm","posId":"122","price":24900,"isExtra":false},{"id":"3a8b6a85-3b5c-4ee4-be2d-261ab8731d6e","note":"","count":1,"label":"Dip česnekový","posId":"P106","price":2000,"isExtra":false},{"id":"9d4a0928-5003-481d-81e0-f3a050a663da","note":"","count":1,"label":"Guarana Kiwi a jablko 0,5l","posId":"N144","price":5500,"isExtra":false}]</t>
  </si>
  <si>
    <t>2026-03-05T19:50:37.216+01:00</t>
  </si>
  <si>
    <t>2026-03-05T20:00:31.096+01:00</t>
  </si>
  <si>
    <t>[{"id":"69427585fd8faa40bcc99d69","count":1,"label":"Baby špenát &amp; kuře 40cm","posId":"104","price":30900,"isExtra":false},{"id":"6511bee39791b916de149b1b","count":1,"label":"Balné","posId":"K0000","price":2000,"isExtra":true}]</t>
  </si>
  <si>
    <t>2026-03-05T19:50:02.132+01:00</t>
  </si>
  <si>
    <t>2026-03-05T20:03:46.945+01:00</t>
  </si>
  <si>
    <t>2026-03-05T20:23:16.585+01:00</t>
  </si>
  <si>
    <t>2026-03-05T20:00:08.481+01:00</t>
  </si>
  <si>
    <t>[{"id":"03dae282-4cd4-4fa2-9169-2178ea3ed325","note":"","count":1,"label":"Quattro Formaggi 40 cm","posId":"111","price":30900,"isExtra":false},{"id":"3a8b6a85-3b5c-4ee4-be2d-261ab8731d6e","note":"","count":1,"label":"Dip česnekový","posId":"P106","price":2000,"isExtra":false}]</t>
  </si>
  <si>
    <t>2026-03-05T19:49:33.594+01:00</t>
  </si>
  <si>
    <t>2026-03-05T19:59:41.058+01:00</t>
  </si>
  <si>
    <t>[{"id":"109","note":"","count":1,"label":"Comeback 40cm 🌶️","posId":"109","price":30900,"isExtra":false},{"id":"K0000","note":"","count":1,"label":"Balné","posId":"K0000","price":2000,"isExtra":true},{"id":"P106","note":"","count":1,"label":"Česnekový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</si>
  <si>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2026-03-05T19:47:21.230+01:00</t>
  </si>
  <si>
    <t>2026-03-05T19:58:22.217+01:00</t>
  </si>
  <si>
    <t>[{"id":"54414707","note":"","size":"Margherita 40cm","count":1,"label":"Margherita 40cm","posId":"100","price":26900,"isExtra":false},{"id":"54414779","note":"","count":1,"label":"Balné","posId":"K0000","price":2000,"isExtra":true},{"id":"54414813","note":"","count":1,"label":"okraj mozzarella, bylinky","posId":"A122","price":6500,"isExtra":true}]</t>
  </si>
  <si>
    <t>2026-03-05T19:44:49.439+01:00</t>
  </si>
  <si>
    <t>2026-03-05T20:03:11.123+01:00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</si>
  <si>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54414894","note":"","count":1,"label":"Šunka","posId":"C106","price":4000,"KDSTags":["greenhighlight"],"isExtra":true},{"id":"54414901","note":"","count":1,"label":"Slanina","posId":"C108","price":4000,"KDSTags":["greenhighlight"],"isExtra":true},{"id":"54414909","note":"","count":1,"label":"Pepperoni salám","posId":"C109","price":4000,"KDSTags":["greenhighlight"],"isExtra":true}]</t>
  </si>
  <si>
    <t>2026-03-05T19:40:02.008+01:00</t>
  </si>
  <si>
    <t>2026-03-05T19:51:53.909+01:00</t>
  </si>
  <si>
    <t>2026-03-05T20:12:43.345+01:00</t>
  </si>
  <si>
    <t>2026-03-05T19:40:40.589+01:00</t>
  </si>
  <si>
    <t>[{"id":"0005ff76-02c8-47f3-a86e-87443988197a","note":"","count":1,"label":"BBQ Texas 32 cm","posId":"119","price":24900,"isExtra":false},{"id":"f61b7339-3b20-4583-b2b8-12e48de2876d","note":"","count":1,"label":"změna na Rajčatový základ","posId":"i105","price":0,"isExtra":true},{"id":"36ee8a56-f350-4a80-af56-a1641c3eb1ee","note":"","count":1,"label":"Veggieballs 18 cm","posId":"129","price":11900,"isExtra":false},{"id":"57c816b2-3e3f-46c2-b126-b09910d79cb0","note":"","count":1,"label":"změna na Smetanový základ","posId":"i129","price":0,"isExtra":true},{"id":"8dc41ad9-a5c2-444f-9989-27a8aa38dce4","note":"","count":1,"label":"BEZ -jalapenos","posId":"X102","price":0,"KDSTags":["redhighlight"],"isExtra":true},{"id":"3a8b6a85-3b5c-4ee4-be2d-261ab8731d6e","note":"","count":1,"label":"Dip česnekový","posId":"P106","price":2000,"isExtra":false}]</t>
  </si>
  <si>
    <t>2026-03-05T19:38:37.212+01:00</t>
  </si>
  <si>
    <t>2026-03-05T19:45:06.117+01:00</t>
  </si>
  <si>
    <t>Roman</t>
  </si>
  <si>
    <t>2026-03-05T19:36:07.354+01:00</t>
  </si>
  <si>
    <t>2026-03-05T19:44:09.034+01:00</t>
  </si>
  <si>
    <t>[{"id":"114","note":"","count":1,"label":"Hawai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B100","note":"","count":1,"label":"Ananas","posId":"B100","price":2500,"KDSTags":["greenhighlight"],"isExtra":true},{"id":"B115","note":"","count":2,"label":"Kukuřice","posId":"B115","price":2500,"KDSTags":["greenhighlight"],"isExtra":true},{"id":"N125","note":"","count":1,"label":"Pepsi zero sugar 1l","posId":"N125","price":5900,"isExtra":false}]</t>
  </si>
  <si>
    <t>2026-03-05T19:36:02.992+01:00</t>
  </si>
  <si>
    <t>2026-03-05T19:50:24.180+01:00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</si>
  <si>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32cm","posId":"123","price":24900,"isExtra":false},{"id":"54414789","note":"","count":1,"label":"Balné","posId":"K0000","price":1500,"isExtra":true},{"id":"54414783","note":"","count":1,"label":"bez plněných okrajů","posId":"X1000","price":0,"isExtra":true},{"id":"54414743","note":"","size":"Spicy menu Comeback","count":1,"label":"Spicy menu Comeback","posId":"M100","price":34900,"isExtra":false},{"id":"54414858","note":"","count":1,"label":"Pepperoni","posId":"Y120","price":0,"isExtra":true},{"id":"54414770","note":"","count":1,"label":"Balné","posId":"K0000","price":3000,"isExtra":true},{"id":"54414783","note":"","count":1,"label":"bez plněných okrajů","posId":"X1000","price":0,"isExtra":true},{"id":"54414782","note":"","count":1,"label":"spicy wings 🌶️","posId":"P101","price":0,"isExtra":true},{"id":"61748727","note":"","count":1,"label":"Guarana kiwi a jablko","posId":"N144","price":0,"isExtra":true},{"id":"59610944","note":"","size":"Baby Špenát &amp; kuře 32cm","count":1,"label":"Baby Špenát &amp; kuře 32cm","posId":"116","price":24900,"isExtra":false},{"id":"54414789","note":"","count":1,"label":"Balné","posId":"K0000","price":1500,"isExtra":true},{"id":"54414783","note":"","count":1,"label":"bez plněných okrajů","posId":"X1000","price":0,"isExtra":true},{"id":"59610943","note":"","size":"Capricciosa 32cm","count":1,"label":"Capricciosa 32cm","posId":"113","price":24900,"isExtra":false},{"id":"54414789","note":"","count":1,"label":"Balné","posId":"K0000","price":1500,"isExtra":true},{"id":"54414818","note":"","count":1,"label":"okraj mozzarella, bylinky","posId":"A121","price":5700,"isExtra":true}]</t>
  </si>
  <si>
    <t>2026-03-05T19:28:02.765+01:00</t>
  </si>
  <si>
    <t>2026-03-05T19:40:08.967+01:00</t>
  </si>
  <si>
    <t>2026-03-05T19:57:39.789+01:00</t>
  </si>
  <si>
    <t>2026-03-05T19:31:15.873+01:00</t>
  </si>
  <si>
    <t>[{"id":"03ade9ce-5d0f-4499-a6a3-340b58ae4468","note":"","count":1,"label":"Capricciosa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68d93a2c-5ce2-44a5-857b-6d579cd1f445","note":"","count":1,"label":"žampiony","posId":"B105","price":2500,"KDSTags":["greenhighlight"],"isExtra":true},{"id":"bd8e2f82-3d11-4ada-88ad-67191c012d18","note":"","count":1,"label":"BEZ -olivy","posId":"X112","price":0,"KDSTags":["redhighlight"],"isExtra":true},{"id":"ee394832-8137-440a-84b7-b9e0df42a9ab","note":"","count":1,"label":"Hawai 32 cm","posId":"114","price":24900,"isExtra":false},{"id":"d1e9623b-89c9-4caa-a2ba-cbaafad1a883","note":"","count":1,"label":"slanina","posId":"B108","price":3000,"KDSTags":["greenhighlight"],"isExtra":true},{"id":"adb25a98-2836-4da5-82f5-82c3fc24d621","note":"","count":1,"label":"grana padano","posId":"B130","price":3000,"KDSTags":["greenhighlight"],"isExtra":true}]</t>
  </si>
  <si>
    <t>2026-03-05T19:02:56.256+01:00</t>
  </si>
  <si>
    <t>2026-03-05T19:15:58.685+01:00</t>
  </si>
  <si>
    <t>[{"id":"69427585fd8faa40bcc99d5f","count":1,"label":"BBQ Texas 40cm","posId":"107","price":30900,"isExtra":false},{"id":"6511bee39791b916de149b1b","count":1,"label":"Balné","posId":"K0000","price":2000,"isExtra":true},{"id":"67484135a145e6629761846f","count":1,"label":"Rajčatový základ","posId":"ZBR40","price":0,"isExtra":true},{"id":"68ed3b351f991b59f0e56c26","count":1,"label":"bez plněných okrajů","posId":"X1000","price":0,"isExtra":true},{"id":"684ae97920a48a7892c1fa30","count":1,"label":"Jalapeňos","posId":"C102","price":3500,"KDSTags":["greenhighlight"],"isExtra":true},{"id":"69427585fd8faa40bcc99db1","count":1,"label":"Česnekový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</si>
  <si>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2026-03-05T19:00:34.120+01:00</t>
  </si>
  <si>
    <t>2026-03-05T19:18:30.645+01:00</t>
  </si>
  <si>
    <t>[{"id":"59610942","note":"","size":"Hawai 32cm","count":1,"label":"Hawai 32cm","posId":"114","price":24900,"isExtra":false},{"id":"54414789","note":"","count":1,"label":"Balné","posId":"K0000","price":1500,"isExtra":true},{"id":"54414711","note":"","size":"Pepperoni 40cm 🌶️🌶️","count":1,"label":"Pepperoni 40cm 🌶️🌶️","posId":"108","price":30900,"isExtra":false},{"id":"54414779","note":"","count":1,"label":"Balné","posId":"K0000","price":2000,"isExtra":true},{"id":"54414820","note":"","count":1,"label":"okraj mozzarella, bbq omáčka","posId":"A124","price":6500,"isExtra":true},{"id":"54414808","note":"","count":1,"label":"Jalapeňos","posId":"C102","price":3500,"KDSTags":["greenhighlight"],"isExtra":true}]</t>
  </si>
  <si>
    <t>2026-03-05T18:58:55.058+01:00</t>
  </si>
  <si>
    <t>2026-03-05T19:07:14.218+01:00</t>
  </si>
  <si>
    <t>2026-03-05T18:57:02.699+01:00</t>
  </si>
  <si>
    <t>2026-03-05T19:21:23.730+01:00</t>
  </si>
  <si>
    <t>2026-03-05T19:40:13.601+01:00</t>
  </si>
  <si>
    <t>2026-03-05T18:57:03.506+01:00</t>
  </si>
  <si>
    <t>[{"id":"f1315fc0-dfbb-459c-9f31-49d8e60875f4","note":"","count":1,"label":"Pepperoni 40 cm","posId":"108","price":30900,"isExtra":false},{"id":"0b867b16-3995-4b4a-9deb-1c0d8cecf8d6","note":"","count":1,"label":"Pepperoni 32 cm","posId":"120","price":24900,"isExtra":false},{"id":"c8019f80-065c-4f09-9e80-65b85dae2ae1","note":"","count":1,"label":"kukuřice","posId":"B115","price":2500,"KDSTags":["greenhighlight"],"isExtra":true},{"id":"0b867b16-3995-4b4a-9deb-1c0d8cecf8d6","note":"","count":1,"label":"Pepperoni 32 cm","posId":"120","price":24900,"isExtra":false},{"id":"1fae666b-4102-4ed0-b317-2a07b21ae279","note":"","count":1,"label":"Hot &amp; Spicy 40 cm","posId":"110","price":30900,"isExtra":false},{"id":"169906cc-98ac-4101-a361-79ae530758c3","note":"","count":1,"label":"BEZ -cibule","posId":"X103","price":0,"KDSTags":["redhighlight"],"isExtra":true}]</t>
  </si>
  <si>
    <t>2026-03-05T18:56:45.183+01:00</t>
  </si>
  <si>
    <t>2026-03-05T19:02:33.255+01:00</t>
  </si>
  <si>
    <t>Oleksii</t>
  </si>
  <si>
    <t>2026-03-05T18:55:19.175+01:00</t>
  </si>
  <si>
    <t>2026-03-05T19:12:56.173+01:00</t>
  </si>
  <si>
    <t>[{"id":"115","note":"","count":1,"label":"Zeleninová 32cm","posId":"115","price":24900,"isExtra":false},{"id":"K0000","note":"","count":1,"label":"Balné","posId":"K0000","price":1500,"isExtra":true},{"id":"X1000","note":"","count":1,"label":"bez plněných okrajů","posId":"X1000","price":0,"isExtra":true},{"id":"116","note":"","count":1,"label":"Baby Špenát &amp; kuře 32cm","posId":"116","price":24900,"isExtra":false},{"id":"K0000","note":"","count":1,"label":"Balné","posId":"K0000","price":1500,"isExtra":true},{"id":"X1000","note":"","count":1,"label":"bez plněných okrajů","posId":"X1000","price":0,"isExtra":true},{"id":"P104","note":"","count":1,"label":"Česnekový chléb 18cm","posId":"P104","price":7900,"isExtra":false},{"id":"K0000","note":"","count":1,"label":"Balné","posId":"K0000","price":1500,"isExtra":true}]</t>
  </si>
  <si>
    <t>2026-03-05T18:52:32.125+01:00</t>
  </si>
  <si>
    <t>2026-03-05T19:05:44.350+01:00</t>
  </si>
  <si>
    <t>2026-03-05T19:05:44.349+01:00</t>
  </si>
  <si>
    <t>[{"id":"54414749","note":"","size":"Pepperoni Rolls 🌶️","count":1,"label":"Pepperoni Rolls 🌶️","posId":"P100","price":8900,"isExtra":false},{"id":"54414789","note":"","count":1,"label":"Balné","posId":"K0000","price":1500,"isExtra":true},{"id":"59610940","note":"","size":"BBQ Meteor 32cm","count":1,"label":"BBQ Meteor 32cm","posId":"118","price":24900,"isExtra":false},{"id":"54414789","note":"","count":1,"label":"Balné","posId":"K0000","price":1500,"isExtra":true},{"id":"54414750","note":"","size":"Česnekový dip","count":4,"label":"Česnekový dip","posId":"P106","price":2000,"isExtra":false},{"id":"54414789","note":"","count":4,"label":"Balné","posId":"K0000","price":1500,"isExtra":true},{"id":"59610934","note":"","size":"Margherita 32cm","count":1,"label":"Margherita 32cm","posId":"112","price":20900,"isExtra":false},{"id":"54414789","note":"","count":1,"label":"Balné","posId":"K0000","price":1500,"isExtra":true},{"id":"57278752","note":"","count":1,"label":"BBQ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okrajů","posId":"X1000","price":0,"isExtra":true},{"id":"54414880","note":"","count":1,"label":"Kukuřice","posId":"B115","price":2500,"KDSTags":["greenhighlight"],"isExtra":true},{"id":"57405809","note":"","size":"Aquilla černý čaj a broskev 0,5l","count":1,"label":"Aquilla černý čaj a broskev 0,5l","posId":"N120","price":4900,"isExtra":false}]</t>
  </si>
  <si>
    <t>2026-03-05T18:52:01.575+01:00</t>
  </si>
  <si>
    <t>2026-03-05T19:09:19.942+01:00</t>
  </si>
  <si>
    <t>[{"id":"d63e9120-8ffe-444c-ba51-6c942a13f4fc","note":"","count":1,"label":"Margherita 40 cm","posId":"100","price":26900,"isExtra":false},{"id":"aef5aaf8-2acf-4f20-91be-c8829f11cd0c","note":"","count":1,"label":"Capricciosa 40 cm","posId":"101","price":30900,"isExtra":false}]</t>
  </si>
  <si>
    <t>2026-03-05T18:50:02.617+01:00</t>
  </si>
  <si>
    <t>2026-03-05T19:01:02.929+01:00</t>
  </si>
  <si>
    <t>2026-03-05T19:17:20.825+01:00</t>
  </si>
  <si>
    <t>2026-03-05T18:50:52.648+01:00</t>
  </si>
  <si>
    <t>[{"id":"b3008ec8-24a5-4d30-bf46-9133028be7e4","note":"","count":1,"label":"Margherita 32 cm","posId":"136","price":20900,"isExtra":false},{"id":"7bf5fb6e-17f1-4e62-b7d1-e31d7c483eb9","note":"","count":1,"label":"cibule","posId":"B103","price":2500,"KDSTags":["greenhighlight"],"isExtra":true},{"id":"38de8e38-e51e-422d-9a89-960ebc505f1b","note":"","count":1,"label":"šunka","posId":"B106","price":3000,"KDSTags":["greenhighlight"],"isExtra":true},{"id":"3a8b6a85-3b5c-4ee4-be2d-261ab8731d6e","note":"","count":1,"label":"Dip česnekový","posId":"P106","price":2000,"isExtra":false}]</t>
  </si>
  <si>
    <t>2026-03-05T18:44:28.704+01:00</t>
  </si>
  <si>
    <t>2026-03-05T18:55:47.152+01:00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</si>
  <si>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🌶️🌶️","posId":"120","price":24900,"isExtra":false},{"id":"54414789","note":"","count":1,"label":"Balné","posId":"K0000","price":1500,"isExtra":true},{"id":"54414850","note":"","count":1,"label":"okraj hotdog, hořčice","posId":"A117","price":5700,"isExtra":true},{"id":"54414880","note":"","count":1,"label":"Kukuřice","posId":"B115","price":2500,"KDSTags":["greenhighlight"],"isExtra":true},{"id":"54414750","note":"","size":"Česnekový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</si>
  <si>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2026-03-05T18:43:47.889+01:00</t>
  </si>
  <si>
    <t>2026-03-05T18:58:25.766+01:00</t>
  </si>
  <si>
    <t>[{"id":"69427585fd8faa40bcc99d79","count":1,"label":"BBQ Texas 32cm","posId":"119","price":24900,"isExtra":false},{"id":"6511bee39791b916de149f24","count":1,"label":"Balné","posId":"K0000","price":1500,"isExtra":true},{"id":"67484135a145e66297617e13","count":1,"label":"Rajčatový základ","posId":"ZBR32","price":0,"isExtra":true},{"id":"68ed3b351f991b59f0e56fe8","count":1,"label":"bez plněných okrajů","posId":"X1000","price":0,"isExtra":true},{"id":"69427585fd8faa40bcc99d81","count":1,"label":"Capricciosa 32cm","posId":"113","price":24900,"isExtra":false},{"id":"6511bee39791b916de149f24","count":1,"label":"Balné","posId":"K0000","price":1500,"isExtra":true}]</t>
  </si>
  <si>
    <t>2026-03-05T18:43:01.905+01:00</t>
  </si>
  <si>
    <t>2026-03-05T18:59:10.927+01:00</t>
  </si>
  <si>
    <t>2026-03-05T19:17:04.825+01:00</t>
  </si>
  <si>
    <t>2026-03-05T18:46:08.698+01:00</t>
  </si>
  <si>
    <t>[{"id":"0ea52415-fdb3-497f-b216-7fd5802f2e0f","note":"","count":1,"label":"Quattro Formaggi 32 cm","posId":"123","price":24900,"isExtra":false},{"id":"f61b7339-3b20-4583-b2b8-12e48de2876d","note":"","count":1,"label":"změna na Rajčatový základ","posId":"i105","price":0,"isExtra":true},{"id":"92786627-aa7f-470b-9a46-ca4d5978f1b3","note":"","count":1,"label":"ananas","posId":"B100","price":2500,"KDSTags":["greenhighlight"],"isExtra":true},{"id":"c8019f80-065c-4f09-9e80-65b85dae2ae1","note":"","count":1,"label":"kukuřice","posId":"B115","price":2500,"KDSTags":["greenhighlight"],"isExtra":true},{"id":"944ada84-4b76-4cec-9248-ebcd083131da","note":"","count":1,"label":"Baby špenát &amp; kuře 32 cm","posId":"140","price":24900,"isExtra":false},{"id":"99710cd8-fa1f-4712-84a8-85da37e18dd0","note":"","count":1,"label":"Česnekový chléb","posId":"P104","price":7900,"isExtra":false}]</t>
  </si>
  <si>
    <t>Petro</t>
  </si>
  <si>
    <t>2026-03-05T18:38:29.353+01:00</t>
  </si>
  <si>
    <t>2026-03-05T18:49:53.115+01:00</t>
  </si>
  <si>
    <t>[{"id":"101","note":"","count":1,"label":"Capricciosa 40cm","posId":"101","price":30900,"isExtra":false},{"id":"K0000","note":"","count":1,"label":"Balné","posId":"K0000","price":2000,"isExtra":true}]</t>
  </si>
  <si>
    <t>2026-03-05T18:32:01.057+01:00</t>
  </si>
  <si>
    <t>2026-03-05T18:37:30.089+01:00</t>
  </si>
  <si>
    <t>[{"id":"69427585fd8faa40bcc99d57","count":1,"label":"Quattro Formaggi 40cm","posId":"111","price":30900,"isExtra":false},{"id":"6511bee39791b916de149b1b","count":1,"label":"Balné","posId":"K0000","price":2000,"isExtra":true},{"id":"684ae97920a48a7892c1fa39","count":1,"label":"Šunka","posId":"C106","price":4000,"KDSTags":["greenhighlight"],"isExtra":true}]</t>
  </si>
  <si>
    <t>2026-03-05T18:25:42.898+01:00</t>
  </si>
  <si>
    <t>2026-03-05T18:33:47.143+01:00</t>
  </si>
  <si>
    <t>[{"id":"54414750","note":"","size":"Česnekový dip","count":1,"label":"Česnekový dip","posId":"P106","price":2000,"isExtra":false},{"id":"54414789","note":"","count":1,"label":"Balné","posId":"K0000","price":1500,"isExtra":true},{"id":"59610943","note":"","size":"Capricciosa 32cm","count":1,"label":"Capricciosa 32cm","posId":"113","price":24900,"isExtra":false},{"id":"54414789","note":"","count":1,"label":"Balné","posId":"K0000","price":1500,"isExtra":true}]</t>
  </si>
  <si>
    <t>2026-03-05T18:25:02.307+01:00</t>
  </si>
  <si>
    <t>2026-03-05T18:35:56.902+01:00</t>
  </si>
  <si>
    <t>[{"id":"5b1f2843-926a-4dd1-a5f0-4fddc7b45013","note":"","count":1,"label":"Margherita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,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cm","posId":"112","price":20900,"isExtra":false},{"id":"38de8e38-e51e-422d-9a89-960ebc505f1b","note":"","count":1,"label":"šunka","posId":"B106","price":3000,"KDSTags":["greenhighlight"],"isExtra":true}]</t>
  </si>
  <si>
    <t>2026-03-05T18:22:25.364+01:00</t>
  </si>
  <si>
    <t>2026-03-05T18:32:29.109+01:00</t>
  </si>
  <si>
    <t>[{"id":"59610937","note":"","size":"Comeback 32cm 🌶️","count":2,"label":"Comeback 32cm 🌶️","posId":"121","price":24900,"isExtra":false},{"id":"54414789","note":"","count":2,"label":"Balné","posId":"K0000","price":1500,"isExtra":true}]</t>
  </si>
  <si>
    <t>2026-03-05T18:20:07.606+01:00</t>
  </si>
  <si>
    <t>2026-03-05T18:26:28.408+01:00</t>
  </si>
  <si>
    <t>2026-03-05T18:13:37.755+01:00</t>
  </si>
  <si>
    <t>2026-03-05T18:22:09.007+01:00</t>
  </si>
  <si>
    <t>2026-03-05T18:08:01.743+01:00</t>
  </si>
  <si>
    <t>2026-03-05T18:14:38.862+01:00</t>
  </si>
  <si>
    <t>[{"id":"e1ef9526-7c68-483b-a8a1-92bb58ce9f1e","note":"","count":1,"label":"Jalapenos Rolls, 6 ks","posId":"jpr200","price":8900,"isExtra":false},{"id":"99710cd8-fa1f-4712-84a8-85da37e18dd0","note":"","count":1,"label":"Česnekový chléb","posId":"P104","price":7900,"isExtra":false}]</t>
  </si>
  <si>
    <t>2026-03-05T18:07:01.997+01:00</t>
  </si>
  <si>
    <t>2026-03-05T18:20:43.915+01:00</t>
  </si>
  <si>
    <t>[{"id":"aef5aaf8-2acf-4f20-91be-c8829f11cd0c","note":"","count":1,"label":"Capricciosa 40 cm","posId":"101","price":30900,"isExtra":false},{"id":"e525f614-2c06-459a-8d22-623546aa83fc","note":"","count":1,"label":"BBQ Texas 40 cm","posId":"107","price":30900,"isExtra":false},{"id":"eb426525-9181-4714-9963-380f5c0ae0e5","note":"","count":1,"label":"Okraj mozzarella, bylinky","posId":"A122","price":6500,"isExtra":true}]</t>
  </si>
  <si>
    <t>2026-03-05T17:57:41.958+01:00</t>
  </si>
  <si>
    <t>2026-03-05T18:09:17.998+01:00</t>
  </si>
  <si>
    <t>[{"id":"108","note":"","count":1,"label":"Pepperoni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bylinky","posId":"A122","price":6500,"isExtra":true}]</t>
  </si>
  <si>
    <t>2026-03-05T17:57:06.538+01:00</t>
  </si>
  <si>
    <t>2026-03-05T18:11:13.317+01:00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</si>
  <si>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54414880","note":"","count":1,"label":"Kukuřice","posId":"B115","price":2500,"KDSTags":["greenhighlight"],"isExtra":true},{"id":"59610940","note":"","size":"BBQ Meteor 32cm","count":1,"label":"BBQ Meteor 32cm","posId":"118","price":24900,"isExtra":false},{"id":"54414789","note":"","count":1,"label":"Balné","posId":"K0000","price":1500,"isExtra":true},{"id":"57278749","note":"","count":1,"label":"Rajčatový základ","posId":"ZBR32","price":0,"isExtra":true},{"id":"54414891","note":"","count":1,"label":"Mozzarella","posId":"B113","price":3000,"KDSTags":["greenhighlight"],"isExtra":true},{"id":"54414750","note":"","size":"Česnekový dip","count":2,"label":"Česnekový dip","posId":"P106","price":2000,"isExtra":false},{"id":"54414789","note":"","count":2,"label":"Balné","posId":"K0000","price":1500,"isExtra":true},{"id":"57405815","note":"","size":"Pepsi zero sugar 1l","count":1,"label":"Pepsi zero sugar 1l","posId":"N125","price":5900,"isExtra":false}]</t>
  </si>
  <si>
    <t>2026-03-05T17:55:02.365+01:00</t>
  </si>
  <si>
    <t>2026-03-05T18:07:19.845+01:00</t>
  </si>
  <si>
    <t>2026-03-05T18:27:13.267+01:00</t>
  </si>
  <si>
    <t>2026-03-05T17:59:59.381+01:00</t>
  </si>
  <si>
    <t>[{"id":"0ea52415-fdb3-497f-b216-7fd5802f2e0f","note":"","count":1,"label":"Quattro Formaggi 32 cm","posId":"123","price":24900,"isExtra":false},{"id":"f1315fc0-dfbb-459c-9f31-49d8e60875f4","note":"","count":1,"label":"Pepperoni 40 cm","posId":"108","price":30900,"isExtra":false}]</t>
  </si>
  <si>
    <t>2026-03-05T17:50:02.549+01:00</t>
  </si>
  <si>
    <t>2026-03-05T18:01:40.530+01:00</t>
  </si>
  <si>
    <t>2026-03-05T18:25:56.385+01:00</t>
  </si>
  <si>
    <t>2026-03-05T17:50:36.237+01:00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</si>
  <si>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bylinky","posId":"A122","price":6500,"isExtra":true},{"id":"f1315fc0-dfbb-459c-9f31-49d8e60875f4","note":"","count":1,"label":"Pepperoni 40 cm","posId":"108","price":30900,"isExtra":false}]</t>
  </si>
  <si>
    <t>2026-03-05T17:48:01.449+01:00</t>
  </si>
  <si>
    <t>2026-03-05T17:59:25.754+01:00</t>
  </si>
  <si>
    <t>2026-03-05T18:06:41.671+01:00</t>
  </si>
  <si>
    <t>2026-03-05T17:48:32.810+01:00</t>
  </si>
  <si>
    <t>[{"id":"35e045f9-bc36-46e9-8142-6579de78a05b","note":"","count":1,"label":"Comeback 32 cm","posId":"121","price":24900,"isExtra":false}]</t>
  </si>
  <si>
    <t>2026-03-05T17:45:01.738+01:00</t>
  </si>
  <si>
    <t>2026-03-05T17:57:55.790+01:00</t>
  </si>
  <si>
    <t>2026-03-05T17:42:02.195+01:00</t>
  </si>
  <si>
    <t>2026-03-05T17:56:18.721+01:00</t>
  </si>
  <si>
    <t>[{"id":"6bbd4662-3c19-4725-919c-71f4c4e91f89","note":"","count":1,"label":"BBQ Meteor 32 cm","posId":"142","price":24900,"isExtra":false}]</t>
  </si>
  <si>
    <t>2026-03-05T17:38:02.046+01:00</t>
  </si>
  <si>
    <t>2026-03-05T17:53:49.768+01:00</t>
  </si>
  <si>
    <t>[{"id":"194f980e-141e-4220-9f1e-0e1e9edc412e","note":"","count":1,"label":"Quattro Formaggi 18 cm","posId":"135","price":11900,"isExtra":false},{"id":"f61b7339-3b20-4583-b2b8-12e48de2876d","note":"","count":1,"label":"změna na Rajčatový základ","posId":"i105","price":0,"isExtra":true},{"id":"c5b474e6-18c7-4e68-bfba-30417cf8de0f","note":"","count":1,"label":"Kukuřice.","posId":"A115","price":1500,"isExtra":true},{"id":"3a8b6a85-3b5c-4ee4-be2d-261ab8731d6e","note":"","count":2,"label":"Dip česnekový","posId":"P106","price":2000,"isExtra":false},{"id":"35e045f9-bc36-46e9-8142-6579de78a05b","note":"","count":1,"label":"Comeback 32 cm","posId":"121","price":24900,"isExtra":false}]</t>
  </si>
  <si>
    <t>2026-03-05T17:29:02.471+01:00</t>
  </si>
  <si>
    <t>2026-03-05T17:35:51.668+01:00</t>
  </si>
  <si>
    <t>2026-03-05T17:43:57.095+01:00</t>
  </si>
  <si>
    <t>2026-03-05T17:29:29.635+01:00</t>
  </si>
  <si>
    <t>[{"id":"6bbd4662-3c19-4725-919c-71f4c4e91f89","note":"","count":1,"label":"BBQ Meteor 32 cm","posId":"142","price":24900,"isExtra":false},{"id":"944ada84-4b76-4cec-9248-ebcd083131da","note":"","count":1,"label":"Baby špenát &amp; kuře 32 cm","posId":"140","price":24900,"isExtra":false}]</t>
  </si>
  <si>
    <t>2026-03-05T17:20:01.977+01:00</t>
  </si>
  <si>
    <t>2026-03-05T17:26:38.013+01:00</t>
  </si>
  <si>
    <t>2026-03-05T17:18:23.148+01:00</t>
  </si>
  <si>
    <t>2026-03-05T17:28:44.095+01:00</t>
  </si>
  <si>
    <t>[{"id":"69427585fd8faa40bcc99d75","count":1,"label":"Comeback 32cm 🌶️","posId":"121","price":24900,"isExtra":false},{"id":"6511bee39791b916de149f24","count":1,"label":"Balné","posId":"K0000","price":1500,"isExtra":true},{"id":"68ed3b351f991b59f0e56fe8","count":1,"label":"bez plněných okrajů","posId":"X1000","price":0,"isExtra":true},{"id":"684ae97920a48a7892c1fc83","count":1,"label":"Bez mozzarelly","posId":"X113","price":0,"KDSTags":["redhighlight"],"isExtra":true},{"id":"684ae97920a48a7892c1fc11","count":1,"label":"Ananas","posId":"B100","price":2500,"KDSTags":["greenhighlight"],"isExtra":true}]</t>
  </si>
  <si>
    <t>2026-03-05T17:12:44.850+01:00</t>
  </si>
  <si>
    <t>2026-03-05T17:23:48.836+01:00</t>
  </si>
  <si>
    <t>[{"id":"69427585fd8faa40bcc99d81","count":1,"label":"Capricciosa 32cm","posId":"113","price":24900,"isExtra":false},{"id":"6511bee39791b916de149f24","count":1,"label":"Balné","posId":"K0000","price":1500,"isExtra":true},{"id":"69427585fd8faa40bcc99d7f","count":1,"label":"Hawai 32cm","posId":"114","price":24900,"isExtra":false},{"id":"6511bee39791b916de149f24","count":1,"label":"Balné","posId":"K0000","price":1500,"isExtra":true}]</t>
  </si>
  <si>
    <t>2026-03-05T17:08:13.997+01:00</t>
  </si>
  <si>
    <t>2026-03-05T17:20:42.958+01:00</t>
  </si>
  <si>
    <t>[{"id":"59610934","note":"","size":"Margherita 32cm","count":1,"label":"Margherita 32cm","posId":"112","price":20900,"isExtra":false},{"id":"54414789","note":"","count":1,"label":"Balné","posId":"K0000","price":1500,"isExtra":true},{"id":"54414783","note":"","count":1,"label":"bez plněných okrajů","posId":"X1000","price":0,"isExtra":true},{"id":"54414891","note":"","count":1,"label":"Mozzarella","posId":"B113","price":3000,"KDSTags":["greenhighlight"],"isExtra":true},{"id":"57405814","note":"","size":"Pepsi 1l","count":1,"label":"Pepsi 1l","posId":"N124","price":5900,"isExtra":false},{"id":"57405809","note":"","size":"Aquilla černý čaj a broskev 0,5l","count":1,"label":"Aquilla černý čaj a broskev 0,5l","posId":"N120","price":4900,"isExtra":false},{"id":"59610934","note":"","size":"Margherita 32cm","count":1,"label":"Margherita 32cm","posId":"112","price":20900,"isExtra":false},{"id":"54414789","note":"","count":1,"label":"Balné","posId":"K0000","price":1500,"isExtra":true},{"id":"54414818","note":"","count":1,"label":"okraj mozzarella, bylinky","posId":"A121","price":5700,"isExtra":true},{"id":"54414880","note":"","count":1,"label":"Kukuřice","posId":"B115","price":2500,"KDSTags":["greenhighlight"],"isExtra":true}]</t>
  </si>
  <si>
    <t>2026-03-05T17:06:09.144+01:00</t>
  </si>
  <si>
    <t>2026-03-05T17:11:26.767+01:00</t>
  </si>
  <si>
    <t>[{"id":"59610935","note":"","size":"Quattro Formaggi 32cm","count":1,"label":"Quattro Formaggi 32cm","posId":"123","price":24900,"isExtra":false},{"id":"54414789","note":"","count":1,"label":"Balné","posId":"K0000","price":1500,"isExtra":true}]</t>
  </si>
  <si>
    <t>2026-03-05T17:05:13.318+01:00</t>
  </si>
  <si>
    <t>2026-03-05T17:18:07.903+01:00</t>
  </si>
  <si>
    <t>[{"id":"69427585fd8faa40bcc99d6f","count":1,"label":"Margherita 32cm","posId":"112","price":20900,"isExtra":false},{"id":"6511bee39791b916de149f24","count":1,"label":"Balné","posId":"K0000","price":1500,"isExtra":true},{"id":"69427585fd8faa40bcc99d79","count":1,"label":"BBQ Texas 32cm","posId":"119","price":24900,"isExtra":false},{"id":"6511bee39791b916de149f24","count":1,"label":"Balné","posId":"K0000","price":1500,"isExtra":true},{"id":"67484135a145e66297617e12","count":1,"label":"Smetanový základ","posId":"ZBS32","price":0,"isExtra":true},{"id":"69427585fd8faa40bcc99d83","count":1,"label":"Baby Špenát &amp; kuře 32cm","posId":"116","price":24900,"isExtra":false},{"id":"6511bee39791b916de149f24","count":1,"label":"Balné","posId":"K0000","price":1500,"isExtra":true},{"id":"69427585fd8faa40bcc99db1","count":3,"label":"Česnekový dip","posId":"P106","price":2000,"isExtra":false},{"id":"6511bee39791b916de149f24","count":3,"label":"Balné","posId":"K0000","price":1500,"isExtra":true},{"id":"69427585fd8faa40bcc99dcd","count":1,"label":"Pepsi zero sugar 1l","posId":"N125","price":5900,"isExtra":false}]</t>
  </si>
  <si>
    <t>2026-03-05T17:04:59.396+01:00</t>
  </si>
  <si>
    <t>2026-03-05T17:11:10.839+01:00</t>
  </si>
  <si>
    <t>[{"id":"54414707","note":"","size":"Margherita 40cm","count":1,"label":"Margherita 40cm","posId":"100","price":26900,"isExtra":false},{"id":"54414779","note":"","count":1,"label":"Balné","posId":"K0000","price":2000,"isExtra":true}]</t>
  </si>
  <si>
    <t>2026-03-05T17:02:01.789+01:00</t>
  </si>
  <si>
    <t>2026-03-05T17:14:19.659+01:00</t>
  </si>
  <si>
    <t>2026-03-05T17:44:48.419+01:00</t>
  </si>
  <si>
    <t>2026-03-05T17:02:02.605+01:00</t>
  </si>
  <si>
    <t>[{"id":"0b867b16-3995-4b4a-9deb-1c0d8cecf8d6","note":"","count":1,"label":"Pepperoni 32 cm","posId":"120","price":24900,"isExtra":false},{"id":"03ade9ce-5d0f-4499-a6a3-340b58ae4468","note":"","count":1,"label":"Capricciosa 32 cm","posId":"113","price":24900,"isExtra":false},{"id":"bd8e2f82-3d11-4ada-88ad-67191c012d18","note":"","count":1,"label":"BEZ -olivy","posId":"X112","price":0,"KDSTags":["redhighlight"],"isExtra":true}]</t>
  </si>
  <si>
    <t>2026-03-05T16:40:02.302+01:00</t>
  </si>
  <si>
    <t>2026-03-05T16:53:01.611+01:00</t>
  </si>
  <si>
    <t>2026-03-05T17:13:39.457+01:00</t>
  </si>
  <si>
    <t>2026-03-05T16:40:02.731+01:00</t>
  </si>
  <si>
    <t>[{"id":"b3008ec8-24a5-4d30-bf46-9133028be7e4","note":"","count":1,"label":"Margherita 32 cm","posId":"136","price":20900,"isExtra":false},{"id":"211d85d0-839e-41d0-89e3-ea177ad7489e","note":"","count":1,"label":"Dip česnekový","posId":"P106","price":2000,"isExtra":false},{"id":"35e045f9-bc36-46e9-8142-6579de78a05b","note":"","count":1,"label":"Comeback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bylinky","posId":"A121","price":5700,"isExtra":true},{"id":"3a8b6a85-3b5c-4ee4-be2d-261ab8731d6e","note":"","count":3,"label":"Dip česnekový","posId":"P106","price":2000,"isExtra":false}]</t>
  </si>
  <si>
    <t>2026-03-05T16:37:52.010+01:00</t>
  </si>
  <si>
    <t>2026-03-05T16:49:56.671+01:00</t>
  </si>
  <si>
    <t>[{"id":"69427585fd8faa40bcc99d5b","count":1,"label":"Comeback 40cm 🌶️","posId":"109","price":30900,"isExtra":false},{"id":"6511bee39791b916de149b1b","count":1,"label":"Balné","posId":"K0000","price":2000,"isExtra":true},{"id":"67484135a145e66297618377","count":1,"label":"BBQ základ","posId":"ZRB40","price":0,"isExtra":true},{"id":"68ed3b351f991b59f0e56c27","count":1,"label":"okraj mozzarella, bylinky","posId":"A122","price":6500,"isExtra":true},{"id":"69427585fd8faa40bcc99db1","count":1,"label":"Česnekový dip","posId":"P106","price":2000,"isExtra":false},{"id":"6511bee39791b916de149f24","count":1,"label":"Balné","posId":"K0000","price":1500,"isExtra":true}]</t>
  </si>
  <si>
    <t>2026-03-05T16:37:22.419+01:00</t>
  </si>
  <si>
    <t>2026-03-05T16:45:40.640+01:00</t>
  </si>
  <si>
    <t>[{"id":"69427585fd8faa40bcc99d5b","count":1,"label":"Comeback 40cm 🌶️","posId":"109","price":30900,"isExtra":false},{"id":"6511bee39791b916de149b1b","count":1,"label":"Balné","posId":"K0000","price":2000,"isExtra":true},{"id":"684ae97920a48a7892c1fc87","count":1,"label":"Bez cibule","posId":"X103","price":0,"KDSTags":["redhighlight"],"isExtra":true},{"id":"69427585fd8faa40bcc99dcd","count":1,"label":"Pepsi zero sugar 1l","posId":"N125","price":5900,"isExtra":false}]</t>
  </si>
  <si>
    <t>2026-03-05T16:14:03.351+01:00</t>
  </si>
  <si>
    <t>2026-03-05T16:23:16.401+01:00</t>
  </si>
  <si>
    <t>2026-03-05T16:30:50.672+01:00</t>
  </si>
  <si>
    <t>2026-03-05T16:14:03.680+01:00</t>
  </si>
  <si>
    <t>[{"id":"ee394832-8137-440a-84b7-b9e0df42a9ab","note":"","count":1,"label":"Hawai 32 cm","posId":"114","price":24900,"isExtra":false},{"id":"0ea52415-fdb3-497f-b216-7fd5802f2e0f","note":"","count":1,"label":"Quattro Formaggi 32 cm","posId":"123","price":24900,"isExtra":false}]</t>
  </si>
  <si>
    <t>2026-03-05T16:01:53.918+01:00</t>
  </si>
  <si>
    <t>2026-03-05T16:04:16.280+01:00</t>
  </si>
  <si>
    <t>[{"id":"d2bf14cb-bacb-4524-b465-c11967fc136f","count":1,"label":"Pizza Margherita 18","posId":"124","price":11900,"isExtra":false,"creatorId":"FVyyVpdja8s3vQKvesxXB","isPackging":0,"actualLabel":"Pizza Margherita 18"}]</t>
  </si>
  <si>
    <t>2026-03-05T15:53:34.905+01:00</t>
  </si>
  <si>
    <t>2026-03-05T15:58:43.243+01:00</t>
  </si>
  <si>
    <t>[{"id":"cc156dc9-e0f8-4747-a43c-aabfdf952563","count":1,"label":"Pizza Comeback 40","posId":"109","price":30900,"isExtra":false,"creatorId":"RGWMOOtRxmPHKYMp-1oHF","isPackging":0,"actualLabel":"Pizza Comeback 40"}]</t>
  </si>
  <si>
    <t>2026-03-05T15:34:02.572+01:00</t>
  </si>
  <si>
    <t>2026-03-05T15:40:33.159+01:00</t>
  </si>
  <si>
    <t>2026-03-05T16:06:25.407+01:00</t>
  </si>
  <si>
    <t>2026-03-05T15:42:34.059+01:00</t>
  </si>
  <si>
    <t>[{"id":"d63e9120-8ffe-444c-ba51-6c942a13f4fc","note":"","count":1,"label":"Margherita 40 cm","posId":"100","price":26900,"isExtra":false},{"id":"824198b2-b88a-4fb6-92af-3365de773ad1","note":"","count":1,"label":"Pepsi 1l","posId":"N124","price":5900,"isExtra":false}]</t>
  </si>
  <si>
    <t>2026-03-05T15:20:12.910+01:00</t>
  </si>
  <si>
    <t>2026-03-05T15:29:32.352+01:00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</si>
  <si>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🌶️🌶️","posId":"120","price":24900,"isExtra":false},{"id":"54414789","note":"","count":1,"label":"Balné","posId":"K0000","price":1500,"isExtra":true},{"id":"54414717","note":"","size":"Capricciosa 40cm","count":1,"label":"Capricciosa 40cm","posId":"101","price":30900,"isExtra":false},{"id":"54414779","note":"","count":1,"label":"Balné","posId":"K0000","price":2000,"isExtra":true},{"id":"54414750","note":"","size":"Česnekový dip","count":2,"label":"Česnekový dip","posId":"P106","price":2000,"isExtra":false},{"id":"54414789","note":"","count":2,"label":"Balné","posId":"K0000","price":1500,"isExtra":true}]</t>
  </si>
  <si>
    <t>2026-03-05T15:19:02.480+01:00</t>
  </si>
  <si>
    <t>2026-03-05T15:26:17.083+01:00</t>
  </si>
  <si>
    <t>2026-03-05T15:34:59.109+01:00</t>
  </si>
  <si>
    <t>2026-03-05T15:20:00.993+01:00</t>
  </si>
  <si>
    <t>[{"id":"aef5aaf8-2acf-4f20-91be-c8829f11cd0c","note":"","count":1,"label":"Capricciosa 40 cm","posId":"101","price":30900,"isExtra":false},{"id":"d5c01305-5b81-4931-8ef0-14413da22bab","note":"","count":1,"label":"Kukuřice","posId":"C115","price":3500,"KDSTags":["greenhighlight"],"isExtra":true}]</t>
  </si>
  <si>
    <t>2026-03-05T15:11:01.933+01:00</t>
  </si>
  <si>
    <t>2026-03-05T15:51:08.279+01:00</t>
  </si>
  <si>
    <t>[{"id":"ee394832-8137-440a-84b7-b9e0df42a9ab","note":"","count":1,"label":"Hawai 32 cm","posId":"114","price":24900,"isExtra":false},{"id":"8b18781f-3bd0-464d-aa33-9f081ecc1a3a","note":"","count":1,"label":"mozzarella","posId":"B113","price":3000,"KDSTags":["greenhighlight"],"isExtra":true},{"id":"c8019f80-065c-4f09-9e80-65b85dae2ae1","note":"","count":1,"label":"kukuřice","posId":"B115","price":2500,"KDSTags":["greenhighlight"],"isExtra":true},{"id":"bf8dc38b-6c8e-42b6-9da3-3170253a57d4","note":"","count":1,"label":"Hot &amp; Spicy 32 cm","posId":"122","price":24900,"isExtra":false},{"id":"c8019f80-065c-4f09-9e80-65b85dae2ae1","note":"","count":1,"label":"kukuřice","posId":"B115","price":2500,"KDSTags":["greenhighlight"],"isExtra":true},{"id":"68d93a2c-5ce2-44a5-857b-6d579cd1f445","note":"","count":1,"label":"žampiony","posId":"B105","price":2500,"KDSTags":["greenhighlight"],"isExtra":true}]</t>
  </si>
  <si>
    <t>2026-03-05T15:09:08.379+01:00</t>
  </si>
  <si>
    <t>2026-03-05T15:18:28.469+01:00</t>
  </si>
  <si>
    <t>[{"id":"d98ec6be-4601-4566-82ac-62cba7863210","count":1,"label":"Pizza Hawai 40 cm","posId":"102","price":30900,"isExtra":false,"creatorId":"sdmjGRXChB50BgQkWnrSE","isPackging":0,"actualLabel":"Pizza Hawai 40 cm"}]</t>
  </si>
  <si>
    <t>2026-03-05T15:08:35.275+01:00</t>
  </si>
  <si>
    <t>2026-03-05T15:26:09.434+01:00</t>
  </si>
  <si>
    <t>[{"id":"54414713","note":"","size":"BBQ Meteor 40cm","count":1,"label":"BBQ Meteor 40cm","posId":"106","price":30900,"isExtra":false},{"id":"54414779","note":"","count":1,"label":"Balné","posId":"K0000","price":2000,"isExtra":true},{"id":"59555827","note":"","count":1,"label":"Rajčatový základ","posId":"ZBR40","price":0,"isExtra":true},{"id":"54414777","note":"","count":1,"label":"bez plněných okrajů","posId":"X1000","price":0,"isExtra":true}]</t>
  </si>
  <si>
    <t>2026-03-05T14:51:12.385+01:00</t>
  </si>
  <si>
    <t>2026-03-05T15:00:35.360+01:00</t>
  </si>
  <si>
    <t>Ibrokhim</t>
  </si>
  <si>
    <t>2026-03-05T14:43:30.389+01:00</t>
  </si>
  <si>
    <t>2026-03-05T14:54:16.005+01:00</t>
  </si>
  <si>
    <t>[{"id":"122","note":"","count":1,"label":"Hot &amp; Spicy 32cm 🌶️🌶️","posId":"122","price":24900,"isExtra":false},{"id":"K0000","note":"","count":1,"label":"Balné","posId":"K0000","price":1500,"isExtra":true}]</t>
  </si>
  <si>
    <t>2026-03-05T14:39:23.131+01:00</t>
  </si>
  <si>
    <t>2026-03-05T14:47:11.921+01:00</t>
  </si>
  <si>
    <t>Edmund</t>
  </si>
  <si>
    <t>2026-03-05T14:19:30.304+01:00</t>
  </si>
  <si>
    <t>2026-03-05T14:26:27.909+01:00</t>
  </si>
  <si>
    <t>[{"id":"115","note":"","count":1,"label":"Zeleninová 32cm","posId":"115","price":24900,"isExtra":false},{"id":"K0000","note":"","count":1,"label":"Balné","posId":"K0000","price":1500,"isExtra":true},{"id":"X1000","note":"","count":1,"label":"bez plněných okrajů","posId":"X1000","price":0,"isExtra":true},{"id":"N143","note":"","count":1,"label":"Guarana classic zero","posId":"N143","price":5500,"isExtra":false}]</t>
  </si>
  <si>
    <t>2026-03-05T13:53:02.905+01:00</t>
  </si>
  <si>
    <t>2026-03-05T13:58:56.764+01:00</t>
  </si>
  <si>
    <t>2026-03-05T13:49:47.494+01:00</t>
  </si>
  <si>
    <t>2026-03-05T13:56:09.540+01:00</t>
  </si>
  <si>
    <t>[{"id":"a3770f60-a823-4268-bed4-4dfb0f8bf695","count":1,"label":"Pizza Quattro Formaggi 18","posId":"135","price":11900,"isExtra":false,"creatorId":"JzORLUurqtno4qm6F4hiJ","isPackging":0,"actualLabel":"Pizza Quattro Formaggi 18"}]</t>
  </si>
  <si>
    <t>2026-03-05T13:39:09.590+01:00</t>
  </si>
  <si>
    <t>2026-03-05T13:47:59.764+01:00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</si>
  <si>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54414848","note":"","count":1,"label":"Olivy","posId":"C112","price":3500,"KDSTags":["greenhighlight"],"isExtra":true},{"id":"57405814","note":"","size":"Pepsi 1l","count":1,"label":"Pepsi 1l","posId":"N124","price":5900,"isExtra":false}]</t>
  </si>
  <si>
    <t>2026-03-05T13:35:52.234+01:00</t>
  </si>
  <si>
    <t>2026-03-05T13:46:47.624+01:00</t>
  </si>
  <si>
    <t>[{"id":"54414712","note":"","size":"BBQ Texas 40cm","count":1,"label":"BBQ Texas 40cm","posId":"107","price":30900,"isExtra":false},{"id":"54414779","note":"","count":1,"label":"Balné","posId":"K0000","price":2000,"isExtra":true},{"id":"59555827","note":"","count":1,"label":"Rajčatový základ","posId":"ZBR40","price":0,"isExtra":true},{"id":"54414777","note":"","count":1,"label":"bez plněných okrajů","posId":"X1000","price":0,"isExtra":true},{"id":"54414808","note":"","count":1,"label":"Jalapeňos","posId":"C102","price":3500,"KDSTags":["greenhighlight"],"isExtra":true},{"id":"54683561","note":"","size":"Choco Rolls","count":1,"label":"Choco Rolls","posId":"chr100","price":8900,"isExtra":false},{"id":"54414789","note":"","count":1,"label":"Balné","posId":"K0000","price":1500,"isExtra":true}]</t>
  </si>
  <si>
    <t>Jaroslav</t>
  </si>
  <si>
    <t>2026-03-05T13:21:06.102+01:00</t>
  </si>
  <si>
    <t>2026-03-05T13:30:47.578+01:00</t>
  </si>
  <si>
    <t>[{"id":"112","note":"","count":1,"label":"Margherita 32cm","posId":"112","price":20900,"isExtra":false},{"id":"K0000","note":"","count":1,"label":"Balné","posId":"K0000","price":1500,"isExtra":true},{"id":"ZRS32","note":"","count":1,"label":"Smetanový základ","posId":"ZRS32","price":0,"isExtra":true},{"id":"B115","note":"","count":1,"label":"Kukuřice","posId":"B115","price":2500,"KDSTags":["greenhighlight"],"isExtra":true}]</t>
  </si>
  <si>
    <t>2026-03-05T13:17:55.671+01:00</t>
  </si>
  <si>
    <t>2026-03-05T13:30:58.675+01:00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</si>
  <si>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🌶️","posId":"109","price":30900,"isExtra":false},{"id":"54414779","note":"","count":1,"label":"Balné","posId":"K0000","price":2000,"isExtra":true},{"id":"54414856","note":"","count":1,"label":"okraj hotdog, bbq omáčka","posId":"A120","price":6500,"isExtra":true}]</t>
  </si>
  <si>
    <t>2026-03-05T12:51:13.768+01:00</t>
  </si>
  <si>
    <t>2026-03-05T12:58:50.318+01:00</t>
  </si>
  <si>
    <t>[{"id":"69427585fd8faa40bcc99d65","count":1,"label":"Hawai 40cm","posId":"102","price":30900,"isExtra":false},{"id":"6511bee39791b916de149b1b","count":1,"label":"Balné","posId":"K0000","price":2000,"isExtra":true},{"id":"68ed3b351f991b59f0e56c26","count":1,"label":"bez plněných okrajů","posId":"X1000","price":0,"isExtra":true}]</t>
  </si>
  <si>
    <t>2026-03-05T12:41:14.371+01:00</t>
  </si>
  <si>
    <t>2026-03-05T12:51:37.832+01:00</t>
  </si>
  <si>
    <t>2026-03-05T12:41:02.064+01:00</t>
  </si>
  <si>
    <t>2026-03-05T12:54:07.140+01:00</t>
  </si>
  <si>
    <t>[{"id":"e8f571e6-dd36-42d7-8826-52c90315986b","note":"","count":1,"label":"Baby špenát &amp; kuře 40 cm","posId":"104","price":30900,"isExtra":false}]</t>
  </si>
  <si>
    <t>2026-03-05T12:34:17.297+01:00</t>
  </si>
  <si>
    <t>2026-03-05T12:46:50.334+01:00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</si>
  <si>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🌶️","posId":"121","price":24900,"isExtra":false},{"id":"54414789","note":"","count":1,"label":"Balné","posId":"K0000","price":1500,"isExtra":true},{"id":"57278752","note":"","count":1,"label":"BBQ základ","posId":"ZRB32","price":0,"isExtra":true},{"id":"59610936","note":"","size":"Hot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🌶️🌶️","posId":"122","price":24900,"isExtra":false},{"id":"54414789","note":"","count":1,"label":"Balné","posId":"K0000","price":1500,"isExtra":true},{"id":"59610935","note":"","size":"Quattro Formaggi 32cm","count":3,"label":"Quattro Formaggi 32cm","posId":"123","price":24900,"isExtra":false},{"id":"54414789","note":"","count":3,"label":"Balné","posId":"K0000","price":1500,"isExtra":true}]</t>
  </si>
  <si>
    <t>2026-03-05T12:31:02.763+01:00</t>
  </si>
  <si>
    <t>2026-03-05T12:50:32.154+01:00</t>
  </si>
  <si>
    <t>2026-03-05T13:02:56.914+01:00</t>
  </si>
  <si>
    <t>2026-03-05T12:31:03.143+01:00</t>
  </si>
  <si>
    <t>[{"id":"5b1f2843-926a-4dd1-a5f0-4fddc7b45013","note":"","count":1,"label":"Margherita 32 cm","posId":"112","price":20900,"isExtra":false},{"id":"aef5aaf8-2acf-4f20-91be-c8829f11cd0c","note":"","count":1,"label":"Capricciosa 40 cm","posId":"101","price":30900,"isExtra":false},{"id":"932d1eab-8f45-4992-b460-cc5099f91e14","note":"","count":1,"label":"Okraj Hotdog, BBQ","posId":"A120","price":6500,"isExtra":true}]</t>
  </si>
  <si>
    <t>2026-03-05T12:16:02.327+01:00</t>
  </si>
  <si>
    <t>2026-03-05T12:26:17.071+01:00</t>
  </si>
  <si>
    <t>2026-03-05T12:32:37.943+01:00</t>
  </si>
  <si>
    <t>2026-03-05T12:16:02.642+01:00</t>
  </si>
  <si>
    <t>[{"id":"6bbd4662-3c19-4725-919c-71f4c4e91f89","note":"","count":1,"label":"BBQ Meteor 32 cm","posId":"142","price":24900,"isExtra":false},{"id":"7bf5fb6e-17f1-4e62-b7d1-e31d7c483eb9","note":"","count":1,"label":"cibule","posId":"B103","price":2500,"KDSTags":["greenhighlight"],"isExtra":true},{"id":"3a8b6a85-3b5c-4ee4-be2d-261ab8731d6e","note":"","count":1,"label":"Dip česnekový","posId":"P106","price":2000,"isExtra":false}]</t>
  </si>
  <si>
    <t>2026-03-05T12:13:06.988+01:00</t>
  </si>
  <si>
    <t>2026-03-05T12:20:34.836+01:00</t>
  </si>
  <si>
    <t>[{"id":"59610934","note":"Na 1/2 pizzy dát šunku a na 1/2 dát salám.","size":"Margherita 32cm","count":1,"label":"Margherita 32cm","posId":"112","price":20900,"isExtra":false},{"id":"54414789","note":"","count":1,"label":"Balné","posId":"K0000","price":1500,"isExtra":true},{"id":"54414897","note":"","count":1,"label":"Šunka","posId":"B106","price":3000,"KDSTags":["greenhighlight"],"isExtra":true},{"id":"54414911","note":"","count":1,"label":"Pepperoni salám","posId":"B109","price":3000,"KDSTags":["greenhighlight"],"isExtra":true}]</t>
  </si>
  <si>
    <t>2026-03-05T12:10:42.050+01:00</t>
  </si>
  <si>
    <t>2026-03-05T12:24:11.232+01:00</t>
  </si>
  <si>
    <t>[{"id":"69427585fd8faa40bcc99d57","count":1,"label":"Quattro Formaggi 40cm","posId":"111","price":30900,"isExtra":false},{"id":"6511bee39791b916de149b1b","count":1,"label":"Balné","posId":"K0000","price":2000,"isExtra":true},{"id":"69427585fd8faa40bcc99d7b","count":1,"label":"BBQ Meteor 32cm","posId":"118","price":24900,"isExtra":false},{"id":"6511bee39791b916de149f24","count":1,"label":"Balné","posId":"K0000","price":1500,"isExtra":true}]</t>
  </si>
  <si>
    <t>2026-03-05T12:01:06.830+01:00</t>
  </si>
  <si>
    <t>2026-03-05T12:10:07.130+01:00</t>
  </si>
  <si>
    <t>[{"id":"57405814","note":"","size":"Pepsi 1l","count":1,"label":"Pepsi 1l","posId":"N124","price":5900,"isExtra":false},{"id":"54414716","note":"","size":"Hawai 40cm","count":1,"label":"Hawai 40cm","posId":"102","price":30900,"isExtra":false},{"id":"54414779","note":"","count":1,"label":"Balné","posId":"K0000","price":2000,"isExtra":true},{"id":"54414820","note":"","count":1,"label":"okraj mozzarella, bbq omáčka","posId":"A124","price":6500,"isExtra":true}]</t>
  </si>
  <si>
    <t>2026-03-05T11:55:00.543+01:00</t>
  </si>
  <si>
    <t>2026-03-05T12:08:33.267+01:00</t>
  </si>
  <si>
    <t>[{"id":"69427585fd8faa40bcc99d5b","count":1,"label":"Comeback 40cm 🌶️","posId":"109","price":30900,"isExtra":false},{"id":"6511bee39791b916de149b1b","count":1,"label":"Balné","posId":"K0000","price":2000,"isExtra":true},{"id":"68ed3b351f991b59f0e56c26","count":1,"label":"bez plněných okrajů","posId":"X1000","price":0,"isExtra":true},{"id":"684ae97920a48a7892c1fa31","count":1,"label":"Žampiony","posId":"C105","price":3500,"KDSTags":["greenhighlight"],"isExtra":true}]</t>
  </si>
  <si>
    <t>2026-03-05T11:53:59.480+01:00</t>
  </si>
  <si>
    <t>2026-03-05T12:04:44.386+01:00</t>
  </si>
  <si>
    <t>[{"id":"69427585fd8faa40bcc99d5b","count":1,"label":"Comeback 40cm 🌶️","posId":"109","price":30900,"isExtra":false},{"id":"6511bee39791b916de149b1b","count":1,"label":"Balné","posId":"K0000","price":2000,"isExtra":true},{"id":"68ed3b351f991b59f0e56c27","count":1,"label":"okraj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bylinky","posId":"A122","price":6500,"isExtra":true},{"id":"684ae97920a48a7892c1fc87","count":1,"label":"Bez cibule","posId":"X103","price":0,"KDSTags":["redhighlight"],"isExtra":true}]</t>
  </si>
  <si>
    <t>Dušan</t>
  </si>
  <si>
    <t>2026-03-05T11:52:23.811+01:00</t>
  </si>
  <si>
    <t>2026-03-05T11:59:50.044+01:00</t>
  </si>
  <si>
    <t>[{"id":"113","note":"","count":1,"label":"Capricciosa 32cm","posId":"113","price":24900,"isExtra":false},{"id":"K0000","note":"","count":1,"label":"Balné","posId":"K0000","price":1500,"isExtra":true},{"id":"B109","note":"","count":1,"label":"Pepperoni salám","posId":"B109","price":3000,"KDSTags":["greenhighlight"],"isExtra":true}]</t>
  </si>
  <si>
    <t>2026-03-05T11:48:03.612+01:00</t>
  </si>
  <si>
    <t>2026-03-05T12:06:51.207+01:00</t>
  </si>
  <si>
    <t>2026-03-05T11:45:01.013+01:00</t>
  </si>
  <si>
    <t>2026-03-05T11:54:30.357+01:00</t>
  </si>
  <si>
    <t>[{"id":"69427585fd8faa40bcc99da3","count":1,"label":"Veggie menu Comeback","posId":"M200","price":34900,"isExtra":false},{"id":"6511bee39791b916de149ee5","count":1,"label":"Balné","posId":"K0000","price":3000,"isExtra":true},{"id":"6511bee39791b916de149eff","count":1,"label":"Quattro Formaggi","posId":"Y123","price":0,"isExtra":true},{"id":"684a9619b96d0366be40ec7a","count":1,"label":"pečené brambory","posId":"P103","price":0,"isExtra":true},{"id":"69427545ef82e630b05e4022","count":1,"label":"Pepsi zero sugar 1l","posId":"N125","price":0,"isExtra":true},{"id":"69427585fd8faa40bcc99dbb","count":1,"label":"Jablečno-skořicové rolls","posId":"18","price":8900,"isExtra":false},{"id":"6511bee39791b916de149f24","count":1,"label":"Balné","posId":"K0000","price":1500,"isExtra":true}]</t>
  </si>
  <si>
    <t>2026-03-05T11:42:01.806+01:00</t>
  </si>
  <si>
    <t>2026-03-05T12:18:34.278+01:00</t>
  </si>
  <si>
    <t>[{"id":"36ea3088-07fd-428f-b871-c4a5ee9cef7b","note":"","count":1,"label":"Comeback 40 cm","posId":"109","price":30900,"isExtra":false},{"id":"b6658da4-b777-42a2-94b6-5ce20ff49587","note":"","count":1,"label":"Pepperoni 32 cm","posId":"144","price":24900,"isExtra":false},{"id":"1fae666b-4102-4ed0-b317-2a07b21ae279","note":"","count":1,"label":"Hot &amp; Spicy 40 cm","posId":"110","price":30900,"isExtra":false},{"id":"8f76439d-f1b5-4482-ac44-d6efec1ebc41","note":"","count":1,"label":"Zeleninová 18 cm","posId":"127","price":11900,"isExtra":false},{"id":"e1ef9526-7c68-483b-a8a1-92bb58ce9f1e","note":"","count":1,"label":"Jalapenos Rolls, 6 ks","posId":"jpr200","price":8900,"isExtra":false}]</t>
  </si>
  <si>
    <t>2026-03-05T11:39:46.037+01:00</t>
  </si>
  <si>
    <t>2026-03-05T11:47:28.143+01:00</t>
  </si>
  <si>
    <t>[{"id":"59610944","note":"","size":"Baby Špenát &amp; kuře 32cm","count":1,"label":"Baby Špenát &amp; kuře 32cm","posId":"116","price":24900,"isExtra":false},{"id":"54414789","note":"","count":1,"label":"Balné","posId":"K0000","price":1500,"isExtra":true},{"id":"54414783","note":"","count":1,"label":"bez plněných okrajů","posId":"X1000","price":0,"isExtra":true}]</t>
  </si>
  <si>
    <t>2026-03-05T11:36:13.018+01:00</t>
  </si>
  <si>
    <t>2026-03-05T11:47:25.227+01:00</t>
  </si>
  <si>
    <t>[{"id":"54414743","note":"","size":"Spicy menu Comeback","count":1,"label":"Spicy menu Comeback","posId":"M100","price":34900,"isExtra":false},{"id":"54414877","note":"","count":1,"label":"Hawai","posId":"Y114","price":0,"isExtra":true},{"id":"54414770","note":"","count":1,"label":"Balné","posId":"K0000","price":3000,"isExtra":true},{"id":"54414782","note":"","count":1,"label":"spicy wings 🌶️","posId":"P101","price":0,"isExtra":true},{"id":"57405827","note":"","count":1,"label":"Pepsi zero sugar 1l","posId":"N125","price":0,"isExtra":true},{"id":"57278742","note":"","count":1,"label":"Smetanový základ","posId":"ZRS32","price":0,"isExtra":true},{"id":"54414783","note":"","count":1,"label":"bez plněných okrajů","posId":"X1000","price":0,"isExtra":true}]</t>
  </si>
  <si>
    <t>2026-03-05T11:35:49.915+01:00</t>
  </si>
  <si>
    <t>2026-03-05T11:44:26.136+01:00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</si>
  <si>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🌶️🌶️","posId":"110","price":30900,"isExtra":false},{"id":"6511bee39791b916de149b1b","count":1,"label":"Balné","posId":"K0000","price":2000,"isExtra":true},{"id":"68ed3b351f991b59f0e56c27","count":1,"label":"okraj mozzarella, bylinky","posId":"A122","price":6500,"isExtra":true}]</t>
  </si>
  <si>
    <t>2026-03-05T11:28:27.042+01:00</t>
  </si>
  <si>
    <t>2026-03-05T11:40:14.050+01:00</t>
  </si>
  <si>
    <t>[{"id":"54414717","note":"","size":"Capricciosa 40cm","count":1,"label":"Capricciosa 40cm","posId":"101","price":30900,"isExtra":false},{"id":"54414779","note":"","count":1,"label":"Balné","posId":"K0000","price":2000,"isExtra":true},{"id":"59555830","note":"","count":1,"label":"Smetanový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okrajů","posId":"X1000","price":0,"isExtra":true}]</t>
  </si>
  <si>
    <t>2026-03-05T11:21:01.909+01:00</t>
  </si>
  <si>
    <t>2026-03-05T11:32:27.919+01:00</t>
  </si>
  <si>
    <t>[{"id":"fcbcf6b6-34c6-4d5f-ac5b-f6ece72e0953","note":"","count":1,"label":"BBQ Meteor 32 cm","posId":"118","price":24900,"isExtra":false},{"id":"03ade9ce-5d0f-4499-a6a3-340b58ae4468","note":"","count":1,"label":"Capricciosa 32 cm","posId":"113","price":24900,"isExtra":false}]</t>
  </si>
  <si>
    <t>2026-03-05T11:13:13.806+01:00</t>
  </si>
  <si>
    <t>2026-03-05T11:25:50.029+01:00</t>
  </si>
  <si>
    <t>[{"id":"59610940","note":"","size":"BBQ Meteor 32cm","count":1,"label":"BBQ Meteor 32cm","posId":"118","price":24900,"isExtra":false},{"id":"54414789","note":"","count":1,"label":"Balné","posId":"K0000","price":1500,"isExtra":true},{"id":"57278749","note":"","count":1,"label":"Rajčatový základ","posId":"ZBR32","price":0,"isExtra":true},{"id":"54414907","note":"","count":1,"label":"Kuře","posId":"B114","price":3000,"KDSTags":["greenhighlight"],"isExtra":true},{"id":"54414745","note":"","size":"Spicy Wings 🌶️","count":1,"label":"Spicy Wings 🌶️","posId":"P101","price":11900,"isExtra":false},{"id":"54414789","note":"","count":1,"label":"Balné","posId":"K0000","price":1500,"isExtra":true}]</t>
  </si>
  <si>
    <t>2026-03-05T11:07:09.288+01:00</t>
  </si>
  <si>
    <t>2026-03-05T11:22:22.047+01:00</t>
  </si>
  <si>
    <t>[{"id":"d98ec6be-4601-4566-82ac-62cba7863210","count":1,"label":"Pizza Hawai 40 cm","posId":"102","price":30900,"isExtra":false,"creatorId":"Pa6gpGn8sTEnRm7eSJcd1","isPackging":0,"actualLabel":"Pizza Hawai 40 cm"}]</t>
  </si>
  <si>
    <t>2026-03-05T11:03:52.957+01:00</t>
  </si>
  <si>
    <t>2026-03-05T11:17:31.994+01:00</t>
  </si>
  <si>
    <t>[{"id":"69427585fd8faa40bcc99d7f","count":1,"label":"Hawai 32cm","posId":"114","price":24900,"isExtra":false},{"id":"6511bee39791b916de149f24","count":1,"label":"Balné","posId":"K0000","price":1500,"isExtra":true},{"id":"684ae97920a48a7892c1fd25","count":1,"label":"Bez ananasu","posId":"X100","price":0,"KDSTags":["redhighlight"],"isExtra":true}]</t>
  </si>
  <si>
    <t>2026-03-05T10:54:01.632+01:00</t>
  </si>
  <si>
    <t>2026-03-05T11:08:36.785+01:00</t>
  </si>
  <si>
    <t>2026-03-05T10:27:41.417+01:00</t>
  </si>
  <si>
    <t>2026-03-05T11:15:47.004+01:00</t>
  </si>
  <si>
    <t>[{"id":"69427585fd8faa40bcc99d77","count":1,"label":"Pepperoni 32cm 🌶️🌶️","posId":"120","price":24900,"isExtra":false},{"id":"6511bee39791b916de149f24","count":1,"label":"Balné","posId":"K0000","price":1500,"isExtra":true},{"id":"69427585fd8faa40bcc99d81","count":1,"label":"Capricciosa 32cm","posId":"113","price":24900,"isExtra":false},{"id":"6511bee39791b916de149f24","count":1,"label":"Balné","posId":"K0000","price":1500,"isExtra":true},{"id":"67484135a145e662976180c7","count":1,"label":"Smetanový základ","posId":"ZRS32","price":0,"isExtra":true}]</t>
  </si>
  <si>
    <t>2026-03-05T10:26:02.877+01:00</t>
  </si>
  <si>
    <t>2026-03-05T11:12:58.818+01:00</t>
  </si>
  <si>
    <t>2026-03-05T11:18:47.453+01:00</t>
  </si>
  <si>
    <t>2026-03-05T10:26:03.536+01:00</t>
  </si>
  <si>
    <t>[{"id":"e525f614-2c06-459a-8d22-623546aa83fc","note":"","count":1,"label":"BBQ Texas 40 cm","posId":"107","price":30900,"isExtra":false},{"id":"e50ff4de-a31a-4748-b60e-66140c46f568","note":"","count":1,"label":"BEZ -paprika","posId":"X111","price":0,"KDSTags":["redhighlight"],"isExtra":true}]</t>
  </si>
  <si>
    <t>2026-03-05T09:12:02.622+01:00</t>
  </si>
  <si>
    <t>2026-03-05T12:21:40.073+01:00</t>
  </si>
  <si>
    <t>2026-03-04T23:33:31.588+01:00</t>
  </si>
  <si>
    <t>2026-03-04T23:44:16.634+01:00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</si>
  <si>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🌶️","posId":"109","price":30900,"isExtra":false},{"id":"54414779","note":"","count":1,"label":"Balné","posId":"K0000","price":2000,"isExtra":true},{"id":"54414843","note":"","count":1,"label":"okraj hotdog, hořčice","posId":"A118","price":6500,"isExtra":true}]</t>
  </si>
  <si>
    <t>2026-03-04T23:12:37.360+01:00</t>
  </si>
  <si>
    <t>2026-03-04T23:19:25.068+01:00</t>
  </si>
  <si>
    <t>2026-03-04T23:04:16.225+01:00</t>
  </si>
  <si>
    <t>2026-03-04T23:13:38.191+01:00</t>
  </si>
  <si>
    <t>[{"id":"57279388","note":"","size":"Opočno vanilková","count":1,"label":"Opočno vanilková","posId":"D108","price":12900,"isExtra":false},{"id":"61817983","note":"","size":"Guarana classic","count":1,"label":"Guarana classic","posId":"N142","price":5500,"isExtra":false},{"id":"59610938","note":"","size":"Pepperoni 32cm 🌶️🌶️","count":1,"label":"Pepperoni 32cm 🌶️🌶️","posId":"120","price":24900,"isExtra":false},{"id":"54414789","note":"","count":1,"label":"Balné","posId":"K0000","price":1500,"isExtra":true},{"id":"54414850","note":"","count":1,"label":"okraj hotdog, hořčice","posId":"A117","price":5700,"isExtra":true},{"id":"54414911","note":"","count":1,"label":"Pepperoni salám","posId":"B109","price":3000,"KDSTags":["greenhighlight"],"isExtra":true},{"id":"57405815","note":"","size":"Pepsi zero sugar 1l","count":1,"label":"Pepsi zero sugar 1l","posId":"N125","price":5900,"isExtra":false},{"id":"57405813","note":"","size":"BIRGO grapefruit 0,5l","count":1,"label":"BIRGO grapefruit 0,5l","posId":"N131","price":4900,"isExtra":false}]</t>
  </si>
  <si>
    <t>2026-03-04T22:51:03.422+01:00</t>
  </si>
  <si>
    <t>2026-03-04T22:57:40.055+01:00</t>
  </si>
  <si>
    <t>2026-03-04T22:43:20.067+01:00</t>
  </si>
  <si>
    <t>2026-03-04T22:48:18.012+01:00</t>
  </si>
  <si>
    <t>[{"id":"69427585fd8faa40bcc99d6f","count":1,"label":"Margherita 32cm","posId":"112","price":20900,"isExtra":false},{"id":"6511bee39791b916de149f24","count":1,"label":"Balné","posId":"K0000","price":1500,"isExtra":true},{"id":"68ed3b351f991b59f0e56fe8","count":1,"label":"bez plněných okrajů","posId":"X1000","price":0,"isExtra":true},{"id":"684ae97920a48a7892c1fc16","count":1,"label":"Mozzarella","posId":"B113","price":3000,"KDSTags":["greenhighlight"],"isExtra":true}]</t>
  </si>
  <si>
    <t>2026-03-04T22:38:18.218+01:00</t>
  </si>
  <si>
    <t>2026-03-04T22:48:21.936+01:00</t>
  </si>
  <si>
    <t>[{"id":"69427585fd8faa40bcc99dad","count":2,"label":"Česnekový chléb 18cm","posId":"P104","price":7900,"isExtra":false},{"id":"6511bee39791b916de149f24","count":2,"label":"Balné","posId":"K0000","price":1500,"isExtra":true},{"id":"69427585fd8faa40bcc99db1","count":1,"label":"Česnekový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</si>
  <si>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Jakub Zimmer</t>
  </si>
  <si>
    <t>2026-03-04T22:37:02.757+01:00</t>
  </si>
  <si>
    <t>2026-03-04T22:45:16.771+01:00</t>
  </si>
  <si>
    <t>2026-03-04T22:58:31.131+01:00</t>
  </si>
  <si>
    <t>2026-03-04T22:37:03.164+01:00</t>
  </si>
  <si>
    <t>[{"id":"a7776057-3aa0-47d4-9ca4-d51217995dad","note":"","count":1,"label":"Veggieballs 32 cm","posId":"117","price":24900,"isExtra":false},{"id":"21fd0686-e8d1-43f1-84c9-d96f5842a3ca","note":"","count":1,"label":"okraj mozzarella, bylinky","posId":"A121","price":5700,"isExtra":true}]</t>
  </si>
  <si>
    <t>2026-03-04T22:25:02.176+01:00</t>
  </si>
  <si>
    <t>2026-03-04T22:32:53.876+01:00</t>
  </si>
  <si>
    <t>2026-03-04T22:42:21.777+01:00</t>
  </si>
  <si>
    <t>2026-03-04T22:25:02.477+01:00</t>
  </si>
  <si>
    <t>2026-03-04T22:19:16.501+01:00</t>
  </si>
  <si>
    <t>2026-03-04T22:29:26.959+01:00</t>
  </si>
  <si>
    <t>2026-03-04T22:05:30.654+01:00</t>
  </si>
  <si>
    <t>2026-03-04T22:07:47.999+01:00</t>
  </si>
  <si>
    <t>[{"id":"073b139c-2b4b-4660-bac4-44c384e58f57","count":1,"label":"Pepsi 1l","posId":"N124","price":5900,"isExtra":false,"creatorId":"8Ih9LzgUQf8jINHBaAU57","isPackging":0,"actualLabel":"Pepsi 1l"}]</t>
  </si>
  <si>
    <t>Otakar</t>
  </si>
  <si>
    <t>2026-03-04T21:49:05.452+01:00</t>
  </si>
  <si>
    <t>2026-03-04T21:59:31.785+01:00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</si>
  <si>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základ","posId":"ZBR40","price":0,"isExtra":true},{"id":"A122","note":"","count":1,"label":"okraj mozzarella, bylinky","posId":"A122","price":6500,"isExtra":true}]</t>
  </si>
  <si>
    <t>2026-03-04T21:45:54.739+01:00</t>
  </si>
  <si>
    <t>2026-03-04T21:55:57.365+01:00</t>
  </si>
  <si>
    <t>[{"id":"69427585fd8faa40bcc99ddb","count":1,"label":"Guarana kiwi a jablko","posId":"N144","price":5500,"isExtra":false},{"id":"69427585fd8faa40bcc99d7d","count":1,"label":"Zeleninová 32cm","posId":"115","price":24900,"isExtra":false},{"id":"6511bee39791b916de149f24","count":1,"label":"Balné","posId":"K0000","price":1500,"isExtra":true},{"id":"68ed3b351f991b59f0e56fe9","count":1,"label":"okraj mozzarella, bylinky","posId":"A121","price":5700,"isExtra":true},{"id":"684ae97920a48a7892c1fc1a","count":1,"label":"Kuře","posId":"B114","price":3000,"KDSTags":["greenhighlight"],"isExtra":true},{"id":"69427585fd8faa40bcc99d6f","count":1,"label":"Margherita 32cm","posId":"112","price":20900,"isExtra":false},{"id":"6511bee39791b916de149f24","count":1,"label":"Balné","posId":"K0000","price":1500,"isExtra":true}]</t>
  </si>
  <si>
    <t>2026-03-04T21:42:50.790+01:00</t>
  </si>
  <si>
    <t>2026-03-04T21:48:17.373+01:00</t>
  </si>
  <si>
    <t>[{"id":"69427585fd8faa40bcc99d6f","count":1,"label":"Margherita 32cm","posId":"112","price":20900,"isExtra":false},{"id":"6511bee39791b916de149f24","count":1,"label":"Balné","posId":"K0000","price":1500,"isExtra":true},{"id":"684ae97920a48a7892c1fc14","count":1,"label":"Kukuřice","posId":"B115","price":2500,"KDSTags":["greenhighlight"],"isExtra":true}]</t>
  </si>
  <si>
    <t>2026-03-04T21:33:48.804+01:00</t>
  </si>
  <si>
    <t>2026-03-04T21:42:37.119+01:00</t>
  </si>
  <si>
    <t>[{"id":"69427585fd8faa40bcc99d55","count":1,"label":"Margherita 40cm","posId":"100","price":26900,"isExtra":false},{"id":"6511bee39791b916de149b1b","count":1,"label":"Balné","posId":"K0000","price":2000,"isExtra":true},{"id":"684ae97920a48a7892c1fa36","count":1,"label":"Kukuřice","posId":"C115","price":3500,"KDSTags":["greenhighlight"],"isExtra":true}]</t>
  </si>
  <si>
    <t>2026-03-04T21:22:21.631+01:00</t>
  </si>
  <si>
    <t>2026-03-04T21:29:47.799+01:00</t>
  </si>
  <si>
    <t>[{"id":"54414708","note":"","size":"Quattro Formaggi 40cm","count":1,"label":"Quattro Formaggi 40cm","posId":"111","price":30900,"isExtra":false},{"id":"54414779","note":"","count":1,"label":"Balné","posId":"K0000","price":2000,"isExtra":true}]</t>
  </si>
  <si>
    <t>2026-03-04T21:22:14.898+01:00</t>
  </si>
  <si>
    <t>2026-03-04T21:42:23.676+01:00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</si>
  <si>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🌶️","posId":"121","price":24900,"isExtra":false},{"id":"6511bee39791b916de149f24","count":1,"label":"Balné","posId":"K0000","price":1500,"isExtra":true},{"id":"67484135a145e662976180c6","count":1,"label":"BBQ základ","posId":"ZRB32","price":0,"isExtra":true},{"id":"68ed3b351f991b59f0e56fe9","count":1,"label":"okraj mozzarella, bylinky","posId":"A121","price":5700,"isExtra":true},{"id":"69427585fd8faa40bcc99db1","count":2,"label":"Česnekový dip","posId":"P106","price":2000,"isExtra":false},{"id":"6511bee39791b916de149f24","count":2,"label":"Balné","posId":"K0000","price":1500,"isExtra":true},{"id":"69427585fd8faa40bcc99d77","count":1,"label":"Pepperoni 32cm 🌶️🌶️","posId":"120","price":24900,"isExtra":false},{"id":"6511bee39791b916de149f24","count":1,"label":"Balné","posId":"K0000","price":1500,"isExtra":true},{"id":"68ed3b351f991b59f0e56fe9","count":1,"label":"okraj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bylinky","posId":"A121","price":5700,"isExtra":true},{"id":"69427585fd8faa40bcc99dcb","count":1,"label":"Pepsi 1l","posId":"N124","price":5900,"isExtra":false}]</t>
  </si>
  <si>
    <t>2026-03-04T21:17:39.195+01:00</t>
  </si>
  <si>
    <t>2026-03-04T21:28:31.814+01:00</t>
  </si>
  <si>
    <t>[{"id":"69427585fd8faa40bcc99d5b","count":1,"label":"Comeback 40cm 🌶️","posId":"109","price":30900,"isExtra":false},{"id":"6511bee39791b916de149b1b","count":1,"label":"Balné","posId":"K0000","price":2000,"isExtra":true},{"id":"69427585fd8faa40bcc99d6f","count":1,"label":"Margherita 32cm","posId":"112","price":20900,"isExtra":false},{"id":"6511bee39791b916de149f24","count":1,"label":"Balné","posId":"K0000","price":1500,"isExtra":true},{"id":"69427585fd8faa40bcc99dad","count":1,"label":"Česnekový chléb 18cm","posId":"P104","price":7900,"isExtra":false},{"id":"6511bee39791b916de149f24","count":1,"label":"Balné","posId":"K0000","price":1500,"isExtra":true},{"id":"69427585fd8faa40bcc99db9","count":1,"label":"Dip Jalapeňos","posId":"P107","price":2000,"isExtra":false},{"id":"6511bee39791b916de149f24","count":1,"label":"Balné","posId":"K0000","price":1500,"isExtra":true},{"id":"69427585fd8faa40bcc99dc1","count":1,"label":"Opočno vanilková","posId":"D108","price":12900,"isExtra":false},{"id":"69427585fd8faa40bcc99dcf","count":1,"label":"Mirinda 1l","posId":"N126","price":5900,"isExtra":false},{"id":"69427585fd8faa40bcc99dd1","count":1,"label":"Poděbradská malinovka 0,5l","posId":"N129","price":4900,"isExtra":false}]</t>
  </si>
  <si>
    <t>2026-03-04T21:15:11.761+01:00</t>
  </si>
  <si>
    <t>2026-03-04T21:25:01.935+01:00</t>
  </si>
  <si>
    <t>2026-03-04T21:11:02.527+01:00</t>
  </si>
  <si>
    <t>2026-03-04T21:20:17.529+01:00</t>
  </si>
  <si>
    <t>[{"id":"ad7c292a-48c9-48db-b64c-0f7f8ebced7f","note":"","count":1,"label":"BBQ Meteor 40 cm","posId":"106","price":30900,"isExtra":false},{"id":"f61b7339-3b20-4583-b2b8-12e48de2876d","note":"","count":1,"label":"změna na Rajčatový základ","posId":"i105","price":0,"isExtra":true},{"id":"03dae282-4cd4-4fa2-9169-2178ea3ed325","note":"","count":1,"label":"Quattro Formaggi 40 cm","posId":"111","price":30900,"isExtra":false},{"id":"131c6239-e041-4ab5-9f75-400951ef95f4","note":"","count":1,"label":"Dip jalapenos","posId":"P107","price":2000,"isExtra":false}]</t>
  </si>
  <si>
    <t>2026-03-04T20:59:04.313+01:00</t>
  </si>
  <si>
    <t>2026-03-04T21:12:11.055+01:00</t>
  </si>
  <si>
    <t>[{"id":"69427585fd8faa40bcc99dc1","count":1,"label":"Opočno vanilková","posId":"D108","price":12900,"isExtra":false},{"id":"69427585fd8faa40bcc99d61","count":1,"label":"BBQ Meteor 40cm","posId":"106","price":30900,"isExtra":false},{"id":"6511bee39791b916de149b1b","count":1,"label":"Balné","posId":"K0000","price":2000,"isExtra":true}]</t>
  </si>
  <si>
    <t>2026-03-04T20:47:02.324+01:00</t>
  </si>
  <si>
    <t>2026-03-04T20:55:09.456+01:00</t>
  </si>
  <si>
    <t>2026-03-04T21:10:12.366+01:00</t>
  </si>
  <si>
    <t>2026-03-04T20:47:02.787+01:00</t>
  </si>
  <si>
    <t>[{"id":"0b867b16-3995-4b4a-9deb-1c0d8cecf8d6","note":"","count":1,"label":"Pepperoni 32 cm","posId":"120","price":24900,"isExtra":false},{"id":"bf8dc38b-6c8e-42b6-9da3-3170253a57d4","note":"","count":1,"label":"Hot &amp; Spicy 32 cm","posId":"122","price":24900,"isExtra":false}]</t>
  </si>
  <si>
    <t>2026-03-04T20:41:57.645+01:00</t>
  </si>
  <si>
    <t>2026-03-04T20:49:23.642+01:00</t>
  </si>
  <si>
    <t>2026-03-04T20:39:30.405+01:00</t>
  </si>
  <si>
    <t>2026-03-04T20:47:48.719+01:00</t>
  </si>
  <si>
    <t>[{"id":"54414744","note":"","size":"Veggie menu Comeback","count":1,"label":"Veggie menu Comeback","posId":"M200","price":34900,"isExtra":false},{"id":"54414877","note":"","count":1,"label":"Hawai","posId":"Y114","price":0,"isExtra":true},{"id":"54414770","note":"","count":1,"label":"Balné","posId":"K0000","price":3000,"isExtra":true},{"id":"54414799","note":"","count":1,"label":"česnekový chléb","posId":"P104","price":0,"isExtra":true},{"id":"57405827","note":"","count":1,"label":"Pepsi zero sugar 1l","posId":"N125","price":0,"isExtra":true}]</t>
  </si>
  <si>
    <t>2026-03-04T20:38:52.232+01:00</t>
  </si>
  <si>
    <t>2026-03-04T20:44:16.369+01:00</t>
  </si>
  <si>
    <t>2026-03-04T20:37:39.505+01:00</t>
  </si>
  <si>
    <t>2026-03-04T20:44:24.644+01:00</t>
  </si>
  <si>
    <t>[{"id":"59610939","note":"","size":"BBQ Texas 32cm","count":1,"label":"BBQ Texas 32cm","posId":"119","price":24900,"isExtra":false},{"id":"54414789","note":"","count":1,"label":"Balné","posId":"K0000","price":1500,"isExtra":true},{"id":"57278749","note":"","count":1,"label":"Rajčatový základ","posId":"ZBR32","price":0,"isExtra":true},{"id":"54414783","note":"","count":1,"label":"bez plněných okrajů","posId":"X1000","price":0,"isExtra":true},{"id":"57405815","note":"","size":"Pepsi zero sugar 1l","count":1,"label":"Pepsi zero sugar 1l","posId":"N125","price":5900,"isExtra":false},{"id":"59610943","note":"","size":"Capricciosa 32cm","count":1,"label":"Capricciosa 32cm","posId":"113","price":24900,"isExtra":false},{"id":"54414789","note":"","count":1,"label":"Balné","posId":"K0000","price":1500,"isExtra":true},{"id":"57278752","note":"","count":1,"label":"BBQ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okrajů","posId":"X1000","price":0,"isExtra":true},{"id":"54414900","note":"","count":1,"label":"Slanina","posId":"B108","price":3000,"KDSTags":["greenhighlight"],"isExtra":true},{"id":"57405816","note":"","size":"Mirinda 1l","count":1,"label":"Mirinda 1l","posId":"N126","price":5900,"isExtra":false}]</t>
  </si>
  <si>
    <t>2026-03-04T20:32:49.822+01:00</t>
  </si>
  <si>
    <t>2026-03-04T20:36:38.707+01:00</t>
  </si>
  <si>
    <t>2026-03-04T20:30:01.862+01:00</t>
  </si>
  <si>
    <t>2026-03-04T20:36:13.547+01:00</t>
  </si>
  <si>
    <t>2026-03-04T20:52:16.298+01:00</t>
  </si>
  <si>
    <t>2026-03-04T20:30:02.482+01:00</t>
  </si>
  <si>
    <t>[{"id":"0ea52415-fdb3-497f-b216-7fd5802f2e0f","note":"","count":1,"label":"Quattro Formaggi 32 cm","posId":"123","price":24900,"isExtra":false},{"id":"e2500e14-36a7-442f-9e4c-8df3f05db108","note":"","count":1,"label":"pepperoni salám","posId":"B109","price":3000,"KDSTags":["greenhighlight"],"isExtra":true},{"id":"3a8b6a85-3b5c-4ee4-be2d-261ab8731d6e","note":"","count":1,"label":"Dip česnekový","posId":"P106","price":2000,"isExtra":false},{"id":"4147b968-a692-4d16-977d-197623f79340","note":"","count":1,"label":"Poctivá malinovka 0,5l","posId":"N129","price":4900,"isExtra":false}]</t>
  </si>
  <si>
    <t>2026-03-04T19:46:05.238+01:00</t>
  </si>
  <si>
    <t>2026-03-04T20:02:35.646+01:00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</si>
  <si>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32cm","posId":"123","price":24900,"isExtra":false},{"id":"54414789","note":"","count":1,"label":"Balné","posId":"K0000","price":1500,"isExtra":true},{"id":"59555840","note":"","count":1,"label":"Rajčatový základ","posId":"ZSR32","price":0,"isExtra":true},{"id":"54414850","note":"","count":1,"label":"okraj hotdog, hořčice","posId":"A117","price":5700,"isExtra":true},{"id":"54414880","note":"","count":1,"label":"Kukuřice","posId":"B115","price":2500,"KDSTags":["greenhighlight"],"isExtra":true},{"id":"54414897","note":"","count":1,"label":"Šunka","posId":"B106","price":3000,"KDSTags":["greenhighlight"],"isExtra":true},{"id":"54414710","note":"","size":"Comeback 40cm 🌶️","count":1,"label":"Comeback 40cm 🌶️","posId":"109","price":30900,"isExtra":false},{"id":"54414779","note":"","count":1,"label":"Balné","posId":"K0000","price":2000,"isExtra":true}]</t>
  </si>
  <si>
    <t>2026-03-04T19:46:02.548+01:00</t>
  </si>
  <si>
    <t>2026-03-04T20:10:50.400+01:00</t>
  </si>
  <si>
    <t>2026-03-04T20:31:46.358+01:00</t>
  </si>
  <si>
    <t>2026-03-04T19:46:03.010+01:00</t>
  </si>
  <si>
    <t>[{"id":"36ea3088-07fd-428f-b871-c4a5ee9cef7b","note":"","count":1,"label":"Comeback 40 cm","posId":"109","price":30900,"isExtra":false},{"id":"932d1eab-8f45-4992-b460-cc5099f91e14","note":"","count":1,"label":"Okraj Hotdog, BBQ","posId":"A120","price":6500,"isExtra":true},{"id":"7fdd6df3-b4af-470d-955c-d1de47ab00a5","note":"","count":1,"label":"Žampiony","posId":"C105","price":3500,"KDSTags":["greenhighlight"],"isExtra":true}]</t>
  </si>
  <si>
    <t>2026-03-04T19:43:41.181+01:00</t>
  </si>
  <si>
    <t>2026-03-04T19:58:05.592+01:00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</si>
  <si>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🌶️🌶️","posId":"120","price":24900,"isExtra":false},{"id":"54414789","note":"","count":1,"label":"Balné","posId":"K0000","price":1500,"isExtra":true},{"id":"57278742","note":"","count":1,"label":"Smetanový základ","posId":"ZRS32","price":0,"isExtra":true},{"id":"54414818","note":"","count":1,"label":"okraj mozzarella, bylinky","posId":"A121","price":5700,"isExtra":true},{"id":"59610935","note":"","size":"Quattro Formaggi 32cm","count":1,"label":"Quattro Formaggi 32cm","posId":"123","price":24900,"isExtra":false},{"id":"54414789","note":"","count":1,"label":"Balné","posId":"K0000","price":1500,"isExtra":true},{"id":"54414783","note":"","count":1,"label":"bez plněných okrajů","posId":"X1000","price":0,"isExtra":true}]</t>
  </si>
  <si>
    <t>2026-03-04T19:41:02.527+01:00</t>
  </si>
  <si>
    <t>2026-03-04T20:08:18.368+01:00</t>
  </si>
  <si>
    <t>2026-03-04T20:19:49.892+01:00</t>
  </si>
  <si>
    <t>2026-03-04T19:41:02.918+01:00</t>
  </si>
  <si>
    <t>[{"id":"e525f614-2c06-459a-8d22-623546aa83fc","note":"","count":1,"label":"BBQ Texas 40 cm","posId":"107","price":30900,"isExtra":false},{"id":"eae0baf6-2c0e-4081-8ab5-5266bc363ee5","note":"","count":1,"label":"Okraj mozzarella, BBQ omáčka","posId":"A124","price":6500,"isExtra":true},{"id":"ed9751e1-1886-4b0f-b8dd-d3c6488dfd29","note":"","count":1,"label":"Mozzarella","posId":"C113","price":4000,"KDSTags":["greenhighlight"],"isExtra":true},{"id":"f315e3ea-4d99-415a-ab21-4d8aa27beec9","note":"","count":1,"label":"Kuře","posId":"C114","price":4000,"KDSTags":["greenhighlight"],"isExtra":true},{"id":"78a6e98d-57cb-4e2c-9a3c-9d40f7b79583","note":"","count":1,"label":"Gorgonzola","posId":"C101","price":4000,"KDSTags":["greenhighlight"],"isExtra":true},{"id":"74b60a0c-fcbc-4171-95e9-291adbfbe523","note":"","count":1,"label":"Cibule","posId":"C103","price":3500,"KDSTags":["greenhighlight"],"isExtra":true},{"id":"10b1ebcf-eda6-410e-81f0-6a9182a548db","note":"","count":1,"label":"Slanina","posId":"C108","price":4000,"KDSTags":["greenhighlight"],"isExtra":true},{"id":"fb12cb64-5c55-4a3e-9351-4c75cdb0fc47","note":"","count":1,"label":"Špenát s česnekem","posId":"C107","price":3500,"KDSTags":["greenhighlight"],"isExtra":true}]</t>
  </si>
  <si>
    <t>2026-03-04T19:39:47.592+01:00</t>
  </si>
  <si>
    <t>2026-03-04T19:58:01.408+01:00</t>
  </si>
  <si>
    <t>[{"id":"69427585fd8faa40bcc99d5b","count":1,"label":"Comeback 40cm 🌶️","posId":"109","price":30900,"isExtra":false},{"id":"6511bee39791b916de149b1b","count":1,"label":"Balné","posId":"K0000","price":2000,"isExtra":true},{"id":"69427585fd8faa40bcc99daf","count":1,"label":"Pepperoni Rolls 🌶️","posId":"P100","price":8900,"isExtra":false},{"id":"6511bee39791b916de149f24","count":1,"label":"Balné","posId":"K0000","price":1500,"isExtra":true},{"id":"69427585fd8faa40bcc99dc9","count":1,"label":"BIRGO grapefruit 0,5l","posId":"N131","price":4900,"isExtra":false},{"id":"69427585fd8faa40bcc99dd1","count":1,"label":"Poděbradská malinovka 0,5l","posId":"N129","price":4900,"isExtra":false},{"id":"69427585fd8faa40bcc99db1","count":1,"label":"Česnekový dip","posId":"P106","price":2000,"isExtra":false},{"id":"6511bee39791b916de149f24","count":1,"label":"Balné","posId":"K0000","price":1500,"isExtra":true}]</t>
  </si>
  <si>
    <t>2026-03-04T19:36:02.386+01:00</t>
  </si>
  <si>
    <t>2026-03-04T19:42:40.465+01:00</t>
  </si>
  <si>
    <t>2026-03-04T19:46:46.417+01:00</t>
  </si>
  <si>
    <t>2026-03-04T19:36:02.724+01:00</t>
  </si>
  <si>
    <t>[{"id":"b6658da4-b777-42a2-94b6-5ce20ff49587","note":"","count":1,"label":"Pepperoni 32 cm","posId":"144","price":24900,"isExtra":false},{"id":"0b867b16-3995-4b4a-9deb-1c0d8cecf8d6","note":"","count":1,"label":"Pepperoni 32 cm","posId":"120","price":24900,"isExtra":false}]</t>
  </si>
  <si>
    <t>2026-03-04T19:31:40.879+01:00</t>
  </si>
  <si>
    <t>2026-03-04T19:50:39.768+01:00</t>
  </si>
  <si>
    <t>[{"id":"69427585fd8faa40bcc99d6f","count":1,"label":"Margherita 32cm","posId":"112","price":20900,"isExtra":false},{"id":"6511bee39791b916de149f24","count":1,"label":"Balné","posId":"K0000","price":1500,"isExtra":true},{"id":"69427585fd8faa40bcc99d81","count":1,"label":"Capricciosa 32cm","posId":"113","price":24900,"isExtra":false},{"id":"6511bee39791b916de149f24","count":1,"label":"Balné","posId":"K0000","price":1500,"isExtra":true}]</t>
  </si>
  <si>
    <t>2026-03-04T19:31:03.298+01:00</t>
  </si>
  <si>
    <t>2026-03-04T19:39:27.581+01:00</t>
  </si>
  <si>
    <t>2026-03-04T20:06:20.303+01:00</t>
  </si>
  <si>
    <t>2026-03-04T19:31:04.397+01:00</t>
  </si>
  <si>
    <t>[{"id":"e8f571e6-dd36-42d7-8826-52c90315986b","note":"","count":1,"label":"Baby špenát &amp; kuře 40 cm","posId":"104","price":30900,"isExtra":false},{"id":"eae0baf6-2c0e-4081-8ab5-5266bc363ee5","note":"","count":1,"label":"Okraj mozzarella, BBQ omáčka","posId":"A124","price":6500,"isExtra":true}]</t>
  </si>
  <si>
    <t>2026-03-04T19:31:03.133+01:00</t>
  </si>
  <si>
    <t>2026-03-04T19:36:59.369+01:00</t>
  </si>
  <si>
    <t>2026-03-04T19:54:39.555+01:00</t>
  </si>
  <si>
    <t>2026-03-04T19:31:03.905+01:00</t>
  </si>
  <si>
    <t>2026-03-04T19:30:40.393+01:00</t>
  </si>
  <si>
    <t>2026-03-04T19:53:40.508+01:00</t>
  </si>
  <si>
    <t>[{"id":"69427585fd8faa40bcc99d5b","count":1,"label":"Comeback 40cm 🌶️","posId":"109","price":30900,"isExtra":false},{"id":"6511bee39791b916de149b1b","count":1,"label":"Balné","posId":"K0000","price":2000,"isExtra":true},{"id":"67484135a145e66297618376","count":1,"label":"Smetanový základ","posId":"ZRS40","price":0,"isExtra":true},{"id":"68ed3b351f991b59f0e56c27","count":1,"label":"okraj mozzarella, bylinky","posId":"A122","price":6500,"isExtra":true}]</t>
  </si>
  <si>
    <t>2026-03-04T19:28:08.606+01:00</t>
  </si>
  <si>
    <t>2026-03-04T19:48:19.588+01:00</t>
  </si>
  <si>
    <t>[{"id":"69427585fd8faa40bcc99da3","count":1,"label":"Veggie menu Comeback","posId":"M200","price":34900,"isExtra":false},{"id":"6511bee39791b916de149ee5","count":1,"label":"Balné","posId":"K0000","price":3000,"isExtra":true},{"id":"6511bee39791b916de149eff","count":1,"label":"Quattro Formaggi","posId":"Y123","price":0,"isExtra":true},{"id":"67484135a145e662976180c7","count":1,"label":"Smetanový základ","posId":"ZRS32","price":0,"isExtra":true},{"id":"68ed3b351f991b59f0e56fe9","count":1,"label":"okraj mozzarella, bylinky","posId":"A121","price":5700,"isExtra":true},{"id":"684a9619b96d0366be40ec7b","count":1,"label":"česnekový chléb","posId":"P104","price":0,"isExtra":true},{"id":"69427545ef82e630b05e4023","count":1,"label":"Mirinda 1l","posId":"N126","price":0,"isExtra":true},{"id":"69427585fd8faa40bcc99da5","count":1,"label":"Spicy menu Comeback","posId":"M100","price":34900,"isExtra":false},{"id":"6511bee39791b916de149ee5","count":1,"label":"Balné","posId":"K0000","price":3000,"isExtra":true},{"id":"6511bee39791b916de149ef5","count":1,"label":"Hot &amp; Spicy","posId":"Y122","price":0,"isExtra":true},{"id":"68ed3b351f991b59f0e56fe9","count":1,"label":"okraj mozzarella, bylinky","posId":"A121","price":5700,"isExtra":true},{"id":"66212149b485705388effd8d","count":1,"label":"masové kuličky","posId":"P102","price":0,"isExtra":true},{"id":"69427545ef82e630b05e4021","count":1,"label":"Pepsi 1l","posId":"N124","price":0,"isExtra":true}]</t>
  </si>
  <si>
    <t>2026-03-04T19:28:02.393+01:00</t>
  </si>
  <si>
    <t>2026-03-04T19:46:13.388+01:00</t>
  </si>
  <si>
    <t>2026-03-04T19:24:36.815+01:00</t>
  </si>
  <si>
    <t>2026-03-04T19:41:17.601+01:00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</si>
  <si>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🌶️","posId":"109","price":30900,"isExtra":false},{"id":"54414779","note":"","count":1,"label":"Balné","posId":"K0000","price":2000,"isExtra":true},{"id":"54414717","note":"","size":"Capricciosa 40cm","count":1,"label":"Capricciosa 40cm","posId":"101","price":30900,"isExtra":false},{"id":"54414779","note":"","count":1,"label":"Balné","posId":"K0000","price":2000,"isExtra":true},{"id":"54414716","note":"","size":"Hawai 40cm","count":1,"label":"Hawai 40cm","posId":"102","price":30900,"isExtra":false},{"id":"54414779","note":"","count":1,"label":"Balné","posId":"K0000","price":2000,"isExtra":true},{"id":"54414708","note":"","size":"Quattro Formaggi 40cm","count":1,"label":"Quattro Formaggi 40cm","posId":"111","price":30900,"isExtra":false},{"id":"54414779","note":"","count":1,"label":"Balné","posId":"K0000","price":2000,"isExtra":true},{"id":"54414750","note":"","size":"Česnekový dip","count":8,"label":"Česnekový dip","posId":"P106","price":2000,"isExtra":false},{"id":"54414789","note":"","count":8,"label":"Balné","posId":"K0000","price":1500,"isExtra":true}]</t>
  </si>
  <si>
    <t>2026-03-04T19:21:36.017+01:00</t>
  </si>
  <si>
    <t>2026-03-04T19:28:56.617+01:00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</si>
  <si>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základ","posId":"ZRS40","price":0,"isExtra":true},{"id":"68ed3b351f991b59f0e56c26","count":1,"label":"bez plněných okrajů","posId":"X1000","price":0,"isExtra":true}]</t>
  </si>
  <si>
    <t>2026-03-04T19:21:02.270+01:00</t>
  </si>
  <si>
    <t>2026-03-04T19:26:40.507+01:00</t>
  </si>
  <si>
    <t>[{"id":"ee394832-8137-440a-84b7-b9e0df42a9ab","note":"","count":1,"label":"Hawai 32 cm","posId":"114","price":24900,"isExtra":false}]</t>
  </si>
  <si>
    <t>2026-03-04T19:08:56.977+01:00</t>
  </si>
  <si>
    <t>2026-03-04T19:19:22.926+01:00</t>
  </si>
  <si>
    <t>2026-03-04T19:07:02.582+01:00</t>
  </si>
  <si>
    <t>2026-03-04T19:20:31.681+01:00</t>
  </si>
  <si>
    <t>[{"id":"0ea52415-fdb3-497f-b216-7fd5802f2e0f","note":"","count":1,"label":"Quattro Formaggi 32 cm","posId":"123","price":24900,"isExtra":false},{"id":"35e045f9-bc36-46e9-8142-6579de78a05b","note":"","count":1,"label":"Comeback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bylinky","posId":"A121","price":5700,"isExtra":true}]</t>
  </si>
  <si>
    <t>2026-03-04T19:03:31.437+01:00</t>
  </si>
  <si>
    <t>2026-03-04T19:16:57.184+01:00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</si>
  <si>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okrajů","posId":"X1000","price":0,"isExtra":true}]</t>
  </si>
  <si>
    <t>2026-03-04T18:59:16.651+01:00</t>
  </si>
  <si>
    <t>2026-03-04T19:14:11.825+01:00</t>
  </si>
  <si>
    <t>[{"id":"54414715","note":"","size":"Zeleninová 40cm","count":1,"label":"Zeleninová 40cm","posId":"103","price":30900,"isExtra":false},{"id":"54414779","note":"","count":1,"label":"Balné","posId":"K0000","price":2000,"isExtra":true}]</t>
  </si>
  <si>
    <t>2026-03-04T18:55:50.814+01:00</t>
  </si>
  <si>
    <t>2026-03-04T19:03:19.765+01:00</t>
  </si>
  <si>
    <t>[{"id":"121","note":"","count":1,"label":"Comeback 32cm 🌶️","posId":"121","price":24900,"isExtra":false},{"id":"K0000","note":"","count":1,"label":"Balné","posId":"K0000","price":1500,"isExtra":true},{"id":"P106","note":"","count":1,"label":"Česnekový dip","posId":"P106","price":2000,"isExtra":false},{"id":"K0000","note":"","count":1,"label":"Balné","posId":"K0000","price":1500,"isExtra":true},{"id":"N125","note":"","count":1,"label":"Pepsi zero sugar 1l","posId":"N125","price":5900,"isExtra":false}]</t>
  </si>
  <si>
    <t>2026-03-04T18:54:42.626+01:00</t>
  </si>
  <si>
    <t>2026-03-04T18:59:52.686+01:00</t>
  </si>
  <si>
    <t>2026-03-04T18:51:45.453+01:00</t>
  </si>
  <si>
    <t>2026-03-04T19:10:43.801+01:00</t>
  </si>
  <si>
    <t>[{"id":"69427585fd8faa40bcc99d55","count":1,"label":"Margherita 40cm","posId":"100","price":26900,"isExtra":false},{"id":"6511bee39791b916de149b1b","count":1,"label":"Balné","posId":"K0000","price":2000,"isExtra":true},{"id":"67484135a145e66297618377","count":1,"label":"BBQ základ","posId":"ZRB40","price":0,"isExtra":true},{"id":"68ed3b351f991b59f0e56c26","count":1,"label":"bez plněných okrajů","posId":"X1000","price":0,"isExtra":true},{"id":"684ae97920a48a7892c1fa39","count":1,"label":"Šunka","posId":"C106","price":4000,"KDSTags":["greenhighlight"],"isExtra":true},{"id":"69427585fd8faa40bcc99d75","count":1,"label":"Comeback 32cm 🌶️","posId":"121","price":24900,"isExtra":false},{"id":"6511bee39791b916de149f24","count":1,"label":"Balné","posId":"K0000","price":1500,"isExtra":true},{"id":"68ed3b351f991b59f0e56fea","count":1,"label":"okraj mozzarella, bbq omáčka","posId":"A123","price":5700,"isExtra":true}]</t>
  </si>
  <si>
    <t>2026-03-04T18:50:03.098+01:00</t>
  </si>
  <si>
    <t>2026-03-04T19:01:53.578+01:00</t>
  </si>
  <si>
    <t>[{"id":"5b1f2843-926a-4dd1-a5f0-4fddc7b45013","note":"","count":1,"label":"Margherita 32 cm","posId":"112","price":20900,"isExtra":false},{"id":"7bf5fb6e-17f1-4e62-b7d1-e31d7c483eb9","note":"","count":1,"label":"cibule","posId":"B103","price":2500,"KDSTags":["greenhighlight"],"isExtra":true},{"id":"cf590a42-3894-4cb1-9be7-6da354b8453d","note":"","count":1,"label":"olivy","posId":"B112","price":2500,"KDSTags":["greenhighlight"],"isExtra":true},{"id":"38de8e38-e51e-422d-9a89-960ebc505f1b","note":"","count":1,"label":"šunka","posId":"B106","price":3000,"KDSTags":["greenhighlight"],"isExtra":true},{"id":"bf8dc38b-6c8e-42b6-9da3-3170253a57d4","note":"","count":1,"label":"Hot &amp; Spicy 32 cm","posId":"122","price":24900,"isExtra":false}]</t>
  </si>
  <si>
    <t>2026-03-04T18:48:11.986+01:00</t>
  </si>
  <si>
    <t>2026-03-04T18:58:15.020+01:00</t>
  </si>
  <si>
    <t>[{"id":"69427585fd8faa40bcc99d69","count":1,"label":"Baby špenát &amp; kuře 40cm","posId":"104","price":30900,"isExtra":false},{"id":"6511bee39791b916de149b1b","count":1,"label":"Balné","posId":"K0000","price":2000,"isExtra":true},{"id":"69427585fd8faa40bcc99dcd","count":1,"label":"Pepsi zero sugar 1l","posId":"N125","price":5900,"isExtra":false},{"id":"69427585fd8faa40bcc99db5","count":1,"label":"Jalapenos Rolls","posId":"jpr200","price":8900,"isExtra":false},{"id":"6511bee39791b916de149f24","count":1,"label":"Balné","posId":"K0000","price":1500,"isExtra":true}]</t>
  </si>
  <si>
    <t>2026-03-04T18:47:44.045+01:00</t>
  </si>
  <si>
    <t>2026-03-04T18:57:23.688+01:00</t>
  </si>
  <si>
    <t>2026-03-04T18:47:02.712+01:00</t>
  </si>
  <si>
    <t>2026-03-04T19:07:31.451+01:00</t>
  </si>
  <si>
    <t>[{"id":"0b867b16-3995-4b4a-9deb-1c0d8cecf8d6","note":"","count":1,"label":"Pepperoni 32 cm","posId":"120","price":24900,"isExtra":false},{"id":"dba0d6ed-9e38-4f33-8ec2-cc6e2ff8f1a9","note":"","count":1,"label":"gorgonzola","posId":"B101","price":3000,"KDSTags":["greenhighlight"],"isExtra":true},{"id":"2f5e6647-81e9-4b87-979a-d1df9153229a","note":"","count":1,"label":"jalapeños","posId":"B102","price":2500,"KDSTags":["greenhighlight"],"isExtra":true},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bylinky","posId":"A121","price":5700,"isExtra":true},{"id":"92786627-aa7f-470b-9a46-ca4d5978f1b3","note":"","count":1,"label":"ananas","posId":"B100","price":2500,"KDSTags":["greenhighlight"],"isExtra":true}]</t>
  </si>
  <si>
    <t>2026-03-04T18:46:07.834+01:00</t>
  </si>
  <si>
    <t>2026-03-04T18:56:11.684+01:00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</si>
  <si>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32cm","posId":"123","price":24900,"isExtra":false},{"id":"6511bee39791b916de149f24","count":1,"label":"Balné","posId":"K0000","price":1500,"isExtra":true},{"id":"69427585fd8faa40bcc99dad","count":1,"label":"Česnekový chléb 18cm","posId":"P104","price":7900,"isExtra":false},{"id":"6511bee39791b916de149f24","count":1,"label":"Balné","posId":"K0000","price":1500,"isExtra":true}]</t>
  </si>
  <si>
    <t>2026-03-04T18:32:56.622+01:00</t>
  </si>
  <si>
    <t>2026-03-04T18:47:58.574+01:00</t>
  </si>
  <si>
    <t>[{"id":"59610934","note":"","size":"Margherita 32cm","count":1,"label":"Margherita 32cm","posId":"112","price":20900,"isExtra":false},{"id":"54414789","note":"","count":1,"label":"Balné","posId":"K0000","price":1500,"isExtra":true},{"id":"54414783","note":"","count":1,"label":"bez plněných okrajů","posId":"X1000","price":0,"isExtra":true},{"id":"54414847","note":"","count":1,"label":"Olivy","posId":"B112","price":2500,"KDSTags":["greenhighlight"],"isExtra":true},{"id":"59610943","note":"","size":"Capricciosa 32cm","count":1,"label":"Capricciosa 32cm","posId":"113","price":24900,"isExtra":false},{"id":"54414789","note":"","count":1,"label":"Balné","posId":"K0000","price":1500,"isExtra":true},{"id":"54414783","note":"","count":1,"label":"bez plněných okrajů","posId":"X1000","price":0,"isExtra":true},{"id":"54414841","note":"","count":1,"label":"Bez oliv","posId":"X112","price":0,"KDSTags":["redhighlight"],"isExtra":true},{"id":"54414897","note":"","count":1,"label":"Šunka","posId":"B106","price":3000,"KDSTags":["greenhighlight"],"isExtra":true},{"id":"54414911","note":"","count":1,"label":"Pepperoni salám","posId":"B109","price":3000,"KDSTags":["greenhighlight"],"isExtra":true}]</t>
  </si>
  <si>
    <t>2026-03-04T18:29:51.358+01:00</t>
  </si>
  <si>
    <t>2026-03-04T18:37:42.560+01:00</t>
  </si>
  <si>
    <t>[{"id":"69427585fd8faa40bcc99d77","count":1,"label":"Pepperoni 32cm 🌶️🌶️","posId":"120","price":24900,"isExtra":false},{"id":"6511bee39791b916de149f24","count":1,"label":"Balné","posId":"K0000","price":1500,"isExtra":true},{"id":"68ed3b351f991b59f0e56fe8","count":1,"label":"bez plněných okrajů","posId":"X1000","price":0,"isExtra":true}]</t>
  </si>
  <si>
    <t>2026-03-04T18:27:24.604+01:00</t>
  </si>
  <si>
    <t>2026-03-04T18:36:07.712+01:00</t>
  </si>
  <si>
    <t>2026-03-04T18:26:02.457+01:00</t>
  </si>
  <si>
    <t>2026-03-04T18:39:37.515+01:00</t>
  </si>
  <si>
    <t>2026-03-04T18:50:47.562+01:00</t>
  </si>
  <si>
    <t>2026-03-04T18:26:02.922+01:00</t>
  </si>
  <si>
    <t>[{"id":"5b1f2843-926a-4dd1-a5f0-4fddc7b45013","note":"","count":1,"label":"Margherita 32 cm","posId":"112","price":20900,"isExtra":false},{"id":"b6658da4-b777-42a2-94b6-5ce20ff49587","note":"","count":1,"label":"Pepperoni 32 cm","posId":"144","price":24900,"isExtra":false},{"id":"a3d62a5d-2e1d-48db-874e-d64becff7059","note":"","count":1,"label":"změna na BBQ základ","posId":"i128","price":0,"isExtra":true}]</t>
  </si>
  <si>
    <t>2026-03-04T18:23:14.351+01:00</t>
  </si>
  <si>
    <t>2026-03-04T18:32:07.632+01:00</t>
  </si>
  <si>
    <t>[{"id":"59610939","note":"","size":"BBQ Texas 32cm","count":1,"label":"BBQ Texas 32cm","posId":"119","price":24900,"isExtra":false},{"id":"54414789","note":"","count":1,"label":"Balné","posId":"K0000","price":1500,"isExtra":true}]</t>
  </si>
  <si>
    <t>2026-03-04T18:22:16.737+01:00</t>
  </si>
  <si>
    <t>2026-03-04T18:36:51.385+01:00</t>
  </si>
  <si>
    <t>[{"id":"69427585fd8faa40bcc99d77","count":1,"label":"Pepperoni 32cm 🌶️🌶️","posId":"120","price":24900,"isExtra":false},{"id":"6511bee39791b916de149f24","count":1,"label":"Balné","posId":"K0000","price":1500,"isExtra":true},{"id":"68ed3b351f991b59f0e56fe9","count":1,"label":"okraj mozzarella, bylinky","posId":"A121","price":5700,"isExtra":true}]</t>
  </si>
  <si>
    <t>2026-03-04T18:19:43.556+01:00</t>
  </si>
  <si>
    <t>2026-03-04T18:28:59.643+01:00</t>
  </si>
  <si>
    <t>[{"id":"69427585fd8faa40bcc99d6f","count":1,"label":"Margherita 32cm","posId":"112","price":20900,"isExtra":false},{"id":"6511bee39791b916de149f24","count":1,"label":"Balné","posId":"K0000","price":1500,"isExtra":true},{"id":"684ae97920a48a7892c1fc0f","count":1,"label":"Žampiony","posId":"B105","price":2500,"KDSTags":["greenhighlight"],"isExtra":true},{"id":"684ae97920a48a7892c1fc10","count":1,"label":"Olivy","posId":"B112","price":2500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</si>
  <si>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2026-03-04T18:18:02.387+01:00</t>
  </si>
  <si>
    <t>2026-03-04T18:45:38.353+01:00</t>
  </si>
  <si>
    <t>2026-03-04T19:10:14.702+01:00</t>
  </si>
  <si>
    <t>2026-03-04T18:18:02.813+01:00</t>
  </si>
  <si>
    <t>[{"id":"1da47ebe-2592-435a-b854-8cbe80b56263","note":"","count":1,"label":"Hawai 32 cm","posId":"138","price":24900,"isExtra":false},{"id":"f2ca88ba-7288-4f05-a925-149da2e2137e","note":"","count":1,"label":"okraj Hotdog, BBQ","posId":"A119","price":5700,"isExtra":true},{"id":"e12521cc-9391-4513-be27-f090014536cf","note":"","count":1,"label":"BBQ Texas 32 cm","posId":"143","price":24900,"isExtra":false},{"id":"36ea3088-07fd-428f-b871-c4a5ee9cef7b","note":"","count":1,"label":"Comeback 40 cm","posId":"109","price":30900,"isExtra":false},{"id":"f4d7b9ad-ce62-498d-a90b-8016ab1e3604","note":"","count":1,"label":"Quattro Formaggi 32 cm","posId":"147","price":24900,"isExtra":false},{"id":"d52027ab-fcf5-41e6-945a-01e2fd9187a4","note":"","count":1,"label":"okraj Hotdog, hořčice","posId":"A117","price":5700,"isExtra":true}]</t>
  </si>
  <si>
    <t>2026-03-04T18:16:30.957+01:00</t>
  </si>
  <si>
    <t>2026-03-04T18:32:48.947+01:00</t>
  </si>
  <si>
    <t>[{"id":"115","note":"","count":1,"label":"Zeleninová 32cm","posId":"115","price":24900,"isExtra":false},{"id":"K0000","note":"","count":1,"label":"Balné","posId":"K0000","price":1500,"isExtra":true},{"id":"A121","note":"","count":1,"label":"okraj mozzarella, bylinky","posId":"A121","price":5700,"isExtra":true},{"id":"P101","note":"","count":2,"label":"Spicy Wings 🌶️","posId":"P101","price":11900,"isExtra":false},{"id":"K0000","note":"","count":2,"label":"Balné","posId":"K0000","price":1500,"isExtra":true}]</t>
  </si>
  <si>
    <t>2026-03-04T18:16:08.425+01:00</t>
  </si>
  <si>
    <t>2026-03-04T18:29:18.837+01:00</t>
  </si>
  <si>
    <t>[{"id":"69427585fd8faa40bcc99dad","count":1,"label":"Česnekový chléb 18cm","posId":"P104","price":7900,"isExtra":false},{"id":"6511bee39791b916de149f24","count":1,"label":"Balné","posId":"K0000","price":1500,"isExtra":true},{"id":"69427585fd8faa40bcc99d55","count":1,"label":"Margherita 40cm","posId":"100","price":26900,"isExtra":false},{"id":"6511bee39791b916de149b1b","count":1,"label":"Balné","posId":"K0000","price":2000,"isExtra":true},{"id":"68ed3b351f991b59f0e56c26","count":1,"label":"bez plněných okrajů","posId":"X1000","price":0,"isExtra":true},{"id":"69427585fd8faa40bcc99db1","count":2,"label":"Česnekový dip","posId":"P106","price":2000,"isExtra":false},{"id":"6511bee39791b916de149f24","count":2,"label":"Balné","posId":"K0000","price":1500,"isExtra":true}]</t>
  </si>
  <si>
    <t>2026-03-04T18:09:02.123+01:00</t>
  </si>
  <si>
    <t>2026-03-04T18:36:26.325+01:00</t>
  </si>
  <si>
    <t>2026-03-04T18:56:51.043+01:00</t>
  </si>
  <si>
    <t>2026-03-04T18:09:05.601+01:00</t>
  </si>
  <si>
    <t>[{"id":"d63e9120-8ffe-444c-ba51-6c942a13f4fc","note":"","count":1,"label":"Margherita 40 cm","posId":"100","price":26900,"isExtra":false},{"id":"80cdc162-f69f-4138-b690-77917e93790e","note":"","count":1,"label":"SPICY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těsto","posId":"15","price":0,"isExtra":true},{"id":"a0a20d0c-4422-439d-8c33-27905ee0699b","note":"","count":1,"label":"Smetanový základ","posId":"A129","price":0,"isExtra":true},{"id":"8caf43fd-6a2c-427b-858a-17f37d37c439","note":"","count":1,"label":"Spicy wings","posId":"P101","price":0,"isExtra":true},{"id":"2b47ea4c-d832-4063-aabc-5359c942e92e","note":"","count":1,"label":"Mirinda 1l","posId":"N126","price":0,"isExtra":true},{"id":"26378531-c5c0-43f4-9535-09f267896a62","note":"","count":2,"label":"Spicy Wings","posId":"P101","price":11900,"isExtra":false},{"id":"d3eb4d53-930f-46c7-bd43-afdbaaac1bcf","note":"","count":1,"label":"Masové kuličky, 10 ks","posId":"P102","price":9900,"isExtra":false}]</t>
  </si>
  <si>
    <t>2026-03-04T18:08:02.927+01:00</t>
  </si>
  <si>
    <t>2026-03-04T18:22:21.452+01:00</t>
  </si>
  <si>
    <t>[{"id":"35e045f9-bc36-46e9-8142-6579de78a05b","note":"","count":1,"label":"Comeback 32 cm","posId":"121","price":24900,"isExtra":false},{"id":"5b1f2843-926a-4dd1-a5f0-4fddc7b45013","note":"","count":1,"label":"Margherita 32 cm","posId":"112","price":20900,"isExtra":false}]</t>
  </si>
  <si>
    <t>2026-03-04T18:05:31.696+01:00</t>
  </si>
  <si>
    <t>2026-03-04T18:17:30.643+01:00</t>
  </si>
  <si>
    <t>[{"id":"110","note":"","count":1,"label":"Hot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okrajů","posId":"X1000","price":0,"isExtra":true}]</t>
  </si>
  <si>
    <t>2026-03-04T18:05:31.675+01:00</t>
  </si>
  <si>
    <t>2026-03-04T18:17:39.439+01:00</t>
  </si>
  <si>
    <t>[{"id":"69427585fd8faa40bcc99d75","count":1,"label":"Comeback 32cm 🌶️","posId":"121","price":24900,"isExtra":false},{"id":"6511bee39791b916de149f24","count":1,"label":"Balné","posId":"K0000","price":1500,"isExtra":true},{"id":"68ed3b351f991b59f0e56fe9","count":1,"label":"okraj mozzarella, bylinky","posId":"A121","price":5700,"isExtra":true}]</t>
  </si>
  <si>
    <t>2026-03-04T18:05:02.546+01:00</t>
  </si>
  <si>
    <t>2026-03-04T18:11:00.458+01:00</t>
  </si>
  <si>
    <t>2026-03-04T18:40:47.325+01:00</t>
  </si>
  <si>
    <t>2026-03-04T18:05:54.759+01:00</t>
  </si>
  <si>
    <t>[{"id":"0b867b16-3995-4b4a-9deb-1c0d8cecf8d6","note":"","count":1,"label":"Pepperoni 32 cm","posId":"120","price":24900,"isExtra":false},{"id":"dba0d6ed-9e38-4f33-8ec2-cc6e2ff8f1a9","note":"","count":1,"label":"gorgonzola","posId":"B101","price":3000,"KDSTags":["greenhighlight"],"isExtra":true},{"id":"3a8b6a85-3b5c-4ee4-be2d-261ab8731d6e","note":"","count":1,"label":"Dip česnekový","posId":"P106","price":2000,"isExtra":false}]</t>
  </si>
  <si>
    <t>2026-03-04T18:04:31.378+01:00</t>
  </si>
  <si>
    <t>2026-03-04T18:22:47.496+01:00</t>
  </si>
  <si>
    <t>[{"id":"69427585fd8faa40bcc99d5b","count":1,"label":"Comeback 40cm 🌶️","posId":"109","price":30900,"isExtra":false},{"id":"6511bee39791b916de149b1b","count":1,"label":"Balné","posId":"K0000","price":2000,"isExtra":true},{"id":"67484135a145e66297618376","count":1,"label":"Smetanový základ","posId":"ZRS40","price":0,"isExtra":true},{"id":"68ed3b351f991b59f0e56c27","count":1,"label":"okraj mozzarella, bylinky","posId":"A122","price":6500,"isExtra":true},{"id":"684ae97920a48a7892c1fa31","count":1,"label":"Žampiony","posId":"C105","price":3500,"KDSTags":["greenhighlight"],"isExtra":true},{"id":"69427585fd8faa40bcc99db1","count":1,"label":"Česnekový dip","posId":"P106","price":2000,"isExtra":false},{"id":"6511bee39791b916de149f24","count":1,"label":"Balné","posId":"K0000","price":1500,"isExtra":true}]</t>
  </si>
  <si>
    <t>2026-03-04T18:00:01.674+01:00</t>
  </si>
  <si>
    <t>2026-03-04T18:11:56.516+01:00</t>
  </si>
  <si>
    <t>[{"id":"69427585fd8faa40bcc99d75","count":1,"label":"Comeback 32cm 🌶️","posId":"121","price":24900,"isExtra":false},{"id":"6511bee39791b916de149f24","count":1,"label":"Balné","posId":"K0000","price":1500,"isExtra":true},{"id":"69427585fd8faa40bcc99daf","count":1,"label":"Pepperoni Rolls 🌶️","posId":"P100","price":8900,"isExtra":false},{"id":"6511bee39791b916de149f24","count":1,"label":"Balné","posId":"K0000","price":1500,"isExtra":true},{"id":"69427585fd8faa40bcc99dd7","count":1,"label":"Guarana classic","posId":"N142","price":5500,"isExtra":false},{"id":"69427585fd8faa40bcc99ddb","count":1,"label":"Guarana kiwi a jablko","posId":"N144","price":5500,"isExtra":false}]</t>
  </si>
  <si>
    <t>2026-03-04T17:59:02.519+01:00</t>
  </si>
  <si>
    <t>2026-03-04T18:06:35.255+01:00</t>
  </si>
  <si>
    <t>2026-03-04T18:43:50.037+01:00</t>
  </si>
  <si>
    <t>2026-03-04T18:00:08.372+01:00</t>
  </si>
  <si>
    <t>[{"id":"d63e9120-8ffe-444c-ba51-6c942a13f4fc","note":"","count":1,"label":"Margherita 40 cm","posId":"100","price":26900,"isExtra":false},{"id":"0005ff76-02c8-47f3-a86e-87443988197a","note":"","count":1,"label":"BBQ Texas 32 cm","posId":"119","price":24900,"isExtra":false}]</t>
  </si>
  <si>
    <t>2026-03-04T17:54:02.471+01:00</t>
  </si>
  <si>
    <t>2026-03-04T18:01:53.230+01:00</t>
  </si>
  <si>
    <t>2026-03-04T18:14:22.034+01:00</t>
  </si>
  <si>
    <t>2026-03-04T17:54:03.754+01:00</t>
  </si>
  <si>
    <t>[{"id":"1da47ebe-2592-435a-b854-8cbe80b56263","note":"","count":1,"label":"Hawai 32 cm","posId":"138","price":24900,"isExtra":false},{"id":"007c7303-045c-4866-882d-38e13564ff34","note":"","count":1,"label":"BEZ -ananas","posId":"X100","price":0,"KDSTags":["redhighlight"],"isExtra":true},{"id":"99710cd8-fa1f-4712-84a8-85da37e18dd0","note":"","count":2,"label":"Česnekový chléb","posId":"P104","price":7900,"isExtra":false}]</t>
  </si>
  <si>
    <t>2026-03-04T17:48:46.642+01:00</t>
  </si>
  <si>
    <t>2026-03-04T17:54:52.531+01:00</t>
  </si>
  <si>
    <t>2026-03-04T17:47:08.619+01:00</t>
  </si>
  <si>
    <t>2026-03-04T17:53:49.406+01:00</t>
  </si>
  <si>
    <t>2026-03-04T17:40:01.570+01:00</t>
  </si>
  <si>
    <t>2026-03-04T17:46:03.241+01:00</t>
  </si>
  <si>
    <t>2026-03-04T17:36:02.716+01:00</t>
  </si>
  <si>
    <t>2026-03-04T18:26:34.382+01:00</t>
  </si>
  <si>
    <t>[{"id":"4d0fe7ad-c88a-4a73-8015-c60680489cf8","note":"","count":1,"label":"Baby špenát &amp; kuře 32 cm","posId":"116","price":24900,"isExtra":false},{"id":"0ea52415-fdb3-497f-b216-7fd5802f2e0f","note":"","count":1,"label":"Quattro Formaggi 32 cm","posId":"123","price":24900,"isExtra":false},{"id":"4d17a249-2cb2-45af-b8bb-30f6adefd5de","note":"","count":1,"label":"BEZ -gorgonzola","posId":"X101","price":0,"KDSTags":["redhighlight"],"isExtra":true},{"id":"0b867b16-3995-4b4a-9deb-1c0d8cecf8d6","note":"","count":1,"label":"Pepperoni 32 cm","posId":"120","price":24900,"isExtra":false}]</t>
  </si>
  <si>
    <t>2026-03-04T17:28:12.445+01:00</t>
  </si>
  <si>
    <t>2026-03-04T17:36:53.403+01:00</t>
  </si>
  <si>
    <t>[{"id":"54414749","note":"","size":"Pepperoni Rolls 🌶️","count":1,"label":"Pepperoni Rolls 🌶️","posId":"P100","price":8900,"isExtra":false},{"id":"54414789","note":"","count":1,"label":"Balné","posId":"K0000","price":1500,"isExtra":true},{"id":"54414717","note":"","size":"Capricciosa 40cm","count":1,"label":"Capricciosa 40cm","posId":"101","price":30900,"isExtra":false},{"id":"54414779","note":"","count":1,"label":"Balné","posId":"K0000","price":2000,"isExtra":true},{"id":"54414777","note":"","count":1,"label":"bez plněných okrajů","posId":"X1000","price":0,"isExtra":true}]</t>
  </si>
  <si>
    <t>2026-03-04T17:19:01.903+01:00</t>
  </si>
  <si>
    <t>2026-03-04T17:57:17.331+01:00</t>
  </si>
  <si>
    <t>[{"id":"8c704055-e242-493d-b754-bb711e5a6c0b","note":"","count":1,"label":"Hawai 40 cm","posId":"102","price":30900,"isExtra":false},{"id":"007c7303-045c-4866-882d-38e13564ff34","note":"","count":1,"label":"BEZ -ananas","posId":"X100","price":0,"KDSTags":["redhighlight"],"isExtra":true},{"id":"3a8b6a85-3b5c-4ee4-be2d-261ab8731d6e","note":"","count":1,"label":"Dip česnekový","posId":"P106","price":2000,"isExtra":false},{"id":"4d0fe7ad-c88a-4a73-8015-c60680489cf8","note":"","count":2,"label":"Baby špenát &amp; kuře 32 cm","posId":"116","price":24900,"isExtra":false}]</t>
  </si>
  <si>
    <t>2026-03-04T17:06:03.047+01:00</t>
  </si>
  <si>
    <t>2026-03-04T17:13:16.102+01:00</t>
  </si>
  <si>
    <t>2026-03-04T17:35:01.757+01:00</t>
  </si>
  <si>
    <t>2026-03-04T17:06:03.498+01:00</t>
  </si>
  <si>
    <t>[{"id":"f1315fc0-dfbb-459c-9f31-49d8e60875f4","note":"","count":1,"label":"Pepperoni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bylinky","posId":"A122","price":6500,"isExtra":true},{"id":"614269dd-2dbe-47e4-81f8-670c7ef03e2f","note":"","count":1,"label":"Pepperoni salám","posId":"C109","price":4000,"KDSTags":["greenhighlight"],"isExtra":true}]</t>
  </si>
  <si>
    <t>2026-03-04T16:59:42.410+01:00</t>
  </si>
  <si>
    <t>2026-03-04T17:07:21.404+01:00</t>
  </si>
  <si>
    <t>2026-03-04T16:55:02.147+01:00</t>
  </si>
  <si>
    <t>2026-03-04T17:02:06.048+01:00</t>
  </si>
  <si>
    <t>2026-03-04T17:22:43.051+01:00</t>
  </si>
  <si>
    <t>2026-03-04T16:55:02.518+01:00</t>
  </si>
  <si>
    <t>2026-03-04T16:35:55.771+01:00</t>
  </si>
  <si>
    <t>2026-03-04T16:44:13.292+01:00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</si>
  <si>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🌶️","posId":"109","price":30900,"isExtra":false},{"id":"54414779","note":"","count":1,"label":"Balné","posId":"K0000","price":2000,"isExtra":true},{"id":"54414813","note":"","count":1,"label":"okraj mozzarella, bylinky","posId":"A122","price":6500,"isExtra":true},{"id":"54414808","note":"","count":1,"label":"Jalapeňos","posId":"C102","price":3500,"KDSTags":["greenhighlight"],"isExtra":true}]</t>
  </si>
  <si>
    <t>2026-03-04T16:28:02.148+01:00</t>
  </si>
  <si>
    <t>2026-03-04T16:35:25.021+01:00</t>
  </si>
  <si>
    <t>[{"id":"ee394832-8137-440a-84b7-b9e0df42a9ab","note":"","count":1,"label":"Hawai 32 cm","posId":"114","price":24900,"isExtra":false},{"id":"c8019f80-065c-4f09-9e80-65b85dae2ae1","note":"","count":1,"label":"kukuřice","posId":"B115","price":2500,"KDSTags":["greenhighlight"],"isExtra":true},{"id":"007c7303-045c-4866-882d-38e13564ff34","note":"","count":1,"label":"BEZ -ananas","posId":"X100","price":0,"KDSTags":["redhighlight"],"isExtra":true}]</t>
  </si>
  <si>
    <t>2026-03-04T16:27:14.793+01:00</t>
  </si>
  <si>
    <t>2026-03-04T16:38:37.284+01:00</t>
  </si>
  <si>
    <t>[{"id":"69427585fd8faa40bcc99da5","count":1,"label":"Spicy menu Comeback","posId":"M100","price":34900,"isExtra":false},{"id":"6511bee39791b916de149ee5","count":1,"label":"Balné","posId":"K0000","price":3000,"isExtra":true},{"id":"6511bee39791b916de149ef7","count":1,"label":"Comeback","posId":"Y121","price":0,"isExtra":true},{"id":"68ed3b351f991b59f0e56fe8","count":1,"label":"bez plněných okrajů","posId":"X1000","price":0,"isExtra":true},{"id":"66212149b485705388effd8c","count":1,"label":"spicy wings 🌶️","posId":"P101","price":0,"isExtra":true},{"id":"69427545ef82e630b05e4022","count":1,"label":"Pepsi zero sugar 1l","posId":"N125","price":0,"isExtra":true}]</t>
  </si>
  <si>
    <t>2026-03-04T16:20:41.668+01:00</t>
  </si>
  <si>
    <t>2026-03-04T16:26:37.100+01:00</t>
  </si>
  <si>
    <t>[{"id":"d98ec6be-4601-4566-82ac-62cba7863210","count":1,"label":"Pizza Hawai 40 cm","posId":"102","price":30900,"isExtra":false,"creatorId":"8K561LQ-8uOeTSZVi23E2","isPackging":0,"actualLabel":"Pizza Hawai 40 cm"},{"id":"a5Gkj2FqUAnwgAU4Vmosn","count":1,"label":"Smetanový základ","posId":"ZRS40","price":0,"isExtra":true,"mainItemId":"d98ec6be-4601-4566-82ac-62cba7863210"}]</t>
  </si>
  <si>
    <t>2026-03-04T16:18:12.884+01:00</t>
  </si>
  <si>
    <t>2026-03-04T16:29:04.245+01:00</t>
  </si>
  <si>
    <t>[{"id":"69427585fd8faa40bcc99da7","count":1,"label":"Spicy Wings 🌶️","posId":"P101","price":11900,"isExtra":false},{"id":"6511bee39791b916de149f24","count":1,"label":"Balné","posId":"K0000","price":1500,"isExtra":true},{"id":"69427585fd8faa40bcc99d75","count":1,"label":"Comeback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🌶️","posId":"121","price":24900,"isExtra":false},{"id":"6511bee39791b916de149f24","count":1,"label":"Balné","posId":"K0000","price":1500,"isExtra":true},{"id":"67484135a145e662976180c6","count":1,"label":"BBQ základ","posId":"ZRB32","price":0,"isExtra":true},{"id":"68ed3b351f991b59f0e56fe8","count":1,"label":"bez plněných okrajů","posId":"X1000","price":0,"isExtra":true},{"id":"684ae97920a48a7892c1fc87","count":1,"label":"Bez cibule","posId":"X103","price":0,"KDSTags":["redhighlight"],"isExtra":true},{"id":"69427585fd8faa40bcc99dab","count":1,"label":"Pečené brambory","posId":"P103","price":6900,"isExtra":false},{"id":"6511bee39791b916de149f24","count":1,"label":"Balné","posId":"K0000","price":1500,"isExtra":true}]</t>
  </si>
  <si>
    <t>2026-03-04T16:11:10.122+01:00</t>
  </si>
  <si>
    <t>2026-03-04T16:15:45.298+01:00</t>
  </si>
  <si>
    <t>[{"id":"59610934","note":"","size":"Margherita 32cm","count":1,"label":"Margherita 32cm","posId":"112","price":20900,"isExtra":false},{"id":"54414789","note":"","count":1,"label":"Balné","posId":"K0000","price":1500,"isExtra":true},{"id":"57278752","note":"","count":1,"label":"BBQ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okrajů","posId":"X1000","price":0,"isExtra":true}]</t>
  </si>
  <si>
    <t>2026-03-04T16:01:03.829+01:00</t>
  </si>
  <si>
    <t>2026-03-04T16:08:21.399+01:00</t>
  </si>
  <si>
    <t>[{"id":"69427585fd8faa40bcc99d71","count":1,"label":"Quattro Formaggi 32cm","posId":"123","price":24900,"isExtra":false},{"id":"6511bee39791b916de149f24","count":1,"label":"Balné","posId":"K0000","price":1500,"isExtra":true},{"id":"684ae97920a48a7892c1fc14","count":1,"label":"Kukuřice","posId":"B115","price":2500,"KDSTags":["greenhighlight"],"isExtra":true},{"id":"684ae97920a48a7892c1fc1b","count":1,"label":"Pepperoni salám","posId":"B109","price":3000,"KDSTags":["greenhighlight"],"isExtra":true}]</t>
  </si>
  <si>
    <t>2026-03-04T15:50:29.730+01:00</t>
  </si>
  <si>
    <t>2026-03-04T16:00:47.062+01:00</t>
  </si>
  <si>
    <t>[{"id":"69427585fd8faa40bcc99d67","count":1,"label":"Capricciosa 40cm","posId":"101","price":30900,"isExtra":false},{"id":"6511bee39791b916de149b1b","count":1,"label":"Balné","posId":"K0000","price":2000,"isExtra":true},{"id":"684ae97920a48a7892c1fd47","count":1,"label":"Bez oliv","posId":"X112","price":0,"KDSTags":["redhighlight"],"isExtra":true},{"id":"684ae97920a48a7892c1fa3c","count":1,"label":"Kuře","posId":"C114","price":4000,"KDSTags":["greenhighlight"],"isExtra":true},{"id":"69427585fd8faa40bcc99d7f","count":1,"label":"Hawai 32cm","posId":"114","price":24900,"isExtra":false},{"id":"6511bee39791b916de149f24","count":1,"label":"Balné","posId":"K0000","price":1500,"isExtra":true},{"id":"684ae97920a48a7892c1fd25","count":1,"label":"Bez ananasu","posId":"X100","price":0,"KDSTags":["redhighlight"],"isExtra":true},{"id":"684ae97920a48a7892c1fc14","count":1,"label":"Kukuřice","posId":"B115","price":2500,"KDSTags":["greenhighlight"],"isExtra":true}]</t>
  </si>
  <si>
    <t>2026-03-04T15:39:01.652+01:00</t>
  </si>
  <si>
    <t>2026-03-04T15:44:59.686+01:00</t>
  </si>
  <si>
    <t>[{"id":"bf8dc38b-6c8e-42b6-9da3-3170253a57d4","note":"","count":1,"label":"Hot &amp; Spicy 32 cm","posId":"122","price":24900,"isExtra":false}]</t>
  </si>
  <si>
    <t>2026-03-04T15:34:02.675+01:00</t>
  </si>
  <si>
    <t>2026-03-04T15:43:11.639+01:00</t>
  </si>
  <si>
    <t>2026-03-04T15:10:11.998+01:00</t>
  </si>
  <si>
    <t>2026-03-04T15:17:34.924+01:00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</si>
  <si>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okrajů","posId":"X1000","price":0,"isExtra":true},{"id":"57405814","note":"","size":"Pepsi 1l","count":1,"label":"Pepsi 1l","posId":"N124","price":5900,"isExtra":false},{"id":"54414751","note":"","size":"BBQ dip","count":1,"label":"BBQ dip","posId":"P105","price":2000,"isExtra":false},{"id":"54414789","note":"","count":1,"label":"Balné","posId":"K0000","price":1500,"isExtra":true}]</t>
  </si>
  <si>
    <t>2026-03-04T15:09:12.011+01:00</t>
  </si>
  <si>
    <t>2026-03-04T15:20:02.822+01:00</t>
  </si>
  <si>
    <t>[{"id":"59610944","note":"","size":"Baby Špenát &amp; kuře 32cm","count":1,"label":"Baby Špenát &amp; kuře 32cm","posId":"116","price":24900,"isExtra":false},{"id":"54414789","note":"","count":1,"label":"Balné","posId":"K0000","price":1500,"isExtra":true},{"id":"59555840","note":"","count":1,"label":"Rajčatový základ","posId":"ZSR32","price":0,"isExtra":true},{"id":"59610942","note":"","size":"Hawai 32cm","count":1,"label":"Hawai 32cm","posId":"114","price":24900,"isExtra":false},{"id":"54414789","note":"","count":1,"label":"Balné","posId":"K0000","price":1500,"isExtra":true},{"id":"57278742","note":"","count":1,"label":"Smetanový základ","posId":"ZRS32","price":0,"isExtra":true}]</t>
  </si>
  <si>
    <t>2026-03-04T15:08:01.705+01:00</t>
  </si>
  <si>
    <t>2026-03-04T15:17:32.737+01:00</t>
  </si>
  <si>
    <t>2026-03-04T15:26:28.034+01:00</t>
  </si>
  <si>
    <t>2026-03-04T15:08:02.450+01:00</t>
  </si>
  <si>
    <t>2026-03-04T14:52:58.548+01:00</t>
  </si>
  <si>
    <t>2026-03-04T15:00:48.959+01:00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</si>
  <si>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🌶️","posId":"121","price":24900,"isExtra":false},{"id":"54414789","note":"","count":1,"label":"Balné","posId":"K0000","price":1500,"isExtra":true},{"id":"57405814","note":"","size":"Pepsi 1l","count":1,"label":"Pepsi 1l","posId":"N124","price":5900,"isExtra":false}]</t>
  </si>
  <si>
    <t>2026-03-04T14:34:32.196+01:00</t>
  </si>
  <si>
    <t>2026-03-04T14:40:08.780+01:00</t>
  </si>
  <si>
    <t>[{"id":"69427585fd8faa40bcc99d7b","count":1,"label":"BBQ Meteor 32cm","posId":"118","price":24900,"isExtra":false},{"id":"6511bee39791b916de149f24","count":1,"label":"Balné","posId":"K0000","price":1500,"isExtra":true},{"id":"67484135a145e66297617e13","count":1,"label":"Rajčatový základ","posId":"ZBR32","price":0,"isExtra":true}]</t>
  </si>
  <si>
    <t>Giorgi</t>
  </si>
  <si>
    <t>2026-03-04T14:25:37.635+01:00</t>
  </si>
  <si>
    <t>2026-03-04T14:33:34.939+01:00</t>
  </si>
  <si>
    <t>[{"id":"104","note":"","count":1,"label":"Baby špenát &amp; kuře 40cm","posId":"104","price":30900,"isExtra":false},{"id":"K0000","note":"","count":1,"label":"Balné","posId":"K0000","price":2000,"isExtra":true},{"id":"X1000","note":"","count":1,"label":"bez plněných okrajů","posId":"X1000","price":0,"isExtra":true}]</t>
  </si>
  <si>
    <t>2026-03-04T14:23:30.737+01:00</t>
  </si>
  <si>
    <t>2026-03-04T14:32:29.553+01:00</t>
  </si>
  <si>
    <t>[{"id":"723cf1fb-a385-498a-bfb0-0de7dbee1bcb","count":1,"label":"Pizza Špenát kuře 40 cm","posId":"104","price":30900,"isExtra":false,"creatorId":"ze5YWb_QQ2SvMsjMjdwSd","isPackging":0,"actualLabel":"Pizza Špenát kuře 40 cm"},{"id":"463f2394-9ff7-40e2-b1f2-945909af0092","count":1,"label":"Pizza Zeleninová 40 cm","posId":"103","price":30900,"isExtra":false,"creatorId":"futNCVxQw2uTwZ6ICxSjH","isPackging":0,"actualLabel":"Pizza Zeleninová 40 cm"}]</t>
  </si>
  <si>
    <t>2026-03-04T14:14:35.624+01:00</t>
  </si>
  <si>
    <t>2026-03-04T14:17:11.495+01:00</t>
  </si>
  <si>
    <t>[{"id":"7f064b84-da33-4b32-8888-4f048a7a8b53","count":1,"label":"Guarana classic zero","posId":"N143","price":5500,"isExtra":false,"discount":{"type":"absolute","value":35},"creatorId":"ZGtbGxN8Qv5NKrJR46Yg7","isPackging":0,"actualLabel":"Guarana classic zero"}]</t>
  </si>
  <si>
    <t>2026-03-04T14:09:56.028+01:00</t>
  </si>
  <si>
    <t>2026-03-04T14:19:50.711+01:00</t>
  </si>
  <si>
    <t>[{"id":"69427585fd8faa40bcc99d55","count":1,"label":"Margherita 40cm","posId":"100","price":26900,"isExtra":false},{"id":"6511bee39791b916de149b1b","count":1,"label":"Balné","posId":"K0000","price":2000,"isExtra":true},{"id":"68ed3b351f991b59f0e56c26","count":1,"label":"bez plněných okrajů","posId":"X1000","price":0,"isExtra":true},{"id":"684ae97920a48a7892c1fa38","count":1,"label":"Mozzarella","posId":"C113","price":4000,"KDSTags":["greenhighlight"],"isExtra":true},{"id":"684ae97920a48a7892c1fa39","count":1,"label":"Šunka","posId":"C106","price":4000,"KDSTags":["greenhighlight"],"isExtra":true},{"id":"684ae97920a48a7892c1fa3a","count":1,"label":"Slanina","posId":"C108","price":4000,"KDSTags":["greenhighlight"],"isExtra":true}]</t>
  </si>
  <si>
    <t>2026-03-04T14:02:25.462+01:00</t>
  </si>
  <si>
    <t>2026-03-04T14:17:05.732+01:00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</si>
  <si>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🌶️🌶️","posId":"108","price":30900,"isExtra":false},{"id":"54414779","note":"","count":1,"label":"Balné","posId":"K0000","price":2000,"isExtra":true},{"id":"59555837","note":"","count":1,"label":"BBQ základ","posId":"ZRB40","price":0,"isExtra":true},{"id":"54414843","note":"","count":1,"label":"okraj hotdog, hořčice","posId":"A118","price":6500,"isExtra":true},{"id":"61817985","note":"","size":"Guarana kiwi a jablko","count":1,"label":"Guarana kiwi a jablko","posId":"N144","price":5500,"isExtra":false},{"id":"54683561","note":"","size":"Choco Rolls","count":2,"label":"Choco Rolls","posId":"chr100","price":8900,"isExtra":false},{"id":"54414789","note":"","count":2,"label":"Balné","posId":"K0000","price":1500,"isExtra":true},{"id":"54414708","note":"","size":"Quattro Formaggi 40cm","count":1,"label":"Quattro Formaggi 40cm","posId":"111","price":30900,"isExtra":false},{"id":"54414779","note":"","count":1,"label":"Balné","posId":"K0000","price":2000,"isExtra":true},{"id":"54414715","note":"","size":"Zeleninová 40cm","count":1,"label":"Zeleninová 40cm","posId":"103","price":30900,"isExtra":false},{"id":"54414779","note":"","count":1,"label":"Balné","posId":"K0000","price":2000,"isExtra":true},{"id":"54414777","note":"","count":1,"label":"bez plněných okrajů","posId":"X1000","price":0,"isExtra":true},{"id":"54414848","note":"","count":1,"label":"Olivy","posId":"C112","price":3500,"KDSTags":["greenhighlight"],"isExtra":true},{"id":"54414865","note":"","count":1,"label":"Paprika","posId":"C111","price":3500,"KDSTags":["greenhighlight"],"isExtra":true},{"id":"54414890","note":"","count":1,"label":"Mozzarella","posId":"C113","price":4000,"KDSTags":["greenhighlight"],"isExtra":true},{"id":"54414905","note":"","count":1,"label":"Gorgonzola","posId":"C101","price":4000,"KDSTags":["greenhighlight"],"isExtra":true}]</t>
  </si>
  <si>
    <t>2026-03-04T13:56:13.886+01:00</t>
  </si>
  <si>
    <t>2026-03-04T14:02:59.628+01:00</t>
  </si>
  <si>
    <t>2026-03-04T13:37:04.701+01:00</t>
  </si>
  <si>
    <t>2026-03-04T13:44:54.512+01:00</t>
  </si>
  <si>
    <t>[{"id":"69427585fd8faa40bcc99d5d","count":1,"label":"Pepperoni 40cm 🌶️🌶️","posId":"108","price":30900,"isExtra":false},{"id":"6511bee39791b916de149b1b","count":1,"label":"Balné","posId":"K0000","price":2000,"isExtra":true},{"id":"684ae97920a48a7892c1fa34","count":1,"label":"Paprika","posId":"C111","price":3500,"KDSTags":["greenhighlight"],"isExtra":true},{"id":"684ae97920a48a7892c1fa35","count":1,"label":"Cibule","posId":"C103","price":3500,"KDSTags":["greenhighlight"],"isExtra":true},{"id":"684ae97920a48a7892c1fa39","count":1,"label":"Šunka","posId":"C106","price":4000,"KDSTags":["greenhighlight"],"isExtra":true}]</t>
  </si>
  <si>
    <t>2026-03-04T13:26:29.892+01:00</t>
  </si>
  <si>
    <t>2026-03-04T13:33:21.467+01:00</t>
  </si>
  <si>
    <t>[{"id":"69427585fd8faa40bcc99d7b","count":1,"label":"BBQ Meteor 32cm","posId":"118","price":24900,"isExtra":false},{"id":"6511bee39791b916de149f24","count":1,"label":"Balné","posId":"K0000","price":1500,"isExtra":true},{"id":"67484135a145e66297617e13","count":1,"label":"Rajčatový základ","posId":"ZBR32","price":0,"isExtra":true},{"id":"68ed3b351f991b59f0e56fe8","count":1,"label":"bez plněných okrajů","posId":"X1000","price":0,"isExtra":true},{"id":"69427585fd8faa40bcc99dc5","count":1,"label":"Aquilla černý čaj a broskev 0,5l","posId":"N120","price":4900,"isExtra":false}]</t>
  </si>
  <si>
    <t>2026-03-04T13:20:04.542+01:00</t>
  </si>
  <si>
    <t>2026-03-04T13:28:17.781+01:00</t>
  </si>
  <si>
    <t>2026-03-04T13:00:43.338+01:00</t>
  </si>
  <si>
    <t>2026-03-04T13:10:01.403+01:00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</si>
  <si>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32cm","posId":"123","price":24900,"isExtra":false},{"id":"6511bee39791b916de149f24","count":1,"label":"Balné","posId":"K0000","price":1500,"isExtra":true},{"id":"69427585fd8faa40bcc99d7d","count":1,"label":"Zeleninová 32cm","posId":"115","price":24900,"isExtra":false},{"id":"6511bee39791b916de149f24","count":1,"label":"Balné","posId":"K0000","price":1500,"isExtra":true},{"id":"684ae97920a48a7892c1fd05","count":1,"label":"Bez cibule","posId":"X103","price":0,"KDSTags":["redhighlight"],"isExtra":true},{"id":"684ae97920a48a7892c1fc10","count":1,"label":"Olivy","posId":"B112","price":2500,"KDSTags":["greenhighlight"],"isExtra":true}]</t>
  </si>
  <si>
    <t>2026-03-04T13:00:02.803+01:00</t>
  </si>
  <si>
    <t>2026-03-04T13:08:18.219+01:00</t>
  </si>
  <si>
    <t>2026-03-04T13:19:31.908+01:00</t>
  </si>
  <si>
    <t>2026-03-04T13:00:15.314+01:00</t>
  </si>
  <si>
    <t>[{"id":"0005ff76-02c8-47f3-a86e-87443988197a","note":"","count":1,"label":"BBQ Texas 32 cm","posId":"119","price":24900,"isExtra":false},{"id":"2be8bd8d-b8cf-456a-a9f3-1ae18c5726f9","note":"","count":1,"label":"okraj mozzarella, BBQ omáčka","posId":"A123","price":5700,"isExtra":true},{"id":"e50ff4de-a31a-4748-b60e-66140c46f568","note":"","count":1,"label":"BEZ -paprika","posId":"X111","price":0,"KDSTags":["redhighlight"],"isExtra":true}]</t>
  </si>
  <si>
    <t>2026-03-04T12:57:13.134+01:00</t>
  </si>
  <si>
    <t>2026-03-04T13:02:21.713+01:00</t>
  </si>
  <si>
    <t>2026-03-04T12:52:45.580+01:00</t>
  </si>
  <si>
    <t>2026-03-04T13:00:16.353+01:00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</si>
  <si>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40cm","posId":"111","price":30900,"isExtra":false},{"id":"54414779","note":"","count":1,"label":"Balné","posId":"K0000","price":2000,"isExtra":true},{"id":"54414750","note":"","size":"Česnekový dip","count":2,"label":"Česnekový dip","posId":"P106","price":2000,"isExtra":false},{"id":"54414789","note":"","count":2,"label":"Balné","posId":"K0000","price":1500,"isExtra":true},{"id":"57405816","note":"","size":"Mirinda 1l","count":1,"label":"Mirinda 1l","posId":"N126","price":5900,"isExtra":false}]</t>
  </si>
  <si>
    <t>2026-03-04T12:42:02.632+01:00</t>
  </si>
  <si>
    <t>2026-03-04T12:53:02.485+01:00</t>
  </si>
  <si>
    <t>2026-03-04T12:41:01.508+01:00</t>
  </si>
  <si>
    <t>2026-03-04T12:52:11.328+01:00</t>
  </si>
  <si>
    <t>2026-03-04T13:04:16.246+01:00</t>
  </si>
  <si>
    <t>2026-03-04T12:41:23.071+01:00</t>
  </si>
  <si>
    <t>[{"id":"9461c599-e1f4-4267-8dd8-c1eea66839a3","note":"","count":2,"label":"Choco Rolls, 6 ks","posId":"chr100","price":8900,"isExtra":false}]</t>
  </si>
  <si>
    <t>2026-03-04T12:39:02.081+01:00</t>
  </si>
  <si>
    <t>2026-03-04T12:46:20.173+01:00</t>
  </si>
  <si>
    <t>[{"id":"f4d7b9ad-ce62-498d-a90b-8016ab1e3604","note":"","count":1,"label":"Quattro Formaggi 32 cm","posId":"147","price":24900,"isExtra":false}]</t>
  </si>
  <si>
    <t>2026-03-04T12:34:02.352+01:00</t>
  </si>
  <si>
    <t>2026-03-04T12:42:13.122+01:00</t>
  </si>
  <si>
    <t>2026-03-04T12:59:54.717+01:00</t>
  </si>
  <si>
    <t>2026-03-04T12:34:02.761+01:00</t>
  </si>
  <si>
    <t>[{"id":"194f980e-141e-4220-9f1e-0e1e9edc412e","note":"","count":1,"label":"Quattro Formaggi 18 cm","posId":"135","price":11900,"isExtra":false},{"id":"c5b474e6-18c7-4e68-bfba-30417cf8de0f","note":"","count":1,"label":"Kukuřice.","posId":"A115","price":1500,"isExtra":true},{"id":"ea8ba6dd-c20a-4bae-a731-5344afc761eb","note":"","count":1,"label":"Capricciosa 18 cm","posId":"125","price":11900,"isExtra":false},{"id":"bd8e2f82-3d11-4ada-88ad-67191c012d18","note":"","count":1,"label":"BEZ -olivy","posId":"X112","price":0,"KDSTags":["redhighlight"],"isExtra":true},{"id":"987fa0f9-906b-4c8f-b658-123a02363de3","note":"","count":1,"label":"BBQ Texas 18 cm","posId":"131","price":11900,"isExtra":false}]</t>
  </si>
  <si>
    <t>2026-03-04T11:40:13.708+01:00</t>
  </si>
  <si>
    <t>2026-03-04T12:13:53.993+01:00</t>
  </si>
  <si>
    <t>[{"id":"ba8e263a-8f3c-406a-a3a5-81a8428fbf97","count":1,"label":"Pizza Margherita 40","posId":"100","price":26900,"isExtra":false,"creatorId":"y6OJgjAh_0T13o3ASP8X5","isPackging":0,"actualLabel":"Pizza Margherita 40"},{"id":"extra_20230331101812_99","count":1,"label":"Šunka","posId":"C106","price":4000,"KDSTags":["greenhighlight"],"isExtra":true,"mainItemId":"ba8e263a-8f3c-406a-a3a5-81a8428fbf97"}]</t>
  </si>
  <si>
    <t>2026-03-04T10:53:02.892+01:00</t>
  </si>
  <si>
    <t>2026-03-04T11:51:31.977+01:00</t>
  </si>
  <si>
    <t>2026-03-04T10:41:02.503+01:00</t>
  </si>
  <si>
    <t>2026-03-04T12:07:58.065+01:00</t>
  </si>
  <si>
    <t>[{"id":"1da47ebe-2592-435a-b854-8cbe80b56263","note":"","count":1,"label":"Hawai 32 cm","posId":"138","price":24900,"isExtra":false},{"id":"944ada84-4b76-4cec-9248-ebcd083131da","note":"","count":1,"label":"Baby špenát &amp; kuře 32 cm","posId":"140","price":24900,"isExtra":false}]</t>
  </si>
  <si>
    <t>2026-03-04T10:21:27.534+01:00</t>
  </si>
  <si>
    <t>2026-03-04T12:20:12.258+01:00</t>
  </si>
  <si>
    <t>[{"id":"69427585fd8faa40bcc99d5f","count":1,"label":"BBQ Texas 40cm","posId":"107","price":30900,"isExtra":false},{"id":"6511bee39791b916de149b1b","count":1,"label":"Balné","posId":"K0000","price":2000,"isExtra":true},{"id":"69427585fd8faa40bcc99d69","count":1,"label":"Baby špenát &amp; kuře 40cm","posId":"104","price":30900,"isExtra":false},{"id":"6511bee39791b916de149b1b","count":1,"label":"Balné","posId":"K0000","price":2000,"isExtra":true},{"id":"69427585fd8faa40bcc99d6d","count":1,"label":"Sweet Passion 40 cm","posId":"31","price":26900,"isExtra":false},{"id":"6511bee39791b916de149b1b","count":1,"label":"Balné","posId":"K0000","price":2000,"isExtra":true},{"id":"69427585fd8faa40bcc99da7","count":1,"label":"Spicy Wings 🌶️","posId":"P101","price":11900,"isExtra":false},{"id":"6511bee39791b916de149f24","count":1,"label":"Balné","posId":"K0000","price":1500,"isExtra":true},{"id":"69427585fd8faa40bcc99da9","count":2,"label":"Masové kuličky","posId":"P102","price":9900,"isExtra":false},{"id":"6511bee39791b916de149f24","count":2,"label":"Balné","posId":"K0000","price":1500,"isExtra":true},{"id":"69427585fd8faa40bcc99db1","count":1,"label":"Česnekový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</si>
  <si>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2026-03-04T09:04:29.996+01:00</t>
  </si>
  <si>
    <t>2026-03-04T12:10:59.193+01:00</t>
  </si>
  <si>
    <t>[{"id":"69427585fd8faa40bcc99d55","count":1,"label":"Margherita 40cm","posId":"100","price":26900,"isExtra":false},{"id":"6511bee39791b916de149b1b","count":1,"label":"Balné","posId":"K0000","price":2000,"isExtra":true},{"id":"68ed3b351f991b59f0e56c2b","count":1,"label":"okraj hotdog, bez omáčky","posId":"A126","price":6500,"isExtra":true},{"id":"684ae97920a48a7892c1fa36","count":1,"label":"Kukuřice","posId":"C115","price":3500,"KDSTags":["greenhighlight"],"isExtra":true},{"id":"684ae97920a48a7892c1fa41","count":1,"label":"Masové kuličky","posId":"C116","price":8900,"KDSTags":["greenhighlight"],"isExtra":true},{"id":"69427585fd8faa40bcc99dad","count":1,"label":"Česnekový chléb 18cm","posId":"P104","price":7900,"isExtra":false},{"id":"6511bee39791b916de149f24","count":1,"label":"Balné","posId":"K0000","price":1500,"isExtra":true}]</t>
  </si>
  <si>
    <t>2026-03-03T23:43:11.629+01:00</t>
  </si>
  <si>
    <t>2026-03-03T23:55:05.391+01:00</t>
  </si>
  <si>
    <t>[{"id":"54414747","note":"","size":"Pečené brambory","count":1,"label":"Pečené brambory","posId":"P103","price":6900,"isExtra":false},{"id":"54414789","note":"","count":1,"label":"Balné","posId":"K0000","price":1500,"isExtra":true},{"id":"54414749","note":"","size":"Pepperoni Rolls 🌶️","count":1,"label":"Pepperoni Rolls 🌶️","posId":"P100","price":8900,"isExtra":false},{"id":"54414789","note":"","count":1,"label":"Balné","posId":"K0000","price":1500,"isExtra":true},{"id":"54414746","note":"","size":"Masové kuličky","count":1,"label":"Masové kuličky","posId":"P102","price":9900,"isExtra":false},{"id":"54414789","note":"","count":1,"label":"Balné","posId":"K0000","price":1500,"isExtra":true},{"id":"54414752","note":"","size":"Jalapenos Rolls","count":1,"label":"Jalapenos Rolls","posId":"jpr200","price":8900,"isExtra":false},{"id":"54414789","note":"","count":1,"label":"Balné","posId":"K0000","price":1500,"isExtra":true},{"id":"54414714","note":"","size":"Baby špenát &amp; kuře 40cm","count":1,"label":"Baby špenát &amp; kuře 40cm","posId":"104","price":30900,"isExtra":false},{"id":"54414779","note":"","count":1,"label":"Balné","posId":"K0000","price":2000,"isExtra":true},{"id":"54414709","note":"","size":"Hot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okrajů","posId":"X1000","price":0,"isExtra":true}]</t>
  </si>
  <si>
    <t>2026-03-03T23:40:51.561+01:00</t>
  </si>
  <si>
    <t>2026-03-03T23:49:34.321+01:00</t>
  </si>
  <si>
    <t>2026-03-03T23:22:06.542+01:00</t>
  </si>
  <si>
    <t>2026-03-03T23:47:33.252+01:00</t>
  </si>
  <si>
    <t>2026-03-03T23:03:55.768+01:00</t>
  </si>
  <si>
    <t>2026-03-03T23:14:14.087+01:00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</si>
  <si>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🌶️","posId":"121","price":24900,"isExtra":false},{"id":"54414789","note":"","count":1,"label":"Balné","posId":"K0000","price":1500,"isExtra":true},{"id":"54414783","note":"","count":1,"label":"bez plněných okrajů","posId":"X1000","price":0,"isExtra":true},{"id":"54414745","note":"","size":"Spicy Wings 🌶️","count":1,"label":"Spicy Wings 🌶️","posId":"P101","price":11900,"isExtra":false},{"id":"54414789","note":"","count":1,"label":"Balné","posId":"K0000","price":1500,"isExtra":true},{"id":"54414747","note":"","size":"Pečené brambory","count":1,"label":"Pečené brambory","posId":"P103","price":6900,"isExtra":false},{"id":"54414789","note":"","count":1,"label":"Balné","posId":"K0000","price":1500,"isExtra":true},{"id":"54414750","note":"","size":"Česnekový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</si>
  <si>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2026-03-03T22:57:31.065+01:00</t>
  </si>
  <si>
    <t>2026-03-03T23:13:43.183+01:00</t>
  </si>
  <si>
    <t>[{"id":"54414717","note":"","size":"Capricciosa 40cm","count":1,"label":"Capricciosa 40cm","posId":"101","price":30900,"isExtra":false},{"id":"54414779","note":"","count":1,"label":"Balné","posId":"K0000","price":2000,"isExtra":true},{"id":"54414820","note":"","count":1,"label":"okraj mozzarella, bbq omáčka","posId":"A124","price":6500,"isExtra":true},{"id":"54414830","note":"","count":1,"label":"Žampiony","posId":"C105","price":3500,"KDSTags":["greenhighlight"],"isExtra":true}]</t>
  </si>
  <si>
    <t>2026-03-03T22:40:21.690+01:00</t>
  </si>
  <si>
    <t>2026-03-03T22:50:01.034+01:00</t>
  </si>
  <si>
    <t>[{"id":"54414713","note":"","size":"BBQ Meteor 40cm","count":1,"label":"BBQ Meteor 40cm","posId":"106","price":30900,"isExtra":false},{"id":"54414779","note":"","count":1,"label":"Balné","posId":"K0000","price":2000,"isExtra":true},{"id":"54414820","note":"","count":1,"label":"okraj mozzarella, bbq omáčka","posId":"A124","price":6500,"isExtra":true}]</t>
  </si>
  <si>
    <t>2026-03-03T22:40:11.496+01:00</t>
  </si>
  <si>
    <t>2026-03-03T22:47:55.998+01:00</t>
  </si>
  <si>
    <t>2026-03-03T22:10:56.905+01:00</t>
  </si>
  <si>
    <t>2026-03-03T22:17:58.920+01:00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</si>
  <si>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🌶️","posId":"109","price":30900,"isExtra":false},{"id":"54414779","note":"","count":1,"label":"Balné","posId":"K0000","price":2000,"isExtra":true},{"id":"54414777","note":"","count":1,"label":"bez plněných okrajů","posId":"X1000","price":0,"isExtra":true},{"id":"54414749","note":"","size":"Pepperoni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</si>
  <si>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2026-03-03T22:05:37.017+01:00</t>
  </si>
  <si>
    <t>2026-03-03T22:16:16.774+01:00</t>
  </si>
  <si>
    <t>[{"id":"69427585fd8faa40bcc99da5","count":1,"label":"Spicy menu Comeback","posId":"M100","price":34900,"isExtra":false},{"id":"6511bee39791b916de149ee5","count":1,"label":"Balné","posId":"K0000","price":3000,"isExtra":true},{"id":"6511bee39791b916de149ef9","count":1,"label":"Pepperoni","posId":"Y120","price":0,"isExtra":true},{"id":"68ed3b351f991b59f0e56fe8","count":1,"label":"bez plněných okrajů","posId":"X1000","price":0,"isExtra":true},{"id":"66212149b485705388effd8c","count":1,"label":"spicy wings 🌶️","posId":"P101","price":0,"isExtra":true},{"id":"69427545ef82e630b05e4022","count":1,"label":"Pepsi zero sugar 1l","posId":"N125","price":0,"isExtra":true}]</t>
  </si>
  <si>
    <t>2026-03-03T22:03:05.169+01:00</t>
  </si>
  <si>
    <t>2026-03-03T22:12:12.841+01:00</t>
  </si>
  <si>
    <t>Petra</t>
  </si>
  <si>
    <t>2026-03-03T21:58:55.995+01:00</t>
  </si>
  <si>
    <t>2026-03-03T22:11:35.932+01:00</t>
  </si>
  <si>
    <t>[{"id":"122","note":"","count":1,"label":"Hot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základ","posId":"ZRB32","price":0,"isExtra":true},{"id":"A121","note":"","count":1,"label":"okraj mozzarella, bylinky","posId":"A121","price":5700,"isExtra":true},{"id":"X103","note":"","count":1,"label":"Bez cibule","posId":"X103","price":0,"KDSTags":["redhighlight"],"isExtra":true}]</t>
  </si>
  <si>
    <t>2026-03-03T21:58:30.704+01:00</t>
  </si>
  <si>
    <t>2026-03-03T22:11:33.876+01:00</t>
  </si>
  <si>
    <t>[{"id":"69427585fd8faa40bcc99d69","count":1,"label":"Baby špenát &amp; kuře 40cm","posId":"104","price":30900,"isExtra":false},{"id":"6511bee39791b916de149b1b","count":1,"label":"Balné","posId":"K0000","price":2000,"isExtra":true},{"id":"68ed3b351f991b59f0e56c27","count":1,"label":"okraj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bylinky","posId":"A122","price":6500,"isExtra":true},{"id":"684ae97920a48a7892c1fa36","count":1,"label":"Kukuřice","posId":"C115","price":3500,"KDSTags":["greenhighlight"],"isExtra":true}]</t>
  </si>
  <si>
    <t>2026-03-03T21:49:23.462+01:00</t>
  </si>
  <si>
    <t>2026-03-03T21:55:06.469+01:00</t>
  </si>
  <si>
    <t>2026-03-03T21:43:01.960+01:00</t>
  </si>
  <si>
    <t>2026-03-03T21:51:01.255+01:00</t>
  </si>
  <si>
    <t>2026-03-04T05:59:59.999+01:00</t>
  </si>
  <si>
    <t>[{"id":"0b867b16-3995-4b4a-9deb-1c0d8cecf8d6","note":"","count":1,"label":"Pepperoni 32 cm","posId":"120","price":24900,"isExtra":false},{"id":"c8019f80-065c-4f09-9e80-65b85dae2ae1","note":"","count":1,"label":"kukuřice","posId":"B115","price":2500,"KDSTags":["greenhighlight"],"isExtra":true}]</t>
  </si>
  <si>
    <t>2026-03-03T21:41:00.899+01:00</t>
  </si>
  <si>
    <t>2026-03-03T21:46:09.439+01:00</t>
  </si>
  <si>
    <t>[{"id":"54414715","note":"","size":"Zeleninová 40cm","count":1,"label":"Zeleninová 40cm","posId":"103","price":30900,"isExtra":false},{"id":"54414779","note":"","count":1,"label":"Balné","posId":"K0000","price":2000,"isExtra":true},{"id":"54414777","note":"","count":1,"label":"bez plněných okrajů","posId":"X1000","price":0,"isExtra":true},{"id":"54414855","note":"","count":1,"label":"Bez žampionů","posId":"X105","price":0,"KDSTags":["redhighlight"],"isExtra":true},{"id":"57405814","note":"","size":"Pepsi 1l","count":1,"label":"Pepsi 1l","posId":"N124","price":5900,"isExtra":false}]</t>
  </si>
  <si>
    <t>Rajat</t>
  </si>
  <si>
    <t>2026-03-03T21:35:39.923+01:00</t>
  </si>
  <si>
    <t>2026-03-03T21:41:01.339+01:00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</si>
  <si>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základ","posId":"ZRS40","price":0,"isExtra":true}]</t>
  </si>
  <si>
    <t>2026-03-03T21:31:04.655+01:00</t>
  </si>
  <si>
    <t>2026-03-03T21:38:04.598+01:00</t>
  </si>
  <si>
    <t>2026-03-03T21:14:01.863+01:00</t>
  </si>
  <si>
    <t>2026-03-03T21:26:38.145+01:00</t>
  </si>
  <si>
    <t>2026-03-03T21:48:35.137+01:00</t>
  </si>
  <si>
    <t>2026-03-03T21:14:02.346+01:00</t>
  </si>
  <si>
    <t>[{"id":"35e045f9-bc36-46e9-8142-6579de78a05b","note":"","count":3,"label":"Comeback 32 cm","posId":"121","price":24900,"isExtra":false},{"id":"bf8dc38b-6c8e-42b6-9da3-3170253a57d4","note":"","count":1,"label":"Hot &amp; Spicy 32 cm","posId":"122","price":24900,"isExtra":false},{"id":"fcbcf6b6-34c6-4d5f-ac5b-f6ece72e0953","note":"","count":2,"label":"BBQ Meteor 32 cm","posId":"118","price":24900,"isExtra":false}]</t>
  </si>
  <si>
    <t>2026-03-03T20:59:01.503+01:00</t>
  </si>
  <si>
    <t>2026-03-03T21:06:24.312+01:00</t>
  </si>
  <si>
    <t>[{"id":"54414707","note":"","size":"Margherita 40cm","count":1,"label":"Margherita 40cm","posId":"100","price":26900,"isExtra":false},{"id":"54414779","note":"","count":1,"label":"Balné","posId":"K0000","price":2000,"isExtra":true},{"id":"54414882","note":"","count":1,"label":"Kukuřice","posId":"C115","price":3500,"KDSTags":["greenhighlight"],"isExtra":true},{"id":"54414894","note":"","count":1,"label":"Šunka","posId":"C106","price":4000,"KDSTags":["greenhighlight"],"isExtra":true}]</t>
  </si>
  <si>
    <t>2026-03-03T20:58:03.043+01:00</t>
  </si>
  <si>
    <t>2026-03-03T21:07:24.963+01:00</t>
  </si>
  <si>
    <t>2026-03-03T21:25:46.292+01:00</t>
  </si>
  <si>
    <t>2026-03-03T20:58:04.096+01:00</t>
  </si>
  <si>
    <t>[{"id":"bf8dc38b-6c8e-42b6-9da3-3170253a57d4","note":"","count":1,"label":"Hot &amp; Spicy 32 cm","posId":"122","price":24900,"isExtra":false},{"id":"3a8b6a85-3b5c-4ee4-be2d-261ab8731d6e","note":"","count":1,"label":"Dip česnekový","posId":"P106","price":2000,"isExtra":false},{"id":"0ea52415-fdb3-497f-b216-7fd5802f2e0f","note":"","count":1,"label":"Quattro Formaggi 32 cm","posId":"123","price":24900,"isExtra":false}]</t>
  </si>
  <si>
    <t>2026-03-03T20:56:54.942+01:00</t>
  </si>
  <si>
    <t>2026-03-03T21:06:27.195+01:00</t>
  </si>
  <si>
    <t>2026-03-03T20:49:55.191+01:00</t>
  </si>
  <si>
    <t>2026-03-03T20:56:44.167+01:00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</si>
  <si>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🌶️🌶️","posId":"120","price":24900,"isExtra":false},{"id":"54414789","note":"","count":1,"label":"Balné","posId":"K0000","price":1500,"isExtra":true},{"id":"59610944","note":"","size":"Baby Špenát &amp; kuře 32cm","count":1,"label":"Baby Špenát &amp; kuře 32cm","posId":"116","price":24900,"isExtra":false},{"id":"54414789","note":"","count":1,"label":"Balné","posId":"K0000","price":1500,"isExtra":true},{"id":"59555840","note":"","count":1,"label":"Rajčatový základ","posId":"ZSR32","price":0,"isExtra":true}]</t>
  </si>
  <si>
    <t>2026-03-03T20:44:21.411+01:00</t>
  </si>
  <si>
    <t>2026-03-03T20:56:39.135+01:00</t>
  </si>
  <si>
    <t>2026-03-03T20:34:49.288+01:00</t>
  </si>
  <si>
    <t>2026-03-03T20:40:38.183+01:00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</si>
  <si>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🌶️","posId":"109","price":30900,"isExtra":false},{"id":"54414779","note":"","count":1,"label":"Balné","posId":"K0000","price":2000,"isExtra":true},{"id":"59555837","note":"","count":1,"label":"BBQ základ","posId":"ZRB40","price":0,"isExtra":true},{"id":"54414777","note":"","count":1,"label":"bez plněných okrajů","posId":"X1000","price":0,"isExtra":true}]</t>
  </si>
  <si>
    <t>2026-03-03T20:13:01.728+01:00</t>
  </si>
  <si>
    <t>2026-03-03T20:19:06.992+01:00</t>
  </si>
  <si>
    <t>2026-03-03T20:45:29.075+01:00</t>
  </si>
  <si>
    <t>2026-03-03T20:13:02.113+01:00</t>
  </si>
  <si>
    <t>[{"id":"0ea52415-fdb3-497f-b216-7fd5802f2e0f","note":"","count":1,"label":"Quattro Formaggi 32 cm","posId":"123","price":24900,"isExtra":false},{"id":"f61b7339-3b20-4583-b2b8-12e48de2876d","note":"","count":1,"label":"změna na Rajčatový základ","posId":"i105","price":0,"isExtra":true},{"id":"3a8b6a85-3b5c-4ee4-be2d-261ab8731d6e","note":"","count":1,"label":"Dip česnekový","posId":"P106","price":2000,"isExtra":false}]</t>
  </si>
  <si>
    <t>2026-03-03T20:11:02.613+01:00</t>
  </si>
  <si>
    <t>2026-03-03T20:18:39.823+01:00</t>
  </si>
  <si>
    <t>2026-03-03T20:37:37.101+01:00</t>
  </si>
  <si>
    <t>2026-03-03T20:11:02.961+01:00</t>
  </si>
  <si>
    <t>2026-03-03T20:08:29.833+01:00</t>
  </si>
  <si>
    <t>2026-03-03T20:15:09.014+01:00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</si>
  <si>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🌶️🌶️","posId":"120","price":24900,"isExtra":false},{"id":"54414789","note":"","count":1,"label":"Balné","posId":"K0000","price":1500,"isExtra":true},{"id":"54414783","note":"","count":1,"label":"bez plněných okrajů","posId":"X1000","price":0,"isExtra":true},{"id":"54414750","note":"","size":"Česnekový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</si>
  <si>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2026-03-03T20:06:02.718+01:00</t>
  </si>
  <si>
    <t>2026-03-03T20:14:06.839+01:00</t>
  </si>
  <si>
    <t>2026-03-03T20:30:52.735+01:00</t>
  </si>
  <si>
    <t>2026-03-03T20:12:52.135+01:00</t>
  </si>
  <si>
    <t>[{"id":"03ade9ce-5d0f-4499-a6a3-340b58ae4468","note":"","count":1,"label":"Capricciosa 32 cm","posId":"113","price":24900,"isExtra":false},{"id":"57c816b2-3e3f-46c2-b126-b09910d79cb0","note":"","count":1,"label":"změna na Smetanový základ","posId":"i129","price":0,"isExtra":true},{"id":"35e045f9-bc36-46e9-8142-6579de78a05b","note":"","count":1,"label":"Comeback 32 cm","posId":"121","price":24900,"isExtra":false}]</t>
  </si>
  <si>
    <t>2026-03-03T20:03:18.045+01:00</t>
  </si>
  <si>
    <t>2026-03-03T20:13:19.168+01:00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</si>
  <si>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🌶️🌶️","posId":"108","price":30900,"isExtra":false},{"id":"54414779","note":"","count":1,"label":"Balné","posId":"K0000","price":2000,"isExtra":true},{"id":"54414843","note":"","count":1,"label":"okraj hotdog, hořčice","posId":"A118","price":6500,"isExtra":true}]</t>
  </si>
  <si>
    <t>Nikolay</t>
  </si>
  <si>
    <t>2026-03-03T19:52:13.538+01:00</t>
  </si>
  <si>
    <t>2026-03-03T20:01:41.929+01:00</t>
  </si>
  <si>
    <t>[{"id":"121","note":"","count":1,"label":"Comeback 32cm 🌶️","posId":"121","price":24900,"isExtra":false},{"id":"K0000","note":"","count":1,"label":"Balné","posId":"K0000","price":1500,"isExtra":true},{"id":"122","note":"","count":1,"label":"Hot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🌶️🌶️","posId":"122","price":24900,"isExtra":false},{"id":"K0000","note":"","count":1,"label":"Balné","posId":"K0000","price":1500,"isExtra":true}]</t>
  </si>
  <si>
    <t>2026-03-03T19:33:27.273+01:00</t>
  </si>
  <si>
    <t>2026-03-03T19:43:23.047+01:00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</si>
  <si>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🌶️","posId":"121","price":24900,"isExtra":false},{"id":"54414789","note":"","count":1,"label":"Balné","posId":"K0000","price":1500,"isExtra":true},{"id":"57278752","note":"","count":1,"label":"BBQ základ","posId":"ZRB32","price":0,"isExtra":true}]</t>
  </si>
  <si>
    <t>2026-03-03T19:32:31.288+01:00</t>
  </si>
  <si>
    <t>2026-03-03T19:41:22.937+01:00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</si>
  <si>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základ","posId":"ZRS40","price":0,"isExtra":true}]</t>
  </si>
  <si>
    <t>2026-03-03T19:31:22.983+01:00</t>
  </si>
  <si>
    <t>2026-03-03T19:39:45.056+01:00</t>
  </si>
  <si>
    <t>[{"id":"69427585fd8faa40bcc99d61","count":1,"label":"BBQ Meteor 40cm","posId":"106","price":30900,"isExtra":false},{"id":"6511bee39791b916de149b1b","count":1,"label":"Balné","posId":"K0000","price":2000,"isExtra":true},{"id":"69427585fd8faa40bcc99db1","count":2,"label":"Česnekový dip","posId":"P106","price":2000,"isExtra":false},{"id":"6511bee39791b916de149f24","count":2,"label":"Balné","posId":"K0000","price":1500,"isExtra":true}]</t>
  </si>
  <si>
    <t>2026-03-03T19:30:19.233+01:00</t>
  </si>
  <si>
    <t>2026-03-03T19:37:23.479+01:00</t>
  </si>
  <si>
    <t>[{"id":"69427585fd8faa40bcc99d71","count":1,"label":"Quattro Formaggi 32cm","posId":"123","price":24900,"isExtra":false},{"id":"6511bee39791b916de149f24","count":1,"label":"Balné","posId":"K0000","price":1500,"isExtra":true},{"id":"69427585fd8faa40bcc99d7f","count":1,"label":"Hawai 32cm","posId":"114","price":24900,"isExtra":false},{"id":"6511bee39791b916de149f24","count":1,"label":"Balné","posId":"K0000","price":1500,"isExtra":true},{"id":"69427585fd8faa40bcc99db1","count":2,"label":"Česnekový dip","posId":"P106","price":2000,"isExtra":false},{"id":"6511bee39791b916de149f24","count":2,"label":"Balné","posId":"K0000","price":1500,"isExtra":true}]</t>
  </si>
  <si>
    <t>2026-03-03T19:21:01.581+01:00</t>
  </si>
  <si>
    <t>2026-03-03T19:31:37.748+01:00</t>
  </si>
  <si>
    <t>[{"id":"b6658da4-b777-42a2-94b6-5ce20ff49587","note":"","count":1,"label":"Pepperoni 32 cm","posId":"144","price":24900,"isExtra":false},{"id":"a4efa812-1470-4ea2-a19d-39843abed3be","note":"","count":1,"label":"Comeback 32 cm","posId":"145","price":24900,"isExtra":false}]</t>
  </si>
  <si>
    <t>2026-03-03T19:14:41.589+01:00</t>
  </si>
  <si>
    <t>2026-03-03T19:26:13.858+01:00</t>
  </si>
  <si>
    <t>2026-03-03T19:13:11.326+01:00</t>
  </si>
  <si>
    <t>2026-03-03T19:23:45.916+01:00</t>
  </si>
  <si>
    <t>[{"id":"69427585fd8faa40bcc99d5f","count":1,"label":"BBQ Texas 40cm","posId":"107","price":30900,"isExtra":false},{"id":"6511bee39791b916de149b1b","count":1,"label":"Balné","posId":"K0000","price":2000,"isExtra":true},{"id":"67484135a145e66297618470","count":1,"label":"Smetanový základ","posId":"ZBS40","price":0,"isExtra":true}]</t>
  </si>
  <si>
    <t>2026-03-03T19:07:03.073+01:00</t>
  </si>
  <si>
    <t>2026-03-03T19:28:52.977+01:00</t>
  </si>
  <si>
    <t>2026-03-03T19:51:49.263+01:00</t>
  </si>
  <si>
    <t>2026-03-03T19:10:52.156+01:00</t>
  </si>
  <si>
    <t>[{"id":"03ade9ce-5d0f-4499-a6a3-340b58ae4468","note":"","count":1,"label":"Capricciosa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bylinky","posId":"A121","price":5700,"isExtra":true},{"id":"bd8e2f82-3d11-4ada-88ad-67191c012d18","note":"","count":1,"label":"BEZ -olivy","posId":"X112","price":0,"KDSTags":["redhighlight"],"isExtra":true},{"id":"3a8b6a85-3b5c-4ee4-be2d-261ab8731d6e","note":"","count":1,"label":"Dip česnekový","posId":"P106","price":2000,"isExtra":false},{"id":"0ea52415-fdb3-497f-b216-7fd5802f2e0f","note":"","count":1,"label":"Quattro Formaggi 32 cm","posId":"123","price":24900,"isExtra":false},{"id":"f61b7339-3b20-4583-b2b8-12e48de2876d","note":"","count":1,"label":"změna na Rajčatový základ","posId":"i105","price":0,"isExtra":true}]</t>
  </si>
  <si>
    <t>2026-03-03T19:06:30.879+01:00</t>
  </si>
  <si>
    <t>2026-03-03T19:21:51.133+01:00</t>
  </si>
  <si>
    <t>[{"id":"54414750","note":"","size":"Česnekový dip","count":1,"label":"Česnekový dip","posId":"P106","price":2000,"isExtra":false},{"id":"54414789","note":"","count":1,"label":"Balné","posId":"K0000","price":1500,"isExtra":true},{"id":"59610935","note":"","size":"Quattro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32cm","posId":"123","price":24900,"isExtra":false},{"id":"54414789","note":"","count":1,"label":"Balné","posId":"K0000","price":1500,"isExtra":true}]</t>
  </si>
  <si>
    <t>2026-03-03T18:59:07.194+01:00</t>
  </si>
  <si>
    <t>2026-03-03T19:10:34.137+01:00</t>
  </si>
  <si>
    <t>2026-03-03T18:58:28.637+01:00</t>
  </si>
  <si>
    <t>2026-03-03T19:05:33.103+01:00</t>
  </si>
  <si>
    <t>[{"id":"69427585fd8faa40bcc99d77","count":1,"label":"Pepperoni 32cm 🌶️🌶️","posId":"120","price":24900,"isExtra":false},{"id":"6511bee39791b916de149f24","count":1,"label":"Balné","posId":"K0000","price":1500,"isExtra":true},{"id":"67484135a145e662976180c6","count":1,"label":"BBQ základ","posId":"ZRB32","price":0,"isExtra":true},{"id":"69427585fd8faa40bcc99dc5","count":1,"label":"Aquilla černý čaj a broskev 0,5l","posId":"N120","price":4900,"isExtra":false}]</t>
  </si>
  <si>
    <t>2026-03-03T18:56:26.458+01:00</t>
  </si>
  <si>
    <t>2026-03-03T19:03:24.997+01:00</t>
  </si>
  <si>
    <t>2026-03-03T18:56:02.258+01:00</t>
  </si>
  <si>
    <t>2026-03-03T19:19:27.227+01:00</t>
  </si>
  <si>
    <t>2026-03-03T19:30:12.090+01:00</t>
  </si>
  <si>
    <t>2026-03-03T18:56:03.003+01:00</t>
  </si>
  <si>
    <t>[{"id":"5b1f2843-926a-4dd1-a5f0-4fddc7b45013","note":"","count":1,"label":"Margherita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,{"id":"3a8b6a85-3b5c-4ee4-be2d-261ab8731d6e","note":"","count":1,"label":"Dip česnekový","posId":"P106","price":2000,"isExtra":false},{"id":"bf8dc38b-6c8e-42b6-9da3-3170253a57d4","note":"","count":1,"label":"Hot &amp; Spicy 32 cm","posId":"122","price":24900,"isExtra":false}]</t>
  </si>
  <si>
    <t>2026-03-03T18:53:02.795+01:00</t>
  </si>
  <si>
    <t>2026-03-03T19:14:23.875+01:00</t>
  </si>
  <si>
    <t>2026-03-03T19:50:20.862+01:00</t>
  </si>
  <si>
    <t>2026-03-03T18:53:03.293+01:00</t>
  </si>
  <si>
    <t>[{"id":"ee394832-8137-440a-84b7-b9e0df42a9ab","note":"","count":1,"label":"Hawai 32 cm","posId":"114","price":24900,"isExtra":false},{"id":"824198b2-b88a-4fb6-92af-3365de773ad1","note":"","count":1,"label":"Pepsi 1l","posId":"N124","price":5900,"isExtra":false}]</t>
  </si>
  <si>
    <t>2026-03-03T18:52:02.879+01:00</t>
  </si>
  <si>
    <t>2026-03-03T19:09:16.279+01:00</t>
  </si>
  <si>
    <t>2026-03-03T19:19:16.340+01:00</t>
  </si>
  <si>
    <t>2026-03-03T18:58:04.509+01:00</t>
  </si>
  <si>
    <t>[{"id":"b3008ec8-24a5-4d30-bf46-9133028be7e4","note":"","count":1,"label":"Margherita 32 cm","posId":"136","price":20900,"isExtra":false},{"id":"c8019f80-065c-4f09-9e80-65b85dae2ae1","note":"","count":1,"label":"kukuřice","posId":"B115","price":2500,"KDSTags":["greenhighlight"],"isExtra":true},{"id":"38de8e38-e51e-422d-9a89-960ebc505f1b","note":"","count":1,"label":"šunka","posId":"B106","price":3000,"KDSTags":["greenhighlight"],"isExtra":true},{"id":"076ed74a-9e28-4a30-9b7c-06e6adbd9e27","note":"","count":1,"label":"Margherita 18 cm","posId":"124","price":11900,"isExtra":false},{"id":"c5b474e6-18c7-4e68-bfba-30417cf8de0f","note":"","count":1,"label":"Kukuřice.","posId":"A115","price":1500,"isExtra":true},{"id":"fc34540c-3ca2-4bb0-bd98-dc6f769a38a1","note":"","count":1,"label":"Šunka.","posId":"A106","price":2000,"isExtra":true},{"id":"36ea3088-07fd-428f-b871-c4a5ee9cef7b","note":"","count":1,"label":"Comeback 40 cm","posId":"109","price":30900,"isExtra":false},{"id":"0f32557d-3b00-4445-b026-75e05c963906","note":"","count":1,"label":"Jalapeños","posId":"C102","price":3500,"KDSTags":["greenhighlight"],"isExtra":true}]</t>
  </si>
  <si>
    <t>2026-03-03T18:52:02.774+01:00</t>
  </si>
  <si>
    <t>2026-03-03T19:14:08.900+01:00</t>
  </si>
  <si>
    <t>[{"id":"36ea3088-07fd-428f-b871-c4a5ee9cef7b","note":"","count":1,"label":"Comeback 40 cm","posId":"109","price":30900,"isExtra":false},{"id":"03ade9ce-5d0f-4499-a6a3-340b58ae4468","note":"","count":1,"label":"Capricciosa 32 cm","posId":"113","price":24900,"isExtra":false},{"id":"0ea52415-fdb3-497f-b216-7fd5802f2e0f","note":"","count":1,"label":"Quattro Formaggi 32 cm","posId":"123","price":24900,"isExtra":false}]</t>
  </si>
  <si>
    <t>2026-03-03T18:52:02.706+01:00</t>
  </si>
  <si>
    <t>2026-03-03T19:21:04.685+01:00</t>
  </si>
  <si>
    <t>2026-03-03T19:35:52.343+01:00</t>
  </si>
  <si>
    <t>2026-03-03T18:52:04.711+01:00</t>
  </si>
  <si>
    <t>[{"id":"03ade9ce-5d0f-4499-a6a3-340b58ae4468","note":"","count":1,"label":"Capricciosa 32 cm","posId":"113","price":24900,"isExtra":false},{"id":"ee394832-8137-440a-84b7-b9e0df42a9ab","note":"","count":1,"label":"Hawai 32 cm","posId":"114","price":24900,"isExtra":false}]</t>
  </si>
  <si>
    <t>2026-03-03T18:51:54.311+01:00</t>
  </si>
  <si>
    <t>2026-03-03T19:02:29.062+01:00</t>
  </si>
  <si>
    <t>[{"id":"69427585fd8faa40bcc99d67","count":1,"label":"Capricciosa 40cm","posId":"101","price":30900,"isExtra":false},{"id":"6511bee39791b916de149b1b","count":1,"label":"Balné","posId":"K0000","price":2000,"isExtra":true},{"id":"67484135a145e66297618377","count":1,"label":"BBQ základ","posId":"ZRB40","price":0,"isExtra":true},{"id":"68ed3b351f991b59f0e56c26","count":1,"label":"bez plněných okrajů","posId":"X1000","price":0,"isExtra":true}]</t>
  </si>
  <si>
    <t>2026-03-03T18:51:01.951+01:00</t>
  </si>
  <si>
    <t>2026-03-03T19:03:19.936+01:00</t>
  </si>
  <si>
    <t>2026-03-03T18:50:01.591+01:00</t>
  </si>
  <si>
    <t>2026-03-03T19:18:06.813+01:00</t>
  </si>
  <si>
    <t>2026-03-03T19:54:06.951+01:00</t>
  </si>
  <si>
    <t>2026-03-03T18:50:02.724+01:00</t>
  </si>
  <si>
    <t>[{"id":"8c704055-e242-493d-b754-bb711e5a6c0b","note":"","count":1,"label":"Hawai 40 cm","posId":"102","price":30900,"isExtra":false},{"id":"cd609a07-df60-45aa-80ee-74409e6c9fa9","note":"","count":1,"label":"Ananas","posId":"C100","price":3500,"KDSTags":["greenhighlight"],"isExtra":true},{"id":"95bce60f-e62f-4ae7-90e9-e09260893da5","note":"","count":1,"label":"Baby špenát &amp; kuře 18 cm","posId":"128","price":11900,"isExtra":false},{"id":"62ec13c5-5d3b-4741-bacd-602f4ff551d8","note":"","count":1,"label":"Špenát s česnekem.","posId":"A107","price":1500,"isExtra":true}]</t>
  </si>
  <si>
    <t>2026-03-03T18:47:11.171+01:00</t>
  </si>
  <si>
    <t>2026-03-03T18:48:28.931+01:00</t>
  </si>
  <si>
    <t>[{"id":"N124","note":"","count":2,"label":"Pepsi 1l","posId":"N124","price":5900,"isExtra":false}]</t>
  </si>
  <si>
    <t>2026-03-03T18:45:54.780+01:00</t>
  </si>
  <si>
    <t>2026-03-03T18:59:42.030+01:00</t>
  </si>
  <si>
    <t>[{"id":"69427585fd8faa40bcc99d5b","count":1,"label":"Comeback 40cm 🌶️","posId":"109","price":30900,"isExtra":false},{"id":"6511bee39791b916de149b1b","count":1,"label":"Balné","posId":"K0000","price":2000,"isExtra":true},{"id":"69427585fd8faa40bcc99d67","count":1,"label":"Capricciosa 40cm","posId":"101","price":30900,"isExtra":false},{"id":"6511bee39791b916de149b1b","count":1,"label":"Balné","posId":"K0000","price":2000,"isExtra":true},{"id":"684ae97920a48a7892c1fa36","count":1,"label":"Kukuřice","posId":"C115","price":3500,"KDSTags":["greenhighlight"],"isExtra":true},{"id":"684ae97920a48a7892c1fa3b","count":1,"label":"Gorgonzola","posId":"C101","price":4000,"KDSTags":["greenhighlight"],"isExtra":true}]</t>
  </si>
  <si>
    <t>2026-03-03T18:40:43.902+01:00</t>
  </si>
  <si>
    <t>2026-03-03T18:49:54.984+01:00</t>
  </si>
  <si>
    <t>[{"id":"69427585fd8faa40bcc99d77","count":1,"label":"Pepperoni 32cm 🌶️🌶️","posId":"120","price":24900,"isExtra":false},{"id":"6511bee39791b916de149f24","count":1,"label":"Balné","posId":"K0000","price":1500,"isExtra":true},{"id":"67484135a145e662976180c6","count":1,"label":"BBQ základ","posId":"ZRB32","price":0,"isExtra":true},{"id":"68ed3b351f991b59f0e56fe8","count":1,"label":"bez plněných okrajů","posId":"X1000","price":0,"isExtra":true}]</t>
  </si>
  <si>
    <t>2026-03-03T18:36:40.163+01:00</t>
  </si>
  <si>
    <t>2026-03-03T18:53:01.084+01:00</t>
  </si>
  <si>
    <t>[{"id":"69427585fd8faa40bcc99d73","count":1,"label":"Hot &amp; Spicy 32cm 🌶️🌶️","posId":"122","price":24900,"isExtra":false},{"id":"6511bee39791b916de149f24","count":1,"label":"Balné","posId":"K0000","price":1500,"isExtra":true},{"id":"67484135a145e662976180c6","count":1,"label":"BBQ základ","posId":"ZRB32","price":0,"isExtra":true},{"id":"69427585fd8faa40bcc99d81","count":1,"label":"Capricciosa 32cm","posId":"113","price":24900,"isExtra":false},{"id":"6511bee39791b916de149f24","count":1,"label":"Balné","posId":"K0000","price":1500,"isExtra":true}]</t>
  </si>
  <si>
    <t>2026-03-03T18:32:01.513+01:00</t>
  </si>
  <si>
    <t>2026-03-03T18:48:47.753+01:00</t>
  </si>
  <si>
    <t>2026-03-03T19:09:53.731+01:00</t>
  </si>
  <si>
    <t>2026-03-03T18:32:22.334+01:00</t>
  </si>
  <si>
    <t>[{"id":"a4efa812-1470-4ea2-a19d-39843abed3be","note":"","count":1,"label":"Comeback 32 cm","posId":"145","price":24900,"isExtra":false},{"id":"bf8dc38b-6c8e-42b6-9da3-3170253a57d4","note":"","count":1,"label":"Hot &amp; Spicy 32 cm","posId":"122","price":24900,"isExtra":false}]</t>
  </si>
  <si>
    <t>2026-03-03T18:30:01.663+01:00</t>
  </si>
  <si>
    <t>2026-03-03T18:45:13.737+01:00</t>
  </si>
  <si>
    <t>2026-03-03T18:59:23.546+01:00</t>
  </si>
  <si>
    <t>2026-03-03T18:30:02.046+01:00</t>
  </si>
  <si>
    <t>[{"id":"e525f614-2c06-459a-8d22-623546aa83fc","note":"","count":1,"label":"BBQ Texas 40 cm","posId":"107","price":30900,"isExtra":false},{"id":"36ea3088-07fd-428f-b871-c4a5ee9cef7b","note":"","count":1,"label":"Comeback 40 cm","posId":"109","price":30900,"isExtra":false}]</t>
  </si>
  <si>
    <t>2026-03-03T18:25:34.414+01:00</t>
  </si>
  <si>
    <t>2026-03-03T18:33:36.169+01:00</t>
  </si>
  <si>
    <t>[{"id":"69427585fd8faa40bcc99d57","count":1,"label":"Quattro Formaggi 40cm","posId":"111","price":30900,"isExtra":false},{"id":"6511bee39791b916de149b1b","count":1,"label":"Balné","posId":"K0000","price":2000,"isExtra":true},{"id":"684ae97920a48a7892c1fa3d","count":1,"label":"Pepperoni salám","posId":"C109","price":4000,"KDSTags":["greenhighlight"],"isExtra":true}]</t>
  </si>
  <si>
    <t>2026-03-03T18:22:48.129+01:00</t>
  </si>
  <si>
    <t>2026-03-03T18:43:30.061+01:00</t>
  </si>
  <si>
    <t>[{"id":"59610937","note":"","size":"Comeback 32cm 🌶️","count":1,"label":"Comeback 32cm 🌶️","posId":"121","price":24900,"isExtra":false},{"id":"54414789","note":"","count":1,"label":"Balné","posId":"K0000","price":1500,"isExtra":true},{"id":"57278752","note":"","count":1,"label":"BBQ základ","posId":"ZRB32","price":0,"isExtra":true},{"id":"54414783","note":"","count":1,"label":"bez plněných okrajů","posId":"X1000","price":0,"isExtra":true},{"id":"54414709","note":"","size":"Hot &amp; Spicy 40cm 🌶️🌶️","count":1,"label":"Hot &amp; Spicy 40cm 🌶️🌶️","posId":"110","price":30900,"isExtra":false},{"id":"54414779","note":"","count":1,"label":"Balné","posId":"K0000","price":2000,"isExtra":true},{"id":"59555837","note":"","count":1,"label":"BBQ základ","posId":"ZRB40","price":0,"isExtra":true},{"id":"54414813","note":"","count":1,"label":"okraj mozzarella, bylinky","posId":"A122","price":6500,"isExtra":true},{"id":"54414882","note":"","count":1,"label":"Kukuřice","posId":"C115","price":3500,"KDSTags":["greenhighlight"],"isExtra":true}]</t>
  </si>
  <si>
    <t>2026-03-03T18:22:03.645+01:00</t>
  </si>
  <si>
    <t>2026-03-03T18:28:31.859+01:00</t>
  </si>
  <si>
    <t>2026-03-03T18:19:57.302+01:00</t>
  </si>
  <si>
    <t>2026-03-03T18:31:37.072+01:00</t>
  </si>
  <si>
    <t>[{"id":"59610938","note":"","size":"Pepperoni 32cm 🌶️🌶️","count":1,"label":"Pepperoni 32cm 🌶️🌶️","posId":"120","price":24900,"isExtra":false},{"id":"54414789","note":"","count":1,"label":"Balné","posId":"K0000","price":1500,"isExtra":true},{"id":"54414818","note":"","count":1,"label":"okraj mozzarella, bylinky","posId":"A121","price":5700,"isExtra":true},{"id":"59610943","note":"","size":"Capricciosa 32cm","count":1,"label":"Capricciosa 32cm","posId":"113","price":24900,"isExtra":false},{"id":"54414789","note":"","count":1,"label":"Balné","posId":"K0000","price":1500,"isExtra":true},{"id":"54414783","note":"","count":1,"label":"bez plněných okrajů","posId":"X1000","price":0,"isExtra":true},{"id":"54414841","note":"","count":1,"label":"Bez oliv","posId":"X112","price":0,"KDSTags":["redhighlight"],"isExtra":true},{"id":"59610938","note":"","size":"Pepperoni 32cm 🌶️🌶️","count":1,"label":"Pepperoni 32cm 🌶️🌶️","posId":"120","price":24900,"isExtra":false},{"id":"54414789","note":"","count":1,"label":"Balné","posId":"K0000","price":1500,"isExtra":true},{"id":"54414783","note":"","count":1,"label":"bez plněných okrajů","posId":"X1000","price":0,"isExtra":true}]</t>
  </si>
  <si>
    <t>2026-03-03T18:14:23.221+01:00</t>
  </si>
  <si>
    <t>2026-03-03T18:28:30.865+01:00</t>
  </si>
  <si>
    <t>[{"id":"69427585fd8faa40bcc99d77","count":1,"label":"Pepperoni 32cm 🌶️🌶️","posId":"120","price":24900,"isExtra":false},{"id":"6511bee39791b916de149f24","count":1,"label":"Balné","posId":"K0000","price":1500,"isExtra":true},{"id":"69427585fd8faa40bcc99d77","count":1,"label":"Pepperoni 32cm 🌶️🌶️","posId":"120","price":24900,"isExtra":false},{"id":"6511bee39791b916de149f24","count":1,"label":"Balné","posId":"K0000","price":1500,"isExtra":true},{"id":"67484135a145e662976180c7","count":1,"label":"Smetanový základ","posId":"ZRS32","price":0,"isExtra":true},{"id":"684ae97920a48a7892c1fc14","count":1,"label":"Kukuřice","posId":"B115","price":2500,"KDSTags":["greenhighlight"],"isExtra":true},{"id":"69427585fd8faa40bcc99d81","count":1,"label":"Capricciosa 32cm","posId":"113","price":24900,"isExtra":false},{"id":"6511bee39791b916de149f24","count":1,"label":"Balné","posId":"K0000","price":1500,"isExtra":true}]</t>
  </si>
  <si>
    <t>2026-03-03T18:10:01.875+01:00</t>
  </si>
  <si>
    <t>2026-03-03T18:38:57.807+01:00</t>
  </si>
  <si>
    <t>2026-03-03T18:53:43.816+01:00</t>
  </si>
  <si>
    <t>2026-03-03T18:31:32.888+01:00</t>
  </si>
  <si>
    <t>[{"id":"e8f571e6-dd36-42d7-8826-52c90315986b","note":"","count":1,"label":"Baby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bylinky","posId":"A122","price":6500,"isExtra":true},{"id":"36ea3088-07fd-428f-b871-c4a5ee9cef7b","note":"","count":1,"label":"Comeback 40 cm","posId":"109","price":30900,"isExtra":false},{"id":"eb426525-9181-4714-9963-380f5c0ae0e5","note":"","count":1,"label":"Okraj mozzarella, bylinky","posId":"A122","price":6500,"isExtra":true}]</t>
  </si>
  <si>
    <t>2026-03-03T18:09:01.670+01:00</t>
  </si>
  <si>
    <t>2026-03-03T18:25:08.677+01:00</t>
  </si>
  <si>
    <t>2026-03-03T18:41:03.896+01:00</t>
  </si>
  <si>
    <t>2026-03-03T18:15:38.167+01:00</t>
  </si>
  <si>
    <t>[{"id":"36ea3088-07fd-428f-b871-c4a5ee9cef7b","note":"","count":1,"label":"Comeback 40 cm","posId":"109","price":30900,"isExtra":false},{"id":"b6658da4-b777-42a2-94b6-5ce20ff49587","note":"","count":1,"label":"Pepperoni 32 cm","posId":"144","price":24900,"isExtra":false},{"id":"3a8b6a85-3b5c-4ee4-be2d-261ab8731d6e","note":"","count":2,"label":"Dip česnekový","posId":"P106","price":2000,"isExtra":false}]</t>
  </si>
  <si>
    <t>2026-03-03T18:06:55.138+01:00</t>
  </si>
  <si>
    <t>2026-03-03T18:21:17.953+01:00</t>
  </si>
  <si>
    <t>[{"id":"54414748","note":"","size":"Česnekový chléb 18cm","count":1,"label":"Česnekový chléb 18cm","posId":"P104","price":7900,"isExtra":false},{"id":"54414789","note":"","count":1,"label":"Balné","posId":"K0000","price":1500,"isExtra":true},{"id":"54414745","note":"","size":"Spicy Wings 🌶️","count":1,"label":"Spicy Wings 🌶️","posId":"P101","price":11900,"isExtra":false},{"id":"54414789","note":"","count":1,"label":"Balné","posId":"K0000","price":1500,"isExtra":true},{"id":"54414710","note":"","size":"Comeback 40cm 🌶️","count":1,"label":"Comeback 40cm 🌶️","posId":"109","price":30900,"isExtra":false},{"id":"54414779","note":"","count":1,"label":"Balné","posId":"K0000","price":2000,"isExtra":true},{"id":"54414793","note":"","count":1,"label":"Bez mozzarelly","posId":"X113","price":0,"KDSTags":["redhighlight"],"isExtra":true},{"id":"54414713","note":"","size":"BBQ Meteor 40cm","count":1,"label":"BBQ Meteor 40cm","posId":"106","price":30900,"isExtra":false},{"id":"54414779","note":"","count":1,"label":"Balné","posId":"K0000","price":2000,"isExtra":true}]</t>
  </si>
  <si>
    <t>2026-03-03T18:06:01.787+01:00</t>
  </si>
  <si>
    <t>2026-03-03T18:13:34.587+01:00</t>
  </si>
  <si>
    <t>2026-03-03T18:34:19.063+01:00</t>
  </si>
  <si>
    <t>2026-03-03T18:06:02.416+01:00</t>
  </si>
  <si>
    <t>[{"id":"5b1f2843-926a-4dd1-a5f0-4fddc7b45013","note":"","count":1,"label":"Margherita 32 cm","posId":"112","price":20900,"isExtra":false},{"id":"8b18781f-3bd0-464d-aa33-9f081ecc1a3a","note":"","count":1,"label":"mozzarella","posId":"B113","price":3000,"KDSTags":["greenhighlight"],"isExtra":true}]</t>
  </si>
  <si>
    <t>2026-03-03T18:04:46.015+01:00</t>
  </si>
  <si>
    <t>2026-03-03T18:17:22.805+01:00</t>
  </si>
  <si>
    <t>[{"id":"69427585fd8faa40bcc99d7d","count":1,"label":"Zeleninová 32cm","posId":"115","price":24900,"isExtra":false},{"id":"6511bee39791b916de149f24","count":1,"label":"Balné","posId":"K0000","price":1500,"isExtra":true}]</t>
  </si>
  <si>
    <t>2026-03-03T18:00:02.325+01:00</t>
  </si>
  <si>
    <t>2026-03-03T18:11:26.582+01:00</t>
  </si>
  <si>
    <t>2026-03-03T18:32:07.978+01:00</t>
  </si>
  <si>
    <t>2026-03-03T18:00:03.030+01:00</t>
  </si>
  <si>
    <t>[{"id":"ad7c292a-48c9-48db-b64c-0f7f8ebced7f","note":"","count":1,"label":"BBQ Meteor 40 cm","posId":"106","price":30900,"isExtra":false},{"id":"932d1eab-8f45-4992-b460-cc5099f91e14","note":"","count":1,"label":"Okraj Hotdog, BBQ","posId":"A120","price":6500,"isExtra":true},{"id":"ad7c292a-48c9-48db-b64c-0f7f8ebced7f","note":"","count":1,"label":"BBQ Meteor 40 cm","posId":"106","price":30900,"isExtra":false},{"id":"eb426525-9181-4714-9963-380f5c0ae0e5","note":"","count":1,"label":"Okraj mozzarella, bylinky","posId":"A122","price":6500,"isExtra":true}]</t>
  </si>
  <si>
    <t>2026-03-03T17:55:43.000+01:00</t>
  </si>
  <si>
    <t>2026-03-03T18:06:48.910+01:00</t>
  </si>
  <si>
    <t>[{"id":"P100","note":"","count":1,"label":"Pepperoni Rolls 🌶️","posId":"P100","price":8900,"isExtra":false},{"id":"K0000","note":"","count":1,"label":"Balné","posId":"K0000","price":1500,"isExtra":true},{"id":"120","note":"","count":1,"label":"Pepperoni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okrajů","posId":"X1000","price":0,"isExtra":true},{"id":"113","note":"","count":1,"label":"Capricciosa 32cm","posId":"113","price":24900,"isExtra":false},{"id":"K0000","note":"","count":1,"label":"Balné","posId":"K0000","price":1500,"isExtra":true},{"id":"X1000","note":"","count":1,"label":"bez plněných okrajů","posId":"X1000","price":0,"isExtra":true},{"id":"X105","note":"","count":1,"label":"Bez žampionů","posId":"X105","price":0,"KDSTags":["redhighlight"],"isExtra":true}]</t>
  </si>
  <si>
    <t>2026-03-03T17:52:02.305+01:00</t>
  </si>
  <si>
    <t>2026-03-03T18:01:05.606+01:00</t>
  </si>
  <si>
    <t>[{"id":"95bce60f-e62f-4ae7-90e9-e09260893da5","note":"","count":1,"label":"Baby špenát &amp; kuře 18 cm","posId":"128","price":11900,"isExtra":false},{"id":"194f980e-141e-4220-9f1e-0e1e9edc412e","note":"","count":1,"label":"Quattro Formaggi 18 cm","posId":"135","price":11900,"isExtra":false}]</t>
  </si>
  <si>
    <t>2026-03-03T17:51:42.962+01:00</t>
  </si>
  <si>
    <t>2026-03-03T17:58:18.807+01:00</t>
  </si>
  <si>
    <t>2026-03-03T17:47:41.468+01:00</t>
  </si>
  <si>
    <t>2026-03-03T17:55:54.217+01:00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</si>
  <si>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40cm","posId":"111","price":30900,"isExtra":false},{"id":"54414779","note":"","count":1,"label":"Balné","posId":"K0000","price":2000,"isExtra":true},{"id":"54414909","note":"","count":1,"label":"Pepperoni salám","posId":"C109","price":4000,"KDSTags":["greenhighlight"],"isExtra":true},{"id":"54414752","note":"","size":"Jalapenos Rolls","count":1,"label":"Jalapenos Rolls","posId":"jpr200","price":8900,"isExtra":false},{"id":"54414789","note":"","count":1,"label":"Balné","posId":"K0000","price":1500,"isExtra":true},{"id":"54414750","note":"","size":"Česnekový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</si>
  <si>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2026-03-03T17:44:01.871+01:00</t>
  </si>
  <si>
    <t>2026-03-03T18:13:24.543+01:00</t>
  </si>
  <si>
    <t>2026-03-03T18:24:05.890+01:00</t>
  </si>
  <si>
    <t>2026-03-03T17:44:02.340+01:00</t>
  </si>
  <si>
    <t>[{"id":"0b867b16-3995-4b4a-9deb-1c0d8cecf8d6","note":"","count":1,"label":"Pepperoni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bylinky","posId":"A121","price":5700,"isExtra":true},{"id":"2f5e6647-81e9-4b87-979a-d1df9153229a","note":"","count":1,"label":"jalapeños","posId":"B102","price":2500,"KDSTags":["greenhighlight"],"isExtra":true}]</t>
  </si>
  <si>
    <t>2026-03-03T17:41:36.703+01:00</t>
  </si>
  <si>
    <t>2026-03-03T17:52:15.671+01:00</t>
  </si>
  <si>
    <t>2026-03-03T17:30:02.383+01:00</t>
  </si>
  <si>
    <t>2026-03-03T17:38:37.642+01:00</t>
  </si>
  <si>
    <t>2026-03-03T18:03:03.956+01:00</t>
  </si>
  <si>
    <t>2026-03-03T17:34:31.189+01:00</t>
  </si>
  <si>
    <t>[{"id":"8c704055-e242-493d-b754-bb711e5a6c0b","note":"","count":1,"label":"Hawai 40 cm","posId":"102","price":30900,"isExtra":false},{"id":"95f3b6f0-9bb8-444a-b595-e945cadd4e80","note":"","count":1,"label":"Sweet passion 18 cm","posId":"30","price":11900,"isExtra":false}]</t>
  </si>
  <si>
    <t>2026-03-03T17:24:32.875+01:00</t>
  </si>
  <si>
    <t>2026-03-03T17:30:31.676+01:00</t>
  </si>
  <si>
    <t>2026-03-03T17:20:02.678+01:00</t>
  </si>
  <si>
    <t>2026-03-03T17:25:58.744+01:00</t>
  </si>
  <si>
    <t>2026-03-03T17:52:26.407+01:00</t>
  </si>
  <si>
    <t>2026-03-03T17:20:03.220+01:00</t>
  </si>
  <si>
    <t>[{"id":"f1315fc0-dfbb-459c-9f31-49d8e60875f4","note":"","count":1,"label":"Pepperoni 40 cm","posId":"108","price":30900,"isExtra":false},{"id":"0ea52415-fdb3-497f-b216-7fd5802f2e0f","note":"","count":1,"label":"Quattro Formaggi 32 cm","posId":"123","price":24900,"isExtra":false}]</t>
  </si>
  <si>
    <t>2026-03-03T17:19:02.275+01:00</t>
  </si>
  <si>
    <t>2026-03-03T17:29:40.591+01:00</t>
  </si>
  <si>
    <t>[{"id":"5b1f2843-926a-4dd1-a5f0-4fddc7b45013","note":"","count":1,"label":"Margherita 32 cm","posId":"112","price":20900,"isExtra":false},{"id":"d1e9623b-89c9-4caa-a2ba-cbaafad1a883","note":"","count":1,"label":"slanina","posId":"B108","price":3000,"KDSTags":["greenhighlight"],"isExtra":true},{"id":"aef5aaf8-2acf-4f20-91be-c8829f11cd0c","note":"","count":1,"label":"Capricciosa 40 cm","posId":"101","price":30900,"isExtra":false}]</t>
  </si>
  <si>
    <t>2026-03-03T17:18:02.096+01:00</t>
  </si>
  <si>
    <t>2026-03-03T17:23:44.510+01:00</t>
  </si>
  <si>
    <t>2026-03-03T17:37:25.393+01:00</t>
  </si>
  <si>
    <t>2026-03-03T17:18:02.456+01:00</t>
  </si>
  <si>
    <t>2026-03-03T17:16:01.619+01:00</t>
  </si>
  <si>
    <t>2026-03-03T17:21:29.543+01:00</t>
  </si>
  <si>
    <t>[{"id":"b3008ec8-24a5-4d30-bf46-9133028be7e4","note":"","count":1,"label":"Margherita 32 cm","posId":"136","price":20900,"isExtra":false},{"id":"3a8b6a85-3b5c-4ee4-be2d-261ab8731d6e","note":"","count":1,"label":"Dip česnekový","posId":"P106","price":2000,"isExtra":false}]</t>
  </si>
  <si>
    <t>2026-03-03T17:09:04.575+01:00</t>
  </si>
  <si>
    <t>2026-03-03T17:20:03.685+01:00</t>
  </si>
  <si>
    <t>[{"id":"69427585fd8faa40bcc99d67","count":1,"label":"Capricciosa 40cm","posId":"101","price":30900,"isExtra":false},{"id":"6511bee39791b916de149b1b","count":1,"label":"Balné","posId":"K0000","price":2000,"isExtra":true}]</t>
  </si>
  <si>
    <t>Nikola</t>
  </si>
  <si>
    <t>2026-03-03T16:47:10.584+01:00</t>
  </si>
  <si>
    <t>2026-03-03T16:57:56.451+01:00</t>
  </si>
  <si>
    <t>[{"id":"122","note":"","count":1,"label":"Hot &amp; Spicy 32cm 🌶️🌶️","posId":"122","price":24900,"isExtra":false},{"id":"K0000","note":"","count":1,"label":"Balné","posId":"K0000","price":1500,"isExtra":true},{"id":"123","note":"","count":1,"label":"Quattro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základ","posId":"ZBR32","price":0,"isExtra":true}]</t>
  </si>
  <si>
    <t>2026-03-03T16:44:01.732+01:00</t>
  </si>
  <si>
    <t>2026-03-03T16:54:21.336+01:00</t>
  </si>
  <si>
    <t>2026-03-03T16:20:10.139+01:00</t>
  </si>
  <si>
    <t>2026-03-03T16:27:35.532+01:00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</si>
  <si>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🌶️🌶️","posId":"108","price":30900,"isExtra":false},{"id":"54414779","note":"","count":1,"label":"Balné","posId":"K0000","price":2000,"isExtra":true},{"id":"54414777","note":"","count":1,"label":"bez plněných okrajů","posId":"X1000","price":0,"isExtra":true},{"id":"54414909","note":"","count":1,"label":"Pepperoni salám","posId":"C109","price":4000,"KDSTags":["greenhighlight"],"isExtra":true}]</t>
  </si>
  <si>
    <t>2026-03-03T16:06:22.879+01:00</t>
  </si>
  <si>
    <t>2026-03-03T16:12:39.386+01:00</t>
  </si>
  <si>
    <t>[{"id":"69427585fd8faa40bcc99dab","count":1,"label":"Pečené brambory","posId":"P103","price":6900,"isExtra":false},{"id":"6511bee39791b916de149f24","count":1,"label":"Balné","posId":"K0000","price":1500,"isExtra":true},{"id":"69427585fd8faa40bcc99d81","count":1,"label":"Capricciosa 32cm","posId":"113","price":24900,"isExtra":false},{"id":"6511bee39791b916de149f24","count":1,"label":"Balné","posId":"K0000","price":1500,"isExtra":true},{"id":"67484135a145e662976180c7","count":1,"label":"Smetanový základ","posId":"ZRS32","price":0,"isExtra":true}]</t>
  </si>
  <si>
    <t>2026-03-03T15:55:11.831+01:00</t>
  </si>
  <si>
    <t>2026-03-03T16:09:21.460+01:00</t>
  </si>
  <si>
    <t>2026-03-03T15:54:46.498+01:00</t>
  </si>
  <si>
    <t>2026-03-03T16:02:24.326+01:00</t>
  </si>
  <si>
    <t>2026-03-03T15:53:29.871+01:00</t>
  </si>
  <si>
    <t>2026-03-03T16:04:18.490+01:00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</si>
  <si>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🌶️","posId":"109","price":30900,"isExtra":false},{"id":"54414779","note":"","count":1,"label":"Balné","posId":"K0000","price":2000,"isExtra":true},{"id":"54414777","note":"","count":1,"label":"bez plněných okrajů","posId":"X1000","price":0,"isExtra":true},{"id":"54414844","note":"","count":1,"label":"Bez salámu","posId":"X109","price":0,"KDSTags":["redhighlight"],"isExtra":true},{"id":"54414864","note":"","count":1,"label":"Bez cibule","posId":"X103","price":0,"KDSTags":["redhighlight"],"isExtra":true}]</t>
  </si>
  <si>
    <t>2026-03-03T15:53:01.976+01:00</t>
  </si>
  <si>
    <t>2026-03-03T16:08:52.146+01:00</t>
  </si>
  <si>
    <t>[{"id":"26378531-c5c0-43f4-9535-09f267896a62","note":"","count":1,"label":"Spicy Wings","posId":"P101","price":11900,"isExtra":false},{"id":"4d0fe7ad-c88a-4a73-8015-c60680489cf8","note":"","count":1,"label":"Baby špenát &amp; kuře 32 cm","posId":"116","price":24900,"isExtra":false},{"id":"e4c90673-8957-4c9c-a784-3a1d0b3b4124","note":"","count":1,"label":"Pečené brambory","posId":"P103","price":6900,"isExtra":false}]</t>
  </si>
  <si>
    <t>2026-03-03T15:53:01.954+01:00</t>
  </si>
  <si>
    <t>2026-03-03T16:11:07.192+01:00</t>
  </si>
  <si>
    <t>2026-03-03T16:18:14.058+01:00</t>
  </si>
  <si>
    <t>2026-03-03T15:53:02.319+01:00</t>
  </si>
  <si>
    <t>2026-03-03T15:39:02.290+01:00</t>
  </si>
  <si>
    <t>2026-03-03T16:30:54.223+01:00</t>
  </si>
  <si>
    <t>[{"id":"03ade9ce-5d0f-4499-a6a3-340b58ae4468","note":"","count":2,"label":"Capricciosa 32 cm","posId":"113","price":24900,"isExtra":false}]</t>
  </si>
  <si>
    <t>2026-03-03T15:18:02.102+01:00</t>
  </si>
  <si>
    <t>2026-03-03T15:37:10.964+01:00</t>
  </si>
  <si>
    <t>[{"id":"8c704055-e242-493d-b754-bb711e5a6c0b","note":"","count":1,"label":"Hawai 40 cm","posId":"102","price":30900,"isExtra":false},{"id":"52cffa8b-0a47-4e13-b315-64f9374ef0a7","note":"","count":1,"label":"Okraj Hotdog bez omáčky","posId":"A126","price":6500,"isExtra":true},{"id":"3a8b6a85-3b5c-4ee4-be2d-261ab8731d6e","note":"","count":1,"label":"Dip česnekový","posId":"P106","price":2000,"isExtra":false},{"id":"d63e9120-8ffe-444c-ba51-6c942a13f4fc","note":"","count":1,"label":"Margherita 40 cm","posId":"100","price":26900,"isExtra":false},{"id":"52cffa8b-0a47-4e13-b315-64f9374ef0a7","note":"","count":1,"label":"Okraj Hotdog bez omáčky","posId":"A126","price":6500,"isExtra":true},{"id":"3f15a32f-4d5b-4afb-ae1b-12f68224d029","note":"","count":1,"label":"Olivy","posId":"C112","price":3500,"KDSTags":["greenhighlight"],"isExtra":true},{"id":"86843148-4e32-4979-bfd6-d7151207f70f","note":"","count":1,"label":"Šunka","posId":"C106","price":4000,"KDSTags":["greenhighlight"],"isExtra":true},{"id":"36ea3088-07fd-428f-b871-c4a5ee9cef7b","note":"","count":1,"label":"Comeback 40 cm","posId":"109","price":30900,"isExtra":false},{"id":"eb426525-9181-4714-9963-380f5c0ae0e5","note":"","count":1,"label":"Okraj mozzarella, bylinky","posId":"A122","price":6500,"isExtra":true}]</t>
  </si>
  <si>
    <t>2026-03-03T14:56:23.459+01:00</t>
  </si>
  <si>
    <t>2026-03-03T15:05:22.086+01:00</t>
  </si>
  <si>
    <t>2026-03-03T14:51:30.777+01:00</t>
  </si>
  <si>
    <t>2026-03-03T15:03:58.852+01:00</t>
  </si>
  <si>
    <t>[{"id":"59610941","note":"","size":"Zeleninová 32cm","count":1,"label":"Zeleninová 32cm","posId":"115","price":24900,"isExtra":false},{"id":"54414789","note":"","count":1,"label":"Balné","posId":"K0000","price":1500,"isExtra":true},{"id":"59610935","note":"","size":"Quattro Formaggi 32cm","count":1,"label":"Quattro Formaggi 32cm","posId":"123","price":24900,"isExtra":false},{"id":"54414789","note":"","count":1,"label":"Balné","posId":"K0000","price":1500,"isExtra":true}]</t>
  </si>
  <si>
    <t>2026-03-03T14:50:02.458+01:00</t>
  </si>
  <si>
    <t>2026-03-03T14:58:36.755+01:00</t>
  </si>
  <si>
    <t>2026-03-03T14:49:29.354+01:00</t>
  </si>
  <si>
    <t>2026-03-03T14:55:43.836+01:00</t>
  </si>
  <si>
    <t>[{"id":"69427585fd8faa40bcc99d75","count":1,"label":"Comeback 32cm 🌶️","posId":"121","price":24900,"isExtra":false},{"id":"6511bee39791b916de149f24","count":1,"label":"Balné","posId":"K0000","price":1500,"isExtra":true},{"id":"67484135a145e662976180c7","count":1,"label":"Smetanový základ","posId":"ZRS32","price":0,"isExtra":true},{"id":"68ed3b351f991b59f0e56fe8","count":1,"label":"bez plněných okrajů","posId":"X1000","price":0,"isExtra":true},{"id":"684ae97920a48a7892c1fc87","count":1,"label":"Bez cibule","posId":"X103","price":0,"KDSTags":["redhighlight"],"isExtra":true}]</t>
  </si>
  <si>
    <t>2026-03-03T14:43:03.362+01:00</t>
  </si>
  <si>
    <t>2026-03-03T14:53:44.570+01:00</t>
  </si>
  <si>
    <t>2026-03-03T15:08:44.472+01:00</t>
  </si>
  <si>
    <t>2026-03-03T14:43:10.691+01:00</t>
  </si>
  <si>
    <t>[{"id":"1fae666b-4102-4ed0-b317-2a07b21ae279","note":"","count":1,"label":"Hot &amp; Spicy 40 cm","posId":"110","price":30900,"isExtra":false},{"id":"211d85d0-839e-41d0-89e3-ea177ad7489e","note":"","count":1,"label":"Dip česnekový","posId":"P106","price":2000,"isExtra":false}]</t>
  </si>
  <si>
    <t>2026-03-03T14:31:02.071+01:00</t>
  </si>
  <si>
    <t>2026-03-03T14:39:51.415+01:00</t>
  </si>
  <si>
    <t>2026-03-03T14:51:27.405+01:00</t>
  </si>
  <si>
    <t>2026-03-03T14:31:02.503+01:00</t>
  </si>
  <si>
    <t>[{"id":"ad7c292a-48c9-48db-b64c-0f7f8ebced7f","note":"","count":1,"label":"BBQ Meteor 40 cm","posId":"106","price":30900,"isExtra":false},{"id":"57c816b2-3e3f-46c2-b126-b09910d79cb0","note":"","count":1,"label":"změna na Smetanový základ","posId":"i129","price":0,"isExtra":true},{"id":"0f32557d-3b00-4445-b026-75e05c963906","note":"","count":1,"label":"Jalapeños","posId":"C102","price":3500,"KDSTags":["greenhighlight"],"isExtra":true},{"id":"824198b2-b88a-4fb6-92af-3365de773ad1","note":"","count":1,"label":"Pepsi 1l","posId":"N124","price":5900,"isExtra":false}]</t>
  </si>
  <si>
    <t>2026-03-03T14:27:48.591+01:00</t>
  </si>
  <si>
    <t>2026-03-03T14:34:29.627+01:00</t>
  </si>
  <si>
    <t>2026-03-03T13:59:04.161+01:00</t>
  </si>
  <si>
    <t>2026-03-03T14:07:21.542+01:00</t>
  </si>
  <si>
    <t>[{"id":"69427585fd8faa40bcc99d85","count":1,"label":"Veggieballs 32cm 🌶️🌶️","posId":"117","price":24900,"isExtra":false},{"id":"6511bee39791b916de149f24","count":1,"label":"Balné","posId":"K0000","price":1500,"isExtra":true},{"id":"67484135a145e662976180c6","count":1,"label":"BBQ základ","posId":"ZRB32","price":0,"isExtra":true},{"id":"68ed3b351f991b59f0e56fea","count":1,"label":"okraj mozzarella, bbq omáčka","posId":"A123","price":5700,"isExtra":true},{"id":"684ae97920a48a7892c1fd86","count":1,"label":"Bez papriky","posId":"X111","price":0,"KDSTags":["redhighlight"],"isExtra":true},{"id":"684ae97920a48a7892c1fc16","count":1,"label":"Mozzarella","posId":"B113","price":3000,"KDSTags":["greenhighlight"],"isExtra":true},{"id":"684ae97920a48a7892c1fc1b","count":1,"label":"Pepperoni salám","posId":"B109","price":3000,"KDSTags":["greenhighlight"],"isExtra":true}]</t>
  </si>
  <si>
    <t>2026-03-03T13:48:01.527+01:00</t>
  </si>
  <si>
    <t>2026-03-03T23:39:38.674+01:00</t>
  </si>
  <si>
    <t>2026-03-03T23:42:53.695+01:00</t>
  </si>
  <si>
    <t>2026-03-03T22:00:00.521+01:00</t>
  </si>
  <si>
    <t>[{"id":"e8f571e6-dd36-42d7-8826-52c90315986b","note":"","count":6,"label":"Baby špenát &amp; kuře 40 cm","posId":"104","price":30900,"isExtra":false},{"id":"03dae282-4cd4-4fa2-9169-2178ea3ed325","note":"","count":6,"label":"Quattro Formaggi 40 cm","posId":"111","price":30900,"isExtra":false},{"id":"f1315fc0-dfbb-459c-9f31-49d8e60875f4","note":"","count":10,"label":"Pepperoni 40 cm","posId":"108","price":30900,"isExtra":false},{"id":"8c704055-e242-493d-b754-bb711e5a6c0b","note":"","count":3,"label":"Hawai 40 cm","posId":"102","price":30900,"isExtra":false},{"id":"d63e9120-8ffe-444c-ba51-6c942a13f4fc","note":"","count":3,"label":"Margherita 40 cm","posId":"100","price":26900,"isExtra":false}]</t>
  </si>
  <si>
    <t>2026-03-03T13:31:01.755+01:00</t>
  </si>
  <si>
    <t>2026-03-03T13:38:19.981+01:00</t>
  </si>
  <si>
    <t>2026-03-03T13:48:48.805+01:00</t>
  </si>
  <si>
    <t>2026-03-03T13:31:02.200+01:00</t>
  </si>
  <si>
    <t>[{"id":"ad7c292a-48c9-48db-b64c-0f7f8ebced7f","note":"","count":1,"label":"BBQ Meteor 40 cm","posId":"106","price":30900,"isExtra":false},{"id":"57c816b2-3e3f-46c2-b126-b09910d79cb0","note":"","count":1,"label":"změna na Smetanový základ","posId":"i129","price":0,"isExtra":true}]</t>
  </si>
  <si>
    <t>2026-03-03T13:25:38.816+01:00</t>
  </si>
  <si>
    <t>2026-03-03T13:31:56.076+01:00</t>
  </si>
  <si>
    <t>[{"id":"f0c3e040-cb3d-47e5-b6d2-72bcabf48828","count":1,"label":"Pizza Zeleninová 32 cm","posId":"115","price":24900,"isExtra":false,"creatorId":"zR_bfgijxt-NhSSA_DrVD","isPackging":0,"actualLabel":"Pizza Zeleninová 32 cm"},{"id":"ymBOCn5TmdXromQHrpfrr","count":1,"label":"Smetanový základ","posId":"ZRS32","price":0,"isExtra":true,"mainItemId":"f0c3e040-cb3d-47e5-b6d2-72bcabf48828"},{"id":"bbd3709a-e168-4407-8515-6961f0b006a3","count":1,"label":"Pizza Hawai 32 cm","posId":"114","price":24900,"isExtra":false,"creatorId":"sSvdfUwb0HLLoyHkM3Nax","isPackging":0,"actualLabel":"Pizza Hawai 32 cm"}]</t>
  </si>
  <si>
    <t>2026-03-03T13:02:03.028+01:00</t>
  </si>
  <si>
    <t>2026-03-03T13:12:28.186+01:00</t>
  </si>
  <si>
    <t>2026-03-03T13:21:34.634+01:00</t>
  </si>
  <si>
    <t>2026-03-03T13:02:03.868+01:00</t>
  </si>
  <si>
    <t>[{"id":"194f980e-141e-4220-9f1e-0e1e9edc412e","note":"","count":1,"label":"Quattro Formaggi 18 cm","posId":"135","price":11900,"isExtra":false},{"id":"c5b474e6-18c7-4e68-bfba-30417cf8de0f","note":"","count":1,"label":"Kukuřice.","posId":"A115","price":1500,"isExtra":true},{"id":"c1383a56-9eef-4159-8de6-52ba98917da4","note":"","count":1,"label":"Pepperoni Rolls, 6 ks","posId":"P100","price":8900,"isExtra":false},{"id":"9c8406f1-6a20-45d1-8b5d-cb871c6343c9","note":"","count":1,"label":"Aquilla tea černý čaj/broskev 0,5l","posId":"N120","price":4900,"isExtra":false}]</t>
  </si>
  <si>
    <t>2026-03-03T12:59:02.641+01:00</t>
  </si>
  <si>
    <t>2026-03-03T13:09:02.217+01:00</t>
  </si>
  <si>
    <t>2026-03-03T12:54:17.995+01:00</t>
  </si>
  <si>
    <t>2026-03-03T13:02:18.361+01:00</t>
  </si>
  <si>
    <t>2026-03-03T12:49:01.787+01:00</t>
  </si>
  <si>
    <t>2026-03-03T13:04:59.988+01:00</t>
  </si>
  <si>
    <t>[{"id":"944ada84-4b76-4cec-9248-ebcd083131da","note":"","count":1,"label":"Baby špenát &amp; kuře 32 cm","posId":"140","price":24900,"isExtra":false},{"id":"85dc195f-7d7b-4fb5-b41d-eb1c9c76b3a3","note":"","count":1,"label":"Hot &amp; Spicy 32 cm","posId":"146","price":24900,"isExtra":false}]</t>
  </si>
  <si>
    <t>2026-03-03T12:48:49.320+01:00</t>
  </si>
  <si>
    <t>2026-03-03T13:21:03.082+01:00</t>
  </si>
  <si>
    <t>2026-03-03T12:47:44.070+01:00</t>
  </si>
  <si>
    <t>2026-03-03T12:56:00.501+01:00</t>
  </si>
  <si>
    <t>[{"id":"100","note":"","count":1,"label":"Margherita 40cm","posId":"100","price":26900,"isExtra":false},{"id":"K0000","note":"","count":1,"label":"Balné","posId":"K0000","price":2000,"isExtra":true},{"id":"X1000","note":"","count":1,"label":"bez plněných okrajů","posId":"X1000","price":0,"isExtra":true},{"id":"C113","note":"","count":1,"label":"Mozzarella","posId":"C113","price":4000,"KDSTags":["greenhighlight"],"isExtra":true},{"id":"C106","note":"","count":1,"label":"Šunka","posId":"C106","price":4000,"KDSTags":["greenhighlight"],"isExtra":true},{"id":"N124","note":"","count":1,"label":"Pepsi 1l","posId":"N124","price":5900,"isExtra":false}]</t>
  </si>
  <si>
    <t>2026-03-03T12:27:02.105+01:00</t>
  </si>
  <si>
    <t>2026-03-03T12:35:16.026+01:00</t>
  </si>
  <si>
    <t>2026-03-03T12:39:35.694+01:00</t>
  </si>
  <si>
    <t>2026-03-03T12:27:02.453+01:00</t>
  </si>
  <si>
    <t>[{"id":"e12521cc-9391-4513-be27-f090014536cf","note":"","count":1,"label":"BBQ Texas 32 cm","posId":"143","price":24900,"isExtra":false}]</t>
  </si>
  <si>
    <t>2026-03-03T12:16:02.527+01:00</t>
  </si>
  <si>
    <t>2026-03-03T12:28:24.937+01:00</t>
  </si>
  <si>
    <t>[{"id":"f1315fc0-dfbb-459c-9f31-49d8e60875f4","note":"","count":1,"label":"Pepperoni 40 cm","posId":"108","price":30900,"isExtra":false},{"id":"57c816b2-3e3f-46c2-b126-b09910d79cb0","note":"","count":1,"label":"změna na Smetanový základ","posId":"i129","price":0,"isExtra":true},{"id":"932d1eab-8f45-4992-b460-cc5099f91e14","note":"","count":1,"label":"Okraj Hotdog, BBQ","posId":"A120","price":6500,"isExtra":true},{"id":"d5c01305-5b81-4931-8ef0-14413da22bab","note":"","count":1,"label":"Kukuřice","posId":"C115","price":3500,"KDSTags":["greenhighlight"],"isExtra":true},{"id":"36ea3088-07fd-428f-b871-c4a5ee9cef7b","note":"","count":1,"label":"Comeback 40 cm","posId":"109","price":30900,"isExtra":false},{"id":"3a8b6a85-3b5c-4ee4-be2d-261ab8731d6e","note":"","count":1,"label":"Dip česnekový","posId":"P106","price":2000,"isExtra":false}]</t>
  </si>
  <si>
    <t>2026-03-03T12:05:59.875+01:00</t>
  </si>
  <si>
    <t>2026-03-03T12:17:38.762+01:00</t>
  </si>
  <si>
    <t>2026-03-03T12:27:47.344+01:00</t>
  </si>
  <si>
    <t>2026-03-03T12:06:00.342+01:00</t>
  </si>
  <si>
    <t>[{"id":"272cd130-2932-4537-ac06-674dcc0d9489","count":1,"label":"Pizza Capricciosa 32","posId":"113","price":24900,"isExtra":false,"creatorId":"ocbqz7LK68PYav6eCkbVz","isPackging":0,"actualLabel":"Pizza Capricciosa 32"}]</t>
  </si>
  <si>
    <t>2026-03-03T12:04:23.884+01:00</t>
  </si>
  <si>
    <t>2026-03-03T12:14:10.034+01:00</t>
  </si>
  <si>
    <t>[{"id":"69427585fd8faa40bcc99d81","count":1,"label":"Capricciosa 32cm","posId":"113","price":24900,"isExtra":false},{"id":"6511bee39791b916de149f24","count":1,"label":"Balné","posId":"K0000","price":1500,"isExtra":true},{"id":"68ed3b351f991b59f0e56fe9","count":1,"label":"okraj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bylinky","posId":"A121","price":5700,"isExtra":true},{"id":"69427585fd8faa40bcc99dcb","count":1,"label":"Pepsi 1l","posId":"N124","price":5900,"isExtra":false}]</t>
  </si>
  <si>
    <t>2026-03-03T11:58:01.793+01:00</t>
  </si>
  <si>
    <t>2026-03-03T12:05:06.694+01:00</t>
  </si>
  <si>
    <t>2026-03-03T12:15:29.893+01:00</t>
  </si>
  <si>
    <t>2026-03-03T11:58:02.201+01:00</t>
  </si>
  <si>
    <t>[{"id":"36ea3088-07fd-428f-b871-c4a5ee9cef7b","note":"","count":1,"label":"Comeback 40 cm","posId":"109","price":30900,"isExtra":false},{"id":"670e963a-3bc6-4d99-8aed-b86eae3c2021","note":"","count":1,"label":"BEZ -mozzarella","posId":"X113","price":0,"KDSTags":["redhighlight"],"isExtra":true},{"id":"36ea3088-07fd-428f-b871-c4a5ee9cef7b","note":"","count":1,"label":"Comeback 40 cm","posId":"109","price":30900,"isExtra":false}]</t>
  </si>
  <si>
    <t>2026-03-03T11:44:37.101+01:00</t>
  </si>
  <si>
    <t>2026-03-03T11:51:24.831+01:00</t>
  </si>
  <si>
    <t>[{"id":"69427585fd8faa40bcc99dcb","count":1,"label":"Pepsi 1l","posId":"N124","price":5900,"isExtra":false},{"id":"69427585fd8faa40bcc99d55","count":1,"label":"Margherita 40cm","posId":"100","price":26900,"isExtra":false},{"id":"6511bee39791b916de149b1b","count":1,"label":"Balné","posId":"K0000","price":2000,"isExtra":true}]</t>
  </si>
  <si>
    <t>2026-03-03T11:41:02.213+01:00</t>
  </si>
  <si>
    <t>2026-03-03T11:57:17.621+01:00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</si>
  <si>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bylinky","posId":"A122","price":6500,"isExtra":true},{"id":"bd8e2f82-3d11-4ada-88ad-67191c012d18","note":"","count":1,"label":"BEZ -olivy","posId":"X112","price":0,"KDSTags":["redhighlight"],"isExtra":true},{"id":"3a8b6a85-3b5c-4ee4-be2d-261ab8731d6e","note":"","count":2,"label":"Dip česnekový","posId":"P106","price":2000,"isExtra":false}]</t>
  </si>
  <si>
    <t>2026-03-03T11:38:01.635+01:00</t>
  </si>
  <si>
    <t>2026-03-03T11:49:41.560+01:00</t>
  </si>
  <si>
    <t>[{"id":"f9a8b09a-bed1-496c-b9fc-0dd1ce05cc0c","note":"","count":1,"label":"Veggieballs 40 cm","posId":"105","price":30900,"isExtra":false}]</t>
  </si>
  <si>
    <t>2026-03-03T11:31:33.608+01:00</t>
  </si>
  <si>
    <t>2026-03-03T11:43:49.698+01:00</t>
  </si>
  <si>
    <t>[{"id":"69427585fd8faa40bcc99db5","count":1,"label":"Jalapenos Rolls","posId":"jpr200","price":8900,"isExtra":false},{"id":"6511bee39791b916de149f24","count":1,"label":"Balné","posId":"K0000","price":1500,"isExtra":true},{"id":"69427585fd8faa40bcc99d57","count":1,"label":"Quattro Formaggi 40cm","posId":"111","price":30900,"isExtra":false},{"id":"6511bee39791b916de149b1b","count":1,"label":"Balné","posId":"K0000","price":2000,"isExtra":true},{"id":"67484135a145e6629761848d","count":1,"label":"Rajčatový základ","posId":"ZSR40","price":0,"isExtra":true},{"id":"68ed3b351f991b59f0e56c27","count":1,"label":"okraj mozzarella, bylinky","posId":"A122","price":6500,"isExtra":true},{"id":"69427585fd8faa40bcc99db1","count":1,"label":"Česnekový dip","posId":"P106","price":2000,"isExtra":false},{"id":"6511bee39791b916de149f24","count":1,"label":"Balné","posId":"K0000","price":1500,"isExtra":true}]</t>
  </si>
  <si>
    <t>2026-03-03T11:26:23.381+01:00</t>
  </si>
  <si>
    <t>2026-03-03T11:37:51.686+01:00</t>
  </si>
  <si>
    <t>2026-03-03T11:16:50.818+01:00</t>
  </si>
  <si>
    <t>2026-03-03T11:35:10.641+01:00</t>
  </si>
  <si>
    <t>[{"id":"69427585fd8faa40bcc99d71","count":2,"label":"Quattro Formaggi 32cm","posId":"123","price":24900,"isExtra":false},{"id":"6511bee39791b916de149f24","count":2,"label":"Balné","posId":"K0000","price":1500,"isExtra":true},{"id":"67484135a145e66297617eb4","count":2,"label":"Rajčatový základ","posId":"ZSR32","price":0,"isExtra":true},{"id":"68ed3b351f991b59f0e56fe8","count":2,"label":"bez plněných okrajů","posId":"X1000","price":0,"isExtra":true}]</t>
  </si>
  <si>
    <t>2026-03-03T11:12:02.423+01:00</t>
  </si>
  <si>
    <t>2026-03-03T11:30:48.417+01:00</t>
  </si>
  <si>
    <t>2026-03-03T11:38:28.006+01:00</t>
  </si>
  <si>
    <t>2026-03-03T11:12:02.850+01:00</t>
  </si>
  <si>
    <t>[{"id":"ff8bc446-e047-44f1-bae5-423b565e0123","note":"","count":1,"label":"Capricciosa 32 cm","posId":"137","price":24900,"isExtra":false}]</t>
  </si>
  <si>
    <t>2026-03-03T11:07:02.381+01:00</t>
  </si>
  <si>
    <t>2026-03-03T11:29:56.475+01:00</t>
  </si>
  <si>
    <t>2026-03-03T11:50:24.522+01:00</t>
  </si>
  <si>
    <t>2026-03-03T11:07:03.310+01:00</t>
  </si>
  <si>
    <t>[{"id":"03ade9ce-5d0f-4499-a6a3-340b58ae4468","note":"","count":1,"label":"Capricciosa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bylinky","posId":"A121","price":5700,"isExtra":true},{"id":"bd8e2f82-3d11-4ada-88ad-67191c012d18","note":"","count":1,"label":"BEZ -olivy","posId":"X112","price":0,"KDSTags":["redhighlight"],"isExtra":true},{"id":"bf8dc38b-6c8e-42b6-9da3-3170253a57d4","note":"","count":1,"label":"Hot &amp; Spicy 32 cm","posId":"122","price":24900,"isExtra":false},{"id":"57c816b2-3e3f-46c2-b126-b09910d79cb0","note":"","count":1,"label":"změna na Smetanový základ","posId":"i129","price":0,"isExtra":true},{"id":"21fd0686-e8d1-43f1-84c9-d96f5842a3ca","note":"","count":1,"label":"okraj mozzarella, bylinky","posId":"A121","price":5700,"isExtra":true},{"id":"fcbcf6b6-34c6-4d5f-ac5b-f6ece72e0953","note":"","count":1,"label":"BBQ Meteor 32 cm","posId":"118","price":24900,"isExtra":false},{"id":"21fd0686-e8d1-43f1-84c9-d96f5842a3ca","note":"","count":1,"label":"okraj mozzarella, bylinky","posId":"A121","price":5700,"isExtra":true},{"id":"e12521cc-9391-4513-be27-f090014536cf","note":"","count":1,"label":"BBQ Texas 32 cm","posId":"143","price":24900,"isExtra":false},{"id":"f2ca88ba-7288-4f05-a925-149da2e2137e","note":"","count":1,"label":"okraj Hotdog, BBQ","posId":"A119","price":5700,"isExtra":true},{"id":"6bbd4662-3c19-4725-919c-71f4c4e91f89","note":"","count":1,"label":"BBQ Meteor 32 cm","posId":"142","price":24900,"isExtra":false},{"id":"f61b7339-3b20-4583-b2b8-12e48de2876d","note":"","count":1,"label":"změna na Rajčatový základ","posId":"i105","price":0,"isExtra":true},{"id":"21fd0686-e8d1-43f1-84c9-d96f5842a3ca","note":"","count":1,"label":"okraj mozzarella, bylinky","posId":"A121","price":5700,"isExtra":true},{"id":"fcbcf6b6-34c6-4d5f-ac5b-f6ece72e0953","note":"","count":1,"label":"BBQ Meteor 32 cm","posId":"118","price":24900,"isExtra":false},{"id":"21fd0686-e8d1-43f1-84c9-d96f5842a3ca","note":"","count":1,"label":"okraj mozzarella, bylinky","posId":"A121","price":5700,"isExtra":true},{"id":"adb25a98-2836-4da5-82f5-82c3fc24d621","note":"","count":1,"label":"grana padano","posId":"B130","price":3000,"KDSTags":["greenhighlight"],"isExtra":true}]</t>
  </si>
  <si>
    <t>2026-03-02T23:36:13.771+01:00</t>
  </si>
  <si>
    <t>2026-03-02T23:42:55.311+01:00</t>
  </si>
  <si>
    <t>[{"id":"54414715","note":"","size":"Zeleninová 40cm","count":1,"label":"Zeleninová 40cm","posId":"103","price":30900,"isExtra":false},{"id":"54414779","note":"","count":1,"label":"Balné","posId":"K0000","price":2000,"isExtra":true},{"id":"54414777","note":"","count":1,"label":"bez plněných okrajů","posId":"X1000","price":0,"isExtra":true},{"id":"54414831","note":"","count":1,"label":"Bez papriky","posId":"X111","price":0,"KDSTags":["redhighlight"],"isExtra":true},{"id":"54414808","note":"","count":1,"label":"Jalapeňos","posId":"C102","price":3500,"KDSTags":["greenhighlight"],"isExtra":true},{"id":"54414865","note":"","count":1,"label":"Paprika","posId":"C111","price":3500,"KDSTags":["greenhighlight"],"isExtra":true}]</t>
  </si>
  <si>
    <t>2026-03-02T23:26:42.205+01:00</t>
  </si>
  <si>
    <t>2026-03-02T23:35:17.322+01:00</t>
  </si>
  <si>
    <t>[{"id":"54414710","note":"","size":"Comeback 40cm 🌶️","count":1,"label":"Comeback 40cm 🌶️","posId":"109","price":30900,"isExtra":false},{"id":"54414779","note":"","count":1,"label":"Balné","posId":"K0000","price":2000,"isExtra":true},{"id":"54414873","note":"","count":1,"label":"okraj hotdog, bez omáčky","posId":"A126","price":6500,"isExtra":true}]</t>
  </si>
  <si>
    <t>2026-03-02T23:14:55.214+01:00</t>
  </si>
  <si>
    <t>2026-03-02T23:26:42.126+01:00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</si>
  <si>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🌶️🌶️","posId":"110","price":30900,"isExtra":false},{"id":"6511bee39791b916de149b1b","count":1,"label":"Balné","posId":"K0000","price":2000,"isExtra":true},{"id":"68ed3b351f991b59f0e56c27","count":1,"label":"okraj mozzarella, bylinky","posId":"A122","price":6500,"isExtra":true},{"id":"69427585fd8faa40bcc99d81","count":1,"label":"Capricciosa 32cm","posId":"113","price":24900,"isExtra":false},{"id":"6511bee39791b916de149f24","count":1,"label":"Balné","posId":"K0000","price":1500,"isExtra":true},{"id":"68ed3b351f991b59f0e56fe8","count":1,"label":"bez plněných okrajů","posId":"X1000","price":0,"isExtra":true},{"id":"69427585fd8faa40bcc99db1","count":1,"label":"Česnekový dip","posId":"P106","price":2000,"isExtra":false},{"id":"6511bee39791b916de149f24","count":1,"label":"Balné","posId":"K0000","price":1500,"isExtra":true}]</t>
  </si>
  <si>
    <t>2026-03-02T22:47:41.804+01:00</t>
  </si>
  <si>
    <t>2026-03-02T22:52:38.839+01:00</t>
  </si>
  <si>
    <t>[{"id":"69427585fd8faa40bcc99d5f","count":1,"label":"BBQ Texas 40cm","posId":"107","price":30900,"isExtra":false},{"id":"6511bee39791b916de149b1b","count":1,"label":"Balné","posId":"K0000","price":2000,"isExtra":true},{"id":"67484135a145e6629761846f","count":1,"label":"Rajčatový základ","posId":"ZBR40","price":0,"isExtra":true},{"id":"69427585fd8faa40bcc99db1","count":1,"label":"Česnekový dip","posId":"P106","price":2000,"isExtra":false},{"id":"6511bee39791b916de149f24","count":1,"label":"Balné","posId":"K0000","price":1500,"isExtra":true},{"id":"69427585fd8faa40bcc99dcd","count":1,"label":"Pepsi zero sugar 1l","posId":"N125","price":5900,"isExtra":false}]</t>
  </si>
  <si>
    <t>2026-03-02T22:45:36.659+01:00</t>
  </si>
  <si>
    <t>2026-03-02T22:51:33.900+01:00</t>
  </si>
  <si>
    <t>[{"id":"122","note":"","count":1,"label":"Hot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základ","posId":"ZRB32","price":0,"isExtra":true},{"id":"P103","note":"","count":1,"label":"Pečené brambory","posId":"P103","price":6900,"isExtra":false},{"id":"K0000","note":"","count":1,"label":"Balné","posId":"K0000","price":1500,"isExtra":true}]</t>
  </si>
  <si>
    <t>2026-03-02T22:41:04.744+01:00</t>
  </si>
  <si>
    <t>2026-03-02T22:46:06.919+01:00</t>
  </si>
  <si>
    <t>[{"id":"57279386","note":"","size":"Opočno karamel","count":1,"label":"Opočno karamel","posId":"D112","price":12900,"isExtra":false},{"id":"59610945","note":"","size":"Veggieballs 32cm 🌶️🌶️","count":1,"label":"Veggieballs 32cm 🌶️🌶️","posId":"117","price":24900,"isExtra":false},{"id":"54414789","note":"","count":1,"label":"Balné","posId":"K0000","price":1500,"isExtra":true},{"id":"54414750","note":"","size":"Česnekový dip","count":1,"label":"Česnekový dip","posId":"P106","price":2000,"isExtra":false},{"id":"54414789","note":"","count":1,"label":"Balné","posId":"K0000","price":1500,"isExtra":true}]</t>
  </si>
  <si>
    <t>2026-03-02T22:33:53.144+01:00</t>
  </si>
  <si>
    <t>2026-03-02T22:40:16.781+01:00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</si>
  <si>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40cm","posId":"111","price":30900,"isExtra":false},{"id":"54414779","note":"","count":1,"label":"Balné","posId":"K0000","price":2000,"isExtra":true},{"id":"61817985","note":"","size":"Guarana kiwi a jablko","count":1,"label":"Guarana kiwi a jablko","posId":"N144","price":5500,"isExtra":false}]</t>
  </si>
  <si>
    <t>2026-03-02T22:29:52.529+01:00</t>
  </si>
  <si>
    <t>2026-03-02T22:40:15.801+01:00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</si>
  <si>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54414830","note":"","count":1,"label":"Žampiony","posId":"C105","price":3500,"KDSTags":["greenhighlight"],"isExtra":true},{"id":"54414878","note":"","count":1,"label":"Cibule","posId":"C103","price":3500,"KDSTags":["greenhighlight"],"isExtra":true}]</t>
  </si>
  <si>
    <t>2026-03-02T22:20:02.027+01:00</t>
  </si>
  <si>
    <t>2026-03-02T22:28:23.580+01:00</t>
  </si>
  <si>
    <t>2026-03-02T22:33:22.504+01:00</t>
  </si>
  <si>
    <t>2026-03-02T22:20:38.772+01:00</t>
  </si>
  <si>
    <t>[{"id":"944ada84-4b76-4cec-9248-ebcd083131da","note":"","count":1,"label":"Baby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bylinky","posId":"A121","price":5700,"isExtra":true}]</t>
  </si>
  <si>
    <t>2026-03-02T22:15:31.395+01:00</t>
  </si>
  <si>
    <t>2026-03-02T22:27:40.798+01:00</t>
  </si>
  <si>
    <t>[{"id":"122","note":"","count":1,"label":"Hot &amp; Spicy 32cm 🌶️🌶️","posId":"122","price":24900,"isExtra":false},{"id":"K0000","note":"","count":1,"label":"Balné","posId":"K0000","price":1500,"isExtra":true},{"id":"A121","note":"","count":1,"label":"okraj mozzarella, bylinky","posId":"A121","price":5700,"isExtra":true}]</t>
  </si>
  <si>
    <t>2026-03-02T21:53:09.397+01:00</t>
  </si>
  <si>
    <t>2026-03-02T21:59:41.572+01:00</t>
  </si>
  <si>
    <t>[{"id":"69427585fd8faa40bcc99d57","count":1,"label":"Quattro Formaggi 40cm","posId":"111","price":30900,"isExtra":false},{"id":"6511bee39791b916de149b1b","count":1,"label":"Balné","posId":"K0000","price":2000,"isExtra":true},{"id":"69427585fd8faa40bcc99d61","count":1,"label":"BBQ Meteor 40cm","posId":"106","price":30900,"isExtra":false},{"id":"6511bee39791b916de149b1b","count":1,"label":"Balné","posId":"K0000","price":2000,"isExtra":true}]</t>
  </si>
  <si>
    <t>2026-03-02T21:35:37.283+01:00</t>
  </si>
  <si>
    <t>2026-03-02T21:41:35.421+01:00</t>
  </si>
  <si>
    <t>2026-03-02T21:17:58.486+01:00</t>
  </si>
  <si>
    <t>2026-03-02T21:24:29.441+01:00</t>
  </si>
  <si>
    <t>[{"id":"54414708","note":"","size":"Quattro Formaggi 40cm","count":1,"label":"Quattro Formaggi 40cm","posId":"111","price":30900,"isExtra":false},{"id":"54414779","note":"","count":1,"label":"Balné","posId":"K0000","price":2000,"isExtra":true},{"id":"59555833","note":"","count":1,"label":"Rajčatový základ","posId":"ZSR40","price":0,"isExtra":true},{"id":"54414909","note":"","count":1,"label":"Pepperoni salám","posId":"C109","price":4000,"KDSTags":["greenhighlight"],"isExtra":true}]</t>
  </si>
  <si>
    <t>2026-03-02T21:15:27.376+01:00</t>
  </si>
  <si>
    <t>2026-03-02T21:23:37.469+01:00</t>
  </si>
  <si>
    <t>[{"id":"59610943","note":"Jalapeňo jen na půlku pizzy prosím.","size":"Capricciosa 32cm","count":1,"label":"Capricciosa 32cm","posId":"113","price":24900,"isExtra":false},{"id":"54414789","note":"","count":1,"label":"Balné","posId":"K0000","price":1500,"isExtra":true},{"id":"54414800","note":"","count":1,"label":"Jalapeňos","posId":"B102","price":2500,"KDSTags":["greenhighlight"],"isExtra":true},{"id":"54414876","note":"","count":1,"label":"Cibule","posId":"B103","price":2500,"KDSTags":["greenhighlight"],"isExtra":true},{"id":"54414880","note":"","count":1,"label":"Kukuřice","posId":"B115","price":2500,"KDSTags":["greenhighlight"],"isExtra":true}]</t>
  </si>
  <si>
    <t>2026-03-02T21:14:23.199+01:00</t>
  </si>
  <si>
    <t>2026-03-02T21:22:26.379+01:00</t>
  </si>
  <si>
    <t>[{"id":"69427585fd8faa40bcc99d7f","count":1,"label":"Hawai 32cm","posId":"114","price":24900,"isExtra":false},{"id":"6511bee39791b916de149f24","count":1,"label":"Balné","posId":"K0000","price":1500,"isExtra":true},{"id":"67484135a145e662976180c7","count":1,"label":"Smetanový základ","posId":"ZRS32","price":0,"isExtra":true}]</t>
  </si>
  <si>
    <t>2026-03-02T21:13:36.472+01:00</t>
  </si>
  <si>
    <t>2026-03-02T21:21:24.566+01:00</t>
  </si>
  <si>
    <t>Mossaad</t>
  </si>
  <si>
    <t>2026-03-02T21:09:37.167+01:00</t>
  </si>
  <si>
    <t>2026-03-02T21:19:55.375+01:00</t>
  </si>
  <si>
    <t>2026-03-02T20:52:13.611+01:00</t>
  </si>
  <si>
    <t>2026-03-02T20:58:58.664+01:00</t>
  </si>
  <si>
    <t>2026-03-02T20:48:36.439+01:00</t>
  </si>
  <si>
    <t>2026-03-02T21:07:27.385+01:00</t>
  </si>
  <si>
    <t>[{"id":"69427585fd8faa40bcc99d63","count":1,"label":"Zeleninová 40cm","posId":"103","price":30900,"isExtra":false},{"id":"6511bee39791b916de149b1b","count":1,"label":"Balné","posId":"K0000","price":2000,"isExtra":true},{"id":"68ed3b351f991b59f0e56c27","count":1,"label":"okraj mozzarella, bylinky","posId":"A122","price":6500,"isExtra":true},{"id":"684ae97920a48a7892c1fa37","count":1,"label":"Špenát s česnekem","posId":"C107","price":3500,"KDSTags":["greenhighlight"],"isExtra":true},{"id":"684ae97920a48a7892c1fa3c","count":1,"label":"Kuře","posId":"C114","price":4000,"KDSTags":["greenhighlight"],"isExtra":true}]</t>
  </si>
  <si>
    <t>2026-03-02T20:39:29.047+01:00</t>
  </si>
  <si>
    <t>2026-03-02T20:45:17.741+01:00</t>
  </si>
  <si>
    <t>[{"id":"69427585fd8faa40bcc99d5d","count":1,"label":"Pepperoni 40cm 🌶️🌶️","posId":"108","price":30900,"isExtra":false},{"id":"6511bee39791b916de149b1b","count":1,"label":"Balné","posId":"K0000","price":2000,"isExtra":true},{"id":"67484135a145e66297618377","count":1,"label":"BBQ základ","posId":"ZRB40","price":0,"isExtra":true},{"id":"68ed3b351f991b59f0e56c26","count":1,"label":"bez plněných okrajů","posId":"X1000","price":0,"isExtra":true}]</t>
  </si>
  <si>
    <t>2026-03-02T20:27:24.158+01:00</t>
  </si>
  <si>
    <t>2026-03-02T20:32:15.326+01:00</t>
  </si>
  <si>
    <t>[{"id":"69427585fd8faa40bcc99d79","count":1,"label":"BBQ Texas 32cm","posId":"119","price":24900,"isExtra":false},{"id":"6511bee39791b916de149f24","count":1,"label":"Balné","posId":"K0000","price":1500,"isExtra":true},{"id":"67484135a145e66297617e13","count":1,"label":"Rajčatový základ","posId":"ZBR32","price":0,"isExtra":true},{"id":"68ed3b351f991b59f0e56fe8","count":1,"label":"bez plněných okrajů","posId":"X1000","price":0,"isExtra":true},{"id":"684ae97920a48a7892c1fcc0","count":1,"label":"Bez mozzarelly","posId":"X113","price":0,"KDSTags":["redhighlight"],"isExtra":true},{"id":"684ae97920a48a7892c1fc10","count":1,"label":"Olivy","posId":"B112","price":2500,"KDSTags":["greenhighlight"],"isExtra":true},{"id":"684ae97920a48a7892c1fc11","count":1,"label":"Ananas","posId":"B100","price":2500,"KDSTags":["greenhighlight"],"isExtra":true}]</t>
  </si>
  <si>
    <t>2026-03-02T20:24:17.202+01:00</t>
  </si>
  <si>
    <t>2026-03-02T20:31:27.309+01:00</t>
  </si>
  <si>
    <t>2026-03-02T20:16:18.348+01:00</t>
  </si>
  <si>
    <t>2026-03-02T20:23:23.099+01:00</t>
  </si>
  <si>
    <t>2026-03-03T05:59:59.999+01:00</t>
  </si>
  <si>
    <t>[{"id":"bbd3709a-e168-4407-8515-6961f0b006a3","count":1,"label":"Pizza Hawai 32 cm","posId":"114","price":24900,"isExtra":false,"discount":{"type":"percentage","value":50},"creatorId":"WwS2PPwnZSMDqjsrDS2HT","isPackging":0,"actualLabel":"Pizza Hawai 32 cm"}]</t>
  </si>
  <si>
    <t>2026-03-02T20:11:02.155+01:00</t>
  </si>
  <si>
    <t>2026-03-02T20:24:45.073+01:00</t>
  </si>
  <si>
    <t>2026-03-02T20:36:24.360+01:00</t>
  </si>
  <si>
    <t>2026-03-02T20:11:03.312+01:00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</si>
  <si>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bylinky","posId":"A122","price":6500,"isExtra":true},{"id":"36ea3088-07fd-428f-b871-c4a5ee9cef7b","note":"","count":1,"label":"Comeback 40 cm","posId":"109","price":30900,"isExtra":false},{"id":"932d1eab-8f45-4992-b460-cc5099f91e14","note":"","count":1,"label":"Okraj Hotdog, BBQ","posId":"A120","price":6500,"isExtra":true},{"id":"6463d074-457d-4955-9cf5-43bdb5619e32","note":"","count":1,"label":"Jablečno-skořicové rolls, 8ks","posId":"18","price":8900,"isExtra":false},{"id":"e1ef9526-7c68-483b-a8a1-92bb58ce9f1e","note":"","count":2,"label":"Jalapenos Rolls, 6 ks","posId":"jpr200","price":8900,"isExtra":false},{"id":"d3eb4d53-930f-46c7-bd43-afdbaaac1bcf","note":"","count":1,"label":"Masové kuličky, 10 ks","posId":"P102","price":9900,"isExtra":false}]</t>
  </si>
  <si>
    <t>2026-03-02T19:56:03.860+01:00</t>
  </si>
  <si>
    <t>2026-03-02T20:00:54.049+01:00</t>
  </si>
  <si>
    <t>2026-03-02T20:30:14.872+01:00</t>
  </si>
  <si>
    <t>2026-03-02T19:56:04.384+01:00</t>
  </si>
  <si>
    <t>2026-03-02T19:50:01.582+01:00</t>
  </si>
  <si>
    <t>2026-03-02T19:56:05.136+01:00</t>
  </si>
  <si>
    <t>2026-03-02T19:50:01.562+01:00</t>
  </si>
  <si>
    <t>2026-03-02T19:57:05.065+01:00</t>
  </si>
  <si>
    <t>[{"id":"36ea3088-07fd-428f-b871-c4a5ee9cef7b","note":"","count":1,"label":"Comeback 40 cm","posId":"109","price":30900,"isExtra":false},{"id":"f315e3ea-4d99-415a-ab21-4d8aa27beec9","note":"","count":1,"label":"Kuře","posId":"C114","price":4000,"KDSTags":["greenhighlight"],"isExtra":true},{"id":"d5c01305-5b81-4931-8ef0-14413da22bab","note":"","count":1,"label":"Kukuřice","posId":"C115","price":3500,"KDSTags":["greenhighlight"],"isExtra":true}]</t>
  </si>
  <si>
    <t>2026-03-02T19:47:02.303+01:00</t>
  </si>
  <si>
    <t>2026-03-02T19:54:02.007+01:00</t>
  </si>
  <si>
    <t>[{"id":"1fae666b-4102-4ed0-b317-2a07b21ae279","note":"","count":1,"label":"Hot &amp; Spicy 40 cm","posId":"110","price":30900,"isExtra":false},{"id":"f1315fc0-dfbb-459c-9f31-49d8e60875f4","note":"","count":1,"label":"Pepperoni 40 cm","posId":"108","price":30900,"isExtra":false}]</t>
  </si>
  <si>
    <t>2026-03-02T19:41:02.104+01:00</t>
  </si>
  <si>
    <t>2026-03-02T19:49:16.108+01:00</t>
  </si>
  <si>
    <t>2026-03-02T20:16:33.812+01:00</t>
  </si>
  <si>
    <t>2026-03-02T19:43:30.383+01:00</t>
  </si>
  <si>
    <t>[{"id":"ee394832-8137-440a-84b7-b9e0df42a9ab","note":"","count":1,"label":"Hawai 32 cm","posId":"114","price":24900,"isExtra":false},{"id":"d1e9623b-89c9-4caa-a2ba-cbaafad1a883","note":"","count":1,"label":"slanina","posId":"B108","price":3000,"KDSTags":["greenhighlight"],"isExtra":true},{"id":"adb25a98-2836-4da5-82f5-82c3fc24d621","note":"","count":1,"label":"grana padano","posId":"B130","price":3000,"KDSTags":["greenhighlight"],"isExtra":true},{"id":"ea8ba6dd-c20a-4bae-a731-5344afc761eb","note":"","count":1,"label":"Capricciosa 18 cm","posId":"125","price":11900,"isExtra":false},{"id":"c5b474e6-18c7-4e68-bfba-30417cf8de0f","note":"","count":1,"label":"Kukuřice.","posId":"A115","price":1500,"isExtra":true},{"id":"7b8670b5-c06f-4a04-a7cd-97b786bd11ac","note":"","count":1,"label":"Žampiony.","posId":"A105","price":1500,"isExtra":true},{"id":"bd8e2f82-3d11-4ada-88ad-67191c012d18","note":"","count":1,"label":"BEZ -olivy","posId":"X112","price":0,"KDSTags":["redhighlight"],"isExtra":true}]</t>
  </si>
  <si>
    <t>2026-03-02T19:38:02.490+01:00</t>
  </si>
  <si>
    <t>2026-03-02T19:46:05.031+01:00</t>
  </si>
  <si>
    <t>2026-03-02T19:59:14.183+01:00</t>
  </si>
  <si>
    <t>2026-03-02T19:38:04.042+01:00</t>
  </si>
  <si>
    <t>2026-03-02T19:31:53.284+01:00</t>
  </si>
  <si>
    <t>2026-03-02T19:36:49.145+01:00</t>
  </si>
  <si>
    <t>[{"id":"69427585fd8faa40bcc99d71","count":1,"label":"Quattro Formaggi 32cm","posId":"123","price":24900,"isExtra":false},{"id":"6511bee39791b916de149f24","count":1,"label":"Balné","posId":"K0000","price":1500,"isExtra":true},{"id":"68ed3b351f991b59f0e56fe9","count":1,"label":"okraj mozzarella, bylinky","posId":"A121","price":5700,"isExtra":true},{"id":"69427585fd8faa40bcc99dcb","count":1,"label":"Pepsi 1l","posId":"N124","price":5900,"isExtra":false}]</t>
  </si>
  <si>
    <t>2026-03-02T19:27:28.804+01:00</t>
  </si>
  <si>
    <t>2026-03-02T19:27:50.959+01:00</t>
  </si>
  <si>
    <t>[{"id":"073b139c-2b4b-4660-bac4-44c384e58f57","count":1,"label":"Pepsi 1l","posId":"N124","price":5900,"isExtra":false,"creatorId":"4SahvK_peysas1LdvJMOm","isPackging":0,"actualLabel":"Pepsi 1l"}]</t>
  </si>
  <si>
    <t>2026-03-02T19:23:01.824+01:00</t>
  </si>
  <si>
    <t>2026-03-02T19:30:04.926+01:00</t>
  </si>
  <si>
    <t>2026-03-02T19:16:48.265+01:00</t>
  </si>
  <si>
    <t>2026-03-02T19:23:47.134+01:00</t>
  </si>
  <si>
    <t>[{"id":"69427585fd8faa40bcc99db7","count":1,"label":"Choco Rolls","posId":"chr100","price":8900,"isExtra":false},{"id":"6511bee39791b916de149f24","count":1,"label":"Balné","posId":"K0000","price":1500,"isExtra":true},{"id":"69427585fd8faa40bcc99d75","count":1,"label":"Comeback 32cm 🌶️","posId":"121","price":24900,"isExtra":false},{"id":"6511bee39791b916de149f24","count":1,"label":"Balné","posId":"K0000","price":1500,"isExtra":true},{"id":"67484135a145e662976180c6","count":1,"label":"BBQ základ","posId":"ZRB32","price":0,"isExtra":true},{"id":"68ed3b351f991b59f0e56fe9","count":1,"label":"okraj mozzarella, bylinky","posId":"A121","price":5700,"isExtra":true}]</t>
  </si>
  <si>
    <t>2026-03-02T19:15:17.768+01:00</t>
  </si>
  <si>
    <t>2026-03-02T19:22:14.137+01:00</t>
  </si>
  <si>
    <t>[{"id":"69427585fd8faa40bcc99d67","count":1,"label":"Capricciosa 40cm","posId":"101","price":30900,"isExtra":false},{"id":"6511bee39791b916de149b1b","count":1,"label":"Balné","posId":"K0000","price":2000,"isExtra":true},{"id":"69427585fd8faa40bcc99d5f","count":1,"label":"BBQ Texas 40cm","posId":"107","price":30900,"isExtra":false},{"id":"6511bee39791b916de149b1b","count":1,"label":"Balné","posId":"K0000","price":2000,"isExtra":true},{"id":"68ed3b351f991b59f0e56c26","count":1,"label":"bez plněných okrajů","posId":"X1000","price":0,"isExtra":true},{"id":"684ae97920a48a7892c1fcc3","count":5,"label":"Bez papriky","posId":"X111","price":0,"KDSTags":["redhighlight"],"isExtra":true},{"id":"69427585fd8faa40bcc99db1","count":2,"label":"Česnekový dip","posId":"P106","price":2000,"isExtra":false},{"id":"6511bee39791b916de149f24","count":2,"label":"Balné","posId":"K0000","price":1500,"isExtra":true}]</t>
  </si>
  <si>
    <t>2026-03-02T19:12:01.911+01:00</t>
  </si>
  <si>
    <t>2026-03-02T19:19:39.932+01:00</t>
  </si>
  <si>
    <t>[{"id":"8c704055-e242-493d-b754-bb711e5a6c0b","note":"","count":1,"label":"Hawai 40 cm","posId":"102","price":30900,"isExtra":false},{"id":"1fae666b-4102-4ed0-b317-2a07b21ae279","note":"","count":1,"label":"Hot &amp; Spicy 40 cm","posId":"110","price":30900,"isExtra":false}]</t>
  </si>
  <si>
    <t>2026-03-02T19:07:37.440+01:00</t>
  </si>
  <si>
    <t>2026-03-02T19:14:29.260+01:00</t>
  </si>
  <si>
    <t>[{"id":"69427585fd8faa40bcc99d5b","count":1,"label":"Comeback 40cm 🌶️","posId":"109","price":30900,"isExtra":false},{"id":"6511bee39791b916de149b1b","count":1,"label":"Balné","posId":"K0000","price":2000,"isExtra":true},{"id":"67484135a145e66297618377","count":1,"label":"BBQ základ","posId":"ZRB40","price":0,"isExtra":true},{"id":"68ed3b351f991b59f0e56c2a","count":1,"label":"okraj hotdog, bbq omáčka","posId":"A120","price":6500,"isExtra":true}]</t>
  </si>
  <si>
    <t>Vladislav</t>
  </si>
  <si>
    <t>2026-03-02T19:02:35.299+01:00</t>
  </si>
  <si>
    <t>2026-03-02T19:10:10.133+01:00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</si>
  <si>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C115","note":"","count":1,"label":"Kukuřice","posId":"C115","price":3500,"KDSTags":["greenhighlight"],"isExtra":true},{"id":"C101","note":"","count":2,"label":"Gorgonzola","posId":"C101","price":4000,"KDSTags":["greenhighlight"],"isExtra":true},{"id":"C109","note":"","count":1,"label":"Pepperoni salám","posId":"C109","price":4000,"KDSTags":["greenhighlight"],"isExtra":true}]</t>
  </si>
  <si>
    <t>2026-03-02T18:58:01.521+01:00</t>
  </si>
  <si>
    <t>2026-03-02T19:07:25.999+01:00</t>
  </si>
  <si>
    <t>2026-03-02T19:23:05.881+01:00</t>
  </si>
  <si>
    <t>2026-03-02T18:58:52.169+01:00</t>
  </si>
  <si>
    <t>[{"id":"a4efa812-1470-4ea2-a19d-39843abed3be","note":"","count":1,"label":"Comeback 32 cm","posId":"145","price":24900,"isExtra":false},{"id":"57c816b2-3e3f-46c2-b126-b09910d79cb0","note":"","count":1,"label":"změna na Smetanový základ","posId":"i129","price":0,"isExtra":true},{"id":"f4d7b9ad-ce62-498d-a90b-8016ab1e3604","note":"","count":1,"label":"Quattro Formaggi 32 cm","posId":"147","price":24900,"isExtra":false},{"id":"99710cd8-fa1f-4712-84a8-85da37e18dd0","note":"","count":2,"label":"Česnekový chléb","posId":"P104","price":7900,"isExtra":false}]</t>
  </si>
  <si>
    <t>2026-03-02T18:57:02.695+01:00</t>
  </si>
  <si>
    <t>2026-03-02T19:04:34.977+01:00</t>
  </si>
  <si>
    <t>2026-03-02T19:20:56.037+01:00</t>
  </si>
  <si>
    <t>2026-03-02T18:57:03.040+01:00</t>
  </si>
  <si>
    <t>[{"id":"f1315fc0-dfbb-459c-9f31-49d8e60875f4","note":"","count":1,"label":"Pepperoni 40 cm","posId":"108","price":30900,"isExtra":false},{"id":"52cffa8b-0a47-4e13-b315-64f9374ef0a7","note":"","count":1,"label":"Okraj Hotdog bez omáčky","posId":"A126","price":6500,"isExtra":true},{"id":"d5c01305-5b81-4931-8ef0-14413da22bab","note":"","count":1,"label":"Kukuřice","posId":"C115","price":3500,"KDSTags":["greenhighlight"],"isExtra":true}]</t>
  </si>
  <si>
    <t>2026-03-02T18:39:02.459+01:00</t>
  </si>
  <si>
    <t>2026-03-02T18:46:49.920+01:00</t>
  </si>
  <si>
    <t>2026-03-02T19:04:46.412+01:00</t>
  </si>
  <si>
    <t>2026-03-02T18:39:02.952+01:00</t>
  </si>
  <si>
    <t>2026-03-02T18:35:19.005+01:00</t>
  </si>
  <si>
    <t>2026-03-02T18:43:56.698+01:00</t>
  </si>
  <si>
    <t>[{"id":"69427585fd8faa40bcc99d75","count":1,"label":"Comeback 32cm 🌶️","posId":"121","price":24900,"isExtra":false},{"id":"6511bee39791b916de149f24","count":1,"label":"Balné","posId":"K0000","price":1500,"isExtra":true},{"id":"684ae97920a48a7892c1fc86","count":1,"label":"Bez salámu","posId":"X109","price":0,"KDSTags":["redhighlight"],"isExtra":true},{"id":"684ae97920a48a7892c1fc14","count":1,"label":"Kukuřice","posId":"B115","price":2500,"KDSTags":["greenhighlight"],"isExtra":true},{"id":"69427585fd8faa40bcc99d81","count":1,"label":"Capricciosa 32cm","posId":"113","price":24900,"isExtra":false},{"id":"6511bee39791b916de149f24","count":1,"label":"Balné","posId":"K0000","price":1500,"isExtra":true},{"id":"684ae97920a48a7892c1fd46","count":1,"label":"Bez žampionů","posId":"X105","price":0,"KDSTags":["redhighlight"],"isExtra":true}]</t>
  </si>
  <si>
    <t>2026-03-02T18:34:01.836+01:00</t>
  </si>
  <si>
    <t>2026-03-02T18:41:29.876+01:00</t>
  </si>
  <si>
    <t>2026-03-02T18:58:13.033+01:00</t>
  </si>
  <si>
    <t>2026-03-02T18:36:12.056+01:00</t>
  </si>
  <si>
    <t>2026-03-02T18:30:10.914+01:00</t>
  </si>
  <si>
    <t>2026-03-02T18:37:25.129+01:00</t>
  </si>
  <si>
    <t>[{"id":"69427585fd8faa40bcc99d59","count":1,"label":"Hot &amp; Spicy 40cm 🌶️🌶️","posId":"110","price":30900,"isExtra":false},{"id":"6511bee39791b916de149b1b","count":1,"label":"Balné","posId":"K0000","price":2000,"isExtra":true},{"id":"67484135a145e66297618377","count":1,"label":"BBQ základ","posId":"ZRB40","price":0,"isExtra":true},{"id":"68ed3b351f991b59f0e56c26","count":1,"label":"bez plněných okrajů","posId":"X1000","price":0,"isExtra":true}]</t>
  </si>
  <si>
    <t>2026-03-02T18:25:41.288+01:00</t>
  </si>
  <si>
    <t>2026-03-02T18:33:00.247+01:00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</si>
  <si>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32cm","posId":"123","price":24900,"isExtra":false},{"id":"54414789","note":"","count":1,"label":"Balné","posId":"K0000","price":1500,"isExtra":true},{"id":"54414817","note":"","count":1,"label":"Bez gorgonzoly","posId":"X101","price":0,"KDSTags":["redhighlight"],"isExtra":true},{"id":"59610942","note":"","size":"Hawai 32cm","count":1,"label":"Hawai 32cm","posId":"114","price":24900,"isExtra":false},{"id":"54414789","note":"","count":1,"label":"Balné","posId":"K0000","price":1500,"isExtra":true},{"id":"54414824","note":"","count":1,"label":"Bez ananasu","posId":"X100","price":0,"KDSTags":["redhighlight"],"isExtra":true},{"id":"54414750","note":"","size":"Česnekový dip","count":1,"label":"Česnekový dip","posId":"P106","price":2000,"isExtra":false},{"id":"54414789","note":"","count":1,"label":"Balné","posId":"K0000","price":1500,"isExtra":true},{"id":"57405810","note":"","size":"Aquilla zelený čaj/citron 0,5l","count":1,"label":"Aquilla zelený čaj/citron 0,5l","posId":"N121","price":4900,"isExtra":false},{"id":"57405816","note":"","size":"Mirinda 1l","count":1,"label":"Mirinda 1l","posId":"N126","price":5900,"isExtra":false}]</t>
  </si>
  <si>
    <t>2026-03-02T18:20:04.797+01:00</t>
  </si>
  <si>
    <t>2026-03-02T18:27:07.136+01:00</t>
  </si>
  <si>
    <t>2026-03-02T18:16:32.120+01:00</t>
  </si>
  <si>
    <t>2026-03-02T18:26:08.537+01:00</t>
  </si>
  <si>
    <t>[{"id":"69427585fd8faa40bcc99d6f","count":1,"label":"Margherita 32cm","posId":"112","price":20900,"isExtra":false},{"id":"6511bee39791b916de149f24","count":1,"label":"Balné","posId":"K0000","price":1500,"isExtra":true},{"id":"68ed3b351f991b59f0e56fe8","count":1,"label":"bez plněných okrajů","posId":"X1000","price":0,"isExtra":true},{"id":"684ae97920a48a7892c1fc14","count":1,"label":"Kukuřice","posId":"B115","price":2500,"KDSTags":["greenhighlight"],"isExtra":true},{"id":"684ae97920a48a7892c1fc1d","count":1,"label":"Párek","posId":"B110","price":3000,"KDSTags":["greenhighlight"],"isExtra":true},{"id":"69427585fd8faa40bcc99daf","count":1,"label":"Pepperoni Rolls 🌶️","posId":"P100","price":8900,"isExtra":false},{"id":"6511bee39791b916de149f24","count":1,"label":"Balné","posId":"K0000","price":1500,"isExtra":true},{"id":"69427585fd8faa40bcc99db1","count":1,"label":"Česnekový dip","posId":"P106","price":2000,"isExtra":false},{"id":"6511bee39791b916de149f24","count":1,"label":"Balné","posId":"K0000","price":1500,"isExtra":true}]</t>
  </si>
  <si>
    <t>2026-03-02T18:13:02.669+01:00</t>
  </si>
  <si>
    <t>2026-03-02T18:23:21.947+01:00</t>
  </si>
  <si>
    <t>2026-03-02T18:47:09.498+01:00</t>
  </si>
  <si>
    <t>2026-03-02T18:13:03.019+01:00</t>
  </si>
  <si>
    <t>[{"id":"e8f571e6-dd36-42d7-8826-52c90315986b","note":"","count":1,"label":"Baby špenát &amp; kuře 40 cm","posId":"104","price":30900,"isExtra":false},{"id":"211d85d0-839e-41d0-89e3-ea177ad7489e","note":"","count":3,"label":"Dip česnekový","posId":"P106","price":2000,"isExtra":false}]</t>
  </si>
  <si>
    <t>2026-03-02T18:12:34.488+01:00</t>
  </si>
  <si>
    <t>2026-03-02T18:23:48.102+01:00</t>
  </si>
  <si>
    <t>[{"id":"69427585fd8faa40bcc99d55","count":1,"label":"Margherita 40cm","posId":"100","price":26900,"isExtra":false},{"id":"6511bee39791b916de149b1b","count":1,"label":"Balné","posId":"K0000","price":2000,"isExtra":true},{"id":"684ae97920a48a7892c1fa31","count":1,"label":"Žampiony","posId":"C105","price":3500,"KDSTags":["greenhighlight"],"isExtra":true},{"id":"684ae97920a48a7892c1fa32","count":1,"label":"Olivy","posId":"C112","price":3500,"KDSTags":["greenhighlight"],"isExtra":true}]</t>
  </si>
  <si>
    <t>2026-03-02T18:09:31.173+01:00</t>
  </si>
  <si>
    <t>2026-03-02T18:19:18.079+01:00</t>
  </si>
  <si>
    <t>[{"id":"69427585fd8faa40bcc99d6f","count":1,"label":"Margherita 32cm","posId":"112","price":20900,"isExtra":false},{"id":"6511bee39791b916de149f24","count":1,"label":"Balné","posId":"K0000","price":1500,"isExtra":true},{"id":"67484135a145e662976180c6","count":1,"label":"BBQ základ","posId":"ZRB32","price":0,"isExtra":true},{"id":"69427585fd8faa40bcc99da7","count":1,"label":"Spicy Wings 🌶️","posId":"P101","price":11900,"isExtra":false},{"id":"6511bee39791b916de149f24","count":1,"label":"Balné","posId":"K0000","price":1500,"isExtra":true}]</t>
  </si>
  <si>
    <t>2026-03-02T18:09:02.650+01:00</t>
  </si>
  <si>
    <t>2026-03-02T18:18:46.837+01:00</t>
  </si>
  <si>
    <t>2026-03-02T18:37:12.841+01:00</t>
  </si>
  <si>
    <t>2026-03-02T18:09:03.019+01:00</t>
  </si>
  <si>
    <t>[{"id":"03ade9ce-5d0f-4499-a6a3-340b58ae4468","note":"","count":1,"label":"Capricciosa 32 cm","posId":"113","price":24900,"isExtra":false},{"id":"bd8e2f82-3d11-4ada-88ad-67191c012d18","note":"","count":1,"label":"BEZ -olivy","posId":"X112","price":0,"KDSTags":["redhighlight"],"isExtra":true}]</t>
  </si>
  <si>
    <t>2026-03-02T18:04:59.785+01:00</t>
  </si>
  <si>
    <t>2026-03-02T18:14:01.091+01:00</t>
  </si>
  <si>
    <t>[{"id":"69427585fd8faa40bcc99d5b","count":1,"label":"Comeback 40cm 🌶️","posId":"109","price":30900,"isExtra":false},{"id":"6511bee39791b916de149b1b","count":1,"label":"Balné","posId":"K0000","price":2000,"isExtra":true},{"id":"68ed3b351f991b59f0e56c26","count":1,"label":"bez plněných okrajů","posId":"X1000","price":0,"isExtra":true},{"id":"684ae97920a48a7892c1fc86","count":1,"label":"Bez salámu","posId":"X109","price":0,"KDSTags":["redhighlight"],"isExtra":true},{"id":"684ae97920a48a7892c1fa36","count":1,"label":"Kukuřice","posId":"C115","price":3500,"KDSTags":["greenhighlight"],"isExtra":true}]</t>
  </si>
  <si>
    <t>2026-03-02T17:49:52.532+01:00</t>
  </si>
  <si>
    <t>2026-03-02T17:56:09.091+01:00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</si>
  <si>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🌶️🌶️","posId":"108","price":30900,"isExtra":false},{"id":"54414779","note":"","count":1,"label":"Balné","posId":"K0000","price":2000,"isExtra":true},{"id":"54414777","note":"","count":1,"label":"bez plněných okrajů","posId":"X1000","price":0,"isExtra":true}]</t>
  </si>
  <si>
    <t>2026-03-02T17:44:02.473+01:00</t>
  </si>
  <si>
    <t>2026-03-02T17:54:21.804+01:00</t>
  </si>
  <si>
    <t>2026-03-02T17:35:36.524+01:00</t>
  </si>
  <si>
    <t>2026-03-02T17:50:15.016+01:00</t>
  </si>
  <si>
    <t>2026-03-02T17:34:06.356+01:00</t>
  </si>
  <si>
    <t>2026-03-02T17:47:42.005+01:00</t>
  </si>
  <si>
    <t>[{"id":"69427585fd8faa40bcc99d5d","count":1,"label":"Pepperoni 40cm 🌶️🌶️","posId":"108","price":30900,"isExtra":false},{"id":"6511bee39791b916de149b1b","count":1,"label":"Balné","posId":"K0000","price":2000,"isExtra":true},{"id":"684ae97920a48a7892c1fa32","count":1,"label":"Olivy","posId":"C112","price":3500,"KDSTags":["greenhighlight"],"isExtra":true}]</t>
  </si>
  <si>
    <t>2026-03-02T17:31:01.873+01:00</t>
  </si>
  <si>
    <t>2026-03-02T17:44:46.847+01:00</t>
  </si>
  <si>
    <t>2026-03-02T17:57:55.971+01:00</t>
  </si>
  <si>
    <t>2026-03-02T17:31:02.239+01:00</t>
  </si>
  <si>
    <t>[{"id":"e8f571e6-dd36-42d7-8826-52c90315986b","note":"","count":1,"label":"Baby špenát &amp; kuře 40 cm","posId":"104","price":30900,"isExtra":false},{"id":"e525f614-2c06-459a-8d22-623546aa83fc","note":"","count":1,"label":"BBQ Texas 40 cm","posId":"107","price":30900,"isExtra":false}]</t>
  </si>
  <si>
    <t>2026-03-02T17:19:01.574+01:00</t>
  </si>
  <si>
    <t>2026-03-02T17:40:34.783+01:00</t>
  </si>
  <si>
    <t>[{"id":"5b1f2843-926a-4dd1-a5f0-4fddc7b45013","note":"","count":1,"label":"Margherita 32 cm","posId":"112","price":20900,"isExtra":false},{"id":"c8019f80-065c-4f09-9e80-65b85dae2ae1","note":"","count":1,"label":"kukuřice","posId":"B115","price":2500,"KDSTags":["greenhighlight"],"isExtra":true},{"id":"38de8e38-e51e-422d-9a89-960ebc505f1b","note":"","count":1,"label":"šunka","posId":"B106","price":3000,"KDSTags":["greenhighlight"],"isExtra":true},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bylinky","posId":"A121","price":5700,"isExtra":true}]</t>
  </si>
  <si>
    <t>2026-03-02T17:16:01.456+01:00</t>
  </si>
  <si>
    <t>2026-03-02T17:35:29.766+01:00</t>
  </si>
  <si>
    <t>2026-03-02T17:40:13.751+01:00</t>
  </si>
  <si>
    <t>2026-03-02T17:16:01.917+01:00</t>
  </si>
  <si>
    <t>[{"id":"36ea3088-07fd-428f-b871-c4a5ee9cef7b","note":"","count":1,"label":"Comeback 40 cm","posId":"109","price":30900,"isExtra":false},{"id":"a3d62a5d-2e1d-48db-874e-d64becff7059","note":"","count":1,"label":"změna na BBQ základ","posId":"i128","price":0,"isExtra":true},{"id":"9299f155-5a92-429b-84f6-d394d16b07d0","note":"","count":1,"label":"Párek","posId":"C110","price":4000,"KDSTags":["greenhighlight"],"isExtra":true}]</t>
  </si>
  <si>
    <t>2026-03-02T17:15:04.927+01:00</t>
  </si>
  <si>
    <t>2026-03-02T17:23:09.294+01:00</t>
  </si>
  <si>
    <t>[{"id":"59610936","note":"","size":"Hot &amp; Spicy 32cm 🌶️🌶️","count":1,"label":"Hot &amp; Spicy 32cm 🌶️🌶️","posId":"122","price":24900,"isExtra":false},{"id":"54414789","note":"","count":1,"label":"Balné","posId":"K0000","price":1500,"isExtra":true},{"id":"57278742","note":"","count":1,"label":"Smetanový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okrajů","posId":"X1000","price":0,"isExtra":true},{"id":"54414900","note":"","count":1,"label":"Slanina","posId":"B108","price":3000,"KDSTags":["greenhighlight"],"isExtra":true}]</t>
  </si>
  <si>
    <t>2026-03-02T17:14:25.450+01:00</t>
  </si>
  <si>
    <t>2026-03-02T17:32:41.070+01:00</t>
  </si>
  <si>
    <t>[{"id":"54414707","note":"","size":"Margherita 40cm","count":1,"label":"Margherita 40cm","posId":"100","price":26900,"isExtra":false},{"id":"54414779","note":"","count":1,"label":"Balné","posId":"K0000","price":2000,"isExtra":true},{"id":"54414709","note":"No pepperoni salami","size":"Hot &amp; Spicy 40cm 🌶️🌶️","count":1,"label":"Hot &amp; Spicy 40cm 🌶️🌶️","posId":"110","price":30900,"isExtra":false},{"id":"54414779","note":"","count":1,"label":"Balné","posId":"K0000","price":2000,"isExtra":true},{"id":"54414747","note":"","size":"Pečené brambory","count":3,"label":"Pečené brambory","posId":"P103","price":6900,"isExtra":false},{"id":"54414789","note":"","count":3,"label":"Balné","posId":"K0000","price":1500,"isExtra":true},{"id":"54414750","note":"","size":"Česnekový dip","count":2,"label":"Česnekový dip","posId":"P106","price":2000,"isExtra":false},{"id":"54414789","note":"","count":2,"label":"Balné","posId":"K0000","price":1500,"isExtra":true},{"id":"54414751","note":"","size":"BBQ dip","count":2,"label":"BBQ dip","posId":"P105","price":2000,"isExtra":false},{"id":"54414789","note":"","count":2,"label":"Balné","posId":"K0000","price":1500,"isExtra":true},{"id":"57464196","note":"","size":"Dip Jalapeňos","count":1,"label":"Dip Jalapeňos","posId":"P107","price":2000,"isExtra":false},{"id":"54414789","note":"","count":1,"label":"Balné","posId":"K0000","price":1500,"isExtra":true},{"id":"54414715","note":"","size":"Zeleninová 40cm","count":1,"label":"Zeleninová 40cm","posId":"103","price":30900,"isExtra":false},{"id":"54414779","note":"","count":1,"label":"Balné","posId":"K0000","price":2000,"isExtra":true}]</t>
  </si>
  <si>
    <t>2026-03-02T17:05:55.082+01:00</t>
  </si>
  <si>
    <t>2026-03-02T17:06:45.668+01:00</t>
  </si>
  <si>
    <t>[{"id":"cf05c4d3-5206-479a-94ab-2270ec0ff8e6","count":1,"label":"Pizza Pepperoni 32","posId":"120","price":24900,"isExtra":false,"creatorId":"8E9rvQ5F1WKAb2SOvc9Vn","isPackging":0,"actualLabel":"Pizza Pepperoni 32"},{"id":"extra_20230331101812_34","count":1,"label":"USA těsto","posId":"17","price":1000,"isExtra":true,"mainItemId":"cf05c4d3-5206-479a-94ab-2270ec0ff8e6"},{"id":"aEhGN0F1eP1ffk52R-6IM","count":1,"label":"okraj mozzarella, bylinky","posId":"A121","price":5700,"isExtra":true,"mainItemId":"cf05c4d3-5206-479a-94ab-2270ec0ff8e6"},{"id":"073b139c-2b4b-4660-bac4-44c384e58f57","count":1,"label":"Pepsi 1l","posId":"N124","price":5900,"isExtra":false,"creatorId":"PrOaoFNf01BgJZsISZv4v","isPackging":0,"actualLabel":"Pepsi 1l"},{"id":"3fbd17b1-044d-441d-95e8-c2ea0cecc4cd","count":1,"label":"Dip česnekový","posId":"P106","price":2000,"isExtra":false,"creatorId":"Iak2zhuDcxvseVW2qrj7f","isPackging":0,"actualLabel":"Dip česnekový"},{"id":"3fbd17b1-044d-441d-95e8-c2ea0cecc4cd","count":1,"label":"Dip česnekový","posId":"P106","price":2000,"isExtra":false,"creatorId":"vgETPAU7tJHXopjQRgNhH","isPackging":0,"actualLabel":"Dip česnekový"},{"id":"3fbd17b1-044d-441d-95e8-c2ea0cecc4cd","count":1,"label":"Dip česnekový","posId":"P106","price":2000,"isExtra":false,"creatorId":"41rXF-60Su6kX2K-lh6yk","isPackging":0,"actualLabel":"Dip česnekový"},{"id":"3fbd17b1-044d-441d-95e8-c2ea0cecc4cd","count":1,"label":"Dip česnekový","posId":"P106","price":2000,"isExtra":false,"creatorId":"BkFs-pBUQF_NKItWHZ73W","isPackging":0,"actualLabel":"Dip česnekový"},{"id":"3fbd17b1-044d-441d-95e8-c2ea0cecc4cd","count":1,"label":"Dip česnekový","posId":"P106","price":2000,"isExtra":false,"creatorId":"GQ3p17xX_vqHJ7b2td-zh","isPackging":0,"actualLabel":"Dip česnekový"},{"id":"3fbd17b1-044d-441d-95e8-c2ea0cecc4cd","count":1,"label":"Dip česnekový","posId":"P106","price":2000,"isExtra":false,"creatorId":"rS70_AMyMwxbo9EG9hMy6","isPackging":0,"actualLabel":"Dip česnekový"},{"id":"3fbd17b1-044d-441d-95e8-c2ea0cecc4cd","count":1,"label":"Dip česnekový","posId":"P106","price":2000,"isExtra":false,"creatorId":"OQqbzY0y3kz19-CviL8fT","isPackging":0,"actualLabel":"Dip česnekový"}]</t>
  </si>
  <si>
    <t>2026-03-02T16:47:41.356+01:00</t>
  </si>
  <si>
    <t>2026-03-02T16:58:49.931+01:00</t>
  </si>
  <si>
    <t>[{"id":"59610935","note":"","size":"Quattro Formaggi 32cm","count":1,"label":"Quattro Formaggi 32cm","posId":"123","price":24900,"isExtra":false},{"id":"54414789","note":"","count":1,"label":"Balné","posId":"K0000","price":1500,"isExtra":true},{"id":"54414818","note":"","count":1,"label":"okraj mozzarella, bylinky","posId":"A121","price":5700,"isExtra":true},{"id":"54414749","note":"","size":"Pepperoni Rolls 🌶️","count":1,"label":"Pepperoni Rolls 🌶️","posId":"P100","price":8900,"isExtra":false},{"id":"54414789","note":"","count":1,"label":"Balné","posId":"K0000","price":1500,"isExtra":true}]</t>
  </si>
  <si>
    <t>2026-03-02T16:18:59.762+01:00</t>
  </si>
  <si>
    <t>2026-03-02T16:20:02.568+01:00</t>
  </si>
  <si>
    <t>[{"id":"d2bf14cb-bacb-4524-b465-c11967fc136f","count":1,"label":"Pizza Margherita 18","posId":"124","price":11900,"isExtra":false,"creatorId":"eah_mh8AEfyOp54y4YH_p","isPackging":0,"actualLabel":"Pizza Margherita 18"}]</t>
  </si>
  <si>
    <t>2026-03-02T16:08:25.255+01:00</t>
  </si>
  <si>
    <t>2026-03-02T16:15:07.862+01:00</t>
  </si>
  <si>
    <t>2026-03-02T15:55:58.282+01:00</t>
  </si>
  <si>
    <t>2026-03-02T16:11:50.585+01:00</t>
  </si>
  <si>
    <t>[{"id":"af56a8c5-97bc-46b9-b01e-e295e7dfc7cd","count":1,"label":"Pizza Comeback 32","posId":"121","price":24900,"isExtra":false,"creatorId":"JyVoWowO78RA85xdYSwmM","isPackging":0,"actualLabel":"Pizza Comeback 32"},{"id":"af56a8c5-97bc-46b9-b01e-e295e7dfc7cd","count":1,"label":"Pizza Comeback 32","posId":"121","price":24900,"isExtra":false,"creatorId":"WdHZ_4lIYL4yQ9bk26715","isPackging":0,"actualLabel":"Pizza Comeback 32"},{"id":"89bd6aa5-2940-480c-9e29-0ffa339d601c","count":1,"label":"Pizza Hot &amp; Spicy 32","posId":"122","price":24900,"isExtra":false,"creatorId":"SGVmzWyzIm5dPooqLa-tV","isPackging":0,"actualLabel":"Pizza Hot &amp; Spicy 32"},{"id":"89bd6aa5-2940-480c-9e29-0ffa339d601c","count":1,"label":"Pizza Hot &amp; Spicy 32","posId":"122","price":24900,"isExtra":false,"creatorId":"CfE-lXXwPu_bwQ3WFvly5","isPackging":0,"actualLabel":"Pizza Hot &amp; Spicy 32"},{"id":"89bd6aa5-2940-480c-9e29-0ffa339d601c","count":1,"label":"Pizza Hot &amp; Spicy 32","posId":"122","price":24900,"isExtra":false,"creatorId":"Yx7sNcdMpaeo9O66taN0A","isPackging":0,"actualLabel":"Pizza Hot &amp; Spicy 32"},{"id":"40d9cbbb-8f1e-4bb1-8779-b8a901a5b016","count":1,"label":"Pizza Quattro Formaggi 32","posId":"123","price":24900,"isExtra":false,"creatorId":"hmjKomSVHf_q65S9PaCCc","isPackging":0,"actualLabel":"Pizza Quattro Formaggi 32"}]</t>
  </si>
  <si>
    <t>2026-03-02T15:53:02.608+01:00</t>
  </si>
  <si>
    <t>2026-03-02T16:21:23.562+01:00</t>
  </si>
  <si>
    <t>2026-03-02T16:37:28.475+01:00</t>
  </si>
  <si>
    <t>2026-03-02T15:53:02.911+01:00</t>
  </si>
  <si>
    <t>[{"id":"0b867b16-3995-4b4a-9deb-1c0d8cecf8d6","note":"","count":1,"label":"Pepperoni 32 cm","posId":"120","price":24900,"isExtra":false},{"id":"211d85d0-839e-41d0-89e3-ea177ad7489e","note":"","count":1,"label":"Dip česnekový","posId":"P106","price":2000,"isExtra":false},{"id":"e1ef9526-7c68-483b-a8a1-92bb58ce9f1e","note":"","count":1,"label":"Jalapenos Rolls, 6 ks","posId":"jpr200","price":8900,"isExtra":false}]</t>
  </si>
  <si>
    <t>2026-03-02T15:45:42.370+01:00</t>
  </si>
  <si>
    <t>2026-03-02T15:52:55.580+01:00</t>
  </si>
  <si>
    <t>[{"id":"69427585fd8faa40bcc99da5","count":1,"label":"Spicy menu Comeback","posId":"M100","price":34900,"isExtra":false},{"id":"6511bee39791b916de149ee5","count":1,"label":"Balné","posId":"K0000","price":3000,"isExtra":true},{"id":"6511bee39791b916de149ef5","count":1,"label":"Hot &amp; Spicy","posId":"Y122","price":0,"isExtra":true},{"id":"67484135a145e662976180c6","count":1,"label":"BBQ základ","posId":"ZRB32","price":0,"isExtra":true},{"id":"66212149b485705388effd8c","count":1,"label":"spicy wings 🌶️","posId":"P101","price":0,"isExtra":true},{"id":"69427545ef82e630b05e4023","count":1,"label":"Mirinda 1l","posId":"N126","price":0,"isExtra":true}]</t>
  </si>
  <si>
    <t>2026-03-02T15:40:39.405+01:00</t>
  </si>
  <si>
    <t>2026-03-02T15:47:43.713+01:00</t>
  </si>
  <si>
    <t>[{"id":"54414716","note":"","size":"Hawai 40cm","count":1,"label":"Hawai 40cm","posId":"102","price":30900,"isExtra":false},{"id":"54414779","note":"","count":1,"label":"Balné","posId":"K0000","price":2000,"isExtra":true},{"id":"59555830","note":"","count":1,"label":"Smetanový základ","posId":"ZRS40","price":0,"isExtra":true},{"id":"54414777","note":"","count":1,"label":"bez plněných okrajů","posId":"X1000","price":0,"isExtra":true},{"id":"54414824","note":"","count":1,"label":"Bez ananasu","posId":"X100","price":0,"KDSTags":["redhighlight"],"isExtra":true},{"id":"57405815","note":"","size":"Pepsi zero sugar 1l","count":1,"label":"Pepsi zero sugar 1l","posId":"N125","price":5900,"isExtra":false}]</t>
  </si>
  <si>
    <t>2026-03-02T15:34:58.526+01:00</t>
  </si>
  <si>
    <t>2026-03-02T15:43:15.573+01:00</t>
  </si>
  <si>
    <t>2026-03-02T15:21:02.342+01:00</t>
  </si>
  <si>
    <t>2026-03-02T15:27:51.385+01:00</t>
  </si>
  <si>
    <t>2026-03-02T15:36:52.444+01:00</t>
  </si>
  <si>
    <t>2026-03-02T15:21:02.627+01:00</t>
  </si>
  <si>
    <t>2026-03-02T14:42:56.710+01:00</t>
  </si>
  <si>
    <t>2026-03-02T14:50:47.108+01:00</t>
  </si>
  <si>
    <t>[{"id":"59610942","note":"USA těsto","size":"Hawai 32cm","count":1,"label":"Hawai 32cm","posId":"114","price":24900,"isExtra":false},{"id":"54414789","note":"","count":1,"label":"Balné","posId":"K0000","price":1500,"isExtra":true},{"id":"54414783","note":"","count":1,"label":"bez plněných okrajů","posId":"X1000","price":0,"isExtra":true},{"id":"57405815","note":"","size":"Pepsi zero sugar 1l","count":1,"label":"Pepsi zero sugar 1l","posId":"N125","price":5900,"isExtra":false},{"id":"54414750","note":"","size":"Česnekový dip","count":1,"label":"Česnekový dip","posId":"P106","price":2000,"isExtra":false},{"id":"54414789","note":"","count":1,"label":"Balné","posId":"K0000","price":1500,"isExtra":true}]</t>
  </si>
  <si>
    <t>2026-03-02T14:42:02.350+01:00</t>
  </si>
  <si>
    <t>2026-03-02T14:48:28.350+01:00</t>
  </si>
  <si>
    <t>2026-03-02T15:17:21.010+01:00</t>
  </si>
  <si>
    <t>2026-03-02T14:42:02.659+01:00</t>
  </si>
  <si>
    <t>[{"id":"fcbcf6b6-34c6-4d5f-ac5b-f6ece72e0953","note":"","count":1,"label":"BBQ Meteor 32 cm","posId":"118","price":24900,"isExtra":false},{"id":"57c816b2-3e3f-46c2-b126-b09910d79cb0","note":"","count":1,"label":"změna na Smetanový základ","posId":"i129","price":0,"isExtra":true},{"id":"824198b2-b88a-4fb6-92af-3365de773ad1","note":"","count":1,"label":"Pepsi 1l","posId":"N124","price":5900,"isExtra":false}]</t>
  </si>
  <si>
    <t>2026-03-02T14:33:02.240+01:00</t>
  </si>
  <si>
    <t>2026-03-02T14:43:18.971+01:00</t>
  </si>
  <si>
    <t>2026-03-02T15:06:55.473+01:00</t>
  </si>
  <si>
    <t>2026-03-02T14:33:02.524+01:00</t>
  </si>
  <si>
    <t>2026-03-02T14:31:28.783+01:00</t>
  </si>
  <si>
    <t>2026-03-02T14:38:21.475+01:00</t>
  </si>
  <si>
    <t>2026-03-02T14:28:59.044+01:00</t>
  </si>
  <si>
    <t>2026-03-02T14:31:21.421+01:00</t>
  </si>
  <si>
    <t>[{"id":"40d9cbbb-8f1e-4bb1-8779-b8a901a5b016","count":1,"label":"Pizza Quattro Formaggi 32","posId":"123","price":24900,"isExtra":false,"creatorId":"jrx8HbsAV8d3ldlqgKRS3","isPackging":0,"actualLabel":"Pizza Quattro Formaggi 32"}]</t>
  </si>
  <si>
    <t>2026-03-02T13:28:27.278+01:00</t>
  </si>
  <si>
    <t>2026-03-02T13:33:11.675+01:00</t>
  </si>
  <si>
    <t>[{"id":"f5063d30-37f5-4b7d-9c56-f0022afef0c3","count":1,"label":"Pizza Špenát kuře 18 cm","posId":"128","price":11900,"isExtra":false,"creatorId":"Tw9LMHClIoo3Ix3IHy85b","isPackging":0,"actualLabel":"Pizza Špenát kuře 18 cm"}]</t>
  </si>
  <si>
    <t>2026-03-02T13:06:05.679+01:00</t>
  </si>
  <si>
    <t>2026-03-02T13:13:49.684+01:00</t>
  </si>
  <si>
    <t>2026-03-02T12:56:02.413+01:00</t>
  </si>
  <si>
    <t>2026-03-02T13:10:58.138+01:00</t>
  </si>
  <si>
    <t>[{"id":"d63e9120-8ffe-444c-ba51-6c942a13f4fc","note":"","count":1,"label":"Margherita 40 cm","posId":"100","price":26900,"isExtra":false}]</t>
  </si>
  <si>
    <t>2026-03-02T12:52:02.213+01:00</t>
  </si>
  <si>
    <t>2026-03-02T13:08:17.428+01:00</t>
  </si>
  <si>
    <t>2026-03-02T13:21:13.183+01:00</t>
  </si>
  <si>
    <t>2026-03-02T12:52:03.264+01:00</t>
  </si>
  <si>
    <t>[{"id":"03ade9ce-5d0f-4499-a6a3-340b58ae4468","note":"","count":1,"label":"Capricciosa 32 cm","posId":"113","price":24900,"isExtra":false},{"id":"35e045f9-bc36-46e9-8142-6579de78a05b","note":"","count":1,"label":"Comeback 32 cm","posId":"121","price":24900,"isExtra":false},{"id":"4147b968-a692-4d16-977d-197623f79340","note":"","count":1,"label":"Poctivá malinovka 0,5l","posId":"N129","price":4900,"isExtra":false}]</t>
  </si>
  <si>
    <t>2026-03-02T12:51:14.135+01:00</t>
  </si>
  <si>
    <t>2026-03-02T13:05:54.799+01:00</t>
  </si>
  <si>
    <t>2026-03-02T12:50:52.247+01:00</t>
  </si>
  <si>
    <t>2026-03-02T12:59:05.585+01:00</t>
  </si>
  <si>
    <t>[{"id":"54414711","note":"","size":"Pepperoni 40cm 🌶️🌶️","count":1,"label":"Pepperoni 40cm 🌶️🌶️","posId":"108","price":30900,"isExtra":false},{"id":"54414779","note":"","count":1,"label":"Balné","posId":"K0000","price":2000,"isExtra":true},{"id":"59610934","note":"","size":"Margherita 32cm","count":1,"label":"Margherita 32cm","posId":"112","price":20900,"isExtra":false},{"id":"54414789","note":"","count":1,"label":"Balné","posId":"K0000","price":1500,"isExtra":true}]</t>
  </si>
  <si>
    <t>2026-03-02T12:39:15.200+01:00</t>
  </si>
  <si>
    <t>2026-03-02T12:51:16.374+01:00</t>
  </si>
  <si>
    <t>[{"id":"69427585fd8faa40bcc99d65","count":1,"label":"Hawai 40cm","posId":"102","price":30900,"isExtra":false},{"id":"6511bee39791b916de149b1b","count":1,"label":"Balné","posId":"K0000","price":2000,"isExtra":true},{"id":"69427585fd8faa40bcc99d75","count":1,"label":"Comeback 32cm 🌶️","posId":"121","price":24900,"isExtra":false},{"id":"6511bee39791b916de149f24","count":1,"label":"Balné","posId":"K0000","price":1500,"isExtra":true}]</t>
  </si>
  <si>
    <t>2026-03-02T12:39:02.250+01:00</t>
  </si>
  <si>
    <t>2026-03-02T12:46:28.137+01:00</t>
  </si>
  <si>
    <t>2026-03-02T12:54:39.100+01:00</t>
  </si>
  <si>
    <t>2026-03-02T12:39:03.392+01:00</t>
  </si>
  <si>
    <t>[{"id":"fcbcf6b6-34c6-4d5f-ac5b-f6ece72e0953","note":"","count":1,"label":"BBQ Meteor 32 cm","posId":"118","price":24900,"isExtra":false},{"id":"3a8b6a85-3b5c-4ee4-be2d-261ab8731d6e","note":"","count":1,"label":"Dip česnekový","posId":"P106","price":2000,"isExtra":false}]</t>
  </si>
  <si>
    <t>2026-03-02T12:20:34.270+01:00</t>
  </si>
  <si>
    <t>2026-03-02T12:27:46.272+01:00</t>
  </si>
  <si>
    <t>[{"id":"59610943","note":"","size":"Capricciosa 32cm","count":1,"label":"Capricciosa 32cm","posId":"113","price":24900,"isExtra":false},{"id":"54414789","note":"","count":1,"label":"Balné","posId":"K0000","price":1500,"isExtra":true}]</t>
  </si>
  <si>
    <t>2026-03-02T12:16:49.089+01:00</t>
  </si>
  <si>
    <t>2026-03-02T12:22:57.805+01:00</t>
  </si>
  <si>
    <t>2026-03-02T12:34:30.102+01:00</t>
  </si>
  <si>
    <t>2026-03-02T12:16:49.442+01:00</t>
  </si>
  <si>
    <t>[{"id":"272cd130-2932-4537-ac06-674dcc0d9489","count":1,"label":"Pizza Capricciosa 32","posId":"113","price":24900,"isExtra":false,"creatorId":"xtsL8WrqFapbEGfblJuV4","isPackging":0,"actualLabel":"Pizza Capricciosa 32"}]</t>
  </si>
  <si>
    <t>2026-03-02T12:12:06.219+01:00</t>
  </si>
  <si>
    <t>2026-03-02T12:18:07.816+01:00</t>
  </si>
  <si>
    <t>[{"id":"bbd3709a-e168-4407-8515-6961f0b006a3","count":1,"label":"Pizza Hawai 32 cm","posId":"114","price":24900,"isExtra":false,"creatorId":"YLrQLjBS89dHcEJ9OIWFc","isPackging":0,"actualLabel":"Pizza Hawai 32 cm"}]</t>
  </si>
  <si>
    <t>2026-03-02T12:09:56.254+01:00</t>
  </si>
  <si>
    <t>2026-03-02T12:19:36.004+01:00</t>
  </si>
  <si>
    <t>2026-03-02T11:53:23.622+01:00</t>
  </si>
  <si>
    <t>2026-03-02T11:59:24.689+01:00</t>
  </si>
  <si>
    <t>[{"id":"af56a8c5-97bc-46b9-b01e-e295e7dfc7cd","count":1,"label":"Pizza Comeback 32","posId":"121","price":24900,"isExtra":false,"creatorId":"E3VcNFEJo4wEAEWb7LJp8","isPackging":0,"actualLabel":"Pizza Comeback 32"}]</t>
  </si>
  <si>
    <t>2026-03-02T11:52:51.372+01:00</t>
  </si>
  <si>
    <t>2026-03-02T11:59:26.579+01:00</t>
  </si>
  <si>
    <t>[{"id":"bbd3709a-e168-4407-8515-6961f0b006a3","count":1,"label":"Pizza Hawai 32 cm","posId":"114","price":24900,"isExtra":false,"creatorId":"9sCIH2dMVDXfWM1KHque-","isPackging":0,"actualLabel":"Pizza Hawai 32 cm"},{"id":"cf05c4d3-5206-479a-94ab-2270ec0ff8e6","count":1,"label":"Pizza Pepperoni 32","posId":"120","price":24900,"isExtra":false,"creatorId":"WDz7S-_UR_bg1whl4M_CC","isPackging":0,"actualLabel":"Pizza Pepperoni 32"}]</t>
  </si>
  <si>
    <t>2026-03-02T11:38:35.957+01:00</t>
  </si>
  <si>
    <t>2026-03-02T11:46:27.603+01:00</t>
  </si>
  <si>
    <t>2026-03-02T11:38:35.912+01:00</t>
  </si>
  <si>
    <t>2026-03-02T11:45:45.094+01:00</t>
  </si>
  <si>
    <t>2026-03-02T11:17:02.849+01:00</t>
  </si>
  <si>
    <t>2026-03-02T11:37:01.569+01:00</t>
  </si>
  <si>
    <t>2026-03-02T11:13:34.971+01:00</t>
  </si>
  <si>
    <t>2026-03-02T11:20:06.887+01:00</t>
  </si>
  <si>
    <t>[{"id":"59610943","note":"","size":"Capricciosa 32cm","count":1,"label":"Capricciosa 32cm","posId":"113","price":24900,"isExtra":false},{"id":"54414789","note":"","count":1,"label":"Balné","posId":"K0000","price":1500,"isExtra":true},{"id":"57278742","note":"","count":1,"label":"Smetanový základ","posId":"ZRS32","price":0,"isExtra":true},{"id":"54414783","note":"","count":1,"label":"bez plněných okrajů","posId":"X1000","price":0,"isExtra":true},{"id":"54414841","note":"","count":1,"label":"Bez oliv","posId":"X112","price":0,"KDSTags":["redhighlight"],"isExtra":true},{"id":"54414900","note":"","count":1,"label":"Slanina","posId":"B108","price":3000,"KDSTags":["greenhighlight"],"isExtra":true},{"id":"57405814","note":"","size":"Pepsi 1l","count":1,"label":"Pepsi 1l","posId":"N124","price":5900,"isExtra":false}]</t>
  </si>
  <si>
    <t>2026-03-02T11:01:15.310+01:00</t>
  </si>
  <si>
    <t>2026-03-02T11:17:16.249+01:00</t>
  </si>
  <si>
    <t>[{"id":"120","note":"","count":1,"label":"Pepperoni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okrajů","posId":"X1000","price":0,"isExtra":true},{"id":"B115","note":"","count":1,"label":"Kukuřice","posId":"B115","price":2500,"KDSTags":["greenhighlight"],"isExtra":true},{"id":"120","note":"","count":1,"label":"Pepperoni 32cm 🌶️🌶️","posId":"120","price":24900,"isExtra":false},{"id":"K0000","note":"","count":1,"label":"Balné","posId":"K0000","price":1500,"isExtra":true},{"id":"A123","note":"","count":1,"label":"okraj mozzarella, bbq omáčka","posId":"A123","price":5700,"isExtra":true},{"id":"B115","note":"","count":1,"label":"Kukuřice","posId":"B115","price":2500,"KDSTags":["greenhighlight"],"isExtra":true},{"id":"N124","note":"","count":1,"label":"Pepsi 1l","posId":"N124","price":5900,"isExtra":false},{"id":"N125","note":"","count":1,"label":"Pepsi zero sugar 1l","posId":"N125","price":5900,"isExtra":false}]</t>
  </si>
  <si>
    <t>2026-03-02T10:42:02.303+01:00</t>
  </si>
  <si>
    <t>2026-03-02T11:10:10.896+01:00</t>
  </si>
  <si>
    <t>[{"id":"03dae282-4cd4-4fa2-9169-2178ea3ed325","note":"","count":1,"label":"Quattro Formaggi 40 cm","posId":"111","price":30900,"isExtra":false},{"id":"36ea3088-07fd-428f-b871-c4a5ee9cef7b","note":"","count":1,"label":"Comeback 40 cm","posId":"109","price":30900,"isExtra":false},{"id":"aef5aaf8-2acf-4f20-91be-c8829f11cd0c","note":"","count":1,"label":"Capricciosa 40 cm","posId":"101","price":30900,"isExtra":false}]</t>
  </si>
  <si>
    <t>2026-03-02T10:22:01.990+01:00</t>
  </si>
  <si>
    <t>2026-03-02T11:11:22.779+01:00</t>
  </si>
  <si>
    <t>2026-03-02T00:19:03.573+01:00</t>
  </si>
  <si>
    <t>2026-03-02T09:45:36.239+01:00</t>
  </si>
  <si>
    <t>záloha Tomečková</t>
  </si>
  <si>
    <t>PHM neslo jim zapsat do systemu</t>
  </si>
  <si>
    <t>Zaloha Tomeckova</t>
  </si>
  <si>
    <t>-4500 Radka Smejkalova?</t>
  </si>
  <si>
    <t>Vzkaz - ostatni je FA, kterou ma Chodov za vakuovacku. V tomto tydnu tam zadna FA za vakuovacku nebyla</t>
  </si>
  <si>
    <t>Záloha Tomečková 2000Kč, Záloha Erik Hegedus 2000Kc</t>
  </si>
  <si>
    <t>Chybí terminál z 4.12.</t>
  </si>
  <si>
    <t>Záloha Tomečková 2000Kč</t>
  </si>
  <si>
    <t>tisknisi</t>
  </si>
  <si>
    <t>2000Kč Záloha Tomečková / Faktura - salami 464Kč</t>
  </si>
  <si>
    <t>Záloha mzdy 3000Kč DAvid Sarkozi / 10000 Doplatek mzdy Erik Hegedus / 2200 doplatek mzdy benjammin szabo</t>
  </si>
  <si>
    <t>Záloha Benjamin Szabo 1000Kč</t>
  </si>
  <si>
    <t>Erik Hegedus záloha 1000Kč / Benjamin Szabo zaloha 1000Kč</t>
  </si>
  <si>
    <t>Záloha na mzdu 2000Kč Erik Hegedus</t>
  </si>
  <si>
    <t>300Kč za objednávku WEB č. 250220001 - objednávka není zapsaná v tabulce TRŽBY, protože přišla v 5:18 ráno</t>
  </si>
  <si>
    <t>3540Kč Audit HACCP</t>
  </si>
  <si>
    <t>5000Kč záloha Hegedus Erik</t>
  </si>
  <si>
    <t>1000kc zaloha benjamin szabo</t>
  </si>
  <si>
    <t>80Kč navíc za 2 PHM, v pátečním reportu (14.3.) chyba, celkově rozvozu 18x ale je započítáno 20x, ostatní dny OK</t>
  </si>
  <si>
    <t>Záloha 1000Kč Szabo Benjamin</t>
  </si>
  <si>
    <t>474Kč zrušená objednávka č 250403002, ale byla spočítána v systému</t>
  </si>
  <si>
    <t>1000Kč Záloha Benjamin Szabo</t>
  </si>
  <si>
    <t>Doplatek mzdy Viktoriia Ahuriena</t>
  </si>
  <si>
    <t>50kc hul / 2000  zaloha erik hegedos / 2000 zaloha benjamin szabo</t>
  </si>
  <si>
    <t>Záloha Hegeduš 2000Kč / 2747Kč on-design objednávka (trička, rondon, čepice..)</t>
  </si>
  <si>
    <t>3412Kč profikuchar  (rondon...) / Záloha Benjamin Szabo 1000Kč</t>
  </si>
  <si>
    <t>záloha hegedus 5000kc / zaloha szabo 2000kc</t>
  </si>
  <si>
    <t>2400Kč Doplatek mzdy Viktoriia Uhuriena / 120Kč obálka</t>
  </si>
  <si>
    <t>Záloha Benjamin Szabo 3000Kč / smeták 110Kč / Záloha Hegeduss 3000Kč / páska teflonová 317Kč</t>
  </si>
  <si>
    <t>583 zrušená foodora</t>
  </si>
  <si>
    <t>GLS dobírka</t>
  </si>
  <si>
    <t>Alza dobijeci karta</t>
  </si>
  <si>
    <t>Záloha  na mzdu Benjamin Szabo</t>
  </si>
  <si>
    <t>doplatek mzdy Jaroslav Lažek</t>
  </si>
  <si>
    <t>315Kč allegro</t>
  </si>
  <si>
    <t>Gastromania 1563Kč / výstražní samolepka horké plochy 130Kč / domácí potřeby 200Kč / smeták 130Kč DrMax 730Kč</t>
  </si>
  <si>
    <t>2885 odpadkový koš s pedálem / 1196 naběračka</t>
  </si>
  <si>
    <t>razitkova  barva</t>
  </si>
  <si>
    <t>síto na pizzu</t>
  </si>
  <si>
    <t>329 Foodora hotově, zrušená</t>
  </si>
  <si>
    <t>Oběd kancl + 570 pití</t>
  </si>
  <si>
    <t>světlo,hasičák oprava</t>
  </si>
  <si>
    <t>oběd kancl, stojánky</t>
  </si>
  <si>
    <t>707 staff pití + 1066 mozza strouhaná</t>
  </si>
  <si>
    <t>Novák výplata za listopad</t>
  </si>
  <si>
    <t>zámek ke dveřím</t>
  </si>
  <si>
    <t>297 Daně + 304 klíče + 5000 Hegedus zálaha</t>
  </si>
  <si>
    <t xml:space="preserve">1892meeting + 789 zámky +82 mléko kancl </t>
  </si>
  <si>
    <t>jahody</t>
  </si>
  <si>
    <t>921 staff pití +110 koště +3295 zámky</t>
  </si>
  <si>
    <t>157 pytle +297 kancl</t>
  </si>
  <si>
    <t>320 rozdíl za auta, příští týden budď bude účtenka nebo hotovost, takže příští týden bude +320</t>
  </si>
  <si>
    <t>299 staff pití215 Majda přání a bonboniéra (adéla narozeniny)</t>
  </si>
  <si>
    <t>299 navíc daná účtenka za minulý týden co chybělo</t>
  </si>
  <si>
    <t>zaloha 1000 David Melmer</t>
  </si>
  <si>
    <t>Bonus Suchanek</t>
  </si>
  <si>
    <r>
      <rPr>
        <rFont val="Arial"/>
        <color theme="1"/>
      </rPr>
      <t xml:space="preserve">450Kc prijmovy pokladni doklad - vstupni prohlidka Cech Dominik ze </t>
    </r>
    <r>
      <rPr>
        <rFont val="Arial"/>
        <b/>
        <color theme="1"/>
        <sz val="13.0"/>
      </rPr>
      <t>30.9.2024</t>
    </r>
  </si>
  <si>
    <t>zaloha Daniel Strauss 2000Kc</t>
  </si>
  <si>
    <t>Mzda Kořínek</t>
  </si>
  <si>
    <t>Záloha Milan Pešta 2000Kč</t>
  </si>
  <si>
    <t>chybí terminál z 15.12.</t>
  </si>
  <si>
    <t>Záloha Hendrych 7000Kč</t>
  </si>
  <si>
    <t>Záloha Hendrych 1000Kc, Záloha Struss 1500Kc</t>
  </si>
  <si>
    <t>Záloha Daniel Strauss 1000Kč</t>
  </si>
  <si>
    <t>119Kč Neolux 12V55W / 90Kč Sheron Nano Zima</t>
  </si>
  <si>
    <t>110Kč otvírák na konzervy</t>
  </si>
  <si>
    <t>výdajový doklad na 10000Kč záloha Rostislav Hendrych ALE NENÍ ZAPSÁNO</t>
  </si>
  <si>
    <t>Záloha Petr trepeš 2000Kč / Záloha Matěj Hudček 2000Kč / Daniel Strauss 5000Kč</t>
  </si>
  <si>
    <t>Záloha 18000Kč Matěj Hudeček</t>
  </si>
  <si>
    <t>Halogen 300W 3ks</t>
  </si>
  <si>
    <t>10000Kč Záloha Milan Pešta</t>
  </si>
  <si>
    <t>HOTOVOST - záloha 5000Kč Daniel Rendl</t>
  </si>
  <si>
    <t>800Kč vstupní lékařská Hudeček Matěj</t>
  </si>
  <si>
    <t>Záloha Milan Pesta 9200Kč</t>
  </si>
  <si>
    <t>2000Kč Záloha Hudeček</t>
  </si>
  <si>
    <t>Zaloha 5000Kc Krupicka / billa 215Kč / billa195Kč</t>
  </si>
  <si>
    <t>Audit hacap 3420 / Záloha Hudecek 1000Kc / Záloha hudecek 4000Kcc</t>
  </si>
  <si>
    <t>PVC 3D panelyy</t>
  </si>
  <si>
    <t>Hotovost - záloha Yarushynskyi Vladyslav 15000Kč</t>
  </si>
  <si>
    <t>Záloha mzdy Yarushynskyi Vladislav</t>
  </si>
  <si>
    <t>Záloha Daniel Strauss</t>
  </si>
  <si>
    <t>6000Kč Záloha na mzdu Daniel Strauss</t>
  </si>
  <si>
    <t>5000Kč Záloha Yarushynskyi</t>
  </si>
  <si>
    <t>200Kč pokuta / 700Kč vstupní prohlídka Daniel Strauss / Záloha 1000Kč Yarashinskyi</t>
  </si>
  <si>
    <t>90kč jar / pero kuličkové 45Kč</t>
  </si>
  <si>
    <t>4000Kč Strauss</t>
  </si>
  <si>
    <t>6.8 nesedí 2xjízda 80kč</t>
  </si>
  <si>
    <t>6370Kč mzda Silvester Kotlár za červenec</t>
  </si>
  <si>
    <t>Žárovky halogenové</t>
  </si>
  <si>
    <t>4000Kč záloha VladyslavYasushynský / raben přepravní list 5711Kč/2248Kč obi regál / 1499Kč obi regál / 318KčPanthenol, pěna po opalovani</t>
  </si>
  <si>
    <t>smeták</t>
  </si>
  <si>
    <t>2475 zámečník</t>
  </si>
  <si>
    <t>chybí účet, buď do konce týdne dohledají nebo doplatí</t>
  </si>
  <si>
    <t>sůl,rukavice</t>
  </si>
  <si>
    <t>Robert,lékárna</t>
  </si>
  <si>
    <t>2259 Kopic ubytování +80 chodov + 5000 Hendrych záloha + 3000Robert + 817 staff pití</t>
  </si>
  <si>
    <t>1250 Robert + 180meeting + 120 hadry +85 káva</t>
  </si>
  <si>
    <t xml:space="preserve">voda do odstřikovače </t>
  </si>
  <si>
    <t>Ubytování Kopic</t>
  </si>
  <si>
    <t>489žárovka,100voda do odstřikovačů</t>
  </si>
  <si>
    <t>3000 Hendrych záloha,251zásobník do kasy,350reklamace,1000záloha Richterova,40izolepa,2351opravy ,179 koště na sníh,879 ubytování Kopic</t>
  </si>
  <si>
    <t>298koště a rohožka +554háčky a držáky + 399prodlužka+150myš+1472 ubytování Kopic</t>
  </si>
  <si>
    <t>480Volda z Proseka PHM</t>
  </si>
  <si>
    <t>750Robert+4000Rosťa uáloha+1168ubytování+400 Kopic prohlídka+982staff pití+179koště+1068 žárovky pec</t>
  </si>
  <si>
    <t>80 doplatek Richterová</t>
  </si>
  <si>
    <t>Víko nádrž</t>
  </si>
  <si>
    <t>330 vykradení káva a čaj +240 lopata + 160 koště +1000 Richterová záloha + 5000 Hendrych záloha + 935 ubytování</t>
  </si>
  <si>
    <t>nepropsané PHM</t>
  </si>
  <si>
    <t>čaje + káva při vykradení</t>
  </si>
  <si>
    <t>700 Vlad prohlídka</t>
  </si>
  <si>
    <t>349 žárovka + 100 zimní směs</t>
  </si>
  <si>
    <t>59 kýbl + 169 doplnění lékárny</t>
  </si>
  <si>
    <t>265 kabel +711pití +2000 záloha Richterová</t>
  </si>
  <si>
    <t>950 prohlídka Rosťa + 2.500 záloha Kopic + 2.000 záloha Richterová</t>
  </si>
  <si>
    <t>chybi 5.9.2024</t>
  </si>
  <si>
    <t>3620 z 5.9.2024 dodano</t>
  </si>
  <si>
    <t>chybi z 23.9</t>
  </si>
  <si>
    <t>porad davaji vydajove doklady WOLT, nemusi...</t>
  </si>
  <si>
    <t xml:space="preserve">Mam uzaverky z 1.10, 2.10, a 5.10, </t>
  </si>
  <si>
    <t>Chybi z 11.11.</t>
  </si>
  <si>
    <t>WOLT 254Kc a 127Kc</t>
  </si>
  <si>
    <t>160Kč výdajový doklad neím komu, 254Kč výdajový doklad WOLT</t>
  </si>
  <si>
    <t>127 Wolt</t>
  </si>
  <si>
    <t>Wolt 127Kč</t>
  </si>
  <si>
    <t>2000 záloha vladimir</t>
  </si>
  <si>
    <t>2.1 chybi terminal</t>
  </si>
  <si>
    <t>1270 Wolt</t>
  </si>
  <si>
    <t>Chybí 18.1.2025</t>
  </si>
  <si>
    <t>nemám účtenku</t>
  </si>
  <si>
    <t>Záloha Markéta Prokopoá 3000Kč</t>
  </si>
  <si>
    <t>0#VALUE!0000</t>
  </si>
  <si>
    <t>Chybí terminál z 5.2.2025</t>
  </si>
  <si>
    <t>Chybí terminál 20.2.2025</t>
  </si>
  <si>
    <t>chybí 13.3.2025</t>
  </si>
  <si>
    <t>1 výdajový doklad nevyplněný</t>
  </si>
  <si>
    <t>3420Kč audit hacap</t>
  </si>
  <si>
    <t>Horvath dusan vstupni vysetreni</t>
  </si>
  <si>
    <t>700 Makula - pozvrzení o zdravotní způsobilosti</t>
  </si>
  <si>
    <t>chybí terminál z 1.5.2025</t>
  </si>
  <si>
    <t>Ikea</t>
  </si>
  <si>
    <t>hornbach regal</t>
  </si>
  <si>
    <t>Chybí doklad</t>
  </si>
  <si>
    <t>Chybí ústřižek z terminálu</t>
  </si>
  <si>
    <t>0.5#VALUE!000002.799999999999272400000000000000.5</t>
  </si>
  <si>
    <t>žárovka pec</t>
  </si>
  <si>
    <t>718 kancl věšák +koš,69 zarážka dveře Plzeň, 827 oprava Prosek zdi,sifon a sprcha</t>
  </si>
  <si>
    <t>12.11 v restii Volda 10 rozvozů, ale odvezl jen 9</t>
  </si>
  <si>
    <t>sůl</t>
  </si>
  <si>
    <t>Prohlídka</t>
  </si>
  <si>
    <t xml:space="preserve">500 prohlídka </t>
  </si>
  <si>
    <t>640 Mateo + 760 Matěj</t>
  </si>
  <si>
    <t>lékárna</t>
  </si>
  <si>
    <t>V týdnu 9 - 15.3 dodá buď účtenku nebo 143Kč</t>
  </si>
  <si>
    <t>Martin Kubík</t>
  </si>
  <si>
    <t>2026-03-08T23:21:03.910+01:00</t>
  </si>
  <si>
    <t>2026-03-08T23:30:47.579+01:00</t>
  </si>
  <si>
    <t>2026-03-08T23:33:21.662+01:00</t>
  </si>
  <si>
    <t>2026-03-08T23:21:04.088+01:00</t>
  </si>
  <si>
    <t>[{"id":"e1ef9526-7c68-483b-a8a1-92bb58ce9f1e","note":"","count":1,"label":"Jalapenos Rolls","posId":"jpr200","price":8900,"isExtra":false},{"id":"99710cd8-fa1f-4712-84a8-85da37e18dd0","note":"","count":1,"label":"česnekový chléb","posId":"P104","price":7900,"isExtra":false},{"id":"c1383a56-9eef-4159-8de6-52ba98917da4","note":"","count":1,"label":"Pepperoni Rolls 🌶️","posId":"P100","price":8900,"isExtra":false}]</t>
  </si>
  <si>
    <t>2026-03-08T23:17:31.893+01:00</t>
  </si>
  <si>
    <t>2026-03-08T23:27:55.717+01:00</t>
  </si>
  <si>
    <t>Pizza Comeback Libuš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</si>
  <si>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</si>
  <si>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2026-03-08T23:03:54.578+01:00</t>
  </si>
  <si>
    <t>2026-03-08T23:18:03.633+01:00</t>
  </si>
  <si>
    <t>[{"id":"69427510296215434ca56271","count":1,"label":"Hawai 32cm","posId":"114","price":24900,"isExtra":false},{"id":"656dfba1e3c87f5c304ae53b","count":1,"label":"Balné","posId":"K0000","price":1500,"isExtra":true},{"id":"684ae9399dbab00c87869d35","count":1,"label":"Bez ananasu","posId":"X100","price":0,"KDSTags":["redhighlight"],"isExtra":true}]</t>
  </si>
  <si>
    <t>2026-03-08T22:55:06.884+01:00</t>
  </si>
  <si>
    <t>2026-03-08T23:00:20.355+01:00</t>
  </si>
  <si>
    <t>2026-03-08T23:03:43.042+01:00</t>
  </si>
  <si>
    <t>2026-03-08T22:55:07.104+01:00</t>
  </si>
  <si>
    <t>[{"id":"ad7c292a-48c9-48db-b64c-0f7f8ebced7f","note":"","count":1,"label":"BBQ Meteor 40cm","posId":"106","price":30900,"isExtra":false}]</t>
  </si>
  <si>
    <t>2026-03-08T22:49:42.992+01:00</t>
  </si>
  <si>
    <t>2026-03-08T22:57:19.356+01:00</t>
  </si>
  <si>
    <t>2026-03-08T23:14:22.277+01:00</t>
  </si>
  <si>
    <t>2026-03-08T22:49:43.132+01:00</t>
  </si>
  <si>
    <t>[{"id":"sQnjhSaGUJdm7C4dquW2M","count":1,"label":"Comeback 32cm 🌶️","posId":"121","price":24900,"isExtra":false,"creatorId":"YJlRu98nq_RtQxUs0fWNY","isPackging":0,"actualLabel":"Comeback 32cm 🌶️"},{"id":"extra_20230331101812_34","count":1,"label":"USA těsto","posId":"17","price":1000,"isExtra":true,"mainItemId":"sQnjhSaGUJdm7C4dquW2M"},{"id":"MjHE1bJDB0L-jjNiZS0Lz","count":1,"label":"okraj hotdog, bbq omáčka","posId":"A119","price":5700,"isExtra":true,"mainItemId":"sQnjhSaGUJdm7C4dquW2M"},{"id":"extra_20230331101812_75","count":1,"label":"Kukuřice","posId":"B115","price":2500,"KDSTags":["greenhighlight"],"isExtra":true,"mainItemId":"sQnjhSaGUJdm7C4dquW2M"}]</t>
  </si>
  <si>
    <t>Daniel</t>
  </si>
  <si>
    <t>2026-03-08T22:46:55.306+01:00</t>
  </si>
  <si>
    <t>2026-03-08T22:58:43.615+01:00</t>
  </si>
  <si>
    <t>[{"id":"104","note":"","count":1,"label":"Baby špenát &amp; kuře 40cm","posId":"104","price":30900,"isExtra":false},{"id":"K0000","note":"","count":1,"label":"Balné","posId":"K0000","price":2000,"isExtra":true},{"id":"ZSR40","note":"","count":1,"label":"Rajčatový základ","posId":"ZSR40","price":0,"isExtra":true},{"id":"X113","note":"","count":1,"label":"Bez mozzarelly","posId":"X113","price":0,"KDSTags":["redhighlight"],"isExtra":true},{"id":"N124","note":"","count":1,"label":"Pepsi 1l","posId":"N124","price":5900,"isExtra":false}]</t>
  </si>
  <si>
    <t>2026-03-08T22:45:03.740+01:00</t>
  </si>
  <si>
    <t>2026-03-08T22:45:03.894+01:00</t>
  </si>
  <si>
    <t>[{"id":"35e045f9-bc36-46e9-8142-6579de78a05b","note":"","count":1,"label":"Comeback 32cm 🌶️","posId":"121","price":24900,"isExtra":false},{"id":"a4efa812-1470-4ea2-a19d-39843abed3be","note":"","count":1,"label":"Comeback 32 cm","posId":"145","price":24900,"isExtra":false},{"id":"f2ca88ba-7288-4f05-a925-149da2e2137e","note":"","count":1,"label":"okraj hotdog, bbq omáčka","posId":"A119","price":5700,"isExtra":true},{"id":"c8019f80-065c-4f09-9e80-65b85dae2ae1","note":"","count":1,"label":"Kukuřice","posId":"B115","price":2500,"KDSTags":["greenhighlight"],"isExtra":true}]</t>
  </si>
  <si>
    <t>Ivanna</t>
  </si>
  <si>
    <t>2026-03-08T22:40:09.219+01:00</t>
  </si>
  <si>
    <t>2026-03-08T22:48:13.502+01:00</t>
  </si>
  <si>
    <t>[{"id":"101","note":"","count":1,"label":"Capricciosa 40cm","posId":"101","price":30900,"isExtra":false},{"id":"K0000","note":"","count":1,"label":"Balné","posId":"K0000","price":2000,"isExtra":true},{"id":"113","note":"","count":1,"label":"Capricciosa 32cm","posId":"113","price":24900,"isExtra":false},{"id":"K0000","note":"","count":1,"label":"Balné","posId":"K0000","price":1500,"isExtra":true}]</t>
  </si>
  <si>
    <t>2026-03-08T22:38:43.718+01:00</t>
  </si>
  <si>
    <t>2026-03-08T22:46:22.555+01:00</t>
  </si>
  <si>
    <t>[{"id":"69427510296215434ca5626b","count":1,"label":"BBQ Texas 32cm","posId":"119","price":24900,"isExtra":false},{"id":"656dfba1e3c87f5c304ae53b","count":1,"label":"Balné","posId":"K0000","price":1500,"isExtra":true},{"id":"6745a0834b0bcb028b56b1b9","count":1,"label":"Smetanový základ","posId":"ZBS32","price":0,"isExtra":true}]</t>
  </si>
  <si>
    <t>2026-03-08T22:36:43.976+01:00</t>
  </si>
  <si>
    <t>2026-03-08T22:42:42.593+01:00</t>
  </si>
  <si>
    <t>[{"id":"55199479","note":"","size":"Hawai 40cm","count":1,"label":"Hawai 40cm","posId":"102","price":30900,"isExtra":false},{"id":"55199547","note":"","count":1,"label":"Balné","posId":"K0000","price":2000,"isExtra":true}]</t>
  </si>
  <si>
    <t>Eduard</t>
  </si>
  <si>
    <t>2026-03-08T22:17:33.180+01:00</t>
  </si>
  <si>
    <t>2026-03-08T22:28:28.520+01:00</t>
  </si>
  <si>
    <t>[{"id":"115","note":"Prosím přesunout olivy pouze na jednu půlku pizzy. (stejná porce jako na celou pizzu, ale jen na jedné straně) děkuji :)","count":1,"label":"Zeleninová 32cm","posId":"115","price":24900,"isExtra":false},{"id":"K0000","note":"","count":1,"label":"Balné","posId":"K0000","price":1500,"isExtra":true},{"id":"ZRB32","note":"","count":1,"label":"BBQ základ","posId":"ZRB32","price":0,"isExtra":true},{"id":"121","note":"","count":1,"label":"Comeback 32cm 🌶️","posId":"121","price":24900,"isExtra":false},{"id":"K0000","note":"","count":1,"label":"Balné","posId":"K0000","price":1500,"isExtra":true},{"id":"N129","note":"","count":1,"label":"Poděbradská malinovka 0,5l","posId":"N129","price":4900,"isExtra":false}]</t>
  </si>
  <si>
    <t>2026-03-08T21:54:02.777+01:00</t>
  </si>
  <si>
    <t>2026-03-08T22:04:45.093+01:00</t>
  </si>
  <si>
    <t>[{"id":"1fae666b-4102-4ed0-b317-2a07b21ae279","note":"","count":1,"label":"Hot &amp; Spicy 40cm 🌶️🌶️","posId":"110","price":30900,"isExtra":false},{"id":"169906cc-98ac-4101-a361-79ae530758c3","note":"","count":1,"label":"Bez cibule","posId":"X103","price":0,"KDSTags":["redhighlight"],"isExtra":true},{"id":"26378531-c5c0-43f4-9535-09f267896a62","note":"","count":1,"label":"spicy wings 🌶️","posId":"P101","price":11900,"isExtra":false}]</t>
  </si>
  <si>
    <t>2026-03-08T21:54:02.762+01:00</t>
  </si>
  <si>
    <t>2026-03-08T22:05:31.077+01:00</t>
  </si>
  <si>
    <t>2026-03-08T22:09:09.971+01:00</t>
  </si>
  <si>
    <t>2026-03-08T21:54:02.961+01:00</t>
  </si>
  <si>
    <t>[{"id":"ee394832-8137-440a-84b7-b9e0df42a9ab","note":"","count":1,"label":"Hawai 32cm","posId":"114","price":24900,"isExtra":false},{"id":"007c7303-045c-4866-882d-38e13564ff34","note":"","count":1,"label":"Bez ananasu","posId":"X100","price":0,"KDSTags":["redhighlight"],"isExtra":true},{"id":"9d7cd2cb-6ce6-4bab-9793-d0c70a0e0081","note":"","count":1,"label":"Aquilla zelený čaj/citron","posId":"N121","price":4900,"isExtra":false}]</t>
  </si>
  <si>
    <t>2026-03-08T21:44:32.729+01:00</t>
  </si>
  <si>
    <t>2026-03-08T21:56:30.255+01:00</t>
  </si>
  <si>
    <t>[{"id":"59589463","note":"","size":"Hawai 32cm","count":1,"label":"Hawai 32cm","posId":"114","price":24900,"isExtra":false},{"id":"55199557","note":"","count":1,"label":"Balné","posId":"K0000","price":1500,"isExtra":true},{"id":"55199597","note":"","count":1,"label":"Žampiony","posId":"B105","price":2500,"KDSTags":["greenhighlight"],"isExtra":true},{"id":"55199513","note":"","size":"Pečené brambory","count":1,"label":"pečené brambory","posId":"P103","price":6900,"isExtra":false},{"id":"55199557","note":"","count":1,"label":"Balné","posId":"K0000","price":1500,"isExtra":true},{"id":"55199516","note":"","size":"Česnekový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dip","posId":"P106","price":2000,"isExtra":false},{"id":"55199557","note":"","count":1,"label":"Balné","posId":"K0000","price":1500,"isExtra":true},{"id":"59589460","note":"","size":"BBQ Texas 32cm","count":1,"label":"BBQ Texas 32cm","posId":"119","price":24900,"isExtra":false},{"id":"55199557","note":"","count":1,"label":"Balné","posId":"K0000","price":1500,"isExtra":true},{"id":"59592261","note":"","count":1,"label":"USA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bylinky","posId":"A121","price":5700,"isExtra":true},{"id":"55199617","note":"","count":1,"label":"Bez papriky","posId":"X111","price":0,"KDSTags":["redhighlight"],"isExtra":true},{"id":"55199631","note":"","count":1,"label":"Ananas","posId":"B100","price":2500,"KDSTags":["greenhighlight"],"isExtra":true}]</t>
  </si>
  <si>
    <t>2026-03-08T21:43:28.175+01:00</t>
  </si>
  <si>
    <t>2026-03-08T21:50:08.352+01:00</t>
  </si>
  <si>
    <t>[{"id":"86umMSfQbEitEGzr29rq9","count":1,"label":"Hot &amp; Spicy 40cm 🌶️🌶️","posId":"110","price":30900,"isExtra":false,"creatorId":"7Qr168GL1bSE4-zalwOMr","isPackging":0,"actualLabel":"Hot &amp; Spicy 40cm 🌶️🌶️"},{"id":"qDn96ATbqHd_7vbQ_cZWe","count":2,"label":"Česnekový dip","posId":"P106","price":2000,"isExtra":false,"creatorId":"DtoTW_KQAyXaYa7dT2rS_","isPackging":0,"actualLabel":"Česnekový dip"}]</t>
  </si>
  <si>
    <t>2026-03-08T21:37:44.193+01:00</t>
  </si>
  <si>
    <t>2026-03-08T21:43:40.065+01:00</t>
  </si>
  <si>
    <t>[{"id":"69427510296215434ca5624f","count":1,"label":"Pepperoni 40cm 🌶️🌶️","posId":"108","price":30900,"isExtra":false},{"id":"656dfba1e3c87f5c304ae0f0","count":1,"label":"Balné","posId":"K0000","price":2000,"isExtra":true}]</t>
  </si>
  <si>
    <t>2026-03-08T21:16:04.545+01:00</t>
  </si>
  <si>
    <t>2026-03-08T21:23:14.901+01:00</t>
  </si>
  <si>
    <t>2026-03-08T21:30:43.843+01:00</t>
  </si>
  <si>
    <t>2026-03-08T21:16:04.736+01:00</t>
  </si>
  <si>
    <t>[{"id":"2b9f361b-4416-409b-9b50-c5e648e65b24","note":"","count":1,"label":"Zeleninová 40cm","posId":"103","price":30900,"isExtra":false},{"id":"57c816b2-3e3f-46c2-b126-b09910d79cb0","note":"","count":1,"label":"změna na Smetanový základ","posId":"57c816b2-3e3f-46c2-b126-b09910d79cb0","price":0,"isExtra":true},{"id":"86843148-4e32-4979-bfd6-d7151207f70f","note":"","count":1,"label":"Šunka","posId":"C106","price":4000,"KDSTags":["greenhighlight"],"isExtra":true},{"id":"a62e938c-9a71-490f-818d-7d681b9da334","note":"","count":1,"label":"Bez žampionů","posId":"X105","price":0,"KDSTags":["redhighlight"],"isExtra":true}]</t>
  </si>
  <si>
    <t>2026-03-08T21:10:24.372+01:00</t>
  </si>
  <si>
    <t>2026-03-08T21:16:29.130+01:00</t>
  </si>
  <si>
    <t>[{"id":"69427510296215434ca5624b","count":1,"label":"Hot &amp; Spicy 40cm 🌶️🌶️","posId":"110","price":30900,"isExtra":false},{"id":"656dfba1e3c87f5c304ae0f0","count":1,"label":"Balné","posId":"K0000","price":2000,"isExtra":true}]</t>
  </si>
  <si>
    <t>2026-03-08T21:01:52.906+01:00</t>
  </si>
  <si>
    <t>2026-03-08T21:04:00.904+01:00</t>
  </si>
  <si>
    <t>[{"id":"7aBj0yr8ehZGT_Y-fZEHI","count":1,"label":"Guarana kiwi a jablko","posId":"N144","price":5500,"isExtra":false,"creatorId":"1lJfzPgtIu-Vc7hQQYbhb","isPackging":0,"actualLabel":"Guarana kiwi a jablko"}]</t>
  </si>
  <si>
    <t>2026-03-08T21:01:17.240+01:00</t>
  </si>
  <si>
    <t>2026-03-08T21:08:42.085+01:00</t>
  </si>
  <si>
    <t>[{"id":"69427510296215434ca5624d","count":1,"label":"Comeback 40cm 🌶️","posId":"109","price":30900,"isExtra":false},{"id":"656dfba1e3c87f5c304ae0f0","count":1,"label":"Balné","posId":"K0000","price":2000,"isExtra":true}]</t>
  </si>
  <si>
    <t>2026-03-08T20:55:04.565+01:00</t>
  </si>
  <si>
    <t>2026-03-08T21:43:19.897+01:00</t>
  </si>
  <si>
    <t>2026-03-08T21:58:12.034+01:00</t>
  </si>
  <si>
    <t>2026-03-08T20:55:04.737+01:00</t>
  </si>
  <si>
    <t>[{"id":"03dae282-4cd4-4fa2-9169-2178ea3ed325","note":"","count":1,"label":"Quattro Formaggi 40cm","posId":"111","price":30900,"isExtra":false},{"id":"f1315fc0-dfbb-459c-9f31-49d8e60875f4","note":"","count":1,"label":"Pepperoni 40cm 🌶️🌶️","posId":"108","price":30900,"isExtra":false}]</t>
  </si>
  <si>
    <t>2026-03-08T20:51:19.423+01:00</t>
  </si>
  <si>
    <t>2026-03-08T20:59:42.033+01:00</t>
  </si>
  <si>
    <t>[{"id":"55199476","note":"","size":"BBQ Meteor 40cm","count":1,"label":"BBQ Meteor 40cm","posId":"106","price":30900,"isExtra":false},{"id":"55199547","note":"","count":1,"label":"Balné","posId":"K0000","price":2000,"isExtra":true},{"id":"55199581","note":"","count":1,"label":"okraj mozzarella, bylinky","posId":"A122","price":6500,"isExtra":true},{"id":"55199516","note":"","size":"Česnekový dip","count":1,"label":"Česnekový dip","posId":"P106","price":2000,"isExtra":false},{"id":"55199557","note":"","count":1,"label":"Balné","posId":"K0000","price":1500,"isExtra":true}]</t>
  </si>
  <si>
    <t>Daniil</t>
  </si>
  <si>
    <t>2026-03-08T20:23:39.316+01:00</t>
  </si>
  <si>
    <t>2026-03-08T20:29:15.867+01:00</t>
  </si>
  <si>
    <t>2026-03-08T20:18:03.313+01:00</t>
  </si>
  <si>
    <t>2026-03-08T20:26:09.994+01:00</t>
  </si>
  <si>
    <t>2026-03-08T20:37:07.054+01:00</t>
  </si>
  <si>
    <t>2026-03-08T20:18:03.612+01:00</t>
  </si>
  <si>
    <t>[{"id":"36ea3088-07fd-428f-b871-c4a5ee9cef7b","note":"","count":1,"label":"Comeback 40cm 🌶️","posId":"109","price":30900,"isExtra":false}]</t>
  </si>
  <si>
    <t>2026-03-08T20:00:50.538+01:00</t>
  </si>
  <si>
    <t>2026-03-08T20:08:19.251+01:00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</si>
  <si>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základ","posId":"ZBS40","price":0,"isExtra":true}]</t>
  </si>
  <si>
    <t>2026-03-08T19:57:44.683+01:00</t>
  </si>
  <si>
    <t>2026-03-08T20:04:41.138+01:00</t>
  </si>
  <si>
    <t>2026-03-08T19:34:03.760+01:00</t>
  </si>
  <si>
    <t>2026-03-08T19:54:48.585+01:00</t>
  </si>
  <si>
    <t>2026-03-08T20:05:33.798+01:00</t>
  </si>
  <si>
    <t>2026-03-08T19:34:03.968+01:00</t>
  </si>
  <si>
    <t>[{"id":"8f76439d-f1b5-4482-ac44-d6efec1ebc41","note":"","count":1,"label":"Zeleninová 18cm","posId":"127","price":11900,"isExtra":false},{"id":"35e045f9-bc36-46e9-8142-6579de78a05b","note":"","count":1,"label":"Comeback 32cm 🌶️","posId":"121","price":24900,"isExtra":false},{"id":"e7501e4e-7b75-458f-8655-4ba5ba9c5990","note":"","count":1,"label":"Dip Jalapeňos","posId":"P107","price":2000,"isExtra":false}]</t>
  </si>
  <si>
    <t>2026-03-08T19:32:41.377+01:00</t>
  </si>
  <si>
    <t>2026-03-08T19:53:16.183+01:00</t>
  </si>
  <si>
    <t>2026-03-08T19:30:41.491+01:00</t>
  </si>
  <si>
    <t>2026-03-08T19:42:50.853+01:00</t>
  </si>
  <si>
    <t>[{"id":"CTP2CgSOPIzLGdq2PKdZP","count":1,"label":"Capricciosa 40cm","posId":"101","price":30900,"isExtra":false,"creatorId":"k74GAaylKLqahCexFMjzk","isPackging":0,"actualLabel":"Capricciosa 40cm"}]</t>
  </si>
  <si>
    <t>2026-03-08T19:25:03.505+01:00</t>
  </si>
  <si>
    <t>2026-03-08T19:48:17.617+01:00</t>
  </si>
  <si>
    <t>[{"id":"2b9f361b-4416-409b-9b50-c5e648e65b24","note":"","count":1,"label":"Zeleninová 40cm","posId":"103","price":30900,"isExtra":false},{"id":"a62e938c-9a71-490f-818d-7d681b9da334","note":"","count":1,"label":"Bez žampionů","posId":"X105","price":0,"KDSTags":["redhighlight"],"isExtra":true},{"id":"2b9f361b-4416-409b-9b50-c5e648e65b24","note":"","count":1,"label":"Zeleninová 40cm","posId":"103","price":30900,"isExtra":false},{"id":"a62e938c-9a71-490f-818d-7d681b9da334","note":"","count":1,"label":"Bez žampionů","posId":"X105","price":0,"KDSTags":["redhighlight"],"isExtra":true},{"id":"2b9f361b-4416-409b-9b50-c5e648e65b24","note":"","count":1,"label":"Zeleninová 40cm","posId":"103","price":30900,"isExtra":false},{"id":"a62e938c-9a71-490f-818d-7d681b9da334","note":"","count":1,"label":"Bez žampionů","posId":"X105","price":0,"KDSTags":["redhighlight"],"isExtra":true},{"id":"2b9f361b-4416-409b-9b50-c5e648e65b24","note":"","count":1,"label":"Zeleninová 40cm","posId":"103","price":30900,"isExtra":false},{"id":"f9a8b09a-bed1-496c-b9fc-0dd1ce05cc0c","note":"","count":4,"label":"Veggieballs 40cm 🌶️🌶️","posId":"105","price":30900,"isExtra":false}]</t>
  </si>
  <si>
    <t>2026-03-08T19:17:45.011+01:00</t>
  </si>
  <si>
    <t>2026-03-08T19:25:56.909+01:00</t>
  </si>
  <si>
    <t>[{"id":"55199480","note":"","size":"Capricciosa 40cm","count":1,"label":"Capricciosa 40cm","posId":"101","price":30900,"isExtra":false},{"id":"55199547","note":"","count":1,"label":"Balné","posId":"K0000","price":2000,"isExtra":true}]</t>
  </si>
  <si>
    <t>2026-03-08T19:17:03.788+01:00</t>
  </si>
  <si>
    <t>2026-03-08T19:24:10.196+01:00</t>
  </si>
  <si>
    <t>[{"id":"59589455","note":"","size":"Margherita 32cm","count":1,"label":"Margherita 32cm","posId":"112","price":20900,"isExtra":false},{"id":"55199557","note":"","count":1,"label":"Balné","posId":"K0000","price":1500,"isExtra":true},{"id":"55199648","note":"","count":1,"label":"Kukuřice","posId":"B115","price":2500,"KDSTags":["greenhighlight"],"isExtra":true},{"id":"55199665","note":"","count":1,"label":"Šunka","posId":"B106","price":3000,"KDSTags":["greenhighlight"],"isExtra":true}]</t>
  </si>
  <si>
    <t>2026-03-08T19:12:04.743+01:00</t>
  </si>
  <si>
    <t>2026-03-08T19:22:16.111+01:00</t>
  </si>
  <si>
    <t>2026-03-08T19:31:20.349+01:00</t>
  </si>
  <si>
    <t>2026-03-08T19:12:04.909+01:00</t>
  </si>
  <si>
    <t>[{"id":"0ea52415-fdb3-497f-b216-7fd5802f2e0f","note":"","count":1,"label":"Quattro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bylinky","posId":"A121","price":5700,"isExtra":true}]</t>
  </si>
  <si>
    <t>2026-03-08T19:10:56.634+01:00</t>
  </si>
  <si>
    <t>2026-03-08T19:20:54.758+01:00</t>
  </si>
  <si>
    <t>[{"id":"69427510296215434ca56271","count":1,"label":"Hawai 32cm","posId":"114","price":24900,"isExtra":false},{"id":"656dfba1e3c87f5c304ae53b","count":1,"label":"Balné","posId":"K0000","price":1500,"isExtra":true},{"id":"684ae9399dbab00c87869c21","count":1,"label":"Ananas","posId":"B100","price":2500,"KDSTags":["greenhighlight"],"isExtra":true},{"id":"684ae9399dbab00c87869c28","count":1,"label":"Slanina","posId":"B108","price":3000,"KDSTags":["greenhighlight"],"isExtra":true}]</t>
  </si>
  <si>
    <t>2026-03-08T19:10:26.285+01:00</t>
  </si>
  <si>
    <t>2026-03-08T19:20:00.777+01:00</t>
  </si>
  <si>
    <t>[{"id":"69427510296215434ca56261","count":1,"label":"Margherita 32cm","posId":"112","price":20900,"isExtra":false},{"id":"656dfba1e3c87f5c304ae53b","count":1,"label":"Balné","posId":"K0000","price":1500,"isExtra":true},{"id":"684ae9399dbab00c87869c1e","count":1,"label":"Jalapeňos","posId":"B102","price":2500,"KDSTags":["greenhighlight"],"isExtra":true},{"id":"684ae9399dbab00c87869c22","count":1,"label":"Paprika","posId":"B111","price":2500,"KDSTags":["greenhighlight"],"isExtra":true},{"id":"684ae9399dbab00c87869c27","count":1,"label":"Šunka","posId":"B106","price":3000,"KDSTags":["greenhighlight"],"isExtra":true},{"id":"684ae9399dbab00c87869c28","count":1,"label":"Slanina","posId":"B108","price":3000,"KDSTags":["greenhighlight"],"isExtra":true},{"id":"684ae9399dbab00c87869c2c","count":1,"label":"Grana padano, pecorino, parmazán","posId":"B130","price":3000,"KDSTags":["greenhighlight"],"isExtra":true},{"id":"69427510296215434ca56299","count":1,"label":"spicy wings 🌶️","posId":"P101","price":11900,"isExtra":false},{"id":"656dfba1e3c87f5c304ae53b","count":1,"label":"Balné","posId":"K0000","price":1500,"isExtra":true},{"id":"69427510296215434ca562bf","count":1,"label":"Pepsi zero sugar 1l","posId":"N125","price":5900,"isExtra":false}]</t>
  </si>
  <si>
    <t>Sam Dušek</t>
  </si>
  <si>
    <t>2026-03-08T19:07:02.934+01:00</t>
  </si>
  <si>
    <t>2026-03-08T19:15:13.250+01:00</t>
  </si>
  <si>
    <t>2026-03-08T19:23:57.088+01:00</t>
  </si>
  <si>
    <t>2026-03-08T19:07:03.587+01:00</t>
  </si>
  <si>
    <t>[{"id":"36ea3088-07fd-428f-b871-c4a5ee9cef7b","note":"","count":1,"label":"Comeback 40cm 🌶️","posId":"109","price":30900,"isExtra":false},{"id":"3a8b6a85-3b5c-4ee4-be2d-261ab8731d6e","note":"","count":1,"label":"Česnekový dip","posId":"P106","price":2000,"isExtra":false}]</t>
  </si>
  <si>
    <t>2026-03-08T18:51:57.476+01:00</t>
  </si>
  <si>
    <t>2026-03-08T19:13:19.632+01:00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</si>
  <si>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</si>
  <si>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2026-03-08T18:51:57.300+01:00</t>
  </si>
  <si>
    <t>2026-03-08T19:08:28.368+01:00</t>
  </si>
  <si>
    <t>[{"id":"59589455","note":"","size":"Margherita 32cm","count":1,"label":"Margherita 32cm","posId":"112","price":20900,"isExtra":false},{"id":"55199557","note":"","count":1,"label":"Balné","posId":"K0000","price":1500,"isExtra":true},{"id":"55199648","note":"","count":1,"label":"Kukuřice","posId":"B115","price":2500,"KDSTags":["greenhighlight"],"isExtra":true},{"id":"59589464","note":"","size":"Capricciosa 32cm","count":1,"label":"Capricciosa 32cm","posId":"113","price":24900,"isExtra":false},{"id":"55199557","note":"","count":1,"label":"Balné","posId":"K0000","price":1500,"isExtra":true}]</t>
  </si>
  <si>
    <t>2026-03-08T18:27:06.012+01:00</t>
  </si>
  <si>
    <t>2026-03-08T18:35:20.080+01:00</t>
  </si>
  <si>
    <t>[{"id":"69427510296215434ca56249","count":1,"label":"Quattro Formaggi 40cm","posId":"111","price":30900,"isExtra":false},{"id":"656dfba1e3c87f5c304ae0f0","count":1,"label":"Balné","posId":"K0000","price":2000,"isExtra":true},{"id":"67449006196a44130f744012","count":1,"label":"okraj mozzarella, bylinky","posId":"A122","price":6500,"isExtra":true}]</t>
  </si>
  <si>
    <t>2026-03-08T18:23:26.008+01:00</t>
  </si>
  <si>
    <t>2026-03-08T18:31:54.125+01:00</t>
  </si>
  <si>
    <t>[{"id":"69427510296215434ca5625b","count":1,"label":"Baby špenát &amp; kuře 40cm","posId":"104","price":30900,"isExtra":false},{"id":"656dfba1e3c87f5c304ae0f0","count":1,"label":"Balné","posId":"K0000","price":2000,"isExtra":true},{"id":"6745a0834b0bcb028b56b83b","count":1,"label":"Rajčatový základ","posId":"ZSR40","price":0,"isExtra":true},{"id":"684ae9399dbab00c87869a42","count":1,"label":"Olivy","posId":"C112","price":3500,"KDSTags":["greenhighlight"],"isExtra":true}]</t>
  </si>
  <si>
    <t>2026-03-08T18:19:55.281+01:00</t>
  </si>
  <si>
    <t>2026-03-08T18:31:26.072+01:00</t>
  </si>
  <si>
    <t>[{"id":"69427510296215434ca5624f","count":1,"label":"Pepperoni 40cm 🌶️🌶️","posId":"108","price":30900,"isExtra":false},{"id":"656dfba1e3c87f5c304ae0f0","count":1,"label":"Balné","posId":"K0000","price":2000,"isExtra":true},{"id":"67449006196a44130f744012","count":1,"label":"okraj mozzarella, bylinky","posId":"A122","price":6500,"isExtra":true}]</t>
  </si>
  <si>
    <t>2026-03-08T18:19:04.247+01:00</t>
  </si>
  <si>
    <t>2026-03-08T18:28:54.899+01:00</t>
  </si>
  <si>
    <t>2026-03-08T18:36:29.405+01:00</t>
  </si>
  <si>
    <t>2026-03-08T18:19:06.653+01:00</t>
  </si>
  <si>
    <t>[{"id":"8f76439d-f1b5-4482-ac44-d6efec1ebc41","note":"","count":1,"label":"Zeleninová 18cm","posId":"127","price":11900,"isExtra":false},{"id":"57c816b2-3e3f-46c2-b126-b09910d79cb0","note":"","count":1,"label":"změna na Smetanový základ","posId":"57c816b2-3e3f-46c2-b126-b09910d79cb0","price":0,"isExtra":true},{"id":"211d85d0-839e-41d0-89e3-ea177ad7489e","note":"","count":1,"label":"Česnekový dip","posId":"P106","price":2000,"isExtra":false},{"id":"2b77c2f4-b7da-4d55-934c-2dd971e8586b","note":"","count":1,"label":"BBQ Meteor 18cm","posId":"130","price":11900,"isExtra":false},{"id":"f61b7339-3b20-4583-b2b8-12e48de2876d","note":"","count":1,"label":"změna na Rajčatový základ","posId":"f61b7339-3b20-4583-b2b8-12e48de2876d","price":0,"isExtra":true},{"id":"de56def4-8429-46ca-bf08-8c8eba684591","note":"","count":1,"label":"BBQ dip","posId":"P105","price":2000,"isExtra":false}]</t>
  </si>
  <si>
    <t>2026-03-08T18:14:07.495+01:00</t>
  </si>
  <si>
    <t>2026-03-08T18:22:44.233+01:00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</si>
  <si>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32cm","posId":"123","price":24900,"isExtra":false},{"id":"55199557","note":"","count":1,"label":"Balné","posId":"K0000","price":1500,"isExtra":true},{"id":"59555726","note":"","count":1,"label":"Rajčatový základ","posId":"ZSR32","price":0,"isExtra":true},{"id":"55199665","note":"","count":1,"label":"Šunka","posId":"B106","price":3000,"KDSTags":["greenhighlight"],"isExtra":true}]</t>
  </si>
  <si>
    <t>2026-03-08T18:10:09.871+01:00</t>
  </si>
  <si>
    <t>2026-03-08T18:20:40.063+01:00</t>
  </si>
  <si>
    <t>[{"id":"100","note":"","count":1,"label":"Margherita 40cm","posId":"100","price":26900,"isExtra":false},{"id":"K0000","note":"","count":1,"label":"Balné","posId":"K0000","price":2000,"isExtra":true},{"id":"N125","note":"","count":1,"label":"Pepsi zero sugar 1l","posId":"N125","price":5900,"isExtra":false}]</t>
  </si>
  <si>
    <t>2026-03-08T18:09:03.291+01:00</t>
  </si>
  <si>
    <t>2026-03-08T18:25:26.881+01:00</t>
  </si>
  <si>
    <t>2026-03-08T18:51:04.056+01:00</t>
  </si>
  <si>
    <t>2026-03-08T18:09:03.511+01:00</t>
  </si>
  <si>
    <t>[{"id":"e525f614-2c06-459a-8d22-623546aa83fc","note":"","count":1,"label":"BBQ Texas 40cm","posId":"107","price":30900,"isExtra":false},{"id":"eb426525-9181-4714-9963-380f5c0ae0e5","note":"","count":1,"label":"okraj mozzarella, bylinky","posId":"A122","price":6500,"isExtra":true},{"id":"211d85d0-839e-41d0-89e3-ea177ad7489e","note":"","count":1,"label":"Česnekový dip","posId":"P106","price":2000,"isExtra":false}]</t>
  </si>
  <si>
    <t>2026-03-08T18:08:40.151+01:00</t>
  </si>
  <si>
    <t>2026-03-08T18:18:56.183+01:00</t>
  </si>
  <si>
    <t>[{"id":"57405744","note":"","size":"Mirinda 1l","count":1,"label":"Mirinda 1l","posId":"N126","price":5900,"isExtra":false},{"id":"59589459","note":"","size":"Pepperoni 32cm 🌶️🌶️","count":1,"label":"Pepperoni 32cm 🌶️🌶️","posId":"120","price":24900,"isExtra":false},{"id":"55199557","note":"","count":1,"label":"Balné","posId":"K0000","price":1500,"isExtra":true}]</t>
  </si>
  <si>
    <t>2026-03-08T18:06:04.501+01:00</t>
  </si>
  <si>
    <t>2026-03-08T18:16:07.032+01:00</t>
  </si>
  <si>
    <t>[{"id":"f1315fc0-dfbb-459c-9f31-49d8e60875f4","note":"","count":1,"label":"Pepperoni 40cm 🌶️🌶️","posId":"108","price":30900,"isExtra":false}]</t>
  </si>
  <si>
    <t>2026-03-08T17:59:16.980+01:00</t>
  </si>
  <si>
    <t>2026-03-08T18:09:03.051+01:00</t>
  </si>
  <si>
    <t>[{"id":"55199470","note":"","size":"Margherita 40cm","count":1,"label":"Margherita 40cm","posId":"100","price":26900,"isExtra":false},{"id":"55199547","note":"","count":1,"label":"Balné","posId":"K0000","price":2000,"isExtra":true},{"id":"55199676","note":"","count":1,"label":"Kuře","posId":"C114","price":4000,"KDSTags":["greenhighlight"],"isExtra":true}]</t>
  </si>
  <si>
    <t>2026-03-08T17:51:09.465+01:00</t>
  </si>
  <si>
    <t>2026-03-08T17:59:06.866+01:00</t>
  </si>
  <si>
    <t>[{"id":"69427510296215434ca56251","count":1,"label":"BBQ Texas 40cm","posId":"107","price":30900,"isExtra":false},{"id":"656dfba1e3c87f5c304ae0f0","count":1,"label":"Balné","posId":"K0000","price":2000,"isExtra":true},{"id":"6745a0834b0bcb028b56b81d","count":1,"label":"Rajčatový základ","posId":"ZBR40","price":0,"isExtra":true}]</t>
  </si>
  <si>
    <t>2026-03-08T17:50:04.930+01:00</t>
  </si>
  <si>
    <t>2026-03-08T17:56:48.032+01:00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</si>
  <si>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🌶️🌶️","posId":"110","price":30900,"isExtra":false},{"id":"656dfba1e3c87f5c304ae0f0","count":1,"label":"Balné","posId":"K0000","price":2000,"isExtra":true},{"id":"684ae9399dbab00c87869a4d","count":1,"label":"Pepperoni salám","posId":"C109","price":4000,"KDSTags":["greenhighlight"],"isExtra":true}]</t>
  </si>
  <si>
    <t>2026-03-08T17:46:31.332+01:00</t>
  </si>
  <si>
    <t>2026-03-08T17:53:10.088+01:00</t>
  </si>
  <si>
    <t>[{"id":"69427510296215434ca56271","count":1,"label":"Hawai 32cm","posId":"114","price":24900,"isExtra":false},{"id":"656dfba1e3c87f5c304ae53b","count":1,"label":"Balné","posId":"K0000","price":1500,"isExtra":true},{"id":"69427510296215434ca562a3","count":1,"label":"Česnekový dip","posId":"P106","price":2000,"isExtra":false},{"id":"656dfba1e3c87f5c304ae53b","count":1,"label":"Balné","posId":"K0000","price":1500,"isExtra":true},{"id":"69427510296215434ca562bf","count":1,"label":"Pepsi zero sugar 1l","posId":"N125","price":5900,"isExtra":false}]</t>
  </si>
  <si>
    <t>Karel</t>
  </si>
  <si>
    <t>2026-03-08T17:43:47.993+01:00</t>
  </si>
  <si>
    <t>2026-03-08T17:53:13.295+01:00</t>
  </si>
  <si>
    <t>[{"id":"115","note":"","count":1,"label":"Zeleninová 32cm","posId":"115","price":24900,"isExtra":false},{"id":"K0000","note":"","count":1,"label":"Balné","posId":"K0000","price":1500,"isExtra":true},{"id":"A121","note":"","count":1,"label":"okraj mozzarella, bylinky","posId":"A121","price":5700,"isExtra":true},{"id":"121","note":"","count":1,"label":"Comeback 32cm 🌶️","posId":"121","price":24900,"isExtra":false},{"id":"K0000","note":"","count":1,"label":"Balné","posId":"K0000","price":1500,"isExtra":true}]</t>
  </si>
  <si>
    <t>2026-03-08T17:24:25.502+01:00</t>
  </si>
  <si>
    <t>2026-03-08T17:32:48.021+01:00</t>
  </si>
  <si>
    <t>[{"id":"69427510296215434ca56247","count":1,"label":"Margherita 40cm","posId":"100","price":26900,"isExtra":false},{"id":"656dfba1e3c87f5c304ae0f0","count":1,"label":"Balné","posId":"K0000","price":2000,"isExtra":true},{"id":"69427510296215434ca5626f","count":1,"label":"Zeleninová 32cm","posId":"115","price":24900,"isExtra":false},{"id":"656dfba1e3c87f5c304ae53b","count":1,"label":"Balné","posId":"K0000","price":1500,"isExtra":true},{"id":"684ae9399dbab00c87869d15","count":1,"label":"Bez cibule","posId":"X103","price":0,"KDSTags":["redhighlight"],"isExtra":true},{"id":"69427510296215434ca5629d","count":1,"label":"pečené brambory","posId":"P103","price":6900,"isExtra":false},{"id":"656dfba1e3c87f5c304ae53b","count":1,"label":"Balné","posId":"K0000","price":1500,"isExtra":true}]</t>
  </si>
  <si>
    <t>2026-03-08T17:11:13.739+01:00</t>
  </si>
  <si>
    <t>2026-03-08T17:17:07.760+01:00</t>
  </si>
  <si>
    <t>[{"id":"69427510296215434ca56269","count":1,"label":"Pepperoni 32cm 🌶️🌶️","posId":"120","price":24900,"isExtra":false},{"id":"656dfba1e3c87f5c304ae53b","count":1,"label":"Balné","posId":"K0000","price":1500,"isExtra":true},{"id":"656dfba1e3c87f5c304ae30e","count":1,"label":"okraj mozzarella, bylinky","posId":"A121","price":5700,"isExtra":true}]</t>
  </si>
  <si>
    <t>2026-03-08T17:01:35.241+01:00</t>
  </si>
  <si>
    <t>2026-03-08T17:08:16.060+01:00</t>
  </si>
  <si>
    <t>[{"id":"59589461","note":"","size":"BBQ Meteor 32cm","count":1,"label":"BBQ Meteor 32cm","posId":"118","price":24900,"isExtra":false},{"id":"55199557","note":"","count":1,"label":"Balné","posId":"K0000","price":1500,"isExtra":true},{"id":"59592261","note":"","count":1,"label":"USA těsto","posId":"17","price":1000,"isExtra":true},{"id":"57279334","note":"","count":1,"label":"Smetanový základ","posId":"ZBS32","price":0,"isExtra":true}]</t>
  </si>
  <si>
    <t>2026-03-08T16:46:43.287+01:00</t>
  </si>
  <si>
    <t>2026-03-08T17:02:26.388+01:00</t>
  </si>
  <si>
    <t>[{"id":"55199475","note":"","size":"BBQ Texas 40cm","count":1,"label":"BBQ Texas 40cm","posId":"107","price":30900,"isExtra":false},{"id":"55199547","note":"","count":1,"label":"Balné","posId":"K0000","price":2000,"isExtra":true},{"id":"55199641","note":"","count":1,"label":"okraj hotdog, bez omáčky","posId":"A126","price":6500,"isExtra":true},{"id":"55199516","note":"","size":"Česnekový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</si>
  <si>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2026-03-08T16:43:56.633+01:00</t>
  </si>
  <si>
    <t>2026-03-08T16:54:48.985+01:00</t>
  </si>
  <si>
    <t>[{"id":"69427510296215434ca56263","count":2,"label":"Quattro Formaggi 32cm","posId":"123","price":24900,"isExtra":false},{"id":"656dfba1e3c87f5c304ae53b","count":2,"label":"Balné","posId":"K0000","price":1500,"isExtra":true}]</t>
  </si>
  <si>
    <t>2026-03-08T16:43:41.293+01:00</t>
  </si>
  <si>
    <t>2026-03-08T16:49:49.728+01:00</t>
  </si>
  <si>
    <t>[{"id":"y4Ud58ITso9ISpwqJmsZm","count":1,"label":"Pepperoni 40cm 🌶️🌶️","posId":"108","price":30900,"isExtra":false,"creatorId":"vmGxZ7dBFIM3PgJ2BIgI-","isPackging":0,"actualLabel":"Pepperoni 40cm 🌶️🌶️"},{"id":"extra_20230331101812_90","count":1,"label":"Jalapeňos","posId":"C102","price":3500,"KDSTags":["greenhighlight"],"isExtra":true,"mainItemId":"y4Ud58ITso9ISpwqJmsZm"}]</t>
  </si>
  <si>
    <t>2026-03-08T16:17:05.349+01:00</t>
  </si>
  <si>
    <t>2026-03-08T16:26:17.912+01:00</t>
  </si>
  <si>
    <t>[{"id":"69427510296215434ca56259","count":1,"label":"Capricciosa 40cm","posId":"101","price":30900,"isExtra":false},{"id":"656dfba1e3c87f5c304ae0f0","count":1,"label":"Balné","posId":"K0000","price":2000,"isExtra":true},{"id":"67449006196a44130f744013","count":1,"label":"okraj mozzarella, bbq omáčka","posId":"A124","price":6500,"isExtra":true}]</t>
  </si>
  <si>
    <t>2026-03-08T16:04:47.931+01:00</t>
  </si>
  <si>
    <t>2026-03-08T16:11:12.650+01:00</t>
  </si>
  <si>
    <t>[{"id":"69427510296215434ca56261","count":1,"label":"Margherita 32cm","posId":"112","price":20900,"isExtra":false},{"id":"656dfba1e3c87f5c304ae53b","count":1,"label":"Balné","posId":"K0000","price":1500,"isExtra":true},{"id":"6745a0834b0bcb028b56b474","count":1,"label":"BBQ základ","posId":"ZRB32","price":0,"isExtra":true},{"id":"684ae9399dbab00c87869c23","count":1,"label":"Cibule","posId":"B103","price":2500,"KDSTags":["greenhighlight"],"isExtra":true},{"id":"684ae9399dbab00c87869c24","count":1,"label":"Kukuřice","posId":"B115","price":2500,"KDSTags":["greenhighlight"],"isExtra":true}]</t>
  </si>
  <si>
    <t>2026-03-08T16:01:15.709+01:00</t>
  </si>
  <si>
    <t>2026-03-08T16:08:32.689+01:00</t>
  </si>
  <si>
    <t>[{"id":"69427510296215434ca562bd","count":1,"label":"Pepsi 1l","posId":"N124","price":5900,"isExtra":false},{"id":"69427510296215434ca56269","count":1,"label":"Pepperoni 32cm 🌶️🌶️","posId":"120","price":24900,"isExtra":false},{"id":"656dfba1e3c87f5c304ae53b","count":1,"label":"Balné","posId":"K0000","price":1500,"isExtra":true},{"id":"6745a0834b0bcb028b56b475","count":1,"label":"Smetanový základ","posId":"ZRS32","price":0,"isExtra":true},{"id":"684ae9399dbab00c87869c1f","count":1,"label":"Žampiony","posId":"B105","price":2500,"KDSTags":["greenhighlight"],"isExtra":true},{"id":"684ae9399dbab00c87869c22","count":1,"label":"Paprika","posId":"B111","price":2500,"KDSTags":["greenhighlight"],"isExtra":true},{"id":"684ae9399dbab00c87869c26","count":1,"label":"Mozzarella","posId":"B113","price":3000,"KDSTags":["greenhighlight"],"isExtra":true},{"id":"684ae9399dbab00c87869c28","count":1,"label":"Slanina","posId":"B108","price":3000,"KDSTags":["greenhighlight"],"isExtra":true},{"id":"69427510296215434ca562a3","count":2,"label":"Česnekový dip","posId":"P106","price":2000,"isExtra":false},{"id":"656dfba1e3c87f5c304ae53b","count":2,"label":"Balné","posId":"K0000","price":1500,"isExtra":true}]</t>
  </si>
  <si>
    <t>2026-03-08T15:37:26.377+01:00</t>
  </si>
  <si>
    <t>2026-03-08T15:42:47.479+01:00</t>
  </si>
  <si>
    <t>[{"id":"69427510296215434ca56249","count":1,"label":"Quattro Formaggi 40cm","posId":"111","price":30900,"isExtra":false},{"id":"656dfba1e3c87f5c304ae0f0","count":1,"label":"Balné","posId":"K0000","price":2000,"isExtra":true}]</t>
  </si>
  <si>
    <t>Khurmat Radjapovich</t>
  </si>
  <si>
    <t>2026-03-08T15:24:13.492+01:00</t>
  </si>
  <si>
    <t>2026-03-08T15:33:18.534+01:00</t>
  </si>
  <si>
    <t>[{"id":"104","note":"","count":1,"label":"Baby špenát &amp; kuře 40cm","posId":"104","price":30900,"isExtra":false},{"id":"K0000","note":"","count":1,"label":"Balné","posId":"K0000","price":2000,"isExtra":true},{"id":"X107","note":"","count":1,"label":"Bez špenátu s česnekem","posId":"X107","price":0,"KDSTags":["redhighlight"],"isExtra":true},{"id":"C115","note":"","count":1,"label":"Kukuřice","posId":"C115","price":3500,"KDSTags":["greenhighlight"],"isExtra":true},{"id":"101","note":"","count":1,"label":"Capricciosa 40cm","posId":"101","price":30900,"isExtra":false},{"id":"K0000","note":"","count":1,"label":"Balné","posId":"K0000","price":2000,"isExtra":true}]</t>
  </si>
  <si>
    <t>2026-03-08T15:15:02.759+01:00</t>
  </si>
  <si>
    <t>2026-03-08T15:22:48.174+01:00</t>
  </si>
  <si>
    <t>2026-03-08T15:33:18.828+01:00</t>
  </si>
  <si>
    <t>2026-03-08T15:15:02.942+01:00</t>
  </si>
  <si>
    <t>[{"id":"8c704055-e242-493d-b754-bb711e5a6c0b","note":"","count":1,"label":"Hawai 40cm","posId":"102","price":30900,"isExtra":false},{"id":"10b1ebcf-eda6-410e-81f0-6a9182a548db","note":"","count":1,"label":"Slanina","posId":"C108","price":4000,"KDSTags":["greenhighlight"],"isExtra":true}]</t>
  </si>
  <si>
    <t>2026-03-08T15:02:14.673+01:00</t>
  </si>
  <si>
    <t>2026-03-08T15:08:55.268+01:00</t>
  </si>
  <si>
    <t>[{"id":"57405741","note":"","size":"BIRGO grapefruit 0,5l","count":1,"label":"BIRGO grapefruit 0,5l","posId":"N131","price":4900,"isExtra":false},{"id":"59589458","note":"","size":"Comeback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</si>
  <si>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2026-03-08T14:29:25.566+01:00</t>
  </si>
  <si>
    <t>2026-03-08T14:36:08.067+01:00</t>
  </si>
  <si>
    <t>[{"id":"CTP2CgSOPIzLGdq2PKdZP","count":1,"label":"Capricciosa 40cm","posId":"101","price":30900,"isExtra":false,"creatorId":"G7idIUDdB1XcXwZW1Gn_N","isPackging":0,"actualLabel":"Capricciosa 40cm"},{"id":"neYqwiMMnkv6yKIfKDbUL","count":1,"label":"BIRGO grapefruit 0,5l","posId":"N131","price":4900,"isExtra":false,"creatorId":"LCkM-j9UDOodRNelYFhrd","isPackging":0,"actualLabel":"BIRGO grapefruit 0,5l"}]</t>
  </si>
  <si>
    <t>2026-03-08T14:26:14.866+01:00</t>
  </si>
  <si>
    <t>2026-03-08T14:26:37.317+01:00</t>
  </si>
  <si>
    <t>[{"id":"7aBj0yr8ehZGT_Y-fZEHI","count":1,"label":"Guarana kiwi a jablko","posId":"N144","price":5500,"isExtra":false,"creatorId":"omTIQSQzp_QZvawCR3Ec4","isPackging":0,"actualLabel":"Guarana kiwi a jablko"}]</t>
  </si>
  <si>
    <t>roman</t>
  </si>
  <si>
    <t>2026-03-08T14:05:49.200+01:00</t>
  </si>
  <si>
    <t>2026-03-08T14:21:43.012+01:00</t>
  </si>
  <si>
    <t>[{"id":"100","note":"","count":1,"label":"Margherita 40cm","posId":"100","price":26900,"isExtra":false},{"id":"K0000","note":"","count":1,"label":"Balné","posId":"K0000","price":2000,"isExtra":true},{"id":"C115","note":"","count":2,"label":"Kukuřice","posId":"C115","price":3500,"KDSTags":["greenhighlight"],"isExtra":true},{"id":"100","note":"","count":1,"label":"Margherita 40cm","posId":"100","price":26900,"isExtra":false},{"id":"K0000","note":"","count":1,"label":"Balné","posId":"K0000","price":2000,"isExtra":true},{"id":"C115","note":"","count":1,"label":"Kukuřice","posId":"C115","price":3500,"KDSTags":["greenhighlight"],"isExtra":true},{"id":"C106","note":"","count":1,"label":"Šunka","posId":"C106","price":4000,"KDSTags":["greenhighlight"],"isExtra":true}]</t>
  </si>
  <si>
    <t>2026-03-08T14:01:03.747+01:00</t>
  </si>
  <si>
    <t>2026-03-08T14:18:54.857+01:00</t>
  </si>
  <si>
    <t>2026-03-08T14:26:06.521+01:00</t>
  </si>
  <si>
    <t>2026-03-08T14:01:03.872+01:00</t>
  </si>
  <si>
    <t>[{"id":"aef5aaf8-2acf-4f20-91be-c8829f11cd0c","note":"","count":1,"label":"Capricciosa 40cm","posId":"101","price":30900,"isExtra":false},{"id":"7fdd6df3-b4af-470d-955c-d1de47ab00a5","note":"","count":1,"label":"Žampiony","posId":"C105","price":3500,"KDSTags":["greenhighlight"],"isExtra":true},{"id":"d5c01305-5b81-4931-8ef0-14413da22bab","note":"","count":1,"label":"Kukuřice","posId":"C115","price":3500,"KDSTags":["greenhighlight"],"isExtra":true},{"id":"3a8b6a85-3b5c-4ee4-be2d-261ab8731d6e","note":"","count":1,"label":"Česnekový dip","posId":"P106","price":2000,"isExtra":false}]</t>
  </si>
  <si>
    <t>2026-03-08T13:59:30.046+01:00</t>
  </si>
  <si>
    <t>2026-03-08T14:10:18.877+01:00</t>
  </si>
  <si>
    <t>[{"id":"69427510296215434ca56269","count":1,"label":"Pepperoni 32cm 🌶️🌶️","posId":"120","price":24900,"isExtra":false},{"id":"656dfba1e3c87f5c304ae53b","count":1,"label":"Balné","posId":"K0000","price":1500,"isExtra":true},{"id":"684ae9399dbab00c87869c23","count":2,"label":"Cibule","posId":"B103","price":2500,"KDSTags":["greenhighlight"],"isExtra":true},{"id":"684ae9399dbab00c87869c2b","count":2,"label":"Pepperoni salám","posId":"B109","price":3000,"KDSTags":["greenhighlight"],"isExtra":true}]</t>
  </si>
  <si>
    <t>2026-03-08T13:54:27.353+01:00</t>
  </si>
  <si>
    <t>2026-03-08T14:02:51.936+01:00</t>
  </si>
  <si>
    <t>[{"id":"69427510296215434ca56273","count":1,"label":"Capricciosa 32cm","posId":"113","price":24900,"isExtra":false},{"id":"656dfba1e3c87f5c304ae53b","count":1,"label":"Balné","posId":"K0000","price":1500,"isExtra":true},{"id":"69427510296215434ca562bf","count":1,"label":"Pepsi zero sugar 1l","posId":"N125","price":5900,"isExtra":false},{"id":"69427510296215434ca56265","count":1,"label":"Hot &amp; Spicy 32cm 🌶️🌶️","posId":"122","price":24900,"isExtra":false},{"id":"656dfba1e3c87f5c304ae53b","count":1,"label":"Balné","posId":"K0000","price":1500,"isExtra":true}]</t>
  </si>
  <si>
    <t>2026-03-08T13:54:27.349+01:00</t>
  </si>
  <si>
    <t>2026-03-08T14:05:25.058+01:00</t>
  </si>
  <si>
    <t>[{"id":"69427510296215434ca5624d","count":1,"label":"Comeback 40cm 🌶️","posId":"109","price":30900,"isExtra":false},{"id":"656dfba1e3c87f5c304ae0f0","count":1,"label":"Balné","posId":"K0000","price":2000,"isExtra":true},{"id":"684ae9399dbab00c87869c97","count":1,"label":"Bez cibule","posId":"X103","price":0,"KDSTags":["redhighlight"],"isExtra":true}]</t>
  </si>
  <si>
    <t>2026-03-08T13:44:23.222+01:00</t>
  </si>
  <si>
    <t>2026-03-08T13:52:59.618+01:00</t>
  </si>
  <si>
    <t>[{"id":"69427510296215434ca56249","count":1,"label":"Quattro Formaggi 40cm","posId":"111","price":30900,"isExtra":false},{"id":"656dfba1e3c87f5c304ae0f0","count":1,"label":"Balné","posId":"K0000","price":2000,"isExtra":true},{"id":"69427510296215434ca56257","count":1,"label":"Hawai 40cm","posId":"102","price":30900,"isExtra":false},{"id":"656dfba1e3c87f5c304ae0f0","count":1,"label":"Balné","posId":"K0000","price":2000,"isExtra":true},{"id":"69427510296215434ca562bf","count":1,"label":"Pepsi zero sugar 1l","posId":"N125","price":5900,"isExtra":false}]</t>
  </si>
  <si>
    <t>2026-03-08T13:34:35.804+01:00</t>
  </si>
  <si>
    <t>2026-03-08T13:44:01.000+01:00</t>
  </si>
  <si>
    <t>[{"id":"61817999","note":"","size":"Guarana classic","count":1,"label":"Guarana classic","posId":"N142","price":5500,"isExtra":false},{"id":"55199480","note":"","size":"Capricciosa 40cm","count":1,"label":"Capricciosa 40cm","posId":"101","price":30900,"isExtra":false},{"id":"55199547","note":"","count":1,"label":"Balné","posId":"K0000","price":2000,"isExtra":true},{"id":"59555723","note":"","count":1,"label":"BBQ základ","posId":"ZRB40","price":0,"isExtra":true},{"id":"55199609","note":"","count":1,"label":"Bez oliv","posId":"X112","price":0,"KDSTags":["redhighlight"],"isExtra":true}]</t>
  </si>
  <si>
    <t>2026-03-08T13:29:39.137+01:00</t>
  </si>
  <si>
    <t>2026-03-08T13:36:40.840+01:00</t>
  </si>
  <si>
    <t>[{"id":"116","note":"","count":1,"label":"Baby Špenát &amp; kuře 32cm","posId":"116","price":24900,"isExtra":false},{"id":"K0000","note":"","count":1,"label":"Balné","posId":"K0000","price":1500,"isExtra":true},{"id":"X107","note":"","count":1,"label":"Bez špenátu s česnekem","posId":"X107","price":0,"KDSTags":["redhighlight"],"isExtra":true},{"id":"P103","note":"","count":1,"label":"pečené brambory","posId":"P103","price":6900,"isExtra":false},{"id":"K0000","note":"","count":1,"label":"Balné","posId":"K0000","price":1500,"isExtra":true}]</t>
  </si>
  <si>
    <t>2026-03-08T13:11:49.255+01:00</t>
  </si>
  <si>
    <t>2026-03-08T13:12:13.700+01:00</t>
  </si>
  <si>
    <t>[{"id":"r1hrAHLtk-DvPQxcr1eH_","count":1,"label":"Guarana classic zero","posId":"N143","price":5500,"isExtra":false,"creatorId":"62K-VzVvJ52CRgpezjraX","isPackging":0,"actualLabel":"Guarana classic zero"}]</t>
  </si>
  <si>
    <t>2026-03-08T13:02:03.541+01:00</t>
  </si>
  <si>
    <t>2026-03-08T13:10:28.415+01:00</t>
  </si>
  <si>
    <t>2026-03-08T13:20:12.951+01:00</t>
  </si>
  <si>
    <t>2026-03-08T13:02:03.692+01:00</t>
  </si>
  <si>
    <t>[{"id":"35e045f9-bc36-46e9-8142-6579de78a05b","note":"","count":1,"label":"Comeback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d1e9623b-89c9-4caa-a2ba-cbaafad1a883","note":"","count":1,"label":"Slanina","posId":"B108","price":3000,"KDSTags":["greenhighlight"],"isExtra":true},{"id":"9d7cd2cb-6ce6-4bab-9793-d0c70a0e0081","note":"","count":1,"label":"Aquilla zelený čaj/citron","posId":"N121","price":4900,"isExtra":false}]</t>
  </si>
  <si>
    <t>2026-03-08T12:55:28.746+01:00</t>
  </si>
  <si>
    <t>2026-03-08T13:03:18.669+01:00</t>
  </si>
  <si>
    <t>[{"id":"69427510296215434ca56271","count":1,"label":"Hawai 32cm","posId":"114","price":24900,"isExtra":false},{"id":"656dfba1e3c87f5c304ae53b","count":1,"label":"Balné","posId":"K0000","price":1500,"isExtra":true}]</t>
  </si>
  <si>
    <t>2026-03-08T12:55:03.585+01:00</t>
  </si>
  <si>
    <t>2026-03-08T13:08:37.606+01:00</t>
  </si>
  <si>
    <t>2026-03-08T13:29:34.031+01:00</t>
  </si>
  <si>
    <t>2026-03-08T12:55:03.729+01:00</t>
  </si>
  <si>
    <t>[{"id":"35e045f9-bc36-46e9-8142-6579de78a05b","note":"","count":1,"label":"Comeback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bylinky","posId":"A121","price":5700,"isExtra":true},{"id":"bf8dc38b-6c8e-42b6-9da3-3170253a57d4","note":"","count":1,"label":"Hot &amp; Spicy 32cm 🌶️🌶️","posId":"122","price":24900,"isExtra":false},{"id":"21fd0686-e8d1-43f1-84c9-d96f5842a3ca","note":"","count":1,"label":"okraj mozzarella, bylinky","posId":"A121","price":5700,"isExtra":true}]</t>
  </si>
  <si>
    <t>2026-03-08T12:46:17.253+01:00</t>
  </si>
  <si>
    <t>2026-03-08T12:47:53.823+01:00</t>
  </si>
  <si>
    <t>[{"id":"eb5Kuaa7on6wkJ6_X8PJE","count":1,"label":"Pepsi zero sugar 1l","posId":"N125","price":5900,"isExtra":false,"creatorId":"KWfa2nrOgZ7828J9rh6cl","isPackging":0,"actualLabel":"Pepsi zero sugar 1l"}]</t>
  </si>
  <si>
    <t>2026-03-08T12:45:57.524+01:00</t>
  </si>
  <si>
    <t>2026-03-08T12:46:21.700+01:00</t>
  </si>
  <si>
    <t>[{"id":"KNfiHV3EaK5imjgnl0xiB","count":1,"label":"Aquilla černý čaj a broskev","posId":"N120","price":4900,"isExtra":false,"creatorId":"Hm5mgjfAPfFKQoMU5GBZs","isPackging":0,"actualLabel":"Aquilla černý čaj a broskev 0,5l"}]</t>
  </si>
  <si>
    <t>2026-03-08T11:58:03.159+01:00</t>
  </si>
  <si>
    <t>2026-03-08T12:16:24.184+01:00</t>
  </si>
  <si>
    <t>2026-03-08T12:28:17.450+01:00</t>
  </si>
  <si>
    <t>2026-03-08T11:58:05.483+01:00</t>
  </si>
  <si>
    <t>[{"id":"95bce60f-e62f-4ae7-90e9-e09260893da5","note":"","count":2,"label":"Baby špenát &amp; kuře 18cm","posId":"128","price":11900,"isExtra":false},{"id":"7bd52058-f7b0-4320-9d6c-79598e7d9b5f","note":"","count":1,"label":"Hawai 18cm","posId":"126","price":11900,"isExtra":false},{"id":"194f980e-141e-4220-9f1e-0e1e9edc412e","note":"","count":1,"label":"Quattro Formaggi 18cm","posId":"135","price":11900,"isExtra":false},{"id":"e525f614-2c06-459a-8d22-623546aa83fc","note":"","count":1,"label":"BBQ Texas 40cm","posId":"107","price":30900,"isExtra":false},{"id":"26378531-c5c0-43f4-9535-09f267896a62","note":"","count":1,"label":"spicy wings 🌶️","posId":"P101","price":11900,"isExtra":false},{"id":"de56def4-8429-46ca-bf08-8c8eba684591","note":"","count":1,"label":"BBQ dip","posId":"P105","price":2000,"isExtra":false},{"id":"10a95fda-50ac-4e8b-a092-eba50264ce8d","note":"","count":1,"label":"Comeback 18cm 🌶️","posId":"133","price":11900,"isExtra":false}]</t>
  </si>
  <si>
    <t>2026-03-08T11:34:22.974+01:00</t>
  </si>
  <si>
    <t>2026-03-08T11:46:20.198+01:00</t>
  </si>
  <si>
    <t>[{"id":"69427510296215434ca5626d","count":1,"label":"BBQ Meteor 32cm","posId":"118","price":24900,"isExtra":false},{"id":"656dfba1e3c87f5c304ae53b","count":1,"label":"Balné","posId":"K0000","price":1500,"isExtra":true}]</t>
  </si>
  <si>
    <t>2026-03-08T11:18:41.725+01:00</t>
  </si>
  <si>
    <t>2026-03-08T11:26:49.237+01:00</t>
  </si>
  <si>
    <t>[{"id":"69427510296215434ca56269","count":1,"label":"Pepperoni 32cm 🌶️🌶️","posId":"120","price":24900,"isExtra":false},{"id":"656dfba1e3c87f5c304ae53b","count":1,"label":"Balné","posId":"K0000","price":1500,"isExtra":true}]</t>
  </si>
  <si>
    <t>2026-03-08T11:17:12.213+01:00</t>
  </si>
  <si>
    <t>2026-03-08T11:25:07.058+01:00</t>
  </si>
  <si>
    <t>[{"id":"69427510296215434ca56259","count":1,"label":"Capricciosa 40cm","posId":"101","price":30900,"isExtra":false},{"id":"656dfba1e3c87f5c304ae0f0","count":1,"label":"Balné","posId":"K0000","price":2000,"isExtra":true},{"id":"684ae9399dbab00c87869a46","count":1,"label":"Kukuřice","posId":"C115","price":3500,"KDSTags":["greenhighlight"],"isExtra":true}]</t>
  </si>
  <si>
    <t>2026-03-08T06:43:05.644+01:00</t>
  </si>
  <si>
    <t>2026-03-08T14:14:24.784+01:00</t>
  </si>
  <si>
    <t>2026-03-08T14:34:04.512+01:00</t>
  </si>
  <si>
    <t>2026-03-08T12:50:00.107+01:00</t>
  </si>
  <si>
    <t>[{"id":"03dae282-4cd4-4fa2-9169-2178ea3ed325","note":"","count":1,"label":"Quattro Formaggi 40cm","posId":"111","price":30900,"isExtra":false},{"id":"36ea3088-07fd-428f-b871-c4a5ee9cef7b","note":"","count":1,"label":"Comeback 40cm 🌶️","posId":"109","price":30900,"isExtra":false},{"id":"169906cc-98ac-4101-a361-79ae530758c3","note":"","count":1,"label":"Bez cibule","posId":"X103","price":0,"KDSTags":["redhighlight"],"isExtra":true}]</t>
  </si>
  <si>
    <t>2026-03-08T01:58:36.746+01:00</t>
  </si>
  <si>
    <t>2026-03-08T02:08:18.937+01:00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</si>
  <si>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bylinky","posId":"A121","price":5700,"isExtra":true},{"id":"55199659","note":"","count":1,"label":"Mozzarella","posId":"B113","price":3000,"KDSTags":["greenhighlight"],"isExtra":true},{"id":"55199680","note":"","count":1,"label":"Grana padano, pecorino, parmazán","posId":"B130","price":3000,"KDSTags":["greenhighlight"],"isExtra":true}]</t>
  </si>
  <si>
    <t>2026-03-08T01:32:04.147+01:00</t>
  </si>
  <si>
    <t>2026-03-08T01:43:51.738+01:00</t>
  </si>
  <si>
    <t>[{"id":"110","note":"","count":1,"label":"Hot &amp; Spicy 40cm 🌶️🌶️","posId":"110","price":30900,"isExtra":false},{"id":"K0000","note":"","count":1,"label":"Balné","posId":"K0000","price":2000,"isExtra":true},{"id":"A122","note":"","count":1,"label":"okraj mozzarella, bylinky","posId":"A122","price":6500,"isExtra":true}]</t>
  </si>
  <si>
    <t>2026-03-08T01:28:13.643+01:00</t>
  </si>
  <si>
    <t>2026-03-08T01:36:54.940+01:00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</si>
  <si>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</si>
  <si>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2026-03-08T01:25:32.779+01:00</t>
  </si>
  <si>
    <t>2026-03-08T01:39:08.001+01:00</t>
  </si>
  <si>
    <t>[{"id":"55199480","note":"","size":"Capricciosa 40cm","count":1,"label":"Capricciosa 40cm","posId":"101","price":30900,"isExtra":false},{"id":"55199547","note":"","count":1,"label":"Balné","posId":"K0000","price":2000,"isExtra":true},{"id":"59589463","note":"","size":"Hawai 32cm","count":1,"label":"Hawai 32cm","posId":"114","price":24900,"isExtra":false},{"id":"55199557","note":"","count":1,"label":"Balné","posId":"K0000","price":1500,"isExtra":true}]</t>
  </si>
  <si>
    <t>2026-03-08T01:22:39.516+01:00</t>
  </si>
  <si>
    <t>2026-03-08T01:22:52.532+01:00</t>
  </si>
  <si>
    <t>[{"id":"UiLFlQe0LhIKBf2_-0QW3","count":1,"label":"Aquilla jemně perlivá","posId":"N141","price":3900,"isExtra":false,"creatorId":"YZeAYyCOVZ11fhkww9ERg","isPackging":0,"actualLabel":"Aquilla jemně perlivá"}]</t>
  </si>
  <si>
    <t>Dalibor Novák</t>
  </si>
  <si>
    <t>2026-03-08T01:15:05.724+01:00</t>
  </si>
  <si>
    <t>2026-03-08T01:20:29.587+01:00</t>
  </si>
  <si>
    <t>2026-03-08T01:43:30.763+01:00</t>
  </si>
  <si>
    <t>2026-03-08T01:15:05.887+01:00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</si>
  <si>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těsto","posId":"15","price":0,"isExtra":true},{"id":"71cf10b2-b3f9-4147-9f8e-06c032b5c8af","note":"","count":1,"label":"BBQ základ","posId":"71cf10b2-b3f9-4147-9f8e-06c032b5c8af","price":0,"isExtra":true},{"id":"8b18781f-3bd0-464d-aa33-9f081ecc1a3a","note":"","count":1,"label":"Mozzarella","posId":"B113","price":3000,"KDSTags":["greenhighlight"],"isExtra":true},{"id":"8caf43fd-6a2c-427b-858a-17f37d37c439","note":"","count":1,"label":"spicy wings 🌶️","posId":"P101","price":0,"isExtra":true},{"id":"acd06ea6-c989-43d1-b588-1352f8bb53ef","note":"","count":1,"label":"Pepsi zero sugar 1l","posId":"N125","price":0,"isExtra":true}]</t>
  </si>
  <si>
    <t>2026-03-08T01:01:10.051+01:00</t>
  </si>
  <si>
    <t>2026-03-08T01:11:46.777+01:00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</si>
  <si>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🌶️🌶️","posId":"122","price":24900,"isExtra":false},{"id":"55199557","note":"","count":1,"label":"Balné","posId":"K0000","price":1500,"isExtra":true},{"id":"59592261","note":"","count":1,"label":"USA těsto","posId":"17","price":1000,"isExtra":true},{"id":"55199511","note":"","size":"Spicy Wings 🌶️","count":1,"label":"spicy wings 🌶️","posId":"P101","price":11900,"isExtra":false},{"id":"55199557","note":"","count":1,"label":"Balné","posId":"K0000","price":1500,"isExtra":true}]</t>
  </si>
  <si>
    <t>2026-03-08T00:58:12.035+01:00</t>
  </si>
  <si>
    <t>2026-03-08T01:10:26.512+01:00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</si>
  <si>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základ","posId":"ZBR40","price":0,"isExtra":true},{"id":"A124","note":"","count":1,"label":"okraj mozzarella, bbq omáčka","posId":"A124","price":6500,"isExtra":true}]</t>
  </si>
  <si>
    <t>2026-03-08T00:51:57.052+01:00</t>
  </si>
  <si>
    <t>2026-03-08T00:59:24.497+01:00</t>
  </si>
  <si>
    <t>[{"id":"69427510296215434ca56265","count":1,"label":"Hot &amp; Spicy 32cm 🌶️🌶️","posId":"122","price":24900,"isExtra":false},{"id":"656dfba1e3c87f5c304ae53b","count":1,"label":"Balné","posId":"K0000","price":1500,"isExtra":true}]</t>
  </si>
  <si>
    <t>2026-03-08T00:45:00.453+01:00</t>
  </si>
  <si>
    <t>2026-03-08T00:51:57.449+01:00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</si>
  <si>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těsto","posId":"17","price":1000,"isExtra":true}]</t>
  </si>
  <si>
    <t>Etibor</t>
  </si>
  <si>
    <t>2026-03-08T00:32:41.974+01:00</t>
  </si>
  <si>
    <t>2026-03-08T00:44:41.370+01:00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</si>
  <si>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základ","posId":"ZRB40","price":0,"isExtra":true},{"id":"X113","note":"","count":1,"label":"Bez mozzarelly","posId":"X113","price":0,"KDSTags":["redhighlight"],"isExtra":true}]</t>
  </si>
  <si>
    <t>2026-03-08T00:27:15.354+01:00</t>
  </si>
  <si>
    <t>2026-03-08T00:41:15.482+01:00</t>
  </si>
  <si>
    <t>[{"id":"69427510296215434ca562bf","count":1,"label":"Pepsi zero sugar 1l","posId":"N125","price":5900,"isExtra":false},{"id":"69427510296215434ca5624f","count":1,"label":"Pepperoni 40cm 🌶️🌶️","posId":"108","price":30900,"isExtra":false},{"id":"656dfba1e3c87f5c304ae0f0","count":1,"label":"Balné","posId":"K0000","price":2000,"isExtra":true},{"id":"684ae9399dbab00c87869a4b","count":1,"label":"Gorgonzola","posId":"C101","price":4000,"KDSTags":["greenhighlight"],"isExtra":true},{"id":"684ae9399dbab00c87869a4d","count":1,"label":"Pepperoni salám","posId":"C109","price":4000,"KDSTags":["greenhighlight"],"isExtra":true},{"id":"684ae9399dbab00c87869a4e","count":1,"label":"Grana padano, pecorino, parmazán","posId":"C130","price":4000,"KDSTags":["greenhighlight"],"isExtra":true},{"id":"69427510296215434ca562a3","count":5,"label":"Česnekový dip","posId":"P106","price":2000,"isExtra":false},{"id":"656dfba1e3c87f5c304ae53b","count":5,"label":"Balné","posId":"K0000","price":1500,"isExtra":true},{"id":"69427510296215434ca562a1","count":1,"label":"Pepperoni Rolls 🌶️","posId":"P100","price":8900,"isExtra":false},{"id":"656dfba1e3c87f5c304ae53b","count":1,"label":"Balné","posId":"K0000","price":1500,"isExtra":true},{"id":"69427510296215434ca562b9","count":1,"label":"Aquilla zelený čaj/citron","posId":"N121","price":4900,"isExtra":false}]</t>
  </si>
  <si>
    <t>2026-03-08T00:17:23.696+01:00</t>
  </si>
  <si>
    <t>2026-03-08T00:31:56.454+01:00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</si>
  <si>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bylinky","posId":"A122","price":6500,"isExtra":true},{"id":"55199684","note":"","count":1,"label":"Párek","posId":"C110","price":4000,"KDSTags":["greenhighlight"],"isExtra":true},{"id":"57405743","note":"","size":"Pepsi zero sugar 1l","count":1,"label":"Pepsi zero sugar 1l","posId":"N125","price":5900,"isExtra":false}]</t>
  </si>
  <si>
    <t>2026-03-08T00:12:05.244+01:00</t>
  </si>
  <si>
    <t>2026-03-08T00:24:11.284+01:00</t>
  </si>
  <si>
    <t>[{"id":"69427510296215434ca562ad","count":1,"label":"Jablečno-skořicové rolls","posId":"18","price":8900,"isExtra":false},{"id":"656dfba1e3c87f5c304ae53b","count":1,"label":"Balné","posId":"K0000","price":1500,"isExtra":true},{"id":"69427510296215434ca562af","count":1,"label":"Opočno karamel","posId":"D112","price":12900,"isExtra":false},{"id":"69427510296215434ca562bd","count":1,"label":"Pepsi 1l","posId":"N124","price":5900,"isExtra":false}]</t>
  </si>
  <si>
    <t>2026-03-07T23:32:17.642+01:00</t>
  </si>
  <si>
    <t>2026-03-07T23:44:41.435+01:00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</si>
  <si>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🌶️🌶️","posId":"110","price":30900,"isExtra":false},{"id":"55199547","note":"","count":1,"label":"Balné","posId":"K0000","price":2000,"isExtra":true}]</t>
  </si>
  <si>
    <t>2026-03-07T23:30:23.010+01:00</t>
  </si>
  <si>
    <t>2026-03-07T23:30:29.777+01:00</t>
  </si>
  <si>
    <t>[{"id":"wEUR72S1ReLATJbnOf1v3","count":1,"label":"Mirinda 1l","posId":"N126","price":5900,"isExtra":false,"creatorId":"ldvJm_4zCVaYfht4iXHU6","isPackging":0,"actualLabel":"Mirinda 1l"}]</t>
  </si>
  <si>
    <t>2026-03-07T23:28:48.663+01:00</t>
  </si>
  <si>
    <t>2026-03-07T23:30:05.929+01:00</t>
  </si>
  <si>
    <t>[{"id":"sQnjhSaGUJdm7C4dquW2M","count":1,"label":"Comeback 32cm 🌶️","posId":"121","price":24900,"isExtra":false,"creatorId":"wGD6EO5WCRD-htB0OcNug","isPackging":0,"actualLabel":"Comeback 32cm 🌶️"},{"id":"eb7ABeQTPhg4FbEXpmYuy","count":1,"label":"Bez šunky","posId":"X106","price":0,"KDSTags":["redhighlight"],"isExtra":true,"mainItemId":"sQnjhSaGUJdm7C4dquW2M"},{"id":"m3pF27XfQ1Z0mNF8A8EJK","count":1,"label":"Bez salámu","posId":"X109","price":0,"KDSTags":["redhighlight"],"isExtra":true,"mainItemId":"sQnjhSaGUJdm7C4dquW2M"}]</t>
  </si>
  <si>
    <t>2026-03-07T23:28:46.634+01:00</t>
  </si>
  <si>
    <t>2026-03-07T23:38:34.385+01:00</t>
  </si>
  <si>
    <t>[{"id":"59589455","note":"","size":"Margherita 32cm","count":1,"label":"Margherita 32cm","posId":"112","price":20900,"isExtra":false},{"id":"55199557","note":"","count":1,"label":"Balné","posId":"K0000","price":1500,"isExtra":true},{"id":"55199648","note":"","count":1,"label":"Kukuřice","posId":"B115","price":2500,"KDSTags":["greenhighlight"],"isExtra":true},{"id":"55199665","note":"","count":1,"label":"Šunka","posId":"B106","price":3000,"KDSTags":["greenhighlight"],"isExtra":true},{"id":"57405737","note":"","size":"Aquilla černý čaj a broskev 0,5l","count":1,"label":"Aquilla černý čaj a broskev","posId":"N120","price":4900,"isExtra":false}]</t>
  </si>
  <si>
    <t>2026-03-07T23:17:06.751+01:00</t>
  </si>
  <si>
    <t>2026-03-07T23:26:54.130+01:00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</si>
  <si>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🌶️🌶️","posId":"122","price":24900,"isExtra":false},{"id":"656dfba1e3c87f5c304ae53b","count":1,"label":"Balné","posId":"K0000","price":1500,"isExtra":true},{"id":"69427510296215434ca56263","count":1,"label":"Quattro Formaggi 32cm","posId":"123","price":24900,"isExtra":false},{"id":"656dfba1e3c87f5c304ae53b","count":1,"label":"Balné","posId":"K0000","price":1500,"isExtra":true}]</t>
  </si>
  <si>
    <t>David Serin</t>
  </si>
  <si>
    <t>2026-03-07T23:05:06.666+01:00</t>
  </si>
  <si>
    <t>2026-03-07T23:14:21.702+01:00</t>
  </si>
  <si>
    <t>2026-03-07T23:30:14.751+01:00</t>
  </si>
  <si>
    <t>2026-03-07T23:05:06.778+01:00</t>
  </si>
  <si>
    <t>[{"id":"e525f614-2c06-459a-8d22-623546aa83fc","note":"","count":1,"label":"BBQ Texas 40cm","posId":"107","price":30900,"isExtra":false}]</t>
  </si>
  <si>
    <t>2026-03-07T23:05:01.680+01:00</t>
  </si>
  <si>
    <t>2026-03-07T23:16:20.039+01:00</t>
  </si>
  <si>
    <t>[{"id":"111","note":"","count":1,"label":"Quattro Formaggi 40cm","posId":"111","price":30900,"isExtra":false},{"id":"K0000","note":"","count":1,"label":"Balné","posId":"K0000","price":2000,"isExtra":true},{"id":"114","note":"","count":1,"label":"Hawai 32cm","posId":"114","price":24900,"isExtra":false},{"id":"K0000","note":"","count":1,"label":"Balné","posId":"K0000","price":1500,"isExtra":true}]</t>
  </si>
  <si>
    <t>2026-03-07T22:51:56.900+01:00</t>
  </si>
  <si>
    <t>2026-03-07T23:02:21.037+01:00</t>
  </si>
  <si>
    <t>[{"id":"69427510296215434ca5624d","count":1,"label":"Comeback 40cm 🌶️","posId":"109","price":30900,"isExtra":false},{"id":"656dfba1e3c87f5c304ae0f0","count":1,"label":"Balné","posId":"K0000","price":2000,"isExtra":true},{"id":"6745a0834b0bcb028b56b725","count":1,"label":"BBQ základ","posId":"ZRB40","price":0,"isExtra":true}]</t>
  </si>
  <si>
    <t>2026-03-07T22:45:15.028+01:00</t>
  </si>
  <si>
    <t>2026-03-07T22:56:37.151+01:00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</si>
  <si>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40cm","posId":"111","price":30900,"isExtra":false},{"id":"55199547","note":"","count":1,"label":"Balné","posId":"K0000","price":2000,"isExtra":true},{"id":"59555719","note":"","count":1,"label":"Rajčatový základ","posId":"ZSR40","price":0,"isExtra":true},{"id":"55199650","note":"","count":1,"label":"Kukuřice","posId":"C115","price":3500,"KDSTags":["greenhighlight"],"isExtra":true},{"id":"55199662","note":"","count":1,"label":"Šunka","posId":"C106","price":4000,"KDSTags":["greenhighlight"],"isExtra":true},{"id":"55199676","note":"","count":1,"label":"Kuře","posId":"C114","price":4000,"KDSTags":["greenhighlight"],"isExtra":true}]</t>
  </si>
  <si>
    <t>2026-03-07T22:44:21.246+01:00</t>
  </si>
  <si>
    <t>2026-03-07T22:57:08.045+01:00</t>
  </si>
  <si>
    <t>[{"id":"69427510296215434ca56259","count":1,"label":"Capricciosa 40cm","posId":"101","price":30900,"isExtra":false},{"id":"656dfba1e3c87f5c304ae0f0","count":1,"label":"Balné","posId":"K0000","price":2000,"isExtra":true},{"id":"67449006196a44130f744012","count":1,"label":"okraj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bylinky","posId":"A122","price":6500,"isExtra":true},{"id":"684ae9399dbab00c87869d57","count":1,"label":"Bez oliv","posId":"X112","price":0,"KDSTags":["redhighlight"],"isExtra":true},{"id":"684ae9399dbab00c87869a47","count":1,"label":"Špenát s česnekem","posId":"C107","price":3500,"KDSTags":["greenhighlight"],"isExtra":true},{"id":"684ae9399dbab00c87869a4c","count":1,"label":"Kuře","posId":"C114","price":4000,"KDSTags":["greenhighlight"],"isExtra":true}]</t>
  </si>
  <si>
    <t>2026-03-07T22:39:15.040+01:00</t>
  </si>
  <si>
    <t>2026-03-07T22:51:28.011+01:00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</si>
  <si>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🌶️","posId":"109","price":30900,"isExtra":false},{"id":"656dfba1e3c87f5c304ae0f0","count":1,"label":"Balné","posId":"K0000","price":2000,"isExtra":true},{"id":"67449006196a44130f744014","count":1,"label":"okraj hotdog, hořčice","posId":"A118","price":6500,"isExtra":true},{"id":"69427510296215434ca562bd","count":1,"label":"Pepsi 1l","posId":"N124","price":5900,"isExtra":false}]</t>
  </si>
  <si>
    <t>2026-03-07T22:13:58.636+01:00</t>
  </si>
  <si>
    <t>2026-03-07T22:25:13.013+01:00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</si>
  <si>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🌶️🌶️","posId":"122","price":24900,"isExtra":false},{"id":"55199557","note":"","count":1,"label":"Balné","posId":"K0000","price":1500,"isExtra":true},{"id":"55199610","note":"","count":1,"label":"Bez cibule","posId":"X103","price":0,"KDSTags":["redhighlight"],"isExtra":true},{"id":"57405744","note":"","size":"Mirinda 1l","count":1,"label":"Mirinda 1l","posId":"N126","price":5900,"isExtra":false},{"id":"57293715","note":"","size":"Opočno karamel","count":1,"label":"Opočno karamel","posId":"D112","price":12900,"isExtra":false},{"id":"57293718","note":"","size":"Opočno čokoládová","count":1,"label":"Opočno čokoládová","posId":"D107","price":12900,"isExtra":false}]</t>
  </si>
  <si>
    <t>Albert</t>
  </si>
  <si>
    <t>2026-03-07T21:56:29.381+01:00</t>
  </si>
  <si>
    <t>2026-03-07T22:06:02.639+01:00</t>
  </si>
  <si>
    <t>[{"id":"P100","note":"","count":1,"label":"Pepperoni Rolls 🌶️","posId":"P100","price":8900,"isExtra":false},{"id":"K0000","note":"","count":1,"label":"Balné","posId":"K0000","price":1500,"isExtra":true}]</t>
  </si>
  <si>
    <t>Sergiu</t>
  </si>
  <si>
    <t>2026-03-07T21:41:21.241+01:00</t>
  </si>
  <si>
    <t>2026-03-07T21:50:56.519+01:00</t>
  </si>
  <si>
    <t>[{"id":"104","note":"","count":1,"label":"Baby špenát &amp; kuře 40cm","posId":"104","price":30900,"isExtra":false},{"id":"K0000","note":"","count":1,"label":"Balné","posId":"K0000","price":2000,"isExtra":true},{"id":"ZSR40","note":"","count":1,"label":"Rajčatový základ","posId":"ZSR40","price":0,"isExtra":true}]</t>
  </si>
  <si>
    <t>2026-03-07T21:29:19.200+01:00</t>
  </si>
  <si>
    <t>2026-03-07T21:43:19.525+01:00</t>
  </si>
  <si>
    <t>[{"id":"103","note":"","count":1,"label":"Zeleninová 40cm","posId":"103","price":30900,"isExtra":false},{"id":"K0000","note":"","count":1,"label":"Balné","posId":"K0000","price":2000,"isExtra":true},{"id":"111","note":"","count":2,"label":"Quattro Formaggi 40cm","posId":"111","price":30900,"isExtra":false},{"id":"K0000","note":"","count":2,"label":"Balné","posId":"K0000","price":2000,"isExtra":true},{"id":"100","note":"","count":1,"label":"Margherita 40cm","posId":"100","price":26900,"isExtra":false},{"id":"K0000","note":"","count":1,"label":"Balné","posId":"K0000","price":2000,"isExtra":true},{"id":"N126","note":"","count":1,"label":"Mirinda 1l","posId":"N126","price":5900,"isExtra":false},{"id":"N125","note":"","count":2,"label":"Pepsi zero sugar 1l","posId":"N125","price":5900,"isExtra":false},{"id":"N124","note":"","count":3,"label":"Pepsi 1l","posId":"N124","price":5900,"isExtra":false}]</t>
  </si>
  <si>
    <t>2026-03-07T21:26:20.704+01:00</t>
  </si>
  <si>
    <t>2026-03-07T21:32:32.389+01:00</t>
  </si>
  <si>
    <t>[{"id":"knVYG7n-YfgalDKLvtO0u","count":1,"label":"Quattro Formaggi 40cm","posId":"111","price":30900,"isExtra":false,"creatorId":"GtQQ2rKHil0f-CJUrcziI","isPackging":0,"actualLabel":"Quattro Formaggi 40cm"}]</t>
  </si>
  <si>
    <t>2026-03-07T21:14:03.330+01:00</t>
  </si>
  <si>
    <t>2026-03-07T21:22:12.099+01:00</t>
  </si>
  <si>
    <t>[{"id":"194f980e-141e-4220-9f1e-0e1e9edc412e","note":"","count":1,"label":"Quattro Formaggi 18cm","posId":"135","price":11900,"isExtra":false},{"id":"07a6e3fe-501d-4c05-92b3-95d47a70179e","note":"","count":1,"label":"Slanina","posId":"A108","price":2000,"isExtra":true},{"id":"4d17a249-2cb2-45af-b8bb-30f6adefd5de","note":"","count":1,"label":"Bez gorgonzoly","posId":"X101","price":0,"KDSTags":["redhighlight"],"isExtra":true},{"id":"ad7c292a-48c9-48db-b64c-0f7f8ebced7f","note":"","count":1,"label":"BBQ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základ","posId":"f61b7339-3b20-4583-b2b8-12e48de2876d","price":0,"isExtra":true},{"id":"eae0baf6-2c0e-4081-8ab5-5266bc363ee5","note":"","count":1,"label":"okraj mozzarella, bbq omáčka","posId":"A124","price":6500,"isExtra":true},{"id":"3f15a32f-4d5b-4afb-ae1b-12f68224d029","note":"","count":1,"label":"Olivy","posId":"C112","price":3500,"KDSTags":["greenhighlight"],"isExtra":true},{"id":"e7501e4e-7b75-458f-8655-4ba5ba9c5990","note":"","count":1,"label":"Dip Jalapeňos","posId":"P107","price":2000,"isExtra":false},{"id":"de56def4-8429-46ca-bf08-8c8eba684591","note":"","count":1,"label":"BBQ dip","posId":"P105","price":2000,"isExtra":false}]</t>
  </si>
  <si>
    <t>2026-03-07T21:05:20.854+01:00</t>
  </si>
  <si>
    <t>2026-03-07T21:15:57.217+01:00</t>
  </si>
  <si>
    <t>[{"id":"69427510296215434ca5624f","count":1,"label":"Pepperoni 40cm 🌶️🌶️","posId":"108","price":30900,"isExtra":false},{"id":"656dfba1e3c87f5c304ae0f0","count":1,"label":"Balné","posId":"K0000","price":2000,"isExtra":true},{"id":"67449006196a44130f744012","count":1,"label":"okraj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bylinky","posId":"A122","price":6500,"isExtra":true},{"id":"684ae9399dbab00c87869a4d","count":1,"label":"Pepperoni salám","posId":"C109","price":4000,"KDSTags":["greenhighlight"],"isExtra":true}]</t>
  </si>
  <si>
    <t>2026-03-07T20:56:04.020+01:00</t>
  </si>
  <si>
    <t>2026-03-07T21:03:44.180+01:00</t>
  </si>
  <si>
    <t>2026-03-07T21:19:01.182+01:00</t>
  </si>
  <si>
    <t>2026-03-07T20:56:04.788+01:00</t>
  </si>
  <si>
    <t>[{"id":"35e045f9-bc36-46e9-8142-6579de78a05b","note":"","count":1,"label":"Comeback 32cm 🌶️","posId":"121","price":24900,"isExtra":false},{"id":"d52027ab-fcf5-41e6-945a-01e2fd9187a4","note":"","count":1,"label":"okraj hotdog, hořčice","posId":"A117","price":5700,"isExtra":true},{"id":"670e963a-3bc6-4d99-8aed-b86eae3c2021","note":"","count":1,"label":"Bez mozzarelly","posId":"X113","price":0,"KDSTags":["redhighlight"],"isExtra":true},{"id":"3a8b6a85-3b5c-4ee4-be2d-261ab8731d6e","note":"","count":1,"label":"Česnekový dip","posId":"P106","price":2000,"isExtra":false}]</t>
  </si>
  <si>
    <t>2026-03-07T20:55:13.750+01:00</t>
  </si>
  <si>
    <t>2026-03-07T21:02:15.584+01:00</t>
  </si>
  <si>
    <t>[{"id":"69427510296215434ca56263","count":1,"label":"Quattro Formaggi 32cm","posId":"123","price":24900,"isExtra":false},{"id":"656dfba1e3c87f5c304ae53b","count":1,"label":"Balné","posId":"K0000","price":1500,"isExtra":true},{"id":"656dfba1e3c87f5c304ae30e","count":1,"label":"okraj mozzarella, bylinky","posId":"A121","price":5700,"isExtra":true}]</t>
  </si>
  <si>
    <t>2026-03-07T20:41:10.991+01:00</t>
  </si>
  <si>
    <t>2026-03-07T20:41:22.320+01:00</t>
  </si>
  <si>
    <t>[{"id":"knVYG7n-YfgalDKLvtO0u","count":1,"label":"Quattro Formaggi 40cm","posId":"111","price":30900,"isExtra":false,"creatorId":"6-HF9qv6nist4-bpzVhTs","isPackging":0,"actualLabel":"Quattro Formaggi 40cm"},{"id":"extra_20230331101812_95","count":1,"label":"Cibule","posId":"C103","price":3500,"KDSTags":["greenhighlight"],"isExtra":true,"mainItemId":"knVYG7n-YfgalDKLvtO0u"},{"id":"extra_20230331101812_102","count":1,"label":"Kuře","posId":"C114","price":4000,"KDSTags":["greenhighlight"],"isExtra":true,"mainItemId":"knVYG7n-YfgalDKLvtO0u"},{"id":"h5yk65QO4_hMCQUPqObr6","count":1,"label":"Aquilla zelený čaj/citron","posId":"N121","price":4900,"isExtra":false,"creatorId":"j5I05D201013UROP4jnQL","isPackging":0,"actualLabel":"Aquilla zelený čaj/citron 0,5l"}]</t>
  </si>
  <si>
    <t>2026-03-07T20:38:58.481+01:00</t>
  </si>
  <si>
    <t>2026-03-07T20:58:05.425+01:00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</si>
  <si>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dip","posId":"P106","price":2000,"isExtra":false},{"id":"656dfba1e3c87f5c304ae53b","count":1,"label":"Balné","posId":"K0000","price":1500,"isExtra":true},{"id":"69427510296215434ca562bd","count":1,"label":"Pepsi 1l","posId":"N124","price":5900,"isExtra":false},{"id":"69427510296215434ca56273","count":1,"label":"Capricciosa 32cm","posId":"113","price":24900,"isExtra":false},{"id":"656dfba1e3c87f5c304ae53b","count":1,"label":"Balné","posId":"K0000","price":1500,"isExtra":true},{"id":"684ae9399dbab00c87869d57","count":1,"label":"Bez oliv","posId":"X112","price":0,"KDSTags":["redhighlight"],"isExtra":true},{"id":"69427510296215434ca56271","count":1,"label":"Hawai 32cm","posId":"114","price":24900,"isExtra":false},{"id":"656dfba1e3c87f5c304ae53b","count":1,"label":"Balné","posId":"K0000","price":1500,"isExtra":true},{"id":"69427510296215434ca5626b","count":1,"label":"BBQ Texas 32cm","posId":"119","price":24900,"isExtra":false},{"id":"656dfba1e3c87f5c304ae53b","count":1,"label":"Balné","posId":"K0000","price":1500,"isExtra":true}]</t>
  </si>
  <si>
    <t>2026-03-07T20:36:27.683+01:00</t>
  </si>
  <si>
    <t>2026-03-07T20:46:46.515+01:00</t>
  </si>
  <si>
    <t>[{"id":"59589462","note":"","size":"Zeleninová 32cm","count":1,"label":"Zeleninová 32cm","posId":"115","price":24900,"isExtra":false},{"id":"55199557","note":"","count":1,"label":"Balné","posId":"K0000","price":1500,"isExtra":true},{"id":"59589458","note":"","size":"Comeback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</si>
  <si>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2026-03-07T20:15:05.564+01:00</t>
  </si>
  <si>
    <t>2026-03-07T20:15:10.046+01:00</t>
  </si>
  <si>
    <t>[{"id":"r1hrAHLtk-DvPQxcr1eH_","count":1,"label":"Guarana classic zero","posId":"N143","price":5500,"isExtra":false,"creatorId":"jpIjC9Xp6DEPM03aS04_9","isPackging":0,"actualLabel":"Guarana classic zero"},{"id":"7aBj0yr8ehZGT_Y-fZEHI","count":1,"label":"Guarana kiwi a jablko","posId":"N144","price":5500,"isExtra":false,"creatorId":"QbI9mgGJVg_tAgfG07Mje","isPackging":0,"actualLabel":"Guarana kiwi a jablko"}]</t>
  </si>
  <si>
    <t>2026-03-07T20:00:04.974+01:00</t>
  </si>
  <si>
    <t>2026-03-07T20:13:15.341+01:00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</si>
  <si>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bylinky","posId":"A122","price":6500,"isExtra":true},{"id":"55199676","note":"","count":1,"label":"Kuře","posId":"C114","price":4000,"KDSTags":["greenhighlight"],"isExtra":true},{"id":"55199477","note":"","size":"Baby špenát &amp; kuře 40cm","count":1,"label":"Baby špenát &amp; kuře 40cm","posId":"104","price":30900,"isExtra":false},{"id":"55199547","note":"","count":1,"label":"Balné","posId":"K0000","price":2000,"isExtra":true},{"id":"55199581","note":"","count":1,"label":"okraj mozzarella, bylinky","posId":"A122","price":6500,"isExtra":true},{"id":"55199650","note":"","count":1,"label":"Kukuřice","posId":"C115","price":3500,"KDSTags":["greenhighlight"],"isExtra":true}]</t>
  </si>
  <si>
    <t>2026-03-07T19:56:04.230+01:00</t>
  </si>
  <si>
    <t>2026-03-07T20:06:34.042+01:00</t>
  </si>
  <si>
    <t>2026-03-07T20:19:05.586+01:00</t>
  </si>
  <si>
    <t>2026-03-07T19:56:04.529+01:00</t>
  </si>
  <si>
    <t>[{"id":"5b1f2843-926a-4dd1-a5f0-4fddc7b45013","note":"","count":1,"label":"Margherita 32cm","posId":"112","price":20900,"isExtra":false},{"id":"3a8b6a85-3b5c-4ee4-be2d-261ab8731d6e","note":"","count":1,"label":"Česnekový dip","posId":"P106","price":2000,"isExtra":false},{"id":"0ea52415-fdb3-497f-b216-7fd5802f2e0f","note":"","count":1,"label":"Quattro Formaggi 32cm","posId":"123","price":24900,"isExtra":false},{"id":"211d85d0-839e-41d0-89e3-ea177ad7489e","note":"","count":1,"label":"Česnekový dip","posId":"P106","price":2000,"isExtra":false}]</t>
  </si>
  <si>
    <t>2026-03-07T19:55:33.752+01:00</t>
  </si>
  <si>
    <t>2026-03-07T20:08:25.338+01:00</t>
  </si>
  <si>
    <t>[{"id":"55199480","note":"","size":"Capricciosa 40cm","count":1,"label":"Capricciosa 40cm","posId":"101","price":30900,"isExtra":false},{"id":"55199547","note":"","count":1,"label":"Balné","posId":"K0000","price":2000,"isExtra":true},{"id":"59555716","note":"","count":1,"label":"Smetanový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bylinky","posId":"A122","price":6500,"isExtra":true},{"id":"55199598","note":"","count":1,"label":"Žampiony","posId":"C105","price":3500,"KDSTags":["greenhighlight"],"isExtra":true},{"id":"55199516","note":"","size":"Česnekový dip","count":1,"label":"Česnekový dip","posId":"P106","price":2000,"isExtra":false},{"id":"55199557","note":"","count":1,"label":"Balné","posId":"K0000","price":1500,"isExtra":true},{"id":"55199511","note":"","size":"Spicy Wings 🌶️","count":1,"label":"spicy wings 🌶️","posId":"P101","price":11900,"isExtra":false},{"id":"55199557","note":"","count":1,"label":"Balné","posId":"K0000","price":1500,"isExtra":true}]</t>
  </si>
  <si>
    <t>2026-03-07T19:33:33.200+01:00</t>
  </si>
  <si>
    <t>2026-03-07T19:54:05.828+01:00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</si>
  <si>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dip","posId":"P106","price":2000,"isExtra":false},{"id":"K0000","note":"","count":1,"label":"Balné","posId":"K0000","price":1500,"isExtra":true}]</t>
  </si>
  <si>
    <t>2026-03-07T19:32:03.791+01:00</t>
  </si>
  <si>
    <t>2026-03-07T19:53:09.288+01:00</t>
  </si>
  <si>
    <t>[{"id":"69427510296215434ca56253","count":1,"label":"BBQ Meteor 40cm","posId":"106","price":30900,"isExtra":false},{"id":"656dfba1e3c87f5c304ae0f0","count":1,"label":"Balné","posId":"K0000","price":2000,"isExtra":true},{"id":"67449006196a44130f744015","count":1,"label":"okraj hotdog, bbq omáčka","posId":"A120","price":6500,"isExtra":true}]</t>
  </si>
  <si>
    <t>2026-03-07T19:22:46.609+01:00</t>
  </si>
  <si>
    <t>2026-03-07T19:29:42.020+01:00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</si>
  <si>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🌶️🌶️","posId":"120","price":24900,"isExtra":false},{"id":"55199557","note":"","count":1,"label":"Balné","posId":"K0000","price":1500,"isExtra":true}]</t>
  </si>
  <si>
    <t>2026-03-07T19:10:14.674+01:00</t>
  </si>
  <si>
    <t>2026-03-07T19:18:01.490+01:00</t>
  </si>
  <si>
    <t>[{"id":"69427510296215434ca56261","count":1,"label":"Margherita 32cm","posId":"112","price":20900,"isExtra":false},{"id":"656dfba1e3c87f5c304ae53b","count":1,"label":"Balné","posId":"K0000","price":1500,"isExtra":true}]</t>
  </si>
  <si>
    <t>2026-03-07T19:07:44.109+01:00</t>
  </si>
  <si>
    <t>2026-03-07T19:19:38.858+01:00</t>
  </si>
  <si>
    <t>[{"id":"69427510296215434ca5629d","count":1,"label":"pečené brambory","posId":"P103","price":6900,"isExtra":false},{"id":"656dfba1e3c87f5c304ae53b","count":1,"label":"Balné","posId":"K0000","price":1500,"isExtra":true},{"id":"69427510296215434ca56259","count":1,"label":"Capricciosa 40cm","posId":"101","price":30900,"isExtra":false},{"id":"656dfba1e3c87f5c304ae0f0","count":1,"label":"Balné","posId":"K0000","price":2000,"isExtra":true},{"id":"684ae9399dbab00c87869d56","count":1,"label":"Bez žampionů","posId":"X105","price":0,"KDSTags":["redhighlight"],"isExtra":true},{"id":"684ae9399dbab00c87869d57","count":1,"label":"Bez oliv","posId":"X112","price":0,"KDSTags":["redhighlight"],"isExtra":true},{"id":"69427510296215434ca562a3","count":1,"label":"Česnekový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</si>
  <si>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2026-03-07T19:03:03.948+01:00</t>
  </si>
  <si>
    <t>2026-03-07T19:24:06.696+01:00</t>
  </si>
  <si>
    <t>2026-03-07T19:33:20.112+01:00</t>
  </si>
  <si>
    <t>2026-03-07T19:03:04.154+01:00</t>
  </si>
  <si>
    <t>2026-03-07T19:02:11.602+01:00</t>
  </si>
  <si>
    <t>2026-03-07T19:22:21.031+01:00</t>
  </si>
  <si>
    <t>[{"id":"69427510296215434ca56263","count":1,"label":"Quattro Formaggi 32cm","posId":"123","price":24900,"isExtra":false},{"id":"656dfba1e3c87f5c304ae53b","count":1,"label":"Balné","posId":"K0000","price":1500,"isExtra":true},{"id":"6745a0834b0bcb028b56b25f","count":1,"label":"Rajčatový základ","posId":"ZSR32","price":0,"isExtra":true},{"id":"656dfba1e3c87f5c304ae30e","count":1,"label":"okraj mozzarella, bylinky","posId":"A121","price":5700,"isExtra":true},{"id":"69427510296215434ca56273","count":1,"label":"Capricciosa 32cm","posId":"113","price":24900,"isExtra":false},{"id":"656dfba1e3c87f5c304ae53b","count":1,"label":"Balné","posId":"K0000","price":1500,"isExtra":true},{"id":"6745a0834b0bcb028b56b475","count":1,"label":"Smetanový základ","posId":"ZRS32","price":0,"isExtra":true},{"id":"656dfba1e3c87f5c304ae310","count":1,"label":"okraj hotdog, hořčice","posId":"A117","price":5700,"isExtra":true},{"id":"684ae9399dbab00c87869d57","count":1,"label":"Bez oliv","posId":"X112","price":0,"KDSTags":["redhighlight"],"isExtra":true}]</t>
  </si>
  <si>
    <t>2026-03-07T18:56:01.691+01:00</t>
  </si>
  <si>
    <t>2026-03-07T19:15:54.286+01:00</t>
  </si>
  <si>
    <t>[{"id":"69427510296215434ca56271","count":1,"label":"Hawai 32cm","posId":"114","price":24900,"isExtra":false},{"id":"656dfba1e3c87f5c304ae53b","count":1,"label":"Balné","posId":"K0000","price":1500,"isExtra":true},{"id":"656dfba1e3c87f5c304ae310","count":1,"label":"okraj hotdog, hořčice","posId":"A117","price":5700,"isExtra":true},{"id":"69427510296215434ca56275","count":1,"label":"Baby Špenát &amp; kuře 32cm","posId":"116","price":24900,"isExtra":false},{"id":"656dfba1e3c87f5c304ae53b","count":1,"label":"Balné","posId":"K0000","price":1500,"isExtra":true},{"id":"656dfba1e3c87f5c304ae312","count":1,"label":"okraj hotdog, bez omáčky","posId":"A125","price":5700,"isExtra":true},{"id":"69427510296215434ca5629b","count":1,"label":"masové kuličky","posId":"P102","price":9900,"isExtra":false},{"id":"656dfba1e3c87f5c304ae53b","count":1,"label":"Balné","posId":"K0000","price":1500,"isExtra":true}]</t>
  </si>
  <si>
    <t>2026-03-07T18:55:17.041+01:00</t>
  </si>
  <si>
    <t>2026-03-07T19:09:22.940+01:00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</si>
  <si>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55199669","note":"","count":1,"label":"Slanina","posId":"C108","price":4000,"KDSTags":["greenhighlight"],"isExtra":true},{"id":"57405743","note":"","size":"Pepsi zero sugar 1l","count":1,"label":"Pepsi zero sugar 1l","posId":"N125","price":5900,"isExtra":false}]</t>
  </si>
  <si>
    <t>2026-03-07T18:49:16.479+01:00</t>
  </si>
  <si>
    <t>2026-03-07T19:06:29.811+01:00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</si>
  <si>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bylinky","posId":"A122","price":6500,"isExtra":true},{"id":"59589458","note":"","size":"Comeback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bylinky","posId":"A121","price":5700,"isExtra":true},{"id":"55199509","note":"","size":"Spicy menu Comeback","count":1,"label":"Spicy menu Comeback","posId":"M100","price":34900,"isExtra":false},{"id":"55199577","note":"","count":1,"label":"BBQ Texas","posId":"Y119","price":0,"isExtra":true},{"id":"55199538","note":"","count":1,"label":"Balné","posId":"K0000","price":3000,"isExtra":true},{"id":"55199586","note":"","count":1,"label":"okraj mozzarella, bylinky","posId":"A121","price":5700,"isExtra":true},{"id":"55199550","note":"","count":1,"label":"spicy wings 🌶️","posId":"P101","price":0,"isExtra":true},{"id":"57405749","note":"","count":1,"label":"Aquilla černý čaj a broskev","posId":"N120","price":0,"isExtra":true}]</t>
  </si>
  <si>
    <t>2026-03-07T18:44:03.761+01:00</t>
  </si>
  <si>
    <t>2026-03-07T18:57:52.560+01:00</t>
  </si>
  <si>
    <t>2026-03-07T19:04:26.745+01:00</t>
  </si>
  <si>
    <t>2026-03-07T18:44:03.968+01:00</t>
  </si>
  <si>
    <t>[{"id":"944ada84-4b76-4cec-9248-ebcd083131da","note":"","count":1,"label":"Baby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6e9ef16b-b5cb-40a1-ad72-f28a9276a0f7","note":"","count":1,"label":"Kuře","posId":"B114","price":3000,"KDSTags":["greenhighlight"],"isExtra":true},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6e9ef16b-b5cb-40a1-ad72-f28a9276a0f7","note":"","count":1,"label":"Kuře","posId":"B114","price":3000,"KDSTags":["greenhighlight"],"isExtra":true},{"id":"3a8b6a85-3b5c-4ee4-be2d-261ab8731d6e","note":"","count":1,"label":"Česnekový dip","posId":"P106","price":2000,"isExtra":false}]</t>
  </si>
  <si>
    <t>2026-03-07T18:37:02.989+01:00</t>
  </si>
  <si>
    <t>2026-03-07T18:46:19.621+01:00</t>
  </si>
  <si>
    <t>2026-03-07T18:54:28.602+01:00</t>
  </si>
  <si>
    <t>2026-03-07T18:37:03.088+01:00</t>
  </si>
  <si>
    <t>2026-03-07T18:36:03.639+01:00</t>
  </si>
  <si>
    <t>2026-03-07T18:50:52.567+01:00</t>
  </si>
  <si>
    <t>2026-03-07T19:13:14.875+01:00</t>
  </si>
  <si>
    <t>2026-03-07T18:36:03.835+01:00</t>
  </si>
  <si>
    <t>[{"id":"aef5aaf8-2acf-4f20-91be-c8829f11cd0c","note":"","count":1,"label":"Capricciosa 40cm","posId":"101","price":30900,"isExtra":false},{"id":"03dae282-4cd4-4fa2-9169-2178ea3ed325","note":"","count":1,"label":"Quattro Formaggi 40cm","posId":"111","price":30900,"isExtra":false}]</t>
  </si>
  <si>
    <t>2026-03-07T18:22:25.831+01:00</t>
  </si>
  <si>
    <t>2026-03-07T18:31:54.966+01:00</t>
  </si>
  <si>
    <t>[{"id":"69427510296215434ca56261","count":1,"label":"Margherita 32cm","posId":"112","price":20900,"isExtra":false},{"id":"656dfba1e3c87f5c304ae53b","count":1,"label":"Balné","posId":"K0000","price":1500,"isExtra":true},{"id":"684ae9399dbab00c87869c24","count":1,"label":"Kukuřice","posId":"B115","price":2500,"KDSTags":["greenhighlight"],"isExtra":true},{"id":"684ae9399dbab00c87869c27","count":2,"label":"Šunka","posId":"B106","price":3000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</si>
  <si>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2026-03-07T18:19:29.026+01:00</t>
  </si>
  <si>
    <t>2026-03-07T18:29:34.867+01:00</t>
  </si>
  <si>
    <t>[{"id":"55199476","note":"","size":"BBQ Meteor 40cm","count":1,"label":"BBQ Meteor 40cm","posId":"106","price":30900,"isExtra":false},{"id":"55199547","note":"","count":1,"label":"Balné","posId":"K0000","price":2000,"isExtra":true}]</t>
  </si>
  <si>
    <t>2026-03-07T18:13:58.895+01:00</t>
  </si>
  <si>
    <t>2026-03-07T18:24:25.886+01:00</t>
  </si>
  <si>
    <t>[{"id":"YTg3ID5hRb2ecyVNQ_dzu","count":1,"label":"BBQ Texas 32cm","posId":"119","price":24900,"isExtra":false,"creatorId":"-O6i0UYtlFhgKge2QtEWp","isPackging":0,"actualLabel":"BBQ Texas 32cm"},{"id":"pcTpH0a82tTM_PkTTx7ZC","count":1,"label":"Baby Špenát &amp; kuře 32cm","posId":"116","price":24900,"isExtra":false,"creatorId":"X02DETMwIogzy11P3vOLA","isPackging":0,"actualLabel":"Baby Špenát &amp; kuře 32cm"}]</t>
  </si>
  <si>
    <t>2026-03-07T17:58:03.312+01:00</t>
  </si>
  <si>
    <t>2026-03-07T18:18:47.325+01:00</t>
  </si>
  <si>
    <t>[{"id":"e8f571e6-dd36-42d7-8826-52c90315986b","note":"","count":1,"label":"Baby špenát &amp; kuře 40cm","posId":"104","price":30900,"isExtra":false},{"id":"03dae282-4cd4-4fa2-9169-2178ea3ed325","note":"","count":1,"label":"Quattro Formaggi 40cm","posId":"111","price":30900,"isExtra":false}]</t>
  </si>
  <si>
    <t>2026-03-07T17:54:03.454+01:00</t>
  </si>
  <si>
    <t>2026-03-07T18:04:56.326+01:00</t>
  </si>
  <si>
    <t>2026-03-07T18:12:39.027+01:00</t>
  </si>
  <si>
    <t>2026-03-07T17:54:03.738+01:00</t>
  </si>
  <si>
    <t>[{"id":"36ea3088-07fd-428f-b871-c4a5ee9cef7b","note":"","count":1,"label":"Comeback 40cm 🌶️","posId":"109","price":30900,"isExtra":false},{"id":"a3d62a5d-2e1d-48db-874e-d64becff7059","note":"","count":1,"label":"změna na BBQ základ","posId":"a3d62a5d-2e1d-48db-874e-d64becff7059","price":0,"isExtra":true},{"id":"d5c01305-5b81-4931-8ef0-14413da22bab","note":"","count":1,"label":"Kukuřice","posId":"C115","price":3500,"KDSTags":["greenhighlight"],"isExtra":true}]</t>
  </si>
  <si>
    <t>2026-03-07T17:47:03.178+01:00</t>
  </si>
  <si>
    <t>2026-03-07T18:07:33.274+01:00</t>
  </si>
  <si>
    <t>[{"id":"8c704055-e242-493d-b754-bb711e5a6c0b","note":"","count":1,"label":"Hawai 40cm","posId":"102","price":30900,"isExtra":false},{"id":"86843148-4e32-4979-bfd6-d7151207f70f","note":"","count":1,"label":"Šunka","posId":"C106","price":4000,"KDSTags":["greenhighlight"],"isExtra":true},{"id":"007c7303-045c-4866-882d-38e13564ff34","note":"","count":1,"label":"Bez ananasu","posId":"X100","price":0,"KDSTags":["redhighlight"],"isExtra":true},{"id":"670e963a-3bc6-4d99-8aed-b86eae3c2021","note":"","count":1,"label":"Bez mozzarelly","posId":"X113","price":0,"KDSTags":["redhighlight"],"isExtra":true}]</t>
  </si>
  <si>
    <t>2026-03-07T17:45:59.066+01:00</t>
  </si>
  <si>
    <t>2026-03-07T17:52:44.401+01:00</t>
  </si>
  <si>
    <t>[{"id":"y4Ud58ITso9ISpwqJmsZm","count":1,"label":"Pepperoni 40cm 🌶️🌶️","posId":"108","price":30900,"isExtra":false,"creatorId":"8CkTNjE1aRlaIFUr1u4WD","isPackging":0,"actualLabel":"Pepperoni 40cm 🌶️🌶️"}]</t>
  </si>
  <si>
    <t>2026-03-07T17:39:25.049+01:00</t>
  </si>
  <si>
    <t>2026-03-07T17:57:49.534+01:00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</si>
  <si>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40cm","posId":"111","price":30900,"isExtra":false},{"id":"55199547","note":"","count":1,"label":"Balné","posId":"K0000","price":2000,"isExtra":true},{"id":"55199474","note":"","size":"Pepperoni 40cm 🌶️🌶️","count":1,"label":"Pepperoni 40cm 🌶️🌶️","posId":"108","price":30900,"isExtra":false},{"id":"55199547","note":"","count":1,"label":"Balné","posId":"K0000","price":2000,"isExtra":true}]</t>
  </si>
  <si>
    <t>2026-03-07T17:20:08.548+01:00</t>
  </si>
  <si>
    <t>2026-03-07T17:33:03.117+01:00</t>
  </si>
  <si>
    <t>[{"id":"69427510296215434ca5624d","count":1,"label":"Comeback 40cm 🌶️","posId":"109","price":30900,"isExtra":false},{"id":"656dfba1e3c87f5c304ae0f0","count":1,"label":"Balné","posId":"K0000","price":2000,"isExtra":true},{"id":"69427510296215434ca56251","count":1,"label":"BBQ Texas 40cm","posId":"107","price":30900,"isExtra":false},{"id":"656dfba1e3c87f5c304ae0f0","count":1,"label":"Balné","posId":"K0000","price":2000,"isExtra":true}]</t>
  </si>
  <si>
    <t>2026-03-07T17:11:03.086+01:00</t>
  </si>
  <si>
    <t>2026-03-07T17:18:37.089+01:00</t>
  </si>
  <si>
    <t>2026-03-07T17:33:51.738+01:00</t>
  </si>
  <si>
    <t>2026-03-07T17:11:03.268+01:00</t>
  </si>
  <si>
    <t>[{"id":"d63e9120-8ffe-444c-ba51-6c942a13f4fc","note":"","count":1,"label":"Margherita 40cm","posId":"100","price":26900,"isExtra":false},{"id":"86843148-4e32-4979-bfd6-d7151207f70f","note":"","count":1,"label":"Šunka","posId":"C106","price":4000,"KDSTags":["greenhighlight"],"isExtra":true},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bylinky","posId":"A121","price":5700,"isExtra":true}]</t>
  </si>
  <si>
    <t>2026-03-07T17:06:14.385+01:00</t>
  </si>
  <si>
    <t>2026-03-07T17:16:09.470+01:00</t>
  </si>
  <si>
    <t>2026-03-07T17:00:26.302+01:00</t>
  </si>
  <si>
    <t>2026-03-07T17:01:15.114+01:00</t>
  </si>
  <si>
    <t>[{"id":"r1hrAHLtk-DvPQxcr1eH_","count":1,"label":"Guarana classic zero","posId":"N143","price":5500,"isExtra":false,"creatorId":"BVrAcUpJwn1ULgDsHViqI","isPackging":0,"actualLabel":"Guarana classic zero"}]</t>
  </si>
  <si>
    <t>2026-03-07T16:59:24.560+01:00</t>
  </si>
  <si>
    <t>2026-03-07T17:08:05.431+01:00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</si>
  <si>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🌶️🌶️","posId":"108","price":30900,"isExtra":false},{"id":"55199547","note":"","count":1,"label":"Balné","posId":"K0000","price":2000,"isExtra":true}]</t>
  </si>
  <si>
    <t>2026-03-07T16:56:03.588+01:00</t>
  </si>
  <si>
    <t>2026-03-07T17:02:37.083+01:00</t>
  </si>
  <si>
    <t>2026-03-07T17:10:14.656+01:00</t>
  </si>
  <si>
    <t>2026-03-07T16:56:03.742+01:00</t>
  </si>
  <si>
    <t>[{"id":"f4d7b9ad-ce62-498d-a90b-8016ab1e3604","note":"","count":1,"label":"Quattro Formaggi 32 cm","posId":"147","price":24900,"isExtra":false},{"id":"68d93a2c-5ce2-44a5-857b-6d579cd1f445","note":"","count":1,"label":"Žampiony","posId":"B105","price":2500,"KDSTags":["greenhighlight"],"isExtra":true},{"id":"25c5a9dd-123f-425c-a0d6-3068fb8d4ad8","note":"","count":1,"label":"Aquilla černý čaj a broskev","posId":"N120","price":4900,"isExtra":false}]</t>
  </si>
  <si>
    <t>Ferdinand</t>
  </si>
  <si>
    <t>2026-03-07T16:49:50.117+01:00</t>
  </si>
  <si>
    <t>2026-03-07T16:58:59.491+01:00</t>
  </si>
  <si>
    <t>2026-03-07T16:37:30.971+01:00</t>
  </si>
  <si>
    <t>2026-03-07T16:47:38.550+01:00</t>
  </si>
  <si>
    <t>[{"id":"59589455","note":"","size":"Margherita 32cm","count":1,"label":"Margherita 32cm","posId":"112","price":20900,"isExtra":false},{"id":"55199557","note":"","count":1,"label":"Balné","posId":"K0000","price":1500,"isExtra":true},{"id":"55199509","note":"","size":"Spicy menu Comeback","count":1,"label":"Spicy menu Comeback","posId":"M100","price":34900,"isExtra":false},{"id":"55199656","note":"","count":1,"label":"Capricciosa","posId":"Y113","price":0,"isExtra":true},{"id":"55199538","note":"","count":1,"label":"Balné","posId":"K0000","price":3000,"isExtra":true},{"id":"55199550","note":"","count":1,"label":"spicy wings 🌶️","posId":"P101","price":0,"isExtra":true},{"id":"57405755","note":"","count":1,"label":"Pepsi zero sugar 1l","posId":"N125","price":0,"isExtra":true},{"id":"55199509","note":"","size":"Spicy menu Comeback","count":1,"label":"Spicy menu Comeback","posId":"M100","price":34900,"isExtra":false},{"id":"55199664","note":"","count":1,"label":"Quattro Formaggi","posId":"Y123","price":0,"isExtra":true},{"id":"55199538","note":"","count":1,"label":"Balné","posId":"K0000","price":3000,"isExtra":true},{"id":"55199578","note":"","count":1,"label":"masové kuličky","posId":"P102","price":0,"isExtra":true},{"id":"57405755","note":"","count":1,"label":"Pepsi zero sugar 1l","posId":"N125","price":0,"isExtra":true}]</t>
  </si>
  <si>
    <t>2026-03-07T16:28:10.051+01:00</t>
  </si>
  <si>
    <t>2026-03-07T16:34:24.114+01:00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</si>
  <si>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bylinky","posId":"A121","price":5700,"isExtra":true},{"id":"55199609","note":"","count":1,"label":"Bez oliv","posId":"X112","price":0,"KDSTags":["redhighlight"],"isExtra":true},{"id":"55199597","note":"","count":1,"label":"Žampiony","posId":"B105","price":2500,"KDSTags":["greenhighlight"],"isExtra":true},{"id":"61818001","note":"","size":"Guarana kiwi a jablko","count":1,"label":"Guarana kiwi a jablko","posId":"N144","price":5500,"isExtra":false},{"id":"61817999","note":"","size":"Guarana classic","count":1,"label":"Guarana classic","posId":"N142","price":5500,"isExtra":false},{"id":"55199516","note":"","size":"Česnekový dip","count":1,"label":"Česnekový dip","posId":"P106","price":2000,"isExtra":false},{"id":"55199557","note":"","count":1,"label":"Balné","posId":"K0000","price":1500,"isExtra":true}]</t>
  </si>
  <si>
    <t>2026-03-07T15:34:03.558+01:00</t>
  </si>
  <si>
    <t>2026-03-07T15:40:18.724+01:00</t>
  </si>
  <si>
    <t>2026-03-07T15:59:42.240+01:00</t>
  </si>
  <si>
    <t>2026-03-07T15:34:03.706+01:00</t>
  </si>
  <si>
    <t>[{"id":"35e045f9-bc36-46e9-8142-6579de78a05b","note":"","count":1,"label":"Comeback 32cm 🌶️","posId":"121","price":24900,"isExtra":false},{"id":"57c816b2-3e3f-46c2-b126-b09910d79cb0","note":"","count":1,"label":"změna na Smetanový základ","posId":"57c816b2-3e3f-46c2-b126-b09910d79cb0","price":0,"isExtra":true}]</t>
  </si>
  <si>
    <t>2026-03-07T15:31:05.206+01:00</t>
  </si>
  <si>
    <t>2026-03-07T16:50:12.076+01:00</t>
  </si>
  <si>
    <t>2026-03-07T16:55:32.385+01:00</t>
  </si>
  <si>
    <t>2026-03-07T15:31:05.374+01:00</t>
  </si>
  <si>
    <t>2026-03-07T14:54:03.193+01:00</t>
  </si>
  <si>
    <t>2026-03-07T15:01:46.478+01:00</t>
  </si>
  <si>
    <t>2026-03-07T15:17:29.925+01:00</t>
  </si>
  <si>
    <t>2026-03-07T14:54:03.403+01:00</t>
  </si>
  <si>
    <t>[{"id":"fcbcf6b6-34c6-4d5f-ac5b-f6ece72e0953","note":"","count":1,"label":"BBQ Meteor 32cm","posId":"118","price":24900,"isExtra":false},{"id":"c1383a56-9eef-4159-8de6-52ba98917da4","note":"","count":1,"label":"Pepperoni Rolls 🌶️","posId":"P100","price":8900,"isExtra":false}]</t>
  </si>
  <si>
    <t>2026-03-07T14:50:37.791+01:00</t>
  </si>
  <si>
    <t>2026-03-07T14:56:55.613+01:00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</si>
  <si>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55199597","note":"","count":1,"label":"Žampiony","posId":"B105","price":2500,"KDSTags":["greenhighlight"],"isExtra":true}]</t>
  </si>
  <si>
    <t>Radim</t>
  </si>
  <si>
    <t>2026-03-07T14:31:31.542+01:00</t>
  </si>
  <si>
    <t>2026-03-07T14:49:59.536+01:00</t>
  </si>
  <si>
    <t>[{"id":"119","note":"","count":1,"label":"BBQ Texas 32cm","posId":"119","price":24900,"isExtra":false},{"id":"K0000","note":"","count":1,"label":"Balné","posId":"K0000","price":1500,"isExtra":true},{"id":"ZBS32","note":"","count":1,"label":"Smetanový základ","posId":"ZBS32","price":0,"isExtra":true},{"id":"A121","note":"","count":1,"label":"okraj mozzarella, bylinky","posId":"A121","price":5700,"isExtra":true},{"id":"B101","note":"","count":1,"label":"Gorgonzola","posId":"B101","price":3000,"KDSTags":["greenhighlight"],"isExtra":true},{"id":"102","note":"","count":1,"label":"Hawai 40cm","posId":"102","price":30900,"isExtra":false},{"id":"K0000","note":"","count":1,"label":"Balné","posId":"K0000","price":2000,"isExtra":true},{"id":"N124","note":"","count":1,"label":"Pepsi 1l","posId":"N124","price":5900,"isExtra":false},{"id":"106","note":"","count":1,"label":"BBQ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základ","posId":"ZBS40","price":0,"isExtra":true},{"id":"123","note":"","count":1,"label":"Quattro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základ","posId":"ZSR32","price":0,"isExtra":true}]</t>
  </si>
  <si>
    <t>2026-03-07T14:27:04.775+01:00</t>
  </si>
  <si>
    <t>2026-03-07T14:31:24.478+01:00</t>
  </si>
  <si>
    <t>[{"id":"sQnjhSaGUJdm7C4dquW2M","count":1,"label":"Comeback 32cm 🌶️","posId":"121","price":24900,"isExtra":false,"creatorId":"GD24FpnqxaNT7L-n4_woQ","isPackging":0,"actualLabel":"Comeback 32cm 🌶️"},{"id":"YTg3ID5hRb2ecyVNQ_dzu","count":1,"label":"BBQ Texas 32cm","posId":"119","price":24900,"isExtra":false,"creatorId":"VrLZ_RclbyX90vpYrh1dB","isPackging":0,"actualLabel":"BBQ Texas 32cm"}]</t>
  </si>
  <si>
    <t>2026-03-07T14:05:43.492+01:00</t>
  </si>
  <si>
    <t>2026-03-07T14:19:23.669+01:00</t>
  </si>
  <si>
    <t>[{"id":"113","note":"","count":1,"label":"Capricciosa 32cm","posId":"113","price":24900,"isExtra":false},{"id":"K0000","note":"","count":1,"label":"Balné","posId":"K0000","price":1500,"isExtra":true},{"id":"B100","note":"","count":1,"label":"Ananas","posId":"B100","price":2500,"KDSTags":["greenhighlight"],"isExtra":true}]</t>
  </si>
  <si>
    <t>2026-03-07T14:05:16.067+01:00</t>
  </si>
  <si>
    <t>2026-03-07T14:16:22.597+01:00</t>
  </si>
  <si>
    <t>[{"id":"69427510296215434ca56249","count":1,"label":"Quattro Formaggi 40cm","posId":"111","price":30900,"isExtra":false},{"id":"656dfba1e3c87f5c304ae0f0","count":1,"label":"Balné","posId":"K0000","price":2000,"isExtra":true},{"id":"684ae9399dbab00c87869a4b","count":1,"label":"Gorgonzola","posId":"C101","price":4000,"KDSTags":["greenhighlight"],"isExtra":true},{"id":"69427510296215434ca562a3","count":1,"label":"Česnekový dip","posId":"P106","price":2000,"isExtra":false},{"id":"656dfba1e3c87f5c304ae53b","count":1,"label":"Balné","posId":"K0000","price":1500,"isExtra":true},{"id":"69427510296215434ca562ad","count":1,"label":"Jablečno-skořicové rolls","posId":"18","price":8900,"isExtra":false},{"id":"656dfba1e3c87f5c304ae53b","count":1,"label":"Balné","posId":"K0000","price":1500,"isExtra":true}]</t>
  </si>
  <si>
    <t>2026-03-07T13:59:41.330+01:00</t>
  </si>
  <si>
    <t>2026-03-07T14:05:30.582+01:00</t>
  </si>
  <si>
    <t>[{"id":"59589463","note":"","size":"Hawai 32cm","count":1,"label":"Hawai 32cm","posId":"114","price":24900,"isExtra":false},{"id":"55199557","note":"","count":1,"label":"Balné","posId":"K0000","price":1500,"isExtra":true}]</t>
  </si>
  <si>
    <t>2026-03-07T13:56:03.525+01:00</t>
  </si>
  <si>
    <t>2026-03-07T13:56:49.316+01:00</t>
  </si>
  <si>
    <t>[{"id":"7aBj0yr8ehZGT_Y-fZEHI","count":1,"label":"Guarana kiwi a jablko","posId":"N144","price":5500,"isExtra":false,"creatorId":"WCFCLf0_FS5DBkJy6cjcA","isPackging":0,"actualLabel":"Guarana kiwi a jablko"}]</t>
  </si>
  <si>
    <t>2026-03-07T13:17:53.214+01:00</t>
  </si>
  <si>
    <t>2026-03-07T13:35:38.442+01:00</t>
  </si>
  <si>
    <t>[{"id":"55199470","note":"","size":"Margherita 40cm","count":1,"label":"Margherita 40cm","posId":"100","price":26900,"isExtra":false},{"id":"55199547","note":"","count":1,"label":"Balné","posId":"K0000","price":2000,"isExtra":true},{"id":"55199471","note":"","size":"Quattro Formaggi 40cm","count":1,"label":"Quattro Formaggi 40cm","posId":"111","price":30900,"isExtra":false},{"id":"55199547","note":"","count":1,"label":"Balné","posId":"K0000","price":2000,"isExtra":true}]</t>
  </si>
  <si>
    <t>2026-03-07T13:17:05.205+01:00</t>
  </si>
  <si>
    <t>2026-03-07T13:31:12.491+01:00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</si>
  <si>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</si>
  <si>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2026-03-07T13:17:04.199+01:00</t>
  </si>
  <si>
    <t>2026-03-07T13:27:58.223+01:00</t>
  </si>
  <si>
    <t>[{"id":"1fae666b-4102-4ed0-b317-2a07b21ae279","note":"","count":1,"label":"Hot &amp; Spicy 40cm 🌶️🌶️","posId":"110","price":30900,"isExtra":false},{"id":"169906cc-98ac-4101-a361-79ae530758c3","note":"","count":1,"label":"Bez cibule","posId":"X103","price":0,"KDSTags":["redhighlight"],"isExtra":true}]</t>
  </si>
  <si>
    <t>2026-03-07T13:12:04.400+01:00</t>
  </si>
  <si>
    <t>2026-03-07T13:25:01.344+01:00</t>
  </si>
  <si>
    <t>2026-03-07T13:30:10.439+01:00</t>
  </si>
  <si>
    <t>2026-03-07T13:12:04.652+01:00</t>
  </si>
  <si>
    <t>[{"id":"03dae282-4cd4-4fa2-9169-2178ea3ed325","note":"","count":1,"label":"Quattro Formaggi 40cm","posId":"111","price":30900,"isExtra":false},{"id":"d63e9120-8ffe-444c-ba51-6c942a13f4fc","note":"","count":1,"label":"Margherita 40cm","posId":"100","price":26900,"isExtra":false},{"id":"8c704055-e242-493d-b754-bb711e5a6c0b","note":"","count":1,"label":"Hawai 40cm","posId":"102","price":30900,"isExtra":false}]</t>
  </si>
  <si>
    <t>2026-03-07T12:51:03.846+01:00</t>
  </si>
  <si>
    <t>2026-03-07T13:00:17.339+01:00</t>
  </si>
  <si>
    <t>2026-03-07T13:10:52.144+01:00</t>
  </si>
  <si>
    <t>2026-03-07T12:51:04.308+01:00</t>
  </si>
  <si>
    <t>2026-03-07T12:40:22.699+01:00</t>
  </si>
  <si>
    <t>2026-03-07T12:53:04.315+01:00</t>
  </si>
  <si>
    <t>[{"id":"69427510296215434ca56269","count":1,"label":"Pepperoni 32cm 🌶️🌶️","posId":"120","price":24900,"isExtra":false},{"id":"656dfba1e3c87f5c304ae53b","count":1,"label":"Balné","posId":"K0000","price":1500,"isExtra":true},{"id":"692053d8abcc6d17c0b124e8","count":1,"label":"USA těsto","posId":"17","price":1000,"isExtra":true},{"id":"6745a0834b0bcb028b56b474","count":1,"label":"BBQ základ","posId":"ZRB32","price":0,"isExtra":true},{"id":"69427510296215434ca562bd","count":1,"label":"Pepsi 1l","posId":"N124","price":5900,"isExtra":false}]</t>
  </si>
  <si>
    <t>Tomáš</t>
  </si>
  <si>
    <t>2026-03-07T12:32:42.970+01:00</t>
  </si>
  <si>
    <t>2026-03-07T12:46:35.320+01:00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</si>
  <si>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bylinky","posId":"A121","price":5700,"isExtra":true},{"id":"X108","note":"","count":1,"label":"Bez slaniny","posId":"X108","price":0,"KDSTags":["redhighlight"],"isExtra":true},{"id":"X109","note":"","count":1,"label":"Bez salámu","posId":"X109","price":0,"KDSTags":["redhighlight"],"isExtra":true},{"id":"X103","note":"","count":1,"label":"Bez cibule","posId":"X103","price":0,"KDSTags":["redhighlight"],"isExtra":true},{"id":"115","note":"","count":1,"label":"Zeleninová 32cm","posId":"115","price":24900,"isExtra":false},{"id":"K0000","note":"","count":1,"label":"Balné","posId":"K0000","price":1500,"isExtra":true},{"id":"A121","note":"","count":1,"label":"okraj mozzarella, bylinky","posId":"A121","price":5700,"isExtra":true},{"id":"X103","note":"","count":1,"label":"Bez cibule","posId":"X103","price":0,"KDSTags":["redhighlight"],"isExtra":true},{"id":"X105","note":"","count":1,"label":"Bez žampionů","posId":"X105","price":0,"KDSTags":["redhighlight"],"isExtra":true},{"id":"B109","note":"","count":1,"label":"Pepperoni salám","posId":"B109","price":3000,"KDSTags":["greenhighlight"],"isExtra":true},{"id":"P106","note":"","count":2,"label":"Česnekový dip","posId":"P106","price":2000,"isExtra":false},{"id":"K0000","note":"","count":2,"label":"Balné","posId":"K0000","price":1500,"isExtra":true}]</t>
  </si>
  <si>
    <t>2026-03-07T12:16:11.304+01:00</t>
  </si>
  <si>
    <t>2026-03-07T12:21:50.298+01:00</t>
  </si>
  <si>
    <t>[{"id":"69427510296215434ca56269","count":2,"label":"Pepperoni 32cm 🌶️🌶️","posId":"120","price":24900,"isExtra":false},{"id":"656dfba1e3c87f5c304ae53b","count":2,"label":"Balné","posId":"K0000","price":1500,"isExtra":true}]</t>
  </si>
  <si>
    <t>2026-03-07T11:50:33.899+01:00</t>
  </si>
  <si>
    <t>2026-03-07T11:57:02.042+01:00</t>
  </si>
  <si>
    <t>[{"id":"gSfW8dwSLSlhfOTSE0gUu","count":1,"label":"Margherita 40cm","posId":"100","price":26900,"isExtra":false,"creatorId":"SWCcOhWKzBvAykDMI5_XV","isPackging":0,"actualLabel":"Margherita 40cm"},{"id":"extra_20230331101812_99","count":1,"label":"Šunka","posId":"C106","price":4000,"KDSTags":["greenhighlight"],"isExtra":true,"mainItemId":"gSfW8dwSLSlhfOTSE0gUu"},{"id":"HCO4lYOorDZZKSH0466K0","count":1,"label":"Pepperoni 32cm 🌶️🌶️","posId":"120","price":24900,"isExtra":false,"creatorId":"WFN76XYPAqIjGpNYJlSMS","isPackging":0,"actualLabel":"Pepperoni 32cm 🌶️🌶️"}]</t>
  </si>
  <si>
    <t>2026-03-07T11:42:00.753+01:00</t>
  </si>
  <si>
    <t>2026-03-07T11:42:40.923+01:00</t>
  </si>
  <si>
    <t>[{"id":"scNMX-fJkYN-GmQuKNUL0","count":1,"label":"Guarana classic","posId":"N142","price":5500,"isExtra":false,"creatorId":"ysqXCmQ_vTA0N078VY0-V","isPackging":0,"actualLabel":"Guarana classic"}]</t>
  </si>
  <si>
    <t>2026-03-07T11:34:08.761+01:00</t>
  </si>
  <si>
    <t>2026-03-07T11:43:53.754+01:00</t>
  </si>
  <si>
    <t>[{"id":"108","note":"","count":1,"label":"Pepperoni 40cm 🌶️🌶️","posId":"108","price":30900,"isExtra":false},{"id":"K0000","note":"","count":1,"label":"Balné","posId":"K0000","price":2000,"isExtra":true},{"id":"C102","note":"","count":2,"label":"Jalapeňos","posId":"C102","price":3500,"KDSTags":["greenhighlight"],"isExtra":true},{"id":"C113","note":"","count":1,"label":"Mozzarella","posId":"C113","price":4000,"KDSTags":["greenhighlight"],"isExtra":true},{"id":"C108","note":"","count":1,"label":"Slanina","posId":"C108","price":4000,"KDSTags":["greenhighlight"],"isExtra":true},{"id":"C109","note":"","count":1,"label":"Pepperoni salám","posId":"C109","price":4000,"KDSTags":["greenhighlight"],"isExtra":true}]</t>
  </si>
  <si>
    <t>2026-03-07T11:27:18.201+01:00</t>
  </si>
  <si>
    <t>2026-03-07T11:42:14.193+01:00</t>
  </si>
  <si>
    <t>[{"id":"59589458","note":"","size":"Comeback 32cm 🌶️","count":2,"label":"Comeback 32cm 🌶️","posId":"121","price":24900,"isExtra":false},{"id":"55199557","note":"","count":2,"label":"Balné","posId":"K0000","price":1500,"isExtra":true},{"id":"59589455","note":"","size":"Margherita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32cm","posId":"112","price":20900,"isExtra":false},{"id":"55199557","note":"","count":1,"label":"Balné","posId":"K0000","price":1500,"isExtra":true},{"id":"55199665","note":"","count":1,"label":"Šunka","posId":"B106","price":3000,"KDSTags":["greenhighlight"],"isExtra":true}]</t>
  </si>
  <si>
    <t>2026-03-07T11:09:02.801+01:00</t>
  </si>
  <si>
    <t>2026-03-07T11:16:12.888+01:00</t>
  </si>
  <si>
    <t>2026-03-07T11:24:54.472+01:00</t>
  </si>
  <si>
    <t>2026-03-07T11:20:24.272+01:00</t>
  </si>
  <si>
    <t>[{"id":"b23a7ffc-2968-4b23-96c7-647c4d375297","note":"","count":1,"label":"BBQ Meteor 32 cm","posId":"142","price":24900,"isExtra":false}]</t>
  </si>
  <si>
    <t>2026-03-07T02:33:26.659+01:00</t>
  </si>
  <si>
    <t>2026-03-07T02:36:23.621+01:00</t>
  </si>
  <si>
    <t>2026-03-07T02:13:48.692+01:00</t>
  </si>
  <si>
    <t>2026-03-07T02:13:50.229+01:00</t>
  </si>
  <si>
    <t>[{"id":"eb5Kuaa7on6wkJ6_X8PJE","count":1,"label":"Pepsi zero sugar 1l","posId":"N125","price":5900,"isExtra":false,"creatorId":"8VT8ewvD9ORGC_vfLyAk_","isPackging":0,"actualLabel":"Pepsi zero sugar 1l"}]</t>
  </si>
  <si>
    <t>Michal</t>
  </si>
  <si>
    <t>2026-03-07T01:42:16.581+01:00</t>
  </si>
  <si>
    <t>2026-03-07T01:52:13.563+01:00</t>
  </si>
  <si>
    <t>[{"id":"113","note":"","count":1,"label":"Capricciosa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bylinky","posId":"A121","price":5700,"isExtra":true},{"id":"X112","note":"","count":1,"label":"Bez oliv","posId":"X112","price":0,"KDSTags":["redhighlight"],"isExtra":true},{"id":"B115","note":"","count":1,"label":"Kukuřice","posId":"B115","price":2500,"KDSTags":["greenhighlight"],"isExtra":true},{"id":"108","note":"","count":1,"label":"Pepperoni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dip","posId":"P106","price":2000,"isExtra":false},{"id":"K0000","note":"","count":1,"label":"Balné","posId":"K0000","price":1500,"isExtra":true}]</t>
  </si>
  <si>
    <t>2026-03-07T01:34:19.700+01:00</t>
  </si>
  <si>
    <t>2026-03-07T01:40:43.525+01:00</t>
  </si>
  <si>
    <t>2026-03-07T01:25:03.397+01:00</t>
  </si>
  <si>
    <t>2026-03-07T01:38:30.432+01:00</t>
  </si>
  <si>
    <t>[{"id":"26378531-c5c0-43f4-9535-09f267896a62","note":"","count":1,"label":"spicy wings 🌶️","posId":"P101","price":11900,"isExtra":false},{"id":"3a8b6a85-3b5c-4ee4-be2d-261ab8731d6e","note":"","count":1,"label":"Česnekový dip","posId":"P106","price":2000,"isExtra":false},{"id":"944ada84-4b76-4cec-9248-ebcd083131da","note":"","count":1,"label":"Baby špenát &amp; kuře 32 cm","posId":"140","price":24900,"isExtra":false}]</t>
  </si>
  <si>
    <t>2026-03-07T01:22:04.560+01:00</t>
  </si>
  <si>
    <t>2026-03-07T01:36:33.337+01:00</t>
  </si>
  <si>
    <t>2026-03-07T01:51:30.280+01:00</t>
  </si>
  <si>
    <t>2026-03-07T01:22:04.725+01:00</t>
  </si>
  <si>
    <t>[{"id":"03ade9ce-5d0f-4499-a6a3-340b58ae4468","note":"","count":1,"label":"Capricciosa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bylinky","posId":"A121","price":5700,"isExtra":true},{"id":"bd8e2f82-3d11-4ada-88ad-67191c012d18","note":"","count":1,"label":"Bez oliv","posId":"X112","price":0,"KDSTags":["redhighlight"],"isExtra":true},{"id":"d3eb4d53-930f-46c7-bd43-afdbaaac1bcf","note":"","count":1,"label":"masové kuličky","posId":"P102","price":9900,"isExtra":false},{"id":"e4c90673-8957-4c9c-a784-3a1d0b3b4124","note":"","count":1,"label":"pečené brambory","posId":"P103","price":6900,"isExtra":false}]</t>
  </si>
  <si>
    <t>2026-03-07T01:21:58.643+01:00</t>
  </si>
  <si>
    <t>2026-03-07T01:33:10.613+01:00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</si>
  <si>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55199648","note":"","count":1,"label":"Kukuřice","posId":"B115","price":2500,"KDSTags":["greenhighlight"],"isExtra":true}]</t>
  </si>
  <si>
    <t>2026-03-07T01:21:28.630+01:00</t>
  </si>
  <si>
    <t>2026-03-07T01:28:52.783+01:00</t>
  </si>
  <si>
    <t>2026-03-07T01:12:46.737+01:00</t>
  </si>
  <si>
    <t>2026-03-07T01:19:24.528+01:00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</si>
  <si>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dip","posId":"P106","price":2000,"isExtra":false},{"id":"55199557","note":"","count":1,"label":"Balné","posId":"K0000","price":1500,"isExtra":true},{"id":"55199517","note":"","size":"BBQ dip","count":1,"label":"BBQ dip","posId":"P105","price":2000,"isExtra":false},{"id":"55199557","note":"","count":1,"label":"Balné","posId":"K0000","price":1500,"isExtra":true},{"id":"57464195","note":"","size":"Dip Jalapeňos","count":1,"label":"Dip Jalapeňos","posId":"P107","price":2000,"isExtra":false},{"id":"55199557","note":"","count":1,"label":"Balné","posId":"K0000","price":1500,"isExtra":true}]</t>
  </si>
  <si>
    <t>2026-03-07T01:06:03.860+01:00</t>
  </si>
  <si>
    <t>2026-03-07T01:17:12.631+01:00</t>
  </si>
  <si>
    <t>[{"id":"03dae282-4cd4-4fa2-9169-2178ea3ed325","note":"","count":1,"label":"Quattro Formaggi 40cm","posId":"111","price":30900,"isExtra":false},{"id":"52cffa8b-0a47-4e13-b315-64f9374ef0a7","note":"","count":1,"label":"okraj hotdog, bez omáčky","posId":"A126","price":6500,"isExtra":true},{"id":"86843148-4e32-4979-bfd6-d7151207f70f","note":"","count":1,"label":"Šunka","posId":"C106","price":4000,"KDSTags":["greenhighlight"],"isExtra":true},{"id":"10b1ebcf-eda6-410e-81f0-6a9182a548db","note":"","count":1,"label":"Slanina","posId":"C108","price":4000,"KDSTags":["greenhighlight"],"isExtra":true}]</t>
  </si>
  <si>
    <t>2026-03-07T00:56:02.416+01:00</t>
  </si>
  <si>
    <t>2026-03-07T01:07:43.411+01:00</t>
  </si>
  <si>
    <t>[{"id":"55199479","note":"","size":"Hawai 40cm","count":1,"label":"Hawai 40cm","posId":"102","price":30900,"isExtra":false},{"id":"55199547","note":"","count":1,"label":"Balné","posId":"K0000","price":2000,"isExtra":true},{"id":"55199592","note":"","count":1,"label":"Bez ananasu","posId":"X100","price":0,"KDSTags":["redhighlight"],"isExtra":true}]</t>
  </si>
  <si>
    <t>2026-03-07T00:55:12.379+01:00</t>
  </si>
  <si>
    <t>2026-03-07T01:05:46.294+01:00</t>
  </si>
  <si>
    <t>[{"id":"69427510296215434ca56273","count":1,"label":"Capricciosa 32cm","posId":"113","price":24900,"isExtra":false},{"id":"656dfba1e3c87f5c304ae53b","count":1,"label":"Balné","posId":"K0000","price":1500,"isExtra":true}]</t>
  </si>
  <si>
    <t>2026-03-07T00:51:11.237+01:00</t>
  </si>
  <si>
    <t>2026-03-07T01:02:37.272+01:00</t>
  </si>
  <si>
    <t>2026-03-07T00:50:50.825+01:00</t>
  </si>
  <si>
    <t>2026-03-07T01:01:36.422+01:00</t>
  </si>
  <si>
    <t>[{"id":"55199473","note":"","size":"Comeback 40cm 🌶️","count":1,"label":"Comeback 40cm 🌶️","posId":"109","price":30900,"isExtra":false},{"id":"55199547","note":"","count":1,"label":"Balné","posId":"K0000","price":2000,"isExtra":true}]</t>
  </si>
  <si>
    <t>2026-03-07T00:20:04.450+01:00</t>
  </si>
  <si>
    <t>2026-03-07T00:24:38.940+01:00</t>
  </si>
  <si>
    <t>2026-03-07T00:35:53.931+01:00</t>
  </si>
  <si>
    <t>2026-03-07T00:20:04.956+01:00</t>
  </si>
  <si>
    <t>[{"id":"03dae282-4cd4-4fa2-9169-2178ea3ed325","note":"","count":1,"label":"Quattro Formaggi 40cm","posId":"111","price":30900,"isExtra":false}]</t>
  </si>
  <si>
    <t>2026-03-07T00:00:36.826+01:00</t>
  </si>
  <si>
    <t>2026-03-07T00:00:55.932+01:00</t>
  </si>
  <si>
    <t>[{"id":"eb5Kuaa7on6wkJ6_X8PJE","count":1,"label":"Pepsi zero sugar 1l","posId":"N125","price":5900,"isExtra":false,"creatorId":"boi-u2LaprLLt_dk0mXEC","isPackging":0,"actualLabel":"Pepsi zero sugar 1l"},{"id":"FpCyJ5ZRNiPuO590BQzUC","count":1,"label":"Pepsi 1l","posId":"N124","price":5900,"isExtra":false,"creatorId":"q75geXUJJ21XjvVfi3U85","isPackging":0,"actualLabel":"Pepsi 1l"}]</t>
  </si>
  <si>
    <t>2026-03-06T23:54:19.411+01:00</t>
  </si>
  <si>
    <t>2026-03-07T00:03:59.118+01:00</t>
  </si>
  <si>
    <t>[{"id":"69427510296215434ca56271","count":1,"label":"Hawai 32cm","posId":"114","price":24900,"isExtra":false},{"id":"656dfba1e3c87f5c304ae53b","count":1,"label":"Balné","posId":"K0000","price":1500,"isExtra":true},{"id":"6745a0834b0bcb028b56b474","count":1,"label":"BBQ základ","posId":"ZRB32","price":0,"isExtra":true},{"id":"684ae9399dbab00c87869c26","count":2,"label":"Mozzarella","posId":"B113","price":3000,"KDSTags":["greenhighlight"],"isExtra":true},{"id":"684ae9399dbab00c87869c29","count":1,"label":"Gorgonzola","posId":"B101","price":3000,"KDSTags":["greenhighlight"],"isExtra":true}]</t>
  </si>
  <si>
    <t>2026-03-06T23:38:00.904+01:00</t>
  </si>
  <si>
    <t>2026-03-06T23:45:26.140+01:00</t>
  </si>
  <si>
    <t>[{"id":"C20ygzQOlr3mE8J1awXgY","count":1,"label":"Comeback 40cm 🌶️","posId":"109","price":30900,"isExtra":false,"creatorId":"wntvJzs3qwnGO1xDwLdz3","isPackging":0,"actualLabel":"Comeback 40cm 🌶️"},{"id":"a5Gkj2FqUAnwgAU4Vmosn","count":1,"label":"Smetanový základ","posId":"ZRS40","price":0,"isExtra":true,"mainItemId":"C20ygzQOlr3mE8J1awXgY"}]</t>
  </si>
  <si>
    <t>2026-03-06T23:37:16.681+01:00</t>
  </si>
  <si>
    <t>2026-03-06T23:44:17.863+01:00</t>
  </si>
  <si>
    <t>[{"id":"sQnjhSaGUJdm7C4dquW2M","count":1,"label":"Comeback 32cm 🌶️","posId":"121","price":24900,"isExtra":false,"creatorId":"96xir3_AwKSJgKUMvckRL","isPackging":0,"actualLabel":"Comeback 32cm 🌶️"},{"id":"m3pF27XfQ1Z0mNF8A8EJK","count":1,"label":"Bez salámu","posId":"X109","price":0,"KDSTags":["redhighlight"],"isExtra":true,"mainItemId":"sQnjhSaGUJdm7C4dquW2M"},{"id":"-Z-mOVANm0ixYVAY4s3sN","count":1,"label":"Bez cibule","posId":"X103","price":0,"KDSTags":["redhighlight"],"isExtra":true,"mainItemId":"sQnjhSaGUJdm7C4dquW2M"}]</t>
  </si>
  <si>
    <t>2026-03-06T23:27:30.674+01:00</t>
  </si>
  <si>
    <t>2026-03-06T23:35:37.839+01:00</t>
  </si>
  <si>
    <t>[{"id":"gSe5NqiGCNv-cA1G9AkKf","count":1,"label":"Comeback 18cm 🌶️","posId":"133","price":11900,"isExtra":false,"creatorId":"DnAfIBwnnNL52nnrQFIO_","isPackging":0,"actualLabel":"Comeback 18cm 🌶️"},{"id":"bQd4nb3Ymt-jz3qZTsYFz","count":1,"label":"Poděbradská malinovka 0,5l","posId":"N129","price":4900,"isExtra":false,"creatorId":"S0kjAPdqYGlONGjraWV3P","isPackging":0,"actualLabel":"Poděbradská malinovka 0,5l"}]</t>
  </si>
  <si>
    <t>2026-03-06T23:26:04.390+01:00</t>
  </si>
  <si>
    <t>2026-03-06T23:35:11.854+01:00</t>
  </si>
  <si>
    <t>2026-03-06T23:49:24.862+01:00</t>
  </si>
  <si>
    <t>2026-03-06T23:26:04.536+01:00</t>
  </si>
  <si>
    <t>[{"id":"ad7c292a-48c9-48db-b64c-0f7f8ebced7f","note":"","count":1,"label":"BBQ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základ","posId":"f61b7339-3b20-4583-b2b8-12e48de2876d","price":0,"isExtra":true}]</t>
  </si>
  <si>
    <t>2026-03-06T23:22:45.969+01:00</t>
  </si>
  <si>
    <t>2026-03-06T23:30:55.183+01:00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</si>
  <si>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🌶️🌶️","posId":"108","price":30900,"isExtra":false},{"id":"55199547","note":"","count":1,"label":"Balné","posId":"K0000","price":2000,"isExtra":true},{"id":"59555716","note":"","count":1,"label":"Smetanový základ","posId":"ZRS40","price":0,"isExtra":true},{"id":"55199516","note":"","size":"Česnekový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</si>
  <si>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2026-03-06T23:20:10.313+01:00</t>
  </si>
  <si>
    <t>2026-03-06T23:29:07.999+01:00</t>
  </si>
  <si>
    <t>2026-03-06T23:16:57.116+01:00</t>
  </si>
  <si>
    <t>2026-03-06T23:27:21.013+01:00</t>
  </si>
  <si>
    <t>[{"id":"69427510296215434ca56253","count":1,"label":"BBQ Meteor 40cm","posId":"106","price":30900,"isExtra":false},{"id":"656dfba1e3c87f5c304ae0f0","count":1,"label":"Balné","posId":"K0000","price":2000,"isExtra":true},{"id":"6745a0834b0bcb028b56b81e","count":1,"label":"Smetanový základ","posId":"ZBS40","price":0,"isExtra":true}]</t>
  </si>
  <si>
    <t>2026-03-06T23:10:22.956+01:00</t>
  </si>
  <si>
    <t>2026-03-06T23:21:01.125+01:00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</si>
  <si>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bylinky","posId":"A121","price":5700,"isExtra":true},{"id":"55199585","note":"","count":1,"label":"Bez gorgonzoly","posId":"X101","price":0,"KDSTags":["redhighlight"],"isExtra":true},{"id":"55199615","note":"","count":1,"label":"Olivy","posId":"B112","price":2500,"KDSTags":["greenhighlight"],"isExtra":true},{"id":"57405742","note":"","size":"Pepsi 1l","count":1,"label":"Pepsi 1l","posId":"N124","price":5900,"isExtra":false}]</t>
  </si>
  <si>
    <t>2026-03-06T23:03:18.960+01:00</t>
  </si>
  <si>
    <t>2026-03-06T23:15:23.014+01:00</t>
  </si>
  <si>
    <t>2026-03-06T23:02:14.246+01:00</t>
  </si>
  <si>
    <t>2026-03-06T23:24:52.154+01:00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</si>
  <si>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základ","posId":"ZRS32","price":0,"isExtra":true},{"id":"B109","note":"","count":1,"label":"Pepperoni salám","posId":"B109","price":3000,"KDSTags":["greenhighlight"],"isExtra":true},{"id":"P103","note":"","count":1,"label":"pečené brambory","posId":"P103","price":6900,"isExtra":false},{"id":"K0000","note":"","count":1,"label":"Balné","posId":"K0000","price":1500,"isExtra":true}]</t>
  </si>
  <si>
    <t>2026-03-06T22:56:09.895+01:00</t>
  </si>
  <si>
    <t>2026-03-06T23:11:50.208+01:00</t>
  </si>
  <si>
    <t>2026-03-06T22:56:09.827+01:00</t>
  </si>
  <si>
    <t>2026-03-06T23:06:31.982+01:00</t>
  </si>
  <si>
    <t>2026-03-06T22:55:03.366+01:00</t>
  </si>
  <si>
    <t>2026-03-06T23:08:24.838+01:00</t>
  </si>
  <si>
    <t>2026-03-06T23:23:16.848+01:00</t>
  </si>
  <si>
    <t>2026-03-06T22:55:03.524+01:00</t>
  </si>
  <si>
    <t>[{"id":"0005ff76-02c8-47f3-a86e-87443988197a","note":"","count":1,"label":"BBQ Texas 32cm","posId":"119","price":24900,"isExtra":false}]</t>
  </si>
  <si>
    <t>2026-03-06T22:53:44.152+01:00</t>
  </si>
  <si>
    <t>2026-03-06T23:04:50.968+01:00</t>
  </si>
  <si>
    <t>[{"id":"N126","note":"","count":1,"label":"Mirinda 1l","posId":"N126","price":5900,"isExtra":false},{"id":"120","note":"","count":1,"label":"Pepperoni 32cm 🌶️🌶️","posId":"120","price":24900,"isExtra":false},{"id":"K0000","note":"","count":1,"label":"Balné","posId":"K0000","price":1500,"isExtra":true},{"id":"B130","note":"","count":1,"label":"Grana padano, pecorino, parmazán","posId":"B130","price":3000,"KDSTags":["greenhighlight"],"isExtra":true}]</t>
  </si>
  <si>
    <t>2026-03-06T22:51:28.098+01:00</t>
  </si>
  <si>
    <t>2026-03-06T23:03:33.103+01:00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</si>
  <si>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40cm","posId":"104","price":30900,"isExtra":false},{"id":"55199547","note":"","count":1,"label":"Balné","posId":"K0000","price":2000,"isExtra":true},{"id":"55199572","note":"","count":1,"label":"Bez kuřete","posId":"X114","price":0,"KDSTags":["redhighlight"],"isExtra":true},{"id":"55199669","note":"","count":1,"label":"Slanina","posId":"C108","price":4000,"KDSTags":["greenhighlight"],"isExtra":true},{"id":"55199476","note":"","size":"BBQ Meteor 40cm","count":1,"label":"BBQ Meteor 40cm","posId":"106","price":30900,"isExtra":false},{"id":"55199547","note":"","count":1,"label":"Balné","posId":"K0000","price":2000,"isExtra":true},{"id":"57405743","note":"","size":"Pepsi zero sugar 1l","count":1,"label":"Pepsi zero sugar 1l","posId":"N125","price":5900,"isExtra":false},{"id":"55199511","note":"","size":"Spicy Wings 🌶️","count":1,"label":"spicy wings 🌶️","posId":"P101","price":11900,"isExtra":false},{"id":"55199557","note":"","count":1,"label":"Balné","posId":"K0000","price":1500,"isExtra":true}]</t>
  </si>
  <si>
    <t>2026-03-06T22:50:41.904+01:00</t>
  </si>
  <si>
    <t>2026-03-06T23:06:31.001+01:00</t>
  </si>
  <si>
    <t>[{"id":"69427510296215434ca5626b","count":1,"label":"BBQ Texas 32cm","posId":"119","price":24900,"isExtra":false},{"id":"656dfba1e3c87f5c304ae53b","count":1,"label":"Balné","posId":"K0000","price":1500,"isExtra":true},{"id":"69427510296215434ca5629d","count":1,"label":"pečené brambory","posId":"P103","price":6900,"isExtra":false},{"id":"656dfba1e3c87f5c304ae53b","count":1,"label":"Balné","posId":"K0000","price":1500,"isExtra":true}]</t>
  </si>
  <si>
    <t>2026-03-06T22:27:04.679+01:00</t>
  </si>
  <si>
    <t>2026-03-06T22:41:07.717+01:00</t>
  </si>
  <si>
    <t>[{"id":"e12521cc-9391-4513-be27-f090014536cf","note":"","count":1,"label":"BBQ Texas 32 cm","posId":"143","price":24900,"isExtra":false},{"id":"68d93a2c-5ce2-44a5-857b-6d579cd1f445","note":"","count":1,"label":"Žampiony","posId":"B105","price":2500,"KDSTags":["greenhighlight"],"isExtra":true},{"id":"a4efa812-1470-4ea2-a19d-39843abed3be","note":"","count":1,"label":"Comeback 32 cm","posId":"145","price":24900,"isExtra":false},{"id":"68d93a2c-5ce2-44a5-857b-6d579cd1f445","note":"","count":1,"label":"Žampiony","posId":"B105","price":2500,"KDSTags":["greenhighlight"],"isExtra":true},{"id":"f1315fc0-dfbb-459c-9f31-49d8e60875f4","note":"","count":1,"label":"Pepperoni 40cm 🌶️🌶️","posId":"108","price":30900,"isExtra":false},{"id":"d5c01305-5b81-4931-8ef0-14413da22bab","note":"","count":1,"label":"Kukuřice","posId":"C115","price":3500,"KDSTags":["greenhighlight"],"isExtra":true}]</t>
  </si>
  <si>
    <t>2026-03-06T22:25:05.147+01:00</t>
  </si>
  <si>
    <t>2026-03-06T22:36:58.676+01:00</t>
  </si>
  <si>
    <t>2026-03-06T22:50:54.530+01:00</t>
  </si>
  <si>
    <t>2026-03-06T22:25:05.277+01:00</t>
  </si>
  <si>
    <t>[{"id":"0b867b16-3995-4b4a-9deb-1c0d8cecf8d6","note":"","count":1,"label":"Pepperoni 32cm 🌶️🌶️","posId":"120","price":24900,"isExtra":false},{"id":"e2500e14-36a7-442f-9e4c-8df3f05db108","note":"","count":1,"label":"Pepperoni salám","posId":"B109","price":3000,"KDSTags":["greenhighlight"],"isExtra":true}]</t>
  </si>
  <si>
    <t>2026-03-06T22:24:03.575+01:00</t>
  </si>
  <si>
    <t>2026-03-06T22:37:08.839+01:00</t>
  </si>
  <si>
    <t>2026-03-06T22:46:08.138+01:00</t>
  </si>
  <si>
    <t>2026-03-06T22:24:03.716+01:00</t>
  </si>
  <si>
    <t>[{"id":"bf8dc38b-6c8e-42b6-9da3-3170253a57d4","note":"","count":1,"label":"Hot &amp; Spicy 32cm 🌶️🌶️","posId":"122","price":24900,"isExtra":false}]</t>
  </si>
  <si>
    <t>2026-03-06T22:21:55.092+01:00</t>
  </si>
  <si>
    <t>2026-03-06T22:31:09.668+01:00</t>
  </si>
  <si>
    <t>[{"id":"CTP2CgSOPIzLGdq2PKdZP","count":1,"label":"Capricciosa 40cm","posId":"101","price":30900,"isExtra":false,"creatorId":"tUowwuFRTVhxG-El4Ci5w","isPackging":0,"actualLabel":"Capricciosa 40cm"}]</t>
  </si>
  <si>
    <t>2026-03-06T22:21:37.151+01:00</t>
  </si>
  <si>
    <t>2026-03-06T22:30:15.636+01:00</t>
  </si>
  <si>
    <t>[{"id":"CTP2CgSOPIzLGdq2PKdZP","count":1,"label":"Capricciosa 40cm","posId":"101","price":30900,"isExtra":false,"creatorId":"iIpK-Yw0HSNGBvNMUVuvq","isPackging":0,"actualLabel":"Capricciosa 40cm"}]</t>
  </si>
  <si>
    <t>2026-03-06T22:19:02.575+01:00</t>
  </si>
  <si>
    <t>2026-03-06T22:34:27.815+01:00</t>
  </si>
  <si>
    <t>2026-03-06T22:54:55.993+01:00</t>
  </si>
  <si>
    <t>2026-03-06T22:19:02.726+01:00</t>
  </si>
  <si>
    <t>[{"id":"35e045f9-bc36-46e9-8142-6579de78a05b","note":"","count":1,"label":"Comeback 32cm 🌶️","posId":"121","price":24900,"isExtra":false},{"id":"cf590a42-3894-4cb1-9be7-6da354b8453d","note":"","count":1,"label":"Olivy","posId":"B112","price":2500,"KDSTags":["greenhighlight"],"isExtra":true},{"id":"0ea52415-fdb3-497f-b216-7fd5802f2e0f","note":"","count":1,"label":"Quattro Formaggi 32cm","posId":"123","price":24900,"isExtra":false},{"id":"c8019f80-065c-4f09-9e80-65b85dae2ae1","note":"","count":1,"label":"Kukuřice","posId":"B115","price":2500,"KDSTags":["greenhighlight"],"isExtra":true}]</t>
  </si>
  <si>
    <t>2026-03-06T22:13:21.823+01:00</t>
  </si>
  <si>
    <t>2026-03-06T22:20:12.636+01:00</t>
  </si>
  <si>
    <t>[{"id":"IgpRlx1Q10jZ_70uyPQ1q","count":1,"label":"Hot &amp; Spicy 32cm 🌶️🌶️","posId":"122","price":24900,"isExtra":false,"creatorId":"Iz2cZKRVy-cfJzvpz-9Jr","isPackging":0,"actualLabel":"Hot &amp; Spicy 32cm 🌶️🌶️"},{"id":"qDn96ATbqHd_7vbQ_cZWe","count":1,"label":"Česnekový dip","posId":"P106","price":2000,"isExtra":false,"creatorId":"LQyclcixSLP7mtLojzFAc","isPackging":0,"actualLabel":"Česnekový dip"}]</t>
  </si>
  <si>
    <t>2026-03-06T22:07:25.878+01:00</t>
  </si>
  <si>
    <t>2026-03-06T22:19:59.812+01:00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</si>
  <si>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bylinky","posId":"A121","price":5700,"isExtra":true},{"id":"59589458","note":"","size":"Comeback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bylinky","posId":"A121","price":5700,"isExtra":true},{"id":"57405744","note":"","size":"Mirinda 1l","count":1,"label":"Mirinda 1l","posId":"N126","price":5900,"isExtra":false},{"id":"55199515","note":"","size":"Pepperoni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</si>
  <si>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2026-03-06T22:01:43.025+01:00</t>
  </si>
  <si>
    <t>2026-03-06T22:13:07.931+01:00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</si>
  <si>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40cm","posId":"111","price":30900,"isExtra":false},{"id":"55199547","note":"","count":1,"label":"Balné","posId":"K0000","price":2000,"isExtra":true},{"id":"59555719","note":"","count":1,"label":"Rajčatový základ","posId":"ZSR40","price":0,"isExtra":true},{"id":"55199515","note":"","size":"Pepperoni Rolls 🌶️","count":1,"label":"Pepperoni Rolls 🌶️","posId":"P100","price":8900,"isExtra":false},{"id":"55199557","note":"","count":1,"label":"Balné","posId":"K0000","price":1500,"isExtra":true},{"id":"55199511","note":"","size":"Spicy Wings 🌶️","count":1,"label":"spicy wings 🌶️","posId":"P101","price":11900,"isExtra":false},{"id":"55199557","note":"","count":1,"label":"Balné","posId":"K0000","price":1500,"isExtra":true},{"id":"55199516","note":"","size":"Česnekový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</si>
  <si>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2026-03-06T21:49:08.564+01:00</t>
  </si>
  <si>
    <t>2026-03-06T21:57:11.736+01:00</t>
  </si>
  <si>
    <t>[{"id":"59589463","note":"","size":"Hawai 32cm","count":1,"label":"Hawai 32cm","posId":"114","price":24900,"isExtra":false},{"id":"55199557","note":"","count":1,"label":"Balné","posId":"K0000","price":1500,"isExtra":true},{"id":"57279344","note":"","count":1,"label":"BBQ základ","posId":"ZRB32","price":0,"isExtra":true},{"id":"55199618","note":"","count":1,"label":"okraj hotdog, hořčice","posId":"A117","price":5700,"isExtra":true}]</t>
  </si>
  <si>
    <t>2026-03-06T21:35:03.380+01:00</t>
  </si>
  <si>
    <t>2026-03-06T21:59:30.553+01:00</t>
  </si>
  <si>
    <t>2026-03-06T22:15:15.566+01:00</t>
  </si>
  <si>
    <t>2026-03-06T21:35:03.677+01:00</t>
  </si>
  <si>
    <t>[{"id":"03dae282-4cd4-4fa2-9169-2178ea3ed325","note":"","count":1,"label":"Quattro Formaggi 40cm","posId":"111","price":30900,"isExtra":false},{"id":"3a8b6a85-3b5c-4ee4-be2d-261ab8731d6e","note":"","count":2,"label":"Česnekový dip","posId":"P106","price":2000,"isExtra":false}]</t>
  </si>
  <si>
    <t>2026-03-06T21:33:05.864+01:00</t>
  </si>
  <si>
    <t>2026-03-06T21:45:34.622+01:00</t>
  </si>
  <si>
    <t>[{"id":"03dae282-4cd4-4fa2-9169-2178ea3ed325","note":"","count":1,"label":"Quattro Formaggi 40cm","posId":"111","price":30900,"isExtra":false},{"id":"f61b7339-3b20-4583-b2b8-12e48de2876d","note":"","count":1,"label":"změna na Rajčatový základ","posId":"f61b7339-3b20-4583-b2b8-12e48de2876d","price":0,"isExtra":true},{"id":"3a8b6a85-3b5c-4ee4-be2d-261ab8731d6e","note":"","count":1,"label":"Česnekový dip","posId":"P106","price":2000,"isExtra":false}]</t>
  </si>
  <si>
    <t>2026-03-06T21:27:59.342+01:00</t>
  </si>
  <si>
    <t>2026-03-06T21:37:49.728+01:00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</si>
  <si>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32cm","posId":"123","price":24900,"isExtra":false},{"id":"656dfba1e3c87f5c304ae53b","count":1,"label":"Balné","posId":"K0000","price":1500,"isExtra":true},{"id":"69427510296215434ca56265","count":1,"label":"Hot &amp; Spicy 32cm 🌶️🌶️","posId":"122","price":24900,"isExtra":false},{"id":"656dfba1e3c87f5c304ae53b","count":1,"label":"Balné","posId":"K0000","price":1500,"isExtra":true}]</t>
  </si>
  <si>
    <t>2026-03-06T21:27:03.017+01:00</t>
  </si>
  <si>
    <t>2026-03-06T21:37:51.566+01:00</t>
  </si>
  <si>
    <t>2026-03-06T21:49:35.488+01:00</t>
  </si>
  <si>
    <t>2026-03-06T21:27:03.219+01:00</t>
  </si>
  <si>
    <t>[{"id":"35e045f9-bc36-46e9-8142-6579de78a05b","note":"","count":1,"label":"Comeback 32cm 🌶️","posId":"121","price":24900,"isExtra":false},{"id":"85242cc7-02be-4e3a-9c6b-27dfd40e286b","note":"","count":1,"label":"Mirinda 1l","posId":"N126","price":5900,"isExtra":false}]</t>
  </si>
  <si>
    <t>2026-03-06T21:12:47.980+01:00</t>
  </si>
  <si>
    <t>2026-03-06T21:29:15.722+01:00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</si>
  <si>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🌶️🌶️","posId":"122","price":24900,"isExtra":false},{"id":"656dfba1e3c87f5c304ae53b","count":1,"label":"Balné","posId":"K0000","price":1500,"isExtra":true},{"id":"656dfba1e3c87f5c304ae30e","count":1,"label":"okraj mozzarella, bylinky","posId":"A121","price":5700,"isExtra":true},{"id":"69427510296215434ca562a1","count":1,"label":"Pepperoni Rolls 🌶️","posId":"P100","price":8900,"isExtra":false},{"id":"656dfba1e3c87f5c304ae53b","count":1,"label":"Balné","posId":"K0000","price":1500,"isExtra":true},{"id":"69427510296215434ca562a3","count":1,"label":"Česnekový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</si>
  <si>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2026-03-06T21:08:44.901+01:00</t>
  </si>
  <si>
    <t>2026-03-06T21:22:09.684+01:00</t>
  </si>
  <si>
    <t>[{"id":"69427510296215434ca56253","count":1,"label":"BBQ Meteor 40cm","posId":"106","price":30900,"isExtra":false},{"id":"656dfba1e3c87f5c304ae0f0","count":1,"label":"Balné","posId":"K0000","price":2000,"isExtra":true},{"id":"6745a0834b0bcb028b56b81d","count":1,"label":"Rajčatový základ","posId":"ZBR40","price":0,"isExtra":true},{"id":"684ae9399dbab00c87869a46","count":1,"label":"Kukuřice","posId":"C115","price":3500,"KDSTags":["greenhighlight"],"isExtra":true}]</t>
  </si>
  <si>
    <t>2026-03-06T21:08:13.853+01:00</t>
  </si>
  <si>
    <t>2026-03-06T21:22:05.679+01:00</t>
  </si>
  <si>
    <t>[{"id":"69427510296215434ca562a1","count":1,"label":"Pepperoni Rolls 🌶️","posId":"P100","price":8900,"isExtra":false},{"id":"656dfba1e3c87f5c304ae53b","count":1,"label":"Balné","posId":"K0000","price":1500,"isExtra":true},{"id":"69427510296215434ca562cd","count":2,"label":"Guarana kiwi a jablko","posId":"N144","price":5500,"isExtra":false},{"id":"69427510296215434ca5624f","count":1,"label":"Pepperoni 40cm 🌶️🌶️","posId":"108","price":30900,"isExtra":false},{"id":"656dfba1e3c87f5c304ae0f0","count":1,"label":"Balné","posId":"K0000","price":2000,"isExtra":true},{"id":"67449006196a44130f744012","count":1,"label":"okraj mozzarella, bylinky","posId":"A122","price":6500,"isExtra":true},{"id":"69427510296215434ca56249","count":1,"label":"Quattro Formaggi 40cm","posId":"111","price":30900,"isExtra":false},{"id":"656dfba1e3c87f5c304ae0f0","count":1,"label":"Balné","posId":"K0000","price":2000,"isExtra":true},{"id":"684ae9399dbab00c87869a4a","count":1,"label":"Slanina","posId":"C108","price":4000,"KDSTags":["greenhighlight"],"isExtra":true}]</t>
  </si>
  <si>
    <t>2026-03-06T21:08:04.913+01:00</t>
  </si>
  <si>
    <t>2026-03-06T21:15:18.467+01:00</t>
  </si>
  <si>
    <t>2026-03-06T21:26:44.548+01:00</t>
  </si>
  <si>
    <t>2026-03-06T21:08:05.489+01:00</t>
  </si>
  <si>
    <t>[{"id":"03dae282-4cd4-4fa2-9169-2178ea3ed325","note":"","count":1,"label":"Quattro Formaggi 40cm","posId":"111","price":30900,"isExtra":false},{"id":"3a8b6a85-3b5c-4ee4-be2d-261ab8731d6e","note":"","count":1,"label":"Česnekový dip","posId":"P106","price":2000,"isExtra":false}]</t>
  </si>
  <si>
    <t>2026-03-06T20:58:03.808+01:00</t>
  </si>
  <si>
    <t>2026-03-06T21:08:11.448+01:00</t>
  </si>
  <si>
    <t>[{"id":"2b9f361b-4416-409b-9b50-c5e648e65b24","note":"","count":1,"label":"Zeleninová 40cm","posId":"103","price":30900,"isExtra":false},{"id":"a62e938c-9a71-490f-818d-7d681b9da334","note":"","count":1,"label":"Bez žampionů","posId":"X105","price":0,"KDSTags":["redhighlight"],"isExtra":true},{"id":"2b9f361b-4416-409b-9b50-c5e648e65b24","note":"","count":1,"label":"Zeleninová 40cm","posId":"103","price":30900,"isExtra":false},{"id":"0f32557d-3b00-4445-b026-75e05c963906","note":"","count":1,"label":"Jalapeňos","posId":"C102","price":3500,"KDSTags":["greenhighlight"],"isExtra":true},{"id":"a62e938c-9a71-490f-818d-7d681b9da334","note":"","count":1,"label":"Bez žampionů","posId":"X105","price":0,"KDSTags":["redhighlight"],"isExtra":true}]</t>
  </si>
  <si>
    <t>2026-03-06T20:50:16.114+01:00</t>
  </si>
  <si>
    <t>2026-03-06T20:55:10.616+01:00</t>
  </si>
  <si>
    <t>2026-03-06T20:36:32.540+01:00</t>
  </si>
  <si>
    <t>2026-03-06T20:51:12.619+01:00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</si>
  <si>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55199650","note":"","count":1,"label":"Kukuřice","posId":"C115","price":3500,"KDSTags":["greenhighlight"],"isExtra":true}]</t>
  </si>
  <si>
    <t>2026-03-06T20:35:51.863+01:00</t>
  </si>
  <si>
    <t>2026-03-06T20:45:54.609+01:00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</si>
  <si>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🌶️🌶️","posId":"108","price":30900,"isExtra":false},{"id":"55199547","note":"","count":1,"label":"Balné","posId":"K0000","price":2000,"isExtra":true},{"id":"59555723","note":"","count":1,"label":"BBQ základ","posId":"ZRB40","price":0,"isExtra":true},{"id":"59589465","note":"","size":"Baby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</si>
  <si>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2026-03-06T20:27:04.811+01:00</t>
  </si>
  <si>
    <t>2026-03-06T20:40:25.357+01:00</t>
  </si>
  <si>
    <t>2026-03-06T20:53:04.650+01:00</t>
  </si>
  <si>
    <t>2026-03-06T20:27:05.676+01:00</t>
  </si>
  <si>
    <t>[{"id":"1fae666b-4102-4ed0-b317-2a07b21ae279","note":"","count":1,"label":"Hot &amp; Spicy 40cm 🌶️🌶️","posId":"110","price":30900,"isExtra":false},{"id":"3f15a32f-4d5b-4afb-ae1b-12f68224d029","note":"","count":1,"label":"Olivy","posId":"C112","price":3500,"KDSTags":["greenhighlight"],"isExtra":true},{"id":"3a8b6a85-3b5c-4ee4-be2d-261ab8731d6e","note":"","count":2,"label":"Česnekový dip","posId":"P106","price":2000,"isExtra":false},{"id":"ee394832-8137-440a-84b7-b9e0df42a9ab","note":"","count":1,"label":"Hawai 32cm","posId":"114","price":24900,"isExtra":false},{"id":"68d93a2c-5ce2-44a5-857b-6d579cd1f445","note":"","count":1,"label":"Žampiony","posId":"B105","price":2500,"KDSTags":["greenhighlight"],"isExtra":true},{"id":"211d85d0-839e-41d0-89e3-ea177ad7489e","note":"","count":1,"label":"Česnekový dip","posId":"P106","price":2000,"isExtra":false}]</t>
  </si>
  <si>
    <t>2026-03-06T20:19:06.065+01:00</t>
  </si>
  <si>
    <t>2026-03-06T20:33:31.597+01:00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</si>
  <si>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bylinky","posId":"A121","price":5700,"isExtra":true},{"id":"59589463","note":"","size":"Hawai 32cm","count":1,"label":"Hawai 32cm","posId":"114","price":24900,"isExtra":false},{"id":"55199557","note":"","count":1,"label":"Balné","posId":"K0000","price":1500,"isExtra":true},{"id":"59592261","note":"","count":1,"label":"USA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bylinky","posId":"A121","price":5700,"isExtra":true}]</t>
  </si>
  <si>
    <t>2026-03-06T20:08:22.472+01:00</t>
  </si>
  <si>
    <t>2026-03-06T20:29:35.991+01:00</t>
  </si>
  <si>
    <t>[{"id":"59589463","note":"","size":"Hawai 32cm","count":1,"label":"Hawai 32cm","posId":"114","price":24900,"isExtra":false},{"id":"55199557","note":"","count":1,"label":"Balné","posId":"K0000","price":1500,"isExtra":true},{"id":"55199586","note":"","count":1,"label":"okraj mozzarella, bylinky","posId":"A121","price":5700,"isExtra":true},{"id":"55199648","note":"","count":1,"label":"Kukuřice","posId":"B115","price":2500,"KDSTags":["greenhighlight"],"isExtra":true},{"id":"59589465","note":"","size":"Baby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32cm","posId":"116","price":24900,"isExtra":false},{"id":"55199557","note":"","count":1,"label":"Balné","posId":"K0000","price":1500,"isExtra":true},{"id":"55199509","note":"","size":"Spicy menu Comeback","count":1,"label":"Spicy menu Comeback","posId":"M100","price":34900,"isExtra":false},{"id":"55199647","note":"","count":1,"label":"Špenát &amp; kuře","posId":"Y116","price":0,"isExtra":true},{"id":"55199538","note":"","count":1,"label":"Balné","posId":"K0000","price":3000,"isExtra":true},{"id":"55199550","note":"","count":1,"label":"spicy wings 🌶️","posId":"P101","price":0,"isExtra":true},{"id":"57405755","note":"","count":1,"label":"Pepsi zero sugar 1l","posId":"N125","price":0,"isExtra":true},{"id":"55199586","note":"","count":1,"label":"okraj mozzarella, bylinky","posId":"A121","price":5700,"isExtra":true},{"id":"55199509","note":"","size":"Spicy menu Comeback","count":1,"label":"Spicy menu Comeback","posId":"M100","price":34900,"isExtra":false},{"id":"55199656","note":"","count":1,"label":"Capricciosa","posId":"Y113","price":0,"isExtra":true},{"id":"55199538","note":"","count":1,"label":"Balné","posId":"K0000","price":3000,"isExtra":true},{"id":"55199550","note":"","count":1,"label":"spicy wings 🌶️","posId":"P101","price":0,"isExtra":true},{"id":"57405755","note":"","count":1,"label":"Pepsi zero sugar 1l","posId":"N125","price":0,"isExtra":true}]</t>
  </si>
  <si>
    <t>2026-03-06T20:00:17.620+01:00</t>
  </si>
  <si>
    <t>2026-03-06T20:06:43.420+01:00</t>
  </si>
  <si>
    <t>2026-03-06T19:53:40.327+01:00</t>
  </si>
  <si>
    <t>2026-03-06T20:05:31.535+01:00</t>
  </si>
  <si>
    <t>[{"id":"69427510296215434ca56271","count":1,"label":"Hawai 32cm","posId":"114","price":24900,"isExtra":false},{"id":"656dfba1e3c87f5c304ae53b","count":1,"label":"Balné","posId":"K0000","price":1500,"isExtra":true},{"id":"692053d8abcc6d17c0b124e8","count":1,"label":"USA těsto","posId":"17","price":1000,"isExtra":true},{"id":"69427510296215434ca56269","count":1,"label":"Pepperoni 32cm 🌶️🌶️","posId":"120","price":24900,"isExtra":false},{"id":"656dfba1e3c87f5c304ae53b","count":1,"label":"Balné","posId":"K0000","price":1500,"isExtra":true},{"id":"692053d8abcc6d17c0b124e8","count":1,"label":"USA těsto","posId":"17","price":1000,"isExtra":true},{"id":"6745a0834b0bcb028b56b474","count":1,"label":"BBQ základ","posId":"ZRB32","price":0,"isExtra":true}]</t>
  </si>
  <si>
    <t>2026-03-06T19:50:35.191+01:00</t>
  </si>
  <si>
    <t>2026-03-06T20:01:23.425+01:00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</si>
  <si>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🌶️🌶️","posId":"120","price":24900,"isExtra":false},{"id":"656dfba1e3c87f5c304ae53b","count":1,"label":"Balné","posId":"K0000","price":1500,"isExtra":true},{"id":"69427510296215434ca56273","count":2,"label":"Capricciosa 32cm","posId":"113","price":24900,"isExtra":false},{"id":"656dfba1e3c87f5c304ae53b","count":2,"label":"Balné","posId":"K0000","price":1500,"isExtra":true}]</t>
  </si>
  <si>
    <t>2026-03-06T19:38:29.855+01:00</t>
  </si>
  <si>
    <t>2026-03-06T19:47:27.513+01:00</t>
  </si>
  <si>
    <t>2026-03-06T19:31:05.511+01:00</t>
  </si>
  <si>
    <t>2026-03-06T19:39:04.263+01:00</t>
  </si>
  <si>
    <t>2026-03-06T19:50:27.457+01:00</t>
  </si>
  <si>
    <t>2026-03-06T19:31:07.088+01:00</t>
  </si>
  <si>
    <t>[{"id":"f1315fc0-dfbb-459c-9f31-49d8e60875f4","note":"","count":1,"label":"Pepperoni 40cm 🌶️🌶️","posId":"108","price":30900,"isExtra":false},{"id":"d5c01305-5b81-4931-8ef0-14413da22bab","note":"","count":1,"label":"Kukuřice","posId":"C115","price":3500,"KDSTags":["greenhighlight"],"isExtra":true},{"id":"3a8b6a85-3b5c-4ee4-be2d-261ab8731d6e","note":"","count":1,"label":"Česnekový dip","posId":"P106","price":2000,"isExtra":false}]</t>
  </si>
  <si>
    <t>2026-03-06T19:29:04.641+01:00</t>
  </si>
  <si>
    <t>2026-03-06T19:41:38.143+01:00</t>
  </si>
  <si>
    <t>2026-03-06T20:12:46.937+01:00</t>
  </si>
  <si>
    <t>2026-03-06T19:29:04.814+01:00</t>
  </si>
  <si>
    <t>[{"id":"ee394832-8137-440a-84b7-b9e0df42a9ab","note":"","count":1,"label":"Hawai 32cm","posId":"114","price":24900,"isExtra":false},{"id":"21fd0686-e8d1-43f1-84c9-d96f5842a3ca","note":"","count":1,"label":"okraj mozzarella, bylinky","posId":"A121","price":5700,"isExtra":true},{"id":"36ea3088-07fd-428f-b871-c4a5ee9cef7b","note":"","count":1,"label":"Comeback 40cm 🌶️","posId":"109","price":30900,"isExtra":false}]</t>
  </si>
  <si>
    <t>2026-03-06T19:21:32.278+01:00</t>
  </si>
  <si>
    <t>2026-03-06T19:27:11.186+01:00</t>
  </si>
  <si>
    <t>[{"id":"69427510296215434ca56263","count":1,"label":"Quattro Formaggi 32cm","posId":"123","price":24900,"isExtra":false},{"id":"656dfba1e3c87f5c304ae53b","count":1,"label":"Balné","posId":"K0000","price":1500,"isExtra":true}]</t>
  </si>
  <si>
    <t>2026-03-06T19:19:52.387+01:00</t>
  </si>
  <si>
    <t>2026-03-06T19:19:54.660+01:00</t>
  </si>
  <si>
    <t>[{"id":"7aBj0yr8ehZGT_Y-fZEHI","count":1,"label":"Guarana kiwi a jablko","posId":"N144","price":5500,"isExtra":false,"creatorId":"4d_bAFLi2p_lvb_MiM_Cv","isPackging":0,"actualLabel":"Guarana kiwi a jablko"}]</t>
  </si>
  <si>
    <t>2026-03-06T18:59:11.325+01:00</t>
  </si>
  <si>
    <t>2026-03-06T19:17:45.341+01:00</t>
  </si>
  <si>
    <t>[{"id":"69427510296215434ca56259","count":1,"label":"Capricciosa 40cm","posId":"101","price":30900,"isExtra":false},{"id":"656dfba1e3c87f5c304ae0f0","count":1,"label":"Balné","posId":"K0000","price":2000,"isExtra":true},{"id":"6745a0834b0bcb028b56b725","count":1,"label":"BBQ základ","posId":"ZRB40","price":0,"isExtra":true},{"id":"67449006196a44130f744012","count":1,"label":"okraj mozzarella, bylinky","posId":"A122","price":6500,"isExtra":true},{"id":"684ae9399dbab00c87869a46","count":1,"label":"Kukuřice","posId":"C115","price":3500,"KDSTags":["greenhighlight"],"isExtra":true}]</t>
  </si>
  <si>
    <t>2026-03-06T18:56:38.936+01:00</t>
  </si>
  <si>
    <t>2026-03-06T19:10:28.048+01:00</t>
  </si>
  <si>
    <t>[{"id":"69427510296215434ca56259","count":1,"label":"Capricciosa 40cm","posId":"101","price":30900,"isExtra":false},{"id":"656dfba1e3c87f5c304ae0f0","count":1,"label":"Balné","posId":"K0000","price":2000,"isExtra":true},{"id":"67449006196a44130f744012","count":1,"label":"okraj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bylinky","posId":"A122","price":6500,"isExtra":true},{"id":"684ae9399dbab00c87869d56","count":1,"label":"Bez žampionů","posId":"X105","price":0,"KDSTags":["redhighlight"],"isExtra":true},{"id":"69427510296215434ca562bd","count":1,"label":"Pepsi 1l","posId":"N124","price":5900,"isExtra":false}]</t>
  </si>
  <si>
    <t>Jaroslav Lažek</t>
  </si>
  <si>
    <t>2026-03-06T18:51:04.422+01:00</t>
  </si>
  <si>
    <t>2026-03-06T18:57:58.847+01:00</t>
  </si>
  <si>
    <t>2026-03-06T19:08:10.566+01:00</t>
  </si>
  <si>
    <t>2026-03-06T18:51:04.689+01:00</t>
  </si>
  <si>
    <t>[{"id":"aef5aaf8-2acf-4f20-91be-c8829f11cd0c","note":"","count":1,"label":"Capricciosa 40cm","posId":"101","price":30900,"isExtra":false}]</t>
  </si>
  <si>
    <t>2026-03-06T18:47:58.468+01:00</t>
  </si>
  <si>
    <t>2026-03-06T19:02:37.919+01:00</t>
  </si>
  <si>
    <t>[{"id":"69427510296215434ca56271","count":1,"label":"Hawai 32cm","posId":"114","price":24900,"isExtra":false},{"id":"656dfba1e3c87f5c304ae53b","count":1,"label":"Balné","posId":"K0000","price":1500,"isExtra":true},{"id":"692053d8abcc6d17c0b124e8","count":1,"label":"USA těsto","posId":"17","price":1000,"isExtra":true},{"id":"6745a0834b0bcb028b56b474","count":1,"label":"BBQ základ","posId":"ZRB32","price":0,"isExtra":true}]</t>
  </si>
  <si>
    <t>2026-03-06T18:44:25.090+01:00</t>
  </si>
  <si>
    <t>2026-03-06T18:55:03.890+01:00</t>
  </si>
  <si>
    <t>[{"id":"69427510296215434ca56269","count":1,"label":"Pepperoni 32cm 🌶️🌶️","posId":"120","price":24900,"isExtra":false},{"id":"656dfba1e3c87f5c304ae53b","count":1,"label":"Balné","posId":"K0000","price":1500,"isExtra":true},{"id":"684ae9399dbab00c87869c24","count":1,"label":"Kukuřice","posId":"B115","price":2500,"KDSTags":["greenhighlight"],"isExtra":true}]</t>
  </si>
  <si>
    <t>2026-03-06T18:40:12.578+01:00</t>
  </si>
  <si>
    <t>2026-03-06T19:01:04.788+01:00</t>
  </si>
  <si>
    <t>2026-03-06T19:18:05.203+01:00</t>
  </si>
  <si>
    <t>2026-03-06T18:40:15.946+01:00</t>
  </si>
  <si>
    <t>[{"id":"03ade9ce-5d0f-4499-a6a3-340b58ae4468","note":"","count":1,"label":"Capricciosa 32cm","posId":"113","price":24900,"isExtra":false},{"id":"2b9f361b-4416-409b-9b50-c5e648e65b24","note":"","count":1,"label":"Zeleninová 40cm","posId":"103","price":30900,"isExtra":false},{"id":"57c816b2-3e3f-46c2-b126-b09910d79cb0","note":"","count":1,"label":"změna na Smetanový základ","posId":"57c816b2-3e3f-46c2-b126-b09910d79cb0","price":0,"isExtra":true},{"id":"f315e3ea-4d99-415a-ab21-4d8aa27beec9","note":"","count":1,"label":"Kuře","posId":"C114","price":4000,"KDSTags":["greenhighlight"],"isExtra":true},{"id":"bd8e2f82-3d11-4ada-88ad-67191c012d18","note":"","count":1,"label":"Bez oliv","posId":"X112","price":0,"KDSTags":["redhighlight"],"isExtra":true},{"id":"a851d29a-5134-4946-b96f-7df04ca56ce8","note":"","count":1,"label":"Pepsi zero sugar 1l","posId":"N125","price":5900,"isExtra":false}]</t>
  </si>
  <si>
    <t>2026-03-06T18:39:03.722+01:00</t>
  </si>
  <si>
    <t>2026-03-06T18:55:42.715+01:00</t>
  </si>
  <si>
    <t>2026-03-06T19:05:16.198+01:00</t>
  </si>
  <si>
    <t>2026-03-06T18:39:04.316+01:00</t>
  </si>
  <si>
    <t>[{"id":"80cdc162-f69f-4138-b690-77917e93790e","note":"","count":1,"label":"SPICY MENU COMEBACK","posId":"","price":34900,"isExtra":false},{"id":"c35cbdbe-2812-4399-a2f4-ae285203f829","note":"","count":1,"label":"BBQ Texas","posId":"Y119","price":0,"isExtra":true},{"id":"a98eba86-284a-4099-98ed-875f3adb76fa","note":"","count":1,"label":"Americké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základ","posId":"3901ddb1-2253-4d68-9f6f-e201beb3810a","price":0,"isExtra":true},{"id":"d52027ab-fcf5-41e6-945a-01e2fd9187a4","note":"","count":1,"label":"okraj hotdog, hořčice","posId":"A117","price":5700,"isExtra":true},{"id":"8caf43fd-6a2c-427b-858a-17f37d37c439","note":"","count":1,"label":"spicy wings 🌶️","posId":"P101","price":0,"isExtra":true},{"id":"b9214d29-cfbf-4803-ab3c-009864c72c8e","note":"","count":1,"label":"Mirinda 1l","posId":"N126","price":0,"isExtra":true},{"id":"76e7f756-6fd7-4b70-ac43-1127dd630173","note":"","count":1,"label":"Sweet passion 32 cm","posId":"29","price":20900,"isExtra":false},{"id":"35e045f9-bc36-46e9-8142-6579de78a05b","note":"","count":1,"label":"Comeback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bylinky","posId":"A121","price":5700,"isExtra":true},{"id":"169906cc-98ac-4101-a361-79ae530758c3","note":"","count":1,"label":"Bez cibule","posId":"X103","price":0,"KDSTags":["redhighlight"],"isExtra":true},{"id":"19647242-c7ae-4948-97a4-fe55e47b6f96","note":"","count":1,"label":"Bez salámu","posId":"X109","price":0,"KDSTags":["redhighlight"],"isExtra":true}]</t>
  </si>
  <si>
    <t>2026-03-06T18:32:03.119+01:00</t>
  </si>
  <si>
    <t>2026-03-06T19:37:46.189+01:00</t>
  </si>
  <si>
    <t>2026-03-06T20:00:42.374+01:00</t>
  </si>
  <si>
    <t>2026-03-06T18:32:03.815+01:00</t>
  </si>
  <si>
    <t>[{"id":"ff8bc446-e047-44f1-bae5-423b565e0123","note":"","count":1,"label":"Capricciosa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bylinky","posId":"A121","price":5700,"isExtra":true},{"id":"0b867b16-3995-4b4a-9deb-1c0d8cecf8d6","note":"","count":1,"label":"Pepperoni 32cm 🌶️🌶️","posId":"120","price":24900,"isExtra":false},{"id":"cf590a42-3894-4cb1-9be7-6da354b8453d","note":"","count":1,"label":"Olivy","posId":"B112","price":2500,"KDSTags":["greenhighlight"],"isExtra":true},{"id":"3a8b6a85-3b5c-4ee4-be2d-261ab8731d6e","note":"","count":1,"label":"Česnekový dip","posId":"P106","price":2000,"isExtra":false}]</t>
  </si>
  <si>
    <t>2026-03-06T18:31:04.494+01:00</t>
  </si>
  <si>
    <t>2026-03-06T18:43:19.873+01:00</t>
  </si>
  <si>
    <t>2026-03-06T18:51:25.534+01:00</t>
  </si>
  <si>
    <t>2026-03-06T18:31:05.062+01:00</t>
  </si>
  <si>
    <t>[{"id":"5b1f2843-926a-4dd1-a5f0-4fddc7b45013","note":"","count":1,"label":"Margherita 32cm","posId":"112","price":20900,"isExtra":false},{"id":"ee394832-8137-440a-84b7-b9e0df42a9ab","note":"","count":1,"label":"Hawai 32cm","posId":"114","price":24900,"isExtra":false}]</t>
  </si>
  <si>
    <t>2026-03-06T18:30:05.177+01:00</t>
  </si>
  <si>
    <t>2026-03-06T18:43:03.489+01:00</t>
  </si>
  <si>
    <t>2026-03-06T19:01:05.781+01:00</t>
  </si>
  <si>
    <t>2026-03-06T18:30:05.897+01:00</t>
  </si>
  <si>
    <t>[{"id":"e8f571e6-dd36-42d7-8826-52c90315986b","note":"","count":1,"label":"Baby špenát &amp; kuře 40cm","posId":"104","price":30900,"isExtra":false},{"id":"ad7c292a-48c9-48db-b64c-0f7f8ebced7f","note":"","count":1,"label":"BBQ Meteor 40cm","posId":"106","price":30900,"isExtra":false},{"id":"d3eb4d53-930f-46c7-bd43-afdbaaac1bcf","note":"","count":1,"label":"masové kuličky","posId":"P102","price":9900,"isExtra":false}]</t>
  </si>
  <si>
    <t>2026-03-06T18:13:04.653+01:00</t>
  </si>
  <si>
    <t>2026-03-06T18:25:09.813+01:00</t>
  </si>
  <si>
    <t>2026-03-06T18:29:01.014+01:00</t>
  </si>
  <si>
    <t>2026-03-06T18:13:04.884+01:00</t>
  </si>
  <si>
    <t>[{"id":"7bd52058-f7b0-4320-9d6c-79598e7d9b5f","note":"","count":1,"label":"Hawai 18cm","posId":"126","price":11900,"isExtra":false},{"id":"944ada84-4b76-4cec-9248-ebcd083131da","note":"","count":1,"label":"Baby špenát &amp; kuře 32 cm","posId":"140","price":24900,"isExtra":false}]</t>
  </si>
  <si>
    <t>2026-03-06T18:07:55.286+01:00</t>
  </si>
  <si>
    <t>2026-03-06T18:20:33.977+01:00</t>
  </si>
  <si>
    <t>[{"id":"55199470","note":"","size":"Margherita 40cm","count":1,"label":"Margherita 40cm","posId":"100","price":26900,"isExtra":false},{"id":"55199547","note":"","count":1,"label":"Balné","posId":"K0000","price":2000,"isExtra":true},{"id":"55199480","note":"","size":"Capricciosa 40cm","count":1,"label":"Capricciosa 40cm","posId":"101","price":30900,"isExtra":false},{"id":"55199547","note":"","count":1,"label":"Balné","posId":"K0000","price":2000,"isExtra":true},{"id":"55199516","note":"","size":"Česnekový dip","count":3,"label":"Česnekový dip","posId":"P106","price":2000,"isExtra":false},{"id":"55199557","note":"","count":3,"label":"Balné","posId":"K0000","price":1500,"isExtra":true}]</t>
  </si>
  <si>
    <t>2026-03-06T18:04:20.681+01:00</t>
  </si>
  <si>
    <t>2026-03-06T18:47:38.028+01:00</t>
  </si>
  <si>
    <t>[{"id":"69427510296215434ca56261","count":1,"label":"Margherita 32cm","posId":"112","price":20900,"isExtra":false},{"id":"656dfba1e3c87f5c304ae53b","count":1,"label":"Balné","posId":"K0000","price":1500,"isExtra":true},{"id":"684ae9399dbab00c87869c24","count":1,"label":"Kukuřice","posId":"B115","price":2500,"KDSTags":["greenhighlight"],"isExtra":true},{"id":"69427510296215434ca56263","count":1,"label":"Quattro Formaggi 32cm","posId":"123","price":24900,"isExtra":false},{"id":"656dfba1e3c87f5c304ae53b","count":1,"label":"Balné","posId":"K0000","price":1500,"isExtra":true},{"id":"684ae9399dbab00c87869c27","count":1,"label":"Šunka","posId":"B106","price":3000,"KDSTags":["greenhighlight"],"isExtra":true},{"id":"69427510296215434ca56265","count":1,"label":"Hot &amp; Spicy 32cm 🌶️🌶️","posId":"122","price":24900,"isExtra":false},{"id":"656dfba1e3c87f5c304ae53b","count":1,"label":"Balné","posId":"K0000","price":1500,"isExtra":true},{"id":"684ae9399dbab00c87869c75","count":1,"label":"Bez salámu","posId":"X109","price":0,"KDSTags":["redhighlight"],"isExtra":true},{"id":"684ae9399dbab00c87869c24","count":1,"label":"Kukuřice","posId":"B115","price":2500,"KDSTags":["greenhighlight"],"isExtra":true}]</t>
  </si>
  <si>
    <t>2026-03-06T17:56:03.715+01:00</t>
  </si>
  <si>
    <t>2026-03-06T18:15:37.575+01:00</t>
  </si>
  <si>
    <t>[{"id":"03ade9ce-5d0f-4499-a6a3-340b58ae4468","note":"","count":1,"label":"Capricciosa 32cm","posId":"113","price":24900,"isExtra":false},{"id":"bd8e2f82-3d11-4ada-88ad-67191c012d18","note":"","count":1,"label":"Bez oliv","posId":"X112","price":0,"KDSTags":["redhighlight"],"isExtra":true}]</t>
  </si>
  <si>
    <t>2026-03-06T17:51:48.684+01:00</t>
  </si>
  <si>
    <t>2026-03-06T18:10:12.101+01:00</t>
  </si>
  <si>
    <t>[{"id":"69427510296215434ca56247","count":1,"label":"Margherita 40cm","posId":"100","price":26900,"isExtra":false},{"id":"656dfba1e3c87f5c304ae0f0","count":1,"label":"Balné","posId":"K0000","price":2000,"isExtra":true},{"id":"69427510296215434ca56249","count":1,"label":"Quattro Formaggi 40cm","posId":"111","price":30900,"isExtra":false},{"id":"656dfba1e3c87f5c304ae0f0","count":1,"label":"Balné","posId":"K0000","price":2000,"isExtra":true},{"id":"6745a0834b0bcb028b56b83b","count":1,"label":"Rajčatový základ","posId":"ZSR40","price":0,"isExtra":true},{"id":"69427510296215434ca56259","count":1,"label":"Capricciosa 40cm","posId":"101","price":30900,"isExtra":false},{"id":"656dfba1e3c87f5c304ae0f0","count":1,"label":"Balné","posId":"K0000","price":2000,"isExtra":true},{"id":"67449006196a44130f744012","count":1,"label":"okraj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bylinky","posId":"A122","price":6500,"isExtra":true},{"id":"684ae9399dbab00c87869d57","count":1,"label":"Bez oliv","posId":"X112","price":0,"KDSTags":["redhighlight"],"isExtra":true},{"id":"69427510296215434ca562a1","count":2,"label":"Pepperoni Rolls 🌶️","posId":"P100","price":8900,"isExtra":false},{"id":"656dfba1e3c87f5c304ae53b","count":2,"label":"Balné","posId":"K0000","price":1500,"isExtra":true},{"id":"69427510296215434ca562a9","count":2,"label":"Choco Rolls","posId":"chr100","price":8900,"isExtra":false},{"id":"656dfba1e3c87f5c304ae53b","count":2,"label":"Balné","posId":"K0000","price":1500,"isExtra":true},{"id":"69427510296215434ca562bf","count":1,"label":"Pepsi zero sugar 1l","posId":"N125","price":5900,"isExtra":false}]</t>
  </si>
  <si>
    <t>2026-03-06T17:47:04.383+01:00</t>
  </si>
  <si>
    <t>2026-03-06T17:57:58.590+01:00</t>
  </si>
  <si>
    <t>2026-03-06T18:05:46.708+01:00</t>
  </si>
  <si>
    <t>2026-03-06T17:47:05.496+01:00</t>
  </si>
  <si>
    <t>[{"id":"4d0fe7ad-c88a-4a73-8015-c60680489cf8","note":"","count":1,"label":"Baby Špenát &amp; kuře 32cm","posId":"116","price":24900,"isExtra":false},{"id":"a4efa812-1470-4ea2-a19d-39843abed3be","note":"","count":1,"label":"Comeback 32 cm","posId":"145","price":24900,"isExtra":false}]</t>
  </si>
  <si>
    <t>2026-03-06T17:37:02.733+01:00</t>
  </si>
  <si>
    <t>2026-03-06T17:44:42.679+01:00</t>
  </si>
  <si>
    <t>2026-03-06T17:33:13.216+01:00</t>
  </si>
  <si>
    <t>2026-03-06T17:36:38.336+01:00</t>
  </si>
  <si>
    <t>[{"id":"7aBj0yr8ehZGT_Y-fZEHI","count":1,"label":"Guarana kiwi a jablko","posId":"N144","price":5500,"isExtra":false,"creatorId":"1F-vJ8S8pk1KCYjzQ2UOn","isPackging":0,"actualLabel":"Guarana kiwi a jablko"},{"id":"r1hrAHLtk-DvPQxcr1eH_","count":1,"label":"Guarana classic zero","posId":"N143","price":5500,"isExtra":false,"creatorId":"tdkq5Ve_ATzTxwBZF8rNq","isPackging":0,"actualLabel":"Guarana classic zero"}]</t>
  </si>
  <si>
    <t>2026-03-06T17:28:03.714+01:00</t>
  </si>
  <si>
    <t>2026-03-06T17:40:14.324+01:00</t>
  </si>
  <si>
    <t>2026-03-06T17:47:31.750+01:00</t>
  </si>
  <si>
    <t>2026-03-06T17:28:03.832+01:00</t>
  </si>
  <si>
    <t>[{"id":"ad7c292a-48c9-48db-b64c-0f7f8ebced7f","note":"","count":1,"label":"BBQ Meteor 40cm","posId":"106","price":30900,"isExtra":false},{"id":"eb426525-9181-4714-9963-380f5c0ae0e5","note":"","count":1,"label":"okraj mozzarella, bylinky","posId":"A122","price":6500,"isExtra":true}]</t>
  </si>
  <si>
    <t>2026-03-06T17:28:03.700+01:00</t>
  </si>
  <si>
    <t>2026-03-06T17:40:12.295+01:00</t>
  </si>
  <si>
    <t>2026-03-06T17:53:05.190+01:00</t>
  </si>
  <si>
    <t>2026-03-06T17:28:03.831+01:00</t>
  </si>
  <si>
    <t>2026-03-06T17:27:13.171+01:00</t>
  </si>
  <si>
    <t>2026-03-06T17:36:21.681+01:00</t>
  </si>
  <si>
    <t>2026-03-06T17:23:28.810+01:00</t>
  </si>
  <si>
    <t>2026-03-06T17:33:42.760+01:00</t>
  </si>
  <si>
    <t>2026-03-06T17:20:57.031+01:00</t>
  </si>
  <si>
    <t>2026-03-06T17:31:10.490+01:00</t>
  </si>
  <si>
    <t>[{"id":"59589455","note":"","size":"Margherita 32cm","count":1,"label":"Margherita 32cm","posId":"112","price":20900,"isExtra":false},{"id":"55199557","note":"","count":1,"label":"Balné","posId":"K0000","price":1500,"isExtra":true},{"id":"59589458","note":"","size":"Comeback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</si>
  <si>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2026-03-06T17:17:25.002+01:00</t>
  </si>
  <si>
    <t>2026-03-06T17:27:45.490+01:00</t>
  </si>
  <si>
    <t>[{"id":"69427510296215434ca56253","count":1,"label":"BBQ Meteor 40cm","posId":"106","price":30900,"isExtra":false},{"id":"656dfba1e3c87f5c304ae0f0","count":1,"label":"Balné","posId":"K0000","price":2000,"isExtra":true}]</t>
  </si>
  <si>
    <t>2026-03-06T17:13:03.623+01:00</t>
  </si>
  <si>
    <t>2026-03-06T17:30:13.274+01:00</t>
  </si>
  <si>
    <t>[{"id":"bf8dc38b-6c8e-42b6-9da3-3170253a57d4","note":"","count":1,"label":"Hot &amp; Spicy 32cm 🌶️🌶️","posId":"122","price":24900,"isExtra":false},{"id":"8c704055-e242-493d-b754-bb711e5a6c0b","note":"","count":1,"label":"Hawai 40cm","posId":"102","price":30900,"isExtra":false},{"id":"03dae282-4cd4-4fa2-9169-2178ea3ed325","note":"","count":1,"label":"Quattro Formaggi 40cm","posId":"111","price":30900,"isExtra":false}]</t>
  </si>
  <si>
    <t>2026-03-06T17:11:03.674+01:00</t>
  </si>
  <si>
    <t>2026-03-06T17:23:36.370+01:00</t>
  </si>
  <si>
    <t>2026-03-06T17:44:53.965+01:00</t>
  </si>
  <si>
    <t>2026-03-06T17:11:03.880+01:00</t>
  </si>
  <si>
    <t>[{"id":"f1315fc0-dfbb-459c-9f31-49d8e60875f4","note":"","count":1,"label":"Pepperoni 40cm 🌶️🌶️","posId":"108","price":30900,"isExtra":false},{"id":"5b1f2843-926a-4dd1-a5f0-4fddc7b45013","note":"","count":1,"label":"Margherita 32cm","posId":"112","price":20900,"isExtra":false},{"id":"a3d62a5d-2e1d-48db-874e-d64becff7059","note":"","count":1,"label":"změna na BBQ základ","posId":"a3d62a5d-2e1d-48db-874e-d64becff7059","price":0,"isExtra":true},{"id":"7bf5fb6e-17f1-4e62-b7d1-e31d7c483eb9","note":"","count":1,"label":"Cibule","posId":"B103","price":2500,"KDSTags":["greenhighlight"],"isExtra":true}]</t>
  </si>
  <si>
    <t>2026-03-06T17:07:09.660+01:00</t>
  </si>
  <si>
    <t>2026-03-06T17:20:38.646+01:00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</si>
  <si>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</si>
  <si>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2026-03-06T17:05:21.695+01:00</t>
  </si>
  <si>
    <t>2026-03-06T17:19:52.512+01:00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</si>
  <si>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🌶️","posId":"109","price":30900,"isExtra":false},{"id":"656dfba1e3c87f5c304ae0f0","count":1,"label":"Balné","posId":"K0000","price":2000,"isExtra":true},{"id":"67449006196a44130f744012","count":1,"label":"okraj mozzarella, bylinky","posId":"A122","price":6500,"isExtra":true}]</t>
  </si>
  <si>
    <t>2026-03-06T17:04:36.712+01:00</t>
  </si>
  <si>
    <t>2026-03-06T17:05:06.258+01:00</t>
  </si>
  <si>
    <t>[{"id":"r1hrAHLtk-DvPQxcr1eH_","count":1,"label":"Guarana classic zero","posId":"N143","price":5500,"isExtra":false,"creatorId":"Q9kvpedLE0nwfa6xoS1WS","isPackging":0,"actualLabel":"Guarana classic zero"}]</t>
  </si>
  <si>
    <t>2026-03-06T16:59:03.319+01:00</t>
  </si>
  <si>
    <t>2026-03-06T17:11:57.221+01:00</t>
  </si>
  <si>
    <t>2026-03-06T17:40:30.782+01:00</t>
  </si>
  <si>
    <t>2026-03-06T16:59:03.514+01:00</t>
  </si>
  <si>
    <t>[{"id":"ad7c292a-48c9-48db-b64c-0f7f8ebced7f","note":"","count":1,"label":"BBQ Meteor 40cm","posId":"106","price":30900,"isExtra":false},{"id":"e1ef9526-7c68-483b-a8a1-92bb58ce9f1e","note":"","count":1,"label":"Jalapenos Rolls","posId":"jpr200","price":8900,"isExtra":false},{"id":"7bd52058-f7b0-4320-9d6c-79598e7d9b5f","note":"","count":1,"label":"Hawai 18cm","posId":"126","price":11900,"isExtra":false},{"id":"deb7d339-db29-4ae5-9fb1-15a6599b75d5","note":"","count":1,"label":"Masové kuličky","posId":"A116","price":2900,"isExtra":true},{"id":"007c7303-045c-4866-882d-38e13564ff34","note":"","count":1,"label":"Bez ananasu","posId":"X100","price":0,"KDSTags":["redhighlight"],"isExtra":true}]</t>
  </si>
  <si>
    <t>Gančo</t>
  </si>
  <si>
    <t>2026-03-06T16:56:28.753+01:00</t>
  </si>
  <si>
    <t>2026-03-06T17:07:42.854+01:00</t>
  </si>
  <si>
    <t>[{"id":"113","note":"","count":1,"label":"Capricciosa 32cm","posId":"113","price":24900,"isExtra":false},{"id":"K0000","note":"","count":1,"label":"Balné","posId":"K0000","price":1500,"isExtra":true},{"id":"B113","note":"","count":1,"label":"Mozzarella","posId":"B113","price":3000,"KDSTags":["greenhighlight"],"isExtra":true}]</t>
  </si>
  <si>
    <t>2026-03-06T16:48:02.844+01:00</t>
  </si>
  <si>
    <t>2026-03-06T17:07:13.326+01:00</t>
  </si>
  <si>
    <t>2026-03-06T17:12:35.644+01:00</t>
  </si>
  <si>
    <t>2026-03-06T16:48:03.357+01:00</t>
  </si>
  <si>
    <t>2026-03-06T16:42:36.656+01:00</t>
  </si>
  <si>
    <t>2026-03-06T16:57:27.340+01:00</t>
  </si>
  <si>
    <t>2026-03-06T16:08:32.636+01:00</t>
  </si>
  <si>
    <t>2026-03-06T16:24:09.185+01:00</t>
  </si>
  <si>
    <t>[{"id":"N126","note":"","count":1,"label":"Mirinda 1l","posId":"N126","price":5900,"isExtra":false},{"id":"123","note":"","count":1,"label":"Quattro Formaggi 32cm","posId":"123","price":24900,"isExtra":false},{"id":"K0000","note":"","count":1,"label":"Balné","posId":"K0000","price":1500,"isExtra":true},{"id":"ZSB32","note":"","count":1,"label":"BBQ základ","posId":"ZSB32","price":0,"isExtra":true},{"id":"A119","note":"","count":1,"label":"okraj hotdog, bbq omáčka","posId":"A119","price":5700,"isExtra":true},{"id":"B105","note":"","count":1,"label":"Žampiony","posId":"B105","price":2500,"KDSTags":["greenhighlight"],"isExtra":true},{"id":"B112","note":"","count":1,"label":"Olivy","posId":"B112","price":2500,"KDSTags":["greenhighlight"],"isExtra":true},{"id":"B103","note":"","count":1,"label":"Cibule","posId":"B103","price":2500,"KDSTags":["greenhighlight"],"isExtra":true},{"id":"B113","note":"","count":1,"label":"Mozzarella","posId":"B113","price":3000,"KDSTags":["greenhighlight"],"isExtra":true},{"id":"B108","note":"","count":1,"label":"Slanina","posId":"B108","price":3000,"KDSTags":["greenhighlight"],"isExtra":true},{"id":"B110","note":"","count":1,"label":"Párek","posId":"B110","price":3000,"KDSTags":["greenhighlight"],"isExtra":true}]</t>
  </si>
  <si>
    <t>2026-03-06T16:08:28.411+01:00</t>
  </si>
  <si>
    <t>2026-03-06T16:21:10.171+01:00</t>
  </si>
  <si>
    <t>[{"id":"59589463","note":"","size":"Hawai 32cm","count":1,"label":"Hawai 32cm","posId":"114","price":24900,"isExtra":false},{"id":"55199557","note":"","count":1,"label":"Balné","posId":"K0000","price":1500,"isExtra":true},{"id":"59592261","note":"","count":1,"label":"USA těsto","posId":"17","price":1000,"isExtra":true},{"id":"55199631","note":"","count":1,"label":"Ananas","posId":"B100","price":2500,"KDSTags":["greenhighlight"],"isExtra":true},{"id":"55199516","note":"","size":"Česnekový dip","count":3,"label":"Česnekový dip","posId":"P106","price":2000,"isExtra":false},{"id":"55199557","note":"","count":3,"label":"Balné","posId":"K0000","price":1500,"isExtra":true},{"id":"59589457","note":"","size":"Hot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🌶️🌶️","posId":"122","price":24900,"isExtra":false},{"id":"55199557","note":"","count":1,"label":"Balné","posId":"K0000","price":1500,"isExtra":true},{"id":"59592261","note":"","count":1,"label":"USA těsto","posId":"17","price":1000,"isExtra":true},{"id":"55199615","note":"","count":1,"label":"Olivy","posId":"B112","price":2500,"KDSTags":["greenhighlight"],"isExtra":true},{"id":"57279344","note":"","count":1,"label":"BBQ základ","posId":"ZRB32","price":0,"isExtra":true},{"id":"57293715","note":"","size":"Opočno karamel","count":1,"label":"Opočno karamel","posId":"D112","price":12900,"isExtra":false}]</t>
  </si>
  <si>
    <t>2026-03-06T15:51:16.962+01:00</t>
  </si>
  <si>
    <t>2026-03-06T15:59:12.993+01:00</t>
  </si>
  <si>
    <t>[{"id":"69427510296215434ca562bd","count":1,"label":"Pepsi 1l","posId":"N124","price":5900,"isExtra":false},{"id":"69427510296215434ca5624f","count":1,"label":"Pepperoni 40cm 🌶️🌶️","posId":"108","price":30900,"isExtra":false},{"id":"656dfba1e3c87f5c304ae0f0","count":1,"label":"Balné","posId":"K0000","price":2000,"isExtra":true},{"id":"6745a0834b0bcb028b56b725","count":1,"label":"BBQ základ","posId":"ZRB40","price":0,"isExtra":true}]</t>
  </si>
  <si>
    <t>2026-03-06T15:28:35.041+01:00</t>
  </si>
  <si>
    <t>2026-03-06T15:35:20.557+01:00</t>
  </si>
  <si>
    <t>2026-03-06T15:07:56.311+01:00</t>
  </si>
  <si>
    <t>2026-03-06T15:15:07.548+01:00</t>
  </si>
  <si>
    <t>[{"id":"59589458","note":"","size":"Comeback 32cm 🌶️","count":1,"label":"Comeback 32cm 🌶️","posId":"121","price":24900,"isExtra":false},{"id":"55199557","note":"","count":1,"label":"Balné","posId":"K0000","price":1500,"isExtra":true}]</t>
  </si>
  <si>
    <t>2026-03-06T14:17:13.405+01:00</t>
  </si>
  <si>
    <t>2026-03-06T14:24:37.132+01:00</t>
  </si>
  <si>
    <t>[{"id":"59589460","note":"","size":"BBQ Texas 32cm","count":1,"label":"BBQ Texas 32cm","posId":"119","price":24900,"isExtra":false},{"id":"55199557","note":"","count":1,"label":"Balné","posId":"K0000","price":1500,"isExtra":true},{"id":"57279347","note":"","count":1,"label":"Rajčatový základ","posId":"ZBR32","price":0,"isExtra":true},{"id":"61818001","note":"","size":"Guarana kiwi a jablko","count":1,"label":"Guarana kiwi a jablko","posId":"N144","price":5500,"isExtra":false},{"id":"55199516","note":"","size":"Česnekový dip","count":2,"label":"Česnekový dip","posId":"P106","price":2000,"isExtra":false},{"id":"55199557","note":"","count":2,"label":"Balné","posId":"K0000","price":1500,"isExtra":true}]</t>
  </si>
  <si>
    <t>2026-03-06T13:45:37.618+01:00</t>
  </si>
  <si>
    <t>2026-03-06T13:53:15.864+01:00</t>
  </si>
  <si>
    <t>[{"id":"69427510296215434ca56249","count":1,"label":"Quattro Formaggi 40cm","posId":"111","price":30900,"isExtra":false},{"id":"656dfba1e3c87f5c304ae0f0","count":1,"label":"Balné","posId":"K0000","price":2000,"isExtra":true},{"id":"69427510296215434ca562a3","count":1,"label":"Česnekový dip","posId":"P106","price":2000,"isExtra":false},{"id":"656dfba1e3c87f5c304ae53b","count":1,"label":"Balné","posId":"K0000","price":1500,"isExtra":true}]</t>
  </si>
  <si>
    <t>Martin Jurkovič</t>
  </si>
  <si>
    <t>2026-03-06T13:31:02.626+01:00</t>
  </si>
  <si>
    <t>2026-03-06T13:52:02.602+01:00</t>
  </si>
  <si>
    <t>2026-03-06T14:05:55.954+01:00</t>
  </si>
  <si>
    <t>2026-03-06T13:31:02.826+01:00</t>
  </si>
  <si>
    <t>[{"id":"e8f571e6-dd36-42d7-8826-52c90315986b","note":"","count":1,"label":"Baby špenát &amp; kuře 40cm","posId":"104","price":30900,"isExtra":false},{"id":"eb426525-9181-4714-9963-380f5c0ae0e5","note":"","count":1,"label":"okraj mozzarella, bylinky","posId":"A122","price":6500,"isExtra":true}]</t>
  </si>
  <si>
    <t>2026-03-06T13:14:04.426+01:00</t>
  </si>
  <si>
    <t>2026-03-06T13:20:53.628+01:00</t>
  </si>
  <si>
    <t>2026-03-06T13:49:33.579+01:00</t>
  </si>
  <si>
    <t>2026-03-06T13:14:04.611+01:00</t>
  </si>
  <si>
    <t>[{"id":"35e045f9-bc36-46e9-8142-6579de78a05b","note":"","count":1,"label":"Comeback 32cm 🌶️","posId":"121","price":24900,"isExtra":false},{"id":"169906cc-98ac-4101-a361-79ae530758c3","note":"","count":1,"label":"Bez cibule","posId":"X103","price":0,"KDSTags":["redhighlight"],"isExtra":true}]</t>
  </si>
  <si>
    <t>2026-03-06T12:44:03.378+01:00</t>
  </si>
  <si>
    <t>2026-03-06T13:05:23.342+01:00</t>
  </si>
  <si>
    <t>2026-03-06T13:19:26.779+01:00</t>
  </si>
  <si>
    <t>2026-03-06T12:44:03.569+01:00</t>
  </si>
  <si>
    <t>[{"id":"ff8bc446-e047-44f1-bae5-423b565e0123","note":"","count":1,"label":"Capricciosa 32 cm","posId":"137","price":24900,"isExtra":false},{"id":"e1ef9526-7c68-483b-a8a1-92bb58ce9f1e","note":"","count":1,"label":"Jalapenos Rolls","posId":"jpr200","price":8900,"isExtra":false}]</t>
  </si>
  <si>
    <t>2026-03-06T12:31:04.403+01:00</t>
  </si>
  <si>
    <t>2026-03-06T12:43:24.485+01:00</t>
  </si>
  <si>
    <t>2026-03-06T12:50:27.142+01:00</t>
  </si>
  <si>
    <t>2026-03-06T12:31:04.621+01:00</t>
  </si>
  <si>
    <t>[{"id":"0ea52415-fdb3-497f-b216-7fd5802f2e0f","note":"","count":1,"label":"Quattro Formaggi 32cm","posId":"123","price":24900,"isExtra":false}]</t>
  </si>
  <si>
    <t>2026-03-06T12:31:04.335+01:00</t>
  </si>
  <si>
    <t>2026-03-06T12:36:56.286+01:00</t>
  </si>
  <si>
    <t>[{"id":"ee394832-8137-440a-84b7-b9e0df42a9ab","note":"","count":1,"label":"Hawai 32cm","posId":"114","price":24900,"isExtra":false},{"id":"007c7303-045c-4866-882d-38e13564ff34","note":"","count":1,"label":"Bez ananasu","posId":"X100","price":0,"KDSTags":["redhighlight"],"isExtra":true},{"id":"3a8b6a85-3b5c-4ee4-be2d-261ab8731d6e","note":"","count":1,"label":"Česnekový dip","posId":"P106","price":2000,"isExtra":false},{"id":"211d85d0-839e-41d0-89e3-ea177ad7489e","note":"","count":1,"label":"Česnekový dip","posId":"P106","price":2000,"isExtra":false}]</t>
  </si>
  <si>
    <t>2026-03-06T12:28:04.458+01:00</t>
  </si>
  <si>
    <t>2026-03-06T12:34:37.152+01:00</t>
  </si>
  <si>
    <t>[{"id":"ee394832-8137-440a-84b7-b9e0df42a9ab","note":"","count":1,"label":"Hawai 32cm","posId":"114","price":24900,"isExtra":false}]</t>
  </si>
  <si>
    <t>2026-03-06T12:09:03.437+01:00</t>
  </si>
  <si>
    <t>2026-03-06T12:19:27.067+01:00</t>
  </si>
  <si>
    <t>2026-03-06T12:33:48.246+01:00</t>
  </si>
  <si>
    <t>2026-03-06T12:09:03.662+01:00</t>
  </si>
  <si>
    <t>[{"id":"944ada84-4b76-4cec-9248-ebcd083131da","note":"","count":1,"label":"Baby špenát &amp; kuře 32 cm","posId":"140","price":24900,"isExtra":false},{"id":"2585f58b-88a9-4cf3-bee9-d0f178b1877c","note":"","count":1,"label":"okraj hotdog, bez omáčky","posId":"A125","price":5700,"isExtra":true},{"id":"dba0d6ed-9e38-4f33-8ec2-cc6e2ff8f1a9","note":"","count":1,"label":"Gorgonzola","posId":"B101","price":3000,"KDSTags":["greenhighlight"],"isExtra":true},{"id":"a4efa812-1470-4ea2-a19d-39843abed3be","note":"","count":1,"label":"Comeback 32 cm","posId":"145","price":24900,"isExtra":false},{"id":"d52027ab-fcf5-41e6-945a-01e2fd9187a4","note":"","count":1,"label":"okraj hotdog, hořčice","posId":"A117","price":5700,"isExtra":true},{"id":"dba0d6ed-9e38-4f33-8ec2-cc6e2ff8f1a9","note":"","count":1,"label":"Gorgonzola","posId":"B101","price":3000,"KDSTags":["greenhighlight"],"isExtra":true},{"id":"e7501e4e-7b75-458f-8655-4ba5ba9c5990","note":"","count":1,"label":"Dip Jalapeňos","posId":"P107","price":2000,"isExtra":false}]</t>
  </si>
  <si>
    <t>Yogendra</t>
  </si>
  <si>
    <t>2026-03-06T11:43:25.601+01:00</t>
  </si>
  <si>
    <t>2026-03-06T11:49:53.299+01:00</t>
  </si>
  <si>
    <t>[{"id":"103","note":"","count":1,"label":"Zeleninová 40cm","posId":"103","price":30900,"isExtra":false},{"id":"K0000","note":"","count":1,"label":"Balné","posId":"K0000","price":2000,"isExtra":true},{"id":"P106","note":"","count":1,"label":"Česnekový dip","posId":"P106","price":2000,"isExtra":false},{"id":"K0000","note":"","count":1,"label":"Balné","posId":"K0000","price":1500,"isExtra":true},{"id":"N142","note":"","count":1,"label":"Guarana classic","posId":"N142","price":5500,"isExtra":false}]</t>
  </si>
  <si>
    <t>2026-03-06T11:39:03.120+01:00</t>
  </si>
  <si>
    <t>2026-03-06T11:48:03.032+01:00</t>
  </si>
  <si>
    <t>2026-03-06T12:01:28.731+01:00</t>
  </si>
  <si>
    <t>2026-03-06T11:39:03.752+01:00</t>
  </si>
  <si>
    <t>2026-03-06T11:23:12.789+01:00</t>
  </si>
  <si>
    <t>2026-03-06T11:32:05.880+01:00</t>
  </si>
  <si>
    <t>[{"id":"59589464","note":"","size":"Capricciosa 32cm","count":1,"label":"Capricciosa 32cm","posId":"113","price":24900,"isExtra":false},{"id":"55199557","note":"","count":1,"label":"Balné","posId":"K0000","price":1500,"isExtra":true},{"id":"59589455","note":"","size":"Margherita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,{"id":"55199597","note":"","count":1,"label":"Žampiony","posId":"B105","price":2500,"KDSTags":["greenhighlight"],"isExtra":true}]</t>
  </si>
  <si>
    <t>2026-03-06T10:52:02.509+01:00</t>
  </si>
  <si>
    <t>2026-03-06T11:24:49.971+01:00</t>
  </si>
  <si>
    <t>[{"id":"f1315fc0-dfbb-459c-9f31-49d8e60875f4","note":"","count":1,"label":"Pepperoni 40cm 🌶️🌶️","posId":"108","price":30900,"isExtra":false},{"id":"3a8b6a85-3b5c-4ee4-be2d-261ab8731d6e","note":"","count":2,"label":"Česnekový dip","posId":"P106","price":2000,"isExtra":false},{"id":"03dae282-4cd4-4fa2-9169-2178ea3ed325","note":"","count":1,"label":"Quattro Formaggi 40cm","posId":"111","price":30900,"isExtra":false}]</t>
  </si>
  <si>
    <t>2026-03-06T02:10:17.017+01:00</t>
  </si>
  <si>
    <t>2026-03-06T02:10:18.770+01:00</t>
  </si>
  <si>
    <t>[{"id":"r1hrAHLtk-DvPQxcr1eH_","count":1,"label":"Guarana classic zero","posId":"N143","price":5500,"isExtra":false,"creatorId":"6rrcH9i9Yugk1oe4HAVBd","isPackging":0,"actualLabel":"Guarana classic zero"}]</t>
  </si>
  <si>
    <t>Ruslan</t>
  </si>
  <si>
    <t>2026-03-06T00:43:32.534+01:00</t>
  </si>
  <si>
    <t>2026-03-06T00:48:45.595+01:00</t>
  </si>
  <si>
    <t>2026-03-06T00:34:08.476+01:00</t>
  </si>
  <si>
    <t>2026-03-06T00:38:57.436+01:00</t>
  </si>
  <si>
    <t>2026-03-06T00:31:19.295+01:00</t>
  </si>
  <si>
    <t>2026-03-06T00:38:55.534+01:00</t>
  </si>
  <si>
    <t>2026-03-06T00:18:54.595+01:00</t>
  </si>
  <si>
    <t>2026-03-06T00:18:56.544+01:00</t>
  </si>
  <si>
    <t>[{"id":"LmNkmpTLXWZL8rfgt8xa0","count":1,"label":"Hawai 32cm","posId":"114","price":24900,"isExtra":false,"creatorId":"Oyo3VEWTC2BwUS4qyPJDi","isPackging":0,"actualLabel":"Hawai 32cm"}]</t>
  </si>
  <si>
    <t>2026-03-06T00:03:59.409+01:00</t>
  </si>
  <si>
    <t>2026-03-06T00:12:58.369+01:00</t>
  </si>
  <si>
    <t>[{"id":"69427510296215434ca562a9","count":1,"label":"Choco Rolls","posId":"chr100","price":8900,"isExtra":false},{"id":"656dfba1e3c87f5c304ae53b","count":1,"label":"Balné","posId":"K0000","price":1500,"isExtra":true},{"id":"69427510296215434ca5624f","count":1,"label":"Pepperoni 40cm 🌶️🌶️","posId":"108","price":30900,"isExtra":false},{"id":"656dfba1e3c87f5c304ae0f0","count":1,"label":"Balné","posId":"K0000","price":2000,"isExtra":true},{"id":"67449006196a44130f744013","count":1,"label":"okraj mozzarella, bbq omáčka","posId":"A124","price":6500,"isExtra":true}]</t>
  </si>
  <si>
    <t>2026-03-05T23:53:05.605+01:00</t>
  </si>
  <si>
    <t>2026-03-06T00:05:26.852+01:00</t>
  </si>
  <si>
    <t>2026-03-06T00:22:23.348+01:00</t>
  </si>
  <si>
    <t>2026-03-05T23:53:05.734+01:00</t>
  </si>
  <si>
    <t>[{"id":"aef5aaf8-2acf-4f20-91be-c8829f11cd0c","note":"","count":1,"label":"Capricciosa 40cm","posId":"101","price":30900,"isExtra":false},{"id":"a62e938c-9a71-490f-818d-7d681b9da334","note":"","count":1,"label":"Bez žampionů","posId":"X105","price":0,"KDSTags":["redhighlight"],"isExtra":true},{"id":"0ea52415-fdb3-497f-b216-7fd5802f2e0f","note":"","count":1,"label":"Quattro Formaggi 32cm","posId":"123","price":24900,"isExtra":false}]</t>
  </si>
  <si>
    <t>2026-03-05T23:41:34.661+01:00</t>
  </si>
  <si>
    <t>2026-03-05T23:52:07.287+01:00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</si>
  <si>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🌶️","posId":"109","price":30900,"isExtra":false},{"id":"55199547","note":"","count":1,"label":"Balné","posId":"K0000","price":2000,"isExtra":true},{"id":"59555723","note":"","count":1,"label":"BBQ základ","posId":"ZRB40","price":0,"isExtra":true}]</t>
  </si>
  <si>
    <t>2026-03-05T23:34:54.316+01:00</t>
  </si>
  <si>
    <t>2026-03-05T23:48:04.277+01:00</t>
  </si>
  <si>
    <t>[{"id":"69427510296215434ca56261","count":1,"label":"Margherita 32cm","posId":"112","price":20900,"isExtra":false},{"id":"656dfba1e3c87f5c304ae53b","count":1,"label":"Balné","posId":"K0000","price":1500,"isExtra":true},{"id":"692053d8abcc6d17c0b124e8","count":1,"label":"USA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c24","count":1,"label":"Kukuřice","posId":"B115","price":2500,"KDSTags":["greenhighlight"],"isExtra":true},{"id":"684ae9399dbab00c87869c27","count":1,"label":"Šunka","posId":"B106","price":3000,"KDSTags":["greenhighlight"],"isExtra":true},{"id":"69427510296215434ca5629b","count":1,"label":"masové kuličky","posId":"P102","price":9900,"isExtra":false},{"id":"656dfba1e3c87f5c304ae53b","count":1,"label":"Balné","posId":"K0000","price":1500,"isExtra":true}]</t>
  </si>
  <si>
    <t>2026-03-05T23:24:58.807+01:00</t>
  </si>
  <si>
    <t>2026-03-05T23:41:44.347+01:00</t>
  </si>
  <si>
    <t>[{"id":"59589455","note":"","size":"Margherita 32cm","count":1,"label":"Margherita 32cm","posId":"112","price":20900,"isExtra":false},{"id":"55199557","note":"","count":1,"label":"Balné","posId":"K0000","price":1500,"isExtra":true}]</t>
  </si>
  <si>
    <t>2026-03-05T23:23:24.246+01:00</t>
  </si>
  <si>
    <t>2026-03-05T23:40:46.244+01:00</t>
  </si>
  <si>
    <t>2026-03-05T23:21:25.887+01:00</t>
  </si>
  <si>
    <t>2026-03-05T23:31:13.079+01:00</t>
  </si>
  <si>
    <t>[{"id":"WUU7bA6A9cdnbizoCl89X","count":1,"label":"Capricciosa 32cm","posId":"113","price":24900,"isExtra":false,"discount":{"type":"percentage","value":50},"creatorId":"acwjVhoiEh-jJYXDrvL9w","isPackging":0,"actualLabel":"Capricciosa 32cm"}]</t>
  </si>
  <si>
    <t>2026-03-05T23:20:30.211+01:00</t>
  </si>
  <si>
    <t>2026-03-05T23:33:10.982+01:00</t>
  </si>
  <si>
    <t>[{"id":"SReQf7qrbg16w3ivD2HUg","count":1,"label":"Quattro Formaggi 32cm","posId":"123","price":24900,"isExtra":false,"discount":{"type":"percentage","value":50},"creatorId":"2cYY3agdRwTcAukSFr4jo","isPackging":0,"actualLabel":"Quattro Formaggi 32cm"}]</t>
  </si>
  <si>
    <t>2026-03-05T23:19:01.948+01:00</t>
  </si>
  <si>
    <t>2026-03-05T23:29:53.970+01:00</t>
  </si>
  <si>
    <t>[{"id":"sQnjhSaGUJdm7C4dquW2M","count":1,"label":"Comeback 32cm 🌶️","posId":"121","price":24900,"isExtra":false,"discount":{"type":"percentage","value":50},"creatorId":"hyaP73JXmPw7xtkEFiI84","isPackging":0,"actualLabel":"Comeback 32cm 🌶️"}]</t>
  </si>
  <si>
    <t>2026-03-05T23:18:10.131+01:00</t>
  </si>
  <si>
    <t>2026-03-05T23:35:03.240+01:00</t>
  </si>
  <si>
    <t>2026-03-05T23:04:32.666+01:00</t>
  </si>
  <si>
    <t>2026-03-05T23:20:01.302+01:00</t>
  </si>
  <si>
    <t>[{"id":"57293715","note":"","size":"Opočno karamel","count":1,"label":"Opočno karamel","posId":"D112","price":12900,"isExtra":false},{"id":"59589460","note":"","size":"BBQ Texas 32cm","count":1,"label":"BBQ Texas 32cm","posId":"119","price":24900,"isExtra":false},{"id":"55199557","note":"","count":1,"label":"Balné","posId":"K0000","price":1500,"isExtra":true}]</t>
  </si>
  <si>
    <t>2026-03-05T23:03:42.673+01:00</t>
  </si>
  <si>
    <t>2026-03-05T23:17:50.214+01:00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</si>
  <si>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bylinky","posId":"A122","price":6500,"isExtra":true},{"id":"57405742","note":"","size":"Pepsi 1l","count":1,"label":"Pepsi 1l","posId":"N124","price":5900,"isExtra":false}]</t>
  </si>
  <si>
    <t>2026-03-05T22:44:25.854+01:00</t>
  </si>
  <si>
    <t>2026-03-05T22:46:06.357+01:00</t>
  </si>
  <si>
    <t>[{"id":"C20ygzQOlr3mE8J1awXgY","count":1,"label":"Comeback 40cm 🌶️","posId":"109","price":30900,"isExtra":false,"creatorId":"2DmLgB9DM_5J-jtvUWgLu","isPackging":0,"actualLabel":"Comeback 40cm 🌶️"},{"id":"extra_20230331101812_3","count":1,"label":"okraj mozzarella, bylinky","posId":"A122","price":6500,"isExtra":true,"mainItemId":"C20ygzQOlr3mE8J1awXgY"}]</t>
  </si>
  <si>
    <t>2026-03-05T22:35:43.039+01:00</t>
  </si>
  <si>
    <t>2026-03-05T22:43:05.217+01:00</t>
  </si>
  <si>
    <t>2026-03-05T22:13:56.798+01:00</t>
  </si>
  <si>
    <t>2026-03-05T22:23:48.873+01:00</t>
  </si>
  <si>
    <t>[{"id":"69427510296215434ca56259","count":1,"label":"Capricciosa 40cm","posId":"101","price":30900,"isExtra":false},{"id":"656dfba1e3c87f5c304ae0f0","count":1,"label":"Balné","posId":"K0000","price":2000,"isExtra":true},{"id":"67449006196a44130f744012","count":1,"label":"okraj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bylinky","posId":"A122","price":6500,"isExtra":true},{"id":"684ae9399dbab00c87869a4b","count":1,"label":"Gorgonzola","posId":"C101","price":4000,"KDSTags":["greenhighlight"],"isExtra":true}]</t>
  </si>
  <si>
    <t>2026-03-05T22:02:29.819+01:00</t>
  </si>
  <si>
    <t>2026-03-05T22:11:11.078+01:00</t>
  </si>
  <si>
    <t>[{"id":"112","note":"","count":1,"label":"Margherita 32cm","posId":"112","price":20900,"isExtra":false},{"id":"K0000","note":"","count":1,"label":"Balné","posId":"K0000","price":1500,"isExtra":true},{"id":"ZRB32","note":"","count":1,"label":"BBQ základ","posId":"ZRB32","price":0,"isExtra":true}]</t>
  </si>
  <si>
    <t>2026-03-05T21:57:38.105+01:00</t>
  </si>
  <si>
    <t>2026-03-05T22:12:34.824+01:00</t>
  </si>
  <si>
    <t>2026-03-05T21:50:48.858+01:00</t>
  </si>
  <si>
    <t>2026-03-05T22:08:57.068+01:00</t>
  </si>
  <si>
    <t>[{"id":"69427510296215434ca56249","count":1,"label":"Quattro Formaggi 40cm","posId":"111","price":30900,"isExtra":false},{"id":"656dfba1e3c87f5c304ae0f0","count":1,"label":"Balné","posId":"K0000","price":2000,"isExtra":true},{"id":"67449006196a44130f744014","count":1,"label":"okraj hotdog, hořčice","posId":"A118","price":6500,"isExtra":true},{"id":"684ae9399dbab00c87869a4d","count":1,"label":"Pepperoni salám","posId":"C109","price":4000,"KDSTags":["greenhighlight"],"isExtra":true}]</t>
  </si>
  <si>
    <t>2026-03-05T21:49:18.569+01:00</t>
  </si>
  <si>
    <t>2026-03-05T22:04:37.623+01:00</t>
  </si>
  <si>
    <t>[{"id":"55199470","note":"","size":"Margherita 40cm","count":1,"label":"Margherita 40cm","posId":"100","price":26900,"isExtra":false},{"id":"55199547","note":"","count":1,"label":"Balné","posId":"K0000","price":2000,"isExtra":true},{"id":"55199576","note":"","count":1,"label":"Jalapeňos","posId":"C102","price":3500,"KDSTags":["greenhighlight"],"isExtra":true},{"id":"55199633","note":"","count":1,"label":"Paprika","posId":"C111","price":3500,"KDSTags":["greenhighlight"],"isExtra":true},{"id":"57405743","note":"","size":"Pepsi zero sugar 1l","count":1,"label":"Pepsi zero sugar 1l","posId":"N125","price":5900,"isExtra":false},{"id":"57293717","note":"","size":"Opočno vanilková","count":1,"label":"Opočno vanilková","posId":"D108","price":12900,"isExtra":false}]</t>
  </si>
  <si>
    <t>2026-03-05T21:49:17.153+01:00</t>
  </si>
  <si>
    <t>2026-03-05T22:00:02.686+01:00</t>
  </si>
  <si>
    <t>2026-03-05T21:49:17.145+01:00</t>
  </si>
  <si>
    <t>2026-03-05T21:58:52.794+01:00</t>
  </si>
  <si>
    <t>[{"id":"69427510296215434ca56271","count":1,"label":"Hawai 32cm","posId":"114","price":24900,"isExtra":false},{"id":"656dfba1e3c87f5c304ae53b","count":1,"label":"Balné","posId":"K0000","price":1500,"isExtra":true},{"id":"684ae9399dbab00c87869c1e","count":1,"label":"Jalapeňos","posId":"B102","price":2500,"KDSTags":["greenhighlight"],"isExtra":true},{"id":"684ae9399dbab00c87869c26","count":1,"label":"Mozzarella","posId":"B113","price":3000,"KDSTags":["greenhighlight"],"isExtra":true}]</t>
  </si>
  <si>
    <t>2026-03-05T21:37:02.861+01:00</t>
  </si>
  <si>
    <t>2026-03-05T21:47:21.357+01:00</t>
  </si>
  <si>
    <t>2026-03-05T22:10:17.211+01:00</t>
  </si>
  <si>
    <t>2026-03-05T21:37:03.019+01:00</t>
  </si>
  <si>
    <t>[{"id":"1fae666b-4102-4ed0-b317-2a07b21ae279","note":"","count":1,"label":"Hot &amp; Spicy 40cm 🌶️🌶️","posId":"110","price":30900,"isExtra":false},{"id":"3a8b6a85-3b5c-4ee4-be2d-261ab8731d6e","note":"","count":1,"label":"Česnekový dip","posId":"P106","price":2000,"isExtra":false},{"id":"e7501e4e-7b75-458f-8655-4ba5ba9c5990","note":"","count":1,"label":"Dip Jalapeňos","posId":"P107","price":2000,"isExtra":false}]</t>
  </si>
  <si>
    <t>2026-03-05T21:33:09.140+01:00</t>
  </si>
  <si>
    <t>2026-03-05T21:47:19.536+01:00</t>
  </si>
  <si>
    <t>[{"id":"69427510296215434ca5626f","count":1,"label":"Zeleninová 32cm","posId":"115","price":24900,"isExtra":false},{"id":"656dfba1e3c87f5c304ae53b","count":1,"label":"Balné","posId":"K0000","price":1500,"isExtra":true},{"id":"69427510296215434ca56269","count":1,"label":"Pepperoni 32cm 🌶️🌶️","posId":"120","price":24900,"isExtra":false},{"id":"656dfba1e3c87f5c304ae53b","count":1,"label":"Balné","posId":"K0000","price":1500,"isExtra":true},{"id":"69427510296215434ca562a9","count":2,"label":"Choco Rolls","posId":"chr100","price":8900,"isExtra":false},{"id":"656dfba1e3c87f5c304ae53b","count":2,"label":"Balné","posId":"K0000","price":1500,"isExtra":true}]</t>
  </si>
  <si>
    <t>2026-03-05T21:29:03.931+01:00</t>
  </si>
  <si>
    <t>2026-03-05T21:37:43.327+01:00</t>
  </si>
  <si>
    <t>2026-03-05T21:14:04.208+01:00</t>
  </si>
  <si>
    <t>2026-03-05T21:22:38.402+01:00</t>
  </si>
  <si>
    <t>[{"id":"8c704055-e242-493d-b754-bb711e5a6c0b","note":"","count":1,"label":"Hawai 40cm","posId":"102","price":30900,"isExtra":false},{"id":"e4c90673-8957-4c9c-a784-3a1d0b3b4124","note":"","count":1,"label":"pečené brambory","posId":"P103","price":6900,"isExtra":false},{"id":"3a8b6a85-3b5c-4ee4-be2d-261ab8731d6e","note":"","count":1,"label":"Česnekový dip","posId":"P106","price":2000,"isExtra":false},{"id":"739ceea4-4275-4f09-8cf5-ae08fe640a77","note":"","count":1,"label":"Pepsi 1l","posId":"N124","price":5900,"isExtra":false}]</t>
  </si>
  <si>
    <t>2026-03-05T21:11:22.721+01:00</t>
  </si>
  <si>
    <t>2026-03-05T21:23:04.523+01:00</t>
  </si>
  <si>
    <t>[{"id":"69427510296215434ca56247","count":1,"label":"Margherita 40cm","posId":"100","price":26900,"isExtra":false},{"id":"656dfba1e3c87f5c304ae0f0","count":1,"label":"Balné","posId":"K0000","price":2000,"isExtra":true}]</t>
  </si>
  <si>
    <t>2026-03-05T20:51:04.801+01:00</t>
  </si>
  <si>
    <t>2026-03-05T21:01:00.239+01:00</t>
  </si>
  <si>
    <t>2026-03-05T21:18:03.251+01:00</t>
  </si>
  <si>
    <t>2026-03-05T20:51:04.939+01:00</t>
  </si>
  <si>
    <t>2026-03-05T20:47:53.007+01:00</t>
  </si>
  <si>
    <t>2026-03-05T21:00:59.478+01:00</t>
  </si>
  <si>
    <t>[{"id":"57405742","note":"","size":"Pepsi 1l","count":1,"label":"Pepsi 1l","posId":"N124","price":5900,"isExtra":false},{"id":"55199472","note":"","size":"Hot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🌶️🌶️","posId":"110","price":30900,"isExtra":false},{"id":"55199547","note":"","count":1,"label":"Balné","posId":"K0000","price":2000,"isExtra":true},{"id":"59555723","note":"","count":1,"label":"BBQ základ","posId":"ZRB40","price":0,"isExtra":true},{"id":"55199581","note":"","count":1,"label":"okraj mozzarella, bylinky","posId":"A122","price":6500,"isExtra":true}]</t>
  </si>
  <si>
    <t>2026-03-05T20:32:26.419+01:00</t>
  </si>
  <si>
    <t>2026-03-05T20:39:53.394+01:00</t>
  </si>
  <si>
    <t>[{"id":"59589455","note":"","size":"Margherita 32cm","count":1,"label":"Margherita 32cm","posId":"112","price":20900,"isExtra":false},{"id":"55199557","note":"","count":1,"label":"Balné","posId":"K0000","price":1500,"isExtra":true},{"id":"55199512","note":"","size":"Masové kuličky","count":1,"label":"masové kuličky","posId":"P102","price":9900,"isExtra":false},{"id":"55199557","note":"","count":1,"label":"Balné","posId":"K0000","price":1500,"isExtra":true},{"id":"57405746","note":"","size":"Poděbradská malinovka 0,5l","count":2,"label":"Poděbradská malinovka 0,5l","posId":"N129","price":4900,"isExtra":false}]</t>
  </si>
  <si>
    <t>2026-03-05T20:18:34.157+01:00</t>
  </si>
  <si>
    <t>2026-03-05T20:31:07.215+01:00</t>
  </si>
  <si>
    <t>[{"id":"55199479","note":"","size":"Hawai 40cm","count":2,"label":"Hawai 40cm","posId":"102","price":30900,"isExtra":false},{"id":"55199547","note":"","count":2,"label":"Balné","posId":"K0000","price":2000,"isExtra":true},{"id":"55199480","note":"","size":"Capricciosa 40cm","count":1,"label":"Capricciosa 40cm","posId":"101","price":30900,"isExtra":false},{"id":"55199547","note":"","count":1,"label":"Balné","posId":"K0000","price":2000,"isExtra":true}]</t>
  </si>
  <si>
    <t>2026-03-05T20:10:03.464+01:00</t>
  </si>
  <si>
    <t>2026-03-05T20:24:14.975+01:00</t>
  </si>
  <si>
    <t>2026-03-05T20:38:04.392+01:00</t>
  </si>
  <si>
    <t>2026-03-05T20:10:03.621+01:00</t>
  </si>
  <si>
    <t>[{"id":"e12521cc-9391-4513-be27-f090014536cf","note":"","count":1,"label":"BBQ Texas 32 cm","posId":"143","price":24900,"isExtra":false},{"id":"21fd0686-e8d1-43f1-84c9-d96f5842a3ca","note":"","count":1,"label":"okraj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dip","posId":"P106","price":2000,"isExtra":false},{"id":"35e045f9-bc36-46e9-8142-6579de78a05b","note":"","count":1,"label":"Comeback 32cm 🌶️","posId":"121","price":24900,"isExtra":false},{"id":"a3d62a5d-2e1d-48db-874e-d64becff7059","note":"","count":1,"label":"změna na BBQ základ","posId":"a3d62a5d-2e1d-48db-874e-d64becff7059","price":0,"isExtra":true}]</t>
  </si>
  <si>
    <t>2026-03-05T20:09:08.327+01:00</t>
  </si>
  <si>
    <t>2026-03-05T20:09:52.936+01:00</t>
  </si>
  <si>
    <t>[{"id":"neYqwiMMnkv6yKIfKDbUL","count":1,"label":"BIRGO grapefruit 0,5l","posId":"N131","price":4900,"isExtra":false,"creatorId":"t28kcp1lOpIQUkb3qTfyA","isPackging":0,"actualLabel":"BIRGO grapefruit 0,5l"}]</t>
  </si>
  <si>
    <t>2026-03-05T20:08:21.000+01:00</t>
  </si>
  <si>
    <t>2026-03-05T20:08:36.006+01:00</t>
  </si>
  <si>
    <t>[{"id":"r1hrAHLtk-DvPQxcr1eH_","count":2,"label":"Guarana classic zero","posId":"N143","price":5500,"isExtra":false,"creatorId":"9SrQ_b0AUNPvfKzWeuUbo","isPackging":0,"actualLabel":"Guarana classic zero"}]</t>
  </si>
  <si>
    <t>2026-03-05T20:06:44.052+01:00</t>
  </si>
  <si>
    <t>2026-03-05T20:13:22.145+01:00</t>
  </si>
  <si>
    <t>[{"id":"69427510296215434ca56261","count":1,"label":"Margherita 32cm","posId":"112","price":20900,"isExtra":false},{"id":"656dfba1e3c87f5c304ae53b","count":1,"label":"Balné","posId":"K0000","price":1500,"isExtra":true},{"id":"692053d8abcc6d17c0b124e8","count":1,"label":"USA těsto","posId":"17","price":1000,"isExtra":true},{"id":"6745a0834b0bcb028b56b475","count":1,"label":"Smetanový základ","posId":"ZRS32","price":0,"isExtra":true},{"id":"656dfba1e3c87f5c304ae30e","count":1,"label":"okraj mozzarella, bylinky","posId":"A121","price":5700,"isExtra":true},{"id":"684ae9399dbab00c87869c27","count":1,"label":"Šunka","posId":"B106","price":3000,"KDSTags":["greenhighlight"],"isExtra":true}]</t>
  </si>
  <si>
    <t>2026-03-05T20:02:10.047+01:00</t>
  </si>
  <si>
    <t>2026-03-05T20:11:58.738+01:00</t>
  </si>
  <si>
    <t>[{"id":"69427510296215434ca56269","count":1,"label":"Pepperoni 32cm 🌶️🌶️","posId":"120","price":24900,"isExtra":false},{"id":"656dfba1e3c87f5c304ae53b","count":1,"label":"Balné","posId":"K0000","price":1500,"isExtra":true},{"id":"6745a0834b0bcb028b56b475","count":1,"label":"Smetanový základ","posId":"ZRS32","price":0,"isExtra":true},{"id":"656dfba1e3c87f5c304ae311","count":1,"label":"okraj hotdog, bbq omáčka","posId":"A119","price":5700,"isExtra":true}]</t>
  </si>
  <si>
    <t>2026-03-05T19:41:02.646+01:00</t>
  </si>
  <si>
    <t>2026-03-05T19:50:40.891+01:00</t>
  </si>
  <si>
    <t>2026-03-05T19:58:47.311+01:00</t>
  </si>
  <si>
    <t>2026-03-05T19:41:02.890+01:00</t>
  </si>
  <si>
    <t>[{"id":"0ea52415-fdb3-497f-b216-7fd5802f2e0f","note":"","count":1,"label":"Quattro Formaggi 32cm","posId":"123","price":24900,"isExtra":false},{"id":"0005ff76-02c8-47f3-a86e-87443988197a","note":"","count":1,"label":"BBQ Texas 32cm","posId":"119","price":24900,"isExtra":false}]</t>
  </si>
  <si>
    <t>2026-03-05T19:34:30.380+01:00</t>
  </si>
  <si>
    <t>2026-03-05T19:41:44.191+01:00</t>
  </si>
  <si>
    <t>[{"id":"57405743","note":"","size":"Pepsi zero sugar 1l","count":1,"label":"Pepsi zero sugar 1l","posId":"N125","price":5900,"isExtra":false},{"id":"55199474","note":"","size":"Pepperoni 40cm 🌶️🌶️","count":1,"label":"Pepperoni 40cm 🌶️🌶️","posId":"108","price":30900,"isExtra":false},{"id":"55199547","note":"","count":1,"label":"Balné","posId":"K0000","price":2000,"isExtra":true}]</t>
  </si>
  <si>
    <t>2026-03-05T19:01:03.502+01:00</t>
  </si>
  <si>
    <t>2026-03-05T19:05:38.868+01:00</t>
  </si>
  <si>
    <t>2026-03-05T19:17:35.219+01:00</t>
  </si>
  <si>
    <t>2026-03-05T19:01:03.992+01:00</t>
  </si>
  <si>
    <t>[{"id":"b6658da4-b777-42a2-94b6-5ce20ff49587","note":"","count":1,"label":"Pepperoni 32 cm","posId":"144","price":24900,"isExtra":false}]</t>
  </si>
  <si>
    <t>2026-03-05T18:57:50.104+01:00</t>
  </si>
  <si>
    <t>2026-03-05T19:09:11.228+01:00</t>
  </si>
  <si>
    <t>[{"id":"59589455","note":"","size":"Margherita 32cm","count":1,"label":"Margherita 32cm","posId":"112","price":20900,"isExtra":false},{"id":"55199557","note":"","count":1,"label":"Balné","posId":"K0000","price":1500,"isExtra":true},{"id":"55199568","note":"","count":1,"label":"Jalapeňos","posId":"B102","price":2500,"KDSTags":["greenhighlight"],"isExtra":true},{"id":"55199640","note":"","count":1,"label":"Paprika","posId":"B111","price":2500,"KDSTags":["greenhighlight"],"isExtra":true},{"id":"55199668","note":"","count":1,"label":"Slanina","posId":"B108","price":3000,"KDSTags":["greenhighlight"],"isExtra":true},{"id":"57405743","note":"","size":"Pepsi zero sugar 1l","count":1,"label":"Pepsi zero sugar 1l","posId":"N125","price":5900,"isExtra":false}]</t>
  </si>
  <si>
    <t>2026-03-05T18:44:02.880+01:00</t>
  </si>
  <si>
    <t>2026-03-05T18:51:59.367+01:00</t>
  </si>
  <si>
    <t>2026-03-05T19:03:01.400+01:00</t>
  </si>
  <si>
    <t>2026-03-05T18:44:03.013+01:00</t>
  </si>
  <si>
    <t>[{"id":"b6658da4-b777-42a2-94b6-5ce20ff49587","note":"","count":1,"label":"Pepperoni 32 cm","posId":"144","price":24900,"isExtra":false},{"id":"739ceea4-4275-4f09-8cf5-ae08fe640a77","note":"","count":1,"label":"Pepsi 1l","posId":"N124","price":5900,"isExtra":false}]</t>
  </si>
  <si>
    <t>2026-03-05T18:33:07.763+01:00</t>
  </si>
  <si>
    <t>2026-03-05T18:37:24.887+01:00</t>
  </si>
  <si>
    <t>[{"id":"puwZHQ224EjXMazdlBSIW","count":1,"label":"Margherita 32cm","posId":"112","price":20900,"isExtra":false,"creatorId":"pTQRZF15TenyOxHRoN0m8","isPackging":0,"actualLabel":"Margherita 32cm"}]</t>
  </si>
  <si>
    <t>2026-03-05T18:31:01.444+01:00</t>
  </si>
  <si>
    <t>2026-03-05T18:36:50.161+01:00</t>
  </si>
  <si>
    <t>2026-03-05T18:20:22.698+01:00</t>
  </si>
  <si>
    <t>2026-03-05T18:27:39.350+01:00</t>
  </si>
  <si>
    <t>[{"id":"55199471","note":"","size":"Quattro Formaggi 40cm","count":1,"label":"Quattro Formaggi 40cm","posId":"111","price":30900,"isExtra":false},{"id":"55199547","note":"","count":1,"label":"Balné","posId":"K0000","price":2000,"isExtra":true}]</t>
  </si>
  <si>
    <t>2026-03-05T18:16:50.025+01:00</t>
  </si>
  <si>
    <t>2026-03-05T18:30:15.137+01:00</t>
  </si>
  <si>
    <t>[{"id":"69427510296215434ca5626b","count":1,"label":"BBQ Texas 32cm","posId":"119","price":24900,"isExtra":false},{"id":"656dfba1e3c87f5c304ae53b","count":1,"label":"Balné","posId":"K0000","price":1500,"isExtra":true},{"id":"656dfba1e3c87f5c304ae311","count":1,"label":"okraj hotdog, bbq omáčka","posId":"A119","price":5700,"isExtra":true}]</t>
  </si>
  <si>
    <t>2026-03-05T18:08:04.494+01:00</t>
  </si>
  <si>
    <t>2026-03-05T18:22:52.577+01:00</t>
  </si>
  <si>
    <t>[{"id":"69427510296215434ca56249","count":1,"label":"Quattro Formaggi 40cm","posId":"111","price":30900,"isExtra":false},{"id":"656dfba1e3c87f5c304ae0f0","count":1,"label":"Balné","posId":"K0000","price":2000,"isExtra":true},{"id":"69427510296215434ca56259","count":1,"label":"Capricciosa 40cm","posId":"101","price":30900,"isExtra":false},{"id":"656dfba1e3c87f5c304ae0f0","count":1,"label":"Balné","posId":"K0000","price":2000,"isExtra":true}]</t>
  </si>
  <si>
    <t>2026-03-05T18:05:33.915+01:00</t>
  </si>
  <si>
    <t>2026-03-05T18:19:35.158+01:00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</si>
  <si>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bylinky","posId":"A122","price":6500,"isExtra":true},{"id":"684ae9399dbab00c87869c97","count":1,"label":"Bez cibule","posId":"X103","price":0,"KDSTags":["redhighlight"],"isExtra":true},{"id":"69427510296215434ca562a1","count":1,"label":"Pepperoni Rolls 🌶️","posId":"P100","price":8900,"isExtra":false},{"id":"656dfba1e3c87f5c304ae53b","count":1,"label":"Balné","posId":"K0000","price":1500,"isExtra":true},{"id":"69427510296215434ca562c1","count":1,"label":"Mirinda 1l","posId":"N126","price":5900,"isExtra":false},{"id":"69427510296215434ca562b3","count":1,"label":"Opočno vanilková","posId":"D108","price":12900,"isExtra":false}]</t>
  </si>
  <si>
    <t>Ibrahim</t>
  </si>
  <si>
    <t>2026-03-05T17:49:00.944+01:00</t>
  </si>
  <si>
    <t>2026-03-05T17:58:48.887+01:00</t>
  </si>
  <si>
    <t>[{"id":"114","note":"","count":1,"label":"Hawai 32cm","posId":"114","price":24900,"isExtra":false},{"id":"K0000","note":"","count":1,"label":"Balné","posId":"K0000","price":1500,"isExtra":true},{"id":"120","note":"","count":1,"label":"Pepperoni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B102","note":"","count":1,"label":"Jalapeňos","posId":"B102","price":2500,"KDSTags":["greenhighlight"],"isExtra":true},{"id":"B105","note":"","count":1,"label":"Žampiony","posId":"B105","price":2500,"KDSTags":["greenhighlight"],"isExtra":true},{"id":"N124","note":"","count":1,"label":"Pepsi 1l","posId":"N124","price":5900,"isExtra":false},{"id":"P106","note":"","count":1,"label":"Česnekový dip","posId":"P106","price":2000,"isExtra":false},{"id":"K0000","note":"","count":1,"label":"Balné","posId":"K0000","price":1500,"isExtra":true}]</t>
  </si>
  <si>
    <t>2026-03-05T17:37:32.862+01:00</t>
  </si>
  <si>
    <t>2026-03-05T17:39:42.241+01:00</t>
  </si>
  <si>
    <t>[{"id":"sQnjhSaGUJdm7C4dquW2M","count":1,"label":"Comeback 32cm 🌶️","posId":"121","price":24900,"isExtra":false,"creatorId":"J0FRa0KsxahXuMsrTy2qo","isPackging":0,"actualLabel":"Comeback 32cm 🌶️"},{"id":"WUU7bA6A9cdnbizoCl89X","count":1,"label":"Capricciosa 32cm","posId":"113","price":24900,"isExtra":false,"creatorId":"1neLqGYUQz9XFf1n-m7Lr","isPackging":0,"actualLabel":"Capricciosa 32cm"}]</t>
  </si>
  <si>
    <t>2026-03-05T17:34:21.150+01:00</t>
  </si>
  <si>
    <t>2026-03-05T17:45:13.989+01:00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</si>
  <si>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</si>
  <si>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2026-03-05T17:31:57.848+01:00</t>
  </si>
  <si>
    <t>2026-03-05T17:46:57.148+01:00</t>
  </si>
  <si>
    <t>[{"id":"69427510296215434ca56273","count":1,"label":"Capricciosa 32cm","posId":"113","price":24900,"isExtra":false},{"id":"656dfba1e3c87f5c304ae53b","count":1,"label":"Balné","posId":"K0000","price":1500,"isExtra":true},{"id":"69427510296215434ca5626d","count":1,"label":"BBQ Meteor 32cm","posId":"118","price":24900,"isExtra":false},{"id":"656dfba1e3c87f5c304ae53b","count":1,"label":"Balné","posId":"K0000","price":1500,"isExtra":true},{"id":"69427510296215434ca56271","count":2,"label":"Hawai 32cm","posId":"114","price":24900,"isExtra":false},{"id":"656dfba1e3c87f5c304ae53b","count":2,"label":"Balné","posId":"K0000","price":1500,"isExtra":true}]</t>
  </si>
  <si>
    <t>2026-03-05T17:23:53.006+01:00</t>
  </si>
  <si>
    <t>2026-03-05T17:36:27.919+01:00</t>
  </si>
  <si>
    <t>[{"id":"69427510296215434ca56275","count":1,"label":"Baby Špenát &amp; kuře 32cm","posId":"116","price":24900,"isExtra":false},{"id":"656dfba1e3c87f5c304ae53b","count":1,"label":"Balné","posId":"K0000","price":1500,"isExtra":true},{"id":"656dfba1e3c87f5c304ae30e","count":1,"label":"okraj mozzarella, bylinky","posId":"A121","price":5700,"isExtra":true}]</t>
  </si>
  <si>
    <t>2026-03-05T17:19:12.555+01:00</t>
  </si>
  <si>
    <t>2026-03-05T17:31:46.898+01:00</t>
  </si>
  <si>
    <t>2026-03-05T17:10:53.378+01:00</t>
  </si>
  <si>
    <t>2026-03-05T17:29:25.828+01:00</t>
  </si>
  <si>
    <t>[{"id":"55199470","note":"","size":"Margherita 40cm","count":1,"label":"Margherita 40cm","posId":"100","price":26900,"isExtra":false},{"id":"55199547","note":"","count":1,"label":"Balné","posId":"K0000","price":2000,"isExtra":true},{"id":"55199662","note":"","count":1,"label":"Šunka","posId":"C106","price":4000,"KDSTags":["greenhighlight"]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🌶️🌶️","posId":"110","price":30900,"isExtra":false},{"id":"55199547","note":"","count":1,"label":"Balné","posId":"K0000","price":2000,"isExtra":true}]</t>
  </si>
  <si>
    <t>2026-03-05T17:01:07.847+01:00</t>
  </si>
  <si>
    <t>2026-03-05T17:15:49.824+01:00</t>
  </si>
  <si>
    <t>[{"id":"69427510296215434ca56275","count":1,"label":"Baby Špenát &amp; kuře 32cm","posId":"116","price":24900,"isExtra":false},{"id":"656dfba1e3c87f5c304ae53b","count":1,"label":"Balné","posId":"K0000","price":1500,"isExtra":true}]</t>
  </si>
  <si>
    <t>2026-03-05T16:50:00.778+01:00</t>
  </si>
  <si>
    <t>2026-03-05T17:00:32.453+01:00</t>
  </si>
  <si>
    <t>[{"id":"69427510296215434ca56257","count":1,"label":"Hawai 40cm","posId":"102","price":30900,"isExtra":false},{"id":"656dfba1e3c87f5c304ae0f0","count":1,"label":"Balné","posId":"K0000","price":2000,"isExtra":true},{"id":"684ae9399dbab00c87869d35","count":1,"label":"Bez ananasu","posId":"X100","price":0,"KDSTags":["redhighlight"],"isExtra":true},{"id":"69427510296215434ca562ad","count":1,"label":"Jablečno-skořicové rolls","posId":"18","price":8900,"isExtra":false},{"id":"656dfba1e3c87f5c304ae53b","count":1,"label":"Balné","posId":"K0000","price":1500,"isExtra":true}]</t>
  </si>
  <si>
    <t>2026-03-05T16:31:31.365+01:00</t>
  </si>
  <si>
    <t>2026-03-05T16:42:31.852+01:00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</si>
  <si>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🌶️","posId":"121","price":24900,"isExtra":false},{"id":"55199557","note":"","count":1,"label":"Balné","posId":"K0000","price":1500,"isExtra":true},{"id":"55199612","note":"","count":1,"label":"Bez salámu","posId":"X109","price":0,"KDSTags":["redhighlight"],"isExtra":true},{"id":"59589458","note":"","size":"Comeback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</si>
  <si>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2026-03-05T15:45:17.870+01:00</t>
  </si>
  <si>
    <t>2026-03-05T16:08:20.538+01:00</t>
  </si>
  <si>
    <t>[{"id":"69427510296215434ca56269","count":1,"label":"Pepperoni 32cm 🌶️🌶️","posId":"120","price":24900,"isExtra":false},{"id":"656dfba1e3c87f5c304ae53b","count":1,"label":"Balné","posId":"K0000","price":1500,"isExtra":true},{"id":"6745a0834b0bcb028b56b474","count":1,"label":"BBQ základ","posId":"ZRB32","price":0,"isExtra":true},{"id":"69427510296215434ca562a3","count":1,"label":"Česnekový dip","posId":"P106","price":2000,"isExtra":false},{"id":"656dfba1e3c87f5c304ae53b","count":1,"label":"Balné","posId":"K0000","price":1500,"isExtra":true}]</t>
  </si>
  <si>
    <t>2026-03-05T15:43:54.769+01:00</t>
  </si>
  <si>
    <t>2026-03-05T16:07:03.592+01:00</t>
  </si>
  <si>
    <t>[{"id":"M100","note":"","count":1,"label":"Spicy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A119","note":"","count":1,"label":"okraj hotdog, bbq omáčka","posId":"A119","price":5700,"isExtra":true},{"id":"P101","note":"","count":1,"label":"spicy wings 🌶️","posId":"P101","price":0,"isExtra":true},{"id":"N124","note":"","count":1,"label":"Pepsi 1l","posId":"N124","price":0,"isExtra":true}]</t>
  </si>
  <si>
    <t>2026-03-05T15:39:55.486+01:00</t>
  </si>
  <si>
    <t>2026-03-05T15:56:13.516+01:00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</si>
  <si>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🌶️🌶️","posId":"108","price":30900,"isExtra":false},{"id":"55199547","note":"","count":1,"label":"Balné","posId":"K0000","price":2000,"isExtra":true},{"id":"57405744","note":"","size":"Mirinda 1l","count":1,"label":"Mirinda 1l","posId":"N126","price":5900,"isExtra":false},{"id":"55199516","note":"","size":"Česnekový dip","count":4,"label":"Česnekový dip","posId":"P106","price":2000,"isExtra":false},{"id":"55199557","note":"","count":4,"label":"Balné","posId":"K0000","price":1500,"isExtra":true},{"id":"57293717","note":"","size":"Opočno vanilková","count":1,"label":"Opočno vanilková","posId":"D108","price":12900,"isExtra":false},{"id":"59589456","note":"","size":"Quattro Formaggi 32cm","count":1,"label":"Quattro Formaggi 32cm","posId":"123","price":24900,"isExtra":false},{"id":"55199557","note":"","count":1,"label":"Balné","posId":"K0000","price":1500,"isExtra":true},{"id":"55199622","note":"","count":1,"label":"okraj hotdog, bbq omáčka","posId":"A119","price":5700,"isExtra":true},{"id":"57293715","note":"","size":"Opočno karamel","count":1,"label":"Opočno karamel","posId":"D112","price":12900,"isExtra":false}]</t>
  </si>
  <si>
    <t>2026-03-05T15:39:03.594+01:00</t>
  </si>
  <si>
    <t>2026-03-05T15:52:25.206+01:00</t>
  </si>
  <si>
    <t>2026-03-05T16:00:54.403+01:00</t>
  </si>
  <si>
    <t>2026-03-05T15:39:03.722+01:00</t>
  </si>
  <si>
    <t>[{"id":"03dae282-4cd4-4fa2-9169-2178ea3ed325","note":"","count":1,"label":"Quattro Formaggi 40cm","posId":"111","price":30900,"isExtra":false},{"id":"86843148-4e32-4979-bfd6-d7151207f70f","note":"","count":1,"label":"Šunka","posId":"C106","price":4000,"KDSTags":["greenhighlight"],"isExtra":true},{"id":"3a8b6a85-3b5c-4ee4-be2d-261ab8731d6e","note":"","count":2,"label":"Česnekový dip","posId":"P106","price":2000,"isExtra":false},{"id":"c1383a56-9eef-4159-8de6-52ba98917da4","note":"","count":2,"label":"Pepperoni Rolls 🌶️","posId":"P100","price":8900,"isExtra":false},{"id":"d3eb4d53-930f-46c7-bd43-afdbaaac1bcf","note":"","count":1,"label":"masové kuličky","posId":"P102","price":9900,"isExtra":false}]</t>
  </si>
  <si>
    <t>2026-03-05T15:15:06.609+01:00</t>
  </si>
  <si>
    <t>2026-03-05T15:25:34.916+01:00</t>
  </si>
  <si>
    <t>[{"id":"59589464","note":"","size":"Capricciosa 32cm","count":1,"label":"Capricciosa 32cm","posId":"113","price":24900,"isExtra":false},{"id":"55199557","note":"","count":1,"label":"Balné","posId":"K0000","price":1500,"isExtra":true},{"id":"59808680","note":"","size":"Jablečno-skořicové rolls","count":1,"label":"Jablečno-skořicové rolls","posId":"18","price":8900,"isExtra":false},{"id":"55199557","note":"","count":1,"label":"Balné","posId":"K0000","price":1500,"isExtra":true}]</t>
  </si>
  <si>
    <t>2026-03-05T15:07:04.157+01:00</t>
  </si>
  <si>
    <t>2026-03-05T15:16:22.065+01:00</t>
  </si>
  <si>
    <t>2026-03-05T15:34:48.021+01:00</t>
  </si>
  <si>
    <t>2026-03-05T15:07:04.339+01:00</t>
  </si>
  <si>
    <t>[{"id":"0b867b16-3995-4b4a-9deb-1c0d8cecf8d6","note":"","count":1,"label":"Pepperoni 32cm 🌶️🌶️","posId":"120","price":24900,"isExtra":false},{"id":"a3d62a5d-2e1d-48db-874e-d64becff7059","note":"","count":1,"label":"změna na BBQ základ","posId":"a3d62a5d-2e1d-48db-874e-d64becff7059","price":0,"isExtra":true},{"id":"adb25a98-2836-4da5-82f5-82c3fc24d621","note":"","count":1,"label":"Grana padano, pecorino, parmazán","posId":"B130","price":3000,"KDSTags":["greenhighlight"],"isExtra":true},{"id":"0b867b16-3995-4b4a-9deb-1c0d8cecf8d6","note":"","count":1,"label":"Pepperoni 32cm 🌶️🌶️","posId":"120","price":24900,"isExtra":false},{"id":"3a8b6a85-3b5c-4ee4-be2d-261ab8731d6e","note":"","count":1,"label":"Česnekový dip","posId":"P106","price":2000,"isExtra":false},{"id":"739ceea4-4275-4f09-8cf5-ae08fe640a77","note":"","count":1,"label":"Pepsi 1l","posId":"N124","price":5900,"isExtra":false}]</t>
  </si>
  <si>
    <t>2026-03-05T14:40:04.571+01:00</t>
  </si>
  <si>
    <t>2026-03-05T14:48:22.892+01:00</t>
  </si>
  <si>
    <t>2026-03-05T15:03:07.786+01:00</t>
  </si>
  <si>
    <t>2026-03-05T14:40:05.080+01:00</t>
  </si>
  <si>
    <t>Alexandr</t>
  </si>
  <si>
    <t>2026-03-05T14:15:38.578+01:00</t>
  </si>
  <si>
    <t>2026-03-05T14:28:16.904+01:00</t>
  </si>
  <si>
    <t>2026-03-05T13:51:20.120+01:00</t>
  </si>
  <si>
    <t>2026-03-05T13:52:23.516+01:00</t>
  </si>
  <si>
    <t>[{"id":"scNMX-fJkYN-GmQuKNUL0","count":1,"label":"Guarana classic","posId":"N142","price":5500,"isExtra":false,"creatorId":"C3pPPoUKeCO4NdkrGFNKG","isPackging":0,"actualLabel":"Guarana classic"}]</t>
  </si>
  <si>
    <t>2026-03-05T13:45:24.784+01:00</t>
  </si>
  <si>
    <t>2026-03-05T13:55:20.806+01:00</t>
  </si>
  <si>
    <t>[{"id":"69427510296215434ca56263","count":1,"label":"Quattro Formaggi 32cm","posId":"123","price":24900,"isExtra":false},{"id":"656dfba1e3c87f5c304ae53b","count":1,"label":"Balné","posId":"K0000","price":1500,"isExtra":true},{"id":"6745a0834b0bcb028b56b25f","count":1,"label":"Rajčatový základ","posId":"ZSR32","price":0,"isExtra":true},{"id":"684ae9399dbab00c87869c28","count":1,"label":"Slanina","posId":"B108","price":3000,"KDSTags":["greenhighlight"],"isExtra":true},{"id":"69427510296215434ca562a3","count":1,"label":"Česnekový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</si>
  <si>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2026-03-05T13:45:03.121+01:00</t>
  </si>
  <si>
    <t>2026-03-05T14:00:46.626+01:00</t>
  </si>
  <si>
    <t>[{"id":"ad7c292a-48c9-48db-b64c-0f7f8ebced7f","note":"","count":1,"label":"BBQ Meteor 40cm","posId":"106","price":30900,"isExtra":false},{"id":"622835b8-8ccd-4776-9f66-ccee484725e6","note":"","count":1,"label":"okraj hotdog, hořčice","posId":"A118","price":6500,"isExtra":true},{"id":"36ea3088-07fd-428f-b871-c4a5ee9cef7b","note":"","count":1,"label":"Comeback 40cm 🌶️","posId":"109","price":30900,"isExtra":false},{"id":"622835b8-8ccd-4776-9f66-ccee484725e6","note":"","count":1,"label":"okraj hotdog, hořčice","posId":"A118","price":6500,"isExtra":true}]</t>
  </si>
  <si>
    <t>2026-03-05T12:43:03.861+01:00</t>
  </si>
  <si>
    <t>2026-03-05T12:55:44.147+01:00</t>
  </si>
  <si>
    <t>2026-03-05T13:09:34.232+01:00</t>
  </si>
  <si>
    <t>2026-03-05T12:43:04.004+01:00</t>
  </si>
  <si>
    <t>2026-03-05T12:34:03.339+01:00</t>
  </si>
  <si>
    <t>2026-03-05T12:57:12.150+01:00</t>
  </si>
  <si>
    <t>2026-03-05T13:28:59.919+01:00</t>
  </si>
  <si>
    <t>2026-03-05T12:34:03.544+01:00</t>
  </si>
  <si>
    <t>[{"id":"85dc195f-7d7b-4fb5-b41d-eb1c9c76b3a3","note":"","count":1,"label":"Hot &amp; Spicy 32 cm","posId":"146","price":24900,"isExtra":false},{"id":"f2ca88ba-7288-4f05-a925-149da2e2137e","note":"","count":1,"label":"okraj hotdog, bbq omáčka","posId":"A119","price":5700,"isExtra":true}]</t>
  </si>
  <si>
    <t>2026-03-05T12:33:03.120+01:00</t>
  </si>
  <si>
    <t>2026-03-05T12:50:06.179+01:00</t>
  </si>
  <si>
    <t>2026-03-05T13:03:13.209+01:00</t>
  </si>
  <si>
    <t>2026-03-05T12:33:03.301+01:00</t>
  </si>
  <si>
    <t>2026-03-05T12:30:01.963+01:00</t>
  </si>
  <si>
    <t>2026-03-05T12:44:16.461+01:00</t>
  </si>
  <si>
    <t>[{"id":"M100","note":"","count":1,"label":"Spicy menu Comeback","posId":"M100","price":34900,"isExtra":false},{"id":"K0000","note":"","count":1,"label":"Balné","posId":"K0000","price":3000,"isExtra":true},{"id":"Y116","note":"","count":1,"label":"Špenát &amp; kuře","posId":"Y116","price":0,"isExtra":true},{"id":"P102","note":"","count":1,"label":"masové kuličky","posId":"P102","price":0,"isExtra":true},{"id":"N126","note":"","count":1,"label":"Mirinda 1l","posId":"N126","price":0,"isExtra":true},{"id":"121","note":"","count":1,"label":"Comeback 32cm 🌶️","posId":"121","price":24900,"isExtra":false},{"id":"K0000","note":"","count":1,"label":"Balné","posId":"K0000","price":1500,"isExtra":true},{"id":"P106","note":"","count":1,"label":"Česnekový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</si>
  <si>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2026-03-05T12:29:52.837+01:00</t>
  </si>
  <si>
    <t>2026-03-05T12:35:36.272+01:00</t>
  </si>
  <si>
    <t>[{"id":"69427510296215434ca56261","count":1,"label":"Margherita 32cm","posId":"112","price":20900,"isExtra":false},{"id":"656dfba1e3c87f5c304ae53b","count":1,"label":"Balné","posId":"K0000","price":1500,"isExtra":true},{"id":"69427510296215434ca562a5","count":1,"label":"BBQ dip","posId":"P105","price":2000,"isExtra":false},{"id":"656dfba1e3c87f5c304ae53b","count":1,"label":"Balné","posId":"K0000","price":1500,"isExtra":true}]</t>
  </si>
  <si>
    <t>2026-03-05T12:17:03.628+01:00</t>
  </si>
  <si>
    <t>2026-03-05T12:29:19.013+01:00</t>
  </si>
  <si>
    <t>2026-03-05T12:45:54.727+01:00</t>
  </si>
  <si>
    <t>2026-03-05T12:17:03.764+01:00</t>
  </si>
  <si>
    <t>[{"id":"944ada84-4b76-4cec-9248-ebcd083131da","note":"","count":1,"label":"Baby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dip","posId":"P106","price":2000,"isExtra":false},{"id":"ee394832-8137-440a-84b7-b9e0df42a9ab","note":"","count":1,"label":"Hawai 32cm","posId":"114","price":24900,"isExtra":false},{"id":"a3d62a5d-2e1d-48db-874e-d64becff7059","note":"","count":1,"label":"změna na BBQ základ","posId":"a3d62a5d-2e1d-48db-874e-d64becff7059","price":0,"isExtra":true},{"id":"21fd0686-e8d1-43f1-84c9-d96f5842a3ca","note":"","count":1,"label":"okraj mozzarella, bylinky","posId":"A121","price":5700,"isExtra":true},{"id":"adb25a98-2836-4da5-82f5-82c3fc24d621","note":"","count":1,"label":"Grana padano, pecorino, parmazán","posId":"B130","price":3000,"KDSTags":["greenhighlight"],"isExtra":true},{"id":"c8019f80-065c-4f09-9e80-65b85dae2ae1","note":"","count":1,"label":"Kukuřice","posId":"B115","price":2500,"KDSTags":["greenhighlight"],"isExtra":true},{"id":"007c7303-045c-4866-882d-38e13564ff34","note":"","count":1,"label":"Bez ananasu","posId":"X100","price":0,"KDSTags":["redhighlight"],"isExtra":true}]</t>
  </si>
  <si>
    <t>2026-03-05T12:15:09.154+01:00</t>
  </si>
  <si>
    <t>2026-03-05T12:21:26.198+01:00</t>
  </si>
  <si>
    <t>2026-03-05T11:42:25.879+01:00</t>
  </si>
  <si>
    <t>2026-03-05T11:57:58.096+01:00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</si>
  <si>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🌶️🌶️","posId":"120","price":24900,"isExtra":false},{"id":"656dfba1e3c87f5c304ae53b","count":1,"label":"Balné","posId":"K0000","price":1500,"isExtra":true},{"id":"69427510296215434ca56265","count":1,"label":"Hot &amp; Spicy 32cm 🌶️🌶️","posId":"122","price":24900,"isExtra":false},{"id":"656dfba1e3c87f5c304ae53b","count":1,"label":"Balné","posId":"K0000","price":1500,"isExtra":true}]</t>
  </si>
  <si>
    <t>2026-03-05T10:43:02.771+01:00</t>
  </si>
  <si>
    <t>2026-03-05T11:49:37.901+01:00</t>
  </si>
  <si>
    <t>2026-03-05T12:00:37.400+01:00</t>
  </si>
  <si>
    <t>2026-03-05T10:43:02.932+01:00</t>
  </si>
  <si>
    <t>[{"id":"bf8dc38b-6c8e-42b6-9da3-3170253a57d4","note":"","count":1,"label":"Hot &amp; Spicy 32cm 🌶️🌶️","posId":"122","price":24900,"isExtra":false},{"id":"35e045f9-bc36-46e9-8142-6579de78a05b","note":"","count":1,"label":"Comeback 32cm 🌶️","posId":"121","price":24900,"isExtra":false},{"id":"57c816b2-3e3f-46c2-b126-b09910d79cb0","note":"","count":1,"label":"změna na Smetanový základ","posId":"57c816b2-3e3f-46c2-b126-b09910d79cb0","price":0,"isExtra":true},{"id":"19647242-c7ae-4948-97a4-fe55e47b6f96","note":"","count":1,"label":"Bez salámu","posId":"X109","price":0,"KDSTags":["redhighlight"],"isExtra":true}]</t>
  </si>
  <si>
    <t>2026-03-05T10:37:27.551+01:00</t>
  </si>
  <si>
    <t>[{"id":"SReQf7qrbg16w3ivD2HUg","count":1,"label":"Quattro Formaggi 32cm","posId":"123","price":24900,"isExtra":false,"creatorId":"prygdfOuZaNZ_qBoEn8Uo","isPackging":0,"actualLabel":"Quattro Formaggi 32cm"}]</t>
  </si>
  <si>
    <t>2026-03-05T10:32:02.821+01:00</t>
  </si>
  <si>
    <t>2026-03-05T11:20:46.840+01:00</t>
  </si>
  <si>
    <t>2026-03-05T11:32:05.090+01:00</t>
  </si>
  <si>
    <t>2026-03-05T10:32:03.336+01:00</t>
  </si>
  <si>
    <t>[{"id":"0b867b16-3995-4b4a-9deb-1c0d8cecf8d6","note":"","count":1,"label":"Pepperoni 32cm 🌶️🌶️","posId":"120","price":24900,"isExtra":false},{"id":"4cd25cb7-e092-43a0-ab38-89c50a7e6a77","note":"","count":1,"label":"Pepperoni 18cm 🌶️🌶️","posId":"132","price":11900,"isExtra":false}]</t>
  </si>
  <si>
    <t>2026-03-05T00:33:18.541+01:00</t>
  </si>
  <si>
    <t>2026-03-05T00:39:36.421+01:00</t>
  </si>
  <si>
    <t>2026-03-05T00:21:59.548+01:00</t>
  </si>
  <si>
    <t>2026-03-05T00:22:19.332+01:00</t>
  </si>
  <si>
    <t>2026-03-05T00:06:29.956+01:00</t>
  </si>
  <si>
    <t>2026-03-05T00:14:09.331+01:00</t>
  </si>
  <si>
    <t>[{"id":"122","note":"","count":1,"label":"Hot &amp; Spicy 32cm 🌶️🌶️","posId":"122","price":24900,"isExtra":false},{"id":"K0000","note":"","count":1,"label":"Balné","posId":"K0000","price":1500,"isExtra":true},{"id":"17","note":"","count":1,"label":"USA těsto","posId":"17","price":1000,"isExtra":true}]</t>
  </si>
  <si>
    <t>2026-03-04T23:58:32.772+01:00</t>
  </si>
  <si>
    <t>2026-03-05T00:14:13.294+01:00</t>
  </si>
  <si>
    <t>[{"id":"69427510296215434ca56259","count":1,"label":"Capricciosa 40cm","posId":"101","price":30900,"isExtra":false},{"id":"656dfba1e3c87f5c304ae0f0","count":1,"label":"Balné","posId":"K0000","price":2000,"isExtra":true}]</t>
  </si>
  <si>
    <t>2026-03-04T23:47:05.546+01:00</t>
  </si>
  <si>
    <t>2026-03-04T23:52:05.026+01:00</t>
  </si>
  <si>
    <t>[{"id":"10a95fda-50ac-4e8b-a092-eba50264ce8d","note":"","count":1,"label":"Comeback 18cm 🌶️","posId":"133","price":11900,"isExtra":false}]</t>
  </si>
  <si>
    <t>2026-03-04T23:34:01.603+01:00</t>
  </si>
  <si>
    <t>2026-03-04T23:59:23.402+01:00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</si>
  <si>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55199648","note":"","count":1,"label":"Kukuřice","posId":"B115","price":2500,"KDSTags":["greenhighlight"]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</si>
  <si>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2026-03-04T23:29:06.157+01:00</t>
  </si>
  <si>
    <t>2026-03-04T23:37:22.102+01:00</t>
  </si>
  <si>
    <t>2026-03-04T23:51:08.489+01:00</t>
  </si>
  <si>
    <t>2026-03-04T23:29:46.707+01:00</t>
  </si>
  <si>
    <t>[{"id":"aef5aaf8-2acf-4f20-91be-c8829f11cd0c","note":"","count":1,"label":"Capricciosa 40cm","posId":"101","price":30900,"isExtra":false},{"id":"a62e938c-9a71-490f-818d-7d681b9da334","note":"","count":1,"label":"Bez žampionů","posId":"X105","price":0,"KDSTags":["redhighlight"],"isExtra":true},{"id":"194f980e-141e-4220-9f1e-0e1e9edc412e","note":"","count":1,"label":"Quattro Formaggi 18cm","posId":"135","price":11900,"isExtra":false}]</t>
  </si>
  <si>
    <t>2026-03-04T23:17:28.426+01:00</t>
  </si>
  <si>
    <t>2026-03-04T23:24:12.166+01:00</t>
  </si>
  <si>
    <t>jakub coufal</t>
  </si>
  <si>
    <t>2026-03-04T23:14:06.398+01:00</t>
  </si>
  <si>
    <t>2026-03-04T23:20:57.844+01:00</t>
  </si>
  <si>
    <t>2026-03-04T23:36:34.804+01:00</t>
  </si>
  <si>
    <t>2026-03-04T23:14:06.528+01:00</t>
  </si>
  <si>
    <t>[{"id":"36ea3088-07fd-428f-b871-c4a5ee9cef7b","note":"","count":1,"label":"Comeback 40cm 🌶️","posId":"109","price":30900,"isExtra":false},{"id":"a3d62a5d-2e1d-48db-874e-d64becff7059","note":"","count":1,"label":"změna na BBQ základ","posId":"a3d62a5d-2e1d-48db-874e-d64becff7059","price":0,"isExtra":true}]</t>
  </si>
  <si>
    <t>2026-03-04T23:08:26.734+01:00</t>
  </si>
  <si>
    <t>2026-03-04T23:17:04.063+01:00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</si>
  <si>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32cm","posId":"116","price":24900,"isExtra":false},{"id":"55199557","note":"","count":1,"label":"Balné","posId":"K0000","price":1500,"isExtra":true},{"id":"59589465","note":"bez cesneku","size":"Baby Špenát &amp; kuře 32cm","count":1,"label":"Baby Špenát &amp; kuře 32cm","posId":"116","price":24900,"isExtra":false},{"id":"55199557","note":"","count":1,"label":"Balné","posId":"K0000","price":1500,"isExtra":true},{"id":"59589459","note":"","size":"Pepperoni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🌶️🌶️","posId":"120","price":24900,"isExtra":false},{"id":"55199557","note":"","count":1,"label":"Balné","posId":"K0000","price":1500,"isExtra":true}]</t>
  </si>
  <si>
    <t>2026-03-04T23:07:06.347+01:00</t>
  </si>
  <si>
    <t>2026-03-04T23:13:28.097+01:00</t>
  </si>
  <si>
    <t>2026-03-04T23:04:05.136+01:00</t>
  </si>
  <si>
    <t>2026-03-04T23:09:23.054+01:00</t>
  </si>
  <si>
    <t>2026-03-04T22:36:00.641+01:00</t>
  </si>
  <si>
    <t>2026-03-04T22:41:45.983+01:00</t>
  </si>
  <si>
    <t>2026-03-04T21:54:55.011+01:00</t>
  </si>
  <si>
    <t>2026-03-04T22:01:32.968+01:00</t>
  </si>
  <si>
    <t>[{"id":"IgpRlx1Q10jZ_70uyPQ1q","count":1,"label":"Hot &amp; Spicy 32cm 🌶️🌶️","posId":"122","price":24900,"isExtra":false,"creatorId":"GUMuKljJSNzB7Le9bRigb","isPackging":0,"actualLabel":"Hot &amp; Spicy 32cm 🌶️🌶️"},{"id":"qDn96ATbqHd_7vbQ_cZWe","count":1,"label":"Česnekový dip","posId":"P106","price":2000,"isExtra":false,"creatorId":"unVweKQvT12YFWf7i4wHl","isPackging":0,"actualLabel":"Česnekový dip"}]</t>
  </si>
  <si>
    <t>2026-03-04T21:51:55.511+01:00</t>
  </si>
  <si>
    <t>2026-03-04T22:04:41.761+01:00</t>
  </si>
  <si>
    <t>2026-03-04T21:46:26.168+01:00</t>
  </si>
  <si>
    <t>2026-03-04T22:01:31.345+01:00</t>
  </si>
  <si>
    <t>2026-03-04T21:42:35.664+01:00</t>
  </si>
  <si>
    <t>2026-03-04T22:01:29.301+01:00</t>
  </si>
  <si>
    <t>2026-03-04T21:18:05.141+01:00</t>
  </si>
  <si>
    <t>2026-03-04T21:25:19.641+01:00</t>
  </si>
  <si>
    <t>2026-03-04T21:39:49.542+01:00</t>
  </si>
  <si>
    <t>2026-03-04T21:18:05.400+01:00</t>
  </si>
  <si>
    <t>2026-03-04T21:13:08.782+01:00</t>
  </si>
  <si>
    <t>2026-03-04T21:20:13.513+01:00</t>
  </si>
  <si>
    <t>[{"id":"86umMSfQbEitEGzr29rq9","count":1,"label":"Hot &amp; Spicy 40cm 🌶️🌶️","posId":"110","price":30900,"isExtra":false,"creatorId":"ndfujhmY7ntookTdZ1W06","isPackging":0,"actualLabel":"Hot &amp; Spicy 40cm 🌶️🌶️"},{"id":"a5Gkj2FqUAnwgAU4Vmosn","count":1,"label":"Smetanový základ","posId":"ZRS40","price":0,"isExtra":true,"mainItemId":"86umMSfQbEitEGzr29rq9"},{"id":"qDn96ATbqHd_7vbQ_cZWe","count":1,"label":"Česnekový dip","posId":"P106","price":2000,"isExtra":false,"creatorId":"l3uJZw36SyryeijS4K_Tt","isPackging":0,"actualLabel":"Česnekový dip"}]</t>
  </si>
  <si>
    <t>2026-03-04T20:49:04.601+01:00</t>
  </si>
  <si>
    <t>2026-03-04T20:57:09.761+01:00</t>
  </si>
  <si>
    <t>2026-03-04T21:04:23.319+01:00</t>
  </si>
  <si>
    <t>2026-03-04T20:49:04.792+01:00</t>
  </si>
  <si>
    <t>[{"id":"35e045f9-bc36-46e9-8142-6579de78a05b","note":"","count":1,"label":"Comeback 32cm 🌶️","posId":"121","price":24900,"isExtra":false},{"id":"a3d62a5d-2e1d-48db-874e-d64becff7059","note":"","count":1,"label":"změna na BBQ základ","posId":"a3d62a5d-2e1d-48db-874e-d64becff7059","price":0,"isExtra":true}]</t>
  </si>
  <si>
    <t>2026-03-04T20:46:00.217+01:00</t>
  </si>
  <si>
    <t>2026-03-04T20:52:33.765+01:00</t>
  </si>
  <si>
    <t>[{"id":"69427510296215434ca5624f","count":1,"label":"Pepperoni 40cm 🌶️🌶️","posId":"108","price":30900,"isExtra":false},{"id":"656dfba1e3c87f5c304ae0f0","count":1,"label":"Balné","posId":"K0000","price":2000,"isExtra":true},{"id":"69427510296215434ca562a3","count":1,"label":"Česnekový dip","posId":"P106","price":2000,"isExtra":false},{"id":"656dfba1e3c87f5c304ae53b","count":1,"label":"Balné","posId":"K0000","price":1500,"isExtra":true}]</t>
  </si>
  <si>
    <t>2026-03-04T20:37:26.238+01:00</t>
  </si>
  <si>
    <t>2026-03-04T20:48:32.742+01:00</t>
  </si>
  <si>
    <t>[{"id":"69427510296215434ca56299","count":1,"label":"spicy wings 🌶️","posId":"P101","price":11900,"isExtra":false},{"id":"656dfba1e3c87f5c304ae53b","count":1,"label":"Balné","posId":"K0000","price":1500,"isExtra":true},{"id":"69427510296215434ca562a3","count":1,"label":"Česnekový dip","posId":"P106","price":2000,"isExtra":false},{"id":"656dfba1e3c87f5c304ae53b","count":1,"label":"Balné","posId":"K0000","price":1500,"isExtra":true},{"id":"69427510296215434ca56263","count":1,"label":"Quattro Formaggi 32cm","posId":"123","price":24900,"isExtra":false},{"id":"656dfba1e3c87f5c304ae53b","count":1,"label":"Balné","posId":"K0000","price":1500,"isExtra":true},{"id":"6745a0834b0bcb028b56b25f","count":1,"label":"Rajčatový základ","posId":"ZSR32","price":0,"isExtra":true},{"id":"69427510296215434ca56249","count":1,"label":"Quattro Formaggi 40cm","posId":"111","price":30900,"isExtra":false},{"id":"656dfba1e3c87f5c304ae0f0","count":1,"label":"Balné","posId":"K0000","price":2000,"isExtra":true}]</t>
  </si>
  <si>
    <t>2026-03-04T20:27:13.564+01:00</t>
  </si>
  <si>
    <t>2026-03-04T20:41:47.479+01:00</t>
  </si>
  <si>
    <t>[{"id":"y4Ud58ITso9ISpwqJmsZm","count":1,"label":"Pepperoni 40cm 🌶️🌶️","posId":"108","price":30900,"isExtra":false,"creatorId":"PgsAd96iNpMAWyVSwyEMA","isPackging":0,"actualLabel":"Pepperoni 40cm 🌶️🌶️"},{"id":"extra_20230331101812_96","count":1,"label":"Kukuřice","posId":"C115","price":3500,"KDSTags":["greenhighlight"],"isExtra":true,"mainItemId":"y4Ud58ITso9ISpwqJmsZm"},{"id":"qDn96ATbqHd_7vbQ_cZWe","count":1,"label":"Česnekový dip","posId":"P106","price":2000,"isExtra":false,"creatorId":"f0VdMALczFvqxKpCW9lkX","isPackging":0,"actualLabel":"Česnekový dip"}]</t>
  </si>
  <si>
    <t>2026-03-04T20:03:35.049+01:00</t>
  </si>
  <si>
    <t>2026-03-04T20:15:47.640+01:00</t>
  </si>
  <si>
    <t>Whu Chien</t>
  </si>
  <si>
    <t>2026-03-04T20:03:19.031+01:00</t>
  </si>
  <si>
    <t>2026-03-04T20:13:57.640+01:00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</si>
  <si>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základ","posId":"ZRB40","price":0,"isExtra":true}]</t>
  </si>
  <si>
    <t>2026-03-04T19:59:03.605+01:00</t>
  </si>
  <si>
    <t>2026-03-04T20:12:31.423+01:00</t>
  </si>
  <si>
    <t>2026-03-04T20:23:14.641+01:00</t>
  </si>
  <si>
    <t>2026-03-04T19:59:03.740+01:00</t>
  </si>
  <si>
    <t>2026-03-04T19:53:48.440+01:00</t>
  </si>
  <si>
    <t>2026-03-04T20:05:26.802+01:00</t>
  </si>
  <si>
    <t>2026-03-04T19:52:23.315+01:00</t>
  </si>
  <si>
    <t>2026-03-04T20:00:20.515+01:00</t>
  </si>
  <si>
    <t>[{"id":"69427510296215434ca56249","count":1,"label":"Quattro Formaggi 40cm","posId":"111","price":30900,"isExtra":false},{"id":"656dfba1e3c87f5c304ae0f0","count":1,"label":"Balné","posId":"K0000","price":2000,"isExtra":true},{"id":"6745a0834b0bcb028b56b83b","count":1,"label":"Rajčatový základ","posId":"ZSR40","price":0,"isExtra":true}]</t>
  </si>
  <si>
    <t>2026-03-04T19:47:20.830+01:00</t>
  </si>
  <si>
    <t>2026-03-04T19:56:11.707+01:00</t>
  </si>
  <si>
    <t>[{"id":"69427510296215434ca56263","count":1,"label":"Quattro Formaggi 32cm","posId":"123","price":24900,"isExtra":false},{"id":"656dfba1e3c87f5c304ae53b","count":1,"label":"Balné","posId":"K0000","price":1500,"isExtra":true},{"id":"6745a0834b0bcb028b56b25e","count":1,"label":"BBQ základ","posId":"ZSB32","price":0,"isExtra":true},{"id":"684ae9399dbab00c87869c2a","count":1,"label":"Kuře","posId":"B114","price":3000,"KDSTags":["greenhighlight"],"isExtra":true}]</t>
  </si>
  <si>
    <t>2026-03-04T19:40:04.190+01:00</t>
  </si>
  <si>
    <t>2026-03-04T19:48:35.281+01:00</t>
  </si>
  <si>
    <t>2026-03-04T20:00:09.324+01:00</t>
  </si>
  <si>
    <t>2026-03-04T19:40:04.589+01:00</t>
  </si>
  <si>
    <t>[{"id":"bf8dc38b-6c8e-42b6-9da3-3170253a57d4","note":"","count":1,"label":"Hot &amp; Spicy 32cm 🌶️🌶️","posId":"122","price":24900,"isExtra":false},{"id":"21fd0686-e8d1-43f1-84c9-d96f5842a3ca","note":"","count":1,"label":"okraj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dip","posId":"P106","price":2000,"isExtra":false}]</t>
  </si>
  <si>
    <t>Artur</t>
  </si>
  <si>
    <t>2026-03-04T19:24:52.929+01:00</t>
  </si>
  <si>
    <t>2026-03-04T19:40:17.556+01:00</t>
  </si>
  <si>
    <t>[{"id":"113","note":"","count":1,"label":"Capricciosa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bylinky","posId":"A121","price":5700,"isExtra":true},{"id":"121","note":"","count":1,"label":"Comeback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bylinky","posId":"A121","price":5700,"isExtra":true},{"id":"X103","note":"","count":1,"label":"Bez cibule","posId":"X103","price":0,"KDSTags":["redhighlight"],"isExtra":true},{"id":"123","note":"","count":1,"label":"Quattro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bylinky","posId":"A121","price":5700,"isExtra":true},{"id":"114","note":"","count":1,"label":"Hawai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bylinky","posId":"A121","price":5700,"isExtra":true}]</t>
  </si>
  <si>
    <t>2026-03-04T19:21:50.780+01:00</t>
  </si>
  <si>
    <t>2026-03-04T19:32:14.823+01:00</t>
  </si>
  <si>
    <t>2026-03-04T19:16:29.677+01:00</t>
  </si>
  <si>
    <t>2026-03-04T19:30:58.027+01:00</t>
  </si>
  <si>
    <t>[{"id":"59589455","note":"","size":"Margherita 32cm","count":1,"label":"Margherita 32cm","posId":"112","price":20900,"isExtra":false},{"id":"55199557","note":"","count":1,"label":"Balné","posId":"K0000","price":1500,"isExtra":true},{"id":"55199665","note":"","count":1,"label":"Šunka","posId":"B106","price":3000,"KDSTags":["greenhighlight"],"isExtra":true},{"id":"55199470","note":"","size":"Margherita 40cm","count":1,"label":"Margherita 40cm","posId":"100","price":26900,"isExtra":false},{"id":"55199547","note":"","count":1,"label":"Balné","posId":"K0000","price":2000,"isExtra":true},{"id":"55199662","note":"","count":1,"label":"Šunka","posId":"C106","price":4000,"KDSTags":["greenhighlight"],"isExtra":true}]</t>
  </si>
  <si>
    <t>2026-03-04T19:14:03.081+01:00</t>
  </si>
  <si>
    <t>2026-03-04T19:24:12.478+01:00</t>
  </si>
  <si>
    <t>2026-03-04T19:31:48.546+01:00</t>
  </si>
  <si>
    <t>2026-03-04T19:14:03.336+01:00</t>
  </si>
  <si>
    <t>2026-03-04T19:13:14.947+01:00</t>
  </si>
  <si>
    <t>2026-03-04T19:29:36.857+01:00</t>
  </si>
  <si>
    <t>[{"id":"120","note":"","count":1,"label":"Pepperoni 32cm 🌶️🌶️","posId":"120","price":24900,"isExtra":false},{"id":"K0000","note":"","count":1,"label":"Balné","posId":"K0000","price":1500,"isExtra":true},{"id":"ZRB32","note":"","count":1,"label":"BBQ základ","posId":"ZRB32","price":0,"isExtra":true},{"id":"A119","note":"","count":1,"label":"okraj hotdog, bbq omáčka","posId":"A119","price":5700,"isExtra":true}]</t>
  </si>
  <si>
    <t>Satya</t>
  </si>
  <si>
    <t>2026-03-04T18:59:01.287+01:00</t>
  </si>
  <si>
    <t>2026-03-04T19:13:14.634+01:00</t>
  </si>
  <si>
    <t>[{"id":"112","note":"","count":1,"label":"Margherita 32cm","posId":"112","price":20900,"isExtra":false},{"id":"K0000","note":"","count":1,"label":"Balné","posId":"K0000","price":1500,"isExtra":true},{"id":"B115","note":"","count":1,"label":"Kukuřice","posId":"B115","price":2500,"KDSTags":["greenhighlight"],"isExtra":true},{"id":"113","note":"","count":1,"label":"Capricciosa 32cm","posId":"113","price":24900,"isExtra":false},{"id":"K0000","note":"","count":1,"label":"Balné","posId":"K0000","price":1500,"isExtra":true}]</t>
  </si>
  <si>
    <t>2026-03-04T18:52:04.046+01:00</t>
  </si>
  <si>
    <t>2026-03-04T18:59:07.577+01:00</t>
  </si>
  <si>
    <t>2026-03-04T19:12:11.353+01:00</t>
  </si>
  <si>
    <t>2026-03-04T18:52:04.594+01:00</t>
  </si>
  <si>
    <t>[{"id":"0b867b16-3995-4b4a-9deb-1c0d8cecf8d6","note":"","count":1,"label":"Pepperoni 32cm 🌶️🌶️","posId":"120","price":24900,"isExtra":false},{"id":"21fd0686-e8d1-43f1-84c9-d96f5842a3ca","note":"","count":1,"label":"okraj mozzarella, bylinky","posId":"A121","price":5700,"isExtra":true},{"id":"28b3f739-f42a-4ef9-8499-ad66cad79c40","note":"","count":1,"label":"Hot &amp; Spicy 18cm 🌶️🌶️","posId":"134","price":11900,"isExtra":false}]</t>
  </si>
  <si>
    <t>2026-03-04T18:16:04.305+01:00</t>
  </si>
  <si>
    <t>2026-03-04T18:21:38.428+01:00</t>
  </si>
  <si>
    <t>2026-03-04T18:49:49.624+01:00</t>
  </si>
  <si>
    <t>2026-03-04T18:16:04.564+01:00</t>
  </si>
  <si>
    <t>[{"id":"8c704055-e242-493d-b754-bb711e5a6c0b","note":"","count":1,"label":"Hawai 40cm","posId":"102","price":30900,"isExtra":false},{"id":"d5c01305-5b81-4931-8ef0-14413da22bab","note":"","count":1,"label":"Kukuřice","posId":"C115","price":3500,"KDSTags":["greenhighlight"],"isExtra":true},{"id":"007c7303-045c-4866-882d-38e13564ff34","note":"","count":1,"label":"Bez ananasu","posId":"X100","price":0,"KDSTags":["redhighlight"],"isExtra":true}]</t>
  </si>
  <si>
    <t>2026-03-04T18:08:04.198+01:00</t>
  </si>
  <si>
    <t>2026-03-04T18:16:37.338+01:00</t>
  </si>
  <si>
    <t>2026-03-04T18:43:53.374+01:00</t>
  </si>
  <si>
    <t>2026-03-04T18:08:04.720+01:00</t>
  </si>
  <si>
    <t>2026-03-04T18:07:03.317+01:00</t>
  </si>
  <si>
    <t>2026-03-04T18:15:19.337+01:00</t>
  </si>
  <si>
    <t>2026-03-04T18:35:21.375+01:00</t>
  </si>
  <si>
    <t>2026-03-04T18:07:03.523+01:00</t>
  </si>
  <si>
    <t>[{"id":"e8f571e6-dd36-42d7-8826-52c90315986b","note":"","count":1,"label":"Baby špenát &amp; kuře 40cm","posId":"104","price":30900,"isExtra":false}]</t>
  </si>
  <si>
    <t>2026-03-04T17:59:04.515+01:00</t>
  </si>
  <si>
    <t>2026-03-04T18:13:26.293+01:00</t>
  </si>
  <si>
    <t>2026-03-04T18:26:36.626+01:00</t>
  </si>
  <si>
    <t>2026-03-04T17:59:05.092+01:00</t>
  </si>
  <si>
    <t>[{"id":"35e045f9-bc36-46e9-8142-6579de78a05b","note":"","count":1,"label":"Comeback 32cm 🌶️","posId":"121","price":24900,"isExtra":false},{"id":"c8019f80-065c-4f09-9e80-65b85dae2ae1","note":"","count":1,"label":"Kukuřice","posId":"B115","price":2500,"KDSTags":["greenhighlight"],"isExtra":true}]</t>
  </si>
  <si>
    <t>2026-03-04T17:57:31.107+01:00</t>
  </si>
  <si>
    <t>2026-03-04T18:11:53.552+01:00</t>
  </si>
  <si>
    <t>[{"id":"55199475","note":"","size":"BBQ Texas 40cm","count":1,"label":"BBQ Texas 40cm","posId":"107","price":30900,"isExtra":false},{"id":"55199547","note":"","count":1,"label":"Balné","posId":"K0000","price":2000,"isExtra":true},{"id":"59555721","note":"","count":1,"label":"Smetanový základ","posId":"ZBS40","price":0,"isExtra":true},{"id":"59589458","note":"","size":"Comeback 32cm 🌶️","count":1,"label":"Comeback 32cm 🌶️","posId":"121","price":24900,"isExtra":false},{"id":"55199557","note":"","count":1,"label":"Balné","posId":"K0000","price":1500,"isExtra":true},{"id":"57279339","note":"","count":1,"label":"Smetanový základ","posId":"ZRS32","price":0,"isExtra":true}]</t>
  </si>
  <si>
    <t>2026-03-04T17:57:05.065+01:00</t>
  </si>
  <si>
    <t>2026-03-04T18:42:08.430+01:00</t>
  </si>
  <si>
    <t>[{"id":"7bd52058-f7b0-4320-9d6c-79598e7d9b5f","note":"","count":1,"label":"Hawai 18cm","posId":"126","price":11900,"isExtra":false},{"id":"007c7303-045c-4866-882d-38e13564ff34","note":"","count":1,"label":"Bez ananasu","posId":"X100","price":0,"KDSTags":["redhighlight"],"isExtra":true},{"id":"10a95fda-50ac-4e8b-a092-eba50264ce8d","note":"","count":1,"label":"Comeback 18cm 🌶️","posId":"133","price":11900,"isExtra":false},{"id":"169906cc-98ac-4101-a361-79ae530758c3","note":"","count":1,"label":"Bez cibule","posId":"X103","price":0,"KDSTags":["redhighlight"],"isExtra":true},{"id":"19647242-c7ae-4948-97a4-fe55e47b6f96","note":"","count":1,"label":"Bez salámu","posId":"X109","price":0,"KDSTags":["redhighlight"],"isExtra":true},{"id":"a4efa812-1470-4ea2-a19d-39843abed3be","note":"","count":1,"label":"Comeback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bylinky","posId":"A121","price":5700,"isExtra":true},{"id":"19647242-c7ae-4948-97a4-fe55e47b6f96","note":"","count":1,"label":"Bez salámu","posId":"X109","price":0,"KDSTags":["redhighlight"],"isExtra":true}]</t>
  </si>
  <si>
    <t>2026-03-04T17:54:32.788+01:00</t>
  </si>
  <si>
    <t>2026-03-04T18:34:41.676+01:00</t>
  </si>
  <si>
    <t>[{"id":"69427510296215434ca56257","count":1,"label":"Hawai 40cm","posId":"102","price":30900,"isExtra":false},{"id":"656dfba1e3c87f5c304ae0f0","count":1,"label":"Balné","posId":"K0000","price":2000,"isExtra":true},{"id":"6745a0834b0bcb028b56b725","count":1,"label":"BBQ základ","posId":"ZRB40","price":0,"isExtra":true},{"id":"67449006196a44130f744013","count":1,"label":"okraj mozzarella, bbq omáčka","posId":"A124","price":6500,"isExtra":true}]</t>
  </si>
  <si>
    <t>2026-03-04T17:43:56.631+01:00</t>
  </si>
  <si>
    <t>2026-03-04T17:55:13.429+01:00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</si>
  <si>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🌶️","posId":"121","price":24900,"isExtra":false},{"id":"55199557","note":"","count":1,"label":"Balné","posId":"K0000","price":1500,"isExtra":true},{"id":"57279339","note":"","count":1,"label":"Smetanový základ","posId":"ZRS32","price":0,"isExtra":true},{"id":"55199586","note":"","count":1,"label":"okraj mozzarella, bylinky","posId":"A121","price":5700,"isExtra":true},{"id":"57405743","note":"","size":"Pepsi zero sugar 1l","count":1,"label":"Pepsi zero sugar 1l","posId":"N125","price":5900,"isExtra":false},{"id":"55199516","note":"","size":"Česnekový dip","count":1,"label":"Česnekový dip","posId":"P106","price":2000,"isExtra":false},{"id":"55199557","note":"","count":1,"label":"Balné","posId":"K0000","price":1500,"isExtra":true}]</t>
  </si>
  <si>
    <t>2026-03-04T17:27:03.320+01:00</t>
  </si>
  <si>
    <t>2026-03-04T17:46:46.443+01:00</t>
  </si>
  <si>
    <t>2026-03-04T18:00:31.351+01:00</t>
  </si>
  <si>
    <t>2026-03-04T17:28:33.780+01:00</t>
  </si>
  <si>
    <t>[{"id":"03ade9ce-5d0f-4499-a6a3-340b58ae4468","note":"","count":1,"label":"Capricciosa 32cm","posId":"113","price":24900,"isExtra":false},{"id":"a7776057-3aa0-47d4-9ca4-d51217995dad","note":"","count":1,"label":"Veggieballs 32cm 🌶️🌶️","posId":"117","price":24900,"isExtra":false}]</t>
  </si>
  <si>
    <t>2026-03-04T17:26:02.813+01:00</t>
  </si>
  <si>
    <t>2026-03-04T17:36:38.433+01:00</t>
  </si>
  <si>
    <t>2026-03-04T17:51:58.202+01:00</t>
  </si>
  <si>
    <t>2026-03-04T17:26:03.224+01:00</t>
  </si>
  <si>
    <t>[{"id":"1fae666b-4102-4ed0-b317-2a07b21ae279","note":"","count":1,"label":"Hot &amp; Spicy 40cm 🌶️🌶️","posId":"110","price":30900,"isExtra":false},{"id":"57c816b2-3e3f-46c2-b126-b09910d79cb0","note":"","count":1,"label":"změna na Smetanový základ","posId":"57c816b2-3e3f-46c2-b126-b09910d79cb0","price":0,"isExtra":true}]</t>
  </si>
  <si>
    <t>2026-03-04T17:24:03.831+01:00</t>
  </si>
  <si>
    <t>2026-03-04T17:34:01.249+01:00</t>
  </si>
  <si>
    <t>2026-03-04T18:05:01.641+01:00</t>
  </si>
  <si>
    <t>2026-03-04T17:24:04.025+01:00</t>
  </si>
  <si>
    <t>[{"id":"f1315fc0-dfbb-459c-9f31-49d8e60875f4","note":"","count":1,"label":"Pepperoni 40cm 🌶️🌶️","posId":"108","price":30900,"isExtra":false},{"id":"aef5aaf8-2acf-4f20-91be-c8829f11cd0c","note":"","count":1,"label":"Capricciosa 40cm","posId":"101","price":30900,"isExtra":false}]</t>
  </si>
  <si>
    <t>2026-03-04T17:16:51.528+01:00</t>
  </si>
  <si>
    <t>2026-03-04T17:26:50.718+01:00</t>
  </si>
  <si>
    <t>2026-03-04T17:16:47.805+01:00</t>
  </si>
  <si>
    <t>2026-03-04T17:27:41.191+01:00</t>
  </si>
  <si>
    <t>[{"id":"55199479","note":"","size":"Hawai 40cm","count":1,"label":"Hawai 40cm","posId":"102","price":30900,"isExtra":false},{"id":"55199547","note":"","count":1,"label":"Balné","posId":"K0000","price":2000,"isExtra":true},{"id":"55199650","note":"","count":1,"label":"Kukuřice","posId":"C115","price":3500,"KDSTags":["greenhighlight"],"isExtra":true},{"id":"55199676","note":"","count":1,"label":"Kuře","posId":"C114","price":4000,"KDSTags":["greenhighlight"],"isExtra":true}]</t>
  </si>
  <si>
    <t>2026-03-04T17:03:41.322+01:00</t>
  </si>
  <si>
    <t>2026-03-04T17:17:22.444+01:00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</si>
  <si>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32cm","posId":"123","price":24900,"isExtra":false},{"id":"656dfba1e3c87f5c304ae53b","count":1,"label":"Balné","posId":"K0000","price":1500,"isExtra":true},{"id":"69427510296215434ca56265","count":1,"label":"Hot &amp; Spicy 32cm 🌶️🌶️","posId":"122","price":24900,"isExtra":false},{"id":"656dfba1e3c87f5c304ae53b","count":1,"label":"Balné","posId":"K0000","price":1500,"isExtra":true},{"id":"69427510296215434ca562a3","count":1,"label":"Česnekový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</si>
  <si>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2026-03-04T16:46:04.010+01:00</t>
  </si>
  <si>
    <t>2026-03-04T16:50:06.065+01:00</t>
  </si>
  <si>
    <t>[{"id":"SReQf7qrbg16w3ivD2HUg","count":1,"label":"Quattro Formaggi 32cm","posId":"123","price":24900,"isExtra":false,"creatorId":"FBQ0yJvDNmxmbVuzv9gFy","isPackging":0,"actualLabel":"Quattro Formaggi 32cm"}]</t>
  </si>
  <si>
    <t>cancel_accepted</t>
  </si>
  <si>
    <t>2026-03-04T16:42:32.378+01:00</t>
  </si>
  <si>
    <t>[{"id":"SReQf7qrbg16w3ivD2HUg","count":1,"label":"Quattro Formaggi 32cm","posId":"123","price":24900,"isExtra":false,"creatorId":"muP-G0QBFWFm8TBfcT-6v","isPackging":0,"actualLabel":"Quattro Formaggi 32cm"}]</t>
  </si>
  <si>
    <t>2026-03-04T16:38:47.985+01:00</t>
  </si>
  <si>
    <t>[{"id":"SReQf7qrbg16w3ivD2HUg","count":1,"label":"Quattro Formaggi 32cm","posId":"123","price":24900,"isExtra":false,"creatorId":"MyKWMWEZNRaxhGnvDVszL","isPackging":0,"actualLabel":"Quattro Formaggi 32cm"}]</t>
  </si>
  <si>
    <t>2026-03-04T16:27:47.308+01:00</t>
  </si>
  <si>
    <t>2026-03-04T16:37:25.643+01:00</t>
  </si>
  <si>
    <t>[{"id":"69427510296215434ca5626f","count":1,"label":"Zeleninová 32cm","posId":"115","price":24900,"isExtra":false},{"id":"656dfba1e3c87f5c304ae53b","count":1,"label":"Balné","posId":"K0000","price":1500,"isExtra":true},{"id":"692053d8abcc6d17c0b124e8","count":1,"label":"USA těsto","posId":"17","price":1000,"isExtra":true},{"id":"69427510296215434ca562a1","count":2,"label":"Pepperoni Rolls 🌶️","posId":"P100","price":8900,"isExtra":false},{"id":"656dfba1e3c87f5c304ae53b","count":2,"label":"Balné","posId":"K0000","price":1500,"isExtra":true}]</t>
  </si>
  <si>
    <t>2026-03-04T16:15:41.628+01:00</t>
  </si>
  <si>
    <t>2026-03-04T16:29:11.703+01:00</t>
  </si>
  <si>
    <t>[{"id":"69427510296215434ca56267","count":1,"label":"Comeback 32cm 🌶️","posId":"121","price":24900,"isExtra":false},{"id":"656dfba1e3c87f5c304ae53b","count":1,"label":"Balné","posId":"K0000","price":1500,"isExtra":true},{"id":"6745a0834b0bcb028b56b474","count":1,"label":"BBQ základ","posId":"ZRB32","price":0,"isExtra":true}]</t>
  </si>
  <si>
    <t>2026-03-04T16:04:40.429+01:00</t>
  </si>
  <si>
    <t>2026-03-04T16:22:57.017+01:00</t>
  </si>
  <si>
    <t>[{"id":"knVYG7n-YfgalDKLvtO0u","count":1,"label":"Quattro Formaggi 40cm","posId":"111","price":30900,"isExtra":false,"creatorId":"Bmt2zhPRKPzuYXLdnboaQ","isPackging":0,"actualLabel":"Quattro Formaggi 40cm"},{"id":"CTP2CgSOPIzLGdq2PKdZP","count":1,"label":"Capricciosa 40cm","posId":"101","price":30900,"isExtra":false,"creatorId":"VUrdB0S778QDsOITSJ2rJ","isPackging":0,"actualLabel":"Capricciosa 40cm"}]</t>
  </si>
  <si>
    <t>2026-03-04T16:03:14.527+01:00</t>
  </si>
  <si>
    <t>2026-03-04T16:20:54.050+01:00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</si>
  <si>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bylinky","posId":"A121","price":5700,"isExtra":true},{"id":"55199665","note":"","count":1,"label":"Šunka","posId":"B106","price":3000,"KDSTags":["greenhighlight"],"isExtra":true}]</t>
  </si>
  <si>
    <t>2026-03-04T13:38:03.693+01:00</t>
  </si>
  <si>
    <t>2026-03-04T13:46:22.666+01:00</t>
  </si>
  <si>
    <t>2026-03-04T13:55:58.840+01:00</t>
  </si>
  <si>
    <t>2026-03-04T13:38:04.111+01:00</t>
  </si>
  <si>
    <t>2026-03-04T12:26:03.758+01:00</t>
  </si>
  <si>
    <t>2026-03-04T12:35:18.603+01:00</t>
  </si>
  <si>
    <t>2026-03-04T12:47:19.400+01:00</t>
  </si>
  <si>
    <t>2026-03-04T12:26:03.915+01:00</t>
  </si>
  <si>
    <t>[{"id":"26378531-c5c0-43f4-9535-09f267896a62","note":"","count":1,"label":"spicy wings 🌶️","posId":"P101","price":11900,"isExtra":false},{"id":"e4c90673-8957-4c9c-a784-3a1d0b3b4124","note":"","count":1,"label":"pečené brambory","posId":"P103","price":6900,"isExtra":false},{"id":"e9a6d757-2614-4f8d-a9c4-5f4b6ca57c51","note":"","count":1,"label":"BBQ dip","posId":"P105","price":2000,"isExtra":false}]</t>
  </si>
  <si>
    <t>2026-03-04T12:05:04.174+01:00</t>
  </si>
  <si>
    <t>2026-03-04T12:15:43.432+01:00</t>
  </si>
  <si>
    <t>[{"id":"69427510296215434ca56271","count":1,"label":"Hawai 32cm","posId":"114","price":24900,"isExtra":false},{"id":"656dfba1e3c87f5c304ae53b","count":1,"label":"Balné","posId":"K0000","price":1500,"isExtra":true},{"id":"692053d8abcc6d17c0b124e8","count":1,"label":"USA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bylinky","posId":"A121","price":5700,"isExtra":true},{"id":"69427510296215434ca562a9","count":1,"label":"Choco Rolls","posId":"chr100","price":8900,"isExtra":false},{"id":"656dfba1e3c87f5c304ae53b","count":1,"label":"Balné","posId":"K0000","price":1500,"isExtra":true}]</t>
  </si>
  <si>
    <t>2026-03-04T11:55:03.317+01:00</t>
  </si>
  <si>
    <t>2026-03-04T12:02:02.776+01:00</t>
  </si>
  <si>
    <t>[{"id":"03ade9ce-5d0f-4499-a6a3-340b58ae4468","note":"","count":1,"label":"Capricciosa 32cm","posId":"113","price":24900,"isExtra":false},{"id":"92786627-aa7f-470b-9a46-ca4d5978f1b3","note":"","count":1,"label":"Ananas","posId":"B100","price":2500,"KDSTags":["greenhighlight"],"isExtra":true}]</t>
  </si>
  <si>
    <t>2026-03-04T11:28:05.624+01:00</t>
  </si>
  <si>
    <t>2026-03-04T11:34:06.007+01:00</t>
  </si>
  <si>
    <t>[{"id":"69427510296215434ca56257","count":1,"label":"Hawai 40cm","posId":"102","price":30900,"isExtra":false},{"id":"656dfba1e3c87f5c304ae0f0","count":1,"label":"Balné","posId":"K0000","price":2000,"isExtra":true}]</t>
  </si>
  <si>
    <t>2026-03-04T11:23:34.980+01:00</t>
  </si>
  <si>
    <t>2026-03-04T11:31:05.232+01:00</t>
  </si>
  <si>
    <t>2026-03-04T10:57:08.238+01:00</t>
  </si>
  <si>
    <t>2026-03-04T11:10:51.870+01:00</t>
  </si>
  <si>
    <t>[{"id":"59589464","note":"","size":"Capricciosa 32cm","count":1,"label":"Capricciosa 32cm","posId":"113","price":24900,"isExtra":false},{"id":"55199557","note":"","count":1,"label":"Balné","posId":"K0000","price":1500,"isExtra":true},{"id":"59589459","note":"","size":"Pepperoni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🌶️🌶️","posId":"120","price":24900,"isExtra":false},{"id":"55199557","note":"","count":1,"label":"Balné","posId":"K0000","price":1500,"isExtra":true}]</t>
  </si>
  <si>
    <t>2026-03-04T10:53:16.411+01:00</t>
  </si>
  <si>
    <t>2026-03-04T11:28:30.389+01:00</t>
  </si>
  <si>
    <t>2026-03-04T10:21:36.133+01:00</t>
  </si>
  <si>
    <t>2026-03-04T10:22:06.764+01:00</t>
  </si>
  <si>
    <t>[{"id":"7aBj0yr8ehZGT_Y-fZEHI","count":1,"label":"Guarana kiwi a jablko","posId":"N144","price":5500,"isExtra":false,"discount":{"type":"absolute","value":35},"creatorId":"Kk3zTRTMmSvqXAN3nBloI","isPackging":0,"actualLabel":"Guarana kiwi a jablko"}]</t>
  </si>
  <si>
    <t>2026-03-04T00:35:36.152+01:00</t>
  </si>
  <si>
    <t>2026-03-04T00:47:12.628+01:00</t>
  </si>
  <si>
    <t>[{"id":"69427510296215434ca562b7","count":1,"label":"Aquilla černý čaj a broskev","posId":"N120","price":4900,"isExtra":false},{"id":"69427510296215434ca56259","count":1,"label":"Capricciosa 40cm","posId":"101","price":30900,"isExtra":false},{"id":"656dfba1e3c87f5c304ae0f0","count":1,"label":"Balné","posId":"K0000","price":2000,"isExtra":true},{"id":"6745a0834b0bcb028b56b724","count":1,"label":"Smetanový základ","posId":"ZRS40","price":0,"isExtra":true},{"id":"684ae9399dbab00c87869a41","count":1,"label":"Žampiony","posId":"C105","price":3500,"KDSTags":["greenhighlight"],"isExtra":true}]</t>
  </si>
  <si>
    <t>2026-03-04T00:33:04.600+01:00</t>
  </si>
  <si>
    <t>2026-03-04T00:41:49.333+01:00</t>
  </si>
  <si>
    <t>2026-03-04T00:20:01.744+01:00</t>
  </si>
  <si>
    <t>2026-03-04T00:30:16.384+01:00</t>
  </si>
  <si>
    <t>[{"id":"69427510296215434ca56261","count":2,"label":"Margherita 32cm","posId":"112","price":20900,"isExtra":false},{"id":"656dfba1e3c87f5c304ae53b","count":2,"label":"Balné","posId":"K0000","price":1500,"isExtra":true},{"id":"69427510296215434ca562bd","count":4,"label":"Pepsi 1l","posId":"N124","price":5900,"isExtra":false},{"id":"69427510296215434ca56275","count":1,"label":"Baby Špenát &amp; kuře 32cm","posId":"116","price":24900,"isExtra":false},{"id":"656dfba1e3c87f5c304ae53b","count":1,"label":"Balné","posId":"K0000","price":1500,"isExtra":true},{"id":"69427510296215434ca56261","count":1,"label":"Margherita 32cm","posId":"112","price":20900,"isExtra":false},{"id":"656dfba1e3c87f5c304ae53b","count":1,"label":"Balné","posId":"K0000","price":1500,"isExtra":true},{"id":"684ae9399dbab00c87869c20","count":1,"label":"Olivy","posId":"B112","price":2500,"KDSTags":["greenhighlight"],"isExtra":true},{"id":"684ae9399dbab00c87869c2a","count":1,"label":"Kuře","posId":"B114","price":3000,"KDSTags":["greenhighlight"],"isExtra":true}]</t>
  </si>
  <si>
    <t>2026-03-04T00:09:57.421+01:00</t>
  </si>
  <si>
    <t>[{"id":"69427510296215434ca56261","count":1,"label":"Margherita 32cm","posId":"112","price":20900,"isExtra":false},{"id":"656dfba1e3c87f5c304ae53b","count":1,"label":"Balné","posId":"K0000","price":1500,"isExtra":true},{"id":"69427510296215434ca562bd","count":4,"label":"Pepsi 1l","posId":"N124","price":5900,"isExtra":false},{"id":"69427510296215434ca56275","count":1,"label":"Baby Špenát &amp; kuře 32cm","posId":"116","price":24900,"isExtra":false},{"id":"656dfba1e3c87f5c304ae53b","count":1,"label":"Balné","posId":"K0000","price":1500,"isExtra":true},{"id":"69427510296215434ca56261","count":1,"label":"Margherita 32cm","posId":"112","price":20900,"isExtra":false},{"id":"656dfba1e3c87f5c304ae53b","count":1,"label":"Balné","posId":"K0000","price":1500,"isExtra":true},{"id":"684ae9399dbab00c87869c20","count":1,"label":"Olivy","posId":"B112","price":2500,"KDSTags":["greenhighlight"],"isExtra":true},{"id":"684ae9399dbab00c87869c2a","count":1,"label":"Kuře","posId":"B114","price":3000,"KDSTags":["greenhighlight"],"isExtra":true}]</t>
  </si>
  <si>
    <t>2026-03-04T00:08:02.947+01:00</t>
  </si>
  <si>
    <t>2026-03-04T00:14:16.385+01:00</t>
  </si>
  <si>
    <t>2026-03-04T00:29:41.292+01:00</t>
  </si>
  <si>
    <t>2026-03-04T00:08:03.268+01:00</t>
  </si>
  <si>
    <t>2026-03-03T23:59:05.794+01:00</t>
  </si>
  <si>
    <t>2026-03-04T00:10:44.031+01:00</t>
  </si>
  <si>
    <t>[{"id":"0005ff76-02c8-47f3-a86e-87443988197a","note":"","count":1,"label":"BBQ Texas 32cm","posId":"119","price":24900,"isExtra":false},{"id":"21fd0686-e8d1-43f1-84c9-d96f5842a3ca","note":"","count":1,"label":"okraj mozzarella, bylinky","posId":"A121","price":5700,"isExtra":true},{"id":"b9414eb5-2809-43b0-9fc8-46fef86c4a8b","note":"","count":1,"label":"Opočno vanilková","posId":"D108","price":12900,"isExtra":false},{"id":"85242cc7-02be-4e3a-9c6b-27dfd40e286b","note":"","count":1,"label":"Mirinda 1l","posId":"N126","price":5900,"isExtra":false}]</t>
  </si>
  <si>
    <t>2026-03-03T23:22:04.316+01:00</t>
  </si>
  <si>
    <t>2026-03-03T23:31:23.618+01:00</t>
  </si>
  <si>
    <t>2026-03-03T23:39:56.370+01:00</t>
  </si>
  <si>
    <t>2026-03-03T23:22:04.875+01:00</t>
  </si>
  <si>
    <t>[{"id":"0ea52415-fdb3-497f-b216-7fd5802f2e0f","note":"","count":1,"label":"Quattro Formaggi 32cm","posId":"123","price":24900,"isExtra":false},{"id":"e4c90673-8957-4c9c-a784-3a1d0b3b4124","note":"","count":1,"label":"pečené brambory","posId":"P103","price":6900,"isExtra":false}]</t>
  </si>
  <si>
    <t>2026-03-03T23:14:17.250+01:00</t>
  </si>
  <si>
    <t>2026-03-03T23:25:42.908+01:00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</si>
  <si>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🌶️🌶️","posId":"120","price":24900,"isExtra":false},{"id":"55199557","note":"","count":1,"label":"Balné","posId":"K0000","price":1500,"isExtra":true},{"id":"57279344","note":"","count":1,"label":"BBQ základ","posId":"ZRB32","price":0,"isExtra":true},{"id":"55199635","note":"","count":1,"label":"okraj hotdog, bez omáčky","posId":"A125","price":5700,"isExtra":true}]</t>
  </si>
  <si>
    <t>2026-03-03T22:41:21.773+01:00</t>
  </si>
  <si>
    <t>2026-03-03T22:50:27.787+01:00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</si>
  <si>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🌶️","posId":"109","price":30900,"isExtra":false},{"id":"55199547","note":"","count":1,"label":"Balné","posId":"K0000","price":2000,"isExtra":true},{"id":"57405742","note":"","size":"Pepsi 1l","count":1,"label":"Pepsi 1l","posId":"N124","price":5900,"isExtra":false}]</t>
  </si>
  <si>
    <t>2026-03-03T22:38:38.243+01:00</t>
  </si>
  <si>
    <t>2026-03-03T22:43:58.707+01:00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</si>
  <si>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základ","posId":"ZSR32","price":0,"isExtra":true}]</t>
  </si>
  <si>
    <t>2026-03-03T22:22:11.441+01:00</t>
  </si>
  <si>
    <t>2026-03-03T22:33:24.494+01:00</t>
  </si>
  <si>
    <t>[{"id":"69427510296215434ca5624f","count":1,"label":"Pepperoni 40cm 🌶️🌶️","posId":"108","price":30900,"isExtra":false},{"id":"656dfba1e3c87f5c304ae0f0","count":1,"label":"Balné","posId":"K0000","price":2000,"isExtra":true},{"id":"69427510296215434ca56263","count":1,"label":"Quattro Formaggi 32cm","posId":"123","price":24900,"isExtra":false},{"id":"656dfba1e3c87f5c304ae53b","count":1,"label":"Balné","posId":"K0000","price":1500,"isExtra":true}]</t>
  </si>
  <si>
    <t>2026-03-03T22:18:09.996+01:00</t>
  </si>
  <si>
    <t>2026-03-03T22:29:56.391+01:00</t>
  </si>
  <si>
    <t>2026-03-03T22:12:03.009+01:00</t>
  </si>
  <si>
    <t>2026-03-03T22:25:13.466+01:00</t>
  </si>
  <si>
    <t>[{"id":"85dc195f-7d7b-4fb5-b41d-eb1c9c76b3a3","note":"","count":1,"label":"Hot &amp; Spicy 32 cm","posId":"146","price":24900,"isExtra":false},{"id":"169906cc-98ac-4101-a361-79ae530758c3","note":"","count":1,"label":"Bez cibule","posId":"X103","price":0,"KDSTags":["redhighlight"],"isExtra":true}]</t>
  </si>
  <si>
    <t>2026-03-03T22:11:26.463+01:00</t>
  </si>
  <si>
    <t>2026-03-03T22:25:33.233+01:00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</si>
  <si>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55199597","note":"","count":1,"label":"Žampiony","posId":"B105","price":2500,"KDSTags":["greenhighlight"],"isExtra":true},{"id":"55199644","note":"","count":1,"label":"Cibule","posId":"B103","price":2500,"KDSTags":["greenhighlight"],"isExtra":true},{"id":"55199654","note":"","count":1,"label":"Špenát s česnekem","posId":"B107","price":2500,"KDSTags":["greenhighlight"],"isExtra":true},{"id":"55199513","note":"","size":"Pečené brambory","count":1,"label":"pečené brambory","posId":"P103","price":6900,"isExtra":false},{"id":"55199557","note":"","count":1,"label":"Balné","posId":"K0000","price":1500,"isExtra":true},{"id":"55199511","note":"","size":"Spicy Wings 🌶️","count":1,"label":"spicy wings 🌶️","posId":"P101","price":11900,"isExtra":false},{"id":"55199557","note":"","count":1,"label":"Balné","posId":"K0000","price":1500,"isExtra":true}]</t>
  </si>
  <si>
    <t>2026-03-03T21:44:02.644+01:00</t>
  </si>
  <si>
    <t>2026-03-03T21:53:22.438+01:00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</si>
  <si>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🌶️🌶️","posId":"122","price":24900,"isExtra":false},{"id":"55199557","note":"","count":1,"label":"Balné","posId":"K0000","price":1500,"isExtra":true}]</t>
  </si>
  <si>
    <t>2026-03-03T21:25:39.519+01:00</t>
  </si>
  <si>
    <t>2026-03-03T21:41:55.090+01:00</t>
  </si>
  <si>
    <t>[{"id":"69427510296215434ca56269","count":1,"label":"Pepperoni 32cm 🌶️🌶️","posId":"120","price":24900,"isExtra":false},{"id":"656dfba1e3c87f5c304ae53b","count":1,"label":"Balné","posId":"K0000","price":1500,"isExtra":true},{"id":"692053d8abcc6d17c0b124e8","count":1,"label":"USA těsto","posId":"17","price":1000,"isExtra":true},{"id":"684ae9399dbab00c87869c24","count":1,"label":"Kukuřice","posId":"B115","price":2500,"KDSTags":["greenhighlight"],"isExtra":true}]</t>
  </si>
  <si>
    <t>2026-03-03T21:21:43.322+01:00</t>
  </si>
  <si>
    <t>2026-03-03T21:41:54.366+01:00</t>
  </si>
  <si>
    <t>[{"id":"55199476","note":"","size":"BBQ Meteor 40cm","count":1,"label":"BBQ Meteor 40cm","posId":"106","price":30900,"isExtra":false},{"id":"55199547","note":"","count":1,"label":"Balné","posId":"K0000","price":2000,"isExtra":true},{"id":"59555713","note":"","count":1,"label":"Rajčatový základ","posId":"ZBR40","price":0,"isExtra":true},{"id":"55199581","note":"","count":1,"label":"okraj mozzarella, bylinky","posId":"A122","price":6500,"isExtra":true},{"id":"55199470","note":"","size":"Margherita 40cm","count":1,"label":"Margherita 40cm","posId":"100","price":26900,"isExtra":false},{"id":"55199547","note":"","count":1,"label":"Balné","posId":"K0000","price":2000,"isExtra":true},{"id":"59589458","note":"","size":"Comeback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</si>
  <si>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2026-03-03T21:19:05.105+01:00</t>
  </si>
  <si>
    <t>2026-03-03T21:47:08.677+01:00</t>
  </si>
  <si>
    <t>2026-03-03T22:04:17.210+01:00</t>
  </si>
  <si>
    <t>2026-03-03T21:44:16.201+01:00</t>
  </si>
  <si>
    <t>[{"id":"0b867b16-3995-4b4a-9deb-1c0d8cecf8d6","note":"","count":1,"label":"Pepperoni 32cm 🌶️🌶️","posId":"120","price":24900,"isExtra":false},{"id":"21fd0686-e8d1-43f1-84c9-d96f5842a3ca","note":"","count":1,"label":"okraj mozzarella, bylinky","posId":"A121","price":5700,"isExtra":true},{"id":"e2500e14-36a7-442f-9e4c-8df3f05db108","note":"","count":1,"label":"Pepperoni salám","posId":"B109","price":3000,"KDSTags":["greenhighlight"],"isExtra":true},{"id":"c8019f80-065c-4f09-9e80-65b85dae2ae1","note":"","count":1,"label":"Kukuřice","posId":"B115","price":2500,"KDSTags":["greenhighlight"],"isExtra":true}]</t>
  </si>
  <si>
    <t>2026-03-03T20:55:48.472+01:00</t>
  </si>
  <si>
    <t>2026-03-03T21:14:20.240+01:00</t>
  </si>
  <si>
    <t>2026-03-03T21:47:34.069+01:00</t>
  </si>
  <si>
    <t>2026-03-03T20:55:48.619+01:00</t>
  </si>
  <si>
    <t>[{"id":"3Gv5NKbbBgu-6YM-NU2Ww","count":1,"label":"BBQ Meteor 40cm","posId":"106","price":30900,"isExtra":false,"creatorId":"Qh0zUtZyvgjLp2LbALC9K","isPackging":0,"actualLabel":"BBQ Meteor 40cm"},{"id":"gSfW8dwSLSlhfOTSE0gUu","count":1,"label":"Margherita 40cm","posId":"100","price":26900,"isExtra":false,"creatorId":"bEgDzqQ2B5intHq_xSGyl","isPackging":0,"actualLabel":"Margherita 40cm"}]</t>
  </si>
  <si>
    <t>2026-03-03T20:48:04.591+01:00</t>
  </si>
  <si>
    <t>2026-03-03T21:07:12.762+01:00</t>
  </si>
  <si>
    <t>2026-03-03T21:28:55.662+01:00</t>
  </si>
  <si>
    <t>2026-03-03T20:48:04.794+01:00</t>
  </si>
  <si>
    <t>[{"id":"0ea52415-fdb3-497f-b216-7fd5802f2e0f","note":"","count":1,"label":"Quattro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bylinky","posId":"A121","price":5700,"isExtra":true},{"id":"03ade9ce-5d0f-4499-a6a3-340b58ae4468","note":"","count":1,"label":"Capricciosa 32cm","posId":"113","price":24900,"isExtra":false},{"id":"bd8e2f82-3d11-4ada-88ad-67191c012d18","note":"","count":1,"label":"Bez oliv","posId":"X112","price":0,"KDSTags":["redhighlight"],"isExtra":true}]</t>
  </si>
  <si>
    <t>2026-03-03T20:35:17.744+01:00</t>
  </si>
  <si>
    <t>2026-03-03T20:48:22.637+01:00</t>
  </si>
  <si>
    <t>[{"id":"69427510296215434ca562a3","count":1,"label":"Česnekový dip","posId":"P106","price":2000,"isExtra":false},{"id":"656dfba1e3c87f5c304ae53b","count":1,"label":"Balné","posId":"K0000","price":1500,"isExtra":true},{"id":"69427510296215434ca5624f","count":1,"label":"Pepperoni 40cm 🌶️🌶️","posId":"108","price":30900,"isExtra":false},{"id":"656dfba1e3c87f5c304ae0f0","count":1,"label":"Balné","posId":"K0000","price":2000,"isExtra":true},{"id":"67449006196a44130f744012","count":1,"label":"okraj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bylinky","posId":"A122","price":6500,"isExtra":true},{"id":"684ae9399dbab00c87869a4d","count":1,"label":"Pepperoni salám","posId":"C109","price":4000,"KDSTags":["greenhighlight"],"isExtra":true}]</t>
  </si>
  <si>
    <t>2026-03-03T20:07:32.208+01:00</t>
  </si>
  <si>
    <t>2026-03-03T20:25:36.294+01:00</t>
  </si>
  <si>
    <t>2026-03-03T19:58:03.706+01:00</t>
  </si>
  <si>
    <t>2026-03-03T20:17:22.598+01:00</t>
  </si>
  <si>
    <t>2026-03-03T20:48:51.754+01:00</t>
  </si>
  <si>
    <t>2026-03-03T19:58:04.017+01:00</t>
  </si>
  <si>
    <t>[{"id":"f59b90ea-5e33-470c-9864-9b5a80873c77","note":"","count":1,"label":"Zeleninová 32 cm","posId":"139","price":24900,"isExtra":false},{"id":"d1e9623b-89c9-4caa-a2ba-cbaafad1a883","note":"","count":1,"label":"Slanina","posId":"B108","price":3000,"KDSTags":["greenhighlight"],"isExtra":true},{"id":"a62e938c-9a71-490f-818d-7d681b9da334","note":"","count":1,"label":"Bez žampionů","posId":"X105","price":0,"KDSTags":["redhighlight"],"isExtra":true},{"id":"85dc195f-7d7b-4fb5-b41d-eb1c9c76b3a3","note":"","count":1,"label":"Hot &amp; Spicy 32 cm","posId":"146","price":24900,"isExtra":false},{"id":"c8019f80-065c-4f09-9e80-65b85dae2ae1","note":"","count":1,"label":"Kukuřice","posId":"B115","price":2500,"KDSTags":["greenhighlight"],"isExtra":true},{"id":"8dc41ad9-a5c2-444f-9989-27a8aa38dce4","note":"","count":1,"label":"Bez jalapenos","posId":"X102","price":0,"KDSTags":["redhighlight"],"isExtra":true}]</t>
  </si>
  <si>
    <t>2026-03-03T19:49:04.537+01:00</t>
  </si>
  <si>
    <t>2026-03-03T20:17:21.705+01:00</t>
  </si>
  <si>
    <t>2026-03-03T20:31:31.214+01:00</t>
  </si>
  <si>
    <t>2026-03-03T19:49:04.667+01:00</t>
  </si>
  <si>
    <t>[{"id":"f59b90ea-5e33-470c-9864-9b5a80873c77","note":"","count":1,"label":"Zeleninová 32 cm","posId":"139","price":24900,"isExtra":false},{"id":"2585f58b-88a9-4cf3-bee9-d0f178b1877c","note":"","count":1,"label":"okraj hotdog, bez omáčky","posId":"A125","price":5700,"isExtra":true},{"id":"26378531-c5c0-43f4-9535-09f267896a62","note":"","count":1,"label":"spicy wings 🌶️","posId":"P101","price":11900,"isExtra":false}]</t>
  </si>
  <si>
    <t>2026-03-03T19:45:56.054+01:00</t>
  </si>
  <si>
    <t>2026-03-03T19:58:32.176+01:00</t>
  </si>
  <si>
    <t>[{"id":"55199480","note":"","size":"Capricciosa 40cm","count":1,"label":"Capricciosa 40cm","posId":"101","price":30900,"isExtra":false},{"id":"55199547","note":"","count":1,"label":"Balné","posId":"K0000","price":2000,"isExtra":true},{"id":"59555716","note":"","count":1,"label":"Smetanový základ","posId":"ZRS40","price":0,"isExtra":true},{"id":"55199641","note":"","count":1,"label":"okraj hotdog, bez omáčky","posId":"A126","price":6500,"isExtra":true},{"id":"55199609","note":"","count":1,"label":"Bez oliv","posId":"X112","price":0,"KDSTags":["redhighlight"],"isExtra":true},{"id":"55199516","note":"","size":"Česnekový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</si>
  <si>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2026-03-03T19:39:05.631+01:00</t>
  </si>
  <si>
    <t>2026-03-03T19:45:31.186+01:00</t>
  </si>
  <si>
    <t>[{"id":"HCO4lYOorDZZKSH0466K0","count":1,"label":"Pepperoni 32cm 🌶️🌶️","posId":"120","price":24900,"isExtra":false,"creatorId":"p6YUhEPUBEDTX7_0D1F_3","isPackging":0,"actualLabel":"Pepperoni 32cm 🌶️🌶️"}]</t>
  </si>
  <si>
    <t>2026-03-03T19:27:04.046+01:00</t>
  </si>
  <si>
    <t>2026-03-03T19:38:24.610+01:00</t>
  </si>
  <si>
    <t>2026-03-03T20:05:32.235+01:00</t>
  </si>
  <si>
    <t>2026-03-03T19:27:04.929+01:00</t>
  </si>
  <si>
    <t>[{"id":"ee394832-8137-440a-84b7-b9e0df42a9ab","note":"","count":1,"label":"Hawai 32cm","posId":"114","price":24900,"isExtra":false},{"id":"6aa3aced-8eb9-4d56-b143-2e40b111d74f","note":"","count":1,"label":"Poděbradská malinovka 0,5l","posId":"N129","price":4900,"isExtra":false}]</t>
  </si>
  <si>
    <t>2026-03-03T19:22:34.689+01:00</t>
  </si>
  <si>
    <t>2026-03-03T19:39:35.875+01:00</t>
  </si>
  <si>
    <t>[{"id":"55199475","note":"","size":"BBQ Texas 40cm","count":1,"label":"BBQ Texas 40cm","posId":"107","price":30900,"isExtra":false},{"id":"55199547","note":"","count":1,"label":"Balné","posId":"K0000","price":2000,"isExtra":true},{"id":"59555713","note":"","count":1,"label":"Rajčatový základ","posId":"ZBR40","price":0,"isExtra":true},{"id":"55199516","note":"","size":"Česnekový dip","count":1,"label":"Česnekový dip","posId":"P106","price":2000,"isExtra":false},{"id":"55199557","note":"","count":1,"label":"Balné","posId":"K0000","price":1500,"isExtra":true},{"id":"57405741","note":"","size":"BIRGO grapefruit 0,5l","count":1,"label":"BIRGO grapefruit 0,5l","posId":"N131","price":4900,"isExtra":false}]</t>
  </si>
  <si>
    <t>2026-03-03T19:20:03.818+01:00</t>
  </si>
  <si>
    <t>2026-03-03T19:39:44.219+01:00</t>
  </si>
  <si>
    <t>2026-03-03T19:46:53.877+01:00</t>
  </si>
  <si>
    <t>2026-03-03T19:20:04.105+01:00</t>
  </si>
  <si>
    <t>2026-03-03T19:18:09.538+01:00</t>
  </si>
  <si>
    <t>2026-03-03T19:35:49.091+01:00</t>
  </si>
  <si>
    <t>[{"id":"P106","note":"","count":1,"label":"Česnekový dip","posId":"P106","price":2000,"isExtra":false},{"id":"K0000","note":"","count":1,"label":"Balné","posId":"K0000","price":1500,"isExtra":true},{"id":"109","note":"","count":1,"label":"Comeback 40cm 🌶️","posId":"109","price":30900,"isExtra":false},{"id":"K0000","note":"","count":1,"label":"Balné","posId":"K0000","price":2000,"isExtra":true},{"id":"106","note":"","count":1,"label":"BBQ Meteor 40cm","posId":"106","price":30900,"isExtra":false},{"id":"K0000","note":"","count":1,"label":"Balné","posId":"K0000","price":2000,"isExtra":true}]</t>
  </si>
  <si>
    <t>2026-03-03T19:09:29.155+01:00</t>
  </si>
  <si>
    <t>2026-03-03T19:22:50.523+01:00</t>
  </si>
  <si>
    <t>2026-03-03T19:09:03.959+01:00</t>
  </si>
  <si>
    <t>2026-03-03T19:31:41.424+01:00</t>
  </si>
  <si>
    <t>2026-03-03T19:53:07.988+01:00</t>
  </si>
  <si>
    <t>2026-03-03T19:09:04.131+01:00</t>
  </si>
  <si>
    <t>[{"id":"0ea52415-fdb3-497f-b216-7fd5802f2e0f","note":"","count":1,"label":"Quattro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78a6e98d-57cb-4e2c-9a3c-9d40f7b79583","note":"","count":1,"label":"Gorgonzola","posId":"C101","price":4000,"KDSTags":["greenhighlight"],"isExtra":true},{"id":"f315e3ea-4d99-415a-ab21-4d8aa27beec9","note":"","count":1,"label":"Kuře","posId":"C114","price":4000,"KDSTags":["greenhighlight"],"isExtra":true}]</t>
  </si>
  <si>
    <t>2026-03-03T19:06:40.599+01:00</t>
  </si>
  <si>
    <t>2026-03-03T19:20:37.592+01:00</t>
  </si>
  <si>
    <t>[{"id":"69427510296215434ca56251","count":1,"label":"BBQ Texas 40cm","posId":"107","price":30900,"isExtra":false},{"id":"656dfba1e3c87f5c304ae0f0","count":1,"label":"Balné","posId":"K0000","price":2000,"isExtra":true},{"id":"67449006196a44130f744015","count":1,"label":"okraj hotdog, bbq omáčka","posId":"A120","price":6500,"isExtra":true},{"id":"684ae9399dbab00c87869cd0","count":1,"label":"Bez mozzarelly","posId":"X113","price":0,"KDSTags":["redhighlight"],"isExtra":true}]</t>
  </si>
  <si>
    <t>2026-03-03T19:01:57.176+01:00</t>
  </si>
  <si>
    <t>2026-03-03T19:21:01.315+01:00</t>
  </si>
  <si>
    <t>[{"id":"101","note":"","count":1,"label":"Capricciosa 40cm","posId":"101","price":30900,"isExtra":false},{"id":"K0000","note":"","count":1,"label":"Balné","posId":"K0000","price":2000,"isExtra":true},{"id":"C102","note":"","count":1,"label":"Jalapeňos","posId":"C102","price":3500,"KDSTags":["greenhighlight"],"isExtra":true}]</t>
  </si>
  <si>
    <t>2026-03-03T18:46:24.523+01:00</t>
  </si>
  <si>
    <t>2026-03-03T18:56:50.431+01:00</t>
  </si>
  <si>
    <t>2026-03-03T18:43:23.985+01:00</t>
  </si>
  <si>
    <t>2026-03-03T18:56:25.299+01:00</t>
  </si>
  <si>
    <t>[{"id":"69427510296215434ca56275","count":1,"label":"Baby Špenát &amp; kuře 32cm","posId":"116","price":24900,"isExtra":false},{"id":"656dfba1e3c87f5c304ae53b","count":1,"label":"Balné","posId":"K0000","price":1500,"isExtra":true},{"id":"6745a0834b0bcb028b56b25f","count":1,"label":"Rajčatový základ","posId":"ZSR32","price":0,"isExtra":true},{"id":"656dfba1e3c87f5c304ae30e","count":1,"label":"okraj mozzarella, bylinky","posId":"A121","price":5700,"isExtra":true},{"id":"684ae9399dbab00c87869d74","count":1,"label":"Bez kuřete","posId":"X114","price":0,"KDSTags":["redhighlight"],"isExtra":true},{"id":"684ae9399dbab00c87869c25","count":1,"label":"Špenát s česnekem","posId":"B107","price":2500,"KDSTags":["greenhighlight"],"isExtra":true},{"id":"684ae9399dbab00c87869c27","count":1,"label":"Šunka","posId":"B106","price":3000,"KDSTags":["greenhighlight"],"isExtra":true},{"id":"684ae9399dbab00c87869c28","count":1,"label":"Slanina","posId":"B108","price":3000,"KDSTags":["greenhighlight"],"isExtra":true},{"id":"69427510296215434ca5626f","count":1,"label":"Zeleninová 32cm","posId":"115","price":24900,"isExtra":false},{"id":"656dfba1e3c87f5c304ae53b","count":1,"label":"Balné","posId":"K0000","price":1500,"isExtra":true},{"id":"656dfba1e3c87f5c304ae30e","count":1,"label":"okraj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bylinky","posId":"A121","price":5700,"isExtra":true},{"id":"684ae9399dbab00c87869d16","count":1,"label":"Bez žampionů","posId":"X105","price":0,"KDSTags":["redhighlight"],"isExtra":true},{"id":"684ae9399dbab00c87869d17","count":1,"label":"Bez oliv","posId":"X112","price":0,"KDSTags":["redhighlight"],"isExtra":true},{"id":"684ae9399dbab00c87869c28","count":2,"label":"Slanina","posId":"B108","price":3000,"KDSTags":["greenhighlight"],"isExtra":true}]</t>
  </si>
  <si>
    <t>2026-03-03T18:41:02.841+01:00</t>
  </si>
  <si>
    <t>2026-03-03T19:14:11.580+01:00</t>
  </si>
  <si>
    <t>[{"id":"4d0fe7ad-c88a-4a73-8015-c60680489cf8","note":"","count":1,"label":"Baby Špenát &amp; kuře 32cm","posId":"116","price":24900,"isExtra":false},{"id":"c8019f80-065c-4f09-9e80-65b85dae2ae1","note":"","count":1,"label":"Kukuřice","posId":"B115","price":2500,"KDSTags":["greenhighlight"],"isExtra":true},{"id":"35e045f9-bc36-46e9-8142-6579de78a05b","note":"","count":1,"label":"Comeback 32cm 🌶️","posId":"121","price":24900,"isExtra":false},{"id":"987fa0f9-906b-4c8f-b658-123a02363de3","note":"","count":1,"label":"BBQ Texas 18cm","posId":"131","price":11900,"isExtra":false},{"id":"1bb5324c-790d-4502-a23d-410116b83c3f","note":"","count":1,"label":"Kuře","posId":"A114","price":2000,"isExtra":true},{"id":"f917a1e8-52b4-4621-aa24-89b06c89e060","note":"","count":1,"label":"Bez slaniny","posId":"X108","price":0,"KDSTags":["redhighlight"],"isExtra":true}]</t>
  </si>
  <si>
    <t>2026-03-03T18:32:39.748+01:00</t>
  </si>
  <si>
    <t>2026-03-03T18:48:03.185+01:00</t>
  </si>
  <si>
    <t>[{"id":"y4Ud58ITso9ISpwqJmsZm","count":1,"label":"Pepperoni 40cm 🌶️🌶️","posId":"108","price":30900,"isExtra":false,"creatorId":"eB4BOmr-52APrIQ9esao9","isPackging":0,"actualLabel":"Pepperoni 40cm 🌶️🌶️"},{"id":"extra_20230331101812_3","count":1,"label":"okraj mozzarella, bylinky","posId":"A122","price":6500,"isExtra":true,"mainItemId":"y4Ud58ITso9ISpwqJmsZm"},{"id":"knVYG7n-YfgalDKLvtO0u","count":1,"label":"Quattro Formaggi 40cm","posId":"111","price":30900,"isExtra":false,"creatorId":"zIKUzja-isaLpf6RG2_j7","isPackging":0,"actualLabel":"Quattro Formaggi 40cm"}]</t>
  </si>
  <si>
    <t>2026-03-03T18:27:51.236+01:00</t>
  </si>
  <si>
    <t>2026-03-03T18:43:10.361+01:00</t>
  </si>
  <si>
    <t>[{"id":"3Gv5NKbbBgu-6YM-NU2Ww","count":1,"label":"BBQ Meteor 40cm","posId":"106","price":30900,"isExtra":false,"creatorId":"sQ0k21TtCHTxsG5kd0fTn","isPackging":0,"actualLabel":"BBQ Meteor 40cm"}]</t>
  </si>
  <si>
    <t>2026-03-03T18:27:10.687+01:00</t>
  </si>
  <si>
    <t>2026-03-03T18:42:12.946+01:00</t>
  </si>
  <si>
    <t>2026-03-03T17:58:45.642+01:00</t>
  </si>
  <si>
    <t>2026-03-03T18:09:46.320+01:00</t>
  </si>
  <si>
    <t>[{"id":"69427510296215434ca56251","count":1,"label":"BBQ Texas 40cm","posId":"107","price":30900,"isExtra":false},{"id":"656dfba1e3c87f5c304ae0f0","count":1,"label":"Balné","posId":"K0000","price":2000,"isExtra":true},{"id":"69427510296215434ca56253","count":1,"label":"BBQ Meteor 40cm","posId":"106","price":30900,"isExtra":false},{"id":"656dfba1e3c87f5c304ae0f0","count":1,"label":"Balné","posId":"K0000","price":2000,"isExtra":true}]</t>
  </si>
  <si>
    <t>2026-03-03T17:42:57.346+01:00</t>
  </si>
  <si>
    <t>2026-03-03T19:26:48.341+01:00</t>
  </si>
  <si>
    <t>[{"id":"yHgmhgtyHsa83CeT0bnGl","count":1,"label":"Hawai 40cm","posId":"102","price":30900,"isExtra":false,"creatorId":"nBAmOD4VqUtGX5nW84c49","isPackging":0,"actualLabel":"Hawai 40cm"},{"id":"extra_20230331101812_3","count":1,"label":"okraj mozzarella, bylinky","posId":"A122","price":6500,"isExtra":true,"mainItemId":"yHgmhgtyHsa83CeT0bnGl"},{"id":"RjnzJvFGQ7bViwxWS8fAW","count":1,"label":"Bez ananasu","posId":"X100","price":0,"KDSTags":["redhighlight"],"isExtra":true,"mainItemId":"yHgmhgtyHsa83CeT0bnGl"},{"id":"qDn96ATbqHd_7vbQ_cZWe","count":1,"label":"Česnekový dip","posId":"P106","price":2000,"isExtra":false,"creatorId":"biCJsUPW3lQMS1WcIyypL","isPackging":0,"actualLabel":"Česnekový dip"},{"id":"qDn96ATbqHd_7vbQ_cZWe","count":1,"label":"Česnekový dip","posId":"P106","price":2000,"isExtra":false,"creatorId":"lNNgSy_IFXnQ4cj0VEcPG","isPackging":0,"actualLabel":"Česnekový dip"},{"id":"qDn96ATbqHd_7vbQ_cZWe","count":1,"label":"Česnekový dip","posId":"P106","price":2000,"isExtra":false,"creatorId":"1DFiagdz1Rq8t_2O5JQLb","isPackging":0,"actualLabel":"Česnekový dip"}]</t>
  </si>
  <si>
    <t>2026-03-03T17:33:02.752+01:00</t>
  </si>
  <si>
    <t>2026-03-03T17:43:04.466+01:00</t>
  </si>
  <si>
    <t>2026-03-03T17:32:42.164+01:00</t>
  </si>
  <si>
    <t>2026-03-03T17:44:22.491+01:00</t>
  </si>
  <si>
    <t>[{"id":"C20ygzQOlr3mE8J1awXgY","count":1,"label":"Comeback 40cm 🌶️","posId":"109","price":30900,"isExtra":false,"creatorId":"gBy6Kalr0aMi63cz4XQIh","isPackging":0,"actualLabel":"Comeback 40cm 🌶️"},{"id":"SReQf7qrbg16w3ivD2HUg","count":1,"label":"Quattro Formaggi 32cm","posId":"123","price":24900,"isExtra":false,"creatorId":"U2quiRk9bdCTYHInxctLU","isPackging":0,"actualLabel":"Quattro Formaggi 32cm"}]</t>
  </si>
  <si>
    <t>2026-03-03T17:28:03.779+01:00</t>
  </si>
  <si>
    <t>2026-03-03T17:39:16.429+01:00</t>
  </si>
  <si>
    <t>[{"id":"59589455","note":"","size":"Margherita 32cm","count":1,"label":"Margherita 32cm","posId":"112","price":20900,"isExtra":false},{"id":"55199557","note":"","count":1,"label":"Balné","posId":"K0000","price":1500,"isExtra":true},{"id":"59589457","note":"","size":"Hot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32cm","posId":"113","price":24900,"isExtra":false},{"id":"55199557","note":"","count":1,"label":"Balné","posId":"K0000","price":1500,"isExtra":true},{"id":"55199609","note":"","count":1,"label":"Bez oliv","posId":"X112","price":0,"KDSTags":["redhighlight"],"isExtra":true}]</t>
  </si>
  <si>
    <t>2026-03-03T16:53:21.798+01:00</t>
  </si>
  <si>
    <t>2026-03-03T16:58:44.123+01:00</t>
  </si>
  <si>
    <t>[{"id":"59589464","note":"","size":"Capricciosa 32cm","count":1,"label":"Capricciosa 32cm","posId":"113","price":24900,"isExtra":false},{"id":"55199557","note":"","count":1,"label":"Balné","posId":"K0000","price":1500,"isExtra":true}]</t>
  </si>
  <si>
    <t>2026-03-03T16:29:21.010+01:00</t>
  </si>
  <si>
    <t>2026-03-03T16:34:35.476+01:00</t>
  </si>
  <si>
    <t>[{"id":"59808680","note":"","size":"Jablečno-skořicové rolls","count":1,"label":"Jablečno-skořicové rolls","posId":"18","price":8900,"isExtra":false},{"id":"55199557","note":"","count":1,"label":"Balné","posId":"K0000","price":1500,"isExtra":true},{"id":"59589463","note":"","size":"Hawai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32cm","posId":"114","price":24900,"isExtra":false},{"id":"55199557","note":"","count":1,"label":"Balné","posId":"K0000","price":1500,"isExtra":true},{"id":"57279339","note":"","count":1,"label":"Smetanový základ","posId":"ZRS32","price":0,"isExtra":true}]</t>
  </si>
  <si>
    <t>2026-03-03T16:14:38.164+01:00</t>
  </si>
  <si>
    <t>2026-03-03T16:28:02.606+01:00</t>
  </si>
  <si>
    <t>[{"id":"55199479","note":"","size":"Hawai 40cm","count":1,"label":"Hawai 40cm","posId":"102","price":30900,"isExtra":false},{"id":"55199547","note":"","count":1,"label":"Balné","posId":"K0000","price":2000,"isExtra":true},{"id":"59555716","note":"","count":1,"label":"Smetanový základ","posId":"ZRS40","price":0,"isExtra":true},{"id":"59589455","note":"","size":"Margherita 32cm","count":1,"label":"Margherita 32cm","posId":"112","price":20900,"isExtra":false},{"id":"55199557","note":"","count":1,"label":"Balné","posId":"K0000","price":1500,"isExtra":true}]</t>
  </si>
  <si>
    <t>2026-03-03T15:57:12.112+01:00</t>
  </si>
  <si>
    <t>2026-03-03T16:24:05.529+01:00</t>
  </si>
  <si>
    <t>[{"id":"69427510296215434ca5624f","count":1,"label":"Pepperoni 40cm 🌶️🌶️","posId":"108","price":30900,"isExtra":false},{"id":"656dfba1e3c87f5c304ae0f0","count":1,"label":"Balné","posId":"K0000","price":2000,"isExtra":true},{"id":"67449006196a44130f744015","count":1,"label":"okraj hotdog, bbq omáčka","posId":"A120","price":6500,"isExtra":true},{"id":"684ae9399dbab00c87869a41","count":1,"label":"Žampiony","posId":"C105","price":3500,"KDSTags":["greenhighlight"],"isExtra":true}]</t>
  </si>
  <si>
    <t>2026-03-03T15:57:11.556+01:00</t>
  </si>
  <si>
    <t>2026-03-03T16:02:35.560+01:00</t>
  </si>
  <si>
    <t>[{"id":"69427510296215434ca562bf","count":1,"label":"Pepsi zero sugar 1l","posId":"N125","price":5900,"isExtra":false},{"id":"69427510296215434ca56269","count":1,"label":"Pepperoni 32cm 🌶️🌶️","posId":"120","price":24900,"isExtra":false},{"id":"656dfba1e3c87f5c304ae53b","count":1,"label":"Balné","posId":"K0000","price":1500,"isExtra":true}]</t>
  </si>
  <si>
    <t>Anas</t>
  </si>
  <si>
    <t>2026-03-03T14:45:10.218+01:00</t>
  </si>
  <si>
    <t>2026-03-03T14:56:17.668+01:00</t>
  </si>
  <si>
    <t>[{"id":"120","note":"","count":1,"label":"Pepperoni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bylinky","posId":"A121","price":5700,"isExtra":true},{"id":"P100","note":"","count":1,"label":"Pepperoni Rolls 🌶️","posId":"P100","price":8900,"isExtra":false},{"id":"K0000","note":"","count":1,"label":"Balné","posId":"K0000","price":1500,"isExtra":true},{"id":"P106","note":"","count":1,"label":"Česnekový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</si>
  <si>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2026-03-03T14:26:32.632+01:00</t>
  </si>
  <si>
    <t>2026-03-03T14:29:04.333+01:00</t>
  </si>
  <si>
    <t>[{"id":"puwZHQ224EjXMazdlBSIW","count":1,"label":"Margherita 32cm","posId":"112","price":20900,"isExtra":false,"creatorId":"chQHRl8V8TSmDULx2kF4D","isPackging":0,"actualLabel":"Margherita 32cm"},{"id":"Lnv6ZrDBBlwPhp3mQvDQW","count":1,"label":"BBQ základ","posId":"ZRB32","price":0,"isExtra":true,"mainItemId":"puwZHQ224EjXMazdlBSIW"},{"id":"aEhGN0F1eP1ffk52R-6IM","count":1,"label":"okraj mozzarella, bylinky","posId":"A121","price":5700,"isExtra":true,"mainItemId":"puwZHQ224EjXMazdlBSIW"},{"id":"extra_20230331101812_75","count":1,"label":"Kukuřice","posId":"B115","price":2500,"KDSTags":["greenhighlight"],"isExtra":true,"mainItemId":"puwZHQ224EjXMazdlBSIW"},{"id":"extra_20230331101812_79","count":1,"label":"Slanina","posId":"B108","price":3000,"KDSTags":["greenhighlight"],"isExtra":true,"mainItemId":"puwZHQ224EjXMazdlBSIW"},{"id":"UiLFlQe0LhIKBf2_-0QW3","count":1,"label":"Aquilla jemně perlivá","posId":"N141","price":3900,"isExtra":false,"creatorId":"eYyJGcv-u9-irgklL8xsM","isPackging":0,"actualLabel":"Aquilla jemně perlivá"}]</t>
  </si>
  <si>
    <t>2026-03-03T14:17:42.963+01:00</t>
  </si>
  <si>
    <t>2026-03-03T14:24:25.888+01:00</t>
  </si>
  <si>
    <t>[{"id":"59589463","note":"","size":"Hawai 32cm","count":1,"label":"Hawai 32cm","posId":"114","price":24900,"isExtra":false},{"id":"55199557","note":"","count":1,"label":"Balné","posId":"K0000","price":1500,"isExtra":true},{"id":"57405742","note":"","size":"Pepsi 1l","count":1,"label":"Pepsi 1l","posId":"N124","price":5900,"isExtra":false}]</t>
  </si>
  <si>
    <t>2026-03-03T13:58:05.108+01:00</t>
  </si>
  <si>
    <t>2026-03-03T14:07:26.865+01:00</t>
  </si>
  <si>
    <t>[{"id":"69427510296215434ca5624f","count":1,"label":"Pepperoni 40cm 🌶️🌶️","posId":"108","price":30900,"isExtra":false},{"id":"656dfba1e3c87f5c304ae0f0","count":1,"label":"Balné","posId":"K0000","price":2000,"isExtra":true},{"id":"6745a0834b0bcb028b56b725","count":1,"label":"BBQ základ","posId":"ZRB40","price":0,"isExtra":true},{"id":"67449006196a44130f744012","count":1,"label":"okraj mozzarella, bylinky","posId":"A122","price":6500,"isExtra":true},{"id":"684ae9399dbab00c87869a46","count":1,"label":"Kukuřice","posId":"C115","price":3500,"KDSTags":["greenhighlight"],"isExtra":true},{"id":"684ae9399dbab00c87869a48","count":1,"label":"Mozzarella","posId":"C113","price":4000,"KDSTags":["greenhighlight"],"isExtra":true},{"id":"684ae9399dbab00c87869a4c","count":1,"label":"Kuře","posId":"C114","price":4000,"KDSTags":["greenhighlight"],"isExtra":true}]</t>
  </si>
  <si>
    <t>2026-03-03T13:15:12.219+01:00</t>
  </si>
  <si>
    <t>2026-03-03T13:23:10.410+01:00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</si>
  <si>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40cm","posId":"111","price":30900,"isExtra":false},{"id":"55199547","note":"","count":1,"label":"Balné","posId":"K0000","price":2000,"isExtra":true},{"id":"57405742","note":"","size":"Pepsi 1l","count":1,"label":"Pepsi 1l","posId":"N124","price":5900,"isExtra":false}]</t>
  </si>
  <si>
    <t>2026-03-03T12:55:44.370+01:00</t>
  </si>
  <si>
    <t>2026-03-03T12:58:26.566+01:00</t>
  </si>
  <si>
    <t>[{"id":"7aBj0yr8ehZGT_Y-fZEHI","count":1,"label":"Guarana kiwi a jablko","posId":"N144","price":5500,"isExtra":false,"discount":{"type":"absolute","value":35},"creatorId":"5Epj6O0sbdsxBBerOL3D_","isPackging":0,"actualLabel":"Guarana kiwi a jablko"}]</t>
  </si>
  <si>
    <t>2026-03-03T12:34:03.387+01:00</t>
  </si>
  <si>
    <t>2026-03-03T12:34:11.750+01:00</t>
  </si>
  <si>
    <t>[{"id":"7aBj0yr8ehZGT_Y-fZEHI","count":1,"label":"Guarana kiwi a jablko","posId":"N144","price":5500,"isExtra":false,"creatorId":"x4vzzd0q_d8JHdMJ3X7Z8","isPackging":0,"actualLabel":"Guarana kiwi a jablko"}]</t>
  </si>
  <si>
    <t>2026-03-03T12:27:13.482+01:00</t>
  </si>
  <si>
    <t>2026-03-03T12:56:07.100+01:00</t>
  </si>
  <si>
    <t>[{"id":"69427510296215434ca5625b","count":1,"label":"Baby špenát &amp; kuře 40cm","posId":"104","price":30900,"isExtra":false,"isCooked":true},{"id":"656dfba1e3c87f5c304ae0f0","count":1,"label":"Balné","posId":"K0000","price":2000,"isExtra":true},{"id":"6745a0834b0bcb028b56b83b","count":1,"label":"Rajčatový základ","posId":"ZSR40","price":0,"isExtra":true},{"id":"67449006196a44130f744012","count":1,"label":"okraj mozzarella, bylinky","posId":"A122","price":6500,"isExtra":true,"isCooked":true},{"id":"69427510296215434ca562ad","count":1,"label":"Jablečno-skořicové rolls","posId":"18","price":8900,"isExtra":false},{"id":"656dfba1e3c87f5c304ae53b","count":1,"label":"Balné","posId":"K0000","price":1500,"isExtra":true}]</t>
  </si>
  <si>
    <t>2026-03-03T12:07:28.241+01:00</t>
  </si>
  <si>
    <t>2026-03-03T12:07:31.124+01:00</t>
  </si>
  <si>
    <t>[{"id":"7aBj0yr8ehZGT_Y-fZEHI","count":1,"label":"Guarana kiwi a jablko","posId":"N144","price":5500,"isExtra":false,"creatorId":"eR0eqkdPm10pxsYn24s1y","isPackging":0,"actualLabel":"Guarana kiwi a jablko"}]</t>
  </si>
  <si>
    <t>2026-03-03T11:26:24.798+01:00</t>
  </si>
  <si>
    <t>2026-03-03T11:44:56.841+01:00</t>
  </si>
  <si>
    <t>[{"id":"57464195","note":"","size":"Dip Jalapeňos","count":2,"label":"Dip Jalapeňos","posId":"P107","price":2000,"isExtra":false},{"id":"55199557","note":"","count":2,"label":"Balné","posId":"K0000","price":1500,"isExtra":true},{"id":"55199472","note":"","size":"Hot &amp; Spicy 40cm 🌶️🌶️","count":2,"label":"Hot &amp; Spicy 40cm 🌶️🌶️","posId":"110","price":30900,"isExtra":false},{"id":"55199547","note":"","count":2,"label":"Balné","posId":"K0000","price":2000,"isExtra":true},{"id":"55199624","note":"","count":2,"label":"okraj hotdog, bbq omáčka","posId":"A120","price":6500,"isExtra":true}]</t>
  </si>
  <si>
    <t>2026-03-03T11:21:03.777+01:00</t>
  </si>
  <si>
    <t>2026-03-03T11:31:46.598+01:00</t>
  </si>
  <si>
    <t>2026-03-03T12:31:56.878+01:00</t>
  </si>
  <si>
    <t>2026-03-03T11:30:29.894+01:00</t>
  </si>
  <si>
    <t>[{"id":"a4efa812-1470-4ea2-a19d-39843abed3be","note":"","count":1,"label":"Comeback 32 cm","posId":"145","price":24900,"isExtra":false},{"id":"85242cc7-02be-4e3a-9c6b-27dfd40e286b","note":"","count":1,"label":"Mirinda 1l","posId":"N126","price":5900,"isExtra":false}]</t>
  </si>
  <si>
    <t>2026-03-03T11:19:03.610+01:00</t>
  </si>
  <si>
    <t>2026-03-03T11:45:57.260+01:00</t>
  </si>
  <si>
    <t>2026-03-03T11:08:03.115+01:00</t>
  </si>
  <si>
    <t>2026-03-03T11:44:58.417+01:00</t>
  </si>
  <si>
    <t>2026-03-03T11:47:38.779+01:00</t>
  </si>
  <si>
    <t>2026-03-03T11:08:03.302+01:00</t>
  </si>
  <si>
    <t>[{"id":"e12521cc-9391-4513-be27-f090014536cf","note":"","count":1,"label":"BBQ Texas 32 cm","posId":"143","price":24900,"isExtra":false},{"id":"21fd0686-e8d1-43f1-84c9-d96f5842a3ca","note":"","count":1,"label":"okraj mozzarella, bylinky","posId":"A121","price":5700,"isExtra":true},{"id":"e50ff4de-a31a-4748-b60e-66140c46f568","note":"","count":1,"label":"Bez papriky","posId":"X111","price":0,"KDSTags":["redhighlight"],"isExtra":true},{"id":"3a8b6a85-3b5c-4ee4-be2d-261ab8731d6e","note":"","count":1,"label":"Česnekový dip","posId":"P106","price":2000,"isExtra":false}]</t>
  </si>
  <si>
    <t>2026-03-03T10:51:02.475+01:00</t>
  </si>
  <si>
    <t>2026-03-03T11:09:45.259+01:00</t>
  </si>
  <si>
    <t>[{"id":"0ea52415-fdb3-497f-b216-7fd5802f2e0f","note":"","count":1,"label":"Quattro Formaggi 32cm","posId":"123","price":24900,"isExtra":false},{"id":"6e9ef16b-b5cb-40a1-ad72-f28a9276a0f7","note":"","count":1,"label":"Kuře","posId":"B114","price":3000,"KDSTags":["greenhighlight"],"isExtra":true},{"id":"a4efa812-1470-4ea2-a19d-39843abed3be","note":"","count":1,"label":"Comeback 32 cm","posId":"145","price":24900,"isExtra":false},{"id":"68d93a2c-5ce2-44a5-857b-6d579cd1f445","note":"","count":1,"label":"Žampiony","posId":"B105","price":2500,"KDSTags":["greenhighlight"],"isExtra":true}]</t>
  </si>
  <si>
    <t>2026-03-03T10:20:03.376+01:00</t>
  </si>
  <si>
    <t>2026-03-03T11:19:40.084+01:00</t>
  </si>
  <si>
    <t>2026-03-03T11:33:08.586+01:00</t>
  </si>
  <si>
    <t>2026-03-03T10:20:03.632+01:00</t>
  </si>
  <si>
    <t>[{"id":"f1315fc0-dfbb-459c-9f31-49d8e60875f4","note":"","count":1,"label":"Pepperoni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bylinky","posId":"A122","price":6500,"isExtra":true},{"id":"d5c01305-5b81-4931-8ef0-14413da22bab","note":"","count":1,"label":"Kukuřice","posId":"C115","price":3500,"KDSTags":["greenhighlight"],"isExtra":true}]</t>
  </si>
  <si>
    <t>2026-03-03T01:43:05.552+01:00</t>
  </si>
  <si>
    <t>2026-03-03T11:17:47.662+01:00</t>
  </si>
  <si>
    <t>2026-03-03T11:34:22.210+01:00</t>
  </si>
  <si>
    <t>2026-03-03T09:50:00.551+01:00</t>
  </si>
  <si>
    <t>2026-03-03T00:39:38.633+01:00</t>
  </si>
  <si>
    <t>2026-03-03T00:52:53.089+01:00</t>
  </si>
  <si>
    <t>2026-03-03T00:10:28.987+01:00</t>
  </si>
  <si>
    <t>2026-03-03T00:18:33.399+01:00</t>
  </si>
  <si>
    <t>[{"id":"59589455","note":"","size":"Margherita 32cm","count":1,"label":"Margherita 32cm","posId":"112","price":20900,"isExtra":false},{"id":"55199557","note":"","count":1,"label":"Balné","posId":"K0000","price":1500,"isExtra":true},{"id":"57279339","note":"","count":1,"label":"Smetanový základ","posId":"ZRS32","price":0,"isExtra":true}]</t>
  </si>
  <si>
    <t>2026-03-02T23:43:05.229+01:00</t>
  </si>
  <si>
    <t>2026-03-02T23:59:25.628+01:00</t>
  </si>
  <si>
    <t>2026-03-03T00:48:10.616+01:00</t>
  </si>
  <si>
    <t>2026-03-02T23:57:39.935+01:00</t>
  </si>
  <si>
    <t>2026-03-02T23:25:12.051+01:00</t>
  </si>
  <si>
    <t>2026-03-02T23:35:51.330+01:00</t>
  </si>
  <si>
    <t>[{"id":"59589455","note":"","size":"Margherita 32cm","count":1,"label":"Margherita 32cm","posId":"112","price":20900,"isExtra":false},{"id":"55199557","note":"","count":1,"label":"Balné","posId":"K0000","price":1500,"isExtra":true},{"id":"55199568","note":"","count":1,"label":"Jalapeňos","posId":"B102","price":2500,"KDSTags":["green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</si>
  <si>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2026-03-02T23:21:30.859+01:00</t>
  </si>
  <si>
    <t>2026-03-02T23:40:00.421+01:00</t>
  </si>
  <si>
    <t>[{"id":"69427510296215434ca56253","count":1,"label":"BBQ Meteor 40cm","posId":"106","price":30900,"isExtra":false},{"id":"656dfba1e3c87f5c304ae0f0","count":1,"label":"Balné","posId":"K0000","price":2000,"isExtra":true},{"id":"69427510296215434ca562a3","count":1,"label":"Česnekový dip","posId":"P106","price":2000,"isExtra":false},{"id":"656dfba1e3c87f5c304ae53b","count":1,"label":"Balné","posId":"K0000","price":1500,"isExtra":true},{"id":"69427510296215434ca5629d","count":1,"label":"pečené brambory","posId":"P103","price":6900,"isExtra":false},{"id":"656dfba1e3c87f5c304ae53b","count":1,"label":"Balné","posId":"K0000","price":1500,"isExtra":true},{"id":"69427510296215434ca56299","count":1,"label":"spicy wings 🌶️","posId":"P101","price":11900,"isExtra":false},{"id":"656dfba1e3c87f5c304ae53b","count":1,"label":"Balné","posId":"K0000","price":1500,"isExtra":true},{"id":"69427510296215434ca5629b","count":1,"label":"masové kuličky","posId":"P102","price":9900,"isExtra":false},{"id":"656dfba1e3c87f5c304ae53b","count":1,"label":"Balné","posId":"K0000","price":1500,"isExtra":true}]</t>
  </si>
  <si>
    <t>2026-03-02T23:03:08.519+01:00</t>
  </si>
  <si>
    <t>2026-03-02T23:48:36.330+01:00</t>
  </si>
  <si>
    <t>[{"id":"69427510296215434ca56251","count":1,"label":"BBQ Texas 40cm","posId":"107","price":30900,"isExtra":false},{"id":"656dfba1e3c87f5c304ae0f0","count":1,"label":"Balné","posId":"K0000","price":2000,"isExtra":true}]</t>
  </si>
  <si>
    <t>2026-03-02T22:36:13.405+01:00</t>
  </si>
  <si>
    <t>2026-03-02T22:44:10.900+01:00</t>
  </si>
  <si>
    <t>[{"id":"55199479","note":"","size":"Hawai 40cm","count":1,"label":"Hawai 40cm","posId":"102","price":30900,"isExtra":false},{"id":"55199547","note":"","count":1,"label":"Balné","posId":"K0000","price":2000,"isExtra":true},{"id":"57405742","note":"","size":"Pepsi 1l","count":1,"label":"Pepsi 1l","posId":"N124","price":5900,"isExtra":false}]</t>
  </si>
  <si>
    <t>2026-03-02T22:25:31.367+01:00</t>
  </si>
  <si>
    <t>2026-03-02T22:39:45.782+01:00</t>
  </si>
  <si>
    <t>[{"id":"59589462","note":"Prosím 1/2 pizzy Quattro formaggi:) mockrát děkuji;D","size":"Zeleninová 32cm","count":1,"label":"Zeleninová 32cm","posId":"115","price":24900,"isExtra":false},{"id":"55199557","note":"","count":1,"label":"Balné","posId":"K0000","price":1500,"isExtra":true}]</t>
  </si>
  <si>
    <t>2026-03-02T22:24:01.774+01:00</t>
  </si>
  <si>
    <t>2026-03-02T22:34:03.307+01:00</t>
  </si>
  <si>
    <t>[{"id":"69427510296215434ca56267","count":1,"label":"Comeback 32cm 🌶️","posId":"121","price":24900,"isExtra":false},{"id":"656dfba1e3c87f5c304ae53b","count":1,"label":"Balné","posId":"K0000","price":1500,"isExtra":true},{"id":"69427510296215434ca562a3","count":1,"label":"Česnekový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</si>
  <si>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2026-03-02T22:21:00.444+01:00</t>
  </si>
  <si>
    <t>2026-03-02T22:30:46.964+01:00</t>
  </si>
  <si>
    <t>[{"id":"69427510296215434ca56261","count":1,"label":"Margherita 32cm","posId":"112","price":20900,"isExtra":false},{"id":"656dfba1e3c87f5c304ae53b","count":1,"label":"Balné","posId":"K0000","price":1500,"isExtra":true},{"id":"684ae9399dbab00c87869c1e","count":1,"label":"Jalapeňos","posId":"B102","price":2500,"KDSTags":["greenhighlight"],"isExtra":true},{"id":"684ae9399dbab00c87869c21","count":1,"label":"Ananas","posId":"B100","price":2500,"KDSTags":["greenhighlight"],"isExtra":true},{"id":"684ae9399dbab00c87869c22","count":1,"label":"Paprika","posId":"B111","price":2500,"KDSTags":["greenhighlight"],"isExtra":true},{"id":"684ae9399dbab00c87869c27","count":1,"label":"Šunka","posId":"B106","price":3000,"KDSTags":["greenhighlight"],"isExtra":true},{"id":"69427510296215434ca562bf","count":1,"label":"Pepsi zero sugar 1l","posId":"N125","price":5900,"isExtra":false}]</t>
  </si>
  <si>
    <t>2026-03-02T21:35:02.991+01:00</t>
  </si>
  <si>
    <t>2026-03-02T21:46:47.810+01:00</t>
  </si>
  <si>
    <t>2026-03-02T20:47:19.681+01:00</t>
  </si>
  <si>
    <t>2026-03-02T21:02:03.615+01:00</t>
  </si>
  <si>
    <t>2026-03-02T20:33:03.608+01:00</t>
  </si>
  <si>
    <t>2026-03-02T20:59:30.501+01:00</t>
  </si>
  <si>
    <t>2026-03-02T21:10:23.965+01:00</t>
  </si>
  <si>
    <t>2026-03-02T20:33:03.737+01:00</t>
  </si>
  <si>
    <t>[{"id":"aef5aaf8-2acf-4f20-91be-c8829f11cd0c","note":"","count":1,"label":"Capricciosa 40cm","posId":"101","price":30900,"isExtra":false},{"id":"57c816b2-3e3f-46c2-b126-b09910d79cb0","note":"","count":1,"label":"změna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bylinky","posId":"A122","price":6500,"isExtra":true},{"id":"fb12cb64-5c55-4a3e-9351-4c75cdb0fc47","note":"","count":1,"label":"Špenát s česnekem","posId":"C107","price":3500,"KDSTags":["greenhighlight"],"isExtra":true},{"id":"10b1ebcf-eda6-410e-81f0-6a9182a548db","note":"","count":1,"label":"Slanina","posId":"C108","price":4000,"KDSTags":["greenhighlight"],"isExtra":true}]</t>
  </si>
  <si>
    <t>2026-03-02T20:31:22.301+01:00</t>
  </si>
  <si>
    <t>2026-03-02T20:42:02.563+01:00</t>
  </si>
  <si>
    <t>2026-03-02T20:29:22.300+01:00</t>
  </si>
  <si>
    <t>2026-03-02T20:44:01.693+01:00</t>
  </si>
  <si>
    <t>[{"id":"69427510296215434ca56247","count":1,"label":"Margherita 40cm","posId":"100","price":26900,"isExtra":false},{"id":"656dfba1e3c87f5c304ae0f0","count":1,"label":"Balné","posId":"K0000","price":2000,"isExtra":true},{"id":"67449006196a44130f744012","count":1,"label":"okraj mozzarella, bylinky","posId":"A122","price":6500,"isExtra":true},{"id":"684ae9399dbab00c87869a49","count":1,"label":"Šunka","posId":"C106","price":4000,"KDSTags":["greenhighlight"],"isExtra":true}]</t>
  </si>
  <si>
    <t>2026-03-02T20:20:16.513+01:00</t>
  </si>
  <si>
    <t>2026-03-02T20:34:16.606+01:00</t>
  </si>
  <si>
    <t>[{"id":"55199480","note":"","size":"Capricciosa 40cm","count":1,"label":"Capricciosa 40cm","posId":"101","price":30900,"isExtra":false},{"id":"55199547","note":"","count":1,"label":"Balné","posId":"K0000","price":2000,"isExtra":true},{"id":"55199473","note":"","size":"Comeback 40cm 🌶️","count":1,"label":"Comeback 40cm 🌶️","posId":"109","price":30900,"isExtra":false},{"id":"55199547","note":"","count":1,"label":"Balné","posId":"K0000","price":2000,"isExtra":true},{"id":"59589460","note":"","size":"BBQ Texas 32cm","count":1,"label":"BBQ Texas 32cm","posId":"119","price":24900,"isExtra":false},{"id":"55199557","note":"","count":1,"label":"Balné","posId":"K0000","price":1500,"isExtra":true}]</t>
  </si>
  <si>
    <t>2026-03-02T20:13:03.543+01:00</t>
  </si>
  <si>
    <t>2026-03-02T20:37:45.389+01:00</t>
  </si>
  <si>
    <t>2026-03-02T20:50:32.556+01:00</t>
  </si>
  <si>
    <t>2026-03-02T20:13:03.983+01:00</t>
  </si>
  <si>
    <t>[{"id":"fcbcf6b6-34c6-4d5f-ac5b-f6ece72e0953","note":"","count":1,"label":"BBQ Meteor 32cm","posId":"118","price":24900,"isExtra":false},{"id":"f61b7339-3b20-4583-b2b8-12e48de2876d","note":"","count":1,"label":"změna na Rajčatový základ","posId":"f61b7339-3b20-4583-b2b8-12e48de2876d","price":0,"isExtra":true},{"id":"194f980e-141e-4220-9f1e-0e1e9edc412e","note":"","count":1,"label":"Quattro Formaggi 18cm","posId":"135","price":11900,"isExtra":false},{"id":"e7501e4e-7b75-458f-8655-4ba5ba9c5990","note":"","count":1,"label":"Dip Jalapeňos","posId":"P107","price":2000,"isExtra":false}]</t>
  </si>
  <si>
    <t>2026-03-02T19:57:37.208+01:00</t>
  </si>
  <si>
    <t>2026-03-02T20:05:18.467+01:00</t>
  </si>
  <si>
    <t>[{"id":"69427510296215434ca56261","count":1,"label":"Margherita 32cm","posId":"112","price":20900,"isExtra":false},{"id":"656dfba1e3c87f5c304ae53b","count":1,"label":"Balné","posId":"K0000","price":1500,"isExtra":true},{"id":"692053d8abcc6d17c0b124e8","count":1,"label":"USA těsto","posId":"17","price":1000,"isExtra":true},{"id":"6745a0834b0bcb028b56b475","count":1,"label":"Smetanový základ","posId":"ZRS32","price":0,"isExtra":true},{"id":"656dfba1e3c87f5c304ae30e","count":1,"label":"okraj mozzarella, bylinky","posId":"A121","price":5700,"isExtra":true}]</t>
  </si>
  <si>
    <t>2026-03-02T19:50:41.012+01:00</t>
  </si>
  <si>
    <t>2026-03-02T20:01:36.883+01:00</t>
  </si>
  <si>
    <t>[{"id":"100","note":"","count":1,"label":"Margherita 40cm","posId":"100","price":26900,"isExtra":false},{"id":"K0000","note":"","count":1,"label":"Balné","posId":"K0000","price":2000,"isExtra":true},{"id":"A124","note":"","count":1,"label":"okraj mozzarella, bbq omáčka","posId":"A124","price":6500,"isExtra":true}]</t>
  </si>
  <si>
    <t>2026-03-02T19:42:03.919+01:00</t>
  </si>
  <si>
    <t>2026-03-02T19:42:44.069+01:00</t>
  </si>
  <si>
    <t>[{"id":"7aBj0yr8ehZGT_Y-fZEHI","count":1,"label":"Guarana kiwi a jablko","posId":"N144","price":5500,"isExtra":false,"creatorId":"7-UW-Xsq7RznEhv1S3Cxl","isPackging":0,"actualLabel":"Guarana kiwi a jablko"},{"id":"7aBj0yr8ehZGT_Y-fZEHI","count":1,"label":"Guarana kiwi a jablko","posId":"N144","price":5500,"isExtra":false,"discount":{"type":"absolute","value":70},"creatorId":"g_30ZmDwgIvLIHqSNdYuX","isPackging":0,"actualLabel":"Guarana kiwi a jablko"}]</t>
  </si>
  <si>
    <t>2026-03-02T19:33:05.984+01:00</t>
  </si>
  <si>
    <t>2026-03-02T19:42:42.683+01:00</t>
  </si>
  <si>
    <t>2026-03-02T19:54:46.746+01:00</t>
  </si>
  <si>
    <t>2026-03-02T19:33:06.232+01:00</t>
  </si>
  <si>
    <t>[{"id":"ee394832-8137-440a-84b7-b9e0df42a9ab","note":"","count":1,"label":"Hawai 32cm","posId":"114","price":24900,"isExtra":false},{"id":"57c816b2-3e3f-46c2-b126-b09910d79cb0","note":"","count":1,"label":"změna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bylinky","posId":"A121","price":5700,"isExtra":true}]</t>
  </si>
  <si>
    <t>2026-03-02T19:25:05.136+01:00</t>
  </si>
  <si>
    <t>2026-03-02T19:47:20.194+01:00</t>
  </si>
  <si>
    <t>2026-03-02T20:04:34.293+01:00</t>
  </si>
  <si>
    <t>2026-03-02T19:25:06.324+01:00</t>
  </si>
  <si>
    <t>[{"id":"d63e9120-8ffe-444c-ba51-6c942a13f4fc","note":"","count":1,"label":"Margherita 40cm","posId":"100","price":26900,"isExtra":false},{"id":"eb426525-9181-4714-9963-380f5c0ae0e5","note":"","count":1,"label":"okraj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bylinky","posId":"A122","price":6500,"isExtra":true},{"id":"86843148-4e32-4979-bfd6-d7151207f70f","note":"","count":1,"label":"Šunka","posId":"C106","price":4000,"KDSTags":["greenhighlight"],"isExtra":true}]</t>
  </si>
  <si>
    <t>2026-03-02T19:14:17.412+01:00</t>
  </si>
  <si>
    <t>2026-03-02T19:25:09.446+01:00</t>
  </si>
  <si>
    <t>[{"id":"59589456","note":"","size":"Quattro Formaggi 32cm","count":1,"label":"Quattro Formaggi 32cm","posId":"123","price":24900,"isExtra":false},{"id":"55199557","note":"","count":1,"label":"Balné","posId":"K0000","price":1500,"isExtra":true}]</t>
  </si>
  <si>
    <t>2026-03-02T19:03:04.126+01:00</t>
  </si>
  <si>
    <t>2026-03-02T19:23:17.943+01:00</t>
  </si>
  <si>
    <t>2026-03-02T19:30:18.144+01:00</t>
  </si>
  <si>
    <t>2026-03-02T19:03:04.597+01:00</t>
  </si>
  <si>
    <t>[{"id":"03ade9ce-5d0f-4499-a6a3-340b58ae4468","note":"","count":1,"label":"Capricciosa 32cm","posId":"113","price":24900,"isExtra":false},{"id":"d1e9623b-89c9-4caa-a2ba-cbaafad1a883","note":"","count":1,"label":"Slanina","posId":"B108","price":3000,"KDSTags":["greenhighlight"],"isExtra":true},{"id":"bd8e2f82-3d11-4ada-88ad-67191c012d18","note":"","count":1,"label":"Bez oliv","posId":"X112","price":0,"KDSTags":["redhighlight"],"isExtra":true},{"id":"4d0fe7ad-c88a-4a73-8015-c60680489cf8","note":"","count":1,"label":"Baby Špenát &amp; kuře 32cm","posId":"116","price":24900,"isExtra":false},{"id":"d1e9623b-89c9-4caa-a2ba-cbaafad1a883","note":"","count":1,"label":"Slanina","posId":"B108","price":3000,"KDSTags":["greenhighlight"],"isExtra":true},{"id":"3214bac7-f6a4-460b-92bd-e59397636ecb","note":"","count":1,"label":"Bez kuřete","posId":"X114","price":0,"KDSTags":["redhighlight"],"isExtra":true}]</t>
  </si>
  <si>
    <t>2026-03-02T18:48:03.801+01:00</t>
  </si>
  <si>
    <t>2026-03-02T19:17:50.726+01:00</t>
  </si>
  <si>
    <t>2026-03-02T19:41:32.176+01:00</t>
  </si>
  <si>
    <t>2026-03-02T18:48:03.945+01:00</t>
  </si>
  <si>
    <t>[{"id":"076ed74a-9e28-4a30-9b7c-06e6adbd9e27","note":"","count":1,"label":"Margherita 18cm","posId":"124","price":11900,"isExtra":false},{"id":"fc34540c-3ca2-4bb0-bd98-dc6f769a38a1","note":"","count":1,"label":"Šunka","posId":"A106","price":2000,"isExtra":true},{"id":"3a8b6a85-3b5c-4ee4-be2d-261ab8731d6e","note":"","count":1,"label":"Česnekový dip","posId":"P106","price":2000,"isExtra":false},{"id":"ea8ba6dd-c20a-4bae-a731-5344afc761eb","note":"","count":1,"label":"Capricciosa 18cm","posId":"125","price":11900,"isExtra":false},{"id":"c5b474e6-18c7-4e68-bfba-30417cf8de0f","note":"","count":1,"label":"Kukuřice","posId":"A115","price":1500,"isExtra":true},{"id":"a62e938c-9a71-490f-818d-7d681b9da334","note":"","count":1,"label":"Bez žampionů","posId":"X105","price":0,"KDSTags":["redhighlight"],"isExtra":true},{"id":"987fa0f9-906b-4c8f-b658-123a02363de3","note":"","count":1,"label":"BBQ Texas 18cm","posId":"131","price":11900,"isExtra":false},{"id":"ac558eb4-a8cc-4599-b29e-fe73c365b2c7","note":"","count":1,"label":"Mozzarella","posId":"A113","price":2000,"isExtra":true},{"id":"ede9e72e-2d68-47c4-ac43-66acb7a92f67","note":"","count":1,"label":"Cibule","posId":"A103","price":1500,"isExtra":true},{"id":"211d85d0-839e-41d0-89e3-ea177ad7489e","note":"","count":1,"label":"Česnekový dip","posId":"P106","price":2000,"isExtra":false},{"id":"28b3f739-f42a-4ef9-8499-ad66cad79c40","note":"","count":1,"label":"Hot &amp; Spicy 18cm 🌶️🌶️","posId":"134","price":11900,"isExtra":false}]</t>
  </si>
  <si>
    <t>2026-03-02T18:47:29.582+01:00</t>
  </si>
  <si>
    <t>2026-03-02T18:53:52.225+01:00</t>
  </si>
  <si>
    <t>[{"id":"69427510296215434ca56261","count":1,"label":"Margherita 32cm","posId":"112","price":20900,"isExtra":false},{"id":"656dfba1e3c87f5c304ae53b","count":1,"label":"Balné","posId":"K0000","price":1500,"isExtra":true},{"id":"692053d8abcc6d17c0b124e8","count":1,"label":"USA těsto","posId":"17","price":1000,"isExtra":true}]</t>
  </si>
  <si>
    <t>2026-03-02T18:38:03.272+01:00</t>
  </si>
  <si>
    <t>2026-03-02T18:48:14.580+01:00</t>
  </si>
  <si>
    <t>2026-03-02T19:04:32.714+01:00</t>
  </si>
  <si>
    <t>2026-03-02T18:38:03.457+01:00</t>
  </si>
  <si>
    <t>[{"id":"b6658da4-b777-42a2-94b6-5ce20ff49587","note":"","count":1,"label":"Pepperoni 32 cm","posId":"144","price":24900,"isExtra":false},{"id":"b3008ec8-24a5-4d30-bf46-9133028be7e4","note":"","count":1,"label":"Margherita 32 cm","posId":"136","price":20900,"isExtra":false},{"id":"38de8e38-e51e-422d-9a89-960ebc505f1b","note":"","count":1,"label":"Šunka","posId":"B106","price":3000,"KDSTags":["greenhighlight"],"isExtra":true},{"id":"194f980e-141e-4220-9f1e-0e1e9edc412e","note":"","count":1,"label":"Quattro Formaggi 18cm","posId":"135","price":11900,"isExtra":false}]</t>
  </si>
  <si>
    <t>2026-03-02T18:36:04.181+01:00</t>
  </si>
  <si>
    <t>2026-03-02T18:43:49.947+01:00</t>
  </si>
  <si>
    <t>2026-03-02T18:23:03.760+01:00</t>
  </si>
  <si>
    <t>2026-03-02T18:40:18.940+01:00</t>
  </si>
  <si>
    <t>[{"id":"f1315fc0-dfbb-459c-9f31-49d8e60875f4","note":"","count":1,"label":"Pepperoni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0f32557d-3b00-4445-b026-75e05c963906","note":"","count":1,"label":"Jalapeňos","posId":"C102","price":3500,"KDSTags":["greenhighlight"],"isExtra":true},{"id":"d5c01305-5b81-4931-8ef0-14413da22bab","note":"","count":1,"label":"Kukuřice","posId":"C115","price":3500,"KDSTags":["greenhighlight"],"isExtra":true},{"id":"211d85d0-839e-41d0-89e3-ea177ad7489e","note":"","count":1,"label":"Česnekový dip","posId":"P106","price":2000,"isExtra":false},{"id":"3a8b6a85-3b5c-4ee4-be2d-261ab8731d6e","note":"","count":1,"label":"Česnekový dip","posId":"P106","price":2000,"isExtra":false}]</t>
  </si>
  <si>
    <t>2026-03-02T18:16:32.278+01:00</t>
  </si>
  <si>
    <t>2026-03-02T18:27:38.225+01:00</t>
  </si>
  <si>
    <t>[{"id":"69427510296215434ca56299","count":2,"label":"spicy wings 🌶️","posId":"P101","price":11900,"isExtra":false},{"id":"656dfba1e3c87f5c304ae53b","count":2,"label":"Balné","posId":"K0000","price":1500,"isExtra":true},{"id":"69427510296215434ca562bd","count":1,"label":"Pepsi 1l","posId":"N124","price":5900,"isExtra":false}]</t>
  </si>
  <si>
    <t>2026-03-02T18:12:43.259+01:00</t>
  </si>
  <si>
    <t>2026-03-02T18:28:39.800+01:00</t>
  </si>
  <si>
    <t>2026-03-02T18:33:58.621+01:00</t>
  </si>
  <si>
    <t>2026-03-02T18:12:43.777+01:00</t>
  </si>
  <si>
    <t>[{"id":"y-t8k1DwTQfy5WHXsVjOv","count":1,"label":"Pizza Hawai 40 cm 0,5","posId":"H102","price":15450,"isExtra":false,"creatorId":"oyAKiOA2Yguh6WAdYP7CM","isPackging":0,"actualLabel":"Pizza Hawai 40 cm 0,5"},{"id":"RjnzJvFGQ7bViwxWS8fAW","count":1,"label":"Bez ananasu","posId":"X100","price":0,"KDSTags":["redhighlight"],"isExtra":true,"mainItemId":"y-t8k1DwTQfy5WHXsVjOv"},{"id":"2lwz8DLnxAE2XXPjpySDo","count":1,"label":"Bez plněných okrajů","posId":"X1000","price":0,"isExtra":true,"mainItemId":"y-t8k1DwTQfy5WHXsVjOv"},{"id":"gKsoEeRkWga1VSrlcuIob","count":1,"label":"Pizza Quattro Formaggi 40 0,5","posId":"H111","price":15450,"isExtra":false,"creatorId":"fT1KQq3YtkxNCo8tIkcpt","isPackging":0,"actualLabel":"Pizza Quattro Formaggi 40 0,5"},{"id":"2lwz8DLnxAE2XXPjpySDo","count":1,"label":"Bez plněných okrajů","posId":"X1000","price":0,"isExtra":true,"mainItemId":"gKsoEeRkWga1VSrlcuIob"}]</t>
  </si>
  <si>
    <t>2026-03-02T18:12:00.395+01:00</t>
  </si>
  <si>
    <t>2026-03-02T18:23:38.426+01:00</t>
  </si>
  <si>
    <t>[{"id":"69427510296215434ca56273","count":1,"label":"Capricciosa 32cm","posId":"113","price":24900,"isExtra":false},{"id":"656dfba1e3c87f5c304ae53b","count":1,"label":"Balné","posId":"K0000","price":1500,"isExtra":true},{"id":"69427510296215434ca56249","count":1,"label":"Quattro Formaggi 40cm","posId":"111","price":30900,"isExtra":false},{"id":"656dfba1e3c87f5c304ae0f0","count":1,"label":"Balné","posId":"K0000","price":2000,"isExtra":true},{"id":"67449006196a44130f744016","count":1,"label":"okraj hotdog, bez omáčky","posId":"A126","price":6500,"isExtra":true},{"id":"684ae9399dbab00c87869a41","count":1,"label":"Žampiony","posId":"C105","price":3500,"KDSTags":["greenhighlight"],"isExtra":true},{"id":"684ae9399dbab00c87869a49","count":1,"label":"Šunka","posId":"C106","price":4000,"KDSTags":["greenhighlight"],"isExtra":true}]</t>
  </si>
  <si>
    <t>2026-03-02T18:06:59.870+01:00</t>
  </si>
  <si>
    <t>2026-03-02T18:18:54.439+01:00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</si>
  <si>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🌶️🌶️","posId":"110","price":30900,"isExtra":false},{"id":"656dfba1e3c87f5c304ae0f0","count":1,"label":"Balné","posId":"K0000","price":2000,"isExtra":true},{"id":"69427510296215434ca562bd","count":1,"label":"Pepsi 1l","posId":"N124","price":5900,"isExtra":false}]</t>
  </si>
  <si>
    <t>2026-03-02T17:41:41.974+01:00</t>
  </si>
  <si>
    <t>2026-03-02T17:57:19.902+01:00</t>
  </si>
  <si>
    <t>[{"id":"69427510296215434ca5626b","count":1,"label":"BBQ Texas 32cm","posId":"119","price":24900,"isExtra":false},{"id":"656dfba1e3c87f5c304ae53b","count":1,"label":"Balné","posId":"K0000","price":1500,"isExtra":true},{"id":"69427510296215434ca562a5","count":1,"label":"BBQ dip","posId":"P105","price":2000,"isExtra":false},{"id":"656dfba1e3c87f5c304ae53b","count":1,"label":"Balné","posId":"K0000","price":1500,"isExtra":true},{"id":"69427510296215434ca562ad","count":1,"label":"Jablečno-skořicové rolls","posId":"18","price":8900,"isExtra":false},{"id":"656dfba1e3c87f5c304ae53b","count":1,"label":"Balné","posId":"K0000","price":1500,"isExtra":true},{"id":"69427510296215434ca562b1","count":1,"label":"Opočno pistáciová","posId":"D109","price":12900,"isExtra":false}]</t>
  </si>
  <si>
    <t>Jiří</t>
  </si>
  <si>
    <t>2026-03-02T17:35:24.544+01:00</t>
  </si>
  <si>
    <t>2026-03-02T17:52:21.511+01:00</t>
  </si>
  <si>
    <t>2026-03-02T17:35:10.608+01:00</t>
  </si>
  <si>
    <t>2026-03-02T17:45:31.148+01:00</t>
  </si>
  <si>
    <t>2026-03-02T17:33:03.316+01:00</t>
  </si>
  <si>
    <t>2026-03-02T17:59:18.017+01:00</t>
  </si>
  <si>
    <t>2026-03-02T18:05:59.836+01:00</t>
  </si>
  <si>
    <t>2026-03-02T17:33:06.115+01:00</t>
  </si>
  <si>
    <t>[{"id":"ee394832-8137-440a-84b7-b9e0df42a9ab","note":"","count":1,"label":"Hawai 32cm","posId":"114","price":24900,"isExtra":false},{"id":"007c7303-045c-4866-882d-38e13564ff34","note":"","count":1,"label":"Bez ananasu","posId":"X100","price":0,"KDSTags":["redhighlight"],"isExtra":true},{"id":"211d85d0-839e-41d0-89e3-ea177ad7489e","note":"","count":1,"label":"Česnekový dip","posId":"P106","price":2000,"isExtra":false},{"id":"3a8b6a85-3b5c-4ee4-be2d-261ab8731d6e","note":"","count":1,"label":"Česnekový dip","posId":"P106","price":2000,"isExtra":false}]</t>
  </si>
  <si>
    <t>2026-03-02T17:18:58.315+01:00</t>
  </si>
  <si>
    <t>2026-03-02T17:26:30.315+01:00</t>
  </si>
  <si>
    <t>[{"id":"69427510296215434ca56271","count":1,"label":"Hawai 32cm","posId":"114","price":24900,"isExtra":false},{"id":"656dfba1e3c87f5c304ae53b","count":1,"label":"Balné","posId":"K0000","price":1500,"isExtra":true},{"id":"6745a0834b0bcb028b56b475","count":1,"label":"Smetanový základ","posId":"ZRS32","price":0,"isExtra":true},{"id":"69427510296215434ca562b7","count":1,"label":"Aquilla černý čaj a broskev","posId":"N120","price":4900,"isExtra":false}]</t>
  </si>
  <si>
    <t>2026-03-02T17:12:03.415+01:00</t>
  </si>
  <si>
    <t>2026-03-02T18:40:16.600+01:00</t>
  </si>
  <si>
    <t>[{"id":"9579f3b5-1ac6-43ac-b132-28666e0777ec","note":"","count":1,"label":"Sweet Passion 18 cm","posId":"30","price":11900,"isExtra":false},{"id":"95bce60f-e62f-4ae7-90e9-e09260893da5","note":"","count":1,"label":"Baby špenát &amp; kuře 18cm","posId":"128","price":11900,"isExtra":false}]</t>
  </si>
  <si>
    <t>2026-03-02T17:02:07.659+01:00</t>
  </si>
  <si>
    <t>2026-03-02T17:02:11.962+01:00</t>
  </si>
  <si>
    <t>[{"id":"eb5Kuaa7on6wkJ6_X8PJE","count":1,"label":"Pepsi zero sugar 1l","posId":"N125","price":5900,"isExtra":false,"creatorId":"zZj28RXpNHAht2KbtFLAO","isPackging":0,"actualLabel":"Pepsi zero sugar 1l"}]</t>
  </si>
  <si>
    <t>2026-03-02T16:34:18.084+01:00</t>
  </si>
  <si>
    <t>2026-03-02T16:50:17.422+01:00</t>
  </si>
  <si>
    <t>[{"id":"69427510296215434ca56273","count":1,"label":"Capricciosa 32cm","posId":"113","price":24900,"isExtra":false},{"id":"656dfba1e3c87f5c304ae53b","count":1,"label":"Balné","posId":"K0000","price":1500,"isExtra":true},{"id":"692053d8abcc6d17c0b124e8","count":1,"label":"USA těsto","posId":"17","price":1000,"isExtra":true},{"id":"6745a0834b0bcb028b56b474","count":1,"label":"BBQ základ","posId":"ZRB32","price":0,"isExtra":true},{"id":"656dfba1e3c87f5c304ae30e","count":1,"label":"okraj mozzarella, bylinky","posId":"A121","price":5700,"isExtra":true},{"id":"684ae9399dbab00c87869d56","count":1,"label":"Bez žampionů","posId":"X105","price":0,"KDSTags":["redhighlight"],"isExtra":true},{"id":"684ae9399dbab00c87869c24","count":1,"label":"Kukuřice","posId":"B115","price":2500,"KDSTags":["greenhighlight"],"isExtra":true},{"id":"69427510296215434ca56263","count":1,"label":"Quattro Formaggi 32cm","posId":"123","price":24900,"isExtra":false},{"id":"656dfba1e3c87f5c304ae53b","count":1,"label":"Balné","posId":"K0000","price":1500,"isExtra":true},{"id":"692053d8abcc6d17c0b124e8","count":1,"label":"USA těsto","posId":"17","price":1000,"isExtra":true},{"id":"6745a0834b0bcb028b56b25e","count":1,"label":"BBQ základ","posId":"ZSB32","price":0,"isExtra":true},{"id":"656dfba1e3c87f5c304ae30e","count":1,"label":"okraj mozzarella, bylinky","posId":"A121","price":5700,"isExtra":true},{"id":"684ae9399dbab00c87869c24","count":1,"label":"Kukuřice","posId":"B115","price":2500,"KDSTags":["greenhighlight"],"isExtra":true},{"id":"684ae9399dbab00c87869c27","count":1,"label":"Šunka","posId":"B106","price":3000,"KDSTags":["greenhighlight"],"isExtra":true}]</t>
  </si>
  <si>
    <t>2026-03-02T16:22:03.785+01:00</t>
  </si>
  <si>
    <t>2026-03-02T16:35:44.235+01:00</t>
  </si>
  <si>
    <t>2026-03-02T16:39:19.814+01:00</t>
  </si>
  <si>
    <t>2026-03-02T16:22:03.930+01:00</t>
  </si>
  <si>
    <t>[{"id":"a4efa812-1470-4ea2-a19d-39843abed3be","note":"","count":2,"label":"Comeback 32 cm","posId":"145","price":24900,"isExtra":false}]</t>
  </si>
  <si>
    <t>2026-03-02T16:03:32.557+01:00</t>
  </si>
  <si>
    <t>2026-03-02T16:11:04.803+01:00</t>
  </si>
  <si>
    <t>2026-03-02T16:01:22.705+01:00</t>
  </si>
  <si>
    <t>2026-03-02T16:01:53.206+01:00</t>
  </si>
  <si>
    <t>[{"id":"7aBj0yr8ehZGT_Y-fZEHI","count":1,"label":"Guarana kiwi a jablko","posId":"N144","price":5500,"isExtra":false,"creatorId":"6V247TLN5RNMYq7hBJ5LQ","isPackging":0,"actualLabel":"Guarana kiwi a jablko"}]</t>
  </si>
  <si>
    <t>2026-03-02T15:51:04.882+01:00</t>
  </si>
  <si>
    <t>2026-03-02T16:04:11.101+01:00</t>
  </si>
  <si>
    <t>2026-03-02T16:34:16.517+01:00</t>
  </si>
  <si>
    <t>2026-03-02T15:59:34.704+01:00</t>
  </si>
  <si>
    <t>[{"id":"80cdc162-f69f-4138-b690-77917e93790e","note":"","count":1,"label":"SPICY MENU COMEBACK","posId":"","price":34900,"isExtra":false},{"id":"12d93bf9-b2b4-4d1d-959b-942d9c90a6c9","note":"","count":1,"label":"Quattro Formaggi","posId":"Y123","price":0,"isExtra":true},{"id":"741f56e1-4be0-4a48-9425-3dc6aa7f97c3","note":"","count":1,"label":"Italské těsto","posId":"15","price":0,"isExtra":true},{"id":"a0a20d0c-4422-439d-8c33-27905ee0699b","note":"","count":1,"label":"Smetanový základ","posId":"a0a20d0c-4422-439d-8c33-27905ee0699b","price":0,"isExtra":true},{"id":"68d93a2c-5ce2-44a5-857b-6d579cd1f445","note":"","count":1,"label":"Žampiony","posId":"B105","price":2500,"KDSTags":["greenhighlight"],"isExtra":true},{"id":"38de8e38-e51e-422d-9a89-960ebc505f1b","note":"","count":1,"label":"Šunka","posId":"B106","price":3000,"KDSTags":["greenhighlight"],"isExtra":true},{"id":"8caf43fd-6a2c-427b-858a-17f37d37c439","note":"","count":1,"label":"spicy wings 🌶️","posId":"P101","price":0,"isExtra":true},{"id":"6e68f040-29a6-48c8-a026-db49646663c5","note":"","count":1,"label":"Pepsi 1l","posId":"N124","price":0,"isExtra":true}]</t>
  </si>
  <si>
    <t>2026-03-02T15:28:33.239+01:00</t>
  </si>
  <si>
    <t>2026-03-02T15:28:37.133+01:00</t>
  </si>
  <si>
    <t>[{"id":"FpCyJ5ZRNiPuO590BQzUC","count":1,"label":"Pepsi 1l","posId":"N124","price":5900,"isExtra":false,"creatorId":"xRZqEM3eIcwzy6L0F5p24","isPackging":0,"actualLabel":"Pepsi 1l"},{"id":"scNMX-fJkYN-GmQuKNUL0","count":1,"label":"Guarana classic","posId":"N142","price":5500,"isExtra":false,"discount":{"type":"absolute","value":35},"creatorId":"OwuEo4jj_NsN9beBlkE35","isPackging":0,"actualLabel":"Guarana classic"}]</t>
  </si>
  <si>
    <t>2026-03-02T15:07:21.034+01:00</t>
  </si>
  <si>
    <t>2026-03-02T15:07:23.177+01:00</t>
  </si>
  <si>
    <t>[{"id":"r1hrAHLtk-DvPQxcr1eH_","count":1,"label":"Guarana classic zero","posId":"N143","price":5500,"isExtra":false,"discount":{"type":"absolute","value":35},"creatorId":"CJcdSe-rG8FIcsLYIypdM","isPackging":0,"actualLabel":"Guarana classic zero"}]</t>
  </si>
  <si>
    <t>2026-03-02T14:44:36.777+01:00</t>
  </si>
  <si>
    <t>2026-03-02T14:52:47.146+01:00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</si>
  <si>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</si>
  <si>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2026-03-02T14:26:28.423+01:00</t>
  </si>
  <si>
    <t>2026-03-02T14:32:35.821+01:00</t>
  </si>
  <si>
    <t>[{"id":"69427510296215434ca56257","count":1,"label":"Hawai 40cm","posId":"102","price":30900,"isExtra":false},{"id":"656dfba1e3c87f5c304ae0f0","count":1,"label":"Balné","posId":"K0000","price":2000,"isExtra":true},{"id":"684ae9399dbab00c87869a41","count":1,"label":"Žampiony","posId":"C105","price":3500,"KDSTags":["greenhighlight"],"isExtra":true}]</t>
  </si>
  <si>
    <t>2026-03-02T13:55:02.436+01:00</t>
  </si>
  <si>
    <t>2026-03-02T14:04:50.533+01:00</t>
  </si>
  <si>
    <t>[{"id":"69427510296215434ca5626f","count":1,"label":"Zeleninová 32cm","posId":"115","price":24900,"isExtra":false},{"id":"656dfba1e3c87f5c304ae53b","count":1,"label":"Balné","posId":"K0000","price":1500,"isExtra":true},{"id":"684ae9399dbab00c87869c2b","count":1,"label":"Pepperoni salám","posId":"B109","price":3000,"KDSTags":["greenhighlight"],"isExtra":true}]</t>
  </si>
  <si>
    <t>2026-03-02T13:36:45.213+01:00</t>
  </si>
  <si>
    <t>2026-03-02T13:43:01.619+01:00</t>
  </si>
  <si>
    <t>2026-03-02T13:32:03.877+01:00</t>
  </si>
  <si>
    <t>2026-03-02T13:41:53.879+01:00</t>
  </si>
  <si>
    <t>2026-03-02T14:10:38.297+01:00</t>
  </si>
  <si>
    <t>2026-03-02T13:32:04.225+01:00</t>
  </si>
  <si>
    <t>[{"id":"7bd52058-f7b0-4320-9d6c-79598e7d9b5f","note":"","count":1,"label":"Hawai 18cm","posId":"126","price":11900,"isExtra":false},{"id":"99710cd8-fa1f-4712-84a8-85da37e18dd0","note":"","count":1,"label":"česnekový chléb","posId":"P104","price":7900,"isExtra":false},{"id":"194f980e-141e-4220-9f1e-0e1e9edc412e","note":"","count":1,"label":"Quattro Formaggi 18cm","posId":"135","price":11900,"isExtra":false},{"id":"211d85d0-839e-41d0-89e3-ea177ad7489e","note":"","count":1,"label":"Česnekový dip","posId":"P106","price":2000,"isExtra":false}]</t>
  </si>
  <si>
    <t>2026-03-02T13:12:39.464+01:00</t>
  </si>
  <si>
    <t>2026-03-02T13:21:26.488+01:00</t>
  </si>
  <si>
    <t>2026-03-02T12:29:02.699+01:00</t>
  </si>
  <si>
    <t>2026-03-02T12:36:58.305+01:00</t>
  </si>
  <si>
    <t>2026-03-02T12:47:34.884+01:00</t>
  </si>
  <si>
    <t>2026-03-02T12:29:02.851+01:00</t>
  </si>
  <si>
    <t>[{"id":"aef5aaf8-2acf-4f20-91be-c8829f11cd0c","note":"","count":1,"label":"Capricciosa 40cm","posId":"101","price":30900,"isExtra":false},{"id":"4d0fe7ad-c88a-4a73-8015-c60680489cf8","note":"","count":1,"label":"Baby Špenát &amp; kuře 32cm","posId":"116","price":24900,"isExtra":false}]</t>
  </si>
  <si>
    <t>2026-03-02T12:24:18.665+01:00</t>
  </si>
  <si>
    <t>2026-03-02T12:29:56.341+01:00</t>
  </si>
  <si>
    <t>[{"id":"57405742","note":"","size":"Pepsi 1l","count":1,"label":"Pepsi 1l","posId":"N124","price":5900,"isExtra":false},{"id":"59589464","note":"nepotřebuji česnekový dip \"jen tak na okraj\" zdarma","size":"Capricciosa 32cm","count":1,"label":"Capricciosa 32cm","posId":"113","price":24900,"isExtra":false},{"id":"55199557","note":"","count":1,"label":"Balné","posId":"K0000","price":1500,"isExtra":true}]</t>
  </si>
  <si>
    <t>2026-03-02T12:19:55.230+01:00</t>
  </si>
  <si>
    <t>2026-03-02T12:27:27.571+01:00</t>
  </si>
  <si>
    <t>[{"id":"55199470","note":"","size":"Margherita 40cm","count":1,"label":"Margherita 40cm","posId":"100","price":26900,"isExtra":false},{"id":"55199547","note":"","count":1,"label":"Balné","posId":"K0000","price":2000,"isExtra":true},{"id":"55199581","note":"","count":1,"label":"okraj mozzarella, bylinky","posId":"A122","price":6500,"isExtra":true},{"id":"55199662","note":"","count":1,"label":"Šunka","posId":"C106","price":4000,"KDSTags":["greenhighlight"],"isExtra":true}]</t>
  </si>
  <si>
    <t>2026-03-02T12:11:06.905+01:00</t>
  </si>
  <si>
    <t>2026-03-02T12:21:40.065+01:00</t>
  </si>
  <si>
    <t>2026-03-02T12:29:47.267+01:00</t>
  </si>
  <si>
    <t>2026-03-02T12:11:07.028+01:00</t>
  </si>
  <si>
    <t>[{"id":"LmNkmpTLXWZL8rfgt8xa0","count":1,"label":"Hawai 32cm","posId":"114","price":24900,"isExtra":false,"creatorId":"SxHHw2EZ4rTgVkKbyiqrS","isPackging":0,"actualLabel":"Hawai 32cm"},{"id":"RjnzJvFGQ7bViwxWS8fAW","count":1,"label":"Bez ananasu","posId":"X100","price":0,"KDSTags":["redhighlight"],"isExtra":true,"mainItemId":"LmNkmpTLXWZL8rfgt8xa0"}]</t>
  </si>
  <si>
    <t>2026-03-02T12:06:16.718+01:00</t>
  </si>
  <si>
    <t>2026-03-02T12:20:13.475+01:00</t>
  </si>
  <si>
    <t>2026-03-02T11:58:14.872+01:00</t>
  </si>
  <si>
    <t>2026-03-02T12:06:39.932+01:00</t>
  </si>
  <si>
    <t>[{"id":"59589463","note":"","size":"Hawai 32cm","count":1,"label":"Hawai 32cm","posId":"114","price":24900,"isExtra":false},{"id":"55199557","note":"","count":1,"label":"Balné","posId":"K0000","price":1500,"isExtra":true},{"id":"55199512","note":"","size":"Masové kuličky","count":1,"label":"masové kuličky","posId":"P102","price":9900,"isExtra":false},{"id":"55199557","note":"","count":1,"label":"Balné","posId":"K0000","price":1500,"isExtra":true},{"id":"55199513","note":"","size":"Pečené brambory","count":1,"label":"pečené brambory","posId":"P103","price":6900,"isExtra":false},{"id":"55199557","note":"","count":1,"label":"Balné","posId":"K0000","price":1500,"isExtra":true},{"id":"57405743","note":"","size":"Pepsi zero sugar 1l","count":1,"label":"Pepsi zero sugar 1l","posId":"N125","price":5900,"isExtra":false}]</t>
  </si>
  <si>
    <t>2026-03-02T11:27:03.602+01:00</t>
  </si>
  <si>
    <t>2026-03-02T11:51:32.528+01:00</t>
  </si>
  <si>
    <t>2026-03-02T12:02:20.034+01:00</t>
  </si>
  <si>
    <t>2026-03-02T11:27:03.957+01:00</t>
  </si>
  <si>
    <t>2026-03-02T11:24:26.120+01:00</t>
  </si>
  <si>
    <t>2026-03-02T11:35:50.452+01:00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</si>
  <si>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🌶️🌶️","posId":"120","price":24900,"isExtra":false},{"id":"656dfba1e3c87f5c304ae53b","count":1,"label":"Balné","posId":"K0000","price":1500,"isExtra":true},{"id":"69427510296215434ca5629b","count":1,"label":"masové kuličky","posId":"P102","price":9900,"isExtra":false},{"id":"656dfba1e3c87f5c304ae53b","count":1,"label":"Balné","posId":"K0000","price":1500,"isExtra":true}]</t>
  </si>
  <si>
    <t>2026-03-02T11:09:22.936+01:00</t>
  </si>
  <si>
    <t>2026-03-02T11:22:55.326+01:00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</si>
  <si>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</si>
  <si>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2026-03-02T09:52:03.450+01:00</t>
  </si>
  <si>
    <t>2026-03-02T11:51:31.007+01:00</t>
  </si>
  <si>
    <t>2026-03-02T12:08:01.884+01:00</t>
  </si>
  <si>
    <t>2026-03-02T10:20:01.079+01:00</t>
  </si>
  <si>
    <t>[{"id":"35e045f9-bc36-46e9-8142-6579de78a05b","note":"","count":1,"label":"Comeback 32cm 🌶️","posId":"121","price":24900,"isExtra":false},{"id":"68d93a2c-5ce2-44a5-857b-6d579cd1f445","note":"","count":1,"label":"Žampiony","posId":"B105","price":2500,"KDSTags":["greenhighlight"],"isExtra":true},{"id":"4d0fe7ad-c88a-4a73-8015-c60680489cf8","note":"","count":1,"label":"Baby Špenát &amp; kuře 32cm","posId":"116","price":24900,"isExtra":false},{"id":"bf8dc38b-6c8e-42b6-9da3-3170253a57d4","note":"","count":2,"label":"Hot &amp; Spicy 32cm 🌶️🌶️","posId":"122","price":24900,"isExtra":false},{"id":"35e045f9-bc36-46e9-8142-6579de78a05b","note":"","count":1,"label":"Comeback 32cm 🌶️","posId":"121","price":24900,"isExtra":false},{"id":"57c816b2-3e3f-46c2-b126-b09910d79cb0","note":"","count":1,"label":"změna na Smetanový základ","posId":"57c816b2-3e3f-46c2-b126-b09910d79cb0","price":0,"isExtra":true},{"id":"19647242-c7ae-4948-97a4-fe55e47b6f96","note":"","count":1,"label":"Bez salámu","posId":"X109","price":0,"KDSTags":["redhighlight"],"isExtra":true}]</t>
  </si>
  <si>
    <t>2026-03-08T23:55:00.999+01:00</t>
  </si>
  <si>
    <t>2026-03-08T23:55:14.468+01:00</t>
  </si>
  <si>
    <t>[{"id":"0c6ca251-cbb9-4eb8-a36f-a8a4724e6fc3","count":1,"label":"Aquilla neperlivá","posId":"N140","price":3900,"isExtra":false,"creatorId":"WBoJPOlLQrsgPRmhmB01y","isPackging":0,"actualLabel":"Aquilla neperlivá"},{"id":"17ad363f-96ef-4e94-9246-dbc72c9ef474","count":1,"label":"Dip česnekový","posId":"P106","price":2000,"isExtra":false,"creatorId":"mdwJGZuyU3HZgVIUdZPQa","isPackging":0,"actualLabel":"Dip česnekový"},{"id":"17ad363f-96ef-4e94-9246-dbc72c9ef474","count":1,"label":"Dip česnekový","posId":"P106","price":2000,"isExtra":false,"creatorId":"EYVcXEanXcy54027Id7JL","isPackging":0,"actualLabel":"Dip česnekový"},{"id":"17ad363f-96ef-4e94-9246-dbc72c9ef474","count":1,"label":"Dip česnekový","posId":"P106","price":2000,"isExtra":false,"creatorId":"jgj3pYvUtHsvbdvJVHiFB","isPackging":0,"actualLabel":"Dip česnekový"}]</t>
  </si>
  <si>
    <t>2026-03-08T23:41:11.301+01:00</t>
  </si>
  <si>
    <t>2026-03-08T23:52:59.752+01:00</t>
  </si>
  <si>
    <t>Pizza Comeback Malešice</t>
  </si>
  <si>
    <t>[{"id":"6942755309e364dceebaa296","count":1,"label":"Margherita 32cm","posId":"112","price":20900,"isExtra":false},{"id":"6548d5dc06a4d1429ce18774","count":1,"label":"Balné","posId":"K0000","price":1500,"isExtra":true}]</t>
  </si>
  <si>
    <t>2026-03-08T23:40:53.808+01:00</t>
  </si>
  <si>
    <t>2026-03-08T23:52:19.699+01:00</t>
  </si>
  <si>
    <t>[{"id":"54a355e7-b86e-4ba6-b1ae-afd48f917cbe","count":1,"label":"Pizza Veggieballs 40 cm","posId":"105","price":30900,"isExtra":false,"creatorId":"IswgNUhR9dSq9jFaD_OQA","isPackging":0,"actualLabel":"Pizza Veggieballs 40 cm"}]</t>
  </si>
  <si>
    <t>2026-03-08T23:32:02.957+01:00</t>
  </si>
  <si>
    <t>2026-03-08T23:44:09.593+01:00</t>
  </si>
  <si>
    <t>[{"id":"d44ff2b6-5a40-4ebd-8371-98e787725636","note":"","count":1,"label":"BBQ Texas 18 cm","posId":"131","price":11900,"isExtra":false}]</t>
  </si>
  <si>
    <t>2026-03-08T23:31:01.803+01:00</t>
  </si>
  <si>
    <t>2026-03-08T23:42:27.035+01:00</t>
  </si>
  <si>
    <t>[{"id":"59592170","note":"","size":"Capricciosa 32cm","count":1,"label":"Capricciosa 32cm","posId":"113","price":24900,"isExtra":false},{"id":"54684837","note":"","count":1,"label":"Balné","posId":"K0000","price":1500,"isExtra":true},{"id":"57179851","note":"","count":1,"label":"Smetanový základ","posId":"ZRS32","price":0,"isExtra":true},{"id":"54684955","note":"","count":1,"label":"Kuře","posId":"B114","price":3000,"KDSTags":["greenhighlight"],"isExtra":true}]</t>
  </si>
  <si>
    <t>2026-03-08T23:25:35.375+01:00</t>
  </si>
  <si>
    <t>2026-03-08T23:36:15.763+01:00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</si>
  <si>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bylinky","posId":"A121","price":5700,"isExtra":true},{"id":"6942755309e364dceebaa2e0","count":1,"label":"Dip Jalapeňos","posId":"P107","price":2000,"isExtra":false},{"id":"6548d5dc06a4d1429ce18774","count":1,"label":"Balné","posId":"K0000","price":1500,"isExtra":true}]</t>
  </si>
  <si>
    <t>2026-03-08T23:00:45.312+01:00</t>
  </si>
  <si>
    <t>2026-03-08T23:08:33.552+01:00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</si>
  <si>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základ","posId":"ZRS32","price":0,"isExtra":true},{"id":"N125","note":"","count":1,"label":"Pepsi zero sugar 1l","posId":"N125","price":5900,"isExtra":false}]</t>
  </si>
  <si>
    <t>2026-03-08T22:57:07.291+01:00</t>
  </si>
  <si>
    <t>2026-03-08T23:07:41.775+01:00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</si>
  <si>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</si>
  <si>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2026-03-08T22:53:03.049+01:00</t>
  </si>
  <si>
    <t>2026-03-08T23:04:24.658+01:00</t>
  </si>
  <si>
    <t>[{"id":"f991b551-d418-40dc-886d-2413cfe0e20e","note":"","count":1,"label":"Margherita 32 cm","posId":"112","price":20900,"isExtra":false}]</t>
  </si>
  <si>
    <t>2026-03-08T22:51:16.867+01:00</t>
  </si>
  <si>
    <t>2026-03-08T23:03:32.572+01:00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</si>
  <si>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40cm","posId":"111","price":30900,"isExtra":false},{"id":"6548d5dc06a4d1429ce1830f","count":1,"label":"Balné","posId":"K0000","price":2000,"isExtra":true},{"id":"6942755309e364dceebaa284","count":1,"label":"Pepperoni 40cm 🌶️🌶️","posId":"108","price":30900,"isExtra":false},{"id":"6548d5dc06a4d1429ce1830f","count":1,"label":"Balné","posId":"K0000","price":2000,"isExtra":true},{"id":"6942755309e364dceebaa288","count":1,"label":"BBQ Meteor 40cm","posId":"106","price":30900,"isExtra":false},{"id":"6548d5dc06a4d1429ce1830f","count":1,"label":"Balné","posId":"K0000","price":2000,"isExtra":true},{"id":"6942755309e364dceebaa2f4","count":1,"label":"Pepsi zero sugar 1l","posId":"N125","price":5900,"isExtra":false}]</t>
  </si>
  <si>
    <t>2026-03-08T22:49:26.685+01:00</t>
  </si>
  <si>
    <t>2026-03-08T22:56:56.664+01:00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</si>
  <si>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okrajů","posId":"X1000","price":0,"isExtra":true}]</t>
  </si>
  <si>
    <t>2026-03-08T22:42:16.281+01:00</t>
  </si>
  <si>
    <t>2026-03-08T22:55:26.598+01:00</t>
  </si>
  <si>
    <t>[{"id":"59592163","note":"bez cibule ☝️🛑","size":"Hot &amp; Spicy 32cm 🌶️🌶️","count":1,"label":"Hot &amp; Spicy 32cm 🌶️🌶️","posId":"122","price":24900,"isExtra":false},{"id":"54684837","note":"","count":1,"label":"Balné","posId":"K0000","price":1500,"isExtra":true},{"id":"57179862","note":"","count":1,"label":"BBQ základ","posId":"ZRB32","price":0,"isExtra":true},{"id":"59592170","note":"","size":"Capricciosa 32cm","count":1,"label":"Capricciosa 32cm","posId":"113","price":24900,"isExtra":false},{"id":"54684837","note":"","count":1,"label":"Balné","posId":"K0000","price":1500,"isExtra":true},{"id":"54684889","note":"","count":1,"label":"Bez oliv","posId":"X112","price":0,"KDSTags":["redhighlight"],"isExtra":true},{"id":"59278281","note":"","size":"Spicy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</si>
  <si>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2026-03-08T22:40:33.278+01:00</t>
  </si>
  <si>
    <t>2026-03-08T22:49:00.989+01:00</t>
  </si>
  <si>
    <t>[{"id":"121","note":"","count":1,"label":"Comeback 32cm 🌶️","posId":"121","price":24900,"isExtra":false},{"id":"K0000","note":"","count":1,"label":"Balné","posId":"K0000","price":1500,"isExtra":true},{"id":"123","note":"","count":1,"label":"Quattro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32cm","posId":"123","price":24900,"isExtra":false},{"id":"K0000","note":"","count":1,"label":"Balné","posId":"K0000","price":1500,"isExtra":true}]</t>
  </si>
  <si>
    <t>2026-03-08T22:29:36.898+01:00</t>
  </si>
  <si>
    <t>2026-03-08T22:38:51.560+01:00</t>
  </si>
  <si>
    <t>[{"id":"6942755309e364dceebaa27c","count":1,"label":"Margherita 40cm","posId":"100","price":26900,"isExtra":false},{"id":"6548d5dc06a4d1429ce1830f","count":1,"label":"Balné","posId":"K0000","price":2000,"isExtra":true},{"id":"68bf09bcaf3bc568810c1eef","count":1,"label":"okraj mozzarella, bylinky","posId":"A122","price":6500,"isExtra":true},{"id":"684ae9617273267d3d05b749","count":1,"label":"Kukuřice","posId":"C115","price":3500,"KDSTags":["greenhighlight"],"isExtra":true},{"id":"684ae9617273267d3d05b74c","count":1,"label":"Šunka","posId":"C106","price":4000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</si>
  <si>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2026-03-08T22:17:28.715+01:00</t>
  </si>
  <si>
    <t>2026-03-08T22:27:54.566+01:00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</si>
  <si>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🌶️🌶️","posId":"108","price":30900,"isExtra":false},{"id":"6548d5dc06a4d1429ce1830f","count":1,"label":"Balné","posId":"K0000","price":2000,"isExtra":true},{"id":"68bf09bcaf3bc568810c1ef1","count":1,"label":"okraj hotdog, hořčice","posId":"A118","price":6500,"isExtra":true}]</t>
  </si>
  <si>
    <t>2026-03-08T21:55:50.897+01:00</t>
  </si>
  <si>
    <t>2026-03-08T22:07:24.316+01:00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</si>
  <si>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bylinky","posId":"A121","price":5700,"isExtra":true},{"id":"684ae9617273267d3d05b92b","count":1,"label":"Slanina","posId":"B108","price":3000,"KDSTags":["greenhighlight"],"isExtra":true},{"id":"6942755309e364dceebaa2d8","count":1,"label":"Česnekový dip","posId":"P106","price":2000,"isExtra":false},{"id":"6548d5dc06a4d1429ce18774","count":1,"label":"Balné","posId":"K0000","price":1500,"isExtra":true},{"id":"6942755309e364dceebaa2ec","count":1,"label":"Aquilla černý čaj a broskev 0,5l","posId":"N120","price":4900,"isExtra":false}]</t>
  </si>
  <si>
    <t>2026-03-08T21:55:50.266+01:00</t>
  </si>
  <si>
    <t>2026-03-08T22:05:14.709+01:00</t>
  </si>
  <si>
    <t>[{"id":"6942755309e364dceebaa290","count":1,"label":"Baby špenát &amp; kuře 40cm","posId":"104","price":30900,"isExtra":false},{"id":"6548d5dc06a4d1429ce1830f","count":1,"label":"Balné","posId":"K0000","price":2000,"isExtra":true},{"id":"6745da7d2b930230e9143e7b","count":1,"label":"Rajčatový základ","posId":"ZSR40","price":0,"isExtra":true},{"id":"68bf09bcaf3bc568810c1eee","count":1,"label":"bez plněných okrajů","posId":"X1000","price":0,"isExtra":true}]</t>
  </si>
  <si>
    <t>2026-03-08T21:28:11.706+01:00</t>
  </si>
  <si>
    <t>2026-03-08T21:47:02.169+01:00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</si>
  <si>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32cm","posId":"112","price":20900,"isExtra":false},{"id":"6548d5dc06a4d1429ce18774","count":1,"label":"Balné","posId":"K0000","price":1500,"isExtra":true},{"id":"68553327a6ab244ab368f182","count":1,"label":"okraj hotdog, bez omáčky","posId":"A125","price":5700,"isExtra":true},{"id":"684ae9617273267d3d05b92a","count":1,"label":"Šunka","posId":"B106","price":3000,"KDSTags":["greenhighlight"],"isExtra":true},{"id":"684ae9617273267d3d05b92d","count":2,"label":"Kuře","posId":"B114","price":3000,"KDSTags":["greenhighlight"],"isExtra":true},{"id":"6942755309e364dceebaa2ce","count":2,"label":"Spicy Wings 🌶️","posId":"P101","price":11900,"isExtra":false},{"id":"6548d5dc06a4d1429ce18774","count":2,"label":"Balné","posId":"K0000","price":1500,"isExtra":true},{"id":"6942755309e364dceebaa2e2","count":1,"label":"Jablečno-skořicové rolls","posId":"18","price":8900,"isExtra":false},{"id":"6548d5dc06a4d1429ce18774","count":1,"label":"Balné","posId":"K0000","price":1500,"isExtra":true},{"id":"6942755309e364dceebaa2f6","count":1,"label":"Mirinda 1l","posId":"N126","price":5900,"isExtra":false}]</t>
  </si>
  <si>
    <t>Rostislav</t>
  </si>
  <si>
    <t>2026-03-08T21:24:58.371+01:00</t>
  </si>
  <si>
    <t>2026-03-08T21:42:42.897+01:00</t>
  </si>
  <si>
    <t>2026-03-08T22:05:35.110+01:00</t>
  </si>
  <si>
    <t>2026-03-08T21:24:58.715+01:00</t>
  </si>
  <si>
    <t>[{"id":"cd554f59-2f29-413f-b9d0-9b4574f37e42","count":1,"label":"Jablečno-skořicové rolls","posId":"18","price":8900,"isExtra":false,"creatorId":"reAovqyWeSUnYCzYB_GmJ","isPackging":1500,"actualLabel":"Jablečno-skořicové rolls"},{"id":"cd554f59-2f29-413f-b9d0-9b4574f37e42","count":1,"label":"Jablečno-skořicové rolls","posId":"18","price":8900,"isExtra":false,"creatorId":"Laxgt619qTy3JFR-yWiHQ","isPackging":1500,"actualLabel":"Jablečno-skořicové rolls"},{"id":"cd554f59-2f29-413f-b9d0-9b4574f37e42","count":1,"label":"Jablečno-skořicové rolls","posId":"18","price":8900,"isExtra":false,"creatorId":"q38MKjsTAAYbks4VIQo4h","isPackging":1500,"actualLabel":"Jablečno-skořicové rolls"},{"id":"cd554f59-2f29-413f-b9d0-9b4574f37e42","count":1,"label":"Jablečno-skořicové rolls","posId":"18","price":8900,"isExtra":false,"creatorId":"YdI0lgCMkG6zYpO371OlN","isPackging":1500,"actualLabel":"Jablečno-skořicové rolls"},{"id":"a0148f4d-e608-4061-b0cf-421635d1867d","count":1,"label":"Spicy Wings","posId":"P101","price":11900,"isExtra":false,"creatorId":"tqawEG7SYAs5Bs57mhsg3","isPackging":1500,"actualLabel":"Spicy Wings"},{"id":"a0148f4d-e608-4061-b0cf-421635d1867d","count":1,"label":"Spicy Wings","posId":"P101","price":11900,"isExtra":false,"creatorId":"AtZH-dmgvrhZfHffnzTKO","isPackging":1500,"actualLabel":"Spicy Wings"},{"id":"a0148f4d-e608-4061-b0cf-421635d1867d","count":1,"label":"Spicy Wings","posId":"P101","price":11900,"isExtra":false,"creatorId":"n6sxmM02r5oCORKZjaUeg","isPackging":1500,"actualLabel":"Spicy Wings"},{"id":"a0148f4d-e608-4061-b0cf-421635d1867d","count":1,"label":"Spicy Wings","posId":"P101","price":11900,"isExtra":false,"creatorId":"uJlOmYPXABvAQGHGVv8NT","isPackging":1500,"actualLabel":"Spicy Wings"},{"id":"c2eae2bb-a701-4741-8180-ef6bd455d86d","count":1,"label":"Pepsi zero sugar 1l","posId":"N125","price":5900,"isExtra":false,"creatorId":"7O2Gryw_VsXmVclDbAzEG","isPackging":0,"actualLabel":"Pepsi zero sugar 1l"},{"id":"c2eae2bb-a701-4741-8180-ef6bd455d86d","count":1,"label":"Pepsi zero sugar 1l","posId":"N125","price":5900,"isExtra":false,"creatorId":"chFF5VwrL6ec1dHZYtiot","isPackging":0,"actualLabel":"Pepsi zero sugar 1l"},{"id":"c2eae2bb-a701-4741-8180-ef6bd455d86d","count":1,"label":"Pepsi zero sugar 1l","posId":"N125","price":5900,"isExtra":false,"creatorId":"WCAeJcl7YMJilNdifXTd7","isPackging":0,"actualLabel":"Pepsi zero sugar 1l"},{"id":"c2eae2bb-a701-4741-8180-ef6bd455d86d","count":1,"label":"Pepsi zero sugar 1l","posId":"N125","price":5900,"isExtra":false,"creatorId":"Q6u5jcZvvgKKlcQl4c2hW","isPackging":0,"actualLabel":"Pepsi zero sugar 1l"}]</t>
  </si>
  <si>
    <t>Murodjon</t>
  </si>
  <si>
    <t>2026-03-08T21:24:45.900+01:00</t>
  </si>
  <si>
    <t>2026-03-08T21:44:13.029+01:00</t>
  </si>
  <si>
    <t>[{"id":"123","note":"","count":1,"label":"Quattro Formaggi 32cm","posId":"123","price":24900,"isExtra":false},{"id":"K0000","note":"","count":1,"label":"Balné","posId":"K0000","price":1500,"isExtra":true},{"id":"N125","note":"","count":1,"label":"Pepsi zero sugar 1l","posId":"N125","price":5900,"isExtra":false},{"id":"110","note":"","count":1,"label":"Hot &amp; Spicy 40cm 🌶️🌶️","posId":"110","price":30900,"isExtra":false},{"id":"K0000","note":"","count":1,"label":"Balné","posId":"K0000","price":2000,"isExtra":true},{"id":"A124","note":"","count":1,"label":"okraj mozzarella, bbq omáčka","posId":"A124","price":6500,"isExtra":true},{"id":"X103","note":"","count":1,"label":"Bez cibule","posId":"X103","price":0,"KDSTags":["redhighlight"],"isExtra":true},{"id":"C105","note":"","count":1,"label":"Žampiony","posId":"C105","price":3500,"KDSTags":["greenhighlight"],"isExtra":true}]</t>
  </si>
  <si>
    <t>2026-03-08T21:07:54.928+01:00</t>
  </si>
  <si>
    <t>2026-03-08T21:24:20.064+01:00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</si>
  <si>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40cm","posId":"111","price":30900,"isExtra":false},{"id":"6548d5dc06a4d1429ce1830f","count":1,"label":"Balné","posId":"K0000","price":2000,"isExtra":true},{"id":"68bf09bcaf3bc568810c1ef1","count":1,"label":"okraj hotdog, hořčice","posId":"A118","price":6500,"isExtra":true},{"id":"684ae9617273267d3d05b749","count":1,"label":"Kukuřice","posId":"C115","price":3500,"KDSTags":["greenhighlight"],"isExtra":true},{"id":"6942755309e364dceebaa2d8","count":4,"label":"Česnekový dip","posId":"P106","price":2000,"isExtra":false},{"id":"6548d5dc06a4d1429ce18774","count":4,"label":"Balné","posId":"K0000","price":1500,"isExtra":true}]</t>
  </si>
  <si>
    <t>2026-03-08T21:06:55.284+01:00</t>
  </si>
  <si>
    <t>2026-03-08T21:19:18.072+01:00</t>
  </si>
  <si>
    <t>[{"id":"6942755309e364dceebaa29c","count":1,"label":"Comeback 32cm 🌶️","posId":"121","price":24900,"isExtra":false},{"id":"6548d5dc06a4d1429ce18774","count":1,"label":"Balné","posId":"K0000","price":1500,"isExtra":true},{"id":"684ae9617273267d3d05b99a","count":1,"label":"Bez cibule","posId":"X103","price":0,"KDSTags":["redhighlight"],"isExtra":true},{"id":"684ae9617273267d3d05b927","count":1,"label":"Kukuřice","posId":"B115","price":2500,"KDSTags":["greenhighlight"],"isExtra":true},{"id":"6942755309e364dceebaa2f4","count":1,"label":"Pepsi zero sugar 1l","posId":"N125","price":5900,"isExtra":false}]</t>
  </si>
  <si>
    <t>2026-03-08T20:48:04.525+01:00</t>
  </si>
  <si>
    <t>2026-03-08T20:53:30.819+01:00</t>
  </si>
  <si>
    <t>[{"id":"554b5341-3de7-4a69-b579-50bb01af629a","note":"","count":1,"label":"Quattro Formaggi 40 cm","posId":"111","price":30900,"isExtra":false},{"id":"0c454cc7-3f38-4dea-9e0e-7220d9ba6ce0","note":"","count":1,"label":"Dip česnekový","posId":"P106","price":2000,"isExtra":false}]</t>
  </si>
  <si>
    <t>Filip Hanibal</t>
  </si>
  <si>
    <t>2026-03-08T20:28:04.514+01:00</t>
  </si>
  <si>
    <t>2026-03-08T20:47:50.819+01:00</t>
  </si>
  <si>
    <t>2026-03-08T21:04:02.084+01:00</t>
  </si>
  <si>
    <t>2026-03-08T20:28:06.021+01:00</t>
  </si>
  <si>
    <t>[{"id":"4aed5471-c8ca-405d-bfd1-1a7601f72348","note":"","count":1,"label":"Quattro Formaggi 32 cm","posId":"147","price":24900,"isExtra":false},{"id":"21fd0686-e8d1-43f1-84c9-d96f5842a3ca","note":"","count":1,"label":"okraj mozzarella, bylinky","posId":"A121","price":5700,"isExtra":true},{"id":"57448080-8b2a-4b80-a180-66777b6d7d4b","note":"","count":1,"label":"Jalapenos Rolls, 6 ks","posId":"jpr200","price":8900,"isExtra":false},{"id":"7fe65290-ec4b-48b2-9910-3ba030cf40e6","note":"","count":1,"label":"Choco Rolls, 6 ks","posId":"chr100","price":8900,"isExtra":false}]</t>
  </si>
  <si>
    <t>2026-03-08T20:27:40.608+01:00</t>
  </si>
  <si>
    <t>2026-03-08T20:49:06.976+01:00</t>
  </si>
  <si>
    <t>[{"id":"106","note":"","count":1,"label":"BBQ Meteor 40cm","posId":"106","price":30900,"isExtra":false},{"id":"K0000","note":"","count":1,"label":"Balné","posId":"K0000","price":2000,"isExtra":true},{"id":"P107","note":"","count":1,"label":"Dip Jalapeňos","posId":"P107","price":2000,"isExtra":false},{"id":"K0000","note":"","count":1,"label":"Balné","posId":"K0000","price":1500,"isExtra":true},{"id":"N144","note":"","count":1,"label":"Guarana kiwi a jablko","posId":"N144","price":5500,"isExtra":false},{"id":"N125","note":"","count":1,"label":"Pepsi zero sugar 1l","posId":"N125","price":5900,"isExtra":false}]</t>
  </si>
  <si>
    <t>2026-03-08T20:24:03.953+01:00</t>
  </si>
  <si>
    <t>2026-03-08T20:43:15.821+01:00</t>
  </si>
  <si>
    <t>2026-03-08T20:59:51.634+01:00</t>
  </si>
  <si>
    <t>2026-03-08T20:24:04.464+01:00</t>
  </si>
  <si>
    <t>[{"id":"f932f643-9a56-4a16-90b3-20349063a042","note":"","count":1,"label":"Capricciosa 32 cm","posId":"113","price":24900,"isExtra":false},{"id":"18bc733c-71df-4b31-ae11-2ee5b242a454","note":"","count":1,"label":"kuře","posId":"B114","price":3000,"KDSTags":["greenhighlight"],"isExtra":true},{"id":"720272d2-1717-4af6-8eea-e928bb95234b","note":"","count":1,"label":"kukuřice","posId":"B115","price":2500,"KDSTags":["greenhighlight"],"isExtra":true}]</t>
  </si>
  <si>
    <t>2026-03-08T20:20:28.791+01:00</t>
  </si>
  <si>
    <t>2026-03-08T20:37:20.974+01:00</t>
  </si>
  <si>
    <t>[{"id":"120","note":"","count":1,"label":"Pepperoni 32cm 🌶️🌶️","posId":"120","price":24900,"isExtra":false},{"id":"K0000","note":"","count":1,"label":"Balné","posId":"K0000","price":1500,"isExtra":true},{"id":"P106","note":"","count":1,"label":"Česnekový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</si>
  <si>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2026-03-08T20:18:02.538+01:00</t>
  </si>
  <si>
    <t>2026-03-08T20:39:34.982+01:00</t>
  </si>
  <si>
    <t>[{"id":"2d3d5617-9c58-43de-9934-040859ce552d","note":"","count":1,"label":"BBQ Meteor 32 cm","posId":"118","price":24900,"isExtra":false},{"id":"2585f58b-88a9-4cf3-bee9-d0f178b1877c","note":"","count":1,"label":"okraj Hotdog bez omáčky","posId":"A125","price":5700,"isExtra":true},{"id":"74be8bc5-6f7d-410f-a8a4-20827df2ad19","note":"","count":1,"label":"olivy","posId":"B112","price":2500,"KDSTags":["greenhighlight"],"isExtra":true}]</t>
  </si>
  <si>
    <t>2026-03-08T20:13:02.886+01:00</t>
  </si>
  <si>
    <t>2026-03-08T20:41:12.842+01:00</t>
  </si>
  <si>
    <t>[{"id":"4a20dc15-9932-4890-a338-4b8782bfca29","count":1,"label":"Pizza Comeback 40","posId":"109","price":30900,"isExtra":false,"creatorId":"Lp_xMWFo3rZmpawKl5iPh","isPackging":0,"actualLabel":"Pizza Comeback 40"}]</t>
  </si>
  <si>
    <t>2026-03-08T20:13:02.611+01:00</t>
  </si>
  <si>
    <t>2026-03-08T20:36:44.870+01:00</t>
  </si>
  <si>
    <t>[{"id":"2cc0a9fe-ea2a-41e4-be86-6376b8437c33","note":"","count":1,"label":"Capricciosa 40 cm","posId":"101","price":30900,"isExtra":false}]</t>
  </si>
  <si>
    <t>Naveen</t>
  </si>
  <si>
    <t>2026-03-08T20:05:06.588+01:00</t>
  </si>
  <si>
    <t>2026-03-08T20:22:36.970+01:00</t>
  </si>
  <si>
    <t>[{"id":"108","note":"","count":1,"label":"Pepperoni 40cm 🌶️🌶️","posId":"108","price":30900,"isExtra":false},{"id":"K0000","note":"","count":1,"label":"Balné","posId":"K0000","price":2000,"isExtra":true},{"id":"P103","note":"","count":1,"label":"Pečené brambory","posId":"P103","price":6900,"isExtra":false},{"id":"K0000","note":"","count":1,"label":"Balné","posId":"K0000","price":1500,"isExtra":true}]</t>
  </si>
  <si>
    <t>2026-03-08T20:03:27.779+01:00</t>
  </si>
  <si>
    <t>2026-03-08T20:35:11.254+01:00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</si>
  <si>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54684955","note":"","count":1,"label":"Kuře","posId":"B114","price":3000,"KDSTags":["greenhighlight"],"isExtra":true},{"id":"54684757","note":"","size":"Baby špenát &amp; kuře 40cm","count":1,"label":"Baby špenát &amp; kuře 40cm","posId":"104","price":30900,"isExtra":false},{"id":"54684827","note":"","count":1,"label":"Balné","posId":"K0000","price":2000,"isExtra":true},{"id":"54684795","note":"","size":"Pepperoni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</si>
  <si>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2026-03-08T20:03:08.905+01:00</t>
  </si>
  <si>
    <t>2026-03-08T20:34:02.928+01:00</t>
  </si>
  <si>
    <t>[{"id":"119","note":"","count":1,"label":"BBQ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základ","posId":"ZBR32","price":0,"isExtra":true},{"id":"121","note":"","count":1,"label":"Comeback 32cm 🌶️","posId":"121","price":24900,"isExtra":false},{"id":"K0000","note":"","count":1,"label":"Balné","posId":"K0000","price":1500,"isExtra":true}]</t>
  </si>
  <si>
    <t>2026-03-08T20:01:45.702+01:00</t>
  </si>
  <si>
    <t>2026-03-08T20:29:43.963+01:00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</si>
  <si>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🌶️🌶️","posId":"108","price":30900,"isExtra":false},{"id":"54684827","note":"","count":1,"label":"Balné","posId":"K0000","price":2000,"isExtra":true},{"id":"54684861","note":"","count":1,"label":"okraj mozzarella, bylinky","posId":"A122","price":6500,"isExtra":true},{"id":"59592165","note":"","size":"Pepperoni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🌶️🌶️","posId":"120","price":24900,"isExtra":false},{"id":"54684837","note":"","count":1,"label":"Balné","posId":"K0000","price":1500,"isExtra":true},{"id":"54684795","note":"","size":"Pepperoni Rolls 🌶️","count":2,"label":"Pepperoni Rolls 🌶️","posId":"P100","price":8900,"isExtra":false},{"id":"54684837","note":"","count":2,"label":"Balné","posId":"K0000","price":1500,"isExtra":true}]</t>
  </si>
  <si>
    <t>2026-03-08T20:00:02.721+01:00</t>
  </si>
  <si>
    <t>2026-03-08T20:19:50.752+01:00</t>
  </si>
  <si>
    <t>2026-03-08T20:28:31.745+01:00</t>
  </si>
  <si>
    <t>2026-03-08T20:00:03.111+01:00</t>
  </si>
  <si>
    <t>[{"id":"be5c7908-f592-4704-987f-cd7d7281f32e","note":"","count":1,"label":"Comeback 32 cm","posId":"121","price":24900,"isExtra":false},{"id":"18bc733c-71df-4b31-ae11-2ee5b242a454","note":"","count":1,"label":"kuře","posId":"B114","price":3000,"KDSTags":["greenhighlight"],"isExtra":true}]</t>
  </si>
  <si>
    <t>2026-03-08T19:52:52.997+01:00</t>
  </si>
  <si>
    <t>2026-03-08T20:12:13.944+01:00</t>
  </si>
  <si>
    <t>[{"id":"54684796","note":"","size":"Česnekový dip","count":5,"label":"Česnekový dip","posId":"P106","price":2000,"isExtra":false},{"id":"54684837","note":"","count":5,"label":"Balné","posId":"K0000","price":1500,"isExtra":true},{"id":"59592163","note":"","size":"Hot &amp; Spicy 32cm 🌶️🌶️","count":2,"label":"Hot &amp; Spicy 32cm 🌶️🌶️","posId":"122","price":24900,"isExtra":false},{"id":"54684837","note":"","count":2,"label":"Balné","posId":"K0000","price":1500,"isExtra":true},{"id":"54684902","note":"","count":2,"label":"okraj hotdog, bbq omáčka","posId":"A119","price":5700,"isExtra":true}]</t>
  </si>
  <si>
    <t>2026-03-08T19:50:03.272+01:00</t>
  </si>
  <si>
    <t>2026-03-08T20:07:17.172+01:00</t>
  </si>
  <si>
    <t>[{"id":"2d3d5617-9c58-43de-9934-040859ce552d","note":"","count":1,"label":"BBQ Meteor 32 cm","posId":"118","price":24900,"isExtra":false},{"id":"eaf5673a-2acd-457a-bff6-8e65ba4050c9","note":"","count":1,"label":"dip jalapenos","posId":"P107","price":2000,"isExtra":false}]</t>
  </si>
  <si>
    <t>2026-03-08T19:49:03.577+01:00</t>
  </si>
  <si>
    <t>2026-03-08T20:16:54.753+01:00</t>
  </si>
  <si>
    <t>[{"id":"554b5341-3de7-4a69-b579-50bb01af629a","note":"","count":1,"label":"Quattro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,{"id":"614269dd-2dbe-47e4-81f8-670c7ef03e2f","note":"","count":1,"label":"Pepperoni salám","posId":"C109","price":4000,"KDSTags":["greenhighlight"],"isExtra":true}]</t>
  </si>
  <si>
    <t>2026-03-08T19:45:26.297+01:00</t>
  </si>
  <si>
    <t>2026-03-08T19:59:25.096+01:00</t>
  </si>
  <si>
    <t>[{"id":"6942755309e364dceebaa2a6","count":1,"label":"Hawai 32cm","posId":"114","price":24900,"isExtra":false},{"id":"6548d5dc06a4d1429ce18774","count":1,"label":"Balné","posId":"K0000","price":1500,"isExtra":true},{"id":"68814b049e75a15035e4ca64","count":1,"label":"USA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bylinky","posId":"A121","price":5700,"isExtra":true},{"id":"684ae9617273267d3d05b924","count":1,"label":"Ananas","posId":"B100","price":2500,"KDSTags":["greenhighlight"],"isExtra":true},{"id":"6942755309e364dceebaa2d8","count":1,"label":"Česnekový dip","posId":"P106","price":2000,"isExtra":false},{"id":"6548d5dc06a4d1429ce18774","count":1,"label":"Balné","posId":"K0000","price":1500,"isExtra":true},{"id":"6942755309e364dceebaa2f2","count":1,"label":"Pepsi 1l","posId":"N124","price":4900,"isExtra":false}]</t>
  </si>
  <si>
    <t>2026-03-08T19:40:36.886+01:00</t>
  </si>
  <si>
    <t>2026-03-08T20:06:16.640+01:00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</si>
  <si>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základ","posId":"ZRB32","price":0,"isExtra":true},{"id":"54684902","note":"","count":1,"label":"okraj hotdog, bbq omáčka","posId":"A119","price":5700,"isExtra":true},{"id":"59592169","note":"","size":"Hawai 32cm","count":1,"label":"Hawai 32cm","posId":"114","price":24900,"isExtra":false},{"id":"54684837","note":"","count":1,"label":"Balné","posId":"K0000","price":1500,"isExtra":true},{"id":"54684866","note":"","count":1,"label":"okraj mozzarella, bylinky","posId":"A121","price":5700,"isExtra":true},{"id":"54684796","note":"","size":"Česnekový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</si>
  <si>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2026-03-08T19:40:02.610+01:00</t>
  </si>
  <si>
    <t>2026-03-08T19:53:57.666+01:00</t>
  </si>
  <si>
    <t>2026-03-08T20:04:31.964+01:00</t>
  </si>
  <si>
    <t>2026-03-08T19:40:03.033+01:00</t>
  </si>
  <si>
    <t>[{"id":"eeb9b1ff-cedd-4112-8a46-47533eec93b4","note":"","count":1,"label":"Margherita 32 cm","posId":"136","price":20900,"isExtra":false},{"id":"cd3c74d7-bb62-4309-8b7e-c56b813d056a","note":"","count":1,"label":"Jablečno-skořicové rolls, 8ks","posId":"18","price":8900,"isExtra":false}]</t>
  </si>
  <si>
    <t>2026-03-08T19:40:02.597+01:00</t>
  </si>
  <si>
    <t>2026-03-08T19:51:44.682+01:00</t>
  </si>
  <si>
    <t>2026-03-08T20:06:18.827+01:00</t>
  </si>
  <si>
    <t>2026-03-08T19:40:02.929+01:00</t>
  </si>
  <si>
    <t>[{"id":"6d3c9c59-6320-4a7e-8d79-75ab75e77cd3","note":"","count":1,"label":"BBQ Texas 32 cm","posId":"119","price":24900,"isExtra":false},{"id":"e93eabf5-7d24-462c-a2e7-caf24157b9c1","note":"","count":1,"label":"gorgonzola","posId":"B101","price":3000,"KDSTags":["greenhighlight"],"isExtra":true},{"id":"e23025fe-8411-4655-8cbb-498cd7ee8f68","note":"","count":1,"label":"jalapeños","posId":"B102","price":2500,"KDSTags":["greenhighlight"],"isExtra":true},{"id":"a8a24150-ade8-471e-a747-d8c70e961862","note":"","count":1,"label":"BEZ -paprika","posId":"X111","price":0,"KDSTags":["redhighlight"],"isExtra":true}]</t>
  </si>
  <si>
    <t>2026-03-08T19:39:03.174+01:00</t>
  </si>
  <si>
    <t>2026-03-08T19:50:07.569+01:00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</si>
  <si>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bylinky","posId":"A122","price":6500,"isExtra":true}]</t>
  </si>
  <si>
    <t>2026-03-08T19:38:45.332+01:00</t>
  </si>
  <si>
    <t>2026-03-08T19:56:57.929+01:00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</si>
  <si>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bylinky","posId":"A121","price":5700,"isExtra":true},{"id":"6942755309e364dceebaa2d8","count":2,"label":"Česnekový dip","posId":"P106","price":2000,"isExtra":false},{"id":"6548d5dc06a4d1429ce18774","count":2,"label":"Balné","posId":"K0000","price":1500,"isExtra":true},{"id":"6942755309e364dceebaa298","count":1,"label":"Quattro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bylinky","posId":"A121","price":5700,"isExtra":true},{"id":"6942755309e364dceebaa2f2","count":1,"label":"Pepsi 1l","posId":"N124","price":4900,"isExtra":false},{"id":"6942755309e364dceebaa2ec","count":1,"label":"Aquilla černý čaj a broskev 0,5l","posId":"N120","price":4900,"isExtra":false}]</t>
  </si>
  <si>
    <t>2026-03-08T19:34:03.004+01:00</t>
  </si>
  <si>
    <t>2026-03-08T19:47:32.945+01:00</t>
  </si>
  <si>
    <t>[{"id":"49e8d1c4-1e97-4089-9514-2970c15092b6","note":"","count":1,"label":"BBQ Meteor 40 cm","posId":"106","price":30900,"isExtra":false},{"id":"63675afb-9d1b-42b2-9d42-9e80500fdd28","note":"","count":1,"label":"Comeback 40 cm","posId":"109","price":30900,"isExtra":false},{"id":"a3d62a5d-2e1d-48db-874e-d64becff7059","note":"","count":1,"label":"změna na BBQ základ","posId":"A128","price":0,"isExtra":true}]</t>
  </si>
  <si>
    <t>2026-03-08T19:22:31.446+01:00</t>
  </si>
  <si>
    <t>2026-03-08T19:30:16.805+01:00</t>
  </si>
  <si>
    <t>[{"id":"6942755309e364dceebaa2f4","count":1,"label":"Pepsi zero sugar 1l","posId":"N125","price":5900,"isExtra":false},{"id":"6942755309e364dceebaa29e","count":1,"label":"Pepperoni 32cm 🌶️🌶️","posId":"120","price":24900,"isExtra":false},{"id":"6548d5dc06a4d1429ce18774","count":1,"label":"Balné","posId":"K0000","price":1500,"isExtra":true},{"id":"684ae9617273267d3d05b923","count":1,"label":"Olivy","posId":"B112","price":2500,"KDSTags":["greenhighlight"],"isExtra":true},{"id":"684ae9617273267d3d05b926","count":1,"label":"Cibule","posId":"B103","price":2500,"KDSTags":["greenhighlight"],"isExtra":true},{"id":"684ae9617273267d3d05b92e","count":1,"label":"Pepperoni salám","posId":"B109","price":3000,"KDSTags":["greenhighlight"],"isExtra":true},{"id":"6942755309e364dceebaa2e0","count":1,"label":"Dip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</si>
  <si>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2026-03-08T19:02:12.542+01:00</t>
  </si>
  <si>
    <t>2026-03-08T19:16:24.238+01:00</t>
  </si>
  <si>
    <t>[{"id":"6942755309e364dceebaa2a6","count":1,"label":"Hawai 32cm","posId":"114","price":24900,"isExtra":false},{"id":"6548d5dc06a4d1429ce18774","count":1,"label":"Balné","posId":"K0000","price":1500,"isExtra":true},{"id":"68814b049e75a15035e4ca64","count":1,"label":"USA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okrajů","posId":"X1000","price":0,"isExtra":true},{"id":"684ae9617273267d3d05ba38","count":1,"label":"Bez ananasu","posId":"X100","price":0,"KDSTags":["redhighlight"],"isExtra":true},{"id":"684ae9617273267d3d05b927","count":1,"label":"Kukuřice","posId":"B115","price":2500,"KDSTags":["greenhighlight"],"isExtra":true},{"id":"6942755309e364dceebaa2aa","count":1,"label":"Baby Špenát &amp; kuře 32cm","posId":"116","price":24900,"isExtra":false},{"id":"6548d5dc06a4d1429ce18774","count":1,"label":"Balné","posId":"K0000","price":1500,"isExtra":true},{"id":"68814b049e75a15035e4ca64","count":1,"label":"USA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bylinky","posId":"A121","price":5700,"isExtra":true},{"id":"684ae9617273267d3d05b928","count":1,"label":"Špenát s česnekem","posId":"B107","price":2500,"KDSTags":["greenhighlight"],"isExtra":true},{"id":"6942755309e364dceebaa2f4","count":1,"label":"Pepsi zero sugar 1l","posId":"N125","price":5900,"isExtra":false}]</t>
  </si>
  <si>
    <t>2026-03-08T19:01:40.190+01:00</t>
  </si>
  <si>
    <t>2026-03-08T19:15:34.520+01:00</t>
  </si>
  <si>
    <t>[{"id":"59592166","note":"","size":"BBQ Texas 32cm","count":1,"label":"BBQ Texas 32cm","posId":"119","price":24900,"isExtra":false},{"id":"54684837","note":"","count":1,"label":"Balné","posId":"K0000","price":1500,"isExtra":true},{"id":"54684898","note":"","count":1,"label":"okraj hotdog, hořčice","posId":"A117","price":5700,"isExtra":true},{"id":"59592163","note":"","size":"Hot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🌶️🌶️","posId":"122","price":24900,"isExtra":false},{"id":"54684837","note":"","count":1,"label":"Balné","posId":"K0000","price":1500,"isExtra":true},{"id":"59592174","note":"","count":1,"label":"USA těsto","posId":"17","price":1000,"isExtra":true},{"id":"54684902","note":"","count":1,"label":"okraj hotdog, bbq omáčka","posId":"A119","price":5700,"isExtra":true}]</t>
  </si>
  <si>
    <t>2026-03-08T18:55:03.245+01:00</t>
  </si>
  <si>
    <t>2026-03-08T19:04:01.503+01:00</t>
  </si>
  <si>
    <t>2026-03-08T19:21:42.121+01:00</t>
  </si>
  <si>
    <t>2026-03-08T18:55:05.651+01:00</t>
  </si>
  <si>
    <t>[{"id":"6d80fcec-2088-4df1-b35b-3de60046f4e1","note":"","count":1,"label":"Hot &amp; Spicy 32 cm","posId":"146","price":24900,"isExtra":false},{"id":"65f00180-9c8f-4569-8062-acb5d5b8efb2","note":"","count":1,"label":"Pepsi 1l","posId":"N124","price":5900,"isExtra":false}]</t>
  </si>
  <si>
    <t>2026-03-08T18:55:03.117+01:00</t>
  </si>
  <si>
    <t>2026-03-08T19:04:08.452+01:00</t>
  </si>
  <si>
    <t>2026-03-08T19:29:51.823+01:00</t>
  </si>
  <si>
    <t>2026-03-08T18:55:03.931+01:00</t>
  </si>
  <si>
    <t>[{"id":"3171e692-1adb-4333-8054-b1a7b136b69f","note":"","count":1,"label":"Pepperoni 32 cm","posId":"144","price":24900,"isExtra":false}]</t>
  </si>
  <si>
    <t>2026-03-08T18:50:53.221+01:00</t>
  </si>
  <si>
    <t>2026-03-08T19:04:42.378+01:00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</si>
  <si>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40cm","posId":"104","price":30900,"isExtra":false},{"id":"54684827","note":"","count":1,"label":"Balné","posId":"K0000","price":2000,"isExtra":true},{"id":"54684861","note":"","count":1,"label":"okraj mozzarella, bylinky","posId":"A122","price":6500,"isExtra":true},{"id":"54684949","note":"","count":1,"label":"Slanina","posId":"C108","price":4000,"KDSTags":["greenhighlight"],"isExtra":true},{"id":"54684953","note":"","count":1,"label":"Gorgonzola","posId":"C101","price":4000,"KDSTags":["greenhighlight"],"isExtra":true}]</t>
  </si>
  <si>
    <t>2026-03-08T18:50:53.126+01:00</t>
  </si>
  <si>
    <t>2026-03-08T19:11:26.778+01:00</t>
  </si>
  <si>
    <t>[{"id":"59592172","note":"","size":"Veggieballs 32cm 🌶️🌶️","count":2,"label":"Veggieballs 32cm 🌶️🌶️","posId":"117","price":24900,"isExtra":false},{"id":"54684837","note":"","count":2,"label":"Balné","posId":"K0000","price":1500,"isExtra":true},{"id":"54684794","note":"","size":"Česnekový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</si>
  <si>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2026-03-08T18:40:15.321+01:00</t>
  </si>
  <si>
    <t>2026-03-08T18:47:26.320+01:00</t>
  </si>
  <si>
    <t>[{"id":"6942755309e364dceebaa2a6","count":1,"label":"Hawai 32cm","posId":"114","price":24900,"isExtra":false},{"id":"6548d5dc06a4d1429ce18774","count":1,"label":"Balné","posId":"K0000","price":1500,"isExtra":true},{"id":"6942755309e364dceebaa2a0","count":1,"label":"BBQ Texas 32cm","posId":"119","price":24900,"isExtra":false},{"id":"6548d5dc06a4d1429ce18774","count":1,"label":"Balné","posId":"K0000","price":1500,"isExtra":true},{"id":"6745da7d2b930230e91437f9","count":1,"label":"Smetanový základ","posId":"ZBS32","price":0,"isExtra":true}]</t>
  </si>
  <si>
    <t>2026-03-08T18:34:43.803+01:00</t>
  </si>
  <si>
    <t>2026-03-08T18:44:52.627+01:00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</si>
  <si>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32cm","posId":"118","price":24900,"isExtra":false},{"id":"6548d5dc06a4d1429ce18774","count":1,"label":"Balné","posId":"K0000","price":1500,"isExtra":true},{"id":"6745da7d2b930230e91437fa","count":1,"label":"Rajčatový základ","posId":"ZBR32","price":0,"isExtra":true},{"id":"68553327a6ab244ab368f180","count":1,"label":"okraj hotdog, hořčice","posId":"A117","price":5700,"isExtra":true},{"id":"684ae9617273267d3d05b921","count":1,"label":"Jalapeňos","posId":"B102","price":2500,"KDSTags":["greenhighlight"],"isExtra":true},{"id":"684ae9617273267d3d05b927","count":1,"label":"Kukuřice","posId":"B115","price":2500,"KDSTags":["greenhighlight"],"isExtra":true},{"id":"684ae9617273267d3d05b929","count":1,"label":"Mozzarella","posId":"B113","price":3000,"KDSTags":["greenhighlight"],"isExtra":true},{"id":"6942755309e364dceebaa2e0","count":4,"label":"Dip Jalapeňos","posId":"P107","price":2000,"isExtra":false},{"id":"6548d5dc06a4d1429ce18774","count":4,"label":"Balné","posId":"K0000","price":1500,"isExtra":true}]</t>
  </si>
  <si>
    <t>2026-03-08T18:26:23.302+01:00</t>
  </si>
  <si>
    <t>2026-03-08T18:41:15.288+01:00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</si>
  <si>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🌶️🌶️","posId":"110","price":30900,"isExtra":false},{"id":"54684827","note":"","count":1,"label":"Balné","posId":"K0000","price":2000,"isExtra":true},{"id":"54684795","note":"","size":"Pepperoni Rolls 🌶️","count":1,"label":"Pepperoni Rolls 🌶️","posId":"P100","price":8900,"isExtra":false},{"id":"54684837","note":"","count":1,"label":"Balné","posId":"K0000","price":1500,"isExtra":true},{"id":"54684798","note":"","size":"Jalapenos Rolls","count":1,"label":"Jalapenos Rolls","posId":"jpr200","price":8900,"isExtra":false},{"id":"54684837","note":"","count":1,"label":"Balné","posId":"K0000","price":1500,"isExtra":true}]</t>
  </si>
  <si>
    <t>2026-03-08T18:24:02.778+01:00</t>
  </si>
  <si>
    <t>2026-03-08T18:38:22.889+01:00</t>
  </si>
  <si>
    <t>2026-03-08T18:52:43.245+01:00</t>
  </si>
  <si>
    <t>2026-03-08T18:24:03.288+01:00</t>
  </si>
  <si>
    <t>[{"id":"6a406468-94b2-4aab-8b3e-c490dfbbdf08","note":"","count":1,"label":"Hot &amp; Spicy 40 cm","posId":"110","price":30900,"isExtra":false},{"id":"df65c440-9414-439e-8f8e-b4f30f154296","note":"","count":1,"label":"Hawai 40 cm","posId":"102","price":30900,"isExtra":false}]</t>
  </si>
  <si>
    <t>2026-03-08T18:21:02.875+01:00</t>
  </si>
  <si>
    <t>2026-03-08T18:35:31.866+01:00</t>
  </si>
  <si>
    <t>2026-03-08T18:55:12.413+01:00</t>
  </si>
  <si>
    <t>2026-03-08T18:21:03.442+01:00</t>
  </si>
  <si>
    <t>[{"id":"f991b551-d418-40dc-886d-2413cfe0e20e","note":"","count":1,"label":"Margherita 32 cm","posId":"112","price":20900,"isExtra":false},{"id":"04393824-6434-40a1-bc0f-7e9637e70a6b","note":"","count":1,"label":"Pečené brambory","posId":"P103","price":6900,"isExtra":false}]</t>
  </si>
  <si>
    <t>2026-03-08T18:20:52.785+01:00</t>
  </si>
  <si>
    <t>2026-03-08T18:33:04.231+01:00</t>
  </si>
  <si>
    <t>[{"id":"59592164","note":"","size":"Comeback 32cm 🌶️","count":1,"label":"Comeback 32cm 🌶️","posId":"121","price":24900,"isExtra":false},{"id":"54684837","note":"","count":1,"label":"Balné","posId":"K0000","price":1500,"isExtra":true}]</t>
  </si>
  <si>
    <t>2026-03-08T18:18:02.872+01:00</t>
  </si>
  <si>
    <t>2026-03-08T18:33:41.932+01:00</t>
  </si>
  <si>
    <t>Zoran</t>
  </si>
  <si>
    <t>2026-03-08T18:15:10.249+01:00</t>
  </si>
  <si>
    <t>2026-03-08T18:31:35.123+01:00</t>
  </si>
  <si>
    <t>[{"id":"M200","note":"","count":1,"label":"Veggie menu Comeback","posId":"M200","price":34900,"isExtra":false},{"id":"K0000","note":"","count":1,"label":"Balné","posId":"K0000","price":3000,"isExtra":true},{"id":"Y112","note":"","count":1,"label":"Margherita","posId":"Y112","price":0,"isExtra":true},{"id":"A121","note":"","count":1,"label":"okraj mozzarella, bylinky","posId":"A121","price":5700,"isExtra":true},{"id":"P103","note":"","count":1,"label":"pečené brambory","posId":"P103","price":0,"isExtra":true},{"id":"N125","note":"","count":1,"label":"Pepsi zero sugar 1l","posId":"N125","price":0,"isExtra":true},{"id":"M100","note":"","count":1,"label":"Spicy menu Comeback","posId":"M100","price":34900,"isExtra":false},{"id":"K0000","note":"","count":1,"label":"Balné","posId":"K0000","price":3000,"isExtra":true},{"id":"Y122","note":"","count":1,"label":"Hot &amp; Spicy","posId":"Y122","price":0,"isExtra":true},{"id":"A121","note":"","count":1,"label":"okraj mozzarella, bylinky","posId":"A121","price":5700,"isExtra":true},{"id":"P102","note":"","count":1,"label":"masové kuličky","posId":"P102","price":0,"isExtra":true},{"id":"N131","note":"","count":1,"label":"BIRGO grapefruit 0,5l","posId":"N131","price":0,"isExtra":true}]</t>
  </si>
  <si>
    <t>2026-03-08T18:12:15.162+01:00</t>
  </si>
  <si>
    <t>2026-03-08T18:26:41.141+01:00</t>
  </si>
  <si>
    <t>[{"id":"109","note":"","count":1,"label":"Comeback 40cm 🌶️","posId":"109","price":30900,"isExtra":false},{"id":"K0000","note":"","count":1,"label":"Balné","posId":"K0000","price":2000,"isExtra":true},{"id":"A124","note":"","count":1,"label":"okraj mozzarella, bbq omáčka","posId":"A124","price":6500,"isExtra":true}]</t>
  </si>
  <si>
    <t>2026-03-08T18:08:02.529+01:00</t>
  </si>
  <si>
    <t>2026-03-08T18:17:06.941+01:00</t>
  </si>
  <si>
    <t>2026-03-08T18:32:36.534+01:00</t>
  </si>
  <si>
    <t>2026-03-08T18:08:03.108+01:00</t>
  </si>
  <si>
    <t>[{"id":"50d0c33c-440a-47e3-8208-1c68574950af","note":"","count":1,"label":"Capricciosa 32 cm","posId":"137","price":24900,"isExtra":false},{"id":"3b51edda-398d-47d1-8cbd-b96caad0e92c","note":"","count":1,"label":"šunka","posId":"B106","price":3000,"KDSTags":["greenhighlight"],"isExtra":true},{"id":"86925bba-314c-4f6f-ba8e-4fc1b6f52f30","note":"","count":1,"label":"BEZ -olivy","posId":"X112","price":0,"KDSTags":["redhighlight"],"isExtra":true},{"id":"8915e1ca-f30b-45dc-9ba0-235201606490","note":"","count":1,"label":"BEZ -žampiony","posId":"X105","price":0,"KDSTags":["redhighlight"],"isExtra":true},{"id":"eaf5673a-2acd-457a-bff6-8e65ba4050c9","note":"","count":2,"label":"dip jalapenos","posId":"P107","price":2000,"isExtra":false},{"id":"4aed5471-c8ca-405d-bfd1-1a7601f72348","note":"","count":1,"label":"Quattro Formaggi 32 cm","posId":"147","price":24900,"isExtra":false},{"id":"0c454cc7-3f38-4dea-9e0e-7220d9ba6ce0","note":"","count":2,"label":"Dip česnekový","posId":"P106","price":2000,"isExtra":false}]</t>
  </si>
  <si>
    <t>2026-03-08T18:07:58.959+01:00</t>
  </si>
  <si>
    <t>2026-03-08T18:18:50.126+01:00</t>
  </si>
  <si>
    <t>[{"id":"6942755309e364dceebaa2a2","count":1,"label":"BBQ Meteor 32cm","posId":"118","price":24900,"isExtra":false},{"id":"6548d5dc06a4d1429ce18774","count":1,"label":"Balné","posId":"K0000","price":1500,"isExtra":true},{"id":"68553327a6ab244ab368f17d","count":1,"label":"bez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okrajů","posId":"X1000","price":0,"isExtra":true},{"id":"684ae9617273267d3d05b927","count":1,"label":"Kukuřice","posId":"B115","price":2500,"KDSTags":["greenhighlight"],"isExtra":true},{"id":"6942755309e364dceebaa2f4","count":1,"label":"Pepsi zero sugar 1l","posId":"N125","price":5900,"isExtra":false}]</t>
  </si>
  <si>
    <t>2026-03-08T18:07:03.030+01:00</t>
  </si>
  <si>
    <t>2026-03-08T18:20:53.939+01:00</t>
  </si>
  <si>
    <t>[{"id":"df65c440-9414-439e-8f8e-b4f30f154296","note":"","count":1,"label":"Hawai 40 cm","posId":"102","price":30900,"isExtra":false},{"id":"dd5d901d-3787-43d0-9efe-85e31e1c5def","note":"","count":1,"label":"Pepperoni 32 cm","posId":"120","price":24900,"isExtra":false}]</t>
  </si>
  <si>
    <t>Ananthakrishna</t>
  </si>
  <si>
    <t>2026-03-08T18:00:32.209+01:00</t>
  </si>
  <si>
    <t>2026-03-08T18:07:10.118+01:00</t>
  </si>
  <si>
    <t>[{"id":"115","note":"","count":1,"label":"Zeleninová 32cm","posId":"115","price":24900,"isExtra":false},{"id":"K0000","note":"","count":1,"label":"Balné","posId":"K0000","price":1500,"isExtra":true},{"id":"ZRS32","note":"","count":1,"label":"Smetanový základ","posId":"ZRS32","price":0,"isExtra":true},{"id":"X111","note":"","count":1,"label":"Bez papriky","posId":"X111","price":0,"KDSTags":["redhighlight"],"isExtra":true},{"id":"P106","note":"","count":1,"label":"Česnekový dip","posId":"P106","price":2000,"isExtra":false},{"id":"K0000","note":"","count":1,"label":"Balné","posId":"K0000","price":1500,"isExtra":true}]</t>
  </si>
  <si>
    <t>2026-03-08T17:42:03.479+01:00</t>
  </si>
  <si>
    <t>2026-03-08T17:54:10.839+01:00</t>
  </si>
  <si>
    <t>2026-03-08T18:02:28.626+01:00</t>
  </si>
  <si>
    <t>2026-03-08T17:42:04.012+01:00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</si>
  <si>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bylinky","posId":"A121","price":5700,"isExtra":true},{"id":"2d3d5617-9c58-43de-9934-040859ce552d","note":"","count":1,"label":"BBQ Meteor 32 cm","posId":"118","price":24900,"isExtra":false},{"id":"f61b7339-3b20-4583-b2b8-12e48de2876d","note":"","count":1,"label":"změna na Rajčatový základ","posId":"A127","price":0,"isExtra":true},{"id":"21fd0686-e8d1-43f1-84c9-d96f5842a3ca","note":"","count":1,"label":"okraj mozzarella, bylinky","posId":"A121","price":5700,"isExtra":true},{"id":"1aa4b142-e6d7-4d61-ba94-40298841a888","note":"","count":1,"label":"Quattro Formaggi 32 cm","posId":"123","price":24900,"isExtra":false},{"id":"21fd0686-e8d1-43f1-84c9-d96f5842a3ca","note":"","count":1,"label":"okraj mozzarella, bylinky","posId":"A121","price":5700,"isExtra":true}]</t>
  </si>
  <si>
    <t>2026-03-08T17:35:46.760+01:00</t>
  </si>
  <si>
    <t>2026-03-08T17:44:17.035+01:00</t>
  </si>
  <si>
    <t>[{"id":"4cb20363-ef38-4d1e-83ee-b41f4c8251d8","count":1,"label":"Pizza Hawai 40 cm","posId":"102","price":30900,"isExtra":false,"creatorId":"BICCvlFA16WnPPVuYD6Rh","isPackging":0,"actualLabel":"Pizza Hawai 40 cm"}]</t>
  </si>
  <si>
    <t>2026-03-08T17:34:02.405+01:00</t>
  </si>
  <si>
    <t>2026-03-08T17:40:53.279+01:00</t>
  </si>
  <si>
    <t>2026-03-08T17:58:50.946+01:00</t>
  </si>
  <si>
    <t>2026-03-08T17:34:02.814+01:00</t>
  </si>
  <si>
    <t>[{"id":"554b5341-3de7-4a69-b579-50bb01af629a","note":"","count":1,"label":"Quattro Formaggi 40 cm","posId":"111","price":30900,"isExtra":false}]</t>
  </si>
  <si>
    <t>2026-03-08T17:27:17.209+01:00</t>
  </si>
  <si>
    <t>2026-03-08T17:36:00.937+01:00</t>
  </si>
  <si>
    <t>[{"id":"de7b8b77-1f01-4637-9b4b-1c1fe7287d5c","count":1,"label":"Pizza Quattro Formaggi 18","posId":"135","price":11900,"isExtra":false,"creatorId":"aCZ5LFpiZLlktSKAr8HUL","isPackging":0,"actualLabel":"Pizza Quattro Formaggi 18"},{"id":"90fe26ad-8793-414c-a8fe-fc7624d10755","count":1,"label":"Pizza Špenát kuře 32 cm","posId":"116","price":24900,"isExtra":false,"creatorId":"53LlaZHJrUQVNofLbCOBz","isPackging":0,"actualLabel":"Pizza Špenát kuře 32 cm"}]</t>
  </si>
  <si>
    <t>2026-03-08T17:12:07.287+01:00</t>
  </si>
  <si>
    <t>2026-03-08T17:17:56.774+01:00</t>
  </si>
  <si>
    <t>[{"id":"4cb20363-ef38-4d1e-83ee-b41f4c8251d8","count":1,"label":"Pizza Hawai 40 cm","posId":"102","price":30900,"isExtra":false,"creatorId":"peY40x7b8_7IIuN3sQtZW","isPackging":0,"actualLabel":"Pizza Hawai 40 cm"}]</t>
  </si>
  <si>
    <t>2026-03-08T17:10:59.859+01:00</t>
  </si>
  <si>
    <t>2026-03-08T17:17:48.005+01:00</t>
  </si>
  <si>
    <t>[{"id":"54684750","note":"","size":"Margherita 40cm","count":1,"label":"Margherita 40cm","posId":"100","price":26900,"isExtra":false},{"id":"54684827","note":"","count":1,"label":"Balné","posId":"K0000","price":2000,"isExtra":true}]</t>
  </si>
  <si>
    <t>2026-03-08T17:05:02.745+01:00</t>
  </si>
  <si>
    <t>2026-03-08T17:50:51.849+01:00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</si>
  <si>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bylinky","posId":"A121","price":5700,"isExtra":true},{"id":"86925bba-314c-4f6f-ba8e-4fc1b6f52f30","note":"","count":1,"label":"BEZ -olivy","posId":"X112","price":0,"KDSTags":["redhighlight"],"isExtra":true}]</t>
  </si>
  <si>
    <t>2026-03-08T16:56:02.731+01:00</t>
  </si>
  <si>
    <t>2026-03-08T17:05:25.768+01:00</t>
  </si>
  <si>
    <t>2026-03-08T17:28:15.348+01:00</t>
  </si>
  <si>
    <t>2026-03-08T16:56:04.830+01:00</t>
  </si>
  <si>
    <t>[{"id":"d587ab86-7858-46b7-a58c-52ffe6b6a574","note":"","count":1,"label":"Comeback 18 cm","posId":"133","price":11900,"isExtra":false},{"id":"57c816b2-3e3f-46c2-b126-b09910d79cb0","note":"","count":1,"label":"změna na Smetanový základ","posId":"A129","price":0,"isExtra":true},{"id":"0be5d6e4-3937-4919-889b-9a6960efd46f","note":"","count":1,"label":"Kukuřice.","posId":"A115","price":1500,"isExtra":true},{"id":"61cb99a1-89c0-4f22-8db8-f2bc59e612ac","note":"","count":1,"label":"Pepperoni salám.","posId":"A109","price":2000,"isExtra":true},{"id":"5972eec0-ca59-4f52-b279-96c9f5c3eb67","note":"","count":1,"label":"BEZ -cibule","posId":"X103","price":0,"KDSTags":["redhighlight"],"isExtra":true},{"id":"0c454cc7-3f38-4dea-9e0e-7220d9ba6ce0","note":"","count":2,"label":"Dip česnekový","posId":"P106","price":2000,"isExtra":false},{"id":"50d0c33c-440a-47e3-8208-1c68574950af","note":"","count":1,"label":"Capricciosa 32 cm","posId":"137","price":24900,"isExtra":false},{"id":"2585f58b-88a9-4cf3-bee9-d0f178b1877c","note":"","count":1,"label":"okraj Hotdog bez omáčky","posId":"A125","price":5700,"isExtra":true},{"id":"86925bba-314c-4f6f-ba8e-4fc1b6f52f30","note":"","count":1,"label":"BEZ -olivy","posId":"X112","price":0,"KDSTags":["redhighlight"],"isExtra":true},{"id":"1aa4b142-e6d7-4d61-ba94-40298841a888","note":"","count":1,"label":"Quattro Formaggi 32 cm","posId":"123","price":24900,"isExtra":false}]</t>
  </si>
  <si>
    <t>Denys</t>
  </si>
  <si>
    <t>2026-03-08T16:53:55.822+01:00</t>
  </si>
  <si>
    <t>2026-03-08T17:12:06.942+01:00</t>
  </si>
  <si>
    <t>2026-03-08T16:50:59.092+01:00</t>
  </si>
  <si>
    <t>2026-03-08T16:56:48.931+01:00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</si>
  <si>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okrajů","posId":"X1000","price":0,"isExtra":true},{"id":"684ae9617273267d3d05ba5a","count":1,"label":"Bez oliv","posId":"X112","price":0,"KDSTags":["redhighlight"],"isExtra":true}]</t>
  </si>
  <si>
    <t>Vikas</t>
  </si>
  <si>
    <t>2026-03-08T16:48:21.808+01:00</t>
  </si>
  <si>
    <t>2026-03-08T17:10:58.955+01:00</t>
  </si>
  <si>
    <t>[{"id":"111","note":"","count":1,"label":"Quattro Formaggi 40cm","posId":"111","price":30900,"isExtra":false},{"id":"K0000","note":"","count":1,"label":"Balné","posId":"K0000","price":2000,"isExtra":true},{"id":"A124","note":"","count":1,"label":"okraj mozzarella, bbq omáčka","posId":"A124","price":6500,"isExtra":true},{"id":"114","note":"","count":1,"label":"Hawai 32cm","posId":"114","price":24900,"isExtra":false},{"id":"K0000","note":"","count":1,"label":"Balné","posId":"K0000","price":1500,"isExtra":true},{"id":"B114","note":"","count":1,"label":"Kuře","posId":"B114","price":3000,"KDSTags":["greenhighlight"],"isExtra":true}]</t>
  </si>
  <si>
    <t>2026-03-08T16:48:03.630+01:00</t>
  </si>
  <si>
    <t>2026-03-08T17:01:09.752+01:00</t>
  </si>
  <si>
    <t>[{"id":"8929f51d-818c-4c09-96c6-0164428500a2","note":"","count":1,"label":"Baby špenát &amp; kuře 32 cm","posId":"140","price":24900,"isExtra":false},{"id":"306cfd4b-8e53-4c39-a094-3a7609370ef0","note":"","count":1,"label":"Hawai 18 cm","posId":"126","price":11900,"isExtra":false},{"id":"57c816b2-3e3f-46c2-b126-b09910d79cb0","note":"","count":1,"label":"změna na Smetanový základ","posId":"A129","price":0,"isExtra":true},{"id":"d191a2a2-dbf7-43e1-9eae-453a92f5bdc2","note":"","count":1,"label":"BEZ -ananas","posId":"X100","price":0,"KDSTags":["redhighlight"],"isExtra":true}]</t>
  </si>
  <si>
    <t>2026-03-08T16:41:00.237+01:00</t>
  </si>
  <si>
    <t>2026-03-08T16:59:18.044+01:00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</si>
  <si>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🌶️🌶️","posId":"108","price":30900,"isExtra":false},{"id":"54684827","note":"","count":1,"label":"Balné","posId":"K0000","price":2000,"isExtra":true},{"id":"54684861","note":"","count":1,"label":"okraj mozzarella, bylinky","posId":"A122","price":6500,"isExtra":true}]</t>
  </si>
  <si>
    <t>2026-03-08T16:40:49.282+01:00</t>
  </si>
  <si>
    <t>2026-03-08T16:56:28.787+01:00</t>
  </si>
  <si>
    <t>[{"id":"83ec0315-3b1e-4491-8fb1-b563a4c0f09e","count":1,"label":"Pizza Capricciosa 40","posId":"101","price":30900,"isExtra":false,"creatorId":"4oOBz6YD5wp3qBiTRAy2n","isPackging":0,"actualLabel":"Pizza Capricciosa 40"},{"id":"c1b4edb9-fd41-419d-89d3-7116976a3323","count":1,"label":"Pizza Pepperoni 40","posId":"108","price":30900,"isExtra":false,"creatorId":"4S5p2x9m5hjHoOOCfjWOC","isPackging":0,"actualLabel":"Pizza Pepperoni 40"}]</t>
  </si>
  <si>
    <t>Navdeep</t>
  </si>
  <si>
    <t>2026-03-08T16:35:37.992+01:00</t>
  </si>
  <si>
    <t>2026-03-08T16:52:49.808+01:00</t>
  </si>
  <si>
    <t>[{"id":"108","note":"","count":1,"label":"Pepperoni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bylinky","posId":"A122","price":6500,"isExtra":true},{"id":"C110","note":"","count":1,"label":"Párek","posId":"C110","price":4000,"KDSTags":["greenhighlight"],"isExtra":true},{"id":"108","note":"","count":1,"label":"Pepperoni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bylinky","posId":"A122","price":6500,"isExtra":true}]</t>
  </si>
  <si>
    <t>2026-03-08T16:31:48.777+01:00</t>
  </si>
  <si>
    <t>2026-03-08T16:40:45.895+01:00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</si>
  <si>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</si>
  <si>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2026-03-08T16:29:02.531+01:00</t>
  </si>
  <si>
    <t>2026-03-08T16:42:56.634+01:00</t>
  </si>
  <si>
    <t>[{"id":"5e57993d-26f3-465c-aa35-1e3806b0b477","note":"","count":1,"label":"Hot &amp; Spicy 32 cm","posId":"122","price":24900,"isExtra":false},{"id":"1aa4b142-e6d7-4d61-ba94-40298841a888","note":"","count":1,"label":"Quattro Formaggi 32 cm","posId":"123","price":24900,"isExtra":false}]</t>
  </si>
  <si>
    <t>2026-03-08T16:28:44.069+01:00</t>
  </si>
  <si>
    <t>2026-03-08T16:39:42.809+01:00</t>
  </si>
  <si>
    <t>[{"id":"6942755309e364dceebaa280","count":1,"label":"Hot &amp; Spicy 40cm 🌶️🌶️","posId":"110","price":30900,"isExtra":false},{"id":"6548d5dc06a4d1429ce1830f","count":1,"label":"Balné","posId":"K0000","price":2000,"isExtra":true}]</t>
  </si>
  <si>
    <t>2026-03-08T16:27:03.473+01:00</t>
  </si>
  <si>
    <t>2026-03-08T16:41:04.611+01:00</t>
  </si>
  <si>
    <t>2026-03-08T17:00:31.430+01:00</t>
  </si>
  <si>
    <t>2026-03-08T16:27:03.818+01:00</t>
  </si>
  <si>
    <t>[{"id":"be5c7908-f592-4704-987f-cd7d7281f32e","note":"","count":1,"label":"Comeback 32 cm","posId":"121","price":24900,"isExtra":false}]</t>
  </si>
  <si>
    <t>2026-03-08T16:22:03.291+01:00</t>
  </si>
  <si>
    <t>2026-03-08T16:36:17.647+01:00</t>
  </si>
  <si>
    <t>2026-03-08T16:54:59.832+01:00</t>
  </si>
  <si>
    <t>2026-03-08T16:22:04.156+01:00</t>
  </si>
  <si>
    <t>[{"id":"2d3d5617-9c58-43de-9934-040859ce552d","note":"","count":1,"label":"BBQ Meteor 32 cm","posId":"118","price":24900,"isExtra":false},{"id":"63675afb-9d1b-42b2-9d42-9e80500fdd28","note":"","count":1,"label":"Comeback 40 cm","posId":"109","price":30900,"isExtra":false}]</t>
  </si>
  <si>
    <t>2026-03-08T16:16:53.280+01:00</t>
  </si>
  <si>
    <t>2026-03-08T16:27:07.841+01:00</t>
  </si>
  <si>
    <t>2026-03-08T15:41:18.965+01:00</t>
  </si>
  <si>
    <t>2026-03-08T15:46:21.237+01:00</t>
  </si>
  <si>
    <t>[{"id":"6fb8e78b-888c-4b9f-a799-a2c2f0622697","count":1,"label":"Pizza Margherita 18","posId":"124","price":11900,"isExtra":false,"creatorId":"cxYVt9ZjwdYSH9bhi1Fkd","isPackging":0,"actualLabel":"Pizza Margherita 18"}]</t>
  </si>
  <si>
    <t>2026-03-08T15:36:02.481+01:00</t>
  </si>
  <si>
    <t>2026-03-08T15:46:50.292+01:00</t>
  </si>
  <si>
    <t>2026-03-08T15:59:48.589+01:00</t>
  </si>
  <si>
    <t>2026-03-08T15:36:02.781+01:00</t>
  </si>
  <si>
    <t>[{"id":"16f2a985-9b85-4073-a2d6-13a6de5f989c","note":"","count":1,"label":"Hawai 32 cm","posId":"138","price":24900,"isExtra":false},{"id":"21fd0686-e8d1-43f1-84c9-d96f5842a3ca","note":"","count":1,"label":"okraj mozzarella, bylinky","posId":"A121","price":5700,"isExtra":true},{"id":"eaf5673a-2acd-457a-bff6-8e65ba4050c9","note":"","count":1,"label":"dip jalapenos","posId":"P107","price":2000,"isExtra":false},{"id":"bf1ca81d-de2b-4d6c-b720-bc21d05d5afe","note":"","count":1,"label":"Pepperoni Rolls, 6 ks","posId":"P100","price":8900,"isExtra":false}]</t>
  </si>
  <si>
    <t>2026-03-08T15:26:28.299+01:00</t>
  </si>
  <si>
    <t>2026-03-08T15:41:30.096+01:00</t>
  </si>
  <si>
    <t>[{"id":"54684758","note":"","size":"Zeleninová 40cm","count":1,"label":"Zeleninová 40cm","posId":"103","price":30900,"isExtra":false},{"id":"54684827","note":"","count":1,"label":"Balné","posId":"K0000","price":2000,"isExtra":true},{"id":"54684878","note":"","count":1,"label":"Žampiony","posId":"C105","price":3500,"KDSTags":["greenhighlight"]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54684878","note":"","count":1,"label":"Žampiony","posId":"C105","price":3500,"KDSTags":["greenhighlight"],"isExtra":true},{"id":"54684930","note":"","count":1,"label":"Kukuřice","posId":"C115","price":3500,"KDSTags":["greenhighlight"],"isExtra":true}]</t>
  </si>
  <si>
    <t>2026-03-08T15:22:47.578+01:00</t>
  </si>
  <si>
    <t>2026-03-08T15:36:42.943+01:00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</si>
  <si>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bylinky","posId":"A121","price":5700,"isExtra":true},{"id":"6942755309e364dceebaa2d2","count":1,"label":"Pečené brambory","posId":"P103","price":6900,"isExtra":false},{"id":"6548d5dc06a4d1429ce18774","count":1,"label":"Balné","posId":"K0000","price":1500,"isExtra":true}]</t>
  </si>
  <si>
    <t>2026-03-08T15:20:10.550+01:00</t>
  </si>
  <si>
    <t>2026-03-08T15:32:59.196+01:00</t>
  </si>
  <si>
    <t>[{"id":"44f3cdb6-a419-494d-b8de-697378c24e02","count":1,"label":"Pizza Comeback 32 0,5","posId":"H121","price":12450,"isExtra":false,"creatorId":"CB9QC4aNZPiaBiSWSA6d5","isPackging":0,"actualLabel":"Pizza Comeback 32 0,5"},{"id":"ZMn0kE3IRVJjsfXstBxZb","count":1,"label":"Bez plněných okrajů","posId":"X1000","price":0,"isExtra":true,"mainItemId":"44f3cdb6-a419-494d-b8de-697378c24e02"},{"id":"aRPAiqbCW3Z9trz5KoEBF","count":1,"label":"Těsto italské","posId":"H32","price":0,"isExtra":true,"mainItemId":"44f3cdb6-a419-494d-b8de-697378c24e02"},{"id":"57d9d2d5-4e8a-4810-a2c5-151f87002c56","count":1,"label":"Pizza Capricciosa 32 0,5","posId":"H113","price":12450,"isExtra":false,"creatorId":"BpiTDPcAlXMNOEcopiT3q","isPackging":0,"actualLabel":"Pizza Capricciosa 32 0,5"},{"id":"ZMn0kE3IRVJjsfXstBxZb","count":1,"label":"Bez plněných okrajů","posId":"X1000","price":0,"isExtra":true,"mainItemId":"57d9d2d5-4e8a-4810-a2c5-151f87002c56"},{"id":"aRPAiqbCW3Z9trz5KoEBF","count":1,"label":"Těsto italské","posId":"H32","price":0,"isExtra":true,"mainItemId":"57d9d2d5-4e8a-4810-a2c5-151f87002c56"}]</t>
  </si>
  <si>
    <t>2026-03-08T15:15:47.519+01:00</t>
  </si>
  <si>
    <t>2026-03-08T15:34:02.414+01:00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</si>
  <si>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🌶️🌶️","posId":"120","price":24900,"isExtra":false},{"id":"6548d5dc06a4d1429ce18774","count":1,"label":"Balné","posId":"K0000","price":1500,"isExtra":true},{"id":"68553327a6ab244ab368f182","count":1,"label":"okraj hotdog, bez omáčky","posId":"A125","price":5700,"isExtra":true},{"id":"6942755309e364dceebaa2a8","count":1,"label":"Capricciosa 32cm","posId":"113","price":24900,"isExtra":false},{"id":"6548d5dc06a4d1429ce18774","count":1,"label":"Balné","posId":"K0000","price":1500,"isExtra":true},{"id":"68553327a6ab244ab368f182","count":1,"label":"okraj hotdog, bez omáčky","posId":"A125","price":5700,"isExtra":true},{"id":"684ae9617273267d3d05ba5a","count":1,"label":"Bez oliv","posId":"X112","price":0,"KDSTags":["redhighlight"],"isExtra":true},{"id":"6942755309e364dceebaa2d8","count":2,"label":"Česnekový dip","posId":"P106","price":2000,"isExtra":false},{"id":"6548d5dc06a4d1429ce18774","count":2,"label":"Balné","posId":"K0000","price":1500,"isExtra":true}]</t>
  </si>
  <si>
    <t>2026-03-08T15:11:02.635+01:00</t>
  </si>
  <si>
    <t>2026-03-08T15:22:58.145+01:00</t>
  </si>
  <si>
    <t>2026-03-08T15:31:39.238+01:00</t>
  </si>
  <si>
    <t>2026-03-08T15:11:02.957+01:00</t>
  </si>
  <si>
    <t>[{"id":"554b5341-3de7-4a69-b579-50bb01af629a","note":"","count":1,"label":"Quattro Formaggi 40 cm","posId":"111","price":30900,"isExtra":false},{"id":"932d1eab-8f45-4992-b460-cc5099f91e14","note":"","count":1,"label":"Okraj Hotdog, BBQ","posId":"A120","price":6500,"isExtra":true},{"id":"0c454cc7-3f38-4dea-9e0e-7220d9ba6ce0","note":"","count":1,"label":"Dip česnekový","posId":"P106","price":2000,"isExtra":false}]</t>
  </si>
  <si>
    <t>2026-03-08T15:08:33.153+01:00</t>
  </si>
  <si>
    <t>2026-03-08T15:09:54.006+01:00</t>
  </si>
  <si>
    <t>[{"id":"89205ac5-7245-4fc0-b2a2-13cceeda3ae7","count":1,"label":"Pizza BBQ Meteor 32","posId":"118","price":24900,"isExtra":false,"creatorId":"R6aQJc-da3OuW0_nKaNaC","isPackging":0,"actualLabel":"Pizza BBQ Meteor 32"},{"id":"db7acac0-80e0-4852-a500-36801587d36c","count":1,"label":"Pizza Špenát kuře 18 cm","posId":"128","price":11900,"isExtra":false,"creatorId":"4c5czocXzhzVv8BZo8vme","isPackging":0,"actualLabel":"Pizza Špenát kuře 18 cm"}]</t>
  </si>
  <si>
    <t>2026-03-08T14:21:56.033+01:00</t>
  </si>
  <si>
    <t>2026-03-08T14:50:58.299+01:00</t>
  </si>
  <si>
    <t>[{"id":"54684758","note":"","size":"Zeleninová 40cm","count":1,"label":"Zeleninová 40cm","posId":"103","price":30900,"isExtra":false},{"id":"54684827","note":"","count":1,"label":"Balné","posId":"K0000","price":2000,"isExtra":true},{"id":"54684910","note":"","count":1,"label":"Ananas","posId":"C100","price":3500,"KDSTags":["greenhighlight"],"isExtra":true},{"id":"54684755","note":"","size":"BBQ Texas 40cm","count":1,"label":"BBQ Texas 40cm","posId":"107","price":30900,"isExtra":false},{"id":"54684827","note":"","count":1,"label":"Balné","posId":"K0000","price":2000,"isExtra":true}]</t>
  </si>
  <si>
    <t>Goderdzi</t>
  </si>
  <si>
    <t>2026-03-08T14:13:59.409+01:00</t>
  </si>
  <si>
    <t>2026-03-08T14:45:09.176+01:00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</si>
  <si>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okrajů","posId":"X1000","price":0,"isExtra":true}]</t>
  </si>
  <si>
    <t>2026-03-08T14:01:35.985+01:00</t>
  </si>
  <si>
    <t>2026-03-08T14:48:13.290+01:00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</si>
  <si>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32cm","posId":"118","price":24900,"isExtra":false},{"id":"6548d5dc06a4d1429ce18774","count":1,"label":"Balné","posId":"K0000","price":1500,"isExtra":true},{"id":"6745da7d2b930230e91437fa","count":1,"label":"Rajčatový základ","posId":"ZBR32","price":0,"isExtra":true},{"id":"68553327a6ab244ab368f17d","count":1,"label":"bez plněných okrajů","posId":"X1000","price":0,"isExtra":true},{"id":"6942755309e364dceebaa2d6","count":1,"label":"Pepperoni Rolls 🌶️","posId":"P100","price":8900,"isExtra":false},{"id":"6548d5dc06a4d1429ce18774","count":1,"label":"Balné","posId":"K0000","price":1500,"isExtra":true}]</t>
  </si>
  <si>
    <t>2026-03-08T13:47:03.895+01:00</t>
  </si>
  <si>
    <t>2026-03-08T13:56:25.665+01:00</t>
  </si>
  <si>
    <t>2026-03-08T14:11:20.584+01:00</t>
  </si>
  <si>
    <t>2026-03-08T13:47:04.807+01:00</t>
  </si>
  <si>
    <t>[{"id":"c37883bc-1dd4-4f99-812d-f89a299ee1f5","note":"","count":1,"label":"Margherita 40 cm","posId":"100","price":26900,"isExtra":false},{"id":"9da77a77-b741-4be5-8ca1-8de18601259c","note":"","count":1,"label":"Spicy Wings","posId":"P101","price":11900,"isExtra":false}]</t>
  </si>
  <si>
    <t>2026-03-08T13:44:03.196+01:00</t>
  </si>
  <si>
    <t>2026-03-08T14:07:25.702+01:00</t>
  </si>
  <si>
    <t>[{"id":"eeb9b1ff-cedd-4112-8a46-47533eec93b4","note":"","count":1,"label":"Margherita 32 cm","posId":"136","price":20900,"isExtra":false},{"id":"f35574a5-a84f-4d98-b052-e5fa6c8cd60f","note":"","count":1,"label":"BBQ Meteor 32 cm","posId":"142","price":24900,"isExtra":false},{"id":"21fd0686-e8d1-43f1-84c9-d96f5842a3ca","note":"","count":1,"label":"okraj mozzarella, bylinky","posId":"A121","price":5700,"isExtra":true},{"id":"7dc558f4-908c-4dab-b333-a925cc147e51","note":"","count":1,"label":"Comeback 32 cm","posId":"145","price":24900,"isExtra":false}]</t>
  </si>
  <si>
    <t>2026-03-08T13:42:53.151+01:00</t>
  </si>
  <si>
    <t>2026-03-08T14:46:38.171+01:00</t>
  </si>
  <si>
    <t>[{"id":"6942755309e364dceebaa29e","count":1,"label":"Pepperoni 32cm 🌶️🌶️","posId":"120","price":24900,"isExtra":false},{"id":"6548d5dc06a4d1429ce18774","count":1,"label":"Balné","posId":"K0000","price":1500,"isExtra":true},{"id":"6745da7d2b930230e9143ab5","count":1,"label":"Smetanový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okrajů","posId":"X1000","price":0,"isExtra":true},{"id":"684ae9617273267d3d05b922","count":1,"label":"Žampiony","posId":"B105","price":2500,"KDSTags":["greenhighlight"],"isExtra":true},{"id":"6942755309e364dceebaa29c","count":1,"label":"Comeback 32cm 🌶️","posId":"121","price":24900,"isExtra":false},{"id":"6548d5dc06a4d1429ce18774","count":1,"label":"Balné","posId":"K0000","price":1500,"isExtra":true},{"id":"68553327a6ab244ab368f17d","count":1,"label":"bez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okrajů","posId":"X1000","price":0,"isExtra":true},{"id":"684ae9617273267d3d05b92b","count":1,"label":"Slanina","posId":"B108","price":3000,"KDSTags":["greenhighlight"],"isExtra":true}]</t>
  </si>
  <si>
    <t>2026-03-08T13:41:23.409+01:00</t>
  </si>
  <si>
    <t>2026-03-08T13:51:51.471+01:00</t>
  </si>
  <si>
    <t>[{"id":"6942755309e364dceebaa282","count":1,"label":"Comeback 40cm 🌶️","posId":"109","price":30900,"isExtra":false},{"id":"6548d5dc06a4d1429ce1830f","count":1,"label":"Balné","posId":"K0000","price":2000,"isExtra":true}]</t>
  </si>
  <si>
    <t>2026-03-08T13:35:03.373+01:00</t>
  </si>
  <si>
    <t>2026-03-08T14:09:45.761+01:00</t>
  </si>
  <si>
    <t>[{"id":"9da77a77-b741-4be5-8ca1-8de18601259c","note":"","count":1,"label":"Spicy Wings","posId":"P101","price":11900,"isExtra":false},{"id":"fe90afa4-a02c-4a85-8b9e-5f997e31adfb","note":"","count":1,"label":"Česnekový chléb","posId":"P104","price":7900,"isExtra":false},{"id":"0c454cc7-3f38-4dea-9e0e-7220d9ba6ce0","note":"","count":1,"label":"Dip česnekový","posId":"P106","price":2000,"isExtra":false}]</t>
  </si>
  <si>
    <t>2026-03-08T13:34:03.393+01:00</t>
  </si>
  <si>
    <t>2026-03-08T14:08:56.693+01:00</t>
  </si>
  <si>
    <t>[{"id":"6a406468-94b2-4aab-8b3e-c490dfbbdf08","note":"","count":1,"label":"Hot &amp; Spicy 40 cm","posId":"110","price":30900,"isExtra":false},{"id":"932d1eab-8f45-4992-b460-cc5099f91e14","note":"","count":1,"label":"Okraj Hotdog, BBQ","posId":"A120","price":6500,"isExtra":true},{"id":"0f32557d-3b00-4445-b026-75e05c963906","note":"","count":1,"label":"Jalapeños","posId":"C102","price":3500,"KDSTags":["greenhighlight"],"isExtra":true},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,{"id":"63675afb-9d1b-42b2-9d42-9e80500fdd28","note":"","count":2,"label":"Comeback 40 cm","posId":"109","price":30900,"isExtra":false},{"id":"6a406468-94b2-4aab-8b3e-c490dfbbdf08","note":"","count":1,"label":"Hot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bylinky","posId":"A122","price":6500,"isExtra":true},{"id":"2cc0a9fe-ea2a-41e4-be86-6376b8437c33","note":"","count":1,"label":"Capricciosa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bylinky","posId":"A122","price":6500,"isExtra":true},{"id":"554b5341-3de7-4a69-b579-50bb01af629a","note":"","count":1,"label":"Quattro Formaggi 40 cm","posId":"111","price":30900,"isExtra":false},{"id":"52cffa8b-0a47-4e13-b315-64f9374ef0a7","note":"","count":1,"label":"Okraj Hotdog bez omáčky","posId":"A126","price":6500,"isExtra":true},{"id":"78a6e98d-57cb-4e2c-9a3c-9d40f7b79583","note":"","count":1,"label":"Gorgonzola","posId":"C101","price":4000,"KDSTags":["greenhighlight"],"isExtra":true},{"id":"554b5341-3de7-4a69-b579-50bb01af629a","note":"","count":3,"label":"Quattro Formaggi 40 cm","posId":"111","price":30900,"isExtra":false},{"id":"49e8d1c4-1e97-4089-9514-2970c15092b6","note":"","count":1,"label":"BBQ Meteor 40 cm","posId":"106","price":30900,"isExtra":false},{"id":"c37883bc-1dd4-4f99-812d-f89a299ee1f5","note":"","count":1,"label":"Margherita 40 cm","posId":"100","price":26900,"isExtra":false},{"id":"cb1b8132-0c9b-419f-9b1c-568c16576a0c","note":"","count":1,"label":"Pepperoni 40 cm","posId":"108","price":30900,"isExtra":false},{"id":"63d3d8e2-08ad-42e7-bee2-0e2c8e2248bf","note":"","count":1,"label":"BBQ Texas 40 cm","posId":"107","price":30900,"isExtra":false},{"id":"df65c440-9414-439e-8f8e-b4f30f154296","note":"","count":2,"label":"Hawai 40 cm","posId":"102","price":30900,"isExtra":false},{"id":"1259035b-bb9c-4781-bd3f-6114a4a72dd6","note":"","count":2,"label":"Baby špenát &amp; kuře 40 cm","posId":"104","price":30900,"isExtra":false}]</t>
  </si>
  <si>
    <t>2026-03-08T13:13:37.065+01:00</t>
  </si>
  <si>
    <t>2026-03-08T13:25:43.038+01:00</t>
  </si>
  <si>
    <t>[{"id":"6942755309e364dceebaa2a8","count":1,"label":"Capricciosa 32cm","posId":"113","price":24900,"isExtra":false},{"id":"6548d5dc06a4d1429ce18774","count":1,"label":"Balné","posId":"K0000","price":1500,"isExtra":true},{"id":"6745da7d2b930230e9143ab5","count":1,"label":"Smetanový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okrajů","posId":"X1000","price":0,"isExtra":true},{"id":"684ae9617273267d3d05ba5a","count":1,"label":"Bez oliv","posId":"X112","price":0,"KDSTags":["redhighlight"],"isExtra":true},{"id":"6942755309e364dceebaa2e6","count":1,"label":"Opočno pistáciová","posId":"D109","price":12900,"isExtra":false}]</t>
  </si>
  <si>
    <t>2026-03-08T12:58:02.155+01:00</t>
  </si>
  <si>
    <t>2026-03-08T13:15:25.585+01:00</t>
  </si>
  <si>
    <t>[{"id":"63675afb-9d1b-42b2-9d42-9e80500fdd28","note":"","count":1,"label":"Comeback 40 cm","posId":"109","price":30900,"isExtra":false}]</t>
  </si>
  <si>
    <t>2026-03-08T12:55:56.852+01:00</t>
  </si>
  <si>
    <t>2026-03-08T13:10:42.599+01:00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</si>
  <si>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745","count":1,"label":"Olivy","posId":"C112","price":3500,"KDSTags":["greenhighlight"],"isExtra":true},{"id":"684ae9617273267d3d05b749","count":1,"label":"Kukuřice","posId":"C115","price":3500,"KDSTags":["greenhighlight"],"isExtra":true},{"id":"684ae9617273267d3d05b74f","count":1,"label":"Kuře","posId":"C114","price":4000,"KDSTags":["greenhighlight"],"isExtra":true},{"id":"6942755309e364dceebaa2f2","count":1,"label":"Pepsi 1l","posId":"N124","price":4900,"isExtra":false}]</t>
  </si>
  <si>
    <t>2026-03-08T12:45:54.069+01:00</t>
  </si>
  <si>
    <t>2026-03-08T13:10:41.417+01:00</t>
  </si>
  <si>
    <t>[{"id":"db7acac0-80e0-4852-a500-36801587d36c","count":1,"label":"Pizza Špenát kuře 18 cm","posId":"128","price":11900,"isExtra":false,"creatorId":"DGnyg_6C_Ck1h0-gxWyNd","isPackging":0,"actualLabel":"Pizza Špenát kuře 18 cm"},{"id":"extra_20230331101812_62","count":1,"label":"Grana padano, pecorino, parmazán","posId":"A130","price":2000,"isExtra":true,"mainItemId":"db7acac0-80e0-4852-a500-36801587d36c"},{"id":"738aa3ae-d2dd-4b3d-a30a-44f2259be94b","count":1,"label":"Pizza BBQ Meteor 18","posId":"130","price":11900,"isExtra":false,"creatorId":"qW7JYR0MFRzuTOE3hoZCv","isPackging":0,"actualLabel":"Pizza BBQ Meteor 18"},{"id":"17ad363f-96ef-4e94-9246-dbc72c9ef474","count":1,"label":"Dip česnekový","posId":"P106","price":2000,"isExtra":false,"creatorId":"uVyw6TFBtUf5x3-9m9r9a","isPackging":0,"actualLabel":"Dip česnekový"},{"id":"17ad363f-96ef-4e94-9246-dbc72c9ef474","count":1,"label":"Dip česnekový","posId":"P106","price":2000,"isExtra":false,"creatorId":"PKclh1rAgH2dAPVRJ_5PL","isPackging":0,"actualLabel":"Dip česnekový"}]</t>
  </si>
  <si>
    <t>2026-03-08T12:45:23.025+01:00</t>
  </si>
  <si>
    <t>2026-03-08T12:56:21.614+01:00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</si>
  <si>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🌶️🌶️","posId":"108","price":30900,"isExtra":false},{"id":"6548d5dc06a4d1429ce1830f","count":1,"label":"Balné","posId":"K0000","price":2000,"isExtra":true},{"id":"6942755309e364dceebaa2f8","count":1,"label":"Poděbradská malinovka 0,5l","posId":"N129","price":4900,"isExtra":false}]</t>
  </si>
  <si>
    <t>2026-03-08T12:40:52.363+01:00</t>
  </si>
  <si>
    <t>2026-03-08T12:46:04.729+01:00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</si>
  <si>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🌶️🌶️","posId":"110","price":30900,"isExtra":false},{"id":"54684827","note":"","count":1,"label":"Balné","posId":"K0000","price":2000,"isExtra":true},{"id":"54684890","note":"","count":1,"label":"Bez cibule","posId":"X103","price":0,"KDSTags":["redhighlight"],"isExtra":true},{"id":"54684930","note":"","count":1,"label":"Kukuřice","posId":"C115","price":3500,"KDSTags":["greenhighlight"],"isExtra":true},{"id":"54684796","note":"","size":"Česnekový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</si>
  <si>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2026-03-08T12:38:16.002+01:00</t>
  </si>
  <si>
    <t>2026-03-08T12:44:53.742+01:00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</si>
  <si>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okrajů","posId":"X1000","price":0,"isExtra":true},{"id":"684ae9617273267d3d05b97a","count":1,"label":"Bez cibule","posId":"X103","price":0,"KDSTags":["redhighlight"],"isExtra":true},{"id":"684ae9617273267d3d05b749","count":1,"label":"Kukuřice","posId":"C115","price":3500,"KDSTags":["greenhighlight"],"isExtra":true}]</t>
  </si>
  <si>
    <t>2026-03-08T12:23:03.526+01:00</t>
  </si>
  <si>
    <t>2026-03-08T12:40:44.305+01:00</t>
  </si>
  <si>
    <t>[{"id":"63675afb-9d1b-42b2-9d42-9e80500fdd28","note":"","count":1,"label":"Comeback 40 cm","posId":"109","price":30900,"isExtra":false},{"id":"5972eec0-ca59-4f52-b279-96c9f5c3eb67","note":"","count":1,"label":"BEZ -cibule","posId":"X103","price":0,"KDSTags":["redhighlight"],"isExtra":true}]</t>
  </si>
  <si>
    <t>2026-03-08T12:13:54.566+01:00</t>
  </si>
  <si>
    <t>2026-03-08T12:34:44.494+01:00</t>
  </si>
  <si>
    <t>[{"id":"6942755309e364dceebaa2a8","count":1,"label":"Capricciosa 32cm","posId":"113","price":24900,"isExtra":false},{"id":"6548d5dc06a4d1429ce18774","count":1,"label":"Balné","posId":"K0000","price":1500,"isExtra":true},{"id":"6942755309e364dceebaa29a","count":1,"label":"Hot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</si>
  <si>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2026-03-08T12:12:51.659+01:00</t>
  </si>
  <si>
    <t>2026-03-08T12:22:32.326+01:00</t>
  </si>
  <si>
    <t>[{"id":"6942755309e364dceebaa28a","count":1,"label":"Zeleninová 40cm","posId":"103","price":30900,"isExtra":false},{"id":"6548d5dc06a4d1429ce1830f","count":1,"label":"Balné","posId":"K0000","price":2000,"isExtra":true},{"id":"6745da7d2b930230e9143d64","count":1,"label":"Smetanový základ","posId":"ZRS40","price":0,"isExtra":true},{"id":"68bf09bcaf3bc568810c1ef0","count":1,"label":"okraj mozzarella, bbq omáčka","posId":"A124","price":6500,"isExtra":true},{"id":"684ae9617273267d3d05b74a","count":1,"label":"Špenát s česnekem","posId":"C107","price":3500,"KDSTags":["greenhighlight"],"isExtra":true},{"id":"684ae9617273267d3d05b74c","count":1,"label":"Šunka","posId":"C106","price":4000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</si>
  <si>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2026-03-08T12:10:02.614+01:00</t>
  </si>
  <si>
    <t>2026-03-08T12:29:59.327+01:00</t>
  </si>
  <si>
    <t>2026-03-08T12:44:42.200+01:00</t>
  </si>
  <si>
    <t>2026-03-08T12:10:06.010+01:00</t>
  </si>
  <si>
    <t>[{"id":"be5c7908-f592-4704-987f-cd7d7281f32e","note":"","count":1,"label":"Comeback 32 cm","posId":"121","price":24900,"isExtra":false},{"id":"5e57993d-26f3-465c-aa35-1e3806b0b477","note":"","count":1,"label":"Hot &amp; Spicy 32 cm","posId":"122","price":24900,"isExtra":false}]</t>
  </si>
  <si>
    <t>2026-03-08T12:04:03.037+01:00</t>
  </si>
  <si>
    <t>2026-03-08T12:12:10.151+01:00</t>
  </si>
  <si>
    <t>[{"id":"5e57993d-26f3-465c-aa35-1e3806b0b477","note":"","count":1,"label":"Hot &amp; Spicy 32 cm","posId":"122","price":24900,"isExtra":false}]</t>
  </si>
  <si>
    <t>2026-03-08T12:02:46.907+01:00</t>
  </si>
  <si>
    <t>2026-03-08T12:09:39.572+01:00</t>
  </si>
  <si>
    <t>[{"id":"123","note":"","count":1,"label":"Quattro Formaggi 32cm","posId":"123","price":24900,"isExtra":false},{"id":"K0000","note":"","count":1,"label":"Balné","posId":"K0000","price":1500,"isExtra":true},{"id":"120","note":"","count":1,"label":"Pepperoni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</si>
  <si>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2026-03-08T11:54:35.724+01:00</t>
  </si>
  <si>
    <t>2026-03-08T12:01:04.207+01:00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</si>
  <si>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🌶️🌶️","posId":"110","price":30900,"isExtra":false},{"id":"6548d5dc06a4d1429ce1830f","count":1,"label":"Balné","posId":"K0000","price":2000,"isExtra":true},{"id":"6745da7d2b930230e9143d65","count":1,"label":"BBQ základ","posId":"ZRB40","price":0,"isExtra":true},{"id":"68bf09bcaf3bc568810c1eee","count":1,"label":"bez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</si>
  <si>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2026-03-08T11:47:47.064+01:00</t>
  </si>
  <si>
    <t>2026-03-08T11:57:22.989+01:00</t>
  </si>
  <si>
    <t>2026-03-08T12:27:26.658+01:00</t>
  </si>
  <si>
    <t>2026-03-08T11:47:47.444+01:00</t>
  </si>
  <si>
    <t>[{"id":"c46bb160-b35c-42ed-8482-ed85f1391e51","count":1,"label":"Pizza Hawai 32 cm","posId":"114","price":24900,"isExtra":false,"creatorId":"6Vlc_q17Vm7tQX0VNOb66","isPackging":0,"actualLabel":"Pizza Hawai 32 cm"},{"id":"db512a49-05d7-4924-a817-5d5d5968a844","count":1,"label":"Pizza Capricciosa 32","posId":"113","price":24900,"isExtra":false,"creatorId":"-OXCQ3t3q8Br63eAeR7oC","isPackging":0,"actualLabel":"Pizza Capricciosa 32"}]</t>
  </si>
  <si>
    <t>Mohit</t>
  </si>
  <si>
    <t>2026-03-08T11:40:24.781+01:00</t>
  </si>
  <si>
    <t>2026-03-08T11:52:57.147+01:00</t>
  </si>
  <si>
    <t>[{"id":"117","note":"","count":1,"label":"Veggieballs 32cm 🌶️🌶️","posId":"117","price":24900,"isExtra":false},{"id":"K0000","note":"","count":1,"label":"Balné","posId":"K0000","price":1500,"isExtra":true},{"id":"P106","note":"","count":1,"label":"Česnekový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</si>
  <si>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2026-03-08T11:35:24.029+01:00</t>
  </si>
  <si>
    <t>2026-03-08T11:49:37.559+01:00</t>
  </si>
  <si>
    <t>[{"id":"6942755309e364dceebaa2a8","count":1,"label":"Capricciosa 32cm","posId":"113","price":24900,"isExtra":false},{"id":"6548d5dc06a4d1429ce18774","count":1,"label":"Balné","posId":"K0000","price":1500,"isExtra":true},{"id":"6942755309e364dceebaa284","count":1,"label":"Pepperoni 40cm 🌶️🌶️","posId":"108","price":30900,"isExtra":false},{"id":"6548d5dc06a4d1429ce1830f","count":1,"label":"Balné","posId":"K0000","price":2000,"isExtra":true}]</t>
  </si>
  <si>
    <t>Ankit</t>
  </si>
  <si>
    <t>2026-03-08T11:29:30.692+01:00</t>
  </si>
  <si>
    <t>2026-03-08T11:44:49.463+01:00</t>
  </si>
  <si>
    <t>[{"id":"114","note":"","count":1,"label":"Hawai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základ","posId":"ZRB32","price":0,"isExtra":true}]</t>
  </si>
  <si>
    <t>Viacheslav</t>
  </si>
  <si>
    <t>2026-03-08T11:28:26.608+01:00</t>
  </si>
  <si>
    <t>2026-03-08T11:43:28.196+01:00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</si>
  <si>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dip","posId":"P106","price":2000,"isExtra":false},{"id":"K0000","note":"","count":1,"label":"Balné","posId":"K0000","price":1500,"isExtra":true}]</t>
  </si>
  <si>
    <t>František</t>
  </si>
  <si>
    <t>2026-03-08T11:11:08.770+01:00</t>
  </si>
  <si>
    <t>2026-03-08T11:24:55.078+01:00</t>
  </si>
  <si>
    <t>[{"id":"120","note":"","count":1,"label":"Pepperoni 32cm 🌶️🌶️","posId":"120","price":24900,"isExtra":false},{"id":"K0000","note":"","count":1,"label":"Balné","posId":"K0000","price":1500,"isExtra":true},{"id":"B130","note":"","count":1,"label":"Grana padano, pecorino, parmazán","posId":"B130","price":3000,"KDSTags":["greenhighlight"],"isExtra":true},{"id":"P107","note":"","count":1,"label":"Dip Jalapeňos","posId":"P107","price":2000,"isExtra":false},{"id":"K0000","note":"","count":1,"label":"Balné","posId":"K0000","price":1500,"isExtra":true}]</t>
  </si>
  <si>
    <t>2026-03-08T10:52:50.942+01:00</t>
  </si>
  <si>
    <t>2026-03-08T10:52:53.132+01:00</t>
  </si>
  <si>
    <t>[{"id":"f46dd1d8-4f69-492e-b021-4aebe88e0e6b","count":1,"label":"Pizza Veggieballs 32 cm","posId":"117","price":24900,"isExtra":false,"creatorId":"gmc-GwBuVF4HJj3IO0kOx","isPackging":0,"actualLabel":"Pizza Veggieballs 32 cm"}]</t>
  </si>
  <si>
    <t>2026-03-08T10:52:04.284+01:00</t>
  </si>
  <si>
    <t>2026-03-08T13:19:47.530+01:00</t>
  </si>
  <si>
    <t>2026-03-08T13:33:39.485+01:00</t>
  </si>
  <si>
    <t>2026-03-08T11:50:00.506+01:00</t>
  </si>
  <si>
    <t>[{"id":"6d80fcec-2088-4df1-b35b-3de60046f4e1","note":"","count":1,"label":"Hot &amp; Spicy 32 cm","posId":"146","price":24900,"isExtra":false},{"id":"7fe65290-ec4b-48b2-9910-3ba030cf40e6","note":"","count":1,"label":"Choco Rolls, 6 ks","posId":"chr100","price":8900,"isExtra":false}]</t>
  </si>
  <si>
    <t>2026-03-08T10:45:03.719+01:00</t>
  </si>
  <si>
    <t>2026-03-08T11:08:05.826+01:00</t>
  </si>
  <si>
    <t>2026-03-08T11:36:28.951+01:00</t>
  </si>
  <si>
    <t>2026-03-08T10:45:03.986+01:00</t>
  </si>
  <si>
    <t>[{"id":"dd5d901d-3787-43d0-9efe-85e31e1c5def","note":"","count":1,"label":"Pepperoni 32 cm","posId":"120","price":24900,"isExtra":false},{"id":"be5c7908-f592-4704-987f-cd7d7281f32e","note":"","count":1,"label":"Comeback 32 cm","posId":"121","price":24900,"isExtra":false},{"id":"5e57993d-26f3-465c-aa35-1e3806b0b477","note":"","count":1,"label":"Hot &amp; Spicy 32 cm","posId":"122","price":24900,"isExtra":false}]</t>
  </si>
  <si>
    <t>2026-03-08T10:35:19.169+01:00</t>
  </si>
  <si>
    <t>2026-03-08T11:22:33.874+01:00</t>
  </si>
  <si>
    <t>2026-03-08T11:50:27.298+01:00</t>
  </si>
  <si>
    <t>2026-03-08T10:35:19.489+01:00</t>
  </si>
  <si>
    <t>[{"id":"c46bb160-b35c-42ed-8482-ed85f1391e51","count":1,"label":"Pizza Hawai 32 cm","posId":"114","price":24900,"isExtra":false,"creatorId":"Pc7LyVDHfDezqAFlyYQUL","isPackging":0,"actualLabel":"Pizza Hawai 32 cm"},{"id":"c46bb160-b35c-42ed-8482-ed85f1391e51","count":1,"label":"Pizza Hawai 32 cm","posId":"114","price":24900,"isExtra":false,"creatorId":"eLlCrNJUtjQpNJC3XBH1l","isPackging":0,"actualLabel":"Pizza Hawai 32 cm"},{"id":"90fe26ad-8793-414c-a8fe-fc7624d10755","count":1,"label":"Pizza Špenát kuře 32 cm","posId":"116","price":24900,"isExtra":false,"creatorId":"4VVHuiG0G5g8Bo_gvJyNY","isPackging":0,"actualLabel":"Pizza Špenát kuře 32 cm"},{"id":"7ab930e6-0c0e-4177-b8ba-83503741e8b0","count":1,"label":"Pizza Pepperoni 32","posId":"120","price":24900,"isExtra":false,"creatorId":"6sURFteo9KKWsIWC_-958","isPackging":0,"actualLabel":"Pizza Pepperoni 32"},{"id":"7ab930e6-0c0e-4177-b8ba-83503741e8b0","count":1,"label":"Pizza Pepperoni 32","posId":"120","price":24900,"isExtra":false,"creatorId":"6GXqHm8_v1nURREZyOocS","isPackging":0,"actualLabel":"Pizza Pepperoni 32"},{"id":"0bea1fb1-a6d1-4425-b818-6eca29fb16e8","count":1,"label":"Pizza Comeback 32","posId":"121","price":24900,"isExtra":false,"creatorId":"NiEqoAiOSOe0cj7bw129Y","isPackging":0,"actualLabel":"Pizza Comeback 32"},{"id":"2bf8f112-0fd9-496d-b326-6e53a904651b","count":1,"label":"Pizza Hot &amp; Spicy 32","posId":"122","price":24900,"isExtra":false,"creatorId":"GIgARVIKUu7ytDW3R7cok","isPackging":0,"actualLabel":"Pizza Hot &amp; Spicy 32"},{"id":"2bf8f112-0fd9-496d-b326-6e53a904651b","count":1,"label":"Pizza Hot &amp; Spicy 32","posId":"122","price":24900,"isExtra":false,"creatorId":"lVnzDPxHpMuX-g_7MYVFX","isPackging":0,"actualLabel":"Pizza Hot &amp; Spicy 32"},{"id":"664bd2b5-40f0-4839-a4f1-3cec89afae33","count":1,"label":"Pizza Quattro Formaggi 32","posId":"123","price":24900,"isExtra":false,"creatorId":"7IYlkxIjMGuYAwhZaEkZs","isPackging":0,"actualLabel":"Pizza Quattro Formaggi 32"},{"id":"9be51987-8c67-4b48-952e-a12681721f42","count":1,"label":"Pizza Zeleninová 32 cm","posId":"115","price":24900,"isExtra":false,"creatorId":"npW28asdImZ9aGAJS6O1_","isPackging":0,"actualLabel":"Pizza Zeleninová 32 cm"},{"id":"89205ac5-7245-4fc0-b2a2-13cceeda3ae7","count":1,"label":"Pizza BBQ Meteor 32","posId":"118","price":24900,"isExtra":false,"creatorId":"wM5dJ6ugkQxJdzQr0W5ju","isPackging":0,"actualLabel":"Pizza BBQ Meteor 32"},{"id":"3551de73-c458-4555-a070-5d32ce27a72f","count":1,"label":"Pizza Sweet Passion 32","posId":"29","price":20900,"isExtra":false,"creatorId":"vxG3mXAOpxsgqX4SHPWOh","isPackging":0,"actualLabel":"Pizza Sweet Passion 32"},{"id":"3551de73-c458-4555-a070-5d32ce27a72f","count":1,"label":"Pizza Sweet Passion 32","posId":"29","price":20900,"isExtra":false,"creatorId":"ytdj7FbMyD18wlsR-P35M","isPackging":0,"actualLabel":"Pizza Sweet Passion 32"}]</t>
  </si>
  <si>
    <t>2026-03-08T10:32:24.527+01:00</t>
  </si>
  <si>
    <t>2026-03-08T10:32:27.765+01:00</t>
  </si>
  <si>
    <t>[{"id":"f8e6ccfc-1d15-4d14-b049-ad7d68be84a2","count":1,"label":"Guarana classic zero","posId":"N143","price":5500,"isExtra":false,"creatorId":"8JrII4dGk16RvDP-zbZv7","isPackging":0,"actualLabel":"Guarana classic zero"}]</t>
  </si>
  <si>
    <t>2026-03-08T02:32:54.532+01:00</t>
  </si>
  <si>
    <t>2026-03-08T02:49:11.967+01:00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</si>
  <si>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40cm","posId":"106","price":30900,"isExtra":false},{"id":"6548d5dc06a4d1429ce1830f","count":1,"label":"Balné","posId":"K0000","price":2000,"isExtra":true},{"id":"6745da7d2b930230e9143e5e","count":1,"label":"Smetanový základ","posId":"ZBS40","price":0,"isExtra":true},{"id":"68bf09bcaf3bc568810c1ef1","count":1,"label":"okraj hotdog, hořčice","posId":"A118","price":6500,"isExtra":true},{"id":"684ae9617273267d3d05b749","count":1,"label":"Kukuřice","posId":"C115","price":3500,"KDSTags":["greenhighlight"],"isExtra":true},{"id":"684ae9617273267d3d05b751","count":1,"label":"Grana padano, pecorino, parmazán","posId":"C130","price":4000,"KDSTags":["greenhighlight"],"isExtra":true},{"id":"6942755309e364dceebaa290","count":1,"label":"Baby špenát &amp; kuře 40cm","posId":"104","price":30900,"isExtra":false},{"id":"6548d5dc06a4d1429ce1830f","count":1,"label":"Balné","posId":"K0000","price":2000,"isExtra":true},{"id":"6745da7d2b930230e9143e7b","count":1,"label":"Rajčatový základ","posId":"ZSR40","price":0,"isExtra":true},{"id":"68bf09bcaf3bc568810c1ef2","count":1,"label":"okraj hotdog, bbq omáčka","posId":"A120","price":6500,"isExtra":true},{"id":"684ae9617273267d3d05ba78","count":1,"label":"Bez špenátu s česnekem","posId":"X107","price":0,"KDSTags":["redhighlight"],"isExtra":true},{"id":"684ae9617273267d3d05b74a","count":1,"label":"Špenát s česnekem","posId":"C107","price":3500,"KDSTags":["greenhighlight"],"isExtra":true},{"id":"684ae9617273267d3d05b74c","count":1,"label":"Šunka","posId":"C106","price":4000,"KDSTags":["greenhighlight"],"isExtra":true},{"id":"684ae9617273267d3d05b74d","count":1,"label":"Slanina","posId":"C108","price":4000,"KDSTags":["greenhighlight"],"isExtra":true},{"id":"6942755309e364dceebaa2ce","count":2,"label":"Spicy Wings 🌶️","posId":"P101","price":11900,"isExtra":false},{"id":"6548d5dc06a4d1429ce18774","count":2,"label":"Balné","posId":"K0000","price":1500,"isExtra":true}]</t>
  </si>
  <si>
    <t>2026-03-08T02:23:03.360+01:00</t>
  </si>
  <si>
    <t>2026-03-08T02:34:37.666+01:00</t>
  </si>
  <si>
    <t>[{"id":"6a406468-94b2-4aab-8b3e-c490dfbbdf08","note":"","count":1,"label":"Hot &amp; Spicy 40 cm","posId":"110","price":30900,"isExtra":false},{"id":"57c816b2-3e3f-46c2-b126-b09910d79cb0","note":"","count":1,"label":"změna na Smetanový základ","posId":"A129","price":0,"isExtra":true},{"id":"5972eec0-ca59-4f52-b279-96c9f5c3eb67","note":"","count":1,"label":"BEZ -cibule","posId":"X103","price":0,"KDSTags":["redhighlight"],"isExtra":true}]</t>
  </si>
  <si>
    <t>2026-03-08T02:20:03.158+01:00</t>
  </si>
  <si>
    <t>2026-03-08T02:30:55.713+01:00</t>
  </si>
  <si>
    <t>[{"id":"5e57993d-26f3-465c-aa35-1e3806b0b477","note":"","count":1,"label":"Hot &amp; Spicy 32 cm","posId":"122","price":24900,"isExtra":false},{"id":"57c816b2-3e3f-46c2-b126-b09910d79cb0","note":"","count":1,"label":"změna na Smetanový základ","posId":"A129","price":0,"isExtra":true}]</t>
  </si>
  <si>
    <t>2026-03-08T02:19:46.246+01:00</t>
  </si>
  <si>
    <t>2026-03-08T02:25:17.904+01:00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</si>
  <si>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základ","posId":"ZSR32","price":0,"isExtra":true},{"id":"68553327a6ab244ab368f17d","count":1,"label":"bez plněných okrajů","posId":"X1000","price":0,"isExtra":true}]</t>
  </si>
  <si>
    <t>2026-03-08T02:12:18.590+01:00</t>
  </si>
  <si>
    <t>2026-03-08T02:18:52.032+01:00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</si>
  <si>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40cm","posId":"104","price":30900,"isExtra":false},{"id":"54684827","note":"","count":1,"label":"Balné","posId":"K0000","price":2000,"isExtra":true}]</t>
  </si>
  <si>
    <t>2026-03-08T02:01:07.954+01:00</t>
  </si>
  <si>
    <t>2026-03-08T02:10:44.056+01:00</t>
  </si>
  <si>
    <t>[{"id":"54684759","note":"","size":"Hawai 40cm","count":1,"label":"Hawai 40cm","posId":"102","price":30900,"isExtra":false},{"id":"54684827","note":"","count":1,"label":"Balné","posId":"K0000","price":2000,"isExtra":true},{"id":"59555759","note":"","count":1,"label":"Smetanový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bylinky","posId":"A122","price":6500,"isExtra":true},{"id":"57405766","note":"","size":"Pepsi 1l","count":1,"label":"Pepsi 1l","posId":"N124","price":4900,"isExtra":false}]</t>
  </si>
  <si>
    <t>2026-03-08T01:54:16.508+01:00</t>
  </si>
  <si>
    <t>2026-03-08T02:02:41.790+01:00</t>
  </si>
  <si>
    <t>2026-03-08T01:51:00.058+01:00</t>
  </si>
  <si>
    <t>2026-03-08T01:58:29.773+01:00</t>
  </si>
  <si>
    <t>2026-03-08T01:38:44.140+01:00</t>
  </si>
  <si>
    <t>2026-03-08T01:52:17.803+01:00</t>
  </si>
  <si>
    <t>[{"id":"110","note":"","count":1,"label":"Hot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okrajů","posId":"X1000","price":0,"isExtra":true}]</t>
  </si>
  <si>
    <t>2026-03-08T01:37:26.304+01:00</t>
  </si>
  <si>
    <t>2026-03-08T01:46:42.787+01:00</t>
  </si>
  <si>
    <t>[{"id":"6942755309e364dceebaa2d4","count":1,"label":"Česnekový chléb 18cm","posId":"P104","price":7900,"isExtra":false},{"id":"6548d5dc06a4d1429ce18774","count":1,"label":"Balné","posId":"K0000","price":1500,"isExtra":true},{"id":"6942755309e364dceebaa2d8","count":1,"label":"Česnekový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okrajů","posId":"X1000","price":0,"isExtra":true}]</t>
  </si>
  <si>
    <t>2026-03-08T01:28:51.319+01:00</t>
  </si>
  <si>
    <t>2026-03-08T01:43:39.753+01:00</t>
  </si>
  <si>
    <t>[{"id":"6942755309e364dceebaa292","count":2,"label":"Veggieballs 40cm 🌶️🌶️","posId":"105","price":30900,"isExtra":false},{"id":"6548d5dc06a4d1429ce1830f","count":2,"label":"Balné","posId":"K0000","price":2000,"isExtra":true},{"id":"6745da7d2b930230e9143d64","count":2,"label":"Smetanový základ","posId":"ZRS40","price":0,"isExtra":true},{"id":"68bf09bcaf3bc568810c1ef0","count":2,"label":"okraj mozzarella, bbq omáčka","posId":"A124","price":6500,"isExtra":true}]</t>
  </si>
  <si>
    <t>2026-03-08T01:09:43.037+01:00</t>
  </si>
  <si>
    <t>2026-03-08T01:25:04.750+01:00</t>
  </si>
  <si>
    <t>[{"id":"6942755309e364dceebaa2a8","count":1,"label":"Capricciosa 32cm","posId":"113","price":24900,"isExtra":false},{"id":"6548d5dc06a4d1429ce18774","count":1,"label":"Balné","posId":"K0000","price":1500,"isExtra":true},{"id":"68814b049e75a15035e4ca64","count":1,"label":"USA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bylinky","posId":"A121","price":5700,"isExtra":true},{"id":"684ae9617273267d3d05b927","count":1,"label":"Kukuřice","posId":"B115","price":2500,"KDSTags":["greenhighlight"],"isExtra":true},{"id":"6942755309e364dceebaa2d8","count":1,"label":"Česnekový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</si>
  <si>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2026-03-08T01:08:20.138+01:00</t>
  </si>
  <si>
    <t>2026-03-08T01:21:56.908+01:00</t>
  </si>
  <si>
    <t>2026-03-08T00:54:02.521+01:00</t>
  </si>
  <si>
    <t>2026-03-08T01:07:20.471+01:00</t>
  </si>
  <si>
    <t>2026-03-08T01:20:23.519+01:00</t>
  </si>
  <si>
    <t>2026-03-08T00:54:02.783+01:00</t>
  </si>
  <si>
    <t>[{"id":"6d80fcec-2088-4df1-b35b-3de60046f4e1","note":"","count":1,"label":"Hot &amp; Spicy 32 cm","posId":"146","price":24900,"isExtra":false},{"id":"fe90afa4-a02c-4a85-8b9e-5f997e31adfb","note":"","count":1,"label":"Česnekový chléb","posId":"P104","price":7900,"isExtra":false}]</t>
  </si>
  <si>
    <t>2026-03-08T00:37:26.446+01:00</t>
  </si>
  <si>
    <t>2026-03-08T00:53:04.596+01:00</t>
  </si>
  <si>
    <t>[{"id":"54684751","note":"Prosím šunku na půlku pizzy..","size":"Quattro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základ","posId":"ZSR40","price":0,"isExtra":true}]</t>
  </si>
  <si>
    <t>2026-03-08T00:30:03.634+01:00</t>
  </si>
  <si>
    <t>2026-03-08T00:38:27.176+01:00</t>
  </si>
  <si>
    <t>2026-03-08T00:52:10.719+01:00</t>
  </si>
  <si>
    <t>2026-03-08T00:30:04.457+01:00</t>
  </si>
  <si>
    <t>[{"id":"63675afb-9d1b-42b2-9d42-9e80500fdd28","note":"","count":1,"label":"Comeback 40 cm","posId":"109","price":30900,"isExtra":false},{"id":"0c454cc7-3f38-4dea-9e0e-7220d9ba6ce0","note":"","count":1,"label":"Dip česnekový","posId":"P106","price":2000,"isExtra":false}]</t>
  </si>
  <si>
    <t>2026-03-08T00:01:02.863+01:00</t>
  </si>
  <si>
    <t>2026-03-08T00:11:07.085+01:00</t>
  </si>
  <si>
    <t>2026-03-08T00:15:56.337+01:00</t>
  </si>
  <si>
    <t>2026-03-08T00:01:03.220+01:00</t>
  </si>
  <si>
    <t>[{"id":"c37883bc-1dd4-4f99-812d-f89a299ee1f5","note":"","count":1,"label":"Margherita 40 cm","posId":"100","price":26900,"isExtra":false},{"id":"52cffa8b-0a47-4e13-b315-64f9374ef0a7","note":"","count":1,"label":"Okraj Hotdog bez omáčky","posId":"A126","price":6500,"isExtra":true},{"id":"fe90afa4-a02c-4a85-8b9e-5f997e31adfb","note":"","count":1,"label":"Česnekový chléb","posId":"P104","price":7900,"isExtra":false},{"id":"04393824-6434-40a1-bc0f-7e9637e70a6b","note":"","count":1,"label":"Pečené brambory","posId":"P103","price":6900,"isExtra":false},{"id":"0c454cc7-3f38-4dea-9e0e-7220d9ba6ce0","note":"","count":5,"label":"Dip česnekový","posId":"P106","price":2000,"isExtra":false}]</t>
  </si>
  <si>
    <t>2026-03-07T23:59:27.058+01:00</t>
  </si>
  <si>
    <t>2026-03-08T00:07:51.297+01:00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</si>
  <si>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okrajů","posId":"X1000","price":0,"isExtra":true},{"id":"684ae9617273267d3d05b97a","count":1,"label":"Bez cibule","posId":"X103","price":0,"KDSTags":["redhighlight"],"isExtra":true},{"id":"6942755309e364dceebaa2d8","count":1,"label":"Česnekový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</si>
  <si>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2026-03-07T23:49:19.729+01:00</t>
  </si>
  <si>
    <t>2026-03-08T00:00:53.390+01:00</t>
  </si>
  <si>
    <t>[{"id":"54684758","note":"","size":"Zeleninová 40cm","count":1,"label":"Zeleninová 40cm","posId":"103","price":30900,"isExtra":false},{"id":"54684827","note":"","count":1,"label":"Balné","posId":"K0000","price":2000,"isExtra":true},{"id":"59555759","note":"","count":1,"label":"Smetanový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okrajů","posId":"X1000","price":0,"isExtra":true},{"id":"54684879","note":"","count":1,"label":"Bez papriky","posId":"X111","price":0,"KDSTags":["redhighlight"],"isExtra":true},{"id":"54684878","note":"","count":1,"label":"Žampiony","posId":"C105","price":3500,"KDSTags":["greenhighlight"],"isExtra":true},{"id":"54684938","note":"","count":1,"label":"Mozzarella","posId":"C113","price":4000,"KDSTags":["greenhighlight"],"isExtra":true}]</t>
  </si>
  <si>
    <t>2026-03-07T23:42:50.265+01:00</t>
  </si>
  <si>
    <t>2026-03-07T23:57:32.437+01:00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</si>
  <si>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okrajů","posId":"X1000","price":0,"isExtra":true}]</t>
  </si>
  <si>
    <t>2026-03-07T23:36:37.878+01:00</t>
  </si>
  <si>
    <t>2026-03-07T23:43:16.435+01:00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</si>
  <si>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základ","posId":"ZSR32","price":0,"isExtra":true},{"id":"54684831","note":"","count":1,"label":"bez plněných okrajů","posId":"X1000","price":0,"isExtra":true}]</t>
  </si>
  <si>
    <t>2026-03-07T23:35:27.968+01:00</t>
  </si>
  <si>
    <t>2026-03-07T23:40:40.376+01:00</t>
  </si>
  <si>
    <t>[{"id":"54684790","note":"","size":"Veggie menu Comeback","count":1,"label":"Veggie menu Comeback","posId":"M200","price":34900,"isExtra":false},{"id":"54684857","note":"","count":1,"label":"BBQ Texas","posId":"Y119","price":0,"isExtra":true},{"id":"54684818","note":"","count":1,"label":"Balné","posId":"K0000","price":3000,"isExtra":true},{"id":"57179851","note":"","count":1,"label":"Smetanový základ","posId":"ZRS32","price":0,"isExtra":true},{"id":"54684831","note":"","count":1,"label":"bez plněných okrajů","posId":"X1000","price":0,"isExtra":true},{"id":"54684823","note":"","count":1,"label":"pečené brambory","posId":"P103","price":0,"isExtra":true},{"id":"57405778","note":"","count":1,"label":"Pepsi 1l","posId":"N124","price":0,"isExtra":true}]</t>
  </si>
  <si>
    <t>2026-03-07T23:29:43.630+01:00</t>
  </si>
  <si>
    <t>2026-03-07T23:37:12.300+01:00</t>
  </si>
  <si>
    <t>[{"id":"6942755309e364dceebaa29c","count":1,"label":"Comeback 32cm 🌶️","posId":"121","price":24900,"isExtra":false},{"id":"6548d5dc06a4d1429ce18774","count":1,"label":"Balné","posId":"K0000","price":1500,"isExtra":true}]</t>
  </si>
  <si>
    <t>2026-03-07T23:16:07.464+01:00</t>
  </si>
  <si>
    <t>2026-03-07T23:24:55.220+01:00</t>
  </si>
  <si>
    <t>[{"id":"6942755309e364dceebaa2d2","count":1,"label":"Pečené brambory","posId":"P103","price":6900,"isExtra":false},{"id":"6548d5dc06a4d1429ce18774","count":1,"label":"Balné","posId":"K0000","price":1500,"isExtra":true},{"id":"6942755309e364dceebaa2cc","count":1,"label":"Spicy menu Comeback","posId":"M100","price":34900,"isExtra":false},{"id":"6548d5dc06a4d1429ce18735","count":1,"label":"Balné","posId":"K0000","price":3000,"isExtra":true},{"id":"659bb1f53653e24604f29b89","count":1,"label":"BBQ Meteor","posId":"Y118","price":0,"isExtra":true},{"id":"68553327a6ab244ab368f17d","count":1,"label":"bez plněných okrajů","posId":"X1000","price":0,"isExtra":true},{"id":"6727398ad7e63a615a067fd6","count":1,"label":"masové kuličky","posId":"P102","price":0,"isExtra":true},{"id":"69427513e2a60e620002e494","count":1,"label":"Pepsi 1l","posId":"N124","price":0,"isExtra":true}]</t>
  </si>
  <si>
    <t>2026-03-07T23:06:25.678+01:00</t>
  </si>
  <si>
    <t>2026-03-07T23:13:01.003+01:00</t>
  </si>
  <si>
    <t>[{"id":"123","note":"","count":1,"label":"Quattro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okrajů","posId":"X1000","price":0,"isExtra":true},{"id":"B109","note":"","count":1,"label":"Pepperoni salám","posId":"B109","price":3000,"KDSTags":["greenhighlight"],"isExtra":true}]</t>
  </si>
  <si>
    <t>Natálie</t>
  </si>
  <si>
    <t>2026-03-07T23:02:27.676+01:00</t>
  </si>
  <si>
    <t>2026-03-07T23:20:18.044+01:00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</si>
  <si>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základ","posId":"ZBR40","price":0,"isExtra":true},{"id":"101","note":"","count":1,"label":"Capricciosa 40cm","posId":"101","price":30900,"isExtra":false},{"id":"K0000","note":"","count":1,"label":"Balné","posId":"K0000","price":2000,"isExtra":true}]</t>
  </si>
  <si>
    <t>Oleksey</t>
  </si>
  <si>
    <t>2026-03-07T23:00:25.661+01:00</t>
  </si>
  <si>
    <t>2026-03-07T23:12:06.047+01:00</t>
  </si>
  <si>
    <t>[{"id":"114","note":"","count":1,"label":"Hawai 32cm","posId":"114","price":24900,"isExtra":false},{"id":"K0000","note":"","count":1,"label":"Balné","posId":"K0000","price":1500,"isExtra":true},{"id":"113","note":"","count":1,"label":"Capricciosa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okrajů","posId":"X1000","price":0,"isExtra":true},{"id":"B105","note":"","count":1,"label":"Žampiony","posId":"B105","price":2500,"KDSTags":["greenhighlight"],"isExtra":true},{"id":"113","note":"","count":1,"label":"Capricciosa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okrajů","posId":"X1000","price":0,"isExtra":true},{"id":"X112","note":"","count":1,"label":"Bez oliv","posId":"X112","price":0,"KDSTags":["redhighlight"],"isExtra":true},{"id":"B105","note":"","count":1,"label":"Žampiony","posId":"B105","price":2500,"KDSTags":["greenhighlight"],"isExtra":true},{"id":"B115","note":"","count":1,"label":"Kukuřice","posId":"B115","price":2500,"KDSTags":["greenhighlight"],"isExtra":true}]</t>
  </si>
  <si>
    <t>2026-03-07T22:53:17.733+01:00</t>
  </si>
  <si>
    <t>2026-03-07T23:03:06.145+01:00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</si>
  <si>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32cm","posId":"123","price":24900,"isExtra":false},{"id":"54684837","note":"","count":1,"label":"Balné","posId":"K0000","price":1500,"isExtra":true},{"id":"54684866","note":"","count":1,"label":"okraj mozzarella, bylinky","posId":"A121","price":5700,"isExtra":true},{"id":"54684948","note":"","count":1,"label":"Slanina","posId":"B108","price":3000,"KDSTags":["greenhighlight"],"isExtra":true},{"id":"54684796","note":"","size":"Česnekový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</si>
  <si>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2026-03-07T22:52:07.343+01:00</t>
  </si>
  <si>
    <t>2026-03-07T23:01:56.183+01:00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</si>
  <si>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54684930","note":"","count":1,"label":"Kukuřice","posId":"C115","price":3500,"KDSTags":["greenhighlight"],"isExtra":true},{"id":"54684962","note":"","count":1,"label":"Grana padano, pecorino, parmazán","posId":"C130","price":4000,"KDSTags":["greenhighlight"],"isExtra":true},{"id":"57405767","note":"","size":"Pepsi zero sugar 1l","count":1,"label":"Pepsi zero sugar 1l","posId":"N125","price":5900,"isExtra":false}]</t>
  </si>
  <si>
    <t>Alena</t>
  </si>
  <si>
    <t>2026-03-07T22:45:11.559+01:00</t>
  </si>
  <si>
    <t>2026-03-07T22:59:37.081+01:00</t>
  </si>
  <si>
    <t>[{"id":"M100","note":"","count":1,"label":"Spicy menu Comeback","posId":"M100","price":34900,"isExtra":false},{"id":"K0000","note":"","count":1,"label":"Balné","posId":"K0000","price":3000,"isExtra":true},{"id":"Y120","note":"","count":1,"label":"Pepperoni","posId":"Y120","price":0,"isExtra":true},{"id":"A117","note":"","count":1,"label":"okraj hotdog, hořčice","posId":"A117","price":5700,"isExtra":true},{"id":"P102","note":"","count":1,"label":"masové kuličky","posId":"P102","price":0,"isExtra":true},{"id":"N124","note":"","count":1,"label":"Pepsi 1l","posId":"N124","price":0,"isExtra":true},{"id":"121","note":"","count":1,"label":"Comeback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bylinky","posId":"A121","price":5700,"isExtra":true}]</t>
  </si>
  <si>
    <t>2026-03-07T22:38:14.252+01:00</t>
  </si>
  <si>
    <t>2026-03-07T22:51:08.030+01:00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</si>
  <si>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40cm","posId":"101","price":30900,"isExtra":false},{"id":"6548d5dc06a4d1429ce1830f","count":1,"label":"Balné","posId":"K0000","price":2000,"isExtra":true},{"id":"68bf09bcaf3bc568810c1eee","count":1,"label":"bez plněných okrajů","posId":"X1000","price":0,"isExtra":true}]</t>
  </si>
  <si>
    <t>Abdulsalam Mokhtar Ibr</t>
  </si>
  <si>
    <t>2026-03-07T22:23:17.471+01:00</t>
  </si>
  <si>
    <t>2026-03-07T22:31:40.904+01:00</t>
  </si>
  <si>
    <t>[{"id":"109","note":"","count":1,"label":"Comeback 40cm 🌶️","posId":"109","price":30900,"isExtra":false},{"id":"K0000","note":"","count":1,"label":"Balné","posId":"K0000","price":2000,"isExtra":true},{"id":"C105","note":"","count":1,"label":"Žampiony","posId":"C105","price":3500,"KDSTags":["greenhighlight"],"isExtra":true}]</t>
  </si>
  <si>
    <t>2026-03-07T22:21:05.217+01:00</t>
  </si>
  <si>
    <t>2026-03-07T22:30:31.980+01:00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</si>
  <si>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🌶️🌶️","posId":"122","price":24900,"isExtra":false},{"id":"6548d5dc06a4d1429ce18774","count":1,"label":"Balné","posId":"K0000","price":1500,"isExtra":true},{"id":"68814b049e75a15035e4ca64","count":1,"label":"USA těsto","posId":"17","price":1000,"isExtra":true},{"id":"6942755309e364dceebaa2f2","count":1,"label":"Pepsi 1l","posId":"N124","price":4900,"isExtra":false}]</t>
  </si>
  <si>
    <t>2026-03-07T22:13:49.101+01:00</t>
  </si>
  <si>
    <t>2026-03-07T22:29:18.931+01:00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</si>
  <si>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🌶️🌶️","posId":"110","price":30900,"isExtra":false},{"id":"54684827","note":"","count":1,"label":"Balné","posId":"K0000","price":2000,"isExtra":true},{"id":"54684760","note":"Prosím bez oliv","size":"Capricciosa 40cm","count":1,"label":"Capricciosa 40cm","posId":"101","price":30900,"isExtra":false},{"id":"54684827","note":"","count":1,"label":"Balné","posId":"K0000","price":2000,"isExtra":true}]</t>
  </si>
  <si>
    <t>2026-03-07T22:10:26.652+01:00</t>
  </si>
  <si>
    <t>2026-03-07T22:18:35.972+01:00</t>
  </si>
  <si>
    <t>[{"id":"6942755309e364dceebaa29e","count":1,"label":"Pepperoni 32cm 🌶️🌶️","posId":"120","price":24900,"isExtra":false},{"id":"6548d5dc06a4d1429ce18774","count":1,"label":"Balné","posId":"K0000","price":1500,"isExtra":true}]</t>
  </si>
  <si>
    <t>2026-03-07T21:58:58.227+01:00</t>
  </si>
  <si>
    <t>2026-03-07T22:12:10.520+01:00</t>
  </si>
  <si>
    <t>[{"id":"6ac0aec8-6f40-4afb-9f56-025e046f3100","count":1,"label":"Pizza Hot &amp; Spicy 40","posId":"110","price":30900,"isExtra":false,"creatorId":"SAZtuO3z01MzxlDqpSu70","isPackging":0,"actualLabel":"Pizza Hot &amp; Spicy 40"},{"id":"17ad363f-96ef-4e94-9246-dbc72c9ef474","count":1,"label":"Dip česnekový","posId":"P106","price":2000,"isExtra":false,"creatorId":"v1AyCWsMPGIswGulx2fRv","isPackging":0,"actualLabel":"Dip česnekový"},{"id":"17ad363f-96ef-4e94-9246-dbc72c9ef474","count":1,"label":"Dip česnekový","posId":"P106","price":2000,"isExtra":false,"creatorId":"ITZ9Nfw4jPsVMw6wRCaqX","isPackging":0,"actualLabel":"Dip česnekový"}]</t>
  </si>
  <si>
    <t>2026-03-07T21:56:22.870+01:00</t>
  </si>
  <si>
    <t>2026-03-07T22:02:29.642+01:00</t>
  </si>
  <si>
    <t>[{"id":"54684761","note":"","size":"Veggieballs 40cm 🌶️🌶️","count":1,"label":"Veggieballs 40cm 🌶️🌶️","posId":"105","price":30900,"isExtra":false},{"id":"54684827","note":"","count":1,"label":"Balné","posId":"K0000","price":2000,"isExtra":true}]</t>
  </si>
  <si>
    <t>Tomas</t>
  </si>
  <si>
    <t>2026-03-07T21:54:45.337+01:00</t>
  </si>
  <si>
    <t>2026-03-07T22:01:39.556+01:00</t>
  </si>
  <si>
    <t>[{"id":"104","note":"","count":1,"label":"Baby špenát &amp; kuře 40cm","posId":"104","price":30900,"isExtra":false},{"id":"K0000","note":"","count":1,"label":"Balné","posId":"K0000","price":2000,"isExtra":true},{"id":"A124","note":"","count":1,"label":"okraj mozzarella, bbq omáčka","posId":"A124","price":6500,"isExtra":true}]</t>
  </si>
  <si>
    <t>2026-03-07T21:47:49.307+01:00</t>
  </si>
  <si>
    <t>2026-03-07T21:55:33.605+01:00</t>
  </si>
  <si>
    <t>2026-03-07T21:47:03.220+01:00</t>
  </si>
  <si>
    <t>2026-03-07T21:54:35.463+01:00</t>
  </si>
  <si>
    <t>2026-03-07T22:04:55.256+01:00</t>
  </si>
  <si>
    <t>2026-03-07T21:47:03.642+01:00</t>
  </si>
  <si>
    <t>[{"id":"1cf51794-1a5b-4351-b0ef-7965c6576d03","note":"","count":1,"label":"BBQ Meteor 18 cm","posId":"130","price":11900,"isExtra":false},{"id":"9da77a77-b741-4be5-8ca1-8de18601259c","note":"","count":1,"label":"Spicy Wings","posId":"P101","price":11900,"isExtra":false}]</t>
  </si>
  <si>
    <t>2026-03-07T21:41:42.772+01:00</t>
  </si>
  <si>
    <t>2026-03-07T21:52:17.636+01:00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</si>
  <si>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40cm","posId":"111","price":30900,"isExtra":false},{"id":"6548d5dc06a4d1429ce1830f","count":1,"label":"Balné","posId":"K0000","price":2000,"isExtra":true},{"id":"68bf09bcaf3bc568810c1ef1","count":1,"label":"okraj hotdog, hořčice","posId":"A118","price":6500,"isExtra":true},{"id":"684ae9617273267d3d05b749","count":1,"label":"Kukuřice","posId":"C115","price":3500,"KDSTags":["greenhighlight"],"isExtra":true},{"id":"6942755309e364dceebaa2d8","count":3,"label":"Česnekový dip","posId":"P106","price":2000,"isExtra":false},{"id":"6548d5dc06a4d1429ce18774","count":3,"label":"Balné","posId":"K0000","price":1500,"isExtra":true}]</t>
  </si>
  <si>
    <t>2026-03-07T21:36:11.616+01:00</t>
  </si>
  <si>
    <t>2026-03-07T21:48:47.595+01:00</t>
  </si>
  <si>
    <t>Filip Kalina</t>
  </si>
  <si>
    <t>2026-03-07T21:25:45.451+01:00</t>
  </si>
  <si>
    <t>2026-03-07T21:42:22.648+01:00</t>
  </si>
  <si>
    <t>2026-03-07T21:54:55.143+01:00</t>
  </si>
  <si>
    <t>2026-03-07T21:25:45.747+01:00</t>
  </si>
  <si>
    <t>[{"id":"c2eae2bb-a701-4741-8180-ef6bd455d86d","count":1,"label":"Pepsi zero sugar 1l","posId":"N125","price":5900,"isExtra":false,"creatorId":"bwR_gy5N_4bfvpGrqYlHF","isPackging":0,"actualLabel":"Pepsi zero sugar 1l"},{"id":"c2eae2bb-a701-4741-8180-ef6bd455d86d","count":1,"label":"Pepsi zero sugar 1l","posId":"N125","price":5900,"isExtra":false,"creatorId":"iNEDbzfRURU82mwEBm2Ai","isPackging":0,"actualLabel":"Pepsi zero sugar 1l"},{"id":"c2eae2bb-a701-4741-8180-ef6bd455d86d","count":1,"label":"Pepsi zero sugar 1l","posId":"N125","price":5900,"isExtra":false,"creatorId":"bjzspHludP9X9QRoR1lXr","isPackging":0,"actualLabel":"Pepsi zero sugar 1l"},{"id":"c2eae2bb-a701-4741-8180-ef6bd455d86d","count":1,"label":"Pepsi zero sugar 1l","posId":"N125","price":5900,"isExtra":false,"creatorId":"50QyJLLw5Hnhemsk7cBzN","isPackging":0,"actualLabel":"Pepsi zero sugar 1l"},{"id":"a0148f4d-e608-4061-b0cf-421635d1867d","count":1,"label":"Spicy Wings","posId":"P101","price":11900,"isExtra":false,"creatorId":"3dNnNdvQ8jeTOIcokuBUa","isPackging":0,"actualLabel":"Spicy Wings"},{"id":"a0148f4d-e608-4061-b0cf-421635d1867d","count":1,"label":"Spicy Wings","posId":"P101","price":11900,"isExtra":false,"creatorId":"8IsWq68cAbodn1JAkwknT","isPackging":0,"actualLabel":"Spicy Wings"},{"id":"a0148f4d-e608-4061-b0cf-421635d1867d","count":1,"label":"Spicy Wings","posId":"P101","price":11900,"isExtra":false,"creatorId":"azt6wH5cGoY0NS-ga4P8c","isPackging":0,"actualLabel":"Spicy Wings"},{"id":"a0148f4d-e608-4061-b0cf-421635d1867d","count":1,"label":"Spicy Wings","posId":"P101","price":11900,"isExtra":false,"creatorId":"Mlh-5ng0-ccnX5bnoxtHH","isPackging":0,"actualLabel":"Spicy Wings"},{"id":"cd554f59-2f29-413f-b9d0-9b4574f37e42","count":1,"label":"Jablečno-skořicové rolls","posId":"18","price":8900,"isExtra":false,"creatorId":"3FO8sYo1kodGltWJh21Wx","isPackging":0,"actualLabel":"Jablečno-skořicové rolls"},{"id":"cd554f59-2f29-413f-b9d0-9b4574f37e42","count":1,"label":"Jablečno-skořicové rolls","posId":"18","price":8900,"isExtra":false,"creatorId":"NBhoMwWAVBlwWiGp_rFF1","isPackging":0,"actualLabel":"Jablečno-skořicové rolls"},{"id":"cd554f59-2f29-413f-b9d0-9b4574f37e42","count":1,"label":"Jablečno-skořicové rolls","posId":"18","price":8900,"isExtra":false,"creatorId":"fIinU4BXhXKdd5wqrG-zI","isPackging":0,"actualLabel":"Jablečno-skořicové rolls"}]</t>
  </si>
  <si>
    <t>2026-03-07T20:56:04.202+01:00</t>
  </si>
  <si>
    <t>2026-03-07T21:10:12.047+01:00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</si>
  <si>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okrajů","posId":"X1000","price":0,"isExtra":true}]</t>
  </si>
  <si>
    <t>2026-03-07T20:56:03.108+01:00</t>
  </si>
  <si>
    <t>2026-03-07T21:08:02.253+01:00</t>
  </si>
  <si>
    <t>2026-03-07T21:24:51.390+01:00</t>
  </si>
  <si>
    <t>2026-03-07T20:56:04.146+01:00</t>
  </si>
  <si>
    <t>[{"id":"bf1ca81d-de2b-4d6c-b720-bc21d05d5afe","note":"","count":1,"label":"Pepperoni Rolls, 6 ks","posId":"P100","price":8900,"isExtra":false},{"id":"fe90afa4-a02c-4a85-8b9e-5f997e31adfb","note":"","count":2,"label":"Česnekový chléb","posId":"P104","price":7900,"isExtra":false},{"id":"7dc558f4-908c-4dab-b333-a925cc147e51","note":"","count":1,"label":"Comeback 32 cm","posId":"145","price":24900,"isExtra":false},{"id":"2be8bd8d-b8cf-456a-a9f3-1ae18c5726f9","note":"","count":1,"label":"okraj mozzarella, BBQ omáčka","posId":"A123","price":5700,"isExtra":true},{"id":"0c454cc7-3f38-4dea-9e0e-7220d9ba6ce0","note":"","count":1,"label":"Dip česnekový","posId":"P106","price":2000,"isExtra":false},{"id":"cd3c74d7-bb62-4309-8b7e-c56b813d056a","note":"","count":1,"label":"Jablečno-skořicové rolls, 8ks","posId":"18","price":8900,"isExtra":false},{"id":"a2c8d31f-a79a-4080-a94a-81d6c05aca01","note":"","count":1,"label":"Česká zmrzlina z Opočna vanilková","posId":"D108","price":12900,"isExtra":false}]</t>
  </si>
  <si>
    <t>2026-03-07T20:52:03.795+01:00</t>
  </si>
  <si>
    <t>2026-03-07T21:01:49.312+01:00</t>
  </si>
  <si>
    <t>2026-03-07T21:18:33.010+01:00</t>
  </si>
  <si>
    <t>2026-03-07T20:52:04.154+01:00</t>
  </si>
  <si>
    <t>[{"id":"be5c7908-f592-4704-987f-cd7d7281f32e","note":"","count":1,"label":"Comeback 32 cm","posId":"121","price":24900,"isExtra":false},{"id":"21fd0686-e8d1-43f1-84c9-d96f5842a3ca","note":"","count":1,"label":"okraj mozzarella, bylinky","posId":"A121","price":5700,"isExtra":true},{"id":"e23025fe-8411-4655-8cbb-498cd7ee8f68","note":"","count":1,"label":"jalapeños","posId":"B102","price":2500,"KDSTags":["greenhighlight"],"isExtra":true}]</t>
  </si>
  <si>
    <t>2026-03-07T20:51:20.834+01:00</t>
  </si>
  <si>
    <t>2026-03-07T20:58:07.246+01:00</t>
  </si>
  <si>
    <t>[{"id":"664bd2b5-40f0-4839-a4f1-3cec89afae33","count":1,"label":"Pizza Quattro Formaggi 32","posId":"123","price":24900,"isExtra":false,"creatorId":"Y38Ata46B8rBmSF3a49G7","isPackging":0,"actualLabel":"Pizza Quattro Formaggi 32"},{"id":"extra_20230331101812_75","count":1,"label":"Kukuřice","posId":"B115","price":2500,"KDSTags":["greenhighlight"],"isExtra":true,"mainItemId":"664bd2b5-40f0-4839-a4f1-3cec89afae33"}]</t>
  </si>
  <si>
    <t>2026-03-07T20:42:58.988+01:00</t>
  </si>
  <si>
    <t>2026-03-07T20:50:09.537+01:00</t>
  </si>
  <si>
    <t>[{"id":"6942755309e364dceebaa28c","count":1,"label":"Hawai 40cm","posId":"102","price":30900,"isExtra":false},{"id":"6548d5dc06a4d1429ce1830f","count":1,"label":"Balné","posId":"K0000","price":2000,"isExtra":true}]</t>
  </si>
  <si>
    <t>2026-03-07T20:40:58.729+01:00</t>
  </si>
  <si>
    <t>2026-03-07T20:56:33.586+01:00</t>
  </si>
  <si>
    <t>[{"id":"6942755309e364dceebaa28c","count":2,"label":"Hawai 40cm","posId":"102","price":30900,"isExtra":false},{"id":"6548d5dc06a4d1429ce1830f","count":2,"label":"Balné","posId":"K0000","price":2000,"isExtra":true},{"id":"68bf09bcaf3bc568810c1eee","count":2,"label":"bez plněných okrajů","posId":"X1000","price":0,"isExtra":true}]</t>
  </si>
  <si>
    <t>2026-03-07T20:38:00.037+01:00</t>
  </si>
  <si>
    <t>2026-03-07T20:52:33.601+01:00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</si>
  <si>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54684878","note":"","count":1,"label":"Žampiony","posId":"C105","price":3500,"KDSTags":["greenhighlight"],"isExtra":true},{"id":"54684896","note":"","count":1,"label":"Olivy","posId":"C112","price":3500,"KDSTags":["greenhighlight"],"isExtra":true},{"id":"54684930","note":"","count":1,"label":"Kukuřice","posId":"C115","price":3500,"KDSTags":["greenhighlight"],"isExtra":true},{"id":"54684949","note":"","count":1,"label":"Slanina","posId":"C108","price":4000,"KDSTags":["greenhighlight"],"isExtra":true},{"id":"54684793","note":"","size":"Pečené brambory","count":2,"label":"Pečené brambory","posId":"P103","price":6900,"isExtra":false},{"id":"54684837","note":"","count":2,"label":"Balné","posId":"K0000","price":1500,"isExtra":true},{"id":"59278281","note":"","size":"Spicy Wings 🌶️","count":2,"label":"Spicy Wings 🌶️","posId":"P101","price":11900,"isExtra":false},{"id":"54684837","note":"","count":2,"label":"Balné","posId":"K0000","price":1500,"isExtra":true}]</t>
  </si>
  <si>
    <t>2026-03-07T20:36:27.476+01:00</t>
  </si>
  <si>
    <t>2026-03-07T20:48:04.414+01:00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</si>
  <si>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🌶️","posId":"121","price":24900,"isExtra":false},{"id":"6548d5dc06a4d1429ce18774","count":1,"label":"Balné","posId":"K0000","price":1500,"isExtra":true},{"id":"6942755309e364dceebaa284","count":1,"label":"Pepperoni 40cm 🌶️🌶️","posId":"108","price":30900,"isExtra":false},{"id":"6548d5dc06a4d1429ce1830f","count":1,"label":"Balné","posId":"K0000","price":2000,"isExtra":true}]</t>
  </si>
  <si>
    <t>2026-03-07T20:34:31.038+01:00</t>
  </si>
  <si>
    <t>2026-03-07T20:40:59.493+01:00</t>
  </si>
  <si>
    <t>2026-03-07T20:23:15.473+01:00</t>
  </si>
  <si>
    <t>2026-03-07T20:38:13.423+01:00</t>
  </si>
  <si>
    <t>[{"id":"112","note":"","count":1,"label":"Margherita 32cm","posId":"112","price":20900,"isExtra":false},{"id":"K0000","note":"","count":1,"label":"Balné","posId":"K0000","price":1500,"isExtra":true},{"id":"116","note":"","count":1,"label":"Baby Špenát &amp; kuře 32cm","posId":"116","price":24900,"isExtra":false},{"id":"K0000","note":"","count":1,"label":"Balné","posId":"K0000","price":1500,"isExtra":true}]</t>
  </si>
  <si>
    <t>2026-03-07T20:23:06.838+01:00</t>
  </si>
  <si>
    <t>2026-03-07T20:37:36.339+01:00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</si>
  <si>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bylinky","posId":"A122","price":6500,"isExtra":true},{"id":"54684878","note":"","count":1,"label":"Žampiony","posId":"C105","price":3500,"KDSTags":["greenhighlight"],"isExtra":true},{"id":"57405770","note":"","size":"Poděbradská malinovka 0,5l","count":1,"label":"Poděbradská malinovka 0,5l","posId":"N129","price":4900,"isExtra":false}]</t>
  </si>
  <si>
    <t>2026-03-07T20:21:09.663+01:00</t>
  </si>
  <si>
    <t>2026-03-07T20:34:00.554+01:00</t>
  </si>
  <si>
    <t>[{"id":"6942755309e364dceebaa286","count":1,"label":"BBQ Texas 40cm","posId":"107","price":30900,"isExtra":false},{"id":"6548d5dc06a4d1429ce1830f","count":1,"label":"Balné","posId":"K0000","price":2000,"isExtra":true}]</t>
  </si>
  <si>
    <t>2026-03-07T20:16:02.545+01:00</t>
  </si>
  <si>
    <t>2026-03-07T20:22:38.277+01:00</t>
  </si>
  <si>
    <t>2026-03-07T20:28:39.215+01:00</t>
  </si>
  <si>
    <t>2026-03-07T20:16:02.911+01:00</t>
  </si>
  <si>
    <t>[{"id":"6d80fcec-2088-4df1-b35b-3de60046f4e1","note":"","count":1,"label":"Hot &amp; Spicy 32 cm","posId":"146","price":24900,"isExtra":false},{"id":"0c454cc7-3f38-4dea-9e0e-7220d9ba6ce0","note":"","count":1,"label":"Dip česnekový","posId":"P106","price":2000,"isExtra":false},{"id":"fe90afa4-a02c-4a85-8b9e-5f997e31adfb","note":"","count":1,"label":"Česnekový chléb","posId":"P104","price":7900,"isExtra":false},{"id":"248252c5-4f49-43ec-9d7c-c3f582fe912d","note":"","count":1,"label":"Mirinda 1l","posId":"N126","price":5900,"isExtra":false}]</t>
  </si>
  <si>
    <t>2026-03-07T20:04:02.542+01:00</t>
  </si>
  <si>
    <t>2026-03-07T20:17:40.139+01:00</t>
  </si>
  <si>
    <t>2026-03-07T20:33:12.777+01:00</t>
  </si>
  <si>
    <t>2026-03-07T20:04:02.848+01:00</t>
  </si>
  <si>
    <t>2026-03-07T20:01:04.970+01:00</t>
  </si>
  <si>
    <t>2026-03-07T20:13:02.234+01:00</t>
  </si>
  <si>
    <t>[{"id":"118","note":"","count":1,"label":"BBQ Meteor 32cm","posId":"118","price":24900,"isExtra":false},{"id":"K0000","note":"","count":1,"label":"Balné","posId":"K0000","price":1500,"isExtra":true},{"id":"A121","note":"","count":1,"label":"okraj mozzarella, bylinky","posId":"A121","price":5700,"isExtra":true},{"id":"jpr200","note":"","count":1,"label":"Jalapenos Rolls","posId":"jpr200","price":8900,"isExtra":false},{"id":"K0000","note":"","count":1,"label":"Balné","posId":"K0000","price":1500,"isExtra":true},{"id":"116","note":"","count":1,"label":"Baby Špenát &amp; kuře 32cm","posId":"116","price":24900,"isExtra":false},{"id":"K0000","note":"","count":1,"label":"Balné","posId":"K0000","price":1500,"isExtra":true},{"id":"X1000","note":"","count":1,"label":"bez plněných okrajů","posId":"X1000","price":0,"isExtra":true},{"id":"B115","note":"","count":1,"label":"Kukuřice","posId":"B115","price":2500,"KDSTags":["greenhighlight"],"isExtra":true},{"id":"18","note":"","count":1,"label":"Jablečno-skořicové rolls","posId":"18","price":8900,"isExtra":false},{"id":"K0000","note":"","count":1,"label":"Balné","posId":"K0000","price":1500,"isExtra":true}]</t>
  </si>
  <si>
    <t>2026-03-07T19:57:27.395+01:00</t>
  </si>
  <si>
    <t>2026-03-07T20:05:36.370+01:00</t>
  </si>
  <si>
    <t>2026-03-07T19:54:05.812+01:00</t>
  </si>
  <si>
    <t>2026-03-07T20:04:59.522+01:00</t>
  </si>
  <si>
    <t>[{"id":"50d0c33c-440a-47e3-8208-1c68574950af","note":"","count":1,"label":"Capricciosa 32 cm","posId":"137","price":24900,"isExtra":false},{"id":"d3fbee6e-254b-46e7-885e-b580d0e6b445","note":"","count":1,"label":"žampiony","posId":"B105","price":2500,"KDSTags":["greenhighlight"],"isExtra":true},{"id":"86925bba-314c-4f6f-ba8e-4fc1b6f52f30","note":"","count":1,"label":"BEZ -olivy","posId":"X112","price":0,"KDSTags":["redhighlight"],"isExtra":true},{"id":"3171e692-1adb-4333-8054-b1a7b136b69f","note":"","count":1,"label":"Pepperoni 32 cm","posId":"144","price":24900,"isExtra":false}]</t>
  </si>
  <si>
    <t>2026-03-07T19:50:12.882+01:00</t>
  </si>
  <si>
    <t>2026-03-07T20:01:52.259+01:00</t>
  </si>
  <si>
    <t>[{"id":"111","note":"","count":1,"label":"Quattro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okrajů","posId":"X1000","price":0,"isExtra":true}]</t>
  </si>
  <si>
    <t>2026-03-07T19:48:35.667+01:00</t>
  </si>
  <si>
    <t>2026-03-07T19:57:21.737+01:00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</si>
  <si>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32cm","posId":"113","price":24900,"isExtra":false},{"id":"54684837","note":"","count":1,"label":"Balné","posId":"K0000","price":1500,"isExtra":true},{"id":"54684754","note":"","size":"Pepperoni 40cm 🌶️🌶️","count":1,"label":"Pepperoni 40cm 🌶️🌶️","posId":"108","price":30900,"isExtra":false},{"id":"54684827","note":"","count":1,"label":"Balné","posId":"K0000","price":2000,"isExtra":true}]</t>
  </si>
  <si>
    <t>2026-03-07T19:47:02.903+01:00</t>
  </si>
  <si>
    <t>2026-03-07T20:02:43.126+01:00</t>
  </si>
  <si>
    <t>2026-03-07T20:11:21.220+01:00</t>
  </si>
  <si>
    <t>2026-03-07T19:47:03.351+01:00</t>
  </si>
  <si>
    <t>[{"id":"cb1b8132-0c9b-419f-9b1c-568c16576a0c","note":"","count":1,"label":"Pepperoni 40 cm","posId":"108","price":30900,"isExtra":false},{"id":"eb426525-9181-4714-9963-380f5c0ae0e5","note":"","count":1,"label":"Okraj mozzarella, bylinky","posId":"A122","price":6500,"isExtra":true},{"id":"65f00180-9c8f-4569-8062-acb5d5b8efb2","note":"","count":1,"label":"Pepsi 1l","posId":"N124","price":5900,"isExtra":false},{"id":"cd232f6e-89e3-4c92-a921-8432baa79a80","note":"","count":1,"label":"Česká zmrzlina z Opočna pistáciová","posId":"D109","price":12900,"isExtra":false}]</t>
  </si>
  <si>
    <t>2026-03-07T19:42:45.606+01:00</t>
  </si>
  <si>
    <t>2026-03-07T19:49:00.979+01:00</t>
  </si>
  <si>
    <t>[{"id":"5b4032d3-8346-45a9-86d5-b86731599dcf","count":1,"label":"Pizza BBQ Texas 32","posId":"119","price":24900,"isExtra":false,"creatorId":"UjdyhXnFL_tyN0Jx0KmIo","isPackging":0,"actualLabel":"Pizza BBQ Texas 32"}]</t>
  </si>
  <si>
    <t>Yurii</t>
  </si>
  <si>
    <t>2026-03-07T19:21:40.752+01:00</t>
  </si>
  <si>
    <t>2026-03-07T19:35:50.870+01:00</t>
  </si>
  <si>
    <t>[{"id":"122","note":"","count":1,"label":"Hot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okrajů","posId":"X1000","price":0,"isExtra":true},{"id":"119","note":"","count":1,"label":"BBQ Texas 32cm","posId":"119","price":24900,"isExtra":false},{"id":"K0000","note":"","count":1,"label":"Balné","posId":"K0000","price":1500,"isExtra":true},{"id":"X1000","note":"","count":1,"label":"bez plněných okrajů","posId":"X1000","price":0,"isExtra":true}]</t>
  </si>
  <si>
    <t>2026-03-07T19:21:03.543+01:00</t>
  </si>
  <si>
    <t>2026-03-07T19:32:16.740+01:00</t>
  </si>
  <si>
    <t>[{"id":"6a406468-94b2-4aab-8b3e-c490dfbbdf08","note":"","count":1,"label":"Hot &amp; Spicy 40 cm","posId":"110","price":30900,"isExtra":false}]</t>
  </si>
  <si>
    <t>2026-03-07T19:20:02.550+01:00</t>
  </si>
  <si>
    <t>2026-03-07T19:26:54.736+01:00</t>
  </si>
  <si>
    <t>2026-03-07T19:53:57.570+01:00</t>
  </si>
  <si>
    <t>2026-03-07T19:20:02.835+01:00</t>
  </si>
  <si>
    <t>[{"id":"5e57993d-26f3-465c-aa35-1e3806b0b477","note":"","count":1,"label":"Hot &amp; Spicy 32 cm","posId":"122","price":24900,"isExtra":false},{"id":"720272d2-1717-4af6-8eea-e928bb95234b","note":"","count":1,"label":"kukuřice","posId":"B115","price":2500,"KDSTags":["greenhighlight"],"isExtra":true},{"id":"d602cf10-0158-49d1-84d3-371f720cd0bc","note":"","count":1,"label":"špenát s česnekem","posId":"B107","price":2500,"KDSTags":["greenhighlight"],"isExtra":true}]</t>
  </si>
  <si>
    <t>2026-03-07T19:19:02.797+01:00</t>
  </si>
  <si>
    <t>2026-03-07T19:33:39.668+01:00</t>
  </si>
  <si>
    <t>2026-03-07T19:49:04.899+01:00</t>
  </si>
  <si>
    <t>2026-03-07T19:19:23.372+01:00</t>
  </si>
  <si>
    <t>[{"id":"306cfd4b-8e53-4c39-a094-3a7609370ef0","note":"","count":1,"label":"Hawai 18 cm","posId":"126","price":11900,"isExtra":false},{"id":"2127b414-f29d-445a-a728-4dd62c008892","note":"","count":1,"label":"Capricciosa 18 cm","posId":"125","price":11900,"isExtra":false},{"id":"86925bba-314c-4f6f-ba8e-4fc1b6f52f30","note":"","count":1,"label":"BEZ -olivy","posId":"X112","price":0,"KDSTags":["redhighlight"],"isExtra":true}]</t>
  </si>
  <si>
    <t>2026-03-07T19:11:03.525+01:00</t>
  </si>
  <si>
    <t>2026-03-07T19:20:02.660+01:00</t>
  </si>
  <si>
    <t>2026-03-07T19:47:37.987+01:00</t>
  </si>
  <si>
    <t>2026-03-07T19:11:03.932+01:00</t>
  </si>
  <si>
    <t>[{"id":"be5c7908-f592-4704-987f-cd7d7281f32e","note":"","count":1,"label":"Comeback 32 cm","posId":"121","price":24900,"isExtra":false},{"id":"0c454cc7-3f38-4dea-9e0e-7220d9ba6ce0","note":"","count":2,"label":"Dip česnekový","posId":"P106","price":2000,"isExtra":false}]</t>
  </si>
  <si>
    <t>2026-03-07T19:11:03.505+01:00</t>
  </si>
  <si>
    <t>2026-03-07T19:22:56.659+01:00</t>
  </si>
  <si>
    <t>2026-03-07T19:43:15.346+01:00</t>
  </si>
  <si>
    <t>2026-03-07T19:11:03.936+01:00</t>
  </si>
  <si>
    <t>[{"id":"1aa4b142-e6d7-4d61-ba94-40298841a888","note":"","count":1,"label":"Quattro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základ","posId":"A127","price":0,"isExtra":true},{"id":"3171e692-1adb-4333-8054-b1a7b136b69f","note":"","count":1,"label":"Pepperoni 32 cm","posId":"144","price":24900,"isExtra":false}]</t>
  </si>
  <si>
    <t>2026-03-07T19:10:02.241+01:00</t>
  </si>
  <si>
    <t>2026-03-07T19:18:39.921+01:00</t>
  </si>
  <si>
    <t>2026-03-07T19:37:44.885+01:00</t>
  </si>
  <si>
    <t>2026-03-07T19:10:02.806+01:00</t>
  </si>
  <si>
    <t>[{"id":"2d3d5617-9c58-43de-9934-040859ce552d","note":"","count":1,"label":"BBQ Meteor 32 cm","posId":"118","price":24900,"isExtra":false},{"id":"21fd0686-e8d1-43f1-84c9-d96f5842a3ca","note":"","count":1,"label":"okraj mozzarella, bylinky","posId":"A121","price":5700,"isExtra":true}]</t>
  </si>
  <si>
    <t>2026-03-07T19:09:26.933+01:00</t>
  </si>
  <si>
    <t>2026-03-07T19:16:38.525+01:00</t>
  </si>
  <si>
    <t>[{"id":"54684759","note":"","size":"Hawai 40cm","count":1,"label":"Hawai 40cm","posId":"102","price":30900,"isExtra":false},{"id":"54684827","note":"","count":1,"label":"Balné","posId":"K0000","price":2000,"isExtra":true},{"id":"54684751","note":"","size":"Quattro Formaggi 40cm","count":1,"label":"Quattro Formaggi 40cm","posId":"111","price":30900,"isExtra":false},{"id":"54684827","note":"","count":1,"label":"Balné","posId":"K0000","price":2000,"isExtra":true}]</t>
  </si>
  <si>
    <t>2026-03-07T19:06:02.731+01:00</t>
  </si>
  <si>
    <t>2026-03-07T19:11:59.681+01:00</t>
  </si>
  <si>
    <t>[{"id":"424aec40-766b-4a2f-bcc0-a9d6737ba762","note":"","count":1,"label":"Hawai 32 cm","posId":"114","price":24900,"isExtra":false},{"id":"3b51edda-398d-47d1-8cbd-b96caad0e92c","note":"","count":1,"label":"šunka","posId":"B106","price":3000,"KDSTags":["greenhighlight"],"isExtra":true}]</t>
  </si>
  <si>
    <t>2026-03-07T18:57:02.906+01:00</t>
  </si>
  <si>
    <t>2026-03-07T19:07:36.613+01:00</t>
  </si>
  <si>
    <t>2026-03-07T19:16:25.188+01:00</t>
  </si>
  <si>
    <t>2026-03-07T18:57:03.709+01:00</t>
  </si>
  <si>
    <t>[{"id":"63675afb-9d1b-42b2-9d42-9e80500fdd28","note":"","count":1,"label":"Comeback 40 cm","posId":"109","price":30900,"isExtra":false},{"id":"932d1eab-8f45-4992-b460-cc5099f91e14","note":"","count":1,"label":"Okraj Hotdog, BBQ","posId":"A120","price":6500,"isExtra":true},{"id":"0c454cc7-3f38-4dea-9e0e-7220d9ba6ce0","note":"","count":1,"label":"Dip česnekový","posId":"P106","price":2000,"isExtra":false}]</t>
  </si>
  <si>
    <t>2026-03-07T18:47:49.839+01:00</t>
  </si>
  <si>
    <t>2026-03-07T18:58:09.544+01:00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</si>
  <si>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40cm","posId":"101","price":30900,"isExtra":false},{"id":"54684827","note":"","count":1,"label":"Balné","posId":"K0000","price":2000,"isExtra":true},{"id":"54684825","note":"","count":1,"label":"bez plněných okrajů","posId":"X1000","price":0,"isExtra":true},{"id":"54684755","note":"","size":"BBQ Texas 40cm","count":1,"label":"BBQ Texas 40cm","posId":"107","price":30900,"isExtra":false},{"id":"54684827","note":"","count":1,"label":"Balné","posId":"K0000","price":2000,"isExtra":true},{"id":"54684861","note":"","count":1,"label":"okraj mozzarella, bylinky","posId":"A122","price":6500,"isExtra":true}]</t>
  </si>
  <si>
    <t>2026-03-07T18:47:21.670+01:00</t>
  </si>
  <si>
    <t>2026-03-07T18:53:44.795+01:00</t>
  </si>
  <si>
    <t>[{"id":"6942755309e364dceebaa27c","count":1,"label":"Margherita 40cm","posId":"100","price":26900,"isExtra":false},{"id":"6548d5dc06a4d1429ce1830f","count":1,"label":"Balné","posId":"K0000","price":2000,"isExtra":true}]</t>
  </si>
  <si>
    <t>2026-03-07T18:38:12.654+01:00</t>
  </si>
  <si>
    <t>2026-03-07T18:47:18.767+01:00</t>
  </si>
  <si>
    <t>[{"id":"6942755309e364dceebaa296","count":1,"label":"Margherita 32cm","posId":"112","price":20900,"isExtra":false},{"id":"6548d5dc06a4d1429ce18774","count":1,"label":"Balné","posId":"K0000","price":1500,"isExtra":true},{"id":"68814b049e75a15035e4ca64","count":1,"label":"USA těsto","posId":"17","price":1000,"isExtra":true},{"id":"68553327a6ab244ab368f17f","count":1,"label":"okraj mozzarella, bbq omáčka","posId":"A123","price":5700,"isExtra":true},{"id":"684ae9617273267d3d05b929","count":1,"label":"Mozzarella","posId":"B113","price":3000,"KDSTags":["greenhighlight"],"isExtra":true},{"id":"6942755309e364dceebaa2d6","count":1,"label":"Pepperoni Rolls 🌶️","posId":"P100","price":8900,"isExtra":false},{"id":"6548d5dc06a4d1429ce18774","count":1,"label":"Balné","posId":"K0000","price":1500,"isExtra":true}]</t>
  </si>
  <si>
    <t>2026-03-07T18:35:54.722+01:00</t>
  </si>
  <si>
    <t>2026-03-07T18:44:12.647+01:00</t>
  </si>
  <si>
    <t>2026-03-07T18:35:09.541+01:00</t>
  </si>
  <si>
    <t>2026-03-07T18:44:01.855+01:00</t>
  </si>
  <si>
    <t>[{"id":"6942755309e364dceebaa29a","count":1,"label":"Hot &amp; Spicy 32cm 🌶️🌶️","posId":"122","price":24900,"isExtra":false},{"id":"6548d5dc06a4d1429ce18774","count":1,"label":"Balné","posId":"K0000","price":1500,"isExtra":true}]</t>
  </si>
  <si>
    <t>2026-03-07T18:29:34.710+01:00</t>
  </si>
  <si>
    <t>2026-03-07T18:42:05.733+01:00</t>
  </si>
  <si>
    <t>[{"id":"6942755309e364dceebaa28e","count":1,"label":"Capricciosa 40cm","posId":"101","price":30900,"isExtra":false},{"id":"6548d5dc06a4d1429ce1830f","count":1,"label":"Balné","posId":"K0000","price":2000,"isExtra":true},{"id":"6942755309e364dceebaa2e0","count":1,"label":"Dip Jalapeňos","posId":"P107","price":2000,"isExtra":false},{"id":"6548d5dc06a4d1429ce18774","count":1,"label":"Balné","posId":"K0000","price":1500,"isExtra":true}]</t>
  </si>
  <si>
    <t>2026-03-07T18:25:55.962+01:00</t>
  </si>
  <si>
    <t>2026-03-07T18:39:21.729+01:00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</si>
  <si>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🌶️","posId":"P100","price":8900,"isExtra":false},{"id":"54684837","note":"","count":1,"label":"Balné","posId":"K0000","price":1500,"isExtra":true},{"id":"54684798","note":"","size":"Jalapenos Rolls","count":1,"label":"Jalapenos Rolls","posId":"jpr200","price":8900,"isExtra":false},{"id":"54684837","note":"","count":1,"label":"Balné","posId":"K0000","price":1500,"isExtra":true},{"id":"57423462","note":"","size":"Dip Jalapeňos","count":2,"label":"Dip Jalapeňos","posId":"P107","price":2000,"isExtra":false},{"id":"54684837","note":"","count":2,"label":"Balné","posId":"K0000","price":1500,"isExtra":true},{"id":"59592169","note":"","size":"Hawai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okrajů","posId":"X1000","price":0,"isExtra":true},{"id":"54684955","note":"","count":1,"label":"Kuře","posId":"B114","price":3000,"KDSTags":["greenhighlight"],"isExtra":true},{"id":"57405767","note":"","size":"Pepsi zero sugar 1l","count":1,"label":"Pepsi zero sugar 1l","posId":"N125","price":5900,"isExtra":false},{"id":"54684796","note":"","size":"Česnekový dip","count":1,"label":"Česnekový dip","posId":"P106","price":2000,"isExtra":false},{"id":"54684837","note":"","count":1,"label":"Balné","posId":"K0000","price":1500,"isExtra":true}]</t>
  </si>
  <si>
    <t>Shamim</t>
  </si>
  <si>
    <t>2026-03-07T18:25:14.629+01:00</t>
  </si>
  <si>
    <t>2026-03-07T18:30:46.663+01:00</t>
  </si>
  <si>
    <t>2026-03-07T18:24:10.952+01:00</t>
  </si>
  <si>
    <t>2026-03-07T18:34:51.355+01:00</t>
  </si>
  <si>
    <t>[{"id":"57293746","note":"","size":"Opočno pistáciová","count":1,"label":"Opočno pistáciová","posId":"D109","price":12900,"isExtra":false},{"id":"54684757","note":"","size":"Baby špenát &amp; kuře 40cm","count":1,"label":"Baby špenát &amp; kuře 40cm","posId":"104","price":30900,"isExtra":false},{"id":"54684827","note":"","count":1,"label":"Balné","posId":"K0000","price":2000,"isExtra":true},{"id":"54684861","note":"","count":1,"label":"okraj mozzarella, bylinky","posId":"A122","price":6500,"isExtra":true}]</t>
  </si>
  <si>
    <t>2026-03-07T18:22:23.583+01:00</t>
  </si>
  <si>
    <t>2026-03-07T18:33:49.734+01:00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</si>
  <si>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bylinky","posId":"A121","price":5700,"isExtra":true},{"id":"59592162","note":"","size":"Quattro Formaggi 32cm","count":1,"label":"Quattro Formaggi 32cm","posId":"123","price":24900,"isExtra":false},{"id":"54684837","note":"","count":1,"label":"Balné","posId":"K0000","price":1500,"isExtra":true},{"id":"59592174","note":"","count":1,"label":"USA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bylinky","posId":"A121","price":5700,"isExtra":true}]</t>
  </si>
  <si>
    <t>2026-03-07T18:13:18.982+01:00</t>
  </si>
  <si>
    <t>2026-03-07T18:18:49.559+01:00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</si>
  <si>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32cm","posId":"112","price":20900,"isExtra":false},{"id":"6548d5dc06a4d1429ce18774","count":1,"label":"Balné","posId":"K0000","price":1500,"isExtra":true},{"id":"68553327a6ab244ab368f17d","count":1,"label":"bez plněných okrajů","posId":"X1000","price":0,"isExtra":true},{"id":"684ae9617273267d3d05b929","count":1,"label":"Mozzarella","posId":"B113","price":3000,"KDSTags":["greenhighlight"],"isExtra":true},{"id":"6942755309e364dceebaa2d0","count":1,"label":"Masové kuličky","posId":"P102","price":9900,"isExtra":false},{"id":"6548d5dc06a4d1429ce18774","count":1,"label":"Balné","posId":"K0000","price":1500,"isExtra":true}]</t>
  </si>
  <si>
    <t>2026-03-07T18:10:18.226+01:00</t>
  </si>
  <si>
    <t>2026-03-07T18:17:24.625+01:00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</si>
  <si>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32cm","posId":"114","price":24900,"isExtra":false},{"id":"54684837","note":"","count":1,"label":"Balné","posId":"K0000","price":1500,"isExtra":true}]</t>
  </si>
  <si>
    <t>2026-03-07T18:03:42.158+01:00</t>
  </si>
  <si>
    <t>2026-03-07T18:11:04.735+01:00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</si>
  <si>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Comeback","posId":"M100","price":34900,"isExtra":false},{"id":"6548d5dc06a4d1429ce18735","count":1,"label":"Balné","posId":"K0000","price":3000,"isExtra":true},{"id":"659bb1f53653e24604f29b8b","count":1,"label":"Špenát &amp; kuře","posId":"Y116","price":0,"isExtra":true},{"id":"68553327a6ab244ab368f17e","count":1,"label":"okraj mozzarella, bylinky","posId":"A121","price":5700,"isExtra":true},{"id":"6727398ad7e63a615a067fd6","count":1,"label":"masové kuličky","posId":"P102","price":0,"isExtra":true},{"id":"69427513e2a60e620002e495","count":1,"label":"Pepsi zero sugar 1l","posId":"N125","price":0,"isExtra":true}]</t>
  </si>
  <si>
    <t>2026-03-07T18:02:46.212+01:00</t>
  </si>
  <si>
    <t>2026-03-07T18:07:50.165+01:00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</si>
  <si>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32cm","posId":"123","price":24900,"isExtra":false},{"id":"54684837","note":"","count":1,"label":"Balné","posId":"K0000","price":1500,"isExtra":true},{"id":"54684959","note":"","count":1,"label":"Pepperoni salám","posId":"B109","price":3000,"KDSTags":["greenhighlight"],"isExtra":true},{"id":"54684796","note":"","size":"Česnekový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</si>
  <si>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2026-03-07T17:59:02.456+01:00</t>
  </si>
  <si>
    <t>2026-03-07T18:05:54.060+01:00</t>
  </si>
  <si>
    <t>2026-03-07T18:15:48.664+01:00</t>
  </si>
  <si>
    <t>2026-03-07T17:59:03.002+01:00</t>
  </si>
  <si>
    <t>2026-03-07T17:58:37.084+01:00</t>
  </si>
  <si>
    <t>2026-03-07T18:03:58.524+01:00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</si>
  <si>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bylinky","posId":"A121","price":5700,"isExtra":true},{"id":"6942755309e364dceebaa2f2","count":1,"label":"Pepsi 1l","posId":"N124","price":4900,"isExtra":false},{"id":"6942755309e364dceebaa2d8","count":1,"label":"Česnekový dip","posId":"P106","price":2000,"isExtra":false},{"id":"6548d5dc06a4d1429ce18774","count":1,"label":"Balné","posId":"K0000","price":1500,"isExtra":true}]</t>
  </si>
  <si>
    <t>2026-03-07T17:51:02.992+01:00</t>
  </si>
  <si>
    <t>2026-03-07T18:00:41.275+01:00</t>
  </si>
  <si>
    <t>[{"id":"49e8d1c4-1e97-4089-9514-2970c15092b6","note":"","count":1,"label":"BBQ Meteor 40 cm","posId":"106","price":30900,"isExtra":false},{"id":"f61b7339-3b20-4583-b2b8-12e48de2876d","note":"","count":1,"label":"změna na Rajčatový základ","posId":"A127","price":0,"isExtra":true},{"id":"10b1ebcf-eda6-410e-81f0-6a9182a548db","note":"","count":1,"label":"Slanina","posId":"C108","price":4000,"KDSTags":["greenhighlight"],"isExtra":true}]</t>
  </si>
  <si>
    <t>2026-03-07T17:35:19.420+01:00</t>
  </si>
  <si>
    <t>2026-03-07T17:42:42.462+01:00</t>
  </si>
  <si>
    <t>[{"id":"6942755309e364dceebaa2a8","count":1,"label":"Capricciosa 32cm","posId":"113","price":24900,"isExtra":false},{"id":"6548d5dc06a4d1429ce18774","count":1,"label":"Balné","posId":"K0000","price":1500,"isExtra":true},{"id":"6745da7d2b930230e9143ab4","count":1,"label":"BBQ základ","posId":"ZRB32","price":0,"isExtra":true},{"id":"68553327a6ab244ab368f17f","count":1,"label":"okraj mozzarella, bbq omáčka","posId":"A123","price":5700,"isExtra":true}]</t>
  </si>
  <si>
    <t>2026-03-07T17:30:16.961+01:00</t>
  </si>
  <si>
    <t>2026-03-07T17:38:45.879+01:00</t>
  </si>
  <si>
    <t>[{"id":"6942755309e364dceebaa28c","count":1,"label":"Hawai 40cm","posId":"102","price":30900,"isExtra":false},{"id":"6548d5dc06a4d1429ce1830f","count":1,"label":"Balné","posId":"K0000","price":2000,"isExtra":true},{"id":"684ae9617273267d3d05b749","count":1,"label":"Kukuřice","posId":"C115","price":3500,"KDSTags":["greenhighlight"],"isExtra":true},{"id":"6942755309e364dceebaa2d2","count":1,"label":"Pečené brambory","posId":"P103","price":6900,"isExtra":false},{"id":"6548d5dc06a4d1429ce18774","count":1,"label":"Balné","posId":"K0000","price":1500,"isExtra":true}]</t>
  </si>
  <si>
    <t>2026-03-07T17:25:11.509+01:00</t>
  </si>
  <si>
    <t>2026-03-07T17:31:54.463+01:00</t>
  </si>
  <si>
    <t>2026-03-07T17:21:11.653+01:00</t>
  </si>
  <si>
    <t>2026-03-07T17:30:46.450+01:00</t>
  </si>
  <si>
    <t>[{"id":"6942755309e364dceebaa28e","count":1,"label":"Capricciosa 40cm","posId":"101","price":30900,"isExtra":false},{"id":"6548d5dc06a4d1429ce1830f","count":1,"label":"Balné","posId":"K0000","price":2000,"isExtra":true},{"id":"684ae9617273267d3d05b749","count":1,"label":"Kukuřice","posId":"C115","price":3500,"KDSTags":["greenhighlight"],"isExtra":true}]</t>
  </si>
  <si>
    <t>2026-03-07T17:14:05.342+01:00</t>
  </si>
  <si>
    <t>2026-03-07T17:26:56.364+01:00</t>
  </si>
  <si>
    <t>[{"id":"6942755309e364dceebaa286","count":1,"label":"BBQ Texas 40cm","posId":"107","price":30900,"isExtra":false},{"id":"6548d5dc06a4d1429ce1830f","count":1,"label":"Balné","posId":"K0000","price":2000,"isExtra":true},{"id":"6745da7d2b930230e9143e5e","count":1,"label":"Smetanový základ","posId":"ZBS40","price":0,"isExtra":true},{"id":"68bf09bcaf3bc568810c1eef","count":1,"label":"okraj mozzarella, bylinky","posId":"A122","price":6500,"isExtra":true},{"id":"6942755309e364dceebaa2ce","count":1,"label":"Spicy Wings 🌶️","posId":"P101","price":11900,"isExtra":false},{"id":"6548d5dc06a4d1429ce18774","count":1,"label":"Balné","posId":"K0000","price":1500,"isExtra":true}]</t>
  </si>
  <si>
    <t>2026-03-07T16:50:20.660+01:00</t>
  </si>
  <si>
    <t>2026-03-07T16:59:30.374+01:00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</si>
  <si>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🌶️","posId":"109","price":30900,"isExtra":false},{"id":"6548d5dc06a4d1429ce1830f","count":1,"label":"Balné","posId":"K0000","price":2000,"isExtra":true},{"id":"68bf09bcaf3bc568810c1ef1","count":1,"label":"okraj hotdog, hořčice","posId":"A118","price":6500,"isExtra":true}]</t>
  </si>
  <si>
    <t>2026-03-07T16:42:43.180+01:00</t>
  </si>
  <si>
    <t>2026-03-07T16:48:54.477+01:00</t>
  </si>
  <si>
    <t>[{"id":"6942755309e364dceebaa28c","count":1,"label":"Hawai 40cm","posId":"102","price":30900,"isExtra":false},{"id":"6548d5dc06a4d1429ce1830f","count":1,"label":"Balné","posId":"K0000","price":2000,"isExtra":true},{"id":"68bf09bcaf3bc568810c1eee","count":1,"label":"bez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okrajů","posId":"X1000","price":0,"isExtra":true},{"id":"6942755309e364dceebaa2dc","count":1,"label":"Jalapenos Rolls","posId":"jpr200","price":8900,"isExtra":false},{"id":"6548d5dc06a4d1429ce18774","count":1,"label":"Balné","posId":"K0000","price":1500,"isExtra":true},{"id":"6942755309e364dceebaa2f6","count":1,"label":"Mirinda 1l","posId":"N126","price":5900,"isExtra":false}]</t>
  </si>
  <si>
    <t>2026-03-07T16:33:05.454+01:00</t>
  </si>
  <si>
    <t>2026-03-07T16:41:39.296+01:00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</si>
  <si>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32cm","posId":"116","price":24900,"isExtra":false},{"id":"54684837","note":"","count":1,"label":"Balné","posId":"K0000","price":1500,"isExtra":true},{"id":"59592174","note":"","count":1,"label":"USA těsto","posId":"17","price":1000,"isExtra":true},{"id":"59555772","note":"","count":1,"label":"BBQ základ","posId":"ZSB32","price":0,"isExtra":true},{"id":"54684866","note":"","count":1,"label":"okraj mozzarella, bylinky","posId":"A121","price":5700,"isExtra":true},{"id":"54684753","note":"","size":"Comeback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bylinky","posId":"A122","price":6500,"isExtra":true},{"id":"54684796","note":"","size":"Česnekový dip","count":1,"label":"Česnekový dip","posId":"P106","price":2000,"isExtra":false},{"id":"54684837","note":"","count":1,"label":"Balné","posId":"K0000","price":1500,"isExtra":true},{"id":"57423462","note":"","size":"Dip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</si>
  <si>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2026-03-07T16:29:22.033+01:00</t>
  </si>
  <si>
    <t>2026-03-07T16:37:10.244+01:00</t>
  </si>
  <si>
    <t>[{"id":"6942755309e364dceebaa2a6","count":1,"label":"Hawai 32cm","posId":"114","price":24900,"isExtra":false},{"id":"6548d5dc06a4d1429ce18774","count":1,"label":"Balné","posId":"K0000","price":1500,"isExtra":true},{"id":"68553327a6ab244ab368f17d","count":1,"label":"bez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okrajů","posId":"X1000","price":0,"isExtra":true},{"id":"684ae9617273267d3d05b927","count":1,"label":"Kukuřice","posId":"B115","price":2500,"KDSTags":["greenhighlight"],"isExtra":true}]</t>
  </si>
  <si>
    <t>2026-03-07T16:29:02.399+01:00</t>
  </si>
  <si>
    <t>2026-03-07T17:03:18.071+01:00</t>
  </si>
  <si>
    <t>2026-03-07T17:19:56.005+01:00</t>
  </si>
  <si>
    <t>2026-03-07T16:29:02.705+01:00</t>
  </si>
  <si>
    <t>[{"id":"df65c440-9414-439e-8f8e-b4f30f154296","note":"","count":1,"label":"Hawai 40 cm","posId":"102","price":30900,"isExtra":false},{"id":"eb426525-9181-4714-9963-380f5c0ae0e5","note":"","count":1,"label":"Okraj mozzarella, bylinky","posId":"A122","price":6500,"isExtra":true},{"id":"0c454cc7-3f38-4dea-9e0e-7220d9ba6ce0","note":"","count":2,"label":"Dip česnekový","posId":"P106","price":2000,"isExtra":false},{"id":"7fe65290-ec4b-48b2-9910-3ba030cf40e6","note":"","count":1,"label":"Choco Rolls, 6 ks","posId":"chr100","price":8900,"isExtra":false}]</t>
  </si>
  <si>
    <t>2026-03-07T16:23:00.849+01:00</t>
  </si>
  <si>
    <t>2026-03-07T16:34:22.280+01:00</t>
  </si>
  <si>
    <t>[{"id":"6942755309e364dceebaa2a4","count":1,"label":"Zeleninová 32cm","posId":"115","price":24900,"isExtra":false},{"id":"6548d5dc06a4d1429ce18774","count":1,"label":"Balné","posId":"K0000","price":1500,"isExtra":true},{"id":"6942755309e364dceebaa2aa","count":1,"label":"Baby Špenát &amp; kuře 32cm","posId":"116","price":24900,"isExtra":false},{"id":"6548d5dc06a4d1429ce18774","count":1,"label":"Balné","posId":"K0000","price":1500,"isExtra":true},{"id":"6942755309e364dceebaa2d8","count":2,"label":"Česnekový dip","posId":"P106","price":2000,"isExtra":false},{"id":"6548d5dc06a4d1429ce18774","count":2,"label":"Balné","posId":"K0000","price":1500,"isExtra":true}]</t>
  </si>
  <si>
    <t>2026-03-07T16:09:09.771+01:00</t>
  </si>
  <si>
    <t>2026-03-07T16:14:54.200+01:00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</si>
  <si>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32cm","posId":"123","price":24900,"isExtra":false},{"id":"54684837","note":"","count":1,"label":"Balné","posId":"K0000","price":1500,"isExtra":true},{"id":"59592174","note":"","count":1,"label":"USA těsto","posId":"17","price":1000,"isExtra":true},{"id":"59555777","note":"","count":1,"label":"Rajčatový základ","posId":"ZSR32","price":0,"isExtra":true},{"id":"54684831","note":"","count":1,"label":"bez plněných okrajů","posId":"X1000","price":0,"isExtra":true},{"id":"54684945","note":"","count":1,"label":"Šunka","posId":"B106","price":3000,"KDSTags":["greenhighlight"],"isExtra":true}]</t>
  </si>
  <si>
    <t>2026-03-07T15:50:03.553+01:00</t>
  </si>
  <si>
    <t>2026-03-07T16:25:13.935+01:00</t>
  </si>
  <si>
    <t>2026-03-07T16:44:56.739+01:00</t>
  </si>
  <si>
    <t>2026-03-07T15:50:04.268+01:00</t>
  </si>
  <si>
    <t>[{"id":"eaf5673a-2acd-457a-bff6-8e65ba4050c9","note":"","count":1,"label":"dip jalapenos","posId":"P107","price":2000,"isExtra":false},{"id":"be5c7908-f592-4704-987f-cd7d7281f32e","note":"","count":1,"label":"Comeback 32 cm","posId":"121","price":24900,"isExtra":false},{"id":"57c816b2-3e3f-46c2-b126-b09910d79cb0","note":"","count":1,"label":"změna na Smetanový základ","posId":"A129","price":0,"isExtra":true},{"id":"2585f58b-88a9-4cf3-bee9-d0f178b1877c","note":"","count":1,"label":"okraj Hotdog bez omáčky","posId":"A125","price":5700,"isExtra":true},{"id":"49e8d1c4-1e97-4089-9514-2970c15092b6","note":"","count":1,"label":"BBQ Meteor 40 cm","posId":"106","price":30900,"isExtra":false},{"id":"eb426525-9181-4714-9963-380f5c0ae0e5","note":"","count":1,"label":"Okraj mozzarella, bylinky","posId":"A122","price":6500,"isExtra":true}]</t>
  </si>
  <si>
    <t>2026-03-07T15:33:52.386+01:00</t>
  </si>
  <si>
    <t>2026-03-07T15:34:44.583+01:00</t>
  </si>
  <si>
    <t>[{"id":"664bd2b5-40f0-4839-a4f1-3cec89afae33","count":1,"label":"Pizza Quattro Formaggi 32","posId":"123","price":24900,"isExtra":false,"creatorId":"j2IzMK5bPk4SiCVT-bKeI","isPackging":0,"actualLabel":"Pizza Quattro Formaggi 32"}]</t>
  </si>
  <si>
    <t>2026-03-07T15:30:39.435+01:00</t>
  </si>
  <si>
    <t>2026-03-07T15:41:36.131+01:00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</si>
  <si>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bylinky","posId":"A122","price":6500,"isExtra":true},{"id":"54684750","note":"","size":"Margherita 40cm","count":1,"label":"Margherita 40cm","posId":"100","price":26900,"isExtra":false},{"id":"54684827","note":"","count":1,"label":"Balné","posId":"K0000","price":2000,"isExtra":true},{"id":"54684861","note":"","count":1,"label":"okraj mozzarella, bylinky","posId":"A122","price":6500,"isExtra":true},{"id":"54684942","note":"","count":1,"label":"Šunka","posId":"C106","price":4000,"KDSTags":["greenhighlight"],"isExtra":true}]</t>
  </si>
  <si>
    <t>2026-03-07T15:28:58.094+01:00</t>
  </si>
  <si>
    <t>2026-03-07T15:36:00.828+01:00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</si>
  <si>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🌶️","posId":"109","price":30900,"isExtra":false},{"id":"6548d5dc06a4d1429ce1830f","count":1,"label":"Balné","posId":"K0000","price":2000,"isExtra":true},{"id":"68bf09bcaf3bc568810c1eee","count":1,"label":"bez plněných okrajů","posId":"X1000","price":0,"isExtra":true}]</t>
  </si>
  <si>
    <t>2026-03-07T15:21:02.450+01:00</t>
  </si>
  <si>
    <t>2026-03-07T15:28:02.578+01:00</t>
  </si>
  <si>
    <t>2026-03-07T15:45:50.682+01:00</t>
  </si>
  <si>
    <t>2026-03-07T15:21:03.839+01:00</t>
  </si>
  <si>
    <t>[{"id":"2cc0a9fe-ea2a-41e4-be86-6376b8437c33","note":"","count":1,"label":"Capricciosa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bylinky","posId":"A122","price":6500,"isExtra":true},{"id":"10b1ebcf-eda6-410e-81f0-6a9182a548db","note":"","count":1,"label":"Slanina","posId":"C108","price":4000,"KDSTags":["greenhighlight"],"isExtra":true}]</t>
  </si>
  <si>
    <t>2026-03-07T15:11:47.017+01:00</t>
  </si>
  <si>
    <t>2026-03-07T15:19:02.762+01:00</t>
  </si>
  <si>
    <t>[{"id":"6942755309e364dceebaa27c","count":1,"label":"Margherita 40cm","posId":"100","price":26900,"isExtra":false},{"id":"6548d5dc06a4d1429ce1830f","count":1,"label":"Balné","posId":"K0000","price":2000,"isExtra":true},{"id":"68bf09bcaf3bc568810c1eef","count":1,"label":"okraj mozzarella, bylinky","posId":"A122","price":6500,"isExtra":true},{"id":"684ae9617273267d3d05b74c","count":1,"label":"Šunka","posId":"C106","price":4000,"KDSTags":["greenhighlight"],"isExtra":true},{"id":"6942755309e364dceebaa2d8","count":2,"label":"Česnekový dip","posId":"P106","price":2000,"isExtra":false},{"id":"6548d5dc06a4d1429ce18774","count":2,"label":"Balné","posId":"K0000","price":1500,"isExtra":true}]</t>
  </si>
  <si>
    <t>2026-03-07T14:42:02.644+01:00</t>
  </si>
  <si>
    <t>2026-03-07T14:48:18.503+01:00</t>
  </si>
  <si>
    <t>2026-03-07T15:11:13.422+01:00</t>
  </si>
  <si>
    <t>2026-03-07T14:42:02.921+01:00</t>
  </si>
  <si>
    <t>[{"id":"4aed5471-c8ca-405d-bfd1-1a7601f72348","note":"","count":1,"label":"Quattro Formaggi 32 cm","posId":"147","price":24900,"isExtra":false},{"id":"65f00180-9c8f-4569-8062-acb5d5b8efb2","note":"","count":1,"label":"Pepsi 1l","posId":"N124","price":5900,"isExtra":false}]</t>
  </si>
  <si>
    <t>2026-03-07T14:34:55.483+01:00</t>
  </si>
  <si>
    <t>2026-03-07T14:42:10.360+01:00</t>
  </si>
  <si>
    <t>[{"id":"cd22e00e-e758-4363-9254-340728f271d9","count":1,"label":"Pizza Hawai 18 cm","posId":"126","price":11900,"isExtra":false,"creatorId":"Rj9PoWJQBXQL2MlcMq6hu","isPackging":0,"actualLabel":"Pizza Hawai 18 cm"},{"id":"cd22e00e-e758-4363-9254-340728f271d9","count":1,"label":"Pizza Hawai 18 cm","posId":"126","price":11900,"isExtra":false,"creatorId":"G4BQIOm6E4X3zqLIF8LkA","isPackging":0,"actualLabel":"Pizza Hawai 18 cm"}]</t>
  </si>
  <si>
    <t>2026-03-07T14:30:02.874+01:00</t>
  </si>
  <si>
    <t>2026-03-07T14:40:43.588+01:00</t>
  </si>
  <si>
    <t>[{"id":"424aec40-766b-4a2f-bcc0-a9d6737ba762","note":"","count":1,"label":"Hawai 32 cm","posId":"114","price":24900,"isExtra":false}]</t>
  </si>
  <si>
    <t>2026-03-07T14:25:30.222+01:00</t>
  </si>
  <si>
    <t>2026-03-07T14:28:00.480+01:00</t>
  </si>
  <si>
    <t>[{"id":"7b2bf93f-7859-42a7-8c94-85086fc0d652","count":1,"label":"Pizza Comeback 18","posId":"133","price":11900,"isExtra":false,"creatorId":"MUT__R76trrtc9v0a7tR8","isPackging":0,"actualLabel":"Pizza Comeback 18"},{"id":"17ad363f-96ef-4e94-9246-dbc72c9ef474","count":1,"label":"Dip česnekový","posId":"P106","price":2000,"isExtra":false,"creatorId":"KfjDBLYJTUz8b4x_pFPHi","isPackging":0,"actualLabel":"Dip česnekový"}]</t>
  </si>
  <si>
    <t>2026-03-07T14:11:02.071+01:00</t>
  </si>
  <si>
    <t>2026-03-07T14:17:53.410+01:00</t>
  </si>
  <si>
    <t>[{"id":"cb1b8132-0c9b-419f-9b1c-568c16576a0c","note":"","count":1,"label":"Pepperoni 40 cm","posId":"108","price":30900,"isExtra":false}]</t>
  </si>
  <si>
    <t>2026-03-07T14:08:14.138+01:00</t>
  </si>
  <si>
    <t>2026-03-07T14:15:52.650+01:00</t>
  </si>
  <si>
    <t>[{"id":"59592170","note":"Dobrý den, prosím rajčatový základ, bez oliv a extra žampiony. Děkuji","size":"Capricciosa 32cm","count":1,"label":"Capricciosa 32cm","posId":"113","price":24900,"isExtra":false},{"id":"54684837","note":"","count":1,"label":"Balné","posId":"K0000","price":1500,"isExtra":true},{"id":"54684889","note":"","count":1,"label":"Bez oliv","posId":"X112","price":0,"KDSTags":["redhighlight"],"isExtra":true},{"id":"54684877","note":"","count":1,"label":"Žampiony","posId":"B105","price":2500,"KDSTags":["greenhighlight"],"isExtra":true}]</t>
  </si>
  <si>
    <t>2026-03-07T13:53:03.039+01:00</t>
  </si>
  <si>
    <t>2026-03-07T14:07:44.391+01:00</t>
  </si>
  <si>
    <t>2026-03-07T14:17:45.301+01:00</t>
  </si>
  <si>
    <t>2026-03-07T13:53:03.391+01:00</t>
  </si>
  <si>
    <t>[{"id":"f991b551-d418-40dc-886d-2413cfe0e20e","note":"","count":1,"label":"Margherita 32 cm","posId":"112","price":20900,"isExtra":false},{"id":"2725a3d1-b696-46fb-83aa-c7691209afce","note":"","count":1,"label":"Zeleninová 32 cm","posId":"115","price":24900,"isExtra":false},{"id":"3b51edda-398d-47d1-8cbd-b96caad0e92c","note":"","count":1,"label":"šunka","posId":"B106","price":3000,"KDSTags":["greenhighlight"],"isExtra":true},{"id":"be5c7908-f592-4704-987f-cd7d7281f32e","note":"","count":1,"label":"Comeback 32 cm","posId":"121","price":24900,"isExtra":false}]</t>
  </si>
  <si>
    <t>2026-03-07T13:50:36.348+01:00</t>
  </si>
  <si>
    <t>2026-03-07T13:57:27.517+01:00</t>
  </si>
  <si>
    <t>[{"id":"6942755309e364dceebaa28e","count":1,"label":"Capricciosa 40cm","posId":"101","price":30900,"isExtra":false},{"id":"6548d5dc06a4d1429ce1830f","count":1,"label":"Balné","posId":"K0000","price":2000,"isExtra":true},{"id":"684ae9617273267d3d05ba5a","count":1,"label":"Bez oliv","posId":"X112","price":0,"KDSTags":["redhighlight"],"isExtra":true}]</t>
  </si>
  <si>
    <t>2026-03-07T13:49:02.904+01:00</t>
  </si>
  <si>
    <t>2026-03-07T13:58:14.324+01:00</t>
  </si>
  <si>
    <t>2026-03-07T13:39:00.791+01:00</t>
  </si>
  <si>
    <t>2026-03-07T13:42:14.338+01:00</t>
  </si>
  <si>
    <t>[{"id":"0bea1fb1-a6d1-4425-b818-6eca29fb16e8","count":1,"label":"Pizza Comeback 32","posId":"121","price":24900,"isExtra":false,"creatorId":"0-N7xL6g6TjXzuYF89VB9","isPackging":0,"actualLabel":"Pizza Comeback 32"},{"id":"0bea1fb1-a6d1-4425-b818-6eca29fb16e8","count":1,"label":"Pizza Comeback 32","posId":"121","price":24900,"isExtra":false,"creatorId":"VvEVfaxb3buwCb0DThRIl","isPackging":0,"actualLabel":"Pizza Comeback 32"},{"id":"0bea1fb1-a6d1-4425-b818-6eca29fb16e8","count":1,"label":"Pizza Comeback 32","posId":"121","price":24900,"isExtra":false,"creatorId":"8AOHsCODa0vuX5jdmep2N","isPackging":0,"actualLabel":"Pizza Comeback 32"}]</t>
  </si>
  <si>
    <t>2026-03-07T13:32:02.824+01:00</t>
  </si>
  <si>
    <t>2026-03-07T13:42:16.304+01:00</t>
  </si>
  <si>
    <t>2026-03-07T13:53:51.179+01:00</t>
  </si>
  <si>
    <t>2026-03-07T13:32:03.141+01:00</t>
  </si>
  <si>
    <t>[{"id":"424aec40-766b-4a2f-bcc0-a9d6737ba762","note":"","count":1,"label":"Hawai 32 cm","posId":"114","price":24900,"isExtra":false},{"id":"a3d62a5d-2e1d-48db-874e-d64becff7059","note":"","count":1,"label":"změna na BBQ základ","posId":"A128","price":0,"isExtra":true},{"id":"dd5d901d-3787-43d0-9efe-85e31e1c5def","note":"","count":1,"label":"Pepperoni 32 cm","posId":"120","price":24900,"isExtra":false},{"id":"a3d62a5d-2e1d-48db-874e-d64becff7059","note":"","count":1,"label":"změna na BBQ základ","posId":"A128","price":0,"isExtra":true},{"id":"21fd0686-e8d1-43f1-84c9-d96f5842a3ca","note":"","count":1,"label":"okraj mozzarella, bylinky","posId":"A121","price":5700,"isExtra":true},{"id":"65f00180-9c8f-4569-8062-acb5d5b8efb2","note":"","count":1,"label":"Pepsi 1l","posId":"N124","price":5900,"isExtra":false}]</t>
  </si>
  <si>
    <t>2026-03-07T13:08:11.774+01:00</t>
  </si>
  <si>
    <t>2026-03-07T13:14:43.193+01:00</t>
  </si>
  <si>
    <t>[{"id":"0bea1fb1-a6d1-4425-b818-6eca29fb16e8","count":1,"label":"Pizza Comeback 32","posId":"121","price":24900,"isExtra":false,"creatorId":"KTWONaEoF0RPKcIgTmwV_","isPackging":0,"actualLabel":"Pizza Comeback 32"}]</t>
  </si>
  <si>
    <t>2026-03-07T13:00:39.770+01:00</t>
  </si>
  <si>
    <t>2026-03-07T13:15:51.502+01:00</t>
  </si>
  <si>
    <t>[{"id":"6942755309e364dceebaa296","count":1,"label":"Margherita 32cm","posId":"112","price":20900,"isExtra":false},{"id":"6548d5dc06a4d1429ce18774","count":1,"label":"Balné","posId":"K0000","price":1500,"isExtra":true},{"id":"6942755309e364dceebaa29e","count":1,"label":"Pepperoni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32cm","posId":"113","price":24900,"isExtra":false},{"id":"6548d5dc06a4d1429ce18774","count":1,"label":"Balné","posId":"K0000","price":1500,"isExtra":true}]</t>
  </si>
  <si>
    <t>2026-03-07T13:00:32.374+01:00</t>
  </si>
  <si>
    <t>2026-03-07T13:06:20.283+01:00</t>
  </si>
  <si>
    <t>[{"id":"b9f67aca-9e55-4625-bfc4-28e56632ca43","count":1,"label":"Pizza BBQ Meteor 40","posId":"106","price":30900,"isExtra":false,"creatorId":"NDb1Z9TZeq3buhPYlKSmE","isPackging":0,"actualLabel":"Pizza BBQ Meteor 40"},{"id":"6fb8e78b-888c-4b9f-a799-a2c2f0622697","count":1,"label":"Pizza Margherita 18","posId":"124","price":11900,"isExtra":false,"creatorId":"Sf7TPpIA9LWJNmRSfJbMp","isPackging":0,"actualLabel":"Pizza Margherita 18"}]</t>
  </si>
  <si>
    <t>2026-03-07T12:59:03.299+01:00</t>
  </si>
  <si>
    <t>2026-03-07T13:10:01.321+01:00</t>
  </si>
  <si>
    <t>[{"id":"1259035b-bb9c-4781-bd3f-6114a4a72dd6","note":"","count":1,"label":"Baby špenát &amp; kuře 40 cm","posId":"104","price":30900,"isExtra":false},{"id":"eb426525-9181-4714-9963-380f5c0ae0e5","note":"","count":1,"label":"Okraj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bylinky","posId":"A122","price":6500,"isExtra":true},{"id":"d5c01305-5b81-4931-8ef0-14413da22bab","note":"","count":1,"label":"Kukuřice","posId":"C115","price":3500,"KDSTags":["greenhighlight"],"isExtra":true}]</t>
  </si>
  <si>
    <t>Marian-Yevhen</t>
  </si>
  <si>
    <t>2026-03-07T12:54:07.422+01:00</t>
  </si>
  <si>
    <t>2026-03-07T13:00:06.276+01:00</t>
  </si>
  <si>
    <t>[{"id":"105","note":"","count":1,"label":"Veggieballs 40cm 🌶️🌶️","posId":"105","price":30900,"isExtra":false},{"id":"K0000","note":"","count":1,"label":"Balné","posId":"K0000","price":2000,"isExtra":true}]</t>
  </si>
  <si>
    <t>2026-03-07T12:45:24.657+01:00</t>
  </si>
  <si>
    <t>2026-03-07T12:51:23.345+01:00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</si>
  <si>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bylinky","posId":"A121","price":5700,"isExtra":true},{"id":"684ae9617273267d3d05b957","count":1,"label":"Bez gorgonzoly","posId":"X101","price":0,"KDSTags":["redhighlight"],"isExtra":true},{"id":"684ae9617273267d3d05b927","count":1,"label":"Kukuřice","posId":"B115","price":2500,"KDSTags":["greenhighlight"],"isExtra":true},{"id":"6942755309e364dceebaa2e0","count":1,"label":"Dip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</si>
  <si>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2026-03-07T12:36:49.919+01:00</t>
  </si>
  <si>
    <t>2026-03-07T12:45:59.337+01:00</t>
  </si>
  <si>
    <t>[{"id":"6942755309e364dceebaa2d8","count":1,"label":"Česnekový dip","posId":"P106","price":2000,"isExtra":false},{"id":"6548d5dc06a4d1429ce18774","count":1,"label":"Balné","posId":"K0000","price":1500,"isExtra":true},{"id":"6942755309e364dceebaa2aa","count":1,"label":"Baby Špenát &amp; kuře 32cm","posId":"116","price":24900,"isExtra":false},{"id":"6548d5dc06a4d1429ce18774","count":1,"label":"Balné","posId":"K0000","price":1500,"isExtra":true}]</t>
  </si>
  <si>
    <t>2026-03-07T12:36:02.495+01:00</t>
  </si>
  <si>
    <t>2026-03-07T12:46:03.091+01:00</t>
  </si>
  <si>
    <t>[{"id":"6d3c9c59-6320-4a7e-8d79-75ab75e77cd3","note":"","count":1,"label":"BBQ Texas 32 cm","posId":"119","price":24900,"isExtra":false},{"id":"21fd0686-e8d1-43f1-84c9-d96f5842a3ca","note":"","count":1,"label":"okraj mozzarella, bylinky","posId":"A121","price":5700,"isExtra":true},{"id":"a8a24150-ade8-471e-a747-d8c70e961862","note":"","count":1,"label":"BEZ -paprika","posId":"X111","price":0,"KDSTags":["redhighlight"],"isExtra":true}]</t>
  </si>
  <si>
    <t>2026-03-07T12:34:48.861+01:00</t>
  </si>
  <si>
    <t>2026-03-07T12:41:16.344+01:00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</si>
  <si>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32cm","posId":"113","price":24900,"isExtra":false},{"id":"6548d5dc06a4d1429ce18774","count":1,"label":"Balné","posId":"K0000","price":1500,"isExtra":true},{"id":"68553327a6ab244ab368f17f","count":1,"label":"okraj mozzarella, bbq omáčka","posId":"A123","price":5700,"isExtra":true},{"id":"684ae9617273267d3d05ba5a","count":1,"label":"Bez oliv","posId":"X112","price":0,"KDSTags":["redhighlight"],"isExtra":true}]</t>
  </si>
  <si>
    <t>2026-03-07T12:18:05.692+01:00</t>
  </si>
  <si>
    <t>2026-03-07T12:28:51.256+01:00</t>
  </si>
  <si>
    <t>[{"id":"N141","note":"","count":1,"label":"Aquilla jemně perlivá","posId":"N141","price":3900,"isExtra":false},{"id":"118","note":"","count":1,"label":"BBQ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těsto","posId":"17","price":1000,"isExtra":true},{"id":"ZBS32","note":"","count":1,"label":"Smetanový základ","posId":"ZBS32","price":0,"isExtra":true},{"id":"X1000","note":"","count":1,"label":"bez plněných okrajů","posId":"X1000","price":0,"isExtra":true}]</t>
  </si>
  <si>
    <t>2026-03-07T12:16:09.958+01:00</t>
  </si>
  <si>
    <t>2026-03-07T12:27:48.434+01:00</t>
  </si>
  <si>
    <t>2026-03-07T12:05:00.912+01:00</t>
  </si>
  <si>
    <t>2026-03-07T12:26:00.435+01:00</t>
  </si>
  <si>
    <t>[{"id":"110","note":"","count":2,"label":"Hot &amp; Spicy 40cm 🌶️🌶️","posId":"110","price":30900,"isExtra":false},{"id":"K0000","note":"","count":2,"label":"Balné","posId":"K0000","price":2000,"isExtra":true},{"id":"ZRB40","note":"","count":2,"label":"BBQ základ","posId":"ZRB40","price":0,"isExtra":true},{"id":"101","note":"","count":1,"label":"Capricciosa 40cm","posId":"101","price":30900,"isExtra":false},{"id":"K0000","note":"","count":1,"label":"Balné","posId":"K0000","price":2000,"isExtra":true},{"id":"115","note":"","count":1,"label":"Zeleninová 32cm","posId":"115","price":24900,"isExtra":false},{"id":"K0000","note":"","count":1,"label":"Balné","posId":"K0000","price":1500,"isExtra":true}]</t>
  </si>
  <si>
    <t>2026-03-07T12:03:58.797+01:00</t>
  </si>
  <si>
    <t>2026-03-07T12:16:57.322+01:00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</si>
  <si>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54684956","note":"","count":1,"label":"Kuře","posId":"C114","price":4000,"KDSTags":["greenhighlight"],"isExtra":true},{"id":"57405766","note":"","size":"Pepsi 1l","count":1,"label":"Pepsi 1l","posId":"N124","price":4900,"isExtra":false},{"id":"54684750","note":"","size":"Margherita 40cm","count":1,"label":"Margherita 40cm","posId":"100","price":26900,"isExtra":false},{"id":"54684827","note":"","count":1,"label":"Balné","posId":"K0000","price":2000,"isExtra":true},{"id":"54684896","note":"","count":1,"label":"Olivy","posId":"C112","price":3500,"KDSTags":["greenhighlight"],"isExtra":true},{"id":"54684930","note":"","count":1,"label":"Kukuřice","posId":"C115","price":3500,"KDSTags":["greenhighlight"],"isExtra":true},{"id":"54684956","note":"","count":1,"label":"Kuře","posId":"C114","price":4000,"KDSTags":["greenhighlight"],"isExtra":true}]</t>
  </si>
  <si>
    <t>2026-03-07T12:03:53.851+01:00</t>
  </si>
  <si>
    <t>2026-03-07T12:10:21.489+01:00</t>
  </si>
  <si>
    <t>[{"id":"54684796","note":"","size":"Česnekový dip","count":1,"label":"Česnekový dip","posId":"P106","price":2000,"isExtra":false},{"id":"54684837","note":"","count":1,"label":"Balné","posId":"K0000","price":1500,"isExtra":true},{"id":"54684759","note":"","size":"Hawai 40cm","count":1,"label":"Hawai 40cm","posId":"102","price":30900,"isExtra":false},{"id":"54684827","note":"","count":1,"label":"Balné","posId":"K0000","price":2000,"isExtra":true}]</t>
  </si>
  <si>
    <t>2026-03-07T12:01:06.272+01:00</t>
  </si>
  <si>
    <t>2026-03-07T12:13:04.296+01:00</t>
  </si>
  <si>
    <t>[{"id":"6942755309e364dceebaa27c","count":1,"label":"Margherita 40cm","posId":"100","price":26900,"isExtra":false},{"id":"6548d5dc06a4d1429ce1830f","count":1,"label":"Balné","posId":"K0000","price":2000,"isExtra":true},{"id":"684ae9617273267d3d05b74c","count":1,"label":"Šunka","posId":"C106","price":4000,"KDSTags":["greenhighlight"],"isExtra":true},{"id":"684ae9617273267d3d05b74d","count":1,"label":"Slanina","posId":"C108","price":4000,"KDSTags":["greenhighlight"],"isExtra":true},{"id":"6942755309e364dceebaa29e","count":1,"label":"Pepperoni 32cm 🌶️🌶️","posId":"120","price":24900,"isExtra":false},{"id":"6548d5dc06a4d1429ce18774","count":1,"label":"Balné","posId":"K0000","price":1500,"isExtra":true},{"id":"684ae9617273267d3d05b92e","count":1,"label":"Pepperoni salám","posId":"B109","price":3000,"KDSTags":["greenhighlight"],"isExtra":true}]</t>
  </si>
  <si>
    <t>2026-03-07T11:51:46.451+01:00</t>
  </si>
  <si>
    <t>2026-03-07T11:52:02.784+01:00</t>
  </si>
  <si>
    <t>[{"id":"02abba76-3343-43c8-bd2c-4bc09ad21f58","count":1,"label":"Pizza Hot &amp; Spicy 18","posId":"134","price":11900,"isExtra":false,"creatorId":"Lf1Zi_5QnS_QMhOoNBuTT","isPackging":0,"actualLabel":"Pizza Hot &amp; Spicy 18"}]</t>
  </si>
  <si>
    <t>2026-03-07T11:38:10.832+01:00</t>
  </si>
  <si>
    <t>2026-03-07T11:42:20.137+01:00</t>
  </si>
  <si>
    <t>[{"id":"123","note":"","count":1,"label":"Quattro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okrajů","posId":"X1000","price":0,"isExtra":true},{"id":"N125","note":"","count":1,"label":"Pepsi zero sugar 1l","posId":"N125","price":5900,"isExtra":false}]</t>
  </si>
  <si>
    <t>2026-03-07T11:14:07.896+01:00</t>
  </si>
  <si>
    <t>2026-03-07T11:23:53.131+01:00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</si>
  <si>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okrajů","posId":"X1000","price":0,"isExtra":true},{"id":"684ae9617273267d3d05b92c","count":1,"label":"Gorgonzola","posId":"B101","price":3000,"KDSTags":["greenhighlight"],"isExtra":true}]</t>
  </si>
  <si>
    <t>2026-03-07T11:10:03.041+01:00</t>
  </si>
  <si>
    <t>2026-03-07T11:21:22.135+01:00</t>
  </si>
  <si>
    <t>[{"id":"59592161","note":"","size":"Margherita 32cm","count":1,"label":"Margherita 32cm","posId":"112","price":20900,"isExtra":false},{"id":"54684837","note":"","count":1,"label":"Balné","posId":"K0000","price":1500,"isExtra":true},{"id":"59592163","note":"","size":"Hot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🌶️🌶️","posId":"122","price":24900,"isExtra":false},{"id":"54684837","note":"","count":1,"label":"Balné","posId":"K0000","price":1500,"isExtra":true},{"id":"54684796","note":"","size":"Česnekový dip","count":4,"label":"Česnekový dip","posId":"P106","price":2000,"isExtra":false},{"id":"54684837","note":"","count":4,"label":"Balné","posId":"K0000","price":1500,"isExtra":true},{"id":"54684795","note":"","size":"Pepperoni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</si>
  <si>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2026-03-07T11:07:02.358+01:00</t>
  </si>
  <si>
    <t>2026-03-07T11:37:40.966+01:00</t>
  </si>
  <si>
    <t>2026-03-07T11:59:53.543+01:00</t>
  </si>
  <si>
    <t>2026-03-07T11:07:02.660+01:00</t>
  </si>
  <si>
    <t>[{"id":"2725a3d1-b696-46fb-83aa-c7691209afce","note":"","count":1,"label":"Zeleninová 32 cm","posId":"115","price":24900,"isExtra":false},{"id":"1aa4b142-e6d7-4d61-ba94-40298841a888","note":"","count":1,"label":"Quattro Formaggi 32 cm","posId":"123","price":24900,"isExtra":false}]</t>
  </si>
  <si>
    <t>2026-03-07T10:58:18.280+01:00</t>
  </si>
  <si>
    <t>2026-03-07T11:06:06.160+01:00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</si>
  <si>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bylinky","posId":"A121","price":5700,"isExtra":true}]</t>
  </si>
  <si>
    <t>2026-03-07T10:36:02.118+01:00</t>
  </si>
  <si>
    <t>2026-03-07T11:16:54.887+01:00</t>
  </si>
  <si>
    <t>2026-03-07T11:29:39.614+01:00</t>
  </si>
  <si>
    <t>2026-03-07T10:36:02.956+01:00</t>
  </si>
  <si>
    <t>[{"id":"16f2a985-9b85-4073-a2d6-13a6de5f989c","note":"","count":1,"label":"Hawai 32 cm","posId":"138","price":24900,"isExtra":false},{"id":"2be8bd8d-b8cf-456a-a9f3-1ae18c5726f9","note":"","count":1,"label":"okraj mozzarella, BBQ omáčka","posId":"A123","price":5700,"isExtra":true},{"id":"720272d2-1717-4af6-8eea-e928bb95234b","note":"","count":1,"label":"kukuřice","posId":"B115","price":2500,"KDSTags":["greenhighlight"],"isExtra":true},{"id":"b019e49c-8abf-4c78-a7cb-040722477356","note":"","count":1,"label":"slanina","posId":"B108","price":3000,"KDSTags":["greenhighlight"],"isExtra":true},{"id":"6fd6099c-e1a5-4017-8197-310067cfdfd7","note":"","count":1,"label":"paprika","posId":"B111","price":2500,"KDSTags":["greenhighlight"],"isExtra":true},{"id":"4aed5471-c8ca-405d-bfd1-1a7601f72348","note":"","count":1,"label":"Quattro Formaggi 32 cm","posId":"147","price":24900,"isExtra":false},{"id":"2be8bd8d-b8cf-456a-a9f3-1ae18c5726f9","note":"","count":1,"label":"okraj mozzarella, BBQ omáčka","posId":"A123","price":5700,"isExtra":true},{"id":"f125674e-4779-4f62-be7d-0e4b2ee0ac26","note":"","count":1,"label":"cibule","posId":"B103","price":2500,"KDSTags":["greenhighlight"],"isExtra":true},{"id":"3b51edda-398d-47d1-8cbd-b96caad0e92c","note":"","count":1,"label":"šunka","posId":"B106","price":3000,"KDSTags":["greenhighlight"],"isExtra":true},{"id":"e2500e14-36a7-442f-9e4c-8df3f05db108","note":"","count":1,"label":"pepperoni salám","posId":"B109","price":3000,"KDSTags":["greenhighlight"],"isExtra":true},{"id":"f35574a5-a84f-4d98-b052-e5fa6c8cd60f","note":"","count":1,"label":"BBQ Meteor 32 cm","posId":"142","price":24900,"isExtra":false},{"id":"2be8bd8d-b8cf-456a-a9f3-1ae18c5726f9","note":"","count":1,"label":"okraj mozzarella, BBQ omáčka","posId":"A123","price":5700,"isExtra":true},{"id":"d602cf10-0158-49d1-84d3-371f720cd0bc","note":"","count":1,"label":"špenát s česnekem","posId":"B107","price":2500,"KDSTags":["greenhighlight"],"isExtra":true},{"id":"18bc733c-71df-4b31-ae11-2ee5b242a454","note":"","count":1,"label":"kuře","posId":"B114","price":3000,"KDSTags":["greenhighlight"],"isExtra":true},{"id":"e93eabf5-7d24-462c-a2e7-caf24157b9c1","note":"","count":1,"label":"gorgonzola","posId":"B101","price":3000,"KDSTags":["greenhighlight"],"isExtra":true},{"id":"0c454cc7-3f38-4dea-9e0e-7220d9ba6ce0","note":"","count":3,"label":"Dip česnekový","posId":"P106","price":2000,"isExtra":false},{"id":"fe90afa4-a02c-4a85-8b9e-5f997e31adfb","note":"","count":1,"label":"Česnekový chléb","posId":"P104","price":7900,"isExtra":false},{"id":"1a902d9c-c6c4-4e15-b30a-3906f056006f","note":"","count":1,"label":"Pepsi zero sugar 1l","posId":"N125","price":5900,"isExtra":false},{"id":"8902e38a-88a0-4f10-8d95-4fde91b1cc66","note":"","count":1,"label":"Česká zmrzlina z Opočna čokoládová","posId":"D107","price":12900,"isExtra":false}]</t>
  </si>
  <si>
    <t>2026-03-07T02:37:08.011+01:00</t>
  </si>
  <si>
    <t>2026-03-07T02:43:01.658+01:00</t>
  </si>
  <si>
    <t>2026-03-07T02:16:54.516+01:00</t>
  </si>
  <si>
    <t>2026-03-07T02:27:21.720+01:00</t>
  </si>
  <si>
    <t>[{"id":"6942755309e364dceebaa2a2","count":1,"label":"BBQ Meteor 32cm","posId":"118","price":24900,"isExtra":false},{"id":"6548d5dc06a4d1429ce18774","count":1,"label":"Balné","posId":"K0000","price":1500,"isExtra":true},{"id":"68814b049e75a15035e4ca64","count":1,"label":"USA těsto","posId":"17","price":1000,"isExtra":true},{"id":"68553327a6ab244ab368f181","count":1,"label":"okraj hotdog, bbq omáčka","posId":"A119","price":5700,"isExtra":true}]</t>
  </si>
  <si>
    <t>2026-03-07T02:09:27.723+01:00</t>
  </si>
  <si>
    <t>2026-03-07T02:22:46.681+01:00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</si>
  <si>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🌶️🌶️","posId":"108","price":30900,"isExtra":false},{"id":"54684827","note":"","count":1,"label":"Balné","posId":"K0000","price":2000,"isExtra":true}]</t>
  </si>
  <si>
    <t>2026-03-07T02:05:38.897+01:00</t>
  </si>
  <si>
    <t>2026-03-07T02:19:05.608+01:00</t>
  </si>
  <si>
    <t>Patabendi</t>
  </si>
  <si>
    <t>2026-03-07T02:03:36.587+01:00</t>
  </si>
  <si>
    <t>2026-03-07T02:16:47.967+01:00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</si>
  <si>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základ","posId":"ZRS40","price":0,"isExtra":true},{"id":"A126","note":"","count":1,"label":"okraj hotdog, bez omáčky","posId":"A126","price":6500,"isExtra":true}]</t>
  </si>
  <si>
    <t>2026-03-07T01:43:21.797+01:00</t>
  </si>
  <si>
    <t>2026-03-07T02:02:36.615+01:00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</si>
  <si>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základ","posId":"ZRS40","price":0,"isExtra":true},{"id":"54684904","note":"","count":1,"label":"okraj hotdog, bbq omáčka","posId":"A120","price":6500,"isExtra":true},{"id":"57405767","note":"","size":"Pepsi zero sugar 1l","count":1,"label":"Pepsi zero sugar 1l","posId":"N125","price":5900,"isExtra":false},{"id":"57405768","note":"","size":"Mirinda 1l","count":1,"label":"Mirinda 1l","posId":"N126","price":5900,"isExtra":false}]</t>
  </si>
  <si>
    <t>2026-03-07T01:33:01.995+01:00</t>
  </si>
  <si>
    <t>2026-03-07T01:37:44.385+01:00</t>
  </si>
  <si>
    <t>[{"id":"0bea1fb1-a6d1-4425-b818-6eca29fb16e8","count":1,"label":"Pizza Comeback 32","posId":"121","price":24900,"isExtra":false,"creatorId":"YgY6wVwlqFMm6fb_mY3Gj","isPackging":0,"actualLabel":"Pizza Comeback 32"}]</t>
  </si>
  <si>
    <t>2026-03-07T01:31:39.704+01:00</t>
  </si>
  <si>
    <t>2026-03-07T01:55:11.724+01:00</t>
  </si>
  <si>
    <t>[{"id":"64093259","note":"","size":"Sweet Passion 40 cm","count":1,"label":"Sweet Passion 40 cm","posId":"31","price":26900,"isExtra":false},{"id":"54684827","note":"","count":1,"label":"Balné","posId":"K0000","price":2000,"isExtra":true},{"id":"54684756","note":"","size":"BBQ Meteor 40cm","count":1,"label":"BBQ Meteor 40cm","posId":"106","price":30900,"isExtra":false},{"id":"54684827","note":"","count":1,"label":"Balné","posId":"K0000","price":2000,"isExtra":true}]</t>
  </si>
  <si>
    <t>2026-03-07T01:28:57.996+01:00</t>
  </si>
  <si>
    <t>2026-03-07T01:47:37.729+01:00</t>
  </si>
  <si>
    <t>[{"id":"59592169","note":"","size":"Hawai 32cm","count":1,"label":"Hawai 32cm","posId":"114","price":24900,"isExtra":false},{"id":"54684837","note":"","count":1,"label":"Balné","posId":"K0000","price":1500,"isExtra":true},{"id":"54684872","note":"","count":1,"label":"Bez ananasu","posId":"X100","price":0,"KDSTags":["redhighlight"],"isExtra":true},{"id":"54684928","note":"","count":1,"label":"Kukuřice","posId":"B115","price":2500,"KDSTags":["greenhighlight"],"isExtra":true},{"id":"59592165","note":"","size":"Pepperoni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</si>
  <si>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2026-03-07T01:27:32.352+01:00</t>
  </si>
  <si>
    <t>2026-03-07T01:34:06.356+01:00</t>
  </si>
  <si>
    <t>[{"id":"41f5d737-a2ad-4e84-9801-29c036697add","count":1,"label":"Pizza Quattro Formaggi 40 0,5","posId":"H111","price":15450,"isExtra":false,"creatorId":"oVjvvkZdZ4kBEQP4LIhOC","isPackging":0,"actualLabel":"Pizza Quattro Formaggi 40 0,5"},{"id":"2lwz8DLnxAE2XXPjpySDo","count":1,"label":"Bez plněných okrajů","posId":"X1000","price":0,"isExtra":true,"mainItemId":"41f5d737-a2ad-4e84-9801-29c036697add"},{"id":"1627fe35-1cf8-4048-9cd2-2674dcc30dec","count":1,"label":"Pizza Hot &amp; Spicy 40 0,5","posId":"H110","price":15450,"isExtra":false,"creatorId":"W9LYd0vFMy_LWozF85Tc2","isPackging":0,"actualLabel":"Pizza Hot &amp; Spicy 40 0,5"},{"id":"2lwz8DLnxAE2XXPjpySDo","count":1,"label":"Bez plněných okrajů","posId":"X1000","price":0,"isExtra":true,"mainItemId":"1627fe35-1cf8-4048-9cd2-2674dcc30dec"}]</t>
  </si>
  <si>
    <t>2026-03-07T01:27:22.463+01:00</t>
  </si>
  <si>
    <t>2026-03-07T01:44:58.515+01:00</t>
  </si>
  <si>
    <t>2026-03-07T01:22:28.517+01:00</t>
  </si>
  <si>
    <t>2026-03-07T01:34:51.537+01:00</t>
  </si>
  <si>
    <t>[{"id":"6942755309e364dceebaa2a2","count":1,"label":"BBQ Meteor 32cm","posId":"118","price":24900,"isExtra":false},{"id":"6548d5dc06a4d1429ce18774","count":1,"label":"Balné","posId":"K0000","price":1500,"isExtra":true},{"id":"6942755309e364dceebaa2d8","count":1,"label":"Česnekový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</si>
  <si>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2026-03-07T01:20:25.974+01:00</t>
  </si>
  <si>
    <t>2026-03-07T01:33:56.564+01:00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</si>
  <si>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</si>
  <si>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2026-03-07T01:19:27.112+01:00</t>
  </si>
  <si>
    <t>2026-03-07T01:29:36.563+01:00</t>
  </si>
  <si>
    <t>[{"id":"6942755309e364dceebaa2aa","count":1,"label":"Baby Špenát &amp; kuře 32cm","posId":"116","price":24900,"isExtra":false},{"id":"6548d5dc06a4d1429ce18774","count":1,"label":"Balné","posId":"K0000","price":1500,"isExtra":true},{"id":"68553327a6ab244ab368f17d","count":1,"label":"bez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926","count":1,"label":"Cibule","posId":"B103","price":2500,"KDSTags":["greenhighlight"],"isExtra":true},{"id":"684ae9617273267d3d05b927","count":1,"label":"Kukuřice","posId":"B115","price":2500,"KDSTags":["greenhighlight"],"isExtra":true}]</t>
  </si>
  <si>
    <t>2026-03-07T01:18:07.900+01:00</t>
  </si>
  <si>
    <t>2026-03-07T01:25:24.545+01:00</t>
  </si>
  <si>
    <t>[{"id":"59592161","note":"","size":"Margherita 32cm","count":1,"label":"Margherita 32cm","posId":"112","price":20900,"isExtra":false},{"id":"54684837","note":"","count":1,"label":"Balné","posId":"K0000","price":1500,"isExtra":true},{"id":"59592162","note":"","size":"Quattro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</si>
  <si>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2026-03-07T01:08:25.587+01:00</t>
  </si>
  <si>
    <t>2026-03-07T01:15:30.572+01:00</t>
  </si>
  <si>
    <t>[{"id":"54684756","note":"","size":"BBQ Meteor 40cm","count":1,"label":"BBQ Meteor 40cm","posId":"106","price":30900,"isExtra":false},{"id":"54684827","note":"","count":1,"label":"Balné","posId":"K0000","price":2000,"isExtra":true}]</t>
  </si>
  <si>
    <t>Madyor</t>
  </si>
  <si>
    <t>2026-03-07T01:08:15.982+01:00</t>
  </si>
  <si>
    <t>2026-03-07T01:13:34.538+01:00</t>
  </si>
  <si>
    <t>2026-03-07T00:47:10.907+01:00</t>
  </si>
  <si>
    <t>2026-03-07T00:54:24.287+01:00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</si>
  <si>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40cm","posId":"106","price":30900,"isExtra":false},{"id":"6548d5dc06a4d1429ce1830f","count":1,"label":"Balné","posId":"K0000","price":2000,"isExtra":true},{"id":"6745da7d2b930230e9143e5d","count":1,"label":"Rajčatový základ","posId":"ZBR40","price":0,"isExtra":true},{"id":"684ae9617273267d3d05b74b","count":1,"label":"Mozzarella","posId":"C113","price":4000,"KDSTags":["greenhighlight"],"isExtra":true},{"id":"6942755309e364dceebaa2d8","count":1,"label":"Česnekový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</si>
  <si>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2026-03-07T00:42:48.561+01:00</t>
  </si>
  <si>
    <t>2026-03-07T01:07:15.385+01:00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</si>
  <si>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🌶️🌶️","posId":"108","price":30900,"isExtra":false},{"id":"54684827","note":"","count":1,"label":"Balné","posId":"K0000","price":2000,"isExtra":true},{"id":"54684751","note":"","size":"Quattro Formaggi 40cm","count":1,"label":"Quattro Formaggi 40cm","posId":"111","price":30900,"isExtra":false},{"id":"54684827","note":"","count":1,"label":"Balné","posId":"K0000","price":2000,"isExtra":true},{"id":"54684750","note":"","size":"Margherita 40cm","count":1,"label":"Margherita 40cm","posId":"100","price":26900,"isExtra":false},{"id":"54684827","note":"","count":1,"label":"Balné","posId":"K0000","price":2000,"isExtra":true}]</t>
  </si>
  <si>
    <t>Abdulaziz</t>
  </si>
  <si>
    <t>2026-03-07T00:24:48.527+01:00</t>
  </si>
  <si>
    <t>2026-03-07T00:37:35.166+01:00</t>
  </si>
  <si>
    <t>2026-03-07T00:17:56.485+01:00</t>
  </si>
  <si>
    <t>2026-03-07T00:29:35.130+01:00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</si>
  <si>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okrajů","posId":"X1000","price":0,"isExtra":true}]</t>
  </si>
  <si>
    <t>2026-03-07T00:16:30.530+01:00</t>
  </si>
  <si>
    <t>2026-03-07T00:35:44.181+01:00</t>
  </si>
  <si>
    <t>[{"id":"104","note":"","count":1,"label":"Baby špenát &amp; kuře 40cm","posId":"104","price":30900,"isExtra":false},{"id":"K0000","note":"","count":1,"label":"Balné","posId":"K0000","price":2000,"isExtra":true},{"id":"C103","note":"","count":1,"label":"Cibule","posId":"C103","price":3500,"KDSTags":["greenhighlight"],"isExtra":true},{"id":"122","note":"","count":1,"label":"Hot &amp; Spicy 32cm 🌶️🌶️","posId":"122","price":24900,"isExtra":false},{"id":"K0000","note":"","count":1,"label":"Balné","posId":"K0000","price":1500,"isExtra":true},{"id":"109","note":"","count":1,"label":"Comeback 40cm 🌶️","posId":"109","price":30900,"isExtra":false},{"id":"K0000","note":"","count":1,"label":"Balné","posId":"K0000","price":2000,"isExtra":true}]</t>
  </si>
  <si>
    <t>2026-03-07T00:12:05.580+01:00</t>
  </si>
  <si>
    <t>2026-03-07T00:24:28.936+01:00</t>
  </si>
  <si>
    <t>[{"id":"6d80fcec-2088-4df1-b35b-3de60046f4e1","note":"","count":1,"label":"Hot &amp; Spicy 32 cm","posId":"146","price":24900,"isExtra":false},{"id":"21fd0686-e8d1-43f1-84c9-d96f5842a3ca","note":"","count":1,"label":"okraj mozzarella, bylinky","posId":"A121","price":5700,"isExtra":true},{"id":"eaf5673a-2acd-457a-bff6-8e65ba4050c9","note":"","count":1,"label":"dip jalapenos","posId":"P107","price":2000,"isExtra":false}]</t>
  </si>
  <si>
    <t>2026-03-06T23:56:57.085+01:00</t>
  </si>
  <si>
    <t>2026-03-07T00:03:47.121+01:00</t>
  </si>
  <si>
    <t>[{"id":"59592169","note":"","size":"Hawai 32cm","count":1,"label":"Hawai 32cm","posId":"114","price":24900,"isExtra":false},{"id":"54684837","note":"","count":1,"label":"Balné","posId":"K0000","price":1500,"isExtra":true},{"id":"54684866","note":"","count":1,"label":"okraj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</si>
  <si>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2026-03-06T23:52:59.816+01:00</t>
  </si>
  <si>
    <t>2026-03-06T23:53:02.278+01:00</t>
  </si>
  <si>
    <t>[{"id":"55e6c21a-f597-4c37-b677-ec8ce15d74e6","count":1,"label":"Pizza Zeleninová 18 cm","posId":"127","price":11900,"isExtra":false,"creatorId":"FUs-ZCEU8Ji85qiJfb6NX","isPackging":0,"actualLabel":"Pizza Zeleninová 18 cm"}]</t>
  </si>
  <si>
    <t>2026-03-06T23:50:17.320+01:00</t>
  </si>
  <si>
    <t>2026-03-06T23:55:35.163+01:00</t>
  </si>
  <si>
    <t>[{"id":"6942755309e364dceebaa2a4","count":1,"label":"Zeleninová 32cm","posId":"115","price":24900,"isExtra":false},{"id":"6548d5dc06a4d1429ce18774","count":1,"label":"Balné","posId":"K0000","price":1500,"isExtra":true}]</t>
  </si>
  <si>
    <t>2026-03-06T23:48:04.292+01:00</t>
  </si>
  <si>
    <t>2026-03-06T23:51:38.926+01:00</t>
  </si>
  <si>
    <t>[{"id":"664bd2b5-40f0-4839-a4f1-3cec89afae33","count":1,"label":"Pizza Quattro Formaggi 32","posId":"123","price":24900,"isExtra":false,"creatorId":"LNo6J0joP1bTeBoLGg-4H","isPackging":0,"actualLabel":"Pizza Quattro Formaggi 32"}]</t>
  </si>
  <si>
    <t>2026-03-06T23:43:03.462+01:00</t>
  </si>
  <si>
    <t>2026-03-07T01:02:12.432+01:00</t>
  </si>
  <si>
    <t>2026-03-07T01:14:34.445+01:00</t>
  </si>
  <si>
    <t>2026-03-06T23:43:03.816+01:00</t>
  </si>
  <si>
    <t>[{"id":"50d0c33c-440a-47e3-8208-1c68574950af","note":"","count":1,"label":"Capricciosa 32 cm","posId":"137","price":24900,"isExtra":false},{"id":"f125674e-4779-4f62-be7d-0e4b2ee0ac26","note":"","count":1,"label":"cibule","posId":"B103","price":2500,"KDSTags":["greenhighlight"],"isExtra":true},{"id":"50d0c33c-440a-47e3-8208-1c68574950af","note":"","count":1,"label":"Capricciosa 32 cm","posId":"137","price":24900,"isExtra":false},{"id":"f125674e-4779-4f62-be7d-0e4b2ee0ac26","note":"","count":1,"label":"cibule","posId":"B103","price":2500,"KDSTags":["greenhighlight"],"isExtra":true}]</t>
  </si>
  <si>
    <t>2026-03-06T23:29:05.406+01:00</t>
  </si>
  <si>
    <t>2026-03-06T23:29:11.212+01:00</t>
  </si>
  <si>
    <t>[{"id":"4a20dc15-9932-4890-a338-4b8782bfca29","count":1,"label":"Pizza Comeback 40","posId":"109","price":30900,"isExtra":false,"creatorId":"M2nOthKUPzl0B6KiMyiUK","isPackging":0,"actualLabel":"Pizza Comeback 40"},{"id":"extra_20230331101812_3","count":1,"label":"okraj mozzarella, bylinky","posId":"A122","price":6500,"isExtra":true,"mainItemId":"4a20dc15-9932-4890-a338-4b8782bfca29"},{"id":"17ad363f-96ef-4e94-9246-dbc72c9ef474","count":1,"label":"Dip česnekový","posId":"P106","price":2000,"isExtra":false,"creatorId":"kVebA-qLoYFFlHMLLMcfN","isPackging":0,"actualLabel":"Dip česnekový"}]</t>
  </si>
  <si>
    <t>2026-03-06T23:21:33.977+01:00</t>
  </si>
  <si>
    <t>2026-03-06T23:34:36.011+01:00</t>
  </si>
  <si>
    <t>2026-03-06T23:16:14.568+01:00</t>
  </si>
  <si>
    <t>2026-03-06T23:29:43.077+01:00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</si>
  <si>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okrajů","posId":"X1000","price":0,"isExtra":true},{"id":"57405768","note":"","size":"Mirinda 1l","count":1,"label":"Mirinda 1l","posId":"N126","price":5900,"isExtra":false},{"id":"59592170","note":"","size":"Capricciosa 32cm","count":1,"label":"Capricciosa 32cm","posId":"113","price":24900,"isExtra":false},{"id":"54684837","note":"","count":1,"label":"Balné","posId":"K0000","price":1500,"isExtra":true}]</t>
  </si>
  <si>
    <t>2026-03-06T23:16:02.729+01:00</t>
  </si>
  <si>
    <t>2026-03-06T23:26:32.110+01:00</t>
  </si>
  <si>
    <t>[{"id":"54684755","note":"","size":"BBQ Texas 40cm","count":1,"label":"BBQ Texas 40cm","posId":"107","price":30900,"isExtra":false},{"id":"54684827","note":"","count":1,"label":"Balné","posId":"K0000","price":2000,"isExtra":true}]</t>
  </si>
  <si>
    <t>2026-03-06T23:08:22.310+01:00</t>
  </si>
  <si>
    <t>2026-03-06T23:14:14.103+01:00</t>
  </si>
  <si>
    <t>[{"id":"6942755309e364dceebaa284","count":1,"label":"Pepperoni 40cm 🌶️🌶️","posId":"108","price":30900,"isExtra":false},{"id":"6548d5dc06a4d1429ce1830f","count":1,"label":"Balné","posId":"K0000","price":2000,"isExtra":true}]</t>
  </si>
  <si>
    <t>2026-03-06T23:04:47.238+01:00</t>
  </si>
  <si>
    <t>2026-03-06T23:12:05.075+01:00</t>
  </si>
  <si>
    <t>[{"id":"6942755309e364dceebaa284","count":1,"label":"Pepperoni 40cm 🌶️🌶️","posId":"108","price":30900,"isExtra":false},{"id":"6548d5dc06a4d1429ce1830f","count":1,"label":"Balné","posId":"K0000","price":2000,"isExtra":true},{"id":"6745da7d2b930230e9143d64","count":1,"label":"Smetanový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okrajů","posId":"X1000","price":0,"isExtra":true}]</t>
  </si>
  <si>
    <t>2026-03-06T23:01:18.461+01:00</t>
  </si>
  <si>
    <t>2026-03-06T23:07:29.155+01:00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</si>
  <si>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dip","posId":"P106","price":2000,"isExtra":false},{"id":"6548d5dc06a4d1429ce18774","count":1,"label":"Balné","posId":"K0000","price":1500,"isExtra":true},{"id":"6942755309e364dceebaa2f2","count":1,"label":"Pepsi 1l","posId":"N124","price":4900,"isExtra":false}]</t>
  </si>
  <si>
    <t>2026-03-06T23:01:02.729+01:00</t>
  </si>
  <si>
    <t>2026-03-06T23:09:42.815+01:00</t>
  </si>
  <si>
    <t>[{"id":"064aaa3f-f841-4426-a259-42b2cf95ff14","note":"","count":1,"label":"Veggieballs 40 cm","posId":"105","price":30900,"isExtra":false},{"id":"0c454cc7-3f38-4dea-9e0e-7220d9ba6ce0","note":"","count":1,"label":"Dip česnekový","posId":"P106","price":2000,"isExtra":false}]</t>
  </si>
  <si>
    <t>2026-03-06T22:55:14.526+01:00</t>
  </si>
  <si>
    <t>2026-03-06T23:05:16.069+01:00</t>
  </si>
  <si>
    <t>2026-03-06T22:51:59.122+01:00</t>
  </si>
  <si>
    <t>2026-03-06T22:58:37.191+01:00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</si>
  <si>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🌶️🌶️","posId":"122","price":24900,"isExtra":false},{"id":"54684837","note":"","count":1,"label":"Balné","posId":"K0000","price":1500,"isExtra":true},{"id":"57405768","note":"","size":"Mirinda 1l","count":1,"label":"Mirinda 1l","posId":"N126","price":5900,"isExtra":false}]</t>
  </si>
  <si>
    <t>2026-03-06T22:50:12.071+01:00</t>
  </si>
  <si>
    <t>2026-03-06T23:03:03.047+01:00</t>
  </si>
  <si>
    <t>[{"id":"6942755309e364dceebaa29e","count":3,"label":"Pepperoni 32cm 🌶️🌶️","posId":"120","price":24900,"isExtra":false},{"id":"6548d5dc06a4d1429ce18774","count":3,"label":"Balné","posId":"K0000","price":1500,"isExtra":true}]</t>
  </si>
  <si>
    <t>2026-03-06T22:45:46.888+01:00</t>
  </si>
  <si>
    <t>2026-03-06T22:56:35.938+01:00</t>
  </si>
  <si>
    <t>[{"id":"59592161","note":"","size":"Margherita 32cm","count":1,"label":"Margherita 32cm","posId":"112","price":20900,"isExtra":false},{"id":"54684837","note":"","count":1,"label":"Balné","posId":"K0000","price":1500,"isExtra":true}]</t>
  </si>
  <si>
    <t>2026-03-06T22:43:46.317+01:00</t>
  </si>
  <si>
    <t>2026-03-06T22:56:33.104+01:00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</si>
  <si>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🌶️🌶️","posId":"122","price":24900,"isExtra":false},{"id":"54684837","note":"","count":1,"label":"Balné","posId":"K0000","price":1500,"isExtra":true}]</t>
  </si>
  <si>
    <t>2026-03-06T22:43:09.644+01:00</t>
  </si>
  <si>
    <t>2026-03-06T22:54:51.938+01:00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</si>
  <si>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dip","posId":"P106","price":2000,"isExtra":false},{"id":"6548d5dc06a4d1429ce18774","count":1,"label":"Balné","posId":"K0000","price":1500,"isExtra":true}]</t>
  </si>
  <si>
    <t>2026-03-06T22:36:43.665+01:00</t>
  </si>
  <si>
    <t>2026-03-06T22:52:09.066+01:00</t>
  </si>
  <si>
    <t>[{"id":"61818008","note":"","size":"Aquilla jemně perlivá","count":1,"label":"Aquilla jemně perlivá","posId":"N141","price":3900,"isExtra":false},{"id":"57405766","note":"","size":"Pepsi 1l","count":1,"label":"Pepsi 1l","posId":"N124","price":4900,"isExtra":false},{"id":"59592162","note":"","size":"Quattro Formaggi 32cm","count":1,"label":"Quattro Formaggi 32cm","posId":"123","price":24900,"isExtra":false},{"id":"54684837","note":"","count":1,"label":"Balné","posId":"K0000","price":1500,"isExtra":true},{"id":"54684866","note":"","count":1,"label":"okraj mozzarella, bylinky","posId":"A121","price":5700,"isExtra":true},{"id":"54684754","note":"","size":"Pepperoni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🌶️🌶️","posId":"108","price":30900,"isExtra":false},{"id":"54684827","note":"","count":1,"label":"Balné","posId":"K0000","price":2000,"isExtra":true},{"id":"59555762","note":"","count":1,"label":"BBQ základ","posId":"ZRB40","price":0,"isExtra":true},{"id":"54684868","note":"","count":1,"label":"okraj mozzarella, bbq omáčka","posId":"A124","price":6500,"isExtra":true},{"id":"54684856","note":"","count":1,"label":"Jalapeňos","posId":"C102","price":3500,"KDSTags":["greenhighlight"],"isExtra":true}]</t>
  </si>
  <si>
    <t>2026-03-06T22:36:08.091+01:00</t>
  </si>
  <si>
    <t>2026-03-06T22:48:25.919+01:00</t>
  </si>
  <si>
    <t>2026-03-06T22:35:23.253+01:00</t>
  </si>
  <si>
    <t>2026-03-06T22:45:17.945+01:00</t>
  </si>
  <si>
    <t>[{"id":"59592166","note":"","size":"BBQ Texas 32cm","count":1,"label":"BBQ Texas 32cm","posId":"119","price":24900,"isExtra":false},{"id":"54684837","note":"","count":1,"label":"Balné","posId":"K0000","price":1500,"isExtra":true},{"id":"57179859","note":"","count":1,"label":"Rajčatový základ","posId":"ZBR32","price":0,"isExtra":true},{"id":"54684831","note":"","count":1,"label":"bez plněných okrajů","posId":"X1000","price":0,"isExtra":true}]</t>
  </si>
  <si>
    <t>Maroš</t>
  </si>
  <si>
    <t>2026-03-06T22:31:18.092+01:00</t>
  </si>
  <si>
    <t>2026-03-06T22:43:36.885+01:00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</si>
  <si>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okrajů","posId":"X1000","price":0,"isExtra":true}]</t>
  </si>
  <si>
    <t>2026-03-06T22:21:03.422+01:00</t>
  </si>
  <si>
    <t>2026-03-06T22:28:56.654+01:00</t>
  </si>
  <si>
    <t>[{"id":"49e8d1c4-1e97-4089-9514-2970c15092b6","note":"","count":1,"label":"BBQ Meteor 40 cm","posId":"106","price":30900,"isExtra":false}]</t>
  </si>
  <si>
    <t>2026-03-06T22:17:12.029+01:00</t>
  </si>
  <si>
    <t>2026-03-06T22:28:31.828+01:00</t>
  </si>
  <si>
    <t>2026-03-06T22:16:53.159+01:00</t>
  </si>
  <si>
    <t>2026-03-06T22:23:06.782+01:00</t>
  </si>
  <si>
    <t>[{"id":"6942755309e364dceebaa2f6","count":1,"label":"Mirinda 1l","posId":"N126","price":5900,"isExtra":false},{"id":"6942755309e364dceebaa29a","count":1,"label":"Hot &amp; Spicy 32cm 🌶️🌶️","posId":"122","price":24900,"isExtra":false},{"id":"6548d5dc06a4d1429ce18774","count":1,"label":"Balné","posId":"K0000","price":1500,"isExtra":true}]</t>
  </si>
  <si>
    <t>2026-03-06T22:15:51.795+01:00</t>
  </si>
  <si>
    <t>2026-03-06T22:21:43.794+01:00</t>
  </si>
  <si>
    <t>[{"id":"6942755309e364dceebaa298","count":1,"label":"Quattro Formaggi 32cm","posId":"123","price":24900,"isExtra":false},{"id":"6548d5dc06a4d1429ce18774","count":1,"label":"Balné","posId":"K0000","price":1500,"isExtra":true},{"id":"684ae9617273267d3d05b92a","count":1,"label":"Šunka","posId":"B106","price":3000,"KDSTags":["greenhighlight"],"isExtra":true}]</t>
  </si>
  <si>
    <t>2026-03-06T22:10:26.973+01:00</t>
  </si>
  <si>
    <t>2026-03-06T22:18:11.884+01:00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</si>
  <si>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🌶️🌶️","posId":"110","price":30900,"isExtra":false},{"id":"54684827","note":"","count":1,"label":"Balné","posId":"K0000","price":2000,"isExtra":true}]</t>
  </si>
  <si>
    <t>2026-03-06T22:03:54.228+01:00</t>
  </si>
  <si>
    <t>2026-03-06T22:15:37.808+01:00</t>
  </si>
  <si>
    <t>2026-03-06T22:01:16.720+01:00</t>
  </si>
  <si>
    <t>2026-03-06T22:10:12.780+01:00</t>
  </si>
  <si>
    <t>2026-03-06T21:57:44.997+01:00</t>
  </si>
  <si>
    <t>2026-03-06T22:04:53.689+01:00</t>
  </si>
  <si>
    <t>[{"id":"6942755309e364dceebaa27e","count":1,"label":"Quattro Formaggi 40cm","posId":"111","price":30900,"isExtra":false},{"id":"6548d5dc06a4d1429ce1830f","count":1,"label":"Balné","posId":"K0000","price":2000,"isExtra":true}]</t>
  </si>
  <si>
    <t>2026-03-06T21:56:16.510+01:00</t>
  </si>
  <si>
    <t>2026-03-06T22:04:51.117+01:00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</si>
  <si>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základ","posId":"ZSR40","price":0,"isExtra":true},{"id":"68bf09bcaf3bc568810c1eee","count":1,"label":"bez plněných okrajů","posId":"X1000","price":0,"isExtra":true},{"id":"6942755309e364dceebaa2f8","count":1,"label":"Poděbradská malinovka 0,5l","posId":"N129","price":4900,"isExtra":false}]</t>
  </si>
  <si>
    <t>2026-03-06T21:56:02.894+01:00</t>
  </si>
  <si>
    <t>2026-03-06T22:07:59.738+01:00</t>
  </si>
  <si>
    <t>[{"id":"5e57993d-26f3-465c-aa35-1e3806b0b477","note":"","count":1,"label":"Hot &amp; Spicy 32 cm","posId":"122","price":24900,"isExtra":false},{"id":"57c816b2-3e3f-46c2-b126-b09910d79cb0","note":"","count":1,"label":"změna na Smetanový základ","posId":"A129","price":0,"isExtra":true},{"id":"50d0c33c-440a-47e3-8208-1c68574950af","note":"","count":1,"label":"Capricciosa 32 cm","posId":"137","price":24900,"isExtra":false},{"id":"e2500e14-36a7-442f-9e4c-8df3f05db108","note":"","count":1,"label":"pepperoni salám","posId":"B109","price":3000,"KDSTags":["greenhighlight"],"isExtra":true}]</t>
  </si>
  <si>
    <t>2026-03-06T21:55:17.377+01:00</t>
  </si>
  <si>
    <t>2026-03-06T22:01:35.721+01:00</t>
  </si>
  <si>
    <t>[{"id":"6942755309e364dceebaa2aa","count":1,"label":"Baby Špenát &amp; kuře 32cm","posId":"116","price":24900,"isExtra":false},{"id":"6548d5dc06a4d1429ce18774","count":1,"label":"Balné","posId":"K0000","price":1500,"isExtra":true}]</t>
  </si>
  <si>
    <t>2026-03-06T21:46:21.322+01:00</t>
  </si>
  <si>
    <t>2026-03-06T21:54:53.542+01:00</t>
  </si>
  <si>
    <t>[{"id":"4a20dc15-9932-4890-a338-4b8782bfca29","count":1,"label":"Pizza Comeback 40","posId":"109","price":30900,"isExtra":false,"creatorId":"YfAdc0jyqky2jlE_YTj2X","isPackging":0,"actualLabel":"Pizza Comeback 40"}]</t>
  </si>
  <si>
    <t>Talha</t>
  </si>
  <si>
    <t>2026-03-06T21:45:29.909+01:00</t>
  </si>
  <si>
    <t>2026-03-06T21:56:15.667+01:00</t>
  </si>
  <si>
    <t>[{"id":"122","note":"","count":1,"label":"Hot &amp; Spicy 32cm 🌶️🌶️","posId":"122","price":24900,"isExtra":false},{"id":"K0000","note":"","count":1,"label":"Balné","posId":"K0000","price":1500,"isExtra":true},{"id":"B112","note":"","count":1,"label":"Olivy","posId":"B112","price":2500,"KDSTags":["greenhighlight"],"isExtra":true},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bylinky","posId":"A121","price":5700,"isExtra":true}]</t>
  </si>
  <si>
    <t>Vishal Kumar</t>
  </si>
  <si>
    <t>2026-03-06T21:36:08.095+01:00</t>
  </si>
  <si>
    <t>2026-03-06T21:41:20.713+01:00</t>
  </si>
  <si>
    <t>[{"id":"P103","note":"","count":1,"label":"Pečené brambory","posId":"P103","price":6900,"isExtra":false},{"id":"K0000","note":"","count":1,"label":"Balné","posId":"K0000","price":1500,"isExtra":true},{"id":"112","note":"","count":1,"label":"Margherita 32cm","posId":"112","price":20900,"isExtra":false},{"id":"K0000","note":"","count":1,"label":"Balné","posId":"K0000","price":1500,"isExtra":true}]</t>
  </si>
  <si>
    <t>2026-03-06T21:32:03.213+01:00</t>
  </si>
  <si>
    <t>2026-03-06T21:39:29.512+01:00</t>
  </si>
  <si>
    <t>2026-03-06T22:04:26.200+01:00</t>
  </si>
  <si>
    <t>2026-03-06T21:32:03.697+01:00</t>
  </si>
  <si>
    <t>[{"id":"63d3d8e2-08ad-42e7-bee2-0e2c8e2248bf","note":"","count":1,"label":"BBQ Texas 40 cm","posId":"107","price":30900,"isExtra":false}]</t>
  </si>
  <si>
    <t>2026-03-06T21:23:47.640+01:00</t>
  </si>
  <si>
    <t>2026-03-06T21:35:26.549+01:00</t>
  </si>
  <si>
    <t>2026-03-06T21:50:38.679+01:00</t>
  </si>
  <si>
    <t>2026-03-06T21:23:47.945+01:00</t>
  </si>
  <si>
    <t>[{"id":"a0148f4d-e608-4061-b0cf-421635d1867d","count":4,"label":"Spicy Wings","posId":"P101","price":11900,"isExtra":false,"creatorId":"0pdOPFZjGNmzXhksR_5qj","isPackging":1500,"actualLabel":"Spicy Wings"},{"id":"db512a49-05d7-4924-a817-5d5d5968a844","count":1,"label":"Pizza Capricciosa 32","posId":"113","price":24900,"isExtra":false,"creatorId":"JaNXIueyXcVI9KO-lxNAi","isPackging":0,"actualLabel":"Pizza Capricciosa 32"},{"id":"c2eae2bb-a701-4741-8180-ef6bd455d86d","count":4,"label":"Pepsi zero sugar 1l","posId":"N125","price":5900,"isExtra":false,"creatorId":"y_i25tUHip9rUVx-uSHHG","isPackging":0,"actualLabel":"Pepsi zero sugar 1l"}]</t>
  </si>
  <si>
    <t>2026-03-06T21:17:20.532+01:00</t>
  </si>
  <si>
    <t>2026-03-06T21:30:48.704+01:00</t>
  </si>
  <si>
    <t>[{"id":"6942755309e364dceebaa28c","count":1,"label":"Hawai 40cm","posId":"102","price":30900,"isExtra":false},{"id":"6548d5dc06a4d1429ce1830f","count":1,"label":"Balné","posId":"K0000","price":2000,"isExtra":true},{"id":"6942755309e364dceebaa282","count":1,"label":"Comeback 40cm 🌶️","posId":"109","price":30900,"isExtra":false},{"id":"6548d5dc06a4d1429ce1830f","count":1,"label":"Balné","posId":"K0000","price":2000,"isExtra":true}]</t>
  </si>
  <si>
    <t>2026-03-06T21:10:48.112+01:00</t>
  </si>
  <si>
    <t>2026-03-06T21:27:56.772+01:00</t>
  </si>
  <si>
    <t>[{"id":"6942755309e364dceebaa2a6","count":1,"label":"Hawai 32cm","posId":"114","price":24900,"isExtra":false},{"id":"6548d5dc06a4d1429ce18774","count":1,"label":"Balné","posId":"K0000","price":1500,"isExtra":true},{"id":"68553327a6ab244ab368f17e","count":1,"label":"okraj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bylinky","posId":"A121","price":5700,"isExtra":true},{"id":"6942755309e364dceebaa2d8","count":2,"label":"Česnekový dip","posId":"P106","price":2000,"isExtra":false},{"id":"6548d5dc06a4d1429ce18774","count":2,"label":"Balné","posId":"K0000","price":1500,"isExtra":true},{"id":"6942755309e364dceebaa280","count":1,"label":"Hot &amp; Spicy 40cm 🌶️🌶️","posId":"110","price":30900,"isExtra":false},{"id":"6548d5dc06a4d1429ce1830f","count":1,"label":"Balné","posId":"K0000","price":2000,"isExtra":true},{"id":"6745da7d2b930230e9143d64","count":1,"label":"Smetanový základ","posId":"ZRS40","price":0,"isExtra":true},{"id":"68bf09bcaf3bc568810c1eef","count":1,"label":"okraj mozzarella, bylinky","posId":"A122","price":6500,"isExtra":true},{"id":"684ae9617273267d3d05b749","count":1,"label":"Kukuřice","posId":"C115","price":3500,"KDSTags":["greenhighlight"],"isExtra":true}]</t>
  </si>
  <si>
    <t>2026-03-06T21:07:30.818+01:00</t>
  </si>
  <si>
    <t>2026-03-06T21:22:51.748+01:00</t>
  </si>
  <si>
    <t>[{"id":"59592161","note":"","size":"Margherita 32cm","count":1,"label":"Margherita 32cm","posId":"112","price":20900,"isExtra":false},{"id":"54684837","note":"","count":1,"label":"Balné","posId":"K0000","price":1500,"isExtra":true},{"id":"54684934","note":"","count":1,"label":"Špenát s česnekem","posId":"B107","price":2500,"KDSTags":["greenhighlight"],"isExtra":true},{"id":"54684948","note":"","count":1,"label":"Slanina","posId":"B108","price":3000,"KDSTags":["greenhighlight"],"isExtra":true},{"id":"54684960","note":"","count":1,"label":"Grana padano, pecorino, parmazán","posId":"B130","price":3000,"KDSTags":["greenhighlight"],"isExtra":true},{"id":"59592162","note":"","size":"Quattro Formaggi 32cm","count":1,"label":"Quattro Formaggi 32cm","posId":"123","price":24900,"isExtra":false},{"id":"54684837","note":"","count":1,"label":"Balné","posId":"K0000","price":1500,"isExtra":true},{"id":"54684754","note":"","size":"Pepperoni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🌶️🌶️","posId":"108","price":30900,"isExtra":false},{"id":"54684827","note":"","count":1,"label":"Balné","posId":"K0000","price":2000,"isExtra":true},{"id":"54684825","note":"","count":1,"label":"bez plněných okrajů","posId":"X1000","price":0,"isExtra":true}]</t>
  </si>
  <si>
    <t>2026-03-06T21:03:04.016+01:00</t>
  </si>
  <si>
    <t>2026-03-06T21:08:14.672+01:00</t>
  </si>
  <si>
    <t>[{"id":"8929f51d-818c-4c09-96c6-0164428500a2","note":"","count":1,"label":"Baby špenát &amp; kuře 32 cm","posId":"140","price":24900,"isExtra":false},{"id":"f61b7339-3b20-4583-b2b8-12e48de2876d","note":"","count":1,"label":"změna na Rajčatový základ","posId":"A127","price":0,"isExtra":true}]</t>
  </si>
  <si>
    <t>Yaroslav</t>
  </si>
  <si>
    <t>2026-03-06T20:57:57.782+01:00</t>
  </si>
  <si>
    <t>2026-03-06T21:05:02.639+01:00</t>
  </si>
  <si>
    <t>[{"id":"122","note":"","count":1,"label":"Hot &amp; Spicy 32cm 🌶️🌶️","posId":"122","price":24900,"isExtra":false},{"id":"K0000","note":"","count":1,"label":"Balné","posId":"K0000","price":1500,"isExtra":true},{"id":"X1000","note":"","count":1,"label":"bez plněných okrajů","posId":"X1000","price":0,"isExtra":true}]</t>
  </si>
  <si>
    <t>2026-03-06T20:54:35.741+01:00</t>
  </si>
  <si>
    <t>2026-03-06T21:01:24.654+01:00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</si>
  <si>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🌶️🌶️","posId":"108","price":30900,"isExtra":false},{"id":"6548d5dc06a4d1429ce1830f","count":1,"label":"Balné","posId":"K0000","price":2000,"isExtra":true},{"id":"68bf09bcaf3bc568810c1eee","count":1,"label":"bez plněných okrajů","posId":"X1000","price":0,"isExtra":true}]</t>
  </si>
  <si>
    <t>2026-03-06T20:54:22.566+01:00</t>
  </si>
  <si>
    <t>2026-03-06T20:59:40.782+01:00</t>
  </si>
  <si>
    <t>[{"id":"59592161","note":"","size":"Margherita 32cm","count":1,"label":"Margherita 32cm","posId":"112","price":20900,"isExtra":false},{"id":"54684837","note":"","count":1,"label":"Balné","posId":"K0000","price":1500,"isExtra":true},{"id":"54684831","note":"","count":1,"label":"bez plněných okrajů","posId":"X1000","price":0,"isExtra":true},{"id":"57405767","note":"","size":"Pepsi zero sugar 1l","count":1,"label":"Pepsi zero sugar 1l","posId":"N125","price":5900,"isExtra":false}]</t>
  </si>
  <si>
    <t>2026-03-06T20:45:05.785+01:00</t>
  </si>
  <si>
    <t>2026-03-06T20:45:07.949+01:00</t>
  </si>
  <si>
    <t>[{"id":"4a20dc15-9932-4890-a338-4b8782bfca29","count":1,"label":"Pizza Comeback 40","posId":"109","price":30900,"isExtra":false,"creatorId":"hGvXjdufY1BN96XRRWD2X","isPackging":0,"actualLabel":"Pizza Comeback 40"}]</t>
  </si>
  <si>
    <t>2026-03-06T20:35:03.473+01:00</t>
  </si>
  <si>
    <t>2026-03-06T20:45:00.216+01:00</t>
  </si>
  <si>
    <t>2026-03-06T21:00:44.055+01:00</t>
  </si>
  <si>
    <t>2026-03-06T20:35:04.079+01:00</t>
  </si>
  <si>
    <t>[{"id":"f932f643-9a56-4a16-90b3-20349063a042","note":"","count":1,"label":"Capricciosa 32 cm","posId":"113","price":24900,"isExtra":false},{"id":"dd5d901d-3787-43d0-9efe-85e31e1c5def","note":"","count":1,"label":"Pepperoni 32 cm","posId":"120","price":24900,"isExtra":false}]</t>
  </si>
  <si>
    <t>Fozilkhon</t>
  </si>
  <si>
    <t>2026-03-06T20:10:11.787+01:00</t>
  </si>
  <si>
    <t>2026-03-06T20:39:34.927+01:00</t>
  </si>
  <si>
    <t>[{"id":"P106","note":"","count":1,"label":"Česnekový dip","posId":"P106","price":2000,"isExtra":false},{"id":"K0000","note":"","count":1,"label":"Balné","posId":"K0000","price":1500,"isExtra":true},{"id":"108","note":"","count":1,"label":"Pepperoni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základ","posId":"ZRB40","price":0,"isExtra":true},{"id":"P100","note":"","count":1,"label":"Pepperoni Rolls 🌶️","posId":"P100","price":8900,"isExtra":false},{"id":"K0000","note":"","count":1,"label":"Balné","posId":"K0000","price":1500,"isExtra":true}]</t>
  </si>
  <si>
    <t>2026-03-06T20:09:41.386+01:00</t>
  </si>
  <si>
    <t>2026-03-06T20:31:10.644+01:00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</si>
  <si>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40cm","posId":"101","price":30900,"isExtra":false},{"id":"54684827","note":"","count":1,"label":"Balné","posId":"K0000","price":2000,"isExtra":true},{"id":"54684861","note":"","count":1,"label":"okraj mozzarella, bylinky","posId":"A122","price":6500,"isExtra":true},{"id":"54684796","note":"","size":"Česnekový dip","count":1,"label":"Česnekový dip","posId":"P106","price":2000,"isExtra":false},{"id":"54684837","note":"","count":1,"label":"Balné","posId":"K0000","price":1500,"isExtra":true},{"id":"57423462","note":"","size":"Dip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</si>
  <si>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2026-03-06T20:09:03.477+01:00</t>
  </si>
  <si>
    <t>2026-03-06T20:24:34.604+01:00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</si>
  <si>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základ","posId":"ZSR32","price":0,"isExtra":true}]</t>
  </si>
  <si>
    <t>2026-03-06T20:05:03.849+01:00</t>
  </si>
  <si>
    <t>2026-03-06T20:36:18.729+01:00</t>
  </si>
  <si>
    <t>[{"id":"59592170","note":"","size":"Capricciosa 32cm","count":1,"label":"Capricciosa 32cm","posId":"113","price":24900,"isExtra":false},{"id":"54684837","note":"","count":1,"label":"Balné","posId":"K0000","price":1500,"isExtra":true},{"id":"59592166","note":"","size":"BBQ Texas 32cm","count":1,"label":"BBQ Texas 32cm","posId":"119","price":24900,"isExtra":false},{"id":"54684837","note":"","count":1,"label":"Balné","posId":"K0000","price":1500,"isExtra":true},{"id":"59592164","note":"","size":"Comeback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🌶️","posId":"121","price":24900,"isExtra":false},{"id":"54684837","note":"","count":1,"label":"Balné","posId":"K0000","price":1500,"isExtra":true}]</t>
  </si>
  <si>
    <t>2026-03-06T20:03:21.635+01:00</t>
  </si>
  <si>
    <t>2026-03-06T20:28:20.537+01:00</t>
  </si>
  <si>
    <t>[{"id":"110","note":"","count":1,"label":"Hot &amp; Spicy 40cm 🌶️🌶️","posId":"110","price":30900,"isExtra":false},{"id":"K0000","note":"","count":1,"label":"Balné","posId":"K0000","price":2000,"isExtra":true},{"id":"A122","note":"","count":1,"label":"okraj mozzarella, bylinky","posId":"A122","price":6500,"isExtra":true},{"id":"P106","note":"","count":2,"label":"Česnekový dip","posId":"P106","price":2000,"isExtra":false},{"id":"K0000","note":"","count":2,"label":"Balné","posId":"K0000","price":1500,"isExtra":true}]</t>
  </si>
  <si>
    <t>2026-03-06T19:55:03.584+01:00</t>
  </si>
  <si>
    <t>2026-03-06T20:07:59.323+01:00</t>
  </si>
  <si>
    <t>2026-03-06T20:20:07.650+01:00</t>
  </si>
  <si>
    <t>2026-03-06T19:55:04.251+01:00</t>
  </si>
  <si>
    <t>2026-03-06T19:52:41.012+01:00</t>
  </si>
  <si>
    <t>2026-03-06T20:14:29.563+01:00</t>
  </si>
  <si>
    <t>[{"id":"6942755309e364dceebaa2f6","count":1,"label":"Mirinda 1l","posId":"N126","price":5900,"isExtra":false},{"id":"6942755309e364dceebaa29e","count":1,"label":"Pepperoni 32cm 🌶️🌶️","posId":"120","price":24900,"isExtra":false},{"id":"6548d5dc06a4d1429ce18774","count":1,"label":"Balné","posId":"K0000","price":1500,"isExtra":true},{"id":"6942755309e364dceebaa2d4","count":1,"label":"Česnekový chléb 18cm","posId":"P104","price":7900,"isExtra":false},{"id":"6548d5dc06a4d1429ce18774","count":1,"label":"Balné","posId":"K0000","price":1500,"isExtra":true}]</t>
  </si>
  <si>
    <t>2026-03-06T19:48:03.709+01:00</t>
  </si>
  <si>
    <t>2026-03-06T20:06:38.196+01:00</t>
  </si>
  <si>
    <t>2026-03-06T20:32:43.091+01:00</t>
  </si>
  <si>
    <t>2026-03-06T19:48:04.081+01:00</t>
  </si>
  <si>
    <t>[{"id":"7dc558f4-908c-4dab-b333-a925cc147e51","note":"","count":1,"label":"Comeback 32 cm","posId":"145","price":24900,"isExtra":false},{"id":"21fd0686-e8d1-43f1-84c9-d96f5842a3ca","note":"","count":1,"label":"okraj mozzarella, bylinky","posId":"A121","price":5700,"isExtra":true},{"id":"96397252-e2b0-43f3-a55d-bf41bb87a234","note":"","count":1,"label":"BEZ -slanina","posId":"X108","price":0,"KDSTags":["redhighlight"],"isExtra":true},{"id":"0c454cc7-3f38-4dea-9e0e-7220d9ba6ce0","note":"","count":2,"label":"Dip česnekový","posId":"P106","price":2000,"isExtra":false}]</t>
  </si>
  <si>
    <t>2026-03-06T19:41:37.617+01:00</t>
  </si>
  <si>
    <t>2026-03-06T20:09:32.409+01:00</t>
  </si>
  <si>
    <t>[{"id":"113","note":"","count":1,"label":"Capricciosa 32cm","posId":"113","price":24900,"isExtra":false},{"id":"K0000","note":"","count":1,"label":"Balné","posId":"K0000","price":1500,"isExtra":true},{"id":"17","note":"","count":1,"label":"USA těsto","posId":"17","price":1000,"isExtra":true}]</t>
  </si>
  <si>
    <t>2026-03-06T19:41:03.457+01:00</t>
  </si>
  <si>
    <t>2026-03-06T20:03:29.195+01:00</t>
  </si>
  <si>
    <t>2026-03-06T20:14:37.738+01:00</t>
  </si>
  <si>
    <t>2026-03-06T19:41:04.541+01:00</t>
  </si>
  <si>
    <t>[{"id":"f35574a5-a84f-4d98-b052-e5fa6c8cd60f","note":"","count":1,"label":"BBQ Meteor 32 cm","posId":"142","price":24900,"isExtra":false},{"id":"21fd0686-e8d1-43f1-84c9-d96f5842a3ca","note":"","count":1,"label":"okraj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</si>
  <si>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2026-03-06T19:38:31.226+01:00</t>
  </si>
  <si>
    <t>2026-03-06T19:55:17.718+01:00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</si>
  <si>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40cm","posId":"111","price":30900,"isExtra":false},{"id":"54684827","note":"","count":1,"label":"Balné","posId":"K0000","price":2000,"isExtra":true},{"id":"54684949","note":"","count":1,"label":"Slanina","posId":"C108","price":4000,"KDSTags":["greenhighlight"],"isExtra":true}]</t>
  </si>
  <si>
    <t>2026-03-06T19:37:03.225+01:00</t>
  </si>
  <si>
    <t>2026-03-06T20:01:02.321+01:00</t>
  </si>
  <si>
    <t>[{"id":"f991b551-d418-40dc-886d-2413cfe0e20e","note":"","count":1,"label":"Margherita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,{"id":"e23025fe-8411-4655-8cbb-498cd7ee8f68","note":"","count":1,"label":"jalapeños","posId":"B102","price":2500,"KDSTags":["greenhighlight"],"isExtra":true},{"id":"0c454cc7-3f38-4dea-9e0e-7220d9ba6ce0","note":"","count":1,"label":"Dip česnekový","posId":"P106","price":2000,"isExtra":false}]</t>
  </si>
  <si>
    <t>Yevhen</t>
  </si>
  <si>
    <t>2026-03-06T19:35:05.566+01:00</t>
  </si>
  <si>
    <t>2026-03-06T20:17:58.609+01:00</t>
  </si>
  <si>
    <t>[{"id":"113","note":"","count":1,"label":"Capricciosa 32cm","posId":"113","price":24900,"isExtra":false},{"id":"K0000","note":"","count":1,"label":"Balné","posId":"K0000","price":1500,"isExtra":true},{"id":"122","note":"","count":1,"label":"Hot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🌶️🌶️","posId":"122","price":24900,"isExtra":false},{"id":"K0000","note":"","count":1,"label":"Balné","posId":"K0000","price":1500,"isExtra":true}]</t>
  </si>
  <si>
    <t>2026-03-06T19:34:43.077+01:00</t>
  </si>
  <si>
    <t>2026-03-06T19:54:14.530+01:00</t>
  </si>
  <si>
    <t>[{"id":"54684758","note":"","size":"Zeleninová 40cm","count":1,"label":"Zeleninová 40cm","posId":"103","price":30900,"isExtra":false},{"id":"54684827","note":"","count":1,"label":"Balné","posId":"K0000","price":2000,"isExtra":true},{"id":"54684861","note":"","count":1,"label":"okraj mozzarella, bylinky","posId":"A122","price":6500,"isExtra":true},{"id":"54684900","note":"","count":1,"label":"Bez cibule","posId":"X103","price":0,"KDSTags":["redhighlight"],"isExtra":true},{"id":"54684796","note":"","size":"Česnekový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</si>
  <si>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2026-03-06T19:34:03.047+01:00</t>
  </si>
  <si>
    <t>2026-03-06T20:21:01.880+01:00</t>
  </si>
  <si>
    <t>2026-03-06T20:42:28.801+01:00</t>
  </si>
  <si>
    <t>2026-03-06T19:34:03.492+01:00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</si>
  <si>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česnekový","posId":"P106","price":2000,"isExtra":false},{"id":"1aa4b142-e6d7-4d61-ba94-40298841a888","note":"","count":1,"label":"Quattro Formaggi 32 cm","posId":"123","price":24900,"isExtra":false}]</t>
  </si>
  <si>
    <t>2026-03-06T19:33:02.446+01:00</t>
  </si>
  <si>
    <t>2026-03-06T20:23:13.403+01:00</t>
  </si>
  <si>
    <t>2026-03-06T20:35:42.926+01:00</t>
  </si>
  <si>
    <t>2026-03-06T19:33:03.451+01:00</t>
  </si>
  <si>
    <t>[{"id":"dd5d901d-3787-43d0-9efe-85e31e1c5def","note":"","count":1,"label":"Pepperoni 32 cm","posId":"120","price":24900,"isExtra":false},{"id":"21fd0686-e8d1-43f1-84c9-d96f5842a3ca","note":"","count":1,"label":"okraj mozzarella, bylinky","posId":"A121","price":5700,"isExtra":true},{"id":"5e57993d-26f3-465c-aa35-1e3806b0b477","note":"","count":1,"label":"Hot &amp; Spicy 32 cm","posId":"122","price":24900,"isExtra":false},{"id":"21fd0686-e8d1-43f1-84c9-d96f5842a3ca","note":"","count":1,"label":"okraj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</si>
  <si>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2026-03-06T19:31:49.994+01:00</t>
  </si>
  <si>
    <t>2026-03-06T19:51:08.565+01:00</t>
  </si>
  <si>
    <t>2026-03-06T19:31:03.476+01:00</t>
  </si>
  <si>
    <t>2026-03-06T19:58:15.301+01:00</t>
  </si>
  <si>
    <t>[{"id":"0bea1fb1-a6d1-4425-b818-6eca29fb16e8","count":1,"label":"Pizza Comeback 32","posId":"121","price":24900,"isExtra":false,"creatorId":"HM71bP0scCjXa4LZMhIjF","isPackging":0,"actualLabel":"Pizza Comeback 32"},{"id":"2bf8f112-0fd9-496d-b326-6e53a904651b","count":1,"label":"Pizza Hot &amp; Spicy 32","posId":"122","price":24900,"isExtra":false,"creatorId":"tnZlQOZisbFI5EXM8w0FY","isPackging":0,"actualLabel":"Pizza Hot &amp; Spicy 32"},{"id":"2bf8f112-0fd9-496d-b326-6e53a904651b","count":1,"label":"Pizza Hot &amp; Spicy 32","posId":"122","price":24900,"isExtra":false,"creatorId":"dDm3kDB8RRy5r9nsd9ZX7","isPackging":0,"actualLabel":"Pizza Hot &amp; Spicy 32"}]</t>
  </si>
  <si>
    <t>2026-03-06T19:30:10.304+01:00</t>
  </si>
  <si>
    <t>2026-03-06T19:50:00.457+01:00</t>
  </si>
  <si>
    <t>2026-03-06T19:18:32.015+01:00</t>
  </si>
  <si>
    <t>2026-03-06T19:48:33.391+01:00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</si>
  <si>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🌶️","posId":"109","price":30900,"isExtra":false},{"id":"6548d5dc06a4d1429ce1830f","count":1,"label":"Balné","posId":"K0000","price":2000,"isExtra":true},{"id":"68bf09bcaf3bc568810c1ef1","count":1,"label":"okraj hotdog, hořčice","posId":"A118","price":6500,"isExtra":true},{"id":"6942755309e364dceebaa2f2","count":1,"label":"Pepsi 1l","posId":"N124","price":4900,"isExtra":false},{"id":"6942755309e364dceebaa2d8","count":2,"label":"Česnekový dip","posId":"P106","price":2000,"isExtra":false},{"id":"6548d5dc06a4d1429ce18774","count":2,"label":"Balné","posId":"K0000","price":1500,"isExtra":true}]</t>
  </si>
  <si>
    <t>2026-03-06T19:16:59.430+01:00</t>
  </si>
  <si>
    <t>2026-03-06T19:29:25.355+01:00</t>
  </si>
  <si>
    <t>[{"id":"6942755309e364dceebaa296","count":1,"label":"Margherita 32cm","posId":"112","price":20900,"isExtra":false},{"id":"6548d5dc06a4d1429ce18774","count":1,"label":"Balné","posId":"K0000","price":1500,"isExtra":true},{"id":"6942755309e364dceebaa2d2","count":1,"label":"Pečené brambory","posId":"P103","price":6900,"isExtra":false},{"id":"6548d5dc06a4d1429ce18774","count":1,"label":"Balné","posId":"K0000","price":1500,"isExtra":true},{"id":"6942755309e364dceebaa2d8","count":1,"label":"Česnekový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</si>
  <si>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2026-03-06T19:15:06.183+01:00</t>
  </si>
  <si>
    <t>2026-03-06T19:45:27.643+01:00</t>
  </si>
  <si>
    <t>[{"id":"59592169","note":"","size":"Hawai 32cm","count":1,"label":"Hawai 32cm","posId":"114","price":24900,"isExtra":false},{"id":"54684837","note":"","count":1,"label":"Balné","posId":"K0000","price":1500,"isExtra":true},{"id":"54684753","note":"","size":"Comeback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32cm","posId":"113","price":24900,"isExtra":false},{"id":"54684837","note":"","count":1,"label":"Balné","posId":"K0000","price":1500,"isExtra":true},{"id":"54684755","note":"","size":"BBQ Texas 40cm","count":1,"label":"BBQ Texas 40cm","posId":"107","price":30900,"isExtra":false},{"id":"54684827","note":"","count":1,"label":"Balné","posId":"K0000","price":2000,"isExtra":true},{"id":"59555758","note":"","count":1,"label":"Rajčatový základ","posId":"ZBR40","price":0,"isExtra":true},{"id":"54684825","note":"","count":1,"label":"bez plněných okrajů","posId":"X1000","price":0,"isExtra":true}]</t>
  </si>
  <si>
    <t>2026-03-06T19:15:03.459+01:00</t>
  </si>
  <si>
    <t>2026-03-06T19:35:28.125+01:00</t>
  </si>
  <si>
    <t>2026-03-06T19:50:45.086+01:00</t>
  </si>
  <si>
    <t>2026-03-06T19:15:04.227+01:00</t>
  </si>
  <si>
    <t>[{"id":"63675afb-9d1b-42b2-9d42-9e80500fdd28","note":"","count":1,"label":"Comeback 40 cm","posId":"109","price":30900,"isExtra":false},{"id":"52cffa8b-0a47-4e13-b315-64f9374ef0a7","note":"","count":1,"label":"Okraj Hotdog bez omáčky","posId":"A126","price":6500,"isExtra":true},{"id":"0c454cc7-3f38-4dea-9e0e-7220d9ba6ce0","note":"","count":1,"label":"Dip česnekový","posId":"P106","price":2000,"isExtra":false},{"id":"eaf5673a-2acd-457a-bff6-8e65ba4050c9","note":"","count":3,"label":"dip jalapenos","posId":"P107","price":2000,"isExtra":false}]</t>
  </si>
  <si>
    <t>2026-03-06T19:14:02.496+01:00</t>
  </si>
  <si>
    <t>2026-03-06T19:30:54.527+01:00</t>
  </si>
  <si>
    <t>[{"id":"f932f643-9a56-4a16-90b3-20349063a042","note":"","count":1,"label":"Capricciosa 32 cm","posId":"113","price":24900,"isExtra":false},{"id":"4aed5471-c8ca-405d-bfd1-1a7601f72348","note":"","count":1,"label":"Quattro Formaggi 32 cm","posId":"147","price":24900,"isExtra":false},{"id":"21fd0686-e8d1-43f1-84c9-d96f5842a3ca","note":"","count":1,"label":"okraj mozzarella, bylinky","posId":"A121","price":5700,"isExtra":true}]</t>
  </si>
  <si>
    <t>Shamsiddin</t>
  </si>
  <si>
    <t>2026-03-06T19:11:07.608+01:00</t>
  </si>
  <si>
    <t>2026-03-06T19:22:29.216+01:00</t>
  </si>
  <si>
    <t>2026-03-06T19:11:03.296+01:00</t>
  </si>
  <si>
    <t>2026-03-06T19:32:39.284+01:00</t>
  </si>
  <si>
    <t>2026-03-06T19:43:49.741+01:00</t>
  </si>
  <si>
    <t>2026-03-06T19:11:04.553+01:00</t>
  </si>
  <si>
    <t>[{"id":"2cc0a9fe-ea2a-41e4-be86-6376b8437c33","note":"","count":1,"label":"Capricciosa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bylinky","posId":"A122","price":6500,"isExtra":true}]</t>
  </si>
  <si>
    <t>2026-03-06T19:08:03.905+01:00</t>
  </si>
  <si>
    <t>2026-03-06T19:26:08.122+01:00</t>
  </si>
  <si>
    <t>[{"id":"f991b551-d418-40dc-886d-2413cfe0e20e","note":"","count":1,"label":"Margherita 32 cm","posId":"112","price":20900,"isExtra":false},{"id":"ac575c49-bae3-4ee1-943f-d9f988468f7f","note":"","count":1,"label":"ananas","posId":"B100","price":2500,"KDSTags":["greenhighlight"],"isExtra":true},{"id":"cd3c74d7-bb62-4309-8b7e-c56b813d056a","note":"","count":1,"label":"Jablečno-skořicové rolls, 8ks","posId":"18","price":8900,"isExtra":false}]</t>
  </si>
  <si>
    <t>2026-03-06T19:07:20.261+01:00</t>
  </si>
  <si>
    <t>2026-03-06T19:19:39.331+01:00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</si>
  <si>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</si>
  <si>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2026-03-06T19:06:44.789+01:00</t>
  </si>
  <si>
    <t>2026-03-06T19:18:23.587+01:00</t>
  </si>
  <si>
    <t>2026-03-06T19:06:37.542+01:00</t>
  </si>
  <si>
    <t>2026-03-06T19:16:00.013+01:00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</si>
  <si>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základ","posId":"ZRS40","price":0,"isExtra":true},{"id":"A120","note":"","count":1,"label":"okraj hotdog, bbq omáčka","posId":"A120","price":6500,"isExtra":true},{"id":"P105","note":"","count":1,"label":"BBQ dip","posId":"P105","price":2000,"isExtra":false},{"id":"K0000","note":"","count":1,"label":"Balné","posId":"K0000","price":1500,"isExtra":true}]</t>
  </si>
  <si>
    <t>2026-03-06T19:02:45.921+01:00</t>
  </si>
  <si>
    <t>2026-03-06T19:12:31.131+01:00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</si>
  <si>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🌶️🌶️","posId":"108","price":30900,"isExtra":false},{"id":"6548d5dc06a4d1429ce1830f","count":1,"label":"Balné","posId":"K0000","price":2000,"isExtra":true},{"id":"6942755309e364dceebaa2e0","count":1,"label":"Dip Jalapeňos","posId":"P107","price":2000,"isExtra":false},{"id":"6548d5dc06a4d1429ce18774","count":1,"label":"Balné","posId":"K0000","price":1500,"isExtra":true}]</t>
  </si>
  <si>
    <t>2026-03-06T18:56:03.423+01:00</t>
  </si>
  <si>
    <t>2026-03-06T19:10:55.758+01:00</t>
  </si>
  <si>
    <t>2026-03-06T19:25:14.237+01:00</t>
  </si>
  <si>
    <t>2026-03-06T18:56:04.204+01:00</t>
  </si>
  <si>
    <t>[{"id":"eeb9b1ff-cedd-4112-8a46-47533eec93b4","note":"","count":1,"label":"Margherita 32 cm","posId":"136","price":20900,"isExtra":false},{"id":"21fd0686-e8d1-43f1-84c9-d96f5842a3ca","note":"","count":1,"label":"okraj mozzarella, bylinky","posId":"A121","price":5700,"isExtra":true},{"id":"3b51edda-398d-47d1-8cbd-b96caad0e92c","note":"","count":1,"label":"šunka","posId":"B106","price":3000,"KDSTags":["greenhighlight"],"isExtra":true}]</t>
  </si>
  <si>
    <t>2026-03-06T18:53:33.672+01:00</t>
  </si>
  <si>
    <t>2026-03-06T19:08:09.961+01:00</t>
  </si>
  <si>
    <t>[{"id":"6942755309e364dceebaa2f4","count":1,"label":"Pepsi zero sugar 1l","posId":"N125","price":5900,"isExtra":false},{"id":"6942755309e364dceebaa27e","count":1,"label":"Quattro Formaggi 40cm","posId":"111","price":30900,"isExtra":false},{"id":"6548d5dc06a4d1429ce1830f","count":1,"label":"Balné","posId":"K0000","price":2000,"isExtra":true},{"id":"68bf09bcaf3bc568810c1ef0","count":1,"label":"okraj mozzarella, bbq omáčka","posId":"A124","price":6500,"isExtra":true}]</t>
  </si>
  <si>
    <t>2026-03-06T18:49:02.320+01:00</t>
  </si>
  <si>
    <t>2026-03-06T19:10:09.787+01:00</t>
  </si>
  <si>
    <t>2026-03-06T19:17:56.311+01:00</t>
  </si>
  <si>
    <t>2026-03-06T18:49:03.091+01:00</t>
  </si>
  <si>
    <t>[{"id":"df65c440-9414-439e-8f8e-b4f30f154296","note":"","count":1,"label":"Hawai 40 cm","posId":"102","price":30900,"isExtra":false}]</t>
  </si>
  <si>
    <t>2026-03-06T18:47:58.064+01:00</t>
  </si>
  <si>
    <t>2026-03-06T19:05:24.936+01:00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</si>
  <si>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okrajů","posId":"X1000","price":0,"isExtra":true},{"id":"6942755309e364dceebaa2a8","count":1,"label":"Capricciosa 32cm","posId":"113","price":24900,"isExtra":false},{"id":"6548d5dc06a4d1429ce18774","count":1,"label":"Balné","posId":"K0000","price":1500,"isExtra":true},{"id":"68553327a6ab244ab368f17d","count":1,"label":"bez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</si>
  <si>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2026-03-06T18:45:47.761+01:00</t>
  </si>
  <si>
    <t>2026-03-06T19:02:34.061+01:00</t>
  </si>
  <si>
    <t>2026-03-06T18:40:19.945+01:00</t>
  </si>
  <si>
    <t>2026-03-06T18:54:15.084+01:00</t>
  </si>
  <si>
    <t>[{"id":"54684796","note":"","size":"Česnekový dip","count":3,"label":"Česnekový dip","posId":"P106","price":2000,"isExtra":false},{"id":"54684837","note":"","count":3,"label":"Balné","posId":"K0000","price":1500,"isExtra":true},{"id":"59592162","note":"","size":"Quattro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</si>
  <si>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2026-03-06T18:38:47.330+01:00</t>
  </si>
  <si>
    <t>2026-03-06T18:55:02.073+01:00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</si>
  <si>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🌶️🌶️","posId":"120","price":24900,"isExtra":false},{"id":"6548d5dc06a4d1429ce18774","count":1,"label":"Balné","posId":"K0000","price":1500,"isExtra":true}]</t>
  </si>
  <si>
    <t>2026-03-06T18:36:04.474+01:00</t>
  </si>
  <si>
    <t>2026-03-06T18:51:45.698+01:00</t>
  </si>
  <si>
    <t>2026-03-06T19:19:15.673+01:00</t>
  </si>
  <si>
    <t>2026-03-06T18:36:04.927+01:00</t>
  </si>
  <si>
    <t>[{"id":"f932f643-9a56-4a16-90b3-20349063a042","note":"","count":1,"label":"Capricciosa 32 cm","posId":"113","price":24900,"isExtra":false},{"id":"be5c7908-f592-4704-987f-cd7d7281f32e","note":"","count":1,"label":"Comeback 32 cm","posId":"121","price":24900,"isExtra":false},{"id":"eaf5673a-2acd-457a-bff6-8e65ba4050c9","note":"","count":1,"label":"dip jalapenos","posId":"P107","price":2000,"isExtra":false}]</t>
  </si>
  <si>
    <t>2026-03-06T18:33:01.062+01:00</t>
  </si>
  <si>
    <t>2026-03-06T18:39:53.843+01:00</t>
  </si>
  <si>
    <t>2026-03-06T18:33:00.751+01:00</t>
  </si>
  <si>
    <t>2026-03-06T18:44:17.231+01:00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</si>
  <si>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okrajů","posId":"X1000","price":0,"isExtra":true},{"id":"54684871","note":"","count":1,"label":"Bez slaniny","posId":"X108","price":0,"KDSTags":["redhighlight"],"isExtra":true},{"id":"54684877","note":"","count":1,"label":"Žampiony","posId":"B105","price":2500,"KDSTags":["greenhighlight"],"isExtra":true},{"id":"54684796","note":"","size":"Česnekový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</si>
  <si>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2026-03-06T18:30:54.763+01:00</t>
  </si>
  <si>
    <t>2026-03-06T18:38:30.961+01:00</t>
  </si>
  <si>
    <t>[{"id":"59592169","note":"","size":"Hawai 32cm","count":1,"label":"Hawai 32cm","posId":"114","price":24900,"isExtra":false},{"id":"54684837","note":"","count":1,"label":"Balné","posId":"K0000","price":1500,"isExtra":true},{"id":"59592170","note":"","size":"Capricciosa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</si>
  <si>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2026-03-06T18:30:04.148+01:00</t>
  </si>
  <si>
    <t>2026-03-06T18:50:12.607+01:00</t>
  </si>
  <si>
    <t>2026-03-06T19:04:42.119+01:00</t>
  </si>
  <si>
    <t>2026-03-06T18:30:04.854+01:00</t>
  </si>
  <si>
    <t>[{"id":"df65c440-9414-439e-8f8e-b4f30f154296","note":"","count":1,"label":"Hawai 40 cm","posId":"102","price":30900,"isExtra":false},{"id":"6d80fcec-2088-4df1-b35b-3de60046f4e1","note":"","count":1,"label":"Hot &amp; Spicy 32 cm","posId":"146","price":24900,"isExtra":false},{"id":"21fd0686-e8d1-43f1-84c9-d96f5842a3ca","note":"","count":1,"label":"okraj mozzarella, bylinky","posId":"A121","price":5700,"isExtra":true},{"id":"65f00180-9c8f-4569-8062-acb5d5b8efb2","note":"","count":1,"label":"Pepsi 1l","posId":"N124","price":5900,"isExtra":false},{"id":"eaf5673a-2acd-457a-bff6-8e65ba4050c9","note":"","count":2,"label":"dip jalapenos","posId":"P107","price":2000,"isExtra":false},{"id":"69a7775f-fc95-4742-9323-a261c1524b19","note":"","count":1,"label":"Margherita 18 cm","posId":"124","price":11900,"isExtra":false}]</t>
  </si>
  <si>
    <t>2026-03-06T18:28:04.620+01:00</t>
  </si>
  <si>
    <t>2026-03-06T18:35:16.626+01:00</t>
  </si>
  <si>
    <t>2026-03-06T18:57:18.220+01:00</t>
  </si>
  <si>
    <t>2026-03-06T18:28:05.142+01:00</t>
  </si>
  <si>
    <t>[{"id":"dd5d901d-3787-43d0-9efe-85e31e1c5def","note":"","count":1,"label":"Pepperoni 32 cm","posId":"120","price":24900,"isExtra":false}]</t>
  </si>
  <si>
    <t>2026-03-06T18:27:02.490+01:00</t>
  </si>
  <si>
    <t>2026-03-06T18:33:24.708+01:00</t>
  </si>
  <si>
    <t>[{"id":"0c454cc7-3f38-4dea-9e0e-7220d9ba6ce0","note":"","count":1,"label":"Dip česnekový","posId":"P106","price":2000,"isExtra":false},{"id":"63d3d8e2-08ad-42e7-bee2-0e2c8e2248bf","note":"","count":1,"label":"BBQ Texas 40 cm","posId":"107","price":30900,"isExtra":false},{"id":"0f32557d-3b00-4445-b026-75e05c963906","note":"","count":1,"label":"Jalapeños","posId":"C102","price":3500,"KDSTags":["greenhighlight"],"isExtra":true}]</t>
  </si>
  <si>
    <t>2026-03-06T18:22:30.307+01:00</t>
  </si>
  <si>
    <t>2026-03-06T18:29:13.942+01:00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</si>
  <si>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40cm","posId":"111","price":30900,"isExtra":false},{"id":"6548d5dc06a4d1429ce1830f","count":1,"label":"Balné","posId":"K0000","price":2000,"isExtra":true},{"id":"6942755309e364dceebaa2f6","count":1,"label":"Mirinda 1l","posId":"N126","price":5900,"isExtra":false}]</t>
  </si>
  <si>
    <t>2026-03-06T18:22:23.232+01:00</t>
  </si>
  <si>
    <t>2026-03-06T18:27:56.766+01:00</t>
  </si>
  <si>
    <t>[{"id":"111","note":"","count":1,"label":"Quattro Formaggi 40cm","posId":"111","price":30900,"isExtra":false},{"id":"K0000","note":"","count":1,"label":"Balné","posId":"K0000","price":2000,"isExtra":true},{"id":"P107","note":"","count":1,"label":"Dip Jalapeňos","posId":"P107","price":2000,"isExtra":false},{"id":"K0000","note":"","count":1,"label":"Balné","posId":"K0000","price":1500,"isExtra":true},{"id":"N124","note":"","count":1,"label":"Pepsi 1l","posId":"N124","price":4900,"isExtra":false}]</t>
  </si>
  <si>
    <t>2026-03-06T18:21:03.617+01:00</t>
  </si>
  <si>
    <t>2026-03-06T18:58:58.748+01:00</t>
  </si>
  <si>
    <t>[{"id":"6d80fcec-2088-4df1-b35b-3de60046f4e1","note":"","count":1,"label":"Hot &amp; Spicy 32 cm","posId":"146","price":24900,"isExtra":false},{"id":"21fd0686-e8d1-43f1-84c9-d96f5842a3ca","note":"","count":1,"label":"okraj mozzarella, bylinky","posId":"A121","price":5700,"isExtra":true},{"id":"04393824-6434-40a1-bc0f-7e9637e70a6b","note":"","count":1,"label":"Pečené brambory","posId":"P103","price":6900,"isExtra":false}]</t>
  </si>
  <si>
    <t>2026-03-06T18:20:03.674+01:00</t>
  </si>
  <si>
    <t>2026-03-06T18:26:25.601+01:00</t>
  </si>
  <si>
    <t>2026-03-06T18:35:30.097+01:00</t>
  </si>
  <si>
    <t>2026-03-06T18:20:04.998+01:00</t>
  </si>
  <si>
    <t>2026-03-06T18:08:48.987+01:00</t>
  </si>
  <si>
    <t>2026-03-06T18:19:05.977+01:00</t>
  </si>
  <si>
    <t>2026-03-06T18:06:51.241+01:00</t>
  </si>
  <si>
    <t>2026-03-06T18:12:31.738+01:00</t>
  </si>
  <si>
    <t>[{"id":"59592169","note":"","size":"Hawai 32cm","count":1,"label":"Hawai 32cm","posId":"114","price":24900,"isExtra":false},{"id":"54684837","note":"","count":1,"label":"Balné","posId":"K0000","price":1500,"isExtra":true},{"id":"54684795","note":"","size":"Pepperoni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🌶️","posId":"P100","price":8900,"isExtra":false},{"id":"54684837","note":"","count":1,"label":"Balné","posId":"K0000","price":1500,"isExtra":true},{"id":"57405762","note":"","size":"Aquilla zelený čaj/citron 0,5l","count":1,"label":"Aquilla zelený čaj/citron 0,5l","posId":"N121","price":4900,"isExtra":false}]</t>
  </si>
  <si>
    <t>2026-03-06T18:06:04.621+01:00</t>
  </si>
  <si>
    <t>2026-03-06T18:20:18.521+01:00</t>
  </si>
  <si>
    <t>[{"id":"5e57993d-26f3-465c-aa35-1e3806b0b477","note":"","count":1,"label":"Hot &amp; Spicy 32 cm","posId":"122","price":24900,"isExtra":false},{"id":"5972eec0-ca59-4f52-b279-96c9f5c3eb67","note":"","count":1,"label":"BEZ -cibule","posId":"X103","price":0,"KDSTags":["redhighlight"],"isExtra":true}]</t>
  </si>
  <si>
    <t>2026-03-06T18:01:59.644+01:00</t>
  </si>
  <si>
    <t>2026-03-06T18:16:28.857+01:00</t>
  </si>
  <si>
    <t>[{"id":"111","note":"","count":1,"label":"Quattro Formaggi 40cm","posId":"111","price":30900,"isExtra":false},{"id":"K0000","note":"","count":1,"label":"Balné","posId":"K0000","price":2000,"isExtra":true},{"id":"101","note":"","count":1,"label":"Capricciosa 40cm","posId":"101","price":30900,"isExtra":false},{"id":"K0000","note":"","count":1,"label":"Balné","posId":"K0000","price":2000,"isExtra":true}]</t>
  </si>
  <si>
    <t>2026-03-06T17:48:02.999+01:00</t>
  </si>
  <si>
    <t>2026-03-06T17:57:47.298+01:00</t>
  </si>
  <si>
    <t>2026-03-06T18:07:19.762+01:00</t>
  </si>
  <si>
    <t>2026-03-06T17:48:03.762+01:00</t>
  </si>
  <si>
    <t>[{"id":"63d3d8e2-08ad-42e7-bee2-0e2c8e2248bf","note":"","count":1,"label":"BBQ Texas 40 cm","posId":"107","price":30900,"isExtra":false},{"id":"f61b7339-3b20-4583-b2b8-12e48de2876d","note":"","count":1,"label":"změna na Rajčatový základ","posId":"A127","price":0,"isExtra":true}]</t>
  </si>
  <si>
    <t>2026-03-06T17:47:17.268+01:00</t>
  </si>
  <si>
    <t>2026-03-06T17:54:18.639+01:00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</si>
  <si>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40cm","posId":"100","price":26900,"isExtra":false},{"id":"6548d5dc06a4d1429ce1830f","count":1,"label":"Balné","posId":"K0000","price":2000,"isExtra":true},{"id":"6942755309e364dceebaa2d6","count":1,"label":"Pepperoni Rolls 🌶️","posId":"P100","price":8900,"isExtra":false},{"id":"6548d5dc06a4d1429ce18774","count":1,"label":"Balné","posId":"K0000","price":1500,"isExtra":true}]</t>
  </si>
  <si>
    <t>2026-03-06T17:43:43.096+01:00</t>
  </si>
  <si>
    <t>2026-03-06T17:52:12.161+01:00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</si>
  <si>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</si>
  <si>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2026-03-06T17:29:29.781+01:00</t>
  </si>
  <si>
    <t>2026-03-06T17:34:39.450+01:00</t>
  </si>
  <si>
    <t>[{"id":"6942755309e364dceebaa2a2","count":1,"label":"BBQ Meteor 32cm","posId":"118","price":24900,"isExtra":false},{"id":"6548d5dc06a4d1429ce18774","count":1,"label":"Balné","posId":"K0000","price":1500,"isExtra":true},{"id":"68553327a6ab244ab368f181","count":1,"label":"okraj hotdog, bbq omáčka","posId":"A119","price":5700,"isExtra":true}]</t>
  </si>
  <si>
    <t>2026-03-06T17:20:26.400+01:00</t>
  </si>
  <si>
    <t>2026-03-06T17:26:32.718+01:00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</si>
  <si>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dip","posId":"P106","price":2000,"isExtra":false},{"id":"6548d5dc06a4d1429ce18774","count":1,"label":"Balné","posId":"K0000","price":1500,"isExtra":true}]</t>
  </si>
  <si>
    <t>2026-03-06T17:19:16.550+01:00</t>
  </si>
  <si>
    <t>2026-03-06T17:30:42.594+01:00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</si>
  <si>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základ","posId":"ZSR32","price":0,"isExtra":true}]</t>
  </si>
  <si>
    <t>2026-03-06T16:45:03.041+01:00</t>
  </si>
  <si>
    <t>2026-03-06T16:51:01.073+01:00</t>
  </si>
  <si>
    <t>Vinay</t>
  </si>
  <si>
    <t>2026-03-06T16:37:54.695+01:00</t>
  </si>
  <si>
    <t>2026-03-06T16:45:23.228+01:00</t>
  </si>
  <si>
    <t>[{"id":"114","note":"","count":1,"label":"Hawai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základ","posId":"ZRB32","price":0,"isExtra":true},{"id":"X1000","note":"","count":1,"label":"bez plněných okrajů","posId":"X1000","price":0,"isExtra":true}]</t>
  </si>
  <si>
    <t>2026-03-06T16:31:38.688+01:00</t>
  </si>
  <si>
    <t>2026-03-06T16:33:55.956+01:00</t>
  </si>
  <si>
    <t>[{"id":"7f90f634-ae03-48d9-9ac8-27405c0fc737","count":1,"label":"Poděbradská malinovka 0,5l","posId":"N129","price":4900,"isExtra":false,"creatorId":"2a82hs7TN4lruYDI9oXAy","isPackging":0,"actualLabel":"Poděbradská malinovka 0,5l"}]</t>
  </si>
  <si>
    <t>2026-03-06T16:30:28.147+01:00</t>
  </si>
  <si>
    <t>2026-03-06T16:36:03.261+01:00</t>
  </si>
  <si>
    <t>[{"id":"54684759","note":"","size":"Hawai 40cm","count":1,"label":"Hawai 40cm","posId":"102","price":30900,"isExtra":false},{"id":"54684827","note":"","count":1,"label":"Balné","posId":"K0000","price":2000,"isExtra":true},{"id":"54684825","note":"","count":1,"label":"bez plněných okrajů","posId":"X1000","price":0,"isExtra":true}]</t>
  </si>
  <si>
    <t>2026-03-06T16:15:06.358+01:00</t>
  </si>
  <si>
    <t>2026-03-06T16:18:31.977+01:00</t>
  </si>
  <si>
    <t>[{"id":"664bd2b5-40f0-4839-a4f1-3cec89afae33","count":1,"label":"Pizza Quattro Formaggi 32","posId":"123","price":24900,"isExtra":false,"creatorId":"gL_lL0myVd6H0wbdP4s-f","isPackging":0,"actualLabel":"Pizza Quattro Formaggi 32"}]</t>
  </si>
  <si>
    <t>2026-03-06T16:02:03.833+01:00</t>
  </si>
  <si>
    <t>2026-03-06T16:09:22.895+01:00</t>
  </si>
  <si>
    <t>2026-03-06T16:28:24.378+01:00</t>
  </si>
  <si>
    <t>2026-03-06T16:02:04.342+01:00</t>
  </si>
  <si>
    <t>[{"id":"6fac1de4-9c86-46df-a533-30c3e57f53c0","note":"","count":1,"label":"BBQ Texas 32 cm","posId":"143","price":24900,"isExtra":false},{"id":"74be8bc5-6f7d-410f-a8a4-20827df2ad19","note":"","count":1,"label":"olivy","posId":"B112","price":2500,"KDSTags":["greenhighlight"],"isExtra":true},{"id":"d3fbee6e-254b-46e7-885e-b580d0e6b445","note":"","count":1,"label":"žampiony","posId":"B105","price":2500,"KDSTags":["greenhighlight"],"isExtra":true}]</t>
  </si>
  <si>
    <t>2026-03-06T15:43:44.949+01:00</t>
  </si>
  <si>
    <t>2026-03-06T15:56:28.076+01:00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</si>
  <si>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bylinky","posId":"A121","price":5700,"isExtra":true},{"id":"6942755309e364dceebaa284","count":1,"label":"Pepperoni 40cm 🌶️🌶️","posId":"108","price":30900,"isExtra":false},{"id":"6548d5dc06a4d1429ce1830f","count":1,"label":"Balné","posId":"K0000","price":2000,"isExtra":true},{"id":"68bf09bcaf3bc568810c1eef","count":1,"label":"okraj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bylinky","posId":"A122","price":6500,"isExtra":true},{"id":"684ae9617273267d3d05b750","count":1,"label":"Pepperoni salám","posId":"C109","price":4000,"KDSTags":["greenhighlight"],"isExtra":true},{"id":"6942755309e364dceebaa27e","count":1,"label":"Quattro Formaggi 40cm","posId":"111","price":30900,"isExtra":false},{"id":"6548d5dc06a4d1429ce1830f","count":1,"label":"Balné","posId":"K0000","price":2000,"isExtra":true},{"id":"6942755309e364dceebaa29e","count":1,"label":"Pepperoni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</si>
  <si>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2026-03-06T15:33:55.505+01:00</t>
  </si>
  <si>
    <t>2026-03-06T15:42:56.753+01:00</t>
  </si>
  <si>
    <t>[{"id":"59592166","note":"","size":"BBQ Texas 32cm","count":1,"label":"BBQ Texas 32cm","posId":"119","price":24900,"isExtra":false},{"id":"54684837","note":"","count":1,"label":"Balné","posId":"K0000","price":1500,"isExtra":true},{"id":"54684911","note":"","count":1,"label":"Ananas","posId":"B100","price":2500,"KDSTags":["greenhighlight"],"isExtra":true},{"id":"54684928","note":"","count":1,"label":"Kukuřice","posId":"B115","price":2500,"KDSTags":["greenhighlight"],"isExtra":true}]</t>
  </si>
  <si>
    <t>2026-03-06T15:00:32.095+01:00</t>
  </si>
  <si>
    <t>2026-03-06T15:10:06.478+01:00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</si>
  <si>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🌶️","posId":"121","price":24900,"isExtra":false},{"id":"54684837","note":"","count":1,"label":"Balné","posId":"K0000","price":1500,"isExtra":true}]</t>
  </si>
  <si>
    <t>2026-03-06T14:36:03.306+01:00</t>
  </si>
  <si>
    <t>2026-03-06T14:43:19.865+01:00</t>
  </si>
  <si>
    <t>2026-03-06T14:55:15.390+01:00</t>
  </si>
  <si>
    <t>2026-03-06T14:36:04.032+01:00</t>
  </si>
  <si>
    <t>2026-03-06T14:35:36.163+01:00</t>
  </si>
  <si>
    <t>2026-03-06T14:45:27.113+01:00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</si>
  <si>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32cm","posId":"112","price":20900,"isExtra":false},{"id":"6548d5dc06a4d1429ce18774","count":1,"label":"Balné","posId":"K0000","price":1500,"isExtra":true},{"id":"68553327a6ab244ab368f17d","count":1,"label":"bez plněných okrajů","posId":"X1000","price":0,"isExtra":true},{"id":"684ae9617273267d3d05b923","count":1,"label":"Olivy","posId":"B112","price":2500,"KDSTags":["greenhighlight"],"isExtra":true},{"id":"684ae9617273267d3d05b92b","count":1,"label":"Slanina","posId":"B108","price":3000,"KDSTags":["greenhighlight"],"isExtra":true},{"id":"684ae9617273267d3d05b930","count":2,"label":"Párek","posId":"B110","price":3000,"KDSTags":["greenhighlight"],"isExtra":true},{"id":"6942755309e364dceebaa2de","count":1,"label":"Choco Rolls","posId":"chr100","price":8900,"isExtra":false},{"id":"6548d5dc06a4d1429ce18774","count":1,"label":"Balné","posId":"K0000","price":1500,"isExtra":true}]</t>
  </si>
  <si>
    <t>2026-03-06T14:20:50.729+01:00</t>
  </si>
  <si>
    <t>2026-03-06T14:27:52.006+01:00</t>
  </si>
  <si>
    <t>[{"id":"103","note":"","count":1,"label":"Zeleninová 40cm","posId":"103","price":30900,"isExtra":false},{"id":"K0000","note":"","count":1,"label":"Balné","posId":"K0000","price":2000,"isExtra":true},{"id":"X113","note":"","count":1,"label":"Bez mozzarelly","posId":"X113","price":0,"KDSTags":["redhighlight"],"isExtra":true},{"id":"X112","note":"","count":1,"label":"Bez oliv","posId":"X112","price":0,"KDSTags":["redhighlight"],"isExtra":true},{"id":"P106","note":"","count":2,"label":"Česnekový dip","posId":"P106","price":2000,"isExtra":false},{"id":"K0000","note":"","count":2,"label":"Balné","posId":"K0000","price":1500,"isExtra":true},{"id":"N125","note":"","count":1,"label":"Pepsi zero sugar 1l","posId":"N125","price":5900,"isExtra":false}]</t>
  </si>
  <si>
    <t>2026-03-06T13:57:38.954+01:00</t>
  </si>
  <si>
    <t>2026-03-06T14:08:02.931+01:00</t>
  </si>
  <si>
    <t>[{"id":"6942755309e364dceebaa2a0","count":1,"label":"BBQ Texas 32cm","posId":"119","price":24900,"isExtra":false},{"id":"6548d5dc06a4d1429ce18774","count":1,"label":"Balné","posId":"K0000","price":1500,"isExtra":true},{"id":"68814b049e75a15035e4ca64","count":1,"label":"USA těsto","posId":"17","price":1000,"isExtra":true},{"id":"6745da7d2b930230e91437fa","count":1,"label":"Rajčatový základ","posId":"ZBR32","price":0,"isExtra":true},{"id":"68553327a6ab244ab368f17e","count":1,"label":"okraj mozzarella, bylinky","posId":"A121","price":5700,"isExtra":true},{"id":"684ae9617273267d3d05b929","count":1,"label":"Mozzarella","posId":"B113","price":3000,"KDSTags":["greenhighlight"],"isExtra":true}]</t>
  </si>
  <si>
    <t>2026-03-06T13:37:02.669+01:00</t>
  </si>
  <si>
    <t>2026-03-06T13:46:21.351+01:00</t>
  </si>
  <si>
    <t>2026-03-06T13:55:10.579+01:00</t>
  </si>
  <si>
    <t>2026-03-06T13:37:03.053+01:00</t>
  </si>
  <si>
    <t>[{"id":"7dc558f4-908c-4dab-b333-a925cc147e51","note":"","count":1,"label":"Comeback 32 cm","posId":"145","price":24900,"isExtra":false},{"id":"21fd0686-e8d1-43f1-84c9-d96f5842a3ca","note":"","count":1,"label":"okraj mozzarella, bylinky","posId":"A121","price":5700,"isExtra":true},{"id":"428db5aa-d6d2-48f7-922d-83003e76e1c3","note":"","count":1,"label":"BEZ -šunka","posId":"X106","price":0,"KDSTags":["redhighlight"],"isExtra":true},{"id":"57448080-8b2a-4b80-a180-66777b6d7d4b","note":"","count":1,"label":"Jalapenos Rolls, 6 ks","posId":"jpr200","price":8900,"isExtra":false}]</t>
  </si>
  <si>
    <t>Shiv</t>
  </si>
  <si>
    <t>2026-03-06T13:32:33.969+01:00</t>
  </si>
  <si>
    <t>2026-03-06T13:40:05.722+01:00</t>
  </si>
  <si>
    <t>2026-03-06T13:26:51.607+01:00</t>
  </si>
  <si>
    <t>2026-03-06T13:36:55.927+01:00</t>
  </si>
  <si>
    <t>[{"id":"6942755309e364dceebaa2a6","count":1,"label":"Hawai 32cm","posId":"114","price":24900,"isExtra":false},{"id":"6548d5dc06a4d1429ce18774","count":1,"label":"Balné","posId":"K0000","price":1500,"isExtra":true}]</t>
  </si>
  <si>
    <t>2026-03-06T13:01:41.621+01:00</t>
  </si>
  <si>
    <t>2026-03-06T13:08:54.534+01:00</t>
  </si>
  <si>
    <t>2026-03-06T13:00:41.752+01:00</t>
  </si>
  <si>
    <t>2026-03-06T13:06:46.510+01:00</t>
  </si>
  <si>
    <t>2026-03-06T12:34:47.279+01:00</t>
  </si>
  <si>
    <t>2026-03-06T12:53:24.613+01:00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</si>
  <si>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54684956","note":"","count":1,"label":"Kuře","posId":"C114","price":4000,"KDSTags":["greenhighlight"],"isExtra":true},{"id":"54684971","note":"","count":1,"label":"Masové kuličky","posId":"C116","price":8900,"KDSTags":["greenhighlight"],"isExtra":true}]</t>
  </si>
  <si>
    <t>Nikita</t>
  </si>
  <si>
    <t>2026-03-06T12:32:39.870+01:00</t>
  </si>
  <si>
    <t>2026-03-06T12:49:14.453+01:00</t>
  </si>
  <si>
    <t>[{"id":"M100","note":"","count":1,"label":"Spicy menu Comeback","posId":"M100","price":34900,"isExtra":false},{"id":"K0000","note":"","count":1,"label":"Balné","posId":"K0000","price":3000,"isExtra":true},{"id":"Y122","note":"","count":1,"label":"Hot &amp; Spicy","posId":"Y122","price":0,"isExtra":true},{"id":"ZRS32","note":"","count":1,"label":"Smetanový základ","posId":"ZRS32","price":0,"isExtra":true},{"id":"A117","note":"","count":1,"label":"okraj hotdog, hořčice","posId":"A117","price":5700,"isExtra":true},{"id":"P102","note":"","count":1,"label":"masové kuličky","posId":"P102","price":0,"isExtra":true},{"id":"N125","note":"","count":1,"label":"Pepsi zero sugar 1l","posId":"N125","price":0,"isExtra":true}]</t>
  </si>
  <si>
    <t>2026-03-06T12:30:02.514+01:00</t>
  </si>
  <si>
    <t>2026-03-06T12:44:48.323+01:00</t>
  </si>
  <si>
    <t>2026-03-06T13:10:02.600+01:00</t>
  </si>
  <si>
    <t>2026-03-06T12:30:03.393+01:00</t>
  </si>
  <si>
    <t>[{"id":"2725a3d1-b696-46fb-83aa-c7691209afce","note":"","count":1,"label":"Zeleninová 32 cm","posId":"115","price":24900,"isExtra":false},{"id":"0c454cc7-3f38-4dea-9e0e-7220d9ba6ce0","note":"","count":1,"label":"Dip česnekový","posId":"P106","price":2000,"isExtra":false},{"id":"8929f51d-818c-4c09-96c6-0164428500a2","note":"","count":1,"label":"Baby špenát &amp; kuře 32 cm","posId":"140","price":24900,"isExtra":false},{"id":"e93eabf5-7d24-462c-a2e7-caf24157b9c1","note":"","count":1,"label":"gorgonzola","posId":"B101","price":3000,"KDSTags":["greenhighlight"],"isExtra":true},{"id":"d3fbee6e-254b-46e7-885e-b580d0e6b445","note":"","count":1,"label":"žampiony","posId":"B105","price":2500,"KDSTags":["greenhighlight"],"isExtra":true}]</t>
  </si>
  <si>
    <t>2026-03-06T12:06:02.823+01:00</t>
  </si>
  <si>
    <t>2026-03-06T12:16:10.112+01:00</t>
  </si>
  <si>
    <t>[{"id":"306cfd4b-8e53-4c39-a094-3a7609370ef0","note":"","count":1,"label":"Hawai 18 cm","posId":"126","price":11900,"isExtra":false},{"id":"57ee4083-2fe8-43c2-b124-cf80dbdf5fa1","note":"","count":1,"label":"Baby špenát &amp; kuře 18 cm","posId":"128","price":11900,"isExtra":false}]</t>
  </si>
  <si>
    <t>2026-03-06T11:51:35.797+01:00</t>
  </si>
  <si>
    <t>2026-03-06T11:55:54.359+01:00</t>
  </si>
  <si>
    <t>2026-03-06T11:49:34.488+01:00</t>
  </si>
  <si>
    <t>2026-03-06T11:54:32.256+01:00</t>
  </si>
  <si>
    <t>[{"id":"6942755309e364dceebaa296","count":1,"label":"Margherita 32cm","posId":"112","price":20900,"isExtra":false},{"id":"6548d5dc06a4d1429ce18774","count":1,"label":"Balné","posId":"K0000","price":1500,"isExtra":true},{"id":"684ae9617273267d3d05b92a","count":1,"label":"Šunka","posId":"B106","price":3000,"KDSTags":["greenhighlight"],"isExtra":true}]</t>
  </si>
  <si>
    <t>Kuldeep</t>
  </si>
  <si>
    <t>2026-03-06T11:39:59.829+01:00</t>
  </si>
  <si>
    <t>2026-03-06T11:47:34.118+01:00</t>
  </si>
  <si>
    <t>[{"id":"110","note":"","count":1,"label":"Hot &amp; Spicy 40cm 🌶️🌶️","posId":"110","price":30900,"isExtra":false},{"id":"K0000","note":"","count":1,"label":"Balné","posId":"K0000","price":2000,"isExtra":true},{"id":"X1000","note":"","count":1,"label":"bez plněných okrajů","posId":"X1000","price":0,"isExtra":true},{"id":"C115","note":"","count":1,"label":"Kukuřice","posId":"C115","price":3500,"KDSTags":["greenhighlight"],"isExtra":true}]</t>
  </si>
  <si>
    <t>2026-03-06T11:34:51.355+01:00</t>
  </si>
  <si>
    <t>2026-03-06T11:44:06.232+01:00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</si>
  <si>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684ae9617273267d3d05b929","count":1,"label":"Mozzarella","posId":"B113","price":3000,"KDSTags":["greenhighlight"],"isExtra":true},{"id":"684ae9617273267d3d05b92a","count":1,"label":"Šunka","posId":"B106","price":3000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</si>
  <si>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2026-03-06T11:31:00.403+01:00</t>
  </si>
  <si>
    <t>2026-03-06T11:39:56.293+01:00</t>
  </si>
  <si>
    <t>[{"id":"54684750","note":"","size":"Margherita 40cm","count":1,"label":"Margherita 40cm","posId":"100","price":26900,"isExtra":false},{"id":"54684827","note":"","count":1,"label":"Balné","posId":"K0000","price":2000,"isExtra":true},{"id":"59555762","note":"","count":1,"label":"BBQ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bylinky","posId":"A122","price":6500,"isExtra":true},{"id":"59808788","note":"","size":"Jablečno-skořicové rolls","count":1,"label":"Jablečno-skořicové rolls","posId":"18","price":8900,"isExtra":false},{"id":"54684837","note":"","count":1,"label":"Balné","posId":"K0000","price":1500,"isExtra":true}]</t>
  </si>
  <si>
    <t>2026-03-06T11:25:01.953+01:00</t>
  </si>
  <si>
    <t>2026-03-06T11:50:40.933+01:00</t>
  </si>
  <si>
    <t>[{"id":"57ee4083-2fe8-43c2-b124-cf80dbdf5fa1","note":"","count":1,"label":"Baby špenát &amp; kuře 18 cm","posId":"128","price":11900,"isExtra":false}]</t>
  </si>
  <si>
    <t>2026-03-06T11:18:02.489+01:00</t>
  </si>
  <si>
    <t>2026-03-06T11:37:04.192+01:00</t>
  </si>
  <si>
    <t>[{"id":"f932f643-9a56-4a16-90b3-20349063a042","note":"","count":1,"label":"Capricciosa 32 cm","posId":"113","price":24900,"isExtra":false}]</t>
  </si>
  <si>
    <t>2026-03-06T11:10:25.921+01:00</t>
  </si>
  <si>
    <t>2026-03-06T11:23:07.174+01:00</t>
  </si>
  <si>
    <t>[{"id":"59592167","note":"","size":"BBQ Meteor 32cm","count":1,"label":"BBQ Meteor 32cm","posId":"118","price":24900,"isExtra":false},{"id":"54684837","note":"","count":1,"label":"Balné","posId":"K0000","price":1500,"isExtra":true},{"id":"57179859","note":"","count":1,"label":"Rajčatový základ","posId":"ZBR32","price":0,"isExtra":true}]</t>
  </si>
  <si>
    <t>2026-03-06T10:56:02.718+01:00</t>
  </si>
  <si>
    <t>2026-03-06T11:39:16.964+01:00</t>
  </si>
  <si>
    <t>2026-03-06T11:55:11.672+01:00</t>
  </si>
  <si>
    <t>2026-03-06T10:56:03.013+01:00</t>
  </si>
  <si>
    <t>[{"id":"6d80fcec-2088-4df1-b35b-3de60046f4e1","note":"","count":1,"label":"Hot &amp; Spicy 32 cm","posId":"146","price":24900,"isExtra":false},{"id":"f2ca88ba-7288-4f05-a925-149da2e2137e","note":"","count":1,"label":"okraj Hotdog, BBQ","posId":"A119","price":5700,"isExtra":true},{"id":"248252c5-4f49-43ec-9d7c-c3f582fe912d","note":"","count":1,"label":"Mirinda 1l","posId":"N126","price":5900,"isExtra":false}]</t>
  </si>
  <si>
    <t>2026-03-06T10:41:04.213+01:00</t>
  </si>
  <si>
    <t>2026-03-06T11:08:35.773+01:00</t>
  </si>
  <si>
    <t>2026-03-06T11:26:41.756+01:00</t>
  </si>
  <si>
    <t>2026-03-06T10:41:05.306+01:00</t>
  </si>
  <si>
    <t>[{"id":"7dc558f4-908c-4dab-b333-a925cc147e51","note":"","count":1,"label":"Comeback 32 cm","posId":"145","price":24900,"isExtra":false},{"id":"bf1ca81d-de2b-4d6c-b720-bc21d05d5afe","note":"","count":1,"label":"Pepperoni Rolls, 6 ks","posId":"P100","price":8900,"isExtra":false}]</t>
  </si>
  <si>
    <t>2026-03-06T10:10:34.137+01:00</t>
  </si>
  <si>
    <t>2026-03-06T11:16:36.390+01:00</t>
  </si>
  <si>
    <t>[{"id":"6942755309e364dceebaa2ca","count":1,"label":"Veggie menu Comeback","posId":"M200","price":34900,"isExtra":false},{"id":"6548d5dc06a4d1429ce18735","count":1,"label":"Balné","posId":"K0000","price":3000,"isExtra":true},{"id":"659bb1f53653e24604f29b88","count":1,"label":"Pepperoni","posId":"Y120","price":0,"isExtra":true},{"id":"6745da7d2b930230e9143ab4","count":1,"label":"BBQ základ","posId":"ZRB32","price":0,"isExtra":true},{"id":"68553327a6ab244ab368f17d","count":1,"label":"bez plněných okrajů","posId":"X1000","price":0,"isExtra":true},{"id":"6548d5dc06a4d1429ce18753","count":1,"label":"česnekový chléb","posId":"P104","price":0,"isExtra":true},{"id":"69427513e2a60e620002e496","count":1,"label":"Mirinda 1l","posId":"N126","price":0,"isExtra":true}]</t>
  </si>
  <si>
    <t>2026-03-06T00:40:03.498+01:00</t>
  </si>
  <si>
    <t>2026-03-06T00:46:41.392+01:00</t>
  </si>
  <si>
    <t>[{"id":"3171e692-1adb-4333-8054-b1a7b136b69f","note":"","count":1,"label":"Pepperoni 32 cm","posId":"144","price":24900,"isExtra":false},{"id":"57c816b2-3e3f-46c2-b126-b09910d79cb0","note":"","count":1,"label":"změna na Smetanový základ","posId":"A129","price":0,"isExtra":true}]</t>
  </si>
  <si>
    <t>2026-03-06T00:34:19.892+01:00</t>
  </si>
  <si>
    <t>2026-03-06T00:39:36.629+01:00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</si>
  <si>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32cm","posId":"116","price":24900,"isExtra":false},{"id":"54684837","note":"","count":1,"label":"Balné","posId":"K0000","price":1500,"isExtra":true},{"id":"59592161","note":"","size":"Margherita 32cm","count":1,"label":"Margherita 32cm","posId":"112","price":20900,"isExtra":false},{"id":"54684837","note":"","count":1,"label":"Balné","posId":"K0000","price":1500,"isExtra":true},{"id":"54684831","note":"","count":1,"label":"bez plněných okrajů","posId":"X1000","price":0,"isExtra":true},{"id":"54684948","note":"","count":1,"label":"Slanina","posId":"B108","price":3000,"KDSTags":["greenhighlight"],"isExtra":true}]</t>
  </si>
  <si>
    <t>2026-03-06T00:24:21.276+01:00</t>
  </si>
  <si>
    <t>2026-03-06T00:24:24.535+01:00</t>
  </si>
  <si>
    <t>[{"id":"d27b48fb-1f2f-415f-a0ce-e859bee96f2a","count":1,"label":"Aquilla jemně perlivá","posId":"N141","price":3900,"isExtra":false,"creatorId":"W8rLF6jrZrgIeSeKwZQo4","isPackging":0,"actualLabel":"Aquilla jemně perlivá"}]</t>
  </si>
  <si>
    <t>2026-03-06T00:07:32.124+01:00</t>
  </si>
  <si>
    <t>2026-03-06T00:13:23.373+01:00</t>
  </si>
  <si>
    <t>2026-03-05T23:56:02.326+01:00</t>
  </si>
  <si>
    <t>2026-03-06T00:00:33.163+01:00</t>
  </si>
  <si>
    <t>2026-03-06T00:13:08.577+01:00</t>
  </si>
  <si>
    <t>2026-03-05T23:56:49.843+01:00</t>
  </si>
  <si>
    <t>[{"id":"424aec40-766b-4a2f-bcc0-a9d6737ba762","note":"","count":1,"label":"Hawai 32 cm","posId":"114","price":24900,"isExtra":false},{"id":"d3fbee6e-254b-46e7-885e-b580d0e6b445","note":"","count":1,"label":"žampiony","posId":"B105","price":2500,"KDSTags":["greenhighlight"],"isExtra":true}]</t>
  </si>
  <si>
    <t>2026-03-05T23:49:55.303+01:00</t>
  </si>
  <si>
    <t>2026-03-05T23:56:31.329+01:00</t>
  </si>
  <si>
    <t>[{"id":"6942755309e364dceebaa284","count":1,"label":"Pepperoni 40cm 🌶️🌶️","posId":"108","price":30900,"isExtra":false},{"id":"6548d5dc06a4d1429ce1830f","count":1,"label":"Balné","posId":"K0000","price":2000,"isExtra":true},{"id":"684ae9617273267d3d05b749","count":1,"label":"Kukuřice","posId":"C115","price":3500,"KDSTags":["greenhighlight"],"isExtra":true}]</t>
  </si>
  <si>
    <t>2026-03-05T23:45:15.066+01:00</t>
  </si>
  <si>
    <t>2026-03-05T23:53:55.405+01:00</t>
  </si>
  <si>
    <t>[{"id":"54684759","note":"","size":"Hawai 40cm","count":1,"label":"Hawai 40cm","posId":"102","price":30900,"isExtra":false},{"id":"54684827","note":"","count":1,"label":"Balné","posId":"K0000","price":2000,"isExtra":true},{"id":"59278281","note":"","size":"Spicy Wings 🌶️","count":1,"label":"Spicy Wings 🌶️","posId":"P101","price":11900,"isExtra":false},{"id":"54684837","note":"","count":1,"label":"Balné","posId":"K0000","price":1500,"isExtra":true},{"id":"57405766","note":"","size":"Pepsi 1l","count":1,"label":"Pepsi 1l","posId":"N124","price":4900,"isExtra":false},{"id":"54684796","note":"","size":"Česnekový dip","count":1,"label":"Česnekový dip","posId":"P106","price":2000,"isExtra":false},{"id":"54684837","note":"","count":1,"label":"Balné","posId":"K0000","price":1500,"isExtra":true}]</t>
  </si>
  <si>
    <t>2026-03-05T23:41:54.512+01:00</t>
  </si>
  <si>
    <t>2026-03-05T23:53:27.271+01:00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</si>
  <si>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základ","posId":"ZRS32","price":0,"isExtra":true},{"id":"68553327a6ab244ab368f17f","count":1,"label":"okraj mozzarella, bbq omáčka","posId":"A123","price":5700,"isExtra":true},{"id":"684ae9617273267d3d05b92f","count":1,"label":"Grana padano, pecorino, parmazán","posId":"B130","price":3000,"KDSTags":["greenhighlight"],"isExtra":true},{"id":"6942755309e364dceebaa2e0","count":1,"label":"Dip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</si>
  <si>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2026-03-05T23:26:42.219+01:00</t>
  </si>
  <si>
    <t>2026-03-05T23:29:21.979+01:00</t>
  </si>
  <si>
    <t>[{"id":"de7b8b77-1f01-4637-9b4b-1c1fe7287d5c","count":1,"label":"Pizza Quattro Formaggi 18","posId":"135","price":11900,"isExtra":false,"creatorId":"L9iOy-i4T4Lj464rcIhr-","isPackging":0,"actualLabel":"Pizza Quattro Formaggi 18"}]</t>
  </si>
  <si>
    <t>2026-03-05T23:19:40.274+01:00</t>
  </si>
  <si>
    <t>2026-03-05T23:27:44.254+01:00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</si>
  <si>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🌶️","posId":"121","price":24900,"isExtra":false},{"id":"6548d5dc06a4d1429ce18774","count":1,"label":"Balné","posId":"K0000","price":1500,"isExtra":true},{"id":"6745da7d2b930230e9143ab5","count":1,"label":"Smetanový základ","posId":"ZRS32","price":0,"isExtra":true},{"id":"6942755309e364dceebaa2e0","count":1,"label":"Dip Jalapeňos","posId":"P107","price":2000,"isExtra":false},{"id":"6548d5dc06a4d1429ce18774","count":1,"label":"Balné","posId":"K0000","price":1500,"isExtra":true}]</t>
  </si>
  <si>
    <t>2026-03-05T23:19:03.110+01:00</t>
  </si>
  <si>
    <t>2026-03-05T23:28:23.961+01:00</t>
  </si>
  <si>
    <t>2026-03-05T23:10:04.712+01:00</t>
  </si>
  <si>
    <t>2026-03-05T23:17:41.184+01:00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</si>
  <si>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</si>
  <si>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2026-03-05T23:06:35.697+01:00</t>
  </si>
  <si>
    <t>2026-03-05T23:16:28.143+01:00</t>
  </si>
  <si>
    <t>[{"id":"6942755309e364dceebaa2f2","count":1,"label":"Pepsi 1l","posId":"N124","price":4900,"isExtra":false},{"id":"6942755309e364dceebaa2a0","count":1,"label":"BBQ Texas 32cm","posId":"119","price":24900,"isExtra":false},{"id":"6548d5dc06a4d1429ce18774","count":1,"label":"Balné","posId":"K0000","price":1500,"isExtra":true},{"id":"6942755309e364dceebaa27e","count":1,"label":"Quattro Formaggi 40cm","posId":"111","price":30900,"isExtra":false},{"id":"6548d5dc06a4d1429ce1830f","count":1,"label":"Balné","posId":"K0000","price":2000,"isExtra":true},{"id":"6942755309e364dceebaa2fc","count":3,"label":"Aquilla neperlivá","posId":"N140","price":3900,"isExtra":false}]</t>
  </si>
  <si>
    <t>2026-03-05T23:01:41.382+01:00</t>
  </si>
  <si>
    <t>2026-03-05T23:09:14.361+01:00</t>
  </si>
  <si>
    <t>[{"id":"59592166","note":"","size":"BBQ Texas 32cm","count":1,"label":"BBQ Texas 32cm","posId":"119","price":24900,"isExtra":false},{"id":"54684837","note":"","count":1,"label":"Balné","posId":"K0000","price":1500,"isExtra":true},{"id":"59592174","note":"","count":1,"label":"USA těsto","posId":"17","price":1000,"isExtra":true},{"id":"57179859","note":"","count":1,"label":"Rajčatový základ","posId":"ZBR32","price":0,"isExtra":true},{"id":"54684831","note":"","count":1,"label":"bez plněných okrajů","posId":"X1000","price":0,"isExtra":true}]</t>
  </si>
  <si>
    <t>2026-03-05T22:58:06.187+01:00</t>
  </si>
  <si>
    <t>2026-03-05T23:06:28.145+01:00</t>
  </si>
  <si>
    <t>2026-03-05T22:43:46.229+01:00</t>
  </si>
  <si>
    <t>2026-03-05T22:57:04.056+01:00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</si>
  <si>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🌶️🌶️","posId":"108","price":30900,"isExtra":false},{"id":"54684827","note":"","count":1,"label":"Balné","posId":"K0000","price":2000,"isExtra":true},{"id":"54684759","note":"","size":"Hawai 40cm","count":1,"label":"Hawai 40cm","posId":"102","price":30900,"isExtra":false},{"id":"54684827","note":"","count":1,"label":"Balné","posId":"K0000","price":2000,"isExtra":true}]</t>
  </si>
  <si>
    <t>2026-03-05T22:43:30.113+01:00</t>
  </si>
  <si>
    <t>2026-03-05T22:51:43.995+01:00</t>
  </si>
  <si>
    <t>[{"id":"120","note":"","count":1,"label":"Pepperoni 32cm 🌶️🌶️","posId":"120","price":24900,"isExtra":false},{"id":"K0000","note":"","count":1,"label":"Balné","posId":"K0000","price":1500,"isExtra":true},{"id":"N124","note":"","count":1,"label":"Pepsi 1l","posId":"N124","price":4900,"isExtra":false}]</t>
  </si>
  <si>
    <t>2026-03-05T22:37:26.088+01:00</t>
  </si>
  <si>
    <t>2026-03-05T22:50:56.026+01:00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</si>
  <si>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bylinky","posId":"A122","price":6500,"isExtra":true},{"id":"684ae9617273267d3d05b749","count":1,"label":"Kukuřice","posId":"C115","price":3500,"KDSTags":["greenhighlight"],"isExtra":true}]</t>
  </si>
  <si>
    <t>2026-03-05T22:11:05.696+01:00</t>
  </si>
  <si>
    <t>2026-03-05T22:18:03.026+01:00</t>
  </si>
  <si>
    <t>2026-03-05T22:04:02.838+01:00</t>
  </si>
  <si>
    <t>2026-03-05T22:15:52.620+01:00</t>
  </si>
  <si>
    <t>[{"id":"50d0c33c-440a-47e3-8208-1c68574950af","note":"","count":1,"label":"Capricciosa 32 cm","posId":"137","price":24900,"isExtra":false},{"id":"2725a3d1-b696-46fb-83aa-c7691209afce","note":"","count":1,"label":"Zeleninová 32 cm","posId":"115","price":24900,"isExtra":false},{"id":"3b51edda-398d-47d1-8cbd-b96caad0e92c","note":"","count":1,"label":"šunka","posId":"B106","price":3000,"KDSTags":["greenhighlight"],"isExtra":true}]</t>
  </si>
  <si>
    <t>2026-03-05T21:59:52.740+01:00</t>
  </si>
  <si>
    <t>2026-03-05T22:10:20.779+01:00</t>
  </si>
  <si>
    <t>[{"id":"6942755309e364dceebaa2a6","count":1,"label":"Hawai 32cm","posId":"114","price":24900,"isExtra":false},{"id":"6548d5dc06a4d1429ce18774","count":1,"label":"Balné","posId":"K0000","price":1500,"isExtra":true},{"id":"6745da7d2b930230e9143ab4","count":1,"label":"BBQ základ","posId":"ZRB32","price":0,"isExtra":true}]</t>
  </si>
  <si>
    <t>Parveen</t>
  </si>
  <si>
    <t>2026-03-05T21:59:05.792+01:00</t>
  </si>
  <si>
    <t>2026-03-05T22:08:35.724+01:00</t>
  </si>
  <si>
    <t>[{"id":"P106","note":"","count":2,"label":"Česnekový dip","posId":"P106","price":2000,"isExtra":false},{"id":"K0000","note":"","count":2,"label":"Balné","posId":"K0000","price":1500,"isExtra":true},{"id":"108","note":"","count":1,"label":"Pepperoni 40cm 🌶️🌶️","posId":"108","price":30900,"isExtra":false},{"id":"K0000","note":"","count":1,"label":"Balné","posId":"K0000","price":2000,"isExtra":true}]</t>
  </si>
  <si>
    <t>2026-03-05T21:59:02.811+01:00</t>
  </si>
  <si>
    <t>2026-03-05T22:07:17.459+01:00</t>
  </si>
  <si>
    <t>2026-03-05T22:16:23.543+01:00</t>
  </si>
  <si>
    <t>2026-03-05T22:00:07.307+01:00</t>
  </si>
  <si>
    <t>2026-03-05T21:52:44.643+01:00</t>
  </si>
  <si>
    <t>2026-03-05T21:52:53.234+01:00</t>
  </si>
  <si>
    <t>[{"id":"5b4032d3-8346-45a9-86d5-b86731599dcf","count":1,"label":"Pizza BBQ Texas 32","posId":"119","price":24900,"isExtra":false,"creatorId":"U7-Y977_XXJ5XdWtSda5G","isPackging":0,"actualLabel":"Pizza BBQ Texas 32"},{"id":"extra_20230331101812_74","count":1,"label":"Cibule","posId":"B103","price":2500,"KDSTags":["greenhighlight"],"isExtra":true,"mainItemId":"5b4032d3-8346-45a9-86d5-b86731599dcf"}]</t>
  </si>
  <si>
    <t>2026-03-05T21:49:03.354+01:00</t>
  </si>
  <si>
    <t>2026-03-05T21:58:02.366+01:00</t>
  </si>
  <si>
    <t>2026-03-05T22:11:04.478+01:00</t>
  </si>
  <si>
    <t>2026-03-05T21:51:02.339+01:00</t>
  </si>
  <si>
    <t>[{"id":"f932f643-9a56-4a16-90b3-20349063a042","note":"","count":1,"label":"Capricciosa 32 cm","posId":"113","price":24900,"isExtra":false},{"id":"0c454cc7-3f38-4dea-9e0e-7220d9ba6ce0","note":"","count":2,"label":"Dip česnekový","posId":"P106","price":2000,"isExtra":false},{"id":"424aec40-766b-4a2f-bcc0-a9d6737ba762","note":"","count":1,"label":"Hawai 32 cm","posId":"114","price":24900,"isExtra":false},{"id":"57c816b2-3e3f-46c2-b126-b09910d79cb0","note":"","count":1,"label":"změna na Smetanový základ","posId":"A129","price":0,"isExtra":true}]</t>
  </si>
  <si>
    <t>2026-03-05T21:41:03.280+01:00</t>
  </si>
  <si>
    <t>2026-03-05T21:51:25.336+01:00</t>
  </si>
  <si>
    <t>2026-03-05T21:39:45.056+01:00</t>
  </si>
  <si>
    <t>2026-03-05T21:48:48.546+01:00</t>
  </si>
  <si>
    <t>2026-03-05T21:36:30.697+01:00</t>
  </si>
  <si>
    <t>2026-03-05T21:52:49.249+01:00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</si>
  <si>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základ","posId":"ZSR40","price":0,"isExtra":true},{"id":"54684861","note":"","count":1,"label":"okraj mozzarella, bylinky","posId":"A122","price":6500,"isExtra":true},{"id":"54684896","note":"","count":1,"label":"Olivy","posId":"C112","price":3500,"KDSTags":["greenhighlight"],"isExtra":true}]</t>
  </si>
  <si>
    <t>2026-03-05T21:32:04.524+01:00</t>
  </si>
  <si>
    <t>2026-03-05T21:45:07.862+01:00</t>
  </si>
  <si>
    <t>2026-03-05T21:56:58.047+01:00</t>
  </si>
  <si>
    <t>2026-03-05T21:32:04.814+01:00</t>
  </si>
  <si>
    <t>[{"id":"e14574c4-b8aa-4b67-9714-d939fcb8ffee","note":"","count":1,"label":"Zeleninová 40 cm","posId":"103","price":30900,"isExtra":false},{"id":"eb426525-9181-4714-9963-380f5c0ae0e5","note":"","count":1,"label":"Okraj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,{"id":"0c454cc7-3f38-4dea-9e0e-7220d9ba6ce0","note":"","count":1,"label":"Dip česnekový","posId":"P106","price":2000,"isExtra":false}]</t>
  </si>
  <si>
    <t>2026-03-05T21:30:34.965+01:00</t>
  </si>
  <si>
    <t>2026-03-05T21:37:11.326+01:00</t>
  </si>
  <si>
    <t>[{"id":"db512a49-05d7-4924-a817-5d5d5968a844","count":1,"label":"Pizza Capricciosa 32","posId":"113","price":24900,"isExtra":false,"creatorId":"WjbJqOmNbHqQDHoexTjKg","isPackging":0,"actualLabel":"Pizza Capricciosa 32"},{"id":"0bea1fb1-a6d1-4425-b818-6eca29fb16e8","count":1,"label":"Pizza Comeback 32","posId":"121","price":24900,"isExtra":false,"creatorId":"G6ncOtv0b_xOtEJzdk3vc","isPackging":0,"actualLabel":"Pizza Comeback 32"}]</t>
  </si>
  <si>
    <t>2026-03-05T21:06:17.045+01:00</t>
  </si>
  <si>
    <t>2026-03-05T21:11:35.466+01:00</t>
  </si>
  <si>
    <t>2026-03-05T21:04:09.550+01:00</t>
  </si>
  <si>
    <t>2026-03-05T21:15:03.473+01:00</t>
  </si>
  <si>
    <t>[{"id":"114","note":"","count":1,"label":"Hawai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základ","posId":"ZRB32","price":0,"isExtra":true},{"id":"123","note":"","count":1,"label":"Quattro Formaggi 32cm","posId":"123","price":24900,"isExtra":false},{"id":"K0000","note":"","count":1,"label":"Balné","posId":"K0000","price":1500,"isExtra":true},{"id":"B103","note":"","count":1,"label":"Cibule","posId":"B103","price":2500,"KDSTags":["greenhighlight"],"isExtra":true}]</t>
  </si>
  <si>
    <t>2026-03-05T20:59:03.391+01:00</t>
  </si>
  <si>
    <t>2026-03-05T21:07:32.250+01:00</t>
  </si>
  <si>
    <t>2026-03-05T21:26:18.912+01:00</t>
  </si>
  <si>
    <t>2026-03-05T20:59:03.639+01:00</t>
  </si>
  <si>
    <t>[{"id":"1259035b-bb9c-4781-bd3f-6114a4a72dd6","note":"","count":1,"label":"Baby špenát &amp; kuře 40 cm","posId":"104","price":30900,"isExtra":false}]</t>
  </si>
  <si>
    <t>2026-03-05T20:53:55.849+01:00</t>
  </si>
  <si>
    <t>2026-03-05T21:06:17.562+01:00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</si>
  <si>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🌶️🌶️","posId":"110","price":30900,"isExtra":false},{"id":"54684827","note":"","count":1,"label":"Balné","posId":"K0000","price":2000,"isExtra":true},{"id":"59555759","note":"","count":1,"label":"Smetanový základ","posId":"ZRS40","price":0,"isExtra":true},{"id":"54684904","note":"","count":1,"label":"okraj hotdog, bbq omáčka","posId":"A120","price":6500,"isExtra":true},{"id":"64093260","note":"","size":"Sweet passion 32 cm","count":1,"label":"Sweet passion 32 cm","posId":"29","price":20900,"isExtra":false},{"id":"54684837","note":"","count":1,"label":"Balné","posId":"K0000","price":1500,"isExtra":true}]</t>
  </si>
  <si>
    <t>2026-03-05T20:51:10.576+01:00</t>
  </si>
  <si>
    <t>2026-03-05T20:57:52.355+01:00</t>
  </si>
  <si>
    <t>[{"id":"6942755309e364dceebaa298","count":1,"label":"Quattro Formaggi 32cm","posId":"123","price":24900,"isExtra":false},{"id":"6548d5dc06a4d1429ce18774","count":1,"label":"Balné","posId":"K0000","price":1500,"isExtra":true}]</t>
  </si>
  <si>
    <t>2026-03-05T20:43:03.344+01:00</t>
  </si>
  <si>
    <t>2026-03-05T20:52:28.643+01:00</t>
  </si>
  <si>
    <t>2026-03-05T21:07:10.675+01:00</t>
  </si>
  <si>
    <t>2026-03-05T20:43:03.768+01:00</t>
  </si>
  <si>
    <t>[{"id":"63675afb-9d1b-42b2-9d42-9e80500fdd28","note":"","count":1,"label":"Comeback 40 cm","posId":"109","price":30900,"isExtra":false},{"id":"0c454cc7-3f38-4dea-9e0e-7220d9ba6ce0","note":"","count":3,"label":"Dip česnekový","posId":"P106","price":2000,"isExtra":false},{"id":"1259035b-bb9c-4781-bd3f-6114a4a72dd6","note":"","count":1,"label":"Baby špenát &amp; kuře 40 cm","posId":"104","price":30900,"isExtra":false}]</t>
  </si>
  <si>
    <t>2026-03-05T20:38:05.631+01:00</t>
  </si>
  <si>
    <t>2026-03-05T20:48:03.233+01:00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</si>
  <si>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🌶️","posId":"109","price":30900,"isExtra":false},{"id":"6548d5dc06a4d1429ce1830f","count":1,"label":"Balné","posId":"K0000","price":2000,"isExtra":true},{"id":"68bf09bcaf3bc568810c1eef","count":1,"label":"okraj mozzarella, bylinky","posId":"A122","price":6500,"isExtra":true}]</t>
  </si>
  <si>
    <t>2026-03-05T20:28:03.780+01:00</t>
  </si>
  <si>
    <t>2026-03-05T20:35:20.094+01:00</t>
  </si>
  <si>
    <t>2026-03-05T20:44:02.833+01:00</t>
  </si>
  <si>
    <t>2026-03-05T20:28:04.331+01:00</t>
  </si>
  <si>
    <t>[{"id":"dd5d901d-3787-43d0-9efe-85e31e1c5def","note":"","count":1,"label":"Pepperoni 32 cm","posId":"120","price":24900,"isExtra":false},{"id":"720272d2-1717-4af6-8eea-e928bb95234b","note":"","count":1,"label":"kukuřice","posId":"B115","price":2500,"KDSTags":["greenhighlight"],"isExtra":true},{"id":"0c454cc7-3f38-4dea-9e0e-7220d9ba6ce0","note":"","count":2,"label":"Dip česnekový","posId":"P106","price":2000,"isExtra":false},{"id":"d587ab86-7858-46b7-a58c-52ffe6b6a574","note":"","count":1,"label":"Comeback 18 cm","posId":"133","price":11900,"isExtra":false}]</t>
  </si>
  <si>
    <t>2026-03-05T20:25:35.101+01:00</t>
  </si>
  <si>
    <t>2026-03-05T20:38:45.320+01:00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</si>
  <si>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32cm","posId":"113","price":24900,"isExtra":false},{"id":"54684837","note":"","count":1,"label":"Balné","posId":"K0000","price":1500,"isExtra":true}]</t>
  </si>
  <si>
    <t>2026-03-05T20:21:03.770+01:00</t>
  </si>
  <si>
    <t>2026-03-05T21:06:28.223+01:00</t>
  </si>
  <si>
    <t>2026-03-05T21:17:43.145+01:00</t>
  </si>
  <si>
    <t>2026-03-05T20:21:04.307+01:00</t>
  </si>
  <si>
    <t>[{"id":"2d3d5617-9c58-43de-9934-040859ce552d","note":"","count":1,"label":"BBQ Meteor 32 cm","posId":"118","price":24900,"isExtra":false},{"id":"9da77a77-b741-4be5-8ca1-8de18601259c","note":"","count":2,"label":"Spicy Wings","posId":"P101","price":11900,"isExtra":false}]</t>
  </si>
  <si>
    <t>2026-03-05T20:20:03.216+01:00</t>
  </si>
  <si>
    <t>2026-03-05T20:28:22.105+01:00</t>
  </si>
  <si>
    <t>2026-03-05T20:54:13.276+01:00</t>
  </si>
  <si>
    <t>2026-03-05T20:20:04.182+01:00</t>
  </si>
  <si>
    <t>2026-03-05T20:19:12.926+01:00</t>
  </si>
  <si>
    <t>2026-03-05T20:32:03.805+01:00</t>
  </si>
  <si>
    <t>[{"id":"59592167","note":"","size":"BBQ Meteor 32cm","count":1,"label":"BBQ Meteor 32cm","posId":"118","price":24900,"isExtra":false},{"id":"54684837","note":"","count":1,"label":"Balné","posId":"K0000","price":1500,"isExtra":true},{"id":"57179859","note":"","count":1,"label":"Rajčatový základ","posId":"ZBR32","price":0,"isExtra":true},{"id":"54684795","note":"","size":"Pepperoni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</si>
  <si>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2026-03-05T20:14:48.425+01:00</t>
  </si>
  <si>
    <t>2026-03-05T20:26:09.208+01:00</t>
  </si>
  <si>
    <t>2026-03-05T20:12:50.321+01:00</t>
  </si>
  <si>
    <t>2026-03-05T20:23:41.973+01:00</t>
  </si>
  <si>
    <t>[{"id":"738593a0-8f57-4362-a091-9d91c6577149","count":1,"label":"Pizza BBQ Texas 40","posId":"107","price":30900,"isExtra":false,"creatorId":"kS7Y9t6LccYYPt2UofIaa","isPackging":0,"actualLabel":"Pizza BBQ Texas 40"}]</t>
  </si>
  <si>
    <t>2026-03-05T20:01:40.115+01:00</t>
  </si>
  <si>
    <t>2026-03-05T20:20:55.208+01:00</t>
  </si>
  <si>
    <t>2026-03-05T19:59:39.185+01:00</t>
  </si>
  <si>
    <t>2026-03-05T20:14:38.242+01:00</t>
  </si>
  <si>
    <t>[{"id":"6942755309e364dceebaa2a8","count":1,"label":"Capricciosa 32cm","posId":"113","price":24900,"isExtra":false},{"id":"6548d5dc06a4d1429ce18774","count":1,"label":"Balné","posId":"K0000","price":1500,"isExtra":true},{"id":"6942755309e364dceebaa2e2","count":1,"label":"Jablečno-skořicové rolls","posId":"18","price":8900,"isExtra":false},{"id":"6548d5dc06a4d1429ce18774","count":1,"label":"Balné","posId":"K0000","price":1500,"isExtra":true},{"id":"6942755309e364dceebaa2de","count":1,"label":"Choco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</si>
  <si>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2026-03-05T19:57:39.501+01:00</t>
  </si>
  <si>
    <t>2026-03-05T20:09:41.135+01:00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</si>
  <si>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</si>
  <si>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2026-03-05T19:57:37.902+01:00</t>
  </si>
  <si>
    <t>2026-03-05T20:06:10.084+01:00</t>
  </si>
  <si>
    <t>2026-03-05T19:55:02.761+01:00</t>
  </si>
  <si>
    <t>2026-03-05T20:20:05.009+01:00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</si>
  <si>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bylinky","posId":"A122","price":6500,"isExtra":true},{"id":"3f15a32f-4d5b-4afb-ae1b-12f68224d029","note":"","count":1,"label":"Olivy","posId":"C112","price":3500,"KDSTags":["greenhighlight"],"isExtra":true}]</t>
  </si>
  <si>
    <t>2026-03-05T19:54:02.897+01:00</t>
  </si>
  <si>
    <t>2026-03-05T20:02:52.926+01:00</t>
  </si>
  <si>
    <t>2026-03-05T20:12:46.119+01:00</t>
  </si>
  <si>
    <t>2026-03-05T19:54:03.265+01:00</t>
  </si>
  <si>
    <t>[{"id":"3fb2a405-31db-4fd3-b8b2-bf0ce52f7bfe","note":"","count":1,"label":"Sweet passion 18 cm","posId":"30","price":11900,"isExtra":false},{"id":"f991b551-d418-40dc-886d-2413cfe0e20e","note":"","count":1,"label":"Margherita 32 cm","posId":"112","price":20900,"isExtra":false},{"id":"f125674e-4779-4f62-be7d-0e4b2ee0ac26","note":"","count":1,"label":"cibule","posId":"B103","price":2500,"KDSTags":["greenhighlight"],"isExtra":true},{"id":"b019e49c-8abf-4c78-a7cb-040722477356","note":"","count":1,"label":"slanina","posId":"B108","price":3000,"KDSTags":["greenhighlight"],"isExtra":true},{"id":"3b51edda-398d-47d1-8cbd-b96caad0e92c","note":"","count":1,"label":"šunka","posId":"B106","price":3000,"KDSTags":["greenhighlight"],"isExtra":true}]</t>
  </si>
  <si>
    <t>2026-03-05T19:42:02.923+01:00</t>
  </si>
  <si>
    <t>2026-03-05T19:55:37.940+01:00</t>
  </si>
  <si>
    <t>[{"id":"63d3d8e2-08ad-42e7-bee2-0e2c8e2248bf","note":"","count":1,"label":"BBQ Texas 40 cm","posId":"107","price":30900,"isExtra":false},{"id":"f61b7339-3b20-4583-b2b8-12e48de2876d","note":"","count":1,"label":"změna na Rajčatový základ","posId":"A127","price":0,"isExtra":true},{"id":"622835b8-8ccd-4776-9f66-ccee484725e6","note":"","count":1,"label":"Okraj Hotdog, hořčice","posId":"A118","price":6500,"isExtra":true}]</t>
  </si>
  <si>
    <t>2026-03-05T19:37:06.094+01:00</t>
  </si>
  <si>
    <t>2026-03-05T19:49:47.042+01:00</t>
  </si>
  <si>
    <t>2026-03-05T19:59:51.440+01:00</t>
  </si>
  <si>
    <t>2026-03-05T19:37:06.784+01:00</t>
  </si>
  <si>
    <t>[{"id":"a0148f4d-e608-4061-b0cf-421635d1867d","count":4,"label":"Spicy Wings","posId":"P101","price":11900,"isExtra":false,"creatorId":"PYBkkvm3_1ZDYVaYCJrzp","isPackging":1500,"actualLabel":"Spicy Wings"},{"id":"db512a49-05d7-4924-a817-5d5d5968a844","count":1,"label":"Pizza Capricciosa 32","posId":"113","price":24900,"isExtra":false,"creatorId":"YB6X2EK7pO5x3RW2j5suQ","isPackging":0,"actualLabel":"Pizza Capricciosa 32"},{"id":"GYSRqjuX_5GgPnyWxK3RZ","count":1,"label":"Bez oliv","posId":"X112","price":0,"KDSTags":["redhighlight"],"isExtra":true,"mainItemId":"db512a49-05d7-4924-a817-5d5d5968a844"},{"id":"c2eae2bb-a701-4741-8180-ef6bd455d86d","count":1,"label":"Pepsi zero sugar 1l","posId":"N125","price":5900,"isExtra":false,"creatorId":"b34WYdVLx3yZ_6JeqG9Zc","isPackging":0,"actualLabel":"Pepsi zero sugar 1l"},{"id":"c2eae2bb-a701-4741-8180-ef6bd455d86d","count":1,"label":"Pepsi zero sugar 1l","posId":"N125","price":5900,"isExtra":false,"creatorId":"zSVPnQ4AuWcINhVmxkySK","isPackging":0,"actualLabel":"Pepsi zero sugar 1l"},{"id":"c2eae2bb-a701-4741-8180-ef6bd455d86d","count":1,"label":"Pepsi zero sugar 1l","posId":"N125","price":5900,"isExtra":false,"creatorId":"vkyKxdhNWbTFibQvuN4-p","isPackging":0,"actualLabel":"Pepsi zero sugar 1l"},{"id":"c2eae2bb-a701-4741-8180-ef6bd455d86d","count":1,"label":"Pepsi zero sugar 1l","posId":"N125","price":5900,"isExtra":false,"creatorId":"V9l-H3R0Fvel6NOx6Cijd","isPackging":0,"actualLabel":"Pepsi zero sugar 1l"},{"id":"c2eae2bb-a701-4741-8180-ef6bd455d86d","count":1,"label":"Pepsi zero sugar 1l","posId":"N125","price":5900,"isExtra":false,"creatorId":"VA2ob0rxA5frcOzC4UF6w","isPackging":0,"actualLabel":"Pepsi zero sugar 1l"}]</t>
  </si>
  <si>
    <t>2026-03-05T19:31:57.417+01:00</t>
  </si>
  <si>
    <t>2026-03-05T19:52:54.072+01:00</t>
  </si>
  <si>
    <t>[{"id":"54684750","note":"","size":"Margherita 40cm","count":1,"label":"Margherita 40cm","posId":"100","price":26900,"isExtra":false},{"id":"54684827","note":"","count":1,"label":"Balné","posId":"K0000","price":2000,"isExtra":true},{"id":"54684751","note":"Prosím kuřecí pořádně propéct.","size":"Quattro Formaggi 40cm","count":1,"label":"Quattro Formaggi 40cm","posId":"111","price":30900,"isExtra":false},{"id":"54684827","note":"","count":1,"label":"Balné","posId":"K0000","price":2000,"isExtra":true},{"id":"54684956","note":"","count":1,"label":"Kuře","posId":"C114","price":4000,"KDSTags":["greenhighlight"],"isExtra":true},{"id":"57423462","note":"","size":"Dip Jalapeňos","count":2,"label":"Dip Jalapeňos","posId":"P107","price":2000,"isExtra":false},{"id":"54684837","note":"","count":2,"label":"Balné","posId":"K0000","price":1500,"isExtra":true}]</t>
  </si>
  <si>
    <t>2026-03-05T19:31:19.897+01:00</t>
  </si>
  <si>
    <t>2026-03-05T19:46:24.093+01:00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</si>
  <si>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základ","posId":"ZRB32","price":0,"isExtra":true},{"id":"54684898","note":"","count":1,"label":"okraj hotdog, hořčice","posId":"A117","price":5700,"isExtra":true}]</t>
  </si>
  <si>
    <t>2026-03-05T19:26:20.340+01:00</t>
  </si>
  <si>
    <t>2026-03-05T19:43:40.064+01:00</t>
  </si>
  <si>
    <t>2026-03-05T19:24:21.984+01:00</t>
  </si>
  <si>
    <t>2026-03-05T19:36:43.067+01:00</t>
  </si>
  <si>
    <t>[{"id":"6942755309e364dceebaa28e","count":1,"label":"Capricciosa 40cm","posId":"101","price":30900,"isExtra":false},{"id":"6548d5dc06a4d1429ce1830f","count":1,"label":"Balné","posId":"K0000","price":2000,"isExtra":true},{"id":"684ae9617273267d3d05ba5a","count":1,"label":"Bez oliv","posId":"X112","price":0,"KDSTags":["redhighlight"],"isExtra":true},{"id":"6942755309e364dceebaa28e","count":1,"label":"Capricciosa 40cm","posId":"101","price":30900,"isExtra":false},{"id":"6548d5dc06a4d1429ce1830f","count":1,"label":"Balné","posId":"K0000","price":2000,"isExtra":true}]</t>
  </si>
  <si>
    <t>2026-03-05T19:22:17.318+01:00</t>
  </si>
  <si>
    <t>2026-03-05T19:33:21.198+01:00</t>
  </si>
  <si>
    <t>[{"id":"6942755309e364dceebaa2a6","count":1,"label":"Hawai 32cm","posId":"114","price":24900,"isExtra":false},{"id":"6548d5dc06a4d1429ce18774","count":1,"label":"Balné","posId":"K0000","price":1500,"isExtra":true},{"id":"684ae9617273267d3d05b929","count":1,"label":"Mozzarella","posId":"B113","price":3000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</si>
  <si>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2026-03-05T19:18:16.704+01:00</t>
  </si>
  <si>
    <t>2026-03-05T19:31:58.160+01:00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</si>
  <si>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bylinky","posId":"A121","price":5700,"isExtra":true},{"id":"684ae9617273267d3d05b926","count":1,"label":"Cibule","posId":"B103","price":2500,"KDSTags":["greenhighlight"],"isExtra":true},{"id":"6942755309e364dceebaa2aa","count":1,"label":"Baby Špenát &amp; kuře 32cm","posId":"116","price":24900,"isExtra":false},{"id":"6548d5dc06a4d1429ce18774","count":1,"label":"Balné","posId":"K0000","price":1500,"isExtra":true},{"id":"68553327a6ab244ab368f17e","count":1,"label":"okraj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bylinky","posId":"A121","price":5700,"isExtra":true},{"id":"684ae9617273267d3d05b92e","count":1,"label":"Pepperoni salám","posId":"B109","price":3000,"KDSTags":["greenhighlight"],"isExtra":true},{"id":"6942755309e364dceebaa2d8","count":1,"label":"Česnekový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</si>
  <si>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Nyamdavaa</t>
  </si>
  <si>
    <t>2026-03-05T19:04:31.224+01:00</t>
  </si>
  <si>
    <t>2026-03-05T19:19:05.276+01:00</t>
  </si>
  <si>
    <t>2026-03-05T18:59:57.239+01:00</t>
  </si>
  <si>
    <t>2026-03-05T19:10:11.137+01:00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</si>
  <si>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🌶️🌶️","posId":"110","price":30900,"isExtra":false},{"id":"6548d5dc06a4d1429ce1830f","count":1,"label":"Balné","posId":"K0000","price":2000,"isExtra":true},{"id":"6745da7d2b930230e9143d65","count":1,"label":"BBQ základ","posId":"ZRB40","price":0,"isExtra":true},{"id":"68bf09bcaf3bc568810c1eee","count":1,"label":"bez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dip","posId":"P106","price":2000,"isExtra":false},{"id":"6548d5dc06a4d1429ce18774","count":1,"label":"Balné","posId":"K0000","price":1500,"isExtra":true},{"id":"6942755309e364dceebaa2da","count":1,"label":"BBQ dip","posId":"P105","price":2000,"isExtra":false},{"id":"6548d5dc06a4d1429ce18774","count":1,"label":"Balné","posId":"K0000","price":1500,"isExtra":true}]</t>
  </si>
  <si>
    <t>2026-03-05T18:57:27.196+01:00</t>
  </si>
  <si>
    <t>2026-03-05T19:08:05.136+01:00</t>
  </si>
  <si>
    <t>2026-03-05T18:55:57.244+01:00</t>
  </si>
  <si>
    <t>2026-03-05T19:14:56.233+01:00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</si>
  <si>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🌶️🌶️","posId":"108","price":30900,"isExtra":false},{"id":"54684827","note":"","count":1,"label":"Balné","posId":"K0000","price":2000,"isExtra":true},{"id":"54684861","note":"","count":1,"label":"okraj mozzarella, bylinky","posId":"A122","price":6500,"isExtra":true},{"id":"54684759","note":"","size":"Hawai 40cm","count":1,"label":"Hawai 40cm","posId":"102","price":30900,"isExtra":false},{"id":"54684827","note":"","count":1,"label":"Balné","posId":"K0000","price":2000,"isExtra":true}]</t>
  </si>
  <si>
    <t>2026-03-05T18:54:21.271+01:00</t>
  </si>
  <si>
    <t>2026-03-05T19:05:56.107+01:00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</si>
  <si>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</si>
  <si>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2026-03-05T18:48:03.614+01:00</t>
  </si>
  <si>
    <t>2026-03-05T19:04:50.089+01:00</t>
  </si>
  <si>
    <t>2026-03-05T19:19:24.245+01:00</t>
  </si>
  <si>
    <t>2026-03-05T18:48:04.083+01:00</t>
  </si>
  <si>
    <t>[{"id":"6a406468-94b2-4aab-8b3e-c490dfbbdf08","note":"","count":1,"label":"Hot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,{"id":"f315e3ea-4d99-415a-ab21-4d8aa27beec9","note":"","count":1,"label":"Kuře","posId":"C114","price":4000,"KDSTags":["greenhighlight"],"isExtra":true},{"id":"d5c01305-5b81-4931-8ef0-14413da22bab","note":"","count":1,"label":"Kukuřice","posId":"C115","price":3500,"KDSTags":["greenhighlight"],"isExtra":true},{"id":"86843148-4e32-4979-bfd6-d7151207f70f","note":"","count":1,"label":"Šunka","posId":"C106","price":4000,"KDSTags":["greenhighlight"],"isExtra":true},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bylinky","posId":"A122","price":6500,"isExtra":true}]</t>
  </si>
  <si>
    <t>2026-03-05T18:40:43.076+01:00</t>
  </si>
  <si>
    <t>2026-03-05T18:51:11.163+01:00</t>
  </si>
  <si>
    <t>[{"id":"121","note":"","count":1,"label":"Comeback 32cm 🌶️","posId":"121","price":24900,"isExtra":false},{"id":"K0000","note":"","count":1,"label":"Balné","posId":"K0000","price":1500,"isExtra":true},{"id":"113","note":"","count":1,"label":"Capricciosa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bylinky","posId":"A121","price":5700,"isExtra":true}]</t>
  </si>
  <si>
    <t>2026-03-05T18:35:38.795+01:00</t>
  </si>
  <si>
    <t>2026-03-05T18:42:19.457+01:00</t>
  </si>
  <si>
    <t>2026-03-05T18:31:13.257+01:00</t>
  </si>
  <si>
    <t>2026-03-05T18:36:08.896+01:00</t>
  </si>
  <si>
    <t>[{"id":"54dc7925-4d38-486b-b12e-3a96c2e2fabb","count":1,"label":"Pizza Pepperoni 18","posId":"132","price":11900,"isExtra":false,"creatorId":"J9pWerLRQ7z3EBCrOKAbM","isPackging":0,"actualLabel":"Pizza Pepperoni 18"},{"id":"17ad363f-96ef-4e94-9246-dbc72c9ef474","count":1,"label":"Dip česnekový","posId":"P106","price":2000,"isExtra":false,"creatorId":"GhLarVVAmiwwU143coCH7","isPackging":0,"actualLabel":"Dip česnekový"}]</t>
  </si>
  <si>
    <t>2026-03-05T18:28:02.980+01:00</t>
  </si>
  <si>
    <t>2026-03-05T18:38:18.922+01:00</t>
  </si>
  <si>
    <t>2026-03-05T18:48:39.084+01:00</t>
  </si>
  <si>
    <t>2026-03-05T18:28:03.434+01:00</t>
  </si>
  <si>
    <t>[{"id":"3171e692-1adb-4333-8054-b1a7b136b69f","note":"","count":1,"label":"Pepperoni 32 cm","posId":"144","price":24900,"isExtra":false},{"id":"57448080-8b2a-4b80-a180-66777b6d7d4b","note":"","count":1,"label":"Jalapenos Rolls, 6 ks","posId":"jpr200","price":8900,"isExtra":false}]</t>
  </si>
  <si>
    <t>2026-03-05T18:14:02.417+01:00</t>
  </si>
  <si>
    <t>2026-03-05T18:22:06.372+01:00</t>
  </si>
  <si>
    <t>2026-03-05T18:43:33.482+01:00</t>
  </si>
  <si>
    <t>2026-03-05T18:14:02.840+01:00</t>
  </si>
  <si>
    <t>[{"id":"f991b551-d418-40dc-886d-2413cfe0e20e","note":"","count":1,"label":"Margherita 32 cm","posId":"112","price":20900,"isExtra":false},{"id":"04393824-6434-40a1-bc0f-7e9637e70a6b","note":"","count":2,"label":"Pečené brambory","posId":"P103","price":6900,"isExtra":false},{"id":"0c454cc7-3f38-4dea-9e0e-7220d9ba6ce0","note":"","count":1,"label":"Dip česnekový","posId":"P106","price":2000,"isExtra":false}]</t>
  </si>
  <si>
    <t>2026-03-05T18:09:02.340+01:00</t>
  </si>
  <si>
    <t>2026-03-05T18:15:12.808+01:00</t>
  </si>
  <si>
    <t>2026-03-05T18:34:58.222+01:00</t>
  </si>
  <si>
    <t>2026-03-05T18:09:02.763+01:00</t>
  </si>
  <si>
    <t>2026-03-05T18:05:02.456+01:00</t>
  </si>
  <si>
    <t>2026-03-05T18:13:28.823+01:00</t>
  </si>
  <si>
    <t>2026-03-05T18:28:27.565+01:00</t>
  </si>
  <si>
    <t>2026-03-05T18:05:04.912+01:00</t>
  </si>
  <si>
    <t>[{"id":"7dc558f4-908c-4dab-b333-a925cc147e51","note":"","count":1,"label":"Comeback 32 cm","posId":"145","price":24900,"isExtra":false},{"id":"21fd0686-e8d1-43f1-84c9-d96f5842a3ca","note":"","count":1,"label":"okraj mozzarella, bylinky","posId":"A121","price":5700,"isExtra":true}]</t>
  </si>
  <si>
    <t>2026-03-05T18:03:26.529+01:00</t>
  </si>
  <si>
    <t>2026-03-05T18:12:17.158+01:00</t>
  </si>
  <si>
    <t>[{"id":"54684751","note":"","size":"Quattro Formaggi 40cm","count":1,"label":"Quattro Formaggi 40cm","posId":"111","price":30900,"isExtra":false},{"id":"54684827","note":"","count":1,"label":"Balné","posId":"K0000","price":2000,"isExtra":true}]</t>
  </si>
  <si>
    <t>2026-03-05T17:47:02.090+01:00</t>
  </si>
  <si>
    <t>2026-03-05T17:55:58.742+01:00</t>
  </si>
  <si>
    <t>2026-03-05T18:08:42.309+01:00</t>
  </si>
  <si>
    <t>2026-03-05T17:47:02.779+01:00</t>
  </si>
  <si>
    <t>[{"id":"3fb2a405-31db-4fd3-b8b2-bf0ce52f7bfe","note":"","count":1,"label":"Sweet passion 18 cm","posId":"30","price":11900,"isExtra":false},{"id":"df65c440-9414-439e-8f8e-b4f30f154296","note":"","count":1,"label":"Hawai 40 cm","posId":"102","price":30900,"isExtra":false}]</t>
  </si>
  <si>
    <t>2026-03-05T17:43:55.357+01:00</t>
  </si>
  <si>
    <t>2026-03-05T17:59:00.978+01:00</t>
  </si>
  <si>
    <t>2026-03-05T17:42:37.476+01:00</t>
  </si>
  <si>
    <t>2026-03-05T17:52:32.034+01:00</t>
  </si>
  <si>
    <t>[{"id":"6942755309e364dceebaa2a6","count":1,"label":"Hawai 32cm","posId":"114","price":24900,"isExtra":false},{"id":"6548d5dc06a4d1429ce18774","count":1,"label":"Balné","posId":"K0000","price":1500,"isExtra":true},{"id":"6942755309e364dceebaa29c","count":1,"label":"Comeback 32cm 🌶️","posId":"121","price":24900,"isExtra":false},{"id":"6548d5dc06a4d1429ce18774","count":1,"label":"Balné","posId":"K0000","price":1500,"isExtra":true}]</t>
  </si>
  <si>
    <t>2026-03-05T17:40:03.343+01:00</t>
  </si>
  <si>
    <t>2026-03-05T17:46:02.726+01:00</t>
  </si>
  <si>
    <t>2026-03-05T17:54:20.596+01:00</t>
  </si>
  <si>
    <t>2026-03-05T17:40:03.645+01:00</t>
  </si>
  <si>
    <t>[{"id":"dd5d901d-3787-43d0-9efe-85e31e1c5def","note":"","count":1,"label":"Pepperoni 32 cm","posId":"120","price":24900,"isExtra":false},{"id":"a3d62a5d-2e1d-48db-874e-d64becff7059","note":"","count":1,"label":"změna na BBQ základ","posId":"A128","price":0,"isExtra":true}]</t>
  </si>
  <si>
    <t>2026-03-05T17:34:20.726+01:00</t>
  </si>
  <si>
    <t>2026-03-05T17:44:24.399+01:00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</si>
  <si>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bylinky","posId":"A121","price":5700,"isExtra":true},{"id":"59592166","note":"","size":"BBQ Texas 32cm","count":1,"label":"BBQ Texas 32cm","posId":"119","price":24900,"isExtra":false},{"id":"54684837","note":"","count":1,"label":"Balné","posId":"K0000","price":1500,"isExtra":true},{"id":"57179859","note":"","count":1,"label":"Rajčatový základ","posId":"ZBR32","price":0,"isExtra":true},{"id":"54684866","note":"","count":1,"label":"okraj mozzarella, bylinky","posId":"A121","price":5700,"isExtra":true},{"id":"54684796","note":"","size":"Česnekový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</si>
  <si>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2026-03-05T17:29:57.195+01:00</t>
  </si>
  <si>
    <t>2026-03-05T17:37:03.897+01:00</t>
  </si>
  <si>
    <t>[{"id":"6942755309e364dceebaa28a","count":1,"label":"Zeleninová 40cm","posId":"103","price":30900,"isExtra":false},{"id":"6548d5dc06a4d1429ce1830f","count":1,"label":"Balné","posId":"K0000","price":2000,"isExtra":true},{"id":"6745da7d2b930230e9143d64","count":1,"label":"Smetanový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okrajů","posId":"X1000","price":0,"isExtra":true}]</t>
  </si>
  <si>
    <t>2026-03-05T17:11:02.226+01:00</t>
  </si>
  <si>
    <t>2026-03-05T17:19:08.589+01:00</t>
  </si>
  <si>
    <t>2026-03-05T17:35:53.516+01:00</t>
  </si>
  <si>
    <t>2026-03-05T17:11:02.576+01:00</t>
  </si>
  <si>
    <t>[{"id":"63d3d8e2-08ad-42e7-bee2-0e2c8e2248bf","note":"","count":1,"label":"BBQ Texas 40 cm","posId":"107","price":30900,"isExtra":false},{"id":"cb1b8132-0c9b-419f-9b1c-568c16576a0c","note":"","count":1,"label":"Pepperoni 40 cm","posId":"108","price":30900,"isExtra":false}]</t>
  </si>
  <si>
    <t>2026-03-05T17:10:48.086+01:00</t>
  </si>
  <si>
    <t>2026-03-05T17:21:45.699+01:00</t>
  </si>
  <si>
    <t>[{"id":"4a20dc15-9932-4890-a338-4b8782bfca29","count":1,"label":"Pizza Comeback 40","posId":"109","price":30900,"isExtra":false,"creatorId":"9WB_Fu44p_nRkg3oJ5Qjt","isPackging":0,"actualLabel":"Pizza Comeback 40"},{"id":"extra_20230331101812_96","count":1,"label":"Kukuřice","posId":"C115","price":3500,"KDSTags":["greenhighlight"],"isExtra":true,"mainItemId":"4a20dc15-9932-4890-a338-4b8782bfca29"}]</t>
  </si>
  <si>
    <t>Ahmad Farid</t>
  </si>
  <si>
    <t>2026-03-05T17:09:50.917+01:00</t>
  </si>
  <si>
    <t>2026-03-05T17:23:42.474+01:00</t>
  </si>
  <si>
    <t>[{"id":"116","note":"","count":1,"label":"Baby Špenát &amp; kuře 32cm","posId":"116","price":24900,"isExtra":false},{"id":"K0000","note":"","count":1,"label":"Balné","posId":"K0000","price":1500,"isExtra":true},{"id":"N125","note":"","count":1,"label":"Pepsi zero sugar 1l","posId":"N125","price":5900,"isExtra":false},{"id":"P106","note":"","count":1,"label":"Česnekový dip","posId":"P106","price":2000,"isExtra":false},{"id":"K0000","note":"","count":1,"label":"Balné","posId":"K0000","price":1500,"isExtra":true}]</t>
  </si>
  <si>
    <t>2026-03-05T17:07:02.770+01:00</t>
  </si>
  <si>
    <t>2026-03-05T18:30:12.735+01:00</t>
  </si>
  <si>
    <t>[{"id":"5e57993d-26f3-465c-aa35-1e3806b0b477","note":"","count":1,"label":"Hot &amp; Spicy 32 cm","posId":"122","price":24900,"isExtra":false},{"id":"21fd0686-e8d1-43f1-84c9-d96f5842a3ca","note":"","count":1,"label":"okraj mozzarella, bylinky","posId":"A121","price":5700,"isExtra":true},{"id":"d587ab86-7858-46b7-a58c-52ffe6b6a574","note":"","count":1,"label":"Comeback 18 cm","posId":"133","price":11900,"isExtra":false},{"id":"0be5d6e4-3937-4919-889b-9a6960efd46f","note":"","count":1,"label":"Kukuřice.","posId":"A115","price":1500,"isExtra":true},{"id":"5972eec0-ca59-4f52-b279-96c9f5c3eb67","note":"","count":1,"label":"BEZ -cibule","posId":"X103","price":0,"KDSTags":["redhighlight"],"isExtra":true},{"id":"544e1fcc-8cf1-435b-bd25-3fa9ac3a59bb","note":"","count":1,"label":"BEZ -pepperoni salám","posId":"X109","price":0,"KDSTags":["redhighlight"],"isExtra":true},{"id":"7dc558f4-908c-4dab-b333-a925cc147e51","note":"","count":1,"label":"Comeback 32 cm","posId":"145","price":24900,"isExtra":false},{"id":"fe90afa4-a02c-4a85-8b9e-5f997e31adfb","note":"","count":1,"label":"Česnekový chléb","posId":"P104","price":7900,"isExtra":false}]</t>
  </si>
  <si>
    <t>2026-03-05T16:57:35.897+01:00</t>
  </si>
  <si>
    <t>2026-03-05T17:10:33.842+01:00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</si>
  <si>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🌶️🌶️","posId":"120","price":24900,"isExtra":false},{"id":"6548d5dc06a4d1429ce18774","count":1,"label":"Balné","posId":"K0000","price":1500,"isExtra":true}]</t>
  </si>
  <si>
    <t>2026-03-05T16:48:59.710+01:00</t>
  </si>
  <si>
    <t>2026-03-05T16:58:23.744+01:00</t>
  </si>
  <si>
    <t>2026-03-05T16:38:52.746+01:00</t>
  </si>
  <si>
    <t>2026-03-05T16:45:49.771+01:00</t>
  </si>
  <si>
    <t>2026-03-05T16:33:02.733+01:00</t>
  </si>
  <si>
    <t>2026-03-05T16:40:39.423+01:00</t>
  </si>
  <si>
    <t>2026-03-05T15:59:14.446+01:00</t>
  </si>
  <si>
    <t>2026-03-05T16:11:58.507+01:00</t>
  </si>
  <si>
    <t>[{"id":"54684755","note":"","size":"BBQ Texas 40cm","count":1,"label":"BBQ Texas 40cm","posId":"107","price":30900,"isExtra":false},{"id":"54684827","note":"","count":1,"label":"Balné","posId":"K0000","price":2000,"isExtra":true},{"id":"59555758","note":"","count":1,"label":"Rajčatový základ","posId":"ZBR40","price":0,"isExtra":true},{"id":"54684868","note":"","count":1,"label":"okraj mozzarella, bbq omáčka","posId":"A124","price":6500,"isExtra":true},{"id":"54684930","note":"","count":1,"label":"Kukuřice","posId":"C115","price":3500,"KDSTags":["greenhighlight"],"isExtra":true}]</t>
  </si>
  <si>
    <t>2026-03-05T15:51:50.418+01:00</t>
  </si>
  <si>
    <t>2026-03-05T16:03:41.555+01:00</t>
  </si>
  <si>
    <t>Esayas</t>
  </si>
  <si>
    <t>2026-03-05T15:39:16.522+01:00</t>
  </si>
  <si>
    <t>2026-03-05T15:56:58.459+01:00</t>
  </si>
  <si>
    <t>[{"id":"101","note":"","count":2,"label":"Capricciosa 40cm","posId":"101","price":30900,"isExtra":false},{"id":"K0000","note":"","count":2,"label":"Balné","posId":"K0000","price":2000,"isExtra":true},{"id":"A122","note":"","count":2,"label":"okraj mozzarella, bylinky","posId":"A122","price":6500,"isExtra":true},{"id":"X112","note":"","count":2,"label":"Bez oliv","posId":"X112","price":0,"KDSTags":["redhighlight"],"isExtra":true},{"id":"101","note":"","count":1,"label":"Capricciosa 40cm","posId":"101","price":30900,"isExtra":false},{"id":"K0000","note":"","count":1,"label":"Balné","posId":"K0000","price":2000,"isExtra":true},{"id":"A122","note":"","count":1,"label":"okraj mozzarella, bylinky","posId":"A122","price":6500,"isExtra":true}]</t>
  </si>
  <si>
    <t>2026-03-05T15:25:03.933+01:00</t>
  </si>
  <si>
    <t>2026-03-05T15:35:34.230+01:00</t>
  </si>
  <si>
    <t>2026-03-05T15:05:58.707+01:00</t>
  </si>
  <si>
    <t>2026-03-05T15:23:05.315+01:00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</si>
  <si>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40cm","posId":"101","price":30900,"isExtra":false},{"id":"54684827","note":"","count":1,"label":"Balné","posId":"K0000","price":2000,"isExtra":true},{"id":"54684825","note":"","count":1,"label":"bez plněných okrajů","posId":"X1000","price":0,"isExtra":true},{"id":"54684889","note":"","count":1,"label":"Bez oliv","posId":"X112","price":0,"KDSTags":["redhighlight"],"isExtra":true}]</t>
  </si>
  <si>
    <t>2026-03-05T14:58:08.126+01:00</t>
  </si>
  <si>
    <t>2026-03-05T15:20:57.306+01:00</t>
  </si>
  <si>
    <t>[{"id":"6942755309e364dceebaa298","count":1,"label":"Quattro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těsto","posId":"17","price":1000,"isExtra":true},{"id":"68553327a6ab244ab368f180","count":1,"label":"okraj hotdog, hořčice","posId":"A117","price":5700,"isExtra":true},{"id":"684ae9617273267d3d05b922","count":1,"label":"Žampiony","posId":"B105","price":2500,"KDSTags":["greenhighlight"],"isExtra":true},{"id":"684ae9617273267d3d05b923","count":1,"label":"Olivy","posId":"B112","price":2500,"KDSTags":["greenhighlight"],"isExtra":true},{"id":"6942755309e364dceebaa282","count":1,"label":"Comeback 40cm 🌶️","posId":"109","price":30900,"isExtra":false},{"id":"6548d5dc06a4d1429ce1830f","count":1,"label":"Balné","posId":"K0000","price":2000,"isExtra":true},{"id":"68bf09bcaf3bc568810c1ef1","count":1,"label":"okraj hotdog, hořčice","posId":"A118","price":6500,"isExtra":true},{"id":"684ae9617273267d3d05b74e","count":1,"label":"Gorgonzola","posId":"C101","price":4000,"KDSTags":["greenhighlight"],"isExtra":true}]</t>
  </si>
  <si>
    <t>2026-03-05T14:21:03.503+01:00</t>
  </si>
  <si>
    <t>2026-03-05T14:39:29.748+01:00</t>
  </si>
  <si>
    <t>[{"id":"9113385a-d4b6-407a-b0f4-d904f93de010","note":"","count":1,"label":"Baby špenát &amp; kuře 32 cm","posId":"116","price":24900,"isExtra":false},{"id":"21fd0686-e8d1-43f1-84c9-d96f5842a3ca","note":"","count":1,"label":"okraj mozzarella, bylinky","posId":"A121","price":5700,"isExtra":true},{"id":"f125674e-4779-4f62-be7d-0e4b2ee0ac26","note":"","count":1,"label":"cibule","posId":"B103","price":2500,"KDSTags":["greenhighlight"],"isExtra":true},{"id":"0c454cc7-3f38-4dea-9e0e-7220d9ba6ce0","note":"","count":1,"label":"Dip česnekový","posId":"P106","price":2000,"isExtra":false}]</t>
  </si>
  <si>
    <t>2026-03-05T14:17:14.491+01:00</t>
  </si>
  <si>
    <t>2026-03-05T14:23:53.893+01:00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</si>
  <si>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🌶️🌶️","posId":"120","price":24900,"isExtra":false},{"id":"6548d5dc06a4d1429ce18774","count":1,"label":"Balné","posId":"K0000","price":1500,"isExtra":true},{"id":"6942755309e364dceebaa2f2","count":1,"label":"Pepsi 1l","posId":"N124","price":4900,"isExtra":false}]</t>
  </si>
  <si>
    <t>2026-03-05T13:48:29.794+01:00</t>
  </si>
  <si>
    <t>2026-03-05T14:04:34.813+01:00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</si>
  <si>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základ","posId":"ZSR40","price":0,"isExtra":true},{"id":"54684861","note":"","count":1,"label":"okraj mozzarella, bylinky","posId":"A122","price":6500,"isExtra":true},{"id":"54684865","note":"","count":1,"label":"Bez gorgonzoly","posId":"X101","price":0,"KDSTags":["redhighlight"],"isExtra":true},{"id":"54684949","note":"","count":1,"label":"Slanina","posId":"C108","price":4000,"KDSTags":["greenhighlight"],"isExtra":true},{"id":"54684957","note":"","count":1,"label":"Pepperoni salám","posId":"C109","price":4000,"KDSTags":["greenhighlight"],"isExtra":true},{"id":"54684796","note":"","size":"Česnekový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</si>
  <si>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2026-03-05T13:12:34.432+01:00</t>
  </si>
  <si>
    <t>2026-03-05T13:20:28.449+01:00</t>
  </si>
  <si>
    <t>2026-03-05T13:11:16.972+01:00</t>
  </si>
  <si>
    <t>2026-03-05T13:17:31.770+01:00</t>
  </si>
  <si>
    <t>[{"id":"54684750","note":"","size":"Margherita 40cm","count":1,"label":"Margherita 40cm","posId":"100","price":26900,"isExtra":false},{"id":"54684827","note":"","count":1,"label":"Balné","posId":"K0000","price":2000,"isExtra":true},{"id":"54684942","note":"","count":1,"label":"Šunka","posId":"C106","price":4000,"KDSTags":["greenhighlight"],"isExtra":true}]</t>
  </si>
  <si>
    <t>2026-03-05T13:08:03.109+01:00</t>
  </si>
  <si>
    <t>2026-03-05T13:14:37.228+01:00</t>
  </si>
  <si>
    <t>2026-03-05T13:21:15.517+01:00</t>
  </si>
  <si>
    <t>2026-03-05T13:08:04.089+01:00</t>
  </si>
  <si>
    <t>2026-03-05T12:35:27.110+01:00</t>
  </si>
  <si>
    <t>2026-03-05T12:43:15.223+01:00</t>
  </si>
  <si>
    <t>2026-03-05T12:08:03.386+01:00</t>
  </si>
  <si>
    <t>2026-03-05T12:22:08.001+01:00</t>
  </si>
  <si>
    <t>[{"id":"2f3dc32a-f7b9-4e14-942d-0e11242b85d6","note":"","count":1,"label":"Pepperoni 18 cm","posId":"132","price":11900,"isExtra":false},{"id":"1aa4b142-e6d7-4d61-ba94-40298841a888","note":"","count":1,"label":"Quattro Formaggi 32 cm","posId":"123","price":24900,"isExtra":false},{"id":"21fd0686-e8d1-43f1-84c9-d96f5842a3ca","note":"","count":1,"label":"okraj mozzarella, bylinky","posId":"A121","price":5700,"isExtra":true},{"id":"ac575c49-bae3-4ee1-943f-d9f988468f7f","note":"","count":1,"label":"ananas","posId":"B100","price":2500,"KDSTags":["greenhighlight"],"isExtra":true}]</t>
  </si>
  <si>
    <t>2026-03-05T11:57:37.014+01:00</t>
  </si>
  <si>
    <t>2026-03-05T12:14:14.225+01:00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</si>
  <si>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okrajů","posId":"X1000","price":0,"isExtra":true},{"id":"54684912","note":"","count":1,"label":"Bez cibule","posId":"X103","price":0,"KDSTags":["redhighlight"],"isExtra":true},{"id":"59808788","note":"","size":"Jablečno-skořicové rolls","count":1,"label":"Jablečno-skořicové rolls","posId":"18","price":8900,"isExtra":false},{"id":"54684837","note":"","count":1,"label":"Balné","posId":"K0000","price":1500,"isExtra":true}]</t>
  </si>
  <si>
    <t>2026-03-05T11:46:21.992+01:00</t>
  </si>
  <si>
    <t>2026-03-05T12:05:49.950+01:00</t>
  </si>
  <si>
    <t>[{"id":"738aa3ae-d2dd-4b3d-a30a-44f2259be94b","count":1,"label":"Pizza BBQ Meteor 18","posId":"130","price":11900,"isExtra":false,"creatorId":"RgNq2t2PotSJGHjD4zbJ6","isPackging":0,"actualLabel":"Pizza BBQ Meteor 18"}]</t>
  </si>
  <si>
    <t>2026-03-05T11:44:03.122+01:00</t>
  </si>
  <si>
    <t>2026-03-05T12:04:26.293+01:00</t>
  </si>
  <si>
    <t>2026-03-05T12:21:16.103+01:00</t>
  </si>
  <si>
    <t>2026-03-05T11:44:05.177+01:00</t>
  </si>
  <si>
    <t>[{"id":"6a406468-94b2-4aab-8b3e-c490dfbbdf08","note":"","count":1,"label":"Hot &amp; Spicy 40 cm","posId":"110","price":30900,"isExtra":false},{"id":"df65c440-9414-439e-8f8e-b4f30f154296","note":"","count":1,"label":"Hawai 40 cm","posId":"102","price":30900,"isExtra":false},{"id":"c37883bc-1dd4-4f99-812d-f89a299ee1f5","note":"","count":1,"label":"Margherita 40 cm","posId":"100","price":26900,"isExtra":false}]</t>
  </si>
  <si>
    <t>2026-03-05T11:41:19.852+01:00</t>
  </si>
  <si>
    <t>2026-03-05T11:49:46.016+01:00</t>
  </si>
  <si>
    <t>2026-03-05T11:36:01.901+01:00</t>
  </si>
  <si>
    <t>2026-03-05T11:47:15.835+01:00</t>
  </si>
  <si>
    <t>[{"id":"be5c7908-f592-4704-987f-cd7d7281f32e","note":"","count":1,"label":"Comeback 32 cm","posId":"121","price":24900,"isExtra":false},{"id":"720272d2-1717-4af6-8eea-e928bb95234b","note":"","count":1,"label":"kukuřice","posId":"B115","price":2500,"KDSTags":["greenhighlight"],"isExtra":true}]</t>
  </si>
  <si>
    <t>2026-03-05T11:25:03.031+01:00</t>
  </si>
  <si>
    <t>2026-03-05T11:54:30.806+01:00</t>
  </si>
  <si>
    <t>[{"id":"eaf5673a-2acd-457a-bff6-8e65ba4050c9","note":"","count":1,"label":"dip jalapenos","posId":"P107","price":2000,"isExtra":false},{"id":"1aa4b142-e6d7-4d61-ba94-40298841a888","note":"","count":1,"label":"Quattro Formaggi 32 cm","posId":"123","price":24900,"isExtra":false},{"id":"2585f58b-88a9-4cf3-bee9-d0f178b1877c","note":"","count":1,"label":"okraj Hotdog bez omáčky","posId":"A125","price":5700,"isExtra":true}]</t>
  </si>
  <si>
    <t>2026-03-05T11:18:57.854+01:00</t>
  </si>
  <si>
    <t>2026-03-05T11:25:01.851+01:00</t>
  </si>
  <si>
    <t>[{"id":"664bd2b5-40f0-4839-a4f1-3cec89afae33","count":1,"label":"Pizza Quattro Formaggi 32","posId":"123","price":24900,"isExtra":false,"creatorId":"JiV1KijLCkzHyaOGwugui","isPackging":0,"actualLabel":"Pizza Quattro Formaggi 32"}]</t>
  </si>
  <si>
    <t>2026-03-05T10:57:16.137+01:00</t>
  </si>
  <si>
    <t>2026-03-05T11:07:51.011+01:00</t>
  </si>
  <si>
    <t>[{"id":"57405766","note":"","size":"Pepsi 1l","count":2,"label":"Pepsi 1l","posId":"N124","price":4900,"isExtra":false},{"id":"57423462","note":"","size":"Dip Jalapeňos","count":4,"label":"Dip Jalapeňos","posId":"P107","price":2000,"isExtra":false},{"id":"54684837","note":"","count":4,"label":"Balné","posId":"K0000","price":1500,"isExtra":true},{"id":"59592167","note":"","size":"BBQ Meteor 32cm","count":1,"label":"BBQ Meteor 32cm","posId":"118","price":24900,"isExtra":false},{"id":"54684837","note":"","count":1,"label":"Balné","posId":"K0000","price":1500,"isExtra":true},{"id":"57179859","note":"","count":1,"label":"Rajčatový základ","posId":"ZBR32","price":0,"isExtra":true},{"id":"54684898","note":"","count":1,"label":"okraj hotdog, hořčice","posId":"A117","price":5700,"isExtra":true},{"id":"54684851","note":"","count":1,"label":"Bez slaniny","posId":"X108","price":0,"KDSTags":["redhighlight"],"isExtra":true},{"id":"54684848","note":"","count":1,"label":"Jalapeňos","posId":"B102","price":2500,"KDSTags":["greenhighlight"],"isExtra":true},{"id":"54684928","note":"","count":1,"label":"Kukuřice","posId":"B115","price":2500,"KDSTags":["greenhighlight"],"isExtra":true},{"id":"54684939","note":"","count":1,"label":"Mozzarella","posId":"B113","price":3000,"KDSTags":["greenhighlight"],"isExtra":true}]</t>
  </si>
  <si>
    <t>2026-03-05T00:22:19.272+01:00</t>
  </si>
  <si>
    <t>2026-03-05T00:27:38.580+01:00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</si>
  <si>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🌶️🌶️","posId":"122","price":24900,"isExtra":false},{"id":"54684837","note":"","count":1,"label":"Balné","posId":"K0000","price":1500,"isExtra":true},{"id":"57179851","note":"","count":1,"label":"Smetanový základ","posId":"ZRS32","price":0,"isExtra":true},{"id":"54684866","note":"","count":1,"label":"okraj mozzarella, bylinky","posId":"A121","price":5700,"isExtra":true},{"id":"54684877","note":"","count":1,"label":"Žampiony","posId":"B105","price":2500,"KDSTags":["greenhighlight"],"isExtra":true}]</t>
  </si>
  <si>
    <t>2026-03-04T23:57:02.871+01:00</t>
  </si>
  <si>
    <t>2026-03-05T00:05:15.106+01:00</t>
  </si>
  <si>
    <t>2026-03-05T00:19:15.386+01:00</t>
  </si>
  <si>
    <t>2026-03-04T23:57:30.758+01:00</t>
  </si>
  <si>
    <t>[{"id":"5e57993d-26f3-465c-aa35-1e3806b0b477","note":"","count":1,"label":"Hot &amp; Spicy 32 cm","posId":"122","price":24900,"isExtra":false},{"id":"720272d2-1717-4af6-8eea-e928bb95234b","note":"","count":1,"label":"kukuřice","posId":"B115","price":2500,"KDSTags":["greenhighlight"],"isExtra":true},{"id":"0c454cc7-3f38-4dea-9e0e-7220d9ba6ce0","note":"","count":2,"label":"Dip česnekový","posId":"P106","price":2000,"isExtra":false},{"id":"5e57993d-26f3-465c-aa35-1e3806b0b477","note":"","count":1,"label":"Hot &amp; Spicy 32 cm","posId":"122","price":24900,"isExtra":false},{"id":"1a902d9c-c6c4-4e15-b30a-3906f056006f","note":"","count":1,"label":"Pepsi zero sugar 1l","posId":"N125","price":5900,"isExtra":false}]</t>
  </si>
  <si>
    <t>2026-03-04T23:40:03.789+01:00</t>
  </si>
  <si>
    <t>2026-03-04T23:46:50.021+01:00</t>
  </si>
  <si>
    <t>[{"id":"3171e692-1adb-4333-8054-b1a7b136b69f","note":"","count":1,"label":"Pepperoni 32 cm","posId":"144","price":24900,"isExtra":false},{"id":"554b5341-3de7-4a69-b579-50bb01af629a","note":"","count":1,"label":"Quattro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bylinky","posId":"A122","price":6500,"isExtra":true}]</t>
  </si>
  <si>
    <t>2026-03-04T23:13:07.422+01:00</t>
  </si>
  <si>
    <t>2026-03-04T23:17:50.233+01:00</t>
  </si>
  <si>
    <t>[{"id":"54684759","note":"","size":"Hawai 40cm","count":1,"label":"Hawai 40cm","posId":"102","price":30900,"isExtra":false},{"id":"54684827","note":"","count":1,"label":"Balné","posId":"K0000","price":2000,"isExtra":true},{"id":"59555759","note":"","count":1,"label":"Smetanový základ","posId":"ZRS40","price":0,"isExtra":true},{"id":"57293746","note":"","size":"Opočno pistáciová","count":1,"label":"Opočno pistáciová","posId":"D109","price":12900,"isExtra":false}]</t>
  </si>
  <si>
    <t>2026-03-04T23:01:29.129+01:00</t>
  </si>
  <si>
    <t>2026-03-04T23:06:44.971+01:00</t>
  </si>
  <si>
    <t>[{"id":"6942755309e364dceebaa284","count":1,"label":"Pepperoni 40cm 🌶️🌶️","posId":"108","price":30900,"isExtra":false},{"id":"6548d5dc06a4d1429ce1830f","count":1,"label":"Balné","posId":"K0000","price":2000,"isExtra":true},{"id":"684ae9617273267d3d05b743","count":1,"label":"Jalapeňos","posId":"C102","price":3500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</si>
  <si>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2026-03-04T22:28:15.508+01:00</t>
  </si>
  <si>
    <t>2026-03-04T22:33:44.087+01:00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</si>
  <si>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těsto","posId":"17","price":1000,"isExtra":true},{"id":"ZSR32","note":"","count":1,"label":"Rajčatový základ","posId":"ZSR32","price":0,"isExtra":true},{"id":"X101","note":"","count":1,"label":"Bez gorgonzoly","posId":"X101","price":0,"KDSTags":["redhighlight"],"isExtra":true}]</t>
  </si>
  <si>
    <t>2026-03-04T22:24:02.923+01:00</t>
  </si>
  <si>
    <t>2026-03-04T22:26:34.733+01:00</t>
  </si>
  <si>
    <t>[{"id":"5e57993d-26f3-465c-aa35-1e3806b0b477","note":"","count":1,"label":"Hot &amp; Spicy 32 cm","posId":"122","price":24900,"isExtra":false},{"id":"0c454cc7-3f38-4dea-9e0e-7220d9ba6ce0","note":"","count":1,"label":"Dip česnekový","posId":"P106","price":2000,"isExtra":false}]</t>
  </si>
  <si>
    <t>2026-03-04T22:18:45.252+01:00</t>
  </si>
  <si>
    <t>2026-03-04T22:26:18.931+01:00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</si>
  <si>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c","count":1,"label":"Capricciosa","posId":"Y113","price":0,"isExtra":true},{"id":"6727398ad7e63a615a067fd6","count":1,"label":"masové kuličky","posId":"P102","price":0,"isExtra":true},{"id":"69427513e2a60e620002e495","count":1,"label":"Pepsi zero sugar 1l","posId":"N125","price":0,"isExtra":true}]</t>
  </si>
  <si>
    <t>2026-03-04T22:17:02.810+01:00</t>
  </si>
  <si>
    <t>2026-03-04T22:20:34.087+01:00</t>
  </si>
  <si>
    <t>2026-03-04T22:29:05.955+01:00</t>
  </si>
  <si>
    <t>2026-03-04T22:17:03.088+01:00</t>
  </si>
  <si>
    <t>2026-03-04T22:12:16.034+01:00</t>
  </si>
  <si>
    <t>2026-03-04T22:19:48.106+01:00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</si>
  <si>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🌶️🌶️","posId":"110","price":30900,"isExtra":false},{"id":"54684827","note":"","count":1,"label":"Balné","posId":"K0000","price":2000,"isExtra":true},{"id":"54684750","note":"","size":"Margherita 40cm","count":1,"label":"Margherita 40cm","posId":"100","price":26900,"isExtra":false},{"id":"54684827","note":"","count":1,"label":"Balné","posId":"K0000","price":2000,"isExtra":true}]</t>
  </si>
  <si>
    <t>2026-03-04T22:09:11.397+01:00</t>
  </si>
  <si>
    <t>2026-03-04T22:18:45.175+01:00</t>
  </si>
  <si>
    <t>2026-03-04T21:28:15.776+01:00</t>
  </si>
  <si>
    <t>2026-03-04T21:46:29.597+01:00</t>
  </si>
  <si>
    <t>[{"id":"6942755309e364dceebaa29e","count":2,"label":"Pepperoni 32cm 🌶️🌶️","posId":"120","price":24900,"isExtra":false},{"id":"6548d5dc06a4d1429ce18774","count":2,"label":"Balné","posId":"K0000","price":1500,"isExtra":true},{"id":"684ae9617273267d3d05b927","count":2,"label":"Kukuřice","posId":"B115","price":2500,"KDSTags":["greenhighlight"],"isExtra":true},{"id":"6942755309e364dceebaa2d6","count":2,"label":"Pepperoni Rolls 🌶️","posId":"P100","price":8900,"isExtra":false},{"id":"6548d5dc06a4d1429ce18774","count":2,"label":"Balné","posId":"K0000","price":1500,"isExtra":true},{"id":"6942755309e364dceebaa28c","count":1,"label":"Hawai 40cm","posId":"102","price":30900,"isExtra":false},{"id":"6548d5dc06a4d1429ce1830f","count":1,"label":"Balné","posId":"K0000","price":2000,"isExtra":true}]</t>
  </si>
  <si>
    <t>2026-03-04T21:25:14.804+01:00</t>
  </si>
  <si>
    <t>2026-03-04T21:43:11.284+01:00</t>
  </si>
  <si>
    <t>2026-03-04T21:24:45.973+01:00</t>
  </si>
  <si>
    <t>2026-03-04T21:38:36.985+01:00</t>
  </si>
  <si>
    <t>[{"id":"6942755309e364dceebaa288","count":1,"label":"BBQ Meteor 40cm","posId":"106","price":30900,"isExtra":false},{"id":"6548d5dc06a4d1429ce1830f","count":1,"label":"Balné","posId":"K0000","price":2000,"isExtra":true},{"id":"6942755309e364dceebaa2d8","count":1,"label":"Česnekový dip","posId":"P106","price":2000,"isExtra":false},{"id":"6548d5dc06a4d1429ce18774","count":1,"label":"Balné","posId":"K0000","price":1500,"isExtra":true}]</t>
  </si>
  <si>
    <t>2026-03-04T21:19:43.139+01:00</t>
  </si>
  <si>
    <t>2026-03-04T21:29:18.723+01:00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</si>
  <si>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🌶️","posId":"109","price":30900,"isExtra":false},{"id":"6548d5dc06a4d1429ce1830f","count":1,"label":"Balné","posId":"K0000","price":2000,"isExtra":true},{"id":"68bf09bcaf3bc568810c1ef0","count":1,"label":"okraj mozzarella, bbq omáčka","posId":"A124","price":6500,"isExtra":true}]</t>
  </si>
  <si>
    <t>2026-03-04T21:13:10.118+01:00</t>
  </si>
  <si>
    <t>2026-03-04T21:18:53.787+01:00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</si>
  <si>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🌶️🌶️","posId":"108","price":30900,"isExtra":false},{"id":"54684827","note":"","count":1,"label":"Balné","posId":"K0000","price":2000,"isExtra":true},{"id":"54684825","note":"","count":1,"label":"bez plněných okrajů","posId":"X1000","price":0,"isExtra":true},{"id":"54684856","note":"","count":1,"label":"Jalapeňos","posId":"C102","price":3500,"KDSTags":["greenhighlight"],"isExtra":true}]</t>
  </si>
  <si>
    <t>2026-03-04T21:07:38.053+01:00</t>
  </si>
  <si>
    <t>2026-03-04T21:10:12.515+01:00</t>
  </si>
  <si>
    <t>[{"id":"c46bb160-b35c-42ed-8482-ed85f1391e51","count":1,"label":"Pizza Hawai 32 cm","posId":"114","price":24900,"isExtra":false,"creatorId":"BTBfIRIG3E7jmW00Oj74i","isPackging":0,"actualLabel":"Pizza Hawai 32 cm"}]</t>
  </si>
  <si>
    <t>2026-03-04T21:01:02.793+01:00</t>
  </si>
  <si>
    <t>2026-03-04T21:09:45.605+01:00</t>
  </si>
  <si>
    <t>2026-03-04T21:24:49.459+01:00</t>
  </si>
  <si>
    <t>2026-03-04T21:01:03.634+01:00</t>
  </si>
  <si>
    <t>[{"id":"be5c7908-f592-4704-987f-cd7d7281f32e","note":"","count":1,"label":"Comeback 32 cm","posId":"121","price":24900,"isExtra":false},{"id":"57c816b2-3e3f-46c2-b126-b09910d79cb0","note":"","count":1,"label":"změna na Smetanový základ","posId":"A129","price":0,"isExtra":true},{"id":"720272d2-1717-4af6-8eea-e928bb95234b","note":"","count":1,"label":"kukuřice","posId":"B115","price":2500,"KDSTags":["greenhighlight"],"isExtra":true},{"id":"544e1fcc-8cf1-435b-bd25-3fa9ac3a59bb","note":"","count":1,"label":"BEZ -pepperoni salám","posId":"X109","price":0,"KDSTags":["redhighlight"],"isExtra":true},{"id":"0c454cc7-3f38-4dea-9e0e-7220d9ba6ce0","note":"","count":2,"label":"Dip česnekový","posId":"P106","price":2000,"isExtra":false},{"id":"fe90afa4-a02c-4a85-8b9e-5f997e31adfb","note":"","count":1,"label":"Česnekový chléb","posId":"P104","price":7900,"isExtra":false}]</t>
  </si>
  <si>
    <t>2026-03-04T20:58:35.274+01:00</t>
  </si>
  <si>
    <t>2026-03-04T21:10:09.774+01:00</t>
  </si>
  <si>
    <t>2026-03-04T20:55:02.142+01:00</t>
  </si>
  <si>
    <t>2026-03-04T21:06:02.700+01:00</t>
  </si>
  <si>
    <t>[{"id":"6942755309e364dceebaa2aa","count":1,"label":"Baby Špenát &amp; kuře 32cm","posId":"116","price":24900,"isExtra":false},{"id":"6548d5dc06a4d1429ce18774","count":1,"label":"Balné","posId":"K0000","price":1500,"isExtra":true},{"id":"68814b049e75a15035e4ca64","count":1,"label":"USA těsto","posId":"17","price":1000,"isExtra":true},{"id":"68553327a6ab244ab368f182","count":1,"label":"okraj hotdog, bez omáčky","posId":"A125","price":5700,"isExtra":true},{"id":"6942755309e364dceebaa29c","count":1,"label":"Comeback 32cm 🌶️","posId":"121","price":24900,"isExtra":false},{"id":"6548d5dc06a4d1429ce18774","count":1,"label":"Balné","posId":"K0000","price":1500,"isExtra":true},{"id":"68553327a6ab244ab368f17e","count":1,"label":"okraj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</si>
  <si>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2026-03-04T20:54:26.118+01:00</t>
  </si>
  <si>
    <t>2026-03-04T21:01:03.739+01:00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</si>
  <si>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bylinky","posId":"A121","price":5700,"isExtra":true}]</t>
  </si>
  <si>
    <t>2026-03-04T20:42:48.261+01:00</t>
  </si>
  <si>
    <t>2026-03-04T20:42:59.603+01:00</t>
  </si>
  <si>
    <t>[{"id":"b9f67aca-9e55-4625-bfc4-28e56632ca43","count":1,"label":"Pizza BBQ Meteor 40","posId":"106","price":30900,"isExtra":false,"creatorId":"4-mBZRDmYx51n1lbDEGdk","isPackging":0,"actualLabel":"Pizza BBQ Meteor 40"}]</t>
  </si>
  <si>
    <t>2026-03-04T20:13:02.702+01:00</t>
  </si>
  <si>
    <t>2026-03-04T20:18:20.432+01:00</t>
  </si>
  <si>
    <t>[{"id":"3171e692-1adb-4333-8054-b1a7b136b69f","note":"","count":1,"label":"Pepperoni 32 cm","posId":"144","price":24900,"isExtra":false},{"id":"dd5d901d-3787-43d0-9efe-85e31e1c5def","note":"","count":1,"label":"Pepperoni 32 cm","posId":"120","price":24900,"isExtra":false},{"id":"1b08b308-0e41-4187-95e1-e91f28926f51","note":"","count":1,"label":"mozzarella","posId":"B113","price":3000,"KDSTags":["greenhighlight"],"isExtra":true}]</t>
  </si>
  <si>
    <t>2026-03-04T20:07:03.503+01:00</t>
  </si>
  <si>
    <t>2026-03-04T20:17:48.409+01:00</t>
  </si>
  <si>
    <t>2026-03-04T20:07:03.088+01:00</t>
  </si>
  <si>
    <t>2026-03-04T20:15:08.708+01:00</t>
  </si>
  <si>
    <t>2026-03-04T20:05:29.921+01:00</t>
  </si>
  <si>
    <t>2026-03-04T20:12:58.798+01:00</t>
  </si>
  <si>
    <t>2026-03-04T20:05:03.322+01:00</t>
  </si>
  <si>
    <t>2026-03-04T20:11:31.499+01:00</t>
  </si>
  <si>
    <t>2026-03-04T20:29:51.048+01:00</t>
  </si>
  <si>
    <t>2026-03-04T20:05:03.851+01:00</t>
  </si>
  <si>
    <t>[{"id":"9e57b04a-60a4-42b3-b546-f61fd741762c","note":"","count":1,"label":"Quattro Formaggi 18 cm","posId":"135","price":11900,"isExtra":false},{"id":"0c454cc7-3f38-4dea-9e0e-7220d9ba6ce0","note":"","count":1,"label":"Dip česnekový","posId":"P106","price":2000,"isExtra":false},{"id":"d587ab86-7858-46b7-a58c-52ffe6b6a574","note":"","count":1,"label":"Comeback 18 cm","posId":"133","price":11900,"isExtra":false},{"id":"5972eec0-ca59-4f52-b279-96c9f5c3eb67","note":"","count":1,"label":"BEZ -cibule","posId":"X103","price":0,"KDSTags":["redhighlight"],"isExtra":true}]</t>
  </si>
  <si>
    <t>2026-03-04T19:57:01.998+01:00</t>
  </si>
  <si>
    <t>2026-03-04T20:06:09.449+01:00</t>
  </si>
  <si>
    <t>2026-03-04T20:23:48.756+01:00</t>
  </si>
  <si>
    <t>2026-03-04T20:06:51.310+01:00</t>
  </si>
  <si>
    <t>[{"id":"3171e692-1adb-4333-8054-b1a7b136b69f","note":"","count":1,"label":"Pepperoni 32 cm","posId":"144","price":24900,"isExtra":false},{"id":"16f2a985-9b85-4073-a2d6-13a6de5f989c","note":"","count":1,"label":"Hawai 32 cm","posId":"138","price":24900,"isExtra":false},{"id":"d191a2a2-dbf7-43e1-9eae-453a92f5bdc2","note":"","count":1,"label":"BEZ -ananas","posId":"X100","price":0,"KDSTags":["redhighlight"],"isExtra":true}]</t>
  </si>
  <si>
    <t>2026-03-04T19:48:22.100+01:00</t>
  </si>
  <si>
    <t>2026-03-04T19:54:28.724+01:00</t>
  </si>
  <si>
    <t>2026-03-04T19:46:17.021+01:00</t>
  </si>
  <si>
    <t>2026-03-04T20:02:21.784+01:00</t>
  </si>
  <si>
    <t>[{"id":"6942755309e364dceebaa2a8","count":1,"label":"Capricciosa 32cm","posId":"113","price":24900,"isExtra":false},{"id":"6548d5dc06a4d1429ce18774","count":1,"label":"Balné","posId":"K0000","price":1500,"isExtra":true},{"id":"6942755309e364dceebaa286","count":1,"label":"BBQ Texas 40cm","posId":"107","price":30900,"isExtra":false},{"id":"6548d5dc06a4d1429ce1830f","count":1,"label":"Balné","posId":"K0000","price":2000,"isExtra":true},{"id":"6942755309e364dceebaa2aa","count":1,"label":"Baby Špenát &amp; kuře 32cm","posId":"116","price":24900,"isExtra":false},{"id":"6548d5dc06a4d1429ce18774","count":1,"label":"Balné","posId":"K0000","price":1500,"isExtra":true},{"id":"68814b049e75a15035e4ca64","count":1,"label":"USA těsto","posId":"17","price":1000,"isExtra":true}]</t>
  </si>
  <si>
    <t>2026-03-04T19:43:46.260+01:00</t>
  </si>
  <si>
    <t>2026-03-04T19:57:48.749+01:00</t>
  </si>
  <si>
    <t>[{"id":"6942755309e364dceebaa28e","count":1,"label":"Capricciosa 40cm","posId":"101","price":30900,"isExtra":false},{"id":"6548d5dc06a4d1429ce1830f","count":1,"label":"Balné","posId":"K0000","price":2000,"isExtra":true},{"id":"684ae9617273267d3d05ba59","count":1,"label":"Bez žampionů","posId":"X105","price":0,"KDSTags":["redhighlight"],"isExtra":true},{"id":"6942755309e364dceebaa2a2","count":1,"label":"BBQ Meteor 32cm","posId":"118","price":24900,"isExtra":false},{"id":"6548d5dc06a4d1429ce18774","count":1,"label":"Balné","posId":"K0000","price":1500,"isExtra":true},{"id":"68553327a6ab244ab368f17d","count":1,"label":"bez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</si>
  <si>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2026-03-04T19:43:08.551+01:00</t>
  </si>
  <si>
    <t>2026-03-04T19:52:26.693+01:00</t>
  </si>
  <si>
    <t>2026-03-04T19:39:04.329+01:00</t>
  </si>
  <si>
    <t>2026-03-04T19:44:25.367+01:00</t>
  </si>
  <si>
    <t>2026-03-04T20:01:55.207+01:00</t>
  </si>
  <si>
    <t>2026-03-04T19:39:04.674+01:00</t>
  </si>
  <si>
    <t>[{"id":"3171e692-1adb-4333-8054-b1a7b136b69f","note":"","count":1,"label":"Pepperoni 32 cm","posId":"144","price":24900,"isExtra":false},{"id":"0c454cc7-3f38-4dea-9e0e-7220d9ba6ce0","note":"","count":1,"label":"Dip česnekový","posId":"P106","price":2000,"isExtra":false}]</t>
  </si>
  <si>
    <t>2026-03-04T19:34:59.318+01:00</t>
  </si>
  <si>
    <t>2026-03-04T19:51:27.820+01:00</t>
  </si>
  <si>
    <t>[{"id":"59592165","note":"","size":"Pepperoni 32cm 🌶️🌶️","count":2,"label":"Pepperoni 32cm 🌶️🌶️","posId":"120","price":24900,"isExtra":false},{"id":"54684837","note":"","count":2,"label":"Balné","posId":"K0000","price":1500,"isExtra":true},{"id":"54684866","note":"","count":2,"label":"okraj mozzarella, bylinky","posId":"A121","price":5700,"isExtra":true}]</t>
  </si>
  <si>
    <t>2026-03-04T19:34:39.918+01:00</t>
  </si>
  <si>
    <t>2026-03-04T19:47:50.611+01:00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</si>
  <si>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40cm","posId":"104","price":30900,"isExtra":false},{"id":"54684827","note":"","count":1,"label":"Balné","posId":"K0000","price":2000,"isExtra":true},{"id":"54684825","note":"","count":1,"label":"bez plněných okrajů","posId":"X1000","price":0,"isExtra":true},{"id":"54684930","note":"","count":1,"label":"Kukuřice","posId":"C115","price":3500,"KDSTags":["greenhighlight"],"isExtra":true},{"id":"54684796","note":"","size":"Česnekový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</si>
  <si>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2026-03-04T19:28:08.379+01:00</t>
  </si>
  <si>
    <t>2026-03-04T19:33:18.516+01:00</t>
  </si>
  <si>
    <t>2026-03-04T19:17:02.583+01:00</t>
  </si>
  <si>
    <t>2026-03-04T19:28:38.398+01:00</t>
  </si>
  <si>
    <t>2026-03-04T19:53:35.424+01:00</t>
  </si>
  <si>
    <t>2026-03-04T19:17:04.617+01:00</t>
  </si>
  <si>
    <t>[{"id":"63d3d8e2-08ad-42e7-bee2-0e2c8e2248bf","note":"","count":1,"label":"BBQ Texas 40 cm","posId":"107","price":30900,"isExtra":false},{"id":"0c454cc7-3f38-4dea-9e0e-7220d9ba6ce0","note":"","count":1,"label":"Dip česnekový","posId":"P106","price":2000,"isExtra":false}]</t>
  </si>
  <si>
    <t>2026-03-04T19:12:12.598+01:00</t>
  </si>
  <si>
    <t>2026-03-04T19:29:28.766+01:00</t>
  </si>
  <si>
    <t>[{"id":"54684755","note":"","size":"BBQ Texas 40cm","count":1,"label":"BBQ Texas 40cm","posId":"107","price":30900,"isExtra":false},{"id":"54684827","note":"","count":1,"label":"Balné","posId":"K0000","price":2000,"isExtra":true},{"id":"59555758","note":"","count":1,"label":"Rajčatový základ","posId":"ZBR40","price":0,"isExtra":true},{"id":"54684904","note":"","count":1,"label":"okraj hotdog, bbq omáčka","posId":"A120","price":6500,"isExtra":true},{"id":"54684957","note":"","count":1,"label":"Pepperoni salám","posId":"C109","price":4000,"KDSTags":["greenhighlight"],"isExtra":true},{"id":"57405766","note":"","size":"Pepsi 1l","count":1,"label":"Pepsi 1l","posId":"N124","price":4900,"isExtra":false},{"id":"57405768","note":"","size":"Mirinda 1l","count":1,"label":"Mirinda 1l","posId":"N126","price":5900,"isExtra":false},{"id":"54684799","note":"","size":"Choco Rolls","count":1,"label":"Choco Rolls","posId":"chr100","price":8900,"isExtra":false},{"id":"54684837","note":"","count":1,"label":"Balné","posId":"K0000","price":1500,"isExtra":true}]</t>
  </si>
  <si>
    <t>2026-03-04T19:00:03.892+01:00</t>
  </si>
  <si>
    <t>2026-03-04T19:09:40.494+01:00</t>
  </si>
  <si>
    <t>[{"id":"7dc558f4-908c-4dab-b333-a925cc147e51","note":"","count":1,"label":"Comeback 32 cm","posId":"145","price":24900,"isExtra":false},{"id":"18bc733c-71df-4b31-ae11-2ee5b242a454","note":"","count":1,"label":"kuře","posId":"B114","price":3000,"KDSTags":["greenhighlight"],"isExtra":true}]</t>
  </si>
  <si>
    <t>2026-03-04T18:56:02.836+01:00</t>
  </si>
  <si>
    <t>2026-03-04T19:08:54.660+01:00</t>
  </si>
  <si>
    <t>[{"id":"424aec40-766b-4a2f-bcc0-a9d6737ba762","note":"","count":1,"label":"Hawai 32 cm","posId":"114","price":24900,"isExtra":false},{"id":"ac575c49-bae3-4ee1-943f-d9f988468f7f","note":"","count":1,"label":"ananas","posId":"B100","price":2500,"KDSTags":["greenhighlight"],"isExtra":true},{"id":"3b51edda-398d-47d1-8cbd-b96caad0e92c","note":"","count":1,"label":"šunka","posId":"B106","price":3000,"KDSTags":["greenhighlight"],"isExtra":true},{"id":"6d3c9c59-6320-4a7e-8d79-75ab75e77cd3","note":"","count":1,"label":"BBQ Texas 32 cm","posId":"119","price":24900,"isExtra":false},{"id":"0c454cc7-3f38-4dea-9e0e-7220d9ba6ce0","note":"","count":1,"label":"Dip česnekový","posId":"P106","price":2000,"isExtra":false}]</t>
  </si>
  <si>
    <t>2026-03-04T18:55:02.763+01:00</t>
  </si>
  <si>
    <t>2026-03-04T19:05:57.544+01:00</t>
  </si>
  <si>
    <t>2026-03-04T18:53:02.738+01:00</t>
  </si>
  <si>
    <t>2026-03-04T18:57:57.460+01:00</t>
  </si>
  <si>
    <t>2026-03-04T19:23:44.733+01:00</t>
  </si>
  <si>
    <t>2026-03-04T18:53:03.135+01:00</t>
  </si>
  <si>
    <t>2026-03-04T18:45:02.934+01:00</t>
  </si>
  <si>
    <t>2026-03-04T18:51:47.498+01:00</t>
  </si>
  <si>
    <t>2026-03-04T19:04:59.199+01:00</t>
  </si>
  <si>
    <t>2026-03-04T18:45:03.218+01:00</t>
  </si>
  <si>
    <t>[{"id":"be5c7908-f592-4704-987f-cd7d7281f32e","note":"","count":1,"label":"Comeback 32 cm","posId":"121","price":24900,"isExtra":false},{"id":"a3d62a5d-2e1d-48db-874e-d64becff7059","note":"","count":1,"label":"změna na BBQ základ","posId":"A128","price":0,"isExtra":true},{"id":"5e57993d-26f3-465c-aa35-1e3806b0b477","note":"","count":1,"label":"Hot &amp; Spicy 32 cm","posId":"122","price":24900,"isExtra":false}]</t>
  </si>
  <si>
    <t>2026-03-04T18:44:40.573+01:00</t>
  </si>
  <si>
    <t>2026-03-04T19:04:34.233+01:00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</si>
  <si>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🌶️","posId":"109","price":30900,"isExtra":false},{"id":"54684827","note":"","count":1,"label":"Balné","posId":"K0000","price":2000,"isExtra":true},{"id":"54684921","note":"","count":1,"label":"okraj hotdog, bez omáčky","posId":"A126","price":6500,"isExtra":true},{"id":"54684971","note":"","count":1,"label":"Masové kuličky","posId":"C116","price":8900,"KDSTags":["greenhighlight"],"isExtra":true},{"id":"54684760","note":"","size":"Capricciosa 40cm","count":1,"label":"Capricciosa 40cm","posId":"101","price":30900,"isExtra":false},{"id":"54684827","note":"","count":1,"label":"Balné","posId":"K0000","price":2000,"isExtra":true},{"id":"54684825","note":"","count":1,"label":"bez plněných okrajů","posId":"X1000","price":0,"isExtra":true}]</t>
  </si>
  <si>
    <t>2026-03-04T18:36:03.114+01:00</t>
  </si>
  <si>
    <t>2026-03-04T18:44:04.421+01:00</t>
  </si>
  <si>
    <t>[{"id":"df65c440-9414-439e-8f8e-b4f30f154296","note":"","count":1,"label":"Hawai 40 cm","posId":"102","price":30900,"isExtra":false},{"id":"57c816b2-3e3f-46c2-b126-b09910d79cb0","note":"","count":1,"label":"změna na Smetanový základ","posId":"A129","price":0,"isExtra":true},{"id":"d191a2a2-dbf7-43e1-9eae-453a92f5bdc2","note":"","count":1,"label":"BEZ -ananas","posId":"X100","price":0,"KDSTags":["redhighlight"],"isExtra":true},{"id":"9e57b04a-60a4-42b3-b546-f61fd741762c","note":"","count":1,"label":"Quattro Formaggi 18 cm","posId":"135","price":11900,"isExtra":false}]</t>
  </si>
  <si>
    <t>2026-03-04T18:32:02.996+01:00</t>
  </si>
  <si>
    <t>2026-03-04T18:54:03.662+01:00</t>
  </si>
  <si>
    <t>2026-03-04T19:10:46.493+01:00</t>
  </si>
  <si>
    <t>2026-03-04T18:32:03.500+01:00</t>
  </si>
  <si>
    <t>[{"id":"f991b551-d418-40dc-886d-2413cfe0e20e","note":"","count":1,"label":"Margherita 32 cm","posId":"112","price":20900,"isExtra":false},{"id":"d602cf10-0158-49d1-84d3-371f720cd0bc","note":"","count":1,"label":"špenát s česnekem","posId":"B107","price":2500,"KDSTags":["greenhighlight"],"isExtra":true},{"id":"adb25a98-2836-4da5-82f5-82c3fc24d621","note":"","count":1,"label":"grana padano","posId":"B130","price":3000,"KDSTags":["greenhighlight"],"isExtra":true},{"id":"0c454cc7-3f38-4dea-9e0e-7220d9ba6ce0","note":"","count":1,"label":"Dip česnekový","posId":"P106","price":2000,"isExtra":false},{"id":"5e57993d-26f3-465c-aa35-1e3806b0b477","note":"","count":1,"label":"Hot &amp; Spicy 32 cm","posId":"122","price":24900,"isExtra":false}]</t>
  </si>
  <si>
    <t>2026-03-04T18:31:26.344+01:00</t>
  </si>
  <si>
    <t>2026-03-04T18:41:58.680+01:00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</si>
  <si>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🌶️🌶️","posId":"108","price":30900,"isExtra":false},{"id":"6548d5dc06a4d1429ce1830f","count":1,"label":"Balné","posId":"K0000","price":2000,"isExtra":true},{"id":"6942755309e364dceebaa28c","count":1,"label":"Hawai 40cm","posId":"102","price":30900,"isExtra":false},{"id":"6548d5dc06a4d1429ce1830f","count":1,"label":"Balné","posId":"K0000","price":2000,"isExtra":true},{"id":"6942755309e364dceebaa2d8","count":1,"label":"Česnekový dip","posId":"P106","price":2000,"isExtra":false},{"id":"6548d5dc06a4d1429ce18774","count":1,"label":"Balné","posId":"K0000","price":1500,"isExtra":true}]</t>
  </si>
  <si>
    <t>2026-03-04T18:29:08.626+01:00</t>
  </si>
  <si>
    <t>2026-03-04T18:32:52.326+01:00</t>
  </si>
  <si>
    <t>[{"id":"4a20dc15-9932-4890-a338-4b8782bfca29","count":1,"label":"Pizza Comeback 40","posId":"109","price":30900,"isExtra":false,"creatorId":"OxHnV1rBz1j2G1x0NdhxQ","isPackging":0,"actualLabel":"Pizza Comeback 40"}]</t>
  </si>
  <si>
    <t>2026-03-04T18:28:03.021+01:00</t>
  </si>
  <si>
    <t>2026-03-04T18:38:48.352+01:00</t>
  </si>
  <si>
    <t>[{"id":"49e8d1c4-1e97-4089-9514-2970c15092b6","note":"","count":1,"label":"BBQ Meteor 40 cm","posId":"106","price":30900,"isExtra":false},{"id":"d5c01305-5b81-4931-8ef0-14413da22bab","note":"","count":1,"label":"Kukuřice","posId":"C115","price":3500,"KDSTags":["greenhighlight"],"isExtra":true},{"id":"0c454cc7-3f38-4dea-9e0e-7220d9ba6ce0","note":"","count":1,"label":"Dip česnekový","posId":"P106","price":2000,"isExtra":false}]</t>
  </si>
  <si>
    <t>Maksym</t>
  </si>
  <si>
    <t>2026-03-04T18:21:35.047+01:00</t>
  </si>
  <si>
    <t>2026-03-04T18:36:32.572+01:00</t>
  </si>
  <si>
    <t>[{"id":"104","note":"","count":1,"label":"Baby špenát &amp; kuře 40cm","posId":"104","price":30900,"isExtra":false},{"id":"K0000","note":"","count":1,"label":"Balné","posId":"K0000","price":2000,"isExtra":true},{"id":"ZSR40","note":"","count":1,"label":"Rajčatový základ","posId":"ZSR40","price":0,"isExtra":true},{"id":"C105","note":"","count":1,"label":"Žampiony","posId":"C105","price":3500,"KDSTags":["greenhighlight"],"isExtra":true}]</t>
  </si>
  <si>
    <t>2026-03-04T18:19:41.298+01:00</t>
  </si>
  <si>
    <t>2026-03-04T18:30:02.779+01:00</t>
  </si>
  <si>
    <t>[{"id":"54684753","note":"","size":"Comeback 40cm 🌶️","count":1,"label":"Comeback 40cm 🌶️","posId":"109","price":30900,"isExtra":false},{"id":"54684827","note":"","count":1,"label":"Balné","posId":"K0000","price":2000,"isExtra":true}]</t>
  </si>
  <si>
    <t>2026-03-04T18:11:57.323+01:00</t>
  </si>
  <si>
    <t>2026-03-04T18:20:33.762+01:00</t>
  </si>
  <si>
    <t>[{"id":"110","note":"","count":1,"label":"Hot &amp; Spicy 40cm 🌶️🌶️","posId":"110","price":30900,"isExtra":false},{"id":"K0000","note":"","count":1,"label":"Balné","posId":"K0000","price":2000,"isExtra":true}]</t>
  </si>
  <si>
    <t>2026-03-04T18:11:55.844+01:00</t>
  </si>
  <si>
    <t>2026-03-04T18:26:26.602+01:00</t>
  </si>
  <si>
    <t>[{"id":"57423462","note":"","size":"Dip Jalapeňos","count":1,"label":"Dip Jalapeňos","posId":"P107","price":2000,"isExtra":false},{"id":"54684837","note":"","count":1,"label":"Balné","posId":"K0000","price":1500,"isExtra":true},{"id":"59592170","note":"","size":"Capricciosa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32cm","posId":"113","price":24900,"isExtra":false},{"id":"54684837","note":"","count":1,"label":"Balné","posId":"K0000","price":1500,"isExtra":true},{"id":"54684866","note":"","count":1,"label":"okraj mozzarella, bylinky","posId":"A121","price":5700,"isExtra":true},{"id":"54684889","note":"","count":1,"label":"Bez oliv","posId":"X112","price":0,"KDSTags":["redhighlight"],"isExtra":true},{"id":"59592164","note":"","size":"Comeback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okrajů","posId":"X1000","price":0,"isExtra":true},{"id":"54684796","note":"","size":"Česnekový dip","count":1,"label":"Česnekový dip","posId":"P106","price":2000,"isExtra":false},{"id":"54684837","note":"","count":1,"label":"Balné","posId":"K0000","price":1500,"isExtra":true},{"id":"59592165","note":"","size":"Pepperoni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těsto","posId":"17","price":1000,"isExtra":true},{"id":"57179862","note":"","count":1,"label":"BBQ základ","posId":"ZRB32","price":0,"isExtra":true},{"id":"54684831","note":"","count":1,"label":"bez plněných okrajů","posId":"X1000","price":0,"isExtra":true},{"id":"54684797","note":"","size":"BBQ dip","count":1,"label":"BBQ dip","posId":"P105","price":2000,"isExtra":false},{"id":"54684837","note":"","count":1,"label":"Balné","posId":"K0000","price":1500,"isExtra":true}]</t>
  </si>
  <si>
    <t>2026-03-04T18:10:16.748+01:00</t>
  </si>
  <si>
    <t>2026-03-04T18:22:38.649+01:00</t>
  </si>
  <si>
    <t>[{"id":"110","note":"","count":2,"label":"Hot &amp; Spicy 40cm 🌶️🌶️","posId":"110","price":30900,"isExtra":false},{"id":"K0000","note":"","count":2,"label":"Balné","posId":"K0000","price":2000,"isExtra":true}]</t>
  </si>
  <si>
    <t>2026-03-04T18:05:31.709+01:00</t>
  </si>
  <si>
    <t>2026-03-04T18:13:31.401+01:00</t>
  </si>
  <si>
    <t>2026-03-04T18:02:02.415+01:00</t>
  </si>
  <si>
    <t>2026-03-04T18:15:53.408+01:00</t>
  </si>
  <si>
    <t>2026-03-04T17:58:02.790+01:00</t>
  </si>
  <si>
    <t>2026-03-04T18:12:00.508+01:00</t>
  </si>
  <si>
    <t>2026-03-04T18:24:29.172+01:00</t>
  </si>
  <si>
    <t>2026-03-04T17:58:03.379+01:00</t>
  </si>
  <si>
    <t>[{"id":"63675afb-9d1b-42b2-9d42-9e80500fdd28","note":"","count":1,"label":"Comeback 40 cm","posId":"109","price":30900,"isExtra":false},{"id":"2cc0a9fe-ea2a-41e4-be86-6376b8437c33","note":"","count":1,"label":"Capricciosa 40 cm","posId":"101","price":30900,"isExtra":false},{"id":"d5c01305-5b81-4931-8ef0-14413da22bab","note":"","count":1,"label":"Kukuřice","posId":"C115","price":3500,"KDSTags":["greenhighlight"],"isExtra":true},{"id":"10b1ebcf-eda6-410e-81f0-6a9182a548db","note":"","count":1,"label":"Slanina","posId":"C108","price":4000,"KDSTags":["greenhighlight"],"isExtra":true},{"id":"86925bba-314c-4f6f-ba8e-4fc1b6f52f30","note":"","count":1,"label":"BEZ -olivy","posId":"X112","price":0,"KDSTags":["redhighlight"],"isExtra":true},{"id":"be5c7908-f592-4704-987f-cd7d7281f32e","note":"","count":1,"label":"Comeback 32 cm","posId":"121","price":24900,"isExtra":false}]</t>
  </si>
  <si>
    <t>2026-03-04T17:56:51.685+01:00</t>
  </si>
  <si>
    <t>2026-03-04T17:42:40.305+01:00</t>
  </si>
  <si>
    <t>2026-03-04T17:50:44.615+01:00</t>
  </si>
  <si>
    <t>2026-03-04T17:41:11.621+01:00</t>
  </si>
  <si>
    <t>2026-03-04T17:48:30.485+01:00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</si>
  <si>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🌶️🌶️","posId":"122","price":24900,"isExtra":false},{"id":"6548d5dc06a4d1429ce18774","count":1,"label":"Balné","posId":"K0000","price":1500,"isExtra":true},{"id":"6942755309e364dceebaa2f2","count":1,"label":"Pepsi 1l","posId":"N124","price":4900,"isExtra":false}]</t>
  </si>
  <si>
    <t>2026-03-04T17:12:22.437+01:00</t>
  </si>
  <si>
    <t>2026-03-04T17:34:25.406+01:00</t>
  </si>
  <si>
    <t>[{"id":"6942755309e364dceebaa2a6","count":1,"label":"Hawai 32cm","posId":"114","price":24900,"isExtra":false},{"id":"6548d5dc06a4d1429ce18774","count":1,"label":"Balné","posId":"K0000","price":1500,"isExtra":true},{"id":"6942755309e364dceebaa29e","count":1,"label":"Pepperoni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🌶️🌶️","posId":"120","price":24900,"isExtra":false},{"id":"6548d5dc06a4d1429ce18774","count":1,"label":"Balné","posId":"K0000","price":1500,"isExtra":true}]</t>
  </si>
  <si>
    <t>2026-03-04T17:10:16.342+01:00</t>
  </si>
  <si>
    <t>2026-03-04T17:34:41.367+01:00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</si>
  <si>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bylinky","posId":"A121","price":5700,"isExtra":true},{"id":"684ae9617273267d3d05b921","count":1,"label":"Jalapeňos","posId":"B102","price":2500,"KDSTags":["greenhighlight"],"isExtra":true},{"id":"6942755309e364dceebaa29c","count":1,"label":"Comeback 32cm 🌶️","posId":"121","price":24900,"isExtra":false},{"id":"6548d5dc06a4d1429ce18774","count":1,"label":"Balné","posId":"K0000","price":1500,"isExtra":true}]</t>
  </si>
  <si>
    <t>2026-03-04T17:10:16.214+01:00</t>
  </si>
  <si>
    <t>2026-03-04T17:26:01.505+01:00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</si>
  <si>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bylinky","posId":"A121","price":5700,"isExtra":true},{"id":"684ae9617273267d3d05b929","count":1,"label":"Mozzarella","posId":"B113","price":3000,"KDSTags":["greenhighlight"],"isExtra":true},{"id":"6942755309e364dceebaa2e0","count":1,"label":"Dip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</si>
  <si>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2026-03-04T17:08:46.277+01:00</t>
  </si>
  <si>
    <t>2026-03-04T17:23:25.348+01:00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</si>
  <si>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32cm","posId":"123","price":24900,"isExtra":false},{"id":"6548d5dc06a4d1429ce18774","count":1,"label":"Balné","posId":"K0000","price":1500,"isExtra":true},{"id":"68553327a6ab244ab368f180","count":1,"label":"okraj hotdog, hořčice","posId":"A117","price":5700,"isExtra":true},{"id":"684ae9617273267d3d05b927","count":1,"label":"Kukuřice","posId":"B115","price":2500,"KDSTags":["greenhighlight"],"isExtra":true},{"id":"6942755309e364dceebaa2d8","count":2,"label":"Česnekový dip","posId":"P106","price":2000,"isExtra":false},{"id":"6548d5dc06a4d1429ce18774","count":2,"label":"Balné","posId":"K0000","price":1500,"isExtra":true}]</t>
  </si>
  <si>
    <t>2026-03-04T17:08:03.023+01:00</t>
  </si>
  <si>
    <t>2026-03-04T17:20:27.100+01:00</t>
  </si>
  <si>
    <t>2026-03-04T17:55:18.477+01:00</t>
  </si>
  <si>
    <t>2026-03-04T17:08:03.380+01:00</t>
  </si>
  <si>
    <t>[{"id":"1521e884-f3dc-4621-ab7a-f5baa959cbd5","note":"","count":1,"label":"SPICY MENU COMEBACK","posId":"","price":34900,"isExtra":false},{"id":"12d93bf9-b2b4-4d1d-959b-942d9c90a6c9","note":"","count":1,"label":"Quattro Formaggi","posId":"Y123","price":0,"isExtra":true},{"id":"a98eba86-284a-4099-98ed-875f3adb76fa","note":"","count":1,"label":"Americké těsto","posId":"14","price":0,"isExtra":true},{"id":"3901ddb1-2253-4d68-9f6f-e201beb3810a","note":"","count":1,"label":"Rajčatový základ","posId":"A127","price":0,"isExtra":true},{"id":"21fd0686-e8d1-43f1-84c9-d96f5842a3ca","note":"","count":1,"label":"okraj mozzarella, bylinky","posId":"A121","price":5700,"isExtra":true},{"id":"18bc733c-71df-4b31-ae11-2ee5b242a454","note":"","count":1,"label":"kuře","posId":"B114","price":3000,"KDSTags":["greenhighlight"],"isExtra":true},{"id":"f125674e-4779-4f62-be7d-0e4b2ee0ac26","note":"","count":1,"label":"cibule","posId":"B103","price":2500,"KDSTags":["greenhighlight"],"isExtra":true},{"id":"8caf43fd-6a2c-427b-858a-17f37d37c439","note":"","count":1,"label":"Spicy wings","posId":"P101","price":0,"isExtra":true},{"id":"477cab8d-6332-45db-b0be-b8c76c7c9607","note":"","count":1,"label":"Aquilla tea černý čaj/broskev 0,5l","posId":"N120","price":0,"isExtra":true},{"id":"bf1ca81d-de2b-4d6c-b720-bc21d05d5afe","note":"","count":1,"label":"Pepperoni Rolls, 6 ks","posId":"P100","price":8900,"isExtra":false}]</t>
  </si>
  <si>
    <t>2026-03-04T16:57:02.643+01:00</t>
  </si>
  <si>
    <t>2026-03-04T17:18:23.120+01:00</t>
  </si>
  <si>
    <t>2026-03-04T17:51:24.476+01:00</t>
  </si>
  <si>
    <t>2026-03-04T16:57:03.359+01:00</t>
  </si>
  <si>
    <t>[{"id":"49e8d1c4-1e97-4089-9514-2970c15092b6","note":"","count":1,"label":"BBQ Meteor 40 cm","posId":"106","price":30900,"isExtra":false},{"id":"57c816b2-3e3f-46c2-b126-b09910d79cb0","note":"","count":1,"label":"změna na Smetanový základ","posId":"A129","price":0,"isExtra":true},{"id":"932d1eab-8f45-4992-b460-cc5099f91e14","note":"","count":1,"label":"Okraj Hotdog, BBQ","posId":"A120","price":6500,"isExtra":true},{"id":"3fb2a405-31db-4fd3-b8b2-bf0ce52f7bfe","note":"","count":1,"label":"Sweet passion 18 cm","posId":"30","price":11900,"isExtra":false},{"id":"0c454cc7-3f38-4dea-9e0e-7220d9ba6ce0","note":"","count":2,"label":"Dip česnekový","posId":"P106","price":2000,"isExtra":false}]</t>
  </si>
  <si>
    <t>2026-03-04T16:55:02.777+01:00</t>
  </si>
  <si>
    <t>2026-03-04T17:06:36.057+01:00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</si>
  <si>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bylinky","posId":"A122","price":6500,"isExtra":true},{"id":"0c454cc7-3f38-4dea-9e0e-7220d9ba6ce0","note":"","count":3,"label":"Dip česnekový","posId":"P106","price":2000,"isExtra":false}]</t>
  </si>
  <si>
    <t>2026-03-04T16:54:02.731+01:00</t>
  </si>
  <si>
    <t>2026-03-04T17:13:47.130+01:00</t>
  </si>
  <si>
    <t>[{"id":"9113385a-d4b6-407a-b0f4-d904f93de010","note":"","count":1,"label":"Baby špenát &amp; kuře 32 cm","posId":"116","price":24900,"isExtra":false},{"id":"21fd0686-e8d1-43f1-84c9-d96f5842a3ca","note":"","count":1,"label":"okraj mozzarella, bylinky","posId":"A121","price":5700,"isExtra":true},{"id":"0c454cc7-3f38-4dea-9e0e-7220d9ba6ce0","note":"","count":6,"label":"Dip česnekový","posId":"P106","price":2000,"isExtra":false},{"id":"6d3c9c59-6320-4a7e-8d79-75ab75e77cd3","note":"","count":1,"label":"BBQ Texas 32 cm","posId":"119","price":24900,"isExtra":false},{"id":"f2ca88ba-7288-4f05-a925-149da2e2137e","note":"","count":1,"label":"okraj Hotdog, BBQ","posId":"A119","price":5700,"isExtra":true}]</t>
  </si>
  <si>
    <t>2026-03-04T16:42:34.282+01:00</t>
  </si>
  <si>
    <t>2026-03-04T17:01:59.304+01:00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</si>
  <si>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základ","posId":"ZBR40","price":0,"isExtra":true},{"id":"X1000","note":"","count":1,"label":"bez plněných okrajů","posId":"X1000","price":0,"isExtra":true},{"id":"111","note":"","count":1,"label":"Quattro Formaggi 40cm","posId":"111","price":30900,"isExtra":false},{"id":"K0000","note":"","count":1,"label":"Balné","posId":"K0000","price":2000,"isExtra":true}]</t>
  </si>
  <si>
    <t>2026-03-04T16:34:05.137+01:00</t>
  </si>
  <si>
    <t>2026-03-04T16:58:09.328+01:00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</si>
  <si>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32cm","posId":"114","price":24900,"isExtra":false},{"id":"54684837","note":"","count":1,"label":"Balné","posId":"K0000","price":1500,"isExtra":true}]</t>
  </si>
  <si>
    <t>2026-03-04T16:33:01.861+01:00</t>
  </si>
  <si>
    <t>2026-03-04T16:52:12.049+01:00</t>
  </si>
  <si>
    <t>2026-03-04T17:07:40.181+01:00</t>
  </si>
  <si>
    <t>2026-03-04T16:33:02.197+01:00</t>
  </si>
  <si>
    <t>[{"id":"16f2a985-9b85-4073-a2d6-13a6de5f989c","note":"","count":1,"label":"Hawai 32 cm","posId":"138","price":24900,"isExtra":false},{"id":"d3fbee6e-254b-46e7-885e-b580d0e6b445","note":"","count":1,"label":"žampiony","posId":"B105","price":2500,"KDSTags":["greenhighlight"],"isExtra":true},{"id":"cd3c74d7-bb62-4309-8b7e-c56b813d056a","note":"","count":1,"label":"Jablečno-skořicové rolls, 8ks","posId":"18","price":8900,"isExtra":false}]</t>
  </si>
  <si>
    <t>2026-03-04T16:19:42.166+01:00</t>
  </si>
  <si>
    <t>2026-03-04T16:47:17.431+01:00</t>
  </si>
  <si>
    <t>[{"id":"59592161","note":"","size":"Margherita 32cm","count":1,"label":"Margherita 32cm","posId":"112","price":20900,"isExtra":false},{"id":"54684837","note":"","count":1,"label":"Balné","posId":"K0000","price":1500,"isExtra":true},{"id":"59592165","note":"","size":"Pepperoni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🌶️","posId":"121","price":24900,"isExtra":false},{"id":"54684837","note":"","count":1,"label":"Balné","posId":"K0000","price":1500,"isExtra":true}]</t>
  </si>
  <si>
    <t>2026-03-04T16:18:41.380+01:00</t>
  </si>
  <si>
    <t>2026-03-04T16:34:50.570+01:00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</si>
  <si>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🌶️🌶️","posId":"122","price":24900,"isExtra":false},{"id":"54684837","note":"","count":1,"label":"Balné","posId":"K0000","price":1500,"isExtra":true},{"id":"54684753","note":"","size":"Comeback 40cm 🌶️","count":1,"label":"Comeback 40cm 🌶️","posId":"109","price":30900,"isExtra":false},{"id":"54684827","note":"","count":1,"label":"Balné","posId":"K0000","price":2000,"isExtra":true}]</t>
  </si>
  <si>
    <t>2026-03-04T16:09:02.782+01:00</t>
  </si>
  <si>
    <t>2026-03-04T16:28:03.048+01:00</t>
  </si>
  <si>
    <t>2026-03-04T15:46:02.877+01:00</t>
  </si>
  <si>
    <t>2026-03-04T16:01:27.760+01:00</t>
  </si>
  <si>
    <t>[{"id":"49e8d1c4-1e97-4089-9514-2970c15092b6","note":"","count":1,"label":"BBQ Meteor 40 cm","posId":"106","price":30900,"isExtra":false},{"id":"ed9751e1-1886-4b0f-b8dd-d3c6488dfd29","note":"","count":1,"label":"Mozzarella","posId":"C113","price":4000,"KDSTags":["greenhighlight"],"isExtra":true},{"id":"74b60a0c-fcbc-4171-95e9-291adbfbe523","note":"","count":1,"label":"Cibule","posId":"C103","price":3500,"KDSTags":["greenhighlight"],"isExtra":true},{"id":"248252c5-4f49-43ec-9d7c-c3f582fe912d","note":"","count":1,"label":"Mirinda 1l","posId":"N126","price":5900,"isExtra":false}]</t>
  </si>
  <si>
    <t>2026-03-04T15:34:37.204+01:00</t>
  </si>
  <si>
    <t>2026-03-04T15:39:14.702+01:00</t>
  </si>
  <si>
    <t>[{"id":"de7b8b77-1f01-4637-9b4b-1c1fe7287d5c","count":1,"label":"Pizza Quattro Formaggi 18","posId":"135","price":11900,"isExtra":false,"creatorId":"GvLeBVWY15Ih9nLKllNa1","isPackging":0,"actualLabel":"Pizza Quattro Formaggi 18"}]</t>
  </si>
  <si>
    <t>2026-03-04T15:16:43.647+01:00</t>
  </si>
  <si>
    <t>2026-03-04T15:27:55.930+01:00</t>
  </si>
  <si>
    <t>[{"id":"57405766","note":"","size":"Pepsi 1l","count":1,"label":"Pepsi 1l","posId":"N124","price":4900,"isExtra":false},{"id":"59592163","note":"","size":"Hot &amp; Spicy 32cm 🌶️🌶️","count":1,"label":"Hot &amp; Spicy 32cm 🌶️🌶️","posId":"122","price":24900,"isExtra":false},{"id":"54684837","note":"","count":1,"label":"Balné","posId":"K0000","price":1500,"isExtra":true}]</t>
  </si>
  <si>
    <t>2026-03-04T15:12:32.627+01:00</t>
  </si>
  <si>
    <t>2026-03-04T15:27:05.188+01:00</t>
  </si>
  <si>
    <t>[{"id":"4a20dc15-9932-4890-a338-4b8782bfca29","count":1,"label":"Pizza Comeback 40","posId":"109","price":30900,"isExtra":false,"creatorId":"MbyLPK6M2L1TdjPCku-kp","isPackging":0,"actualLabel":"Pizza Comeback 40"},{"id":"extra_20230331101812_3","count":1,"label":"okraj mozzarella, bylinky","posId":"A122","price":6500,"isExtra":true,"mainItemId":"4a20dc15-9932-4890-a338-4b8782bfca29"},{"id":"17ad363f-96ef-4e94-9246-dbc72c9ef474","count":1,"label":"Dip česnekový","posId":"P106","price":2000,"isExtra":false,"creatorId":"aw0DW8KQyhAxMvpHaAPed","isPackging":0,"actualLabel":"Dip česnekový"},{"id":"17ad363f-96ef-4e94-9246-dbc72c9ef474","count":1,"label":"Dip česnekový","posId":"P106","price":2000,"isExtra":false,"creatorId":"ETts00kM1-e3qgusKTIvQ","isPackging":0,"actualLabel":"Dip česnekový"}]</t>
  </si>
  <si>
    <t>2026-03-04T15:01:43.216+01:00</t>
  </si>
  <si>
    <t>2026-03-04T15:06:55.652+01:00</t>
  </si>
  <si>
    <t>[{"id":"de7b8b77-1f01-4637-9b4b-1c1fe7287d5c","count":1,"label":"Pizza Quattro Formaggi 18","posId":"135","price":11900,"isExtra":false,"creatorId":"SceMTp3HBM0p-ST93q2aD","isPackging":0,"actualLabel":"Pizza Quattro Formaggi 18"}]</t>
  </si>
  <si>
    <t>2026-03-04T14:39:03.615+01:00</t>
  </si>
  <si>
    <t>2026-03-04T14:48:32.717+01:00</t>
  </si>
  <si>
    <t>[{"id":"2d3d5617-9c58-43de-9934-040859ce552d","note":"","count":1,"label":"BBQ Meteor 32 cm","posId":"118","price":24900,"isExtra":false},{"id":"21fd0686-e8d1-43f1-84c9-d96f5842a3ca","note":"","count":1,"label":"okraj mozzarella, bylinky","posId":"A121","price":5700,"isExtra":true},{"id":"0c454cc7-3f38-4dea-9e0e-7220d9ba6ce0","note":"","count":2,"label":"Dip česnekový","posId":"P106","price":2000,"isExtra":false}]</t>
  </si>
  <si>
    <t>2026-03-04T12:42:03.451+01:00</t>
  </si>
  <si>
    <t>2026-03-04T15:58:01.719+01:00</t>
  </si>
  <si>
    <t>[{"id":"f932f643-9a56-4a16-90b3-20349063a042","note":"","count":1,"label":"Capricciosa 32 cm","posId":"113","price":24900,"isExtra":false},{"id":"9113385a-d4b6-407a-b0f4-d904f93de010","note":"","count":2,"label":"Baby špenát &amp; kuře 32 cm","posId":"116","price":24900,"isExtra":false},{"id":"2d3d5617-9c58-43de-9934-040859ce552d","note":"","count":1,"label":"BBQ Meteor 32 cm","posId":"118","price":24900,"isExtra":false},{"id":"424aec40-766b-4a2f-bcc0-a9d6737ba762","note":"","count":1,"label":"Hawai 32 cm","posId":"114","price":24900,"isExtra":false}]</t>
  </si>
  <si>
    <t>2026-03-04T12:39:03.126+01:00</t>
  </si>
  <si>
    <t>2026-03-04T12:50:37.121+01:00</t>
  </si>
  <si>
    <t>2026-03-04T12:58:19.806+01:00</t>
  </si>
  <si>
    <t>2026-03-04T12:39:03.934+01:00</t>
  </si>
  <si>
    <t>[{"id":"7dc558f4-908c-4dab-b333-a925cc147e51","note":"","count":1,"label":"Comeback 32 cm","posId":"145","price":24900,"isExtra":false},{"id":"5972eec0-ca59-4f52-b279-96c9f5c3eb67","note":"","count":1,"label":"BEZ -cibule","posId":"X103","price":0,"KDSTags":["redhighlight"],"isExtra":true},{"id":"7dc558f4-908c-4dab-b333-a925cc147e51","note":"","count":1,"label":"Comeback 32 cm","posId":"145","price":24900,"isExtra":false}]</t>
  </si>
  <si>
    <t>2026-03-04T12:23:19.467+01:00</t>
  </si>
  <si>
    <t>2026-03-04T12:32:15.259+01:00</t>
  </si>
  <si>
    <t>[{"id":"6942755309e364dceebaa28e","count":1,"label":"Capricciosa 40cm","posId":"101","price":30900,"isExtra":false},{"id":"6548d5dc06a4d1429ce1830f","count":1,"label":"Balné","posId":"K0000","price":2000,"isExtra":true},{"id":"6942755309e364dceebaa2f2","count":1,"label":"Pepsi 1l","posId":"N124","price":4900,"isExtra":false},{"id":"6942755309e364dceebaa2d8","count":1,"label":"Česnekový dip","posId":"P106","price":2000,"isExtra":false},{"id":"6548d5dc06a4d1429ce18774","count":1,"label":"Balné","posId":"K0000","price":1500,"isExtra":true}]</t>
  </si>
  <si>
    <t>2026-03-04T12:01:12.910+01:00</t>
  </si>
  <si>
    <t>2026-03-04T12:07:24.998+01:00</t>
  </si>
  <si>
    <t>[{"id":"db7acac0-80e0-4852-a500-36801587d36c","count":1,"label":"Pizza Špenát kuře 18 cm","posId":"128","price":11900,"isExtra":false,"creatorId":"Dsjs7Ys4euLA0mCBn7Q1m","isPackging":0,"actualLabel":"Pizza Špenát kuře 18 cm"}]</t>
  </si>
  <si>
    <t>2026-03-04T11:05:22.080+01:00</t>
  </si>
  <si>
    <t>2026-03-04T11:12:35.917+01:00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</si>
  <si>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těsto","posId":"17","price":1000,"isExtra":true},{"id":"684ae9617273267d3d05b927","count":1,"label":"Kukuřice","posId":"B115","price":2500,"KDSTags":["greenhighlight"],"isExtra":true}]</t>
  </si>
  <si>
    <t>2026-03-04T00:32:33.605+01:00</t>
  </si>
  <si>
    <t>2026-03-04T00:40:00.461+01:00</t>
  </si>
  <si>
    <t>2026-03-04T00:18:15.646+01:00</t>
  </si>
  <si>
    <t>2026-03-04T00:32:44.719+01:00</t>
  </si>
  <si>
    <t>2026-03-04T00:18:02.416+01:00</t>
  </si>
  <si>
    <t>2026-03-04T00:33:22.246+01:00</t>
  </si>
  <si>
    <t>2026-03-04T00:10:38.494+01:00</t>
  </si>
  <si>
    <t>2026-03-04T00:12:07.308+01:00</t>
  </si>
  <si>
    <t>[{"id":"1aae8c1b-f7a7-48cb-b109-40c8793f3bbf","count":1,"label":"Pepsi 1l","posId":"N124","price":5900,"isExtra":false,"creatorId":"NGWfI0nkioiOkri-E-kMk","isPackging":0,"actualLabel":"Pepsi 1l"}]</t>
  </si>
  <si>
    <t>2026-03-03T23:57:49.312+01:00</t>
  </si>
  <si>
    <t>2026-03-04T00:11:46.481+01:00</t>
  </si>
  <si>
    <t>[{"id":"6942755309e364dceebaa2aa","count":1,"label":"Baby Špenát &amp; kuře 32cm","posId":"116","price":24900,"isExtra":false},{"id":"6548d5dc06a4d1429ce18774","count":1,"label":"Balné","posId":"K0000","price":1500,"isExtra":true},{"id":"6942755309e364dceebaa2a2","count":1,"label":"BBQ Meteor 32cm","posId":"118","price":24900,"isExtra":false},{"id":"6548d5dc06a4d1429ce18774","count":1,"label":"Balné","posId":"K0000","price":1500,"isExtra":true},{"id":"6745da7d2b930230e91437fa","count":1,"label":"Rajčatový základ","posId":"ZBR32","price":0,"isExtra":true},{"id":"68553327a6ab244ab368f17d","count":1,"label":"bez plněných okrajů","posId":"X1000","price":0,"isExtra":true}]</t>
  </si>
  <si>
    <t>2026-03-03T23:54:54.001+01:00</t>
  </si>
  <si>
    <t>2026-03-04T00:10:55.563+01:00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</si>
  <si>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základ","posId":"ZRB40","price":0,"isExtra":true},{"id":"54684904","note":"","count":1,"label":"okraj hotdog, bbq omáčka","posId":"A120","price":6500,"isExtra":true},{"id":"57405767","note":"","size":"Pepsi zero sugar 1l","count":1,"label":"Pepsi zero sugar 1l","posId":"N125","price":5900,"isExtra":false}]</t>
  </si>
  <si>
    <t>2026-03-03T23:54:48.839+01:00</t>
  </si>
  <si>
    <t>2026-03-04T00:03:01.422+01:00</t>
  </si>
  <si>
    <t>[{"id":"6942755309e364dceebaa29e","count":1,"label":"Pepperoni 32cm 🌶️🌶️","posId":"120","price":24900,"isExtra":false},{"id":"6548d5dc06a4d1429ce18774","count":1,"label":"Balné","posId":"K0000","price":1500,"isExtra":true},{"id":"684ae9617273267d3d05b924","count":1,"label":"Ananas","posId":"B100","price":2500,"KDSTags":["greenhighlight"],"isExtra":true},{"id":"684ae9617273267d3d05b927","count":1,"label":"Kukuřice","posId":"B115","price":2500,"KDSTags":["greenhighlight"],"isExtra":true}]</t>
  </si>
  <si>
    <t>2026-03-03T23:31:50.170+01:00</t>
  </si>
  <si>
    <t>2026-03-03T23:40:08.278+01:00</t>
  </si>
  <si>
    <t>[{"id":"54684759","note":"","size":"Hawai 40cm","count":1,"label":"Hawai 40cm","posId":"102","price":30900,"isExtra":false},{"id":"54684827","note":"","count":1,"label":"Balné","posId":"K0000","price":2000,"isExtra":true},{"id":"59592163","note":"","size":"Hot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</si>
  <si>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2026-03-03T23:11:30.764+01:00</t>
  </si>
  <si>
    <t>2026-03-03T23:19:22.892+01:00</t>
  </si>
  <si>
    <t>[{"id":"4a20dc15-9932-4890-a338-4b8782bfca29","count":1,"label":"Pizza Comeback 40","posId":"109","price":30900,"isExtra":false,"creatorId":"gTVBfVSn9oDqr_S2KYLzk","isPackging":0,"actualLabel":"Pizza Comeback 40"}]</t>
  </si>
  <si>
    <t>2026-03-03T23:10:33.363+01:00</t>
  </si>
  <si>
    <t>2026-03-03T23:23:40.118+01:00</t>
  </si>
  <si>
    <t>[{"id":"6942755309e364dceebaa2ca","count":1,"label":"Veggie menu Comeback","posId":"M200","price":34900,"isExtra":false},{"id":"6548d5dc06a4d1429ce18735","count":1,"label":"Balné","posId":"K0000","price":3000,"isExtra":true},{"id":"659bb1f53653e24604f29b86","count":1,"label":"Comeback","posId":"Y121","price":0,"isExtra":true},{"id":"6745da7d2b930230e9143ab4","count":1,"label":"BBQ základ","posId":"ZRB32","price":0,"isExtra":true},{"id":"68553327a6ab244ab368f17e","count":1,"label":"okraj mozzarella, bylinky","posId":"A121","price":5700,"isExtra":true},{"id":"6548d5dc06a4d1429ce18752","count":1,"label":"pečené brambory","posId":"P103","price":0,"isExtra":true},{"id":"69427513e2a60e620002e496","count":1,"label":"Mirinda 1l","posId":"N126","price":0,"isExtra":true}]</t>
  </si>
  <si>
    <t>2026-03-03T22:49:02.518+01:00</t>
  </si>
  <si>
    <t>2026-03-03T22:58:55.817+01:00</t>
  </si>
  <si>
    <t>[{"id":"7dc558f4-908c-4dab-b333-a925cc147e51","note":"","count":1,"label":"Comeback 32 cm","posId":"145","price":24900,"isExtra":false},{"id":"5972eec0-ca59-4f52-b279-96c9f5c3eb67","note":"","count":1,"label":"BEZ -cibule","posId":"X103","price":0,"KDSTags":["redhighlight"],"isExtra":true},{"id":"0c454cc7-3f38-4dea-9e0e-7220d9ba6ce0","note":"","count":1,"label":"Dip česnekový","posId":"P106","price":2000,"isExtra":false}]</t>
  </si>
  <si>
    <t>2026-03-03T22:31:03.250+01:00</t>
  </si>
  <si>
    <t>2026-03-03T22:38:55.718+01:00</t>
  </si>
  <si>
    <t>2026-03-03T22:54:34.291+01:00</t>
  </si>
  <si>
    <t>2026-03-03T22:31:03.533+01:00</t>
  </si>
  <si>
    <t>[{"id":"2f3dc32a-f7b9-4e14-942d-0e11242b85d6","note":"","count":1,"label":"Pepperoni 18 cm","posId":"132","price":11900,"isExtra":false},{"id":"bf1ca81d-de2b-4d6c-b720-bc21d05d5afe","note":"","count":1,"label":"Pepperoni Rolls, 6 ks","posId":"P100","price":8900,"isExtra":false}]</t>
  </si>
  <si>
    <t>2026-03-03T22:27:03.064+01:00</t>
  </si>
  <si>
    <t>2026-03-03T22:38:16.699+01:00</t>
  </si>
  <si>
    <t>2026-03-03T23:01:45.450+01:00</t>
  </si>
  <si>
    <t>2026-03-03T22:27:03.856+01:00</t>
  </si>
  <si>
    <t>[{"id":"424aec40-766b-4a2f-bcc0-a9d6737ba762","note":"","count":1,"label":"Hawai 32 cm","posId":"114","price":24900,"isExtra":false},{"id":"ac575c49-bae3-4ee1-943f-d9f988468f7f","note":"","count":1,"label":"ananas","posId":"B100","price":2500,"KDSTags":["greenhighlight"],"isExtra":true}]</t>
  </si>
  <si>
    <t>2026-03-03T22:26:13.360+01:00</t>
  </si>
  <si>
    <t>2026-03-03T22:35:44.050+01:00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</si>
  <si>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základ","posId":"ZSR40","price":0,"isExtra":true},{"id":"68bf09bcaf3bc568810c1eee","count":1,"label":"bez plněných okrajů","posId":"X1000","price":0,"isExtra":true},{"id":"6942755309e364dceebaa280","count":1,"label":"Hot &amp; Spicy 40cm 🌶️🌶️","posId":"110","price":30900,"isExtra":false},{"id":"6548d5dc06a4d1429ce1830f","count":1,"label":"Balné","posId":"K0000","price":2000,"isExtra":true},{"id":"68bf09bcaf3bc568810c1eee","count":1,"label":"bez plněných okrajů","posId":"X1000","price":0,"isExtra":true}]</t>
  </si>
  <si>
    <t>2026-03-03T21:33:11.829+01:00</t>
  </si>
  <si>
    <t>2026-03-03T21:39:56.320+01:00</t>
  </si>
  <si>
    <t>[{"id":"6942755309e364dceebaa28c","count":1,"label":"Hawai 40cm","posId":"102","price":30900,"isExtra":false},{"id":"6548d5dc06a4d1429ce1830f","count":1,"label":"Balné","posId":"K0000","price":2000,"isExtra":true},{"id":"6745da7d2b930230e9143d64","count":1,"label":"Smetanový základ","posId":"ZRS40","price":0,"isExtra":true}]</t>
  </si>
  <si>
    <t>Nitin</t>
  </si>
  <si>
    <t>2026-03-03T21:25:23.839+01:00</t>
  </si>
  <si>
    <t>2026-03-03T21:36:29.462+01:00</t>
  </si>
  <si>
    <t>[{"id":"100","note":"","count":1,"label":"Margherita 40cm","posId":"100","price":26900,"isExtra":false},{"id":"K0000","note":"","count":1,"label":"Balné","posId":"K0000","price":2000,"isExtra":true},{"id":"C113","note":"","count":1,"label":"Mozzarella","posId":"C113","price":4000,"KDSTags":["greenhighlight"],"isExtra":true},{"id":"C106","note":"","count":1,"label":"Šunka","posId":"C106","price":4000,"KDSTags":["greenhighlight"],"isExtra":true},{"id":"P106","note":"","count":1,"label":"Česnekový dip","posId":"P106","price":2000,"isExtra":false},{"id":"K0000","note":"","count":1,"label":"Balné","posId":"K0000","price":1500,"isExtra":true}]</t>
  </si>
  <si>
    <t>Monika Richterová</t>
  </si>
  <si>
    <t>2026-03-03T21:23:52.275+01:00</t>
  </si>
  <si>
    <t>2026-03-03T21:35:16.130+01:00</t>
  </si>
  <si>
    <t>2026-03-03T21:47:54.692+01:00</t>
  </si>
  <si>
    <t>2026-03-03T21:23:52.872+01:00</t>
  </si>
  <si>
    <t>[{"id":"a0148f4d-e608-4061-b0cf-421635d1867d","count":3,"label":"Spicy Wings","posId":"P101","price":11900,"isExtra":false,"creatorId":"opIFccrzE7QPggzd4ppKq","isPackging":1500,"actualLabel":"Spicy Wings"},{"id":"cd22e00e-e758-4363-9254-340728f271d9","count":3,"label":"Pizza Hawai 18 cm","posId":"126","price":11900,"isExtra":false,"creatorId":"Sh9OFaKEFSQeu6T63o4MV","isPackging":0,"actualLabel":"Pizza Hawai 18 cm"},{"id":"RjnzJvFGQ7bViwxWS8fAW","count":3,"label":"Bez ananasu","posId":"X100","price":0,"KDSTags":["redhighlight"],"isExtra":true,"mainItemId":"cd22e00e-e758-4363-9254-340728f271d9"},{"id":"c2eae2bb-a701-4741-8180-ef6bd455d86d","count":4,"label":"Pepsi zero sugar 1l","posId":"N125","price":5900,"isExtra":false,"creatorId":"PUoVLjYeFeHauVWTVcgNk","isPackging":0,"actualLabel":"Pepsi zero sugar 1l"}]</t>
  </si>
  <si>
    <t>2026-03-03T21:20:23.372+01:00</t>
  </si>
  <si>
    <t>2026-03-03T21:30:40.372+01:00</t>
  </si>
  <si>
    <t>Yegor</t>
  </si>
  <si>
    <t>2026-03-03T20:51:39.661+01:00</t>
  </si>
  <si>
    <t>2026-03-03T20:58:40.156+01:00</t>
  </si>
  <si>
    <t>[{"id":"120","note":"","count":1,"label":"Pepperoni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bylinky","posId":"A121","price":5700,"isExtra":true},{"id":"N124","note":"","count":1,"label":"Pepsi 1l","posId":"N124","price":4900,"isExtra":false}]</t>
  </si>
  <si>
    <t>2026-03-03T20:49:47.080+01:00</t>
  </si>
  <si>
    <t>2026-03-03T20:55:16.894+01:00</t>
  </si>
  <si>
    <t>[{"id":"54dc7925-4d38-486b-b12e-3a96c2e2fabb","count":1,"label":"Pizza Pepperoni 18","posId":"132","price":11900,"isExtra":false,"creatorId":"L_ECerQ5_-U7c5CIq1lgh","isPackging":0,"actualLabel":"Pizza Pepperoni 18"},{"id":"17ad363f-96ef-4e94-9246-dbc72c9ef474","count":1,"label":"Dip česnekový","posId":"P106","price":2000,"isExtra":false,"creatorId":"tS6lAnTL-ETClC5BbvjSi","isPackging":0,"actualLabel":"Dip česnekový"}]</t>
  </si>
  <si>
    <t>2026-03-03T20:04:53.884+01:00</t>
  </si>
  <si>
    <t>2026-03-03T20:12:15.114+01:00</t>
  </si>
  <si>
    <t>[{"id":"54684756","note":"","size":"BBQ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základ","posId":"ZBR40","price":0,"isExtra":true},{"id":"54684825","note":"","count":1,"label":"bez plněných okrajů","posId":"X1000","price":0,"isExtra":true},{"id":"54684953","note":"","count":1,"label":"Gorgonzola","posId":"C101","price":4000,"KDSTags":["greenhighlight"],"isExtra":true}]</t>
  </si>
  <si>
    <t>2026-03-03T20:04:33.596+01:00</t>
  </si>
  <si>
    <t>2026-03-03T20:10:54.099+01:00</t>
  </si>
  <si>
    <t>[{"id":"6942755309e364dceebaa286","count":1,"label":"BBQ Texas 40cm","posId":"107","price":30900,"isExtra":false},{"id":"6548d5dc06a4d1429ce1830f","count":1,"label":"Balné","posId":"K0000","price":2000,"isExtra":true},{"id":"684ae9617273267d3d05b9d6","count":1,"label":"Bez papriky","posId":"X111","price":0,"KDSTags":["redhighlight"],"isExtra":true},{"id":"684ae9617273267d3d05b9d7","count":1,"label":"Bez cibule","posId":"X103","price":0,"KDSTags":["redhighlight"],"isExtra":true}]</t>
  </si>
  <si>
    <t>2026-03-03T20:00:31.529+01:00</t>
  </si>
  <si>
    <t>2026-03-03T20:08:05.766+01:00</t>
  </si>
  <si>
    <t>[{"id":"6942755309e364dceebaa290","count":1,"label":"Baby špenát &amp; kuře 40cm","posId":"104","price":30900,"isExtra":false},{"id":"6548d5dc06a4d1429ce1830f","count":1,"label":"Balné","posId":"K0000","price":2000,"isExtra":true}]</t>
  </si>
  <si>
    <t>Rostyslav</t>
  </si>
  <si>
    <t>2026-03-03T19:38:29.504+01:00</t>
  </si>
  <si>
    <t>2026-03-03T19:48:54.921+01:00</t>
  </si>
  <si>
    <t>2026-03-03T19:36:26.535+01:00</t>
  </si>
  <si>
    <t>2026-03-03T19:46:10.036+01:00</t>
  </si>
  <si>
    <t>2026-03-03T19:32:03.982+01:00</t>
  </si>
  <si>
    <t>2026-03-03T19:45:16.956+01:00</t>
  </si>
  <si>
    <t>2026-03-03T20:00:44.459+01:00</t>
  </si>
  <si>
    <t>2026-03-03T19:32:04.544+01:00</t>
  </si>
  <si>
    <t>[{"id":"3171e692-1adb-4333-8054-b1a7b136b69f","note":"","count":1,"label":"Pepperoni 32 cm","posId":"144","price":24900,"isExtra":false},{"id":"3b51edda-398d-47d1-8cbd-b96caad0e92c","note":"","count":1,"label":"šunka","posId":"B106","price":3000,"KDSTags":["greenhighlight"],"isExtra":true},{"id":"0c454cc7-3f38-4dea-9e0e-7220d9ba6ce0","note":"","count":1,"label":"Dip česnekový","posId":"P106","price":2000,"isExtra":false}]</t>
  </si>
  <si>
    <t>2026-03-03T19:23:02.556+01:00</t>
  </si>
  <si>
    <t>2026-03-03T19:31:00.880+01:00</t>
  </si>
  <si>
    <t>[{"id":"1259035b-bb9c-4781-bd3f-6114a4a72dd6","note":"","count":1,"label":"Baby špenát &amp; kuře 40 cm","posId":"104","price":30900,"isExtra":false},{"id":"eb426525-9181-4714-9963-380f5c0ae0e5","note":"","count":1,"label":"Okraj mozzarella, bylinky","posId":"A122","price":6500,"isExtra":true},{"id":"bd7dc60f-b07b-42b5-898a-e6a144618c85","note":"","count":1,"label":"BEZ -kuře","posId":"X114","price":0,"KDSTags":["redhighlight"],"isExtra":true},{"id":"0c454cc7-3f38-4dea-9e0e-7220d9ba6ce0","note":"","count":1,"label":"Dip česnekový","posId":"P106","price":2000,"isExtra":false}]</t>
  </si>
  <si>
    <t>2026-03-03T19:21:02.527+01:00</t>
  </si>
  <si>
    <t>2026-03-03T19:44:56.798+01:00</t>
  </si>
  <si>
    <t>2026-03-03T19:50:59.059+01:00</t>
  </si>
  <si>
    <t>2026-03-03T19:21:03.523+01:00</t>
  </si>
  <si>
    <t>[{"id":"df65c440-9414-439e-8f8e-b4f30f154296","note":"","count":1,"label":"Hawai 40 cm","posId":"102","price":30900,"isExtra":false},{"id":"7fdd6df3-b4af-470d-955c-d1de47ab00a5","note":"","count":1,"label":"Žampiony","posId":"C105","price":3500,"KDSTags":["greenhighlight"],"isExtra":true},{"id":"0c454cc7-3f38-4dea-9e0e-7220d9ba6ce0","note":"","count":1,"label":"Dip česnekový","posId":"P106","price":2000,"isExtra":false}]</t>
  </si>
  <si>
    <t>2026-03-03T19:19:01.653+01:00</t>
  </si>
  <si>
    <t>2026-03-03T19:27:48.921+01:00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</si>
  <si>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54684930","note":"","count":1,"label":"Kukuřice","posId":"C115","price":3500,"KDSTags":["greenhighlight"],"isExtra":true}]</t>
  </si>
  <si>
    <t>2026-03-03T19:04:18.423+01:00</t>
  </si>
  <si>
    <t>2026-03-03T19:15:27.840+01:00</t>
  </si>
  <si>
    <t>[{"id":"02abba76-3343-43c8-bd2c-4bc09ad21f58","count":1,"label":"Pizza Hot &amp; Spicy 18","posId":"134","price":11900,"isExtra":false,"creatorId":"NIidjGmlkJPeJYJh7ELv7","isPackging":0,"actualLabel":"Pizza Hot &amp; Spicy 18"}]</t>
  </si>
  <si>
    <t>2026-03-03T19:03:08.147+01:00</t>
  </si>
  <si>
    <t>2026-03-03T19:15:27.122+01:00</t>
  </si>
  <si>
    <t>[{"id":"59592166","note":"","size":"BBQ Texas 32cm","count":2,"label":"BBQ Texas 32cm","posId":"119","price":24900,"isExtra":false},{"id":"54684837","note":"","count":2,"label":"Balné","posId":"K0000","price":1500,"isExtra":true},{"id":"59592174","note":"","count":2,"label":"USA těsto","posId":"17","price":1000,"isExtra":true},{"id":"54684866","note":"","count":2,"label":"okraj mozzarella, bylinky","posId":"A121","price":5700,"isExtra":true}]</t>
  </si>
  <si>
    <t>2026-03-03T18:57:03.957+01:00</t>
  </si>
  <si>
    <t>2026-03-03T19:06:44.849+01:00</t>
  </si>
  <si>
    <t>2026-03-03T19:12:39.433+01:00</t>
  </si>
  <si>
    <t>2026-03-03T18:57:05.506+01:00</t>
  </si>
  <si>
    <t>[{"id":"424aec40-766b-4a2f-bcc0-a9d6737ba762","note":"","count":1,"label":"Hawai 32 cm","posId":"114","price":24900,"isExtra":false},{"id":"5e57993d-26f3-465c-aa35-1e3806b0b477","note":"","count":1,"label":"Hot &amp; Spicy 32 cm","posId":"122","price":24900,"isExtra":false},{"id":"0c454cc7-3f38-4dea-9e0e-7220d9ba6ce0","note":"","count":1,"label":"Dip česnekový","posId":"P106","price":2000,"isExtra":false}]</t>
  </si>
  <si>
    <t>2026-03-03T18:55:54.399+01:00</t>
  </si>
  <si>
    <t>2026-03-03T19:11:45.082+01:00</t>
  </si>
  <si>
    <t>2026-03-03T18:55:03.042+01:00</t>
  </si>
  <si>
    <t>2026-03-03T19:22:00.690+01:00</t>
  </si>
  <si>
    <t>2026-03-03T19:34:53.628+01:00</t>
  </si>
  <si>
    <t>2026-03-03T18:55:03.378+01:00</t>
  </si>
  <si>
    <t>2026-03-03T18:48:23.224+01:00</t>
  </si>
  <si>
    <t>2026-03-03T19:03:18.121+01:00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</si>
  <si>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těsto","posId":"17","price":1000,"isExtra":true},{"id":"6942755309e364dceebaa2a0","count":1,"label":"BBQ Texas 32cm","posId":"119","price":24900,"isExtra":false},{"id":"6548d5dc06a4d1429ce18774","count":1,"label":"Balné","posId":"K0000","price":1500,"isExtra":true},{"id":"68814b049e75a15035e4ca64","count":1,"label":"USA těsto","posId":"17","price":1000,"isExtra":true},{"id":"684ae9617273267d3d05b924","count":1,"label":"Ananas","posId":"B100","price":2500,"KDSTags":["greenhighlight"],"isExtra":true},{"id":"6942755309e364dceebaa282","count":1,"label":"Comeback 40cm 🌶️","posId":"109","price":30900,"isExtra":false},{"id":"6548d5dc06a4d1429ce1830f","count":1,"label":"Balné","posId":"K0000","price":2000,"isExtra":true},{"id":"6745da7d2b930230e9143d65","count":1,"label":"BBQ základ","posId":"ZRB40","price":0,"isExtra":true},{"id":"68bf09bcaf3bc568810c1ef1","count":1,"label":"okraj hotdog, hořčice","posId":"A118","price":6500,"isExtra":true}]</t>
  </si>
  <si>
    <t>2026-03-03T18:48:03.001+01:00</t>
  </si>
  <si>
    <t>2026-03-03T18:57:01.123+01:00</t>
  </si>
  <si>
    <t>[{"id":"16f2a985-9b85-4073-a2d6-13a6de5f989c","note":"","count":1,"label":"Hawai 32 cm","posId":"138","price":24900,"isExtra":false},{"id":"57c816b2-3e3f-46c2-b126-b09910d79cb0","note":"","count":1,"label":"změna na Smetanový základ","posId":"A129","price":0,"isExtra":true},{"id":"16f2a985-9b85-4073-a2d6-13a6de5f989c","note":"","count":1,"label":"Hawai 32 cm","posId":"138","price":24900,"isExtra":false},{"id":"d191a2a2-dbf7-43e1-9eae-453a92f5bdc2","note":"","count":1,"label":"BEZ -ananas","posId":"X100","price":0,"KDSTags":["redhighlight"],"isExtra":true}]</t>
  </si>
  <si>
    <t>2026-03-03T18:41:15.645+01:00</t>
  </si>
  <si>
    <t>2026-03-03T18:50:09.952+01:00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</si>
  <si>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</si>
  <si>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2026-03-03T18:40:13.355+01:00</t>
  </si>
  <si>
    <t>2026-03-03T18:51:17.965+01:00</t>
  </si>
  <si>
    <t>2026-03-03T18:39:54.727+01:00</t>
  </si>
  <si>
    <t>2026-03-03T18:47:46.047+01:00</t>
  </si>
  <si>
    <t>[{"id":"61818012","note":"","size":"Guarana kiwi a jablko","count":1,"label":"Guarana kiwi a jablko","posId":"N144","price":5500,"isExtra":false},{"id":"59592165","note":"","size":"Pepperoni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těsto","posId":"17","price":1000,"isExtra":true}]</t>
  </si>
  <si>
    <t>2026-03-03T18:35:55.323+01:00</t>
  </si>
  <si>
    <t>2026-03-03T18:46:21.010+01:00</t>
  </si>
  <si>
    <t>[{"id":"54684752","note":"Prosím nezvonit na zvonek, pouze zavolat","size":"Hot &amp; Spicy 40cm 🌶️🌶️","count":1,"label":"Hot &amp; Spicy 40cm 🌶️🌶️","posId":"110","price":30900,"isExtra":false},{"id":"54684827","note":"","count":1,"label":"Balné","posId":"K0000","price":2000,"isExtra":true},{"id":"54684796","note":"","size":"Česnekový dip","count":1,"label":"Česnekový dip","posId":"P106","price":2000,"isExtra":false},{"id":"54684837","note":"","count":1,"label":"Balné","posId":"K0000","price":1500,"isExtra":true},{"id":"57405766","note":"","size":"Pepsi 1l","count":1,"label":"Pepsi 1l","posId":"N124","price":4900,"isExtra":false}]</t>
  </si>
  <si>
    <t>2026-03-03T18:29:18.580+01:00</t>
  </si>
  <si>
    <t>2026-03-03T18:44:31.027+01:00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</si>
  <si>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32cm","posId":"114","price":24900,"isExtra":false},{"id":"54684837","note":"","count":1,"label":"Balné","posId":"K0000","price":1500,"isExtra":true},{"id":"57405767","note":"","size":"Pepsi zero sugar 1l","count":1,"label":"Pepsi zero sugar 1l","posId":"N125","price":5900,"isExtra":false}]</t>
  </si>
  <si>
    <t>2026-03-03T18:26:03.547+01:00</t>
  </si>
  <si>
    <t>2026-03-03T18:40:22.667+01:00</t>
  </si>
  <si>
    <t>[{"id":"be5c7908-f592-4704-987f-cd7d7281f32e","note":"","count":1,"label":"Comeback 32 cm","posId":"121","price":24900,"isExtra":false},{"id":"a3d62a5d-2e1d-48db-874e-d64becff7059","note":"","count":1,"label":"změna na BBQ základ","posId":"A128","price":0,"isExtra":true}]</t>
  </si>
  <si>
    <t>2026-03-03T18:24:32.342+01:00</t>
  </si>
  <si>
    <t>2026-03-03T18:36:34.958+01:00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</si>
  <si>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🌶️🌶️","posId":"108","price":30900,"isExtra":false},{"id":"6548d5dc06a4d1429ce1830f","count":1,"label":"Balné","posId":"K0000","price":2000,"isExtra":true},{"id":"68bf09bcaf3bc568810c1ef2","count":1,"label":"okraj hotdog, bbq omáčka","posId":"A120","price":6500,"isExtra":true},{"id":"6942755309e364dceebaa2d8","count":1,"label":"Česnekový dip","posId":"P106","price":2000,"isExtra":false},{"id":"6548d5dc06a4d1429ce18774","count":1,"label":"Balné","posId":"K0000","price":1500,"isExtra":true},{"id":"6942755309e364dceebaa2f2","count":1,"label":"Pepsi 1l","posId":"N124","price":4900,"isExtra":false}]</t>
  </si>
  <si>
    <t>Taras</t>
  </si>
  <si>
    <t>2026-03-03T18:22:46.990+01:00</t>
  </si>
  <si>
    <t>2026-03-03T18:40:00.031+01:00</t>
  </si>
  <si>
    <t>[{"id":"P104","note":"","count":1,"label":"Česnekový chléb 18cm","posId":"P104","price":7900,"isExtra":false},{"id":"K0000","note":"","count":1,"label":"Balné","posId":"K0000","price":1500,"isExtra":true},{"id":"P102","note":"","count":1,"label":"Masové kuličky","posId":"P102","price":9900,"isExtra":false},{"id":"K0000","note":"","count":1,"label":"Balné","posId":"K0000","price":1500,"isExtra":true},{"id":"107","note":"","count":1,"label":"BBQ Texas 40cm","posId":"107","price":30900,"isExtra":false},{"id":"K0000","note":"","count":1,"label":"Balné","posId":"K0000","price":2000,"isExtra":true},{"id":"X114","note":"","count":1,"label":"Bez kuřete","posId":"X114","price":0,"KDSTags":["redhighlight"],"isExtra":true}]</t>
  </si>
  <si>
    <t>2026-03-03T18:21:02.974+01:00</t>
  </si>
  <si>
    <t>2026-03-03T18:32:49.648+01:00</t>
  </si>
  <si>
    <t>2026-03-03T18:45:44.993+01:00</t>
  </si>
  <si>
    <t>2026-03-03T18:21:03.493+01:00</t>
  </si>
  <si>
    <t>[{"id":"9da77a77-b741-4be5-8ca1-8de18601259c","note":"","count":1,"label":"Spicy Wings","posId":"P101","price":11900,"isExtra":false},{"id":"0e993eb8-e476-4064-a9e5-618587b38fcb","note":"","count":1,"label":"VEGGIE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těsto","posId":"15","price":0,"isExtra":true},{"id":"a0a20d0c-4422-439d-8c33-27905ee0699b","note":"","count":1,"label":"Smetanový základ","posId":"A129","price":0,"isExtra":true},{"id":"ccbbabfb-780b-41d6-8114-821ced779aaf","note":"","count":1,"label":"Česnekový chléb","posId":"P104","price":0,"isExtra":true},{"id":"8f138092-e75e-47b2-aab6-b7ac71ac445d","note":"","count":1,"label":"Mirinda 1l","posId":"N126","price":0,"isExtra":true}]</t>
  </si>
  <si>
    <t>2026-03-03T18:12:06.135+01:00</t>
  </si>
  <si>
    <t>2026-03-03T18:21:34.606+01:00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</si>
  <si>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okrajů","posId":"X1000","price":0,"isExtra":true},{"id":"54684841","note":"","count":1,"label":"Bez mozzarelly","posId":"X113","price":0,"KDSTags":["redhighlight"],"isExtra":true},{"id":"59592162","note":"","size":"Quattro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základ","posId":"ZSR32","price":0,"isExtra":true},{"id":"54684831","note":"","count":1,"label":"bez plněných okrajů","posId":"X1000","price":0,"isExtra":true},{"id":"54684895","note":"","count":1,"label":"Olivy","posId":"B112","price":2500,"KDSTags":["greenhighlight"],"isExtra":true}]</t>
  </si>
  <si>
    <t>2026-03-03T18:06:04.308+01:00</t>
  </si>
  <si>
    <t>2026-03-03T18:15:24.837+01:00</t>
  </si>
  <si>
    <t>[{"id":"59592170","note":"","size":"Capricciosa 32cm","count":1,"label":"Capricciosa 32cm","posId":"113","price":24900,"isExtra":false},{"id":"54684837","note":"","count":1,"label":"Balné","posId":"K0000","price":1500,"isExtra":true},{"id":"59592169","note":"","size":"Hawai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32cm","posId":"114","price":24900,"isExtra":false},{"id":"54684837","note":"","count":1,"label":"Balné","posId":"K0000","price":1500,"isExtra":true},{"id":"57405767","note":"","size":"Pepsi zero sugar 1l","count":1,"label":"Pepsi zero sugar 1l","posId":"N125","price":5900,"isExtra":false}]</t>
  </si>
  <si>
    <t>2026-03-03T17:50:44.874+01:00</t>
  </si>
  <si>
    <t>2026-03-03T18:05:44.931+01:00</t>
  </si>
  <si>
    <t>[{"id":"110","note":"","count":1,"label":"Hot &amp; Spicy 40cm 🌶️🌶️","posId":"110","price":30900,"isExtra":false},{"id":"K0000","note":"","count":1,"label":"Balné","posId":"K0000","price":2000,"isExtra":true},{"id":"P106","note":"","count":1,"label":"Česnekový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</si>
  <si>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2026-03-03T17:47:19.782+01:00</t>
  </si>
  <si>
    <t>2026-03-03T18:02:57.247+01:00</t>
  </si>
  <si>
    <t>[{"id":"59592161","note":"","size":"Margherita 32cm","count":2,"label":"Margherita 32cm","posId":"112","price":20900,"isExtra":false},{"id":"54684837","note":"","count":2,"label":"Balné","posId":"K0000","price":1500,"isExtra":true},{"id":"57405770","note":"","size":"Poděbradská malinovka 0,5l","count":1,"label":"Poděbradská malinovka 0,5l","posId":"N129","price":4900,"isExtra":false}]</t>
  </si>
  <si>
    <t>2026-03-03T17:46:40.598+01:00</t>
  </si>
  <si>
    <t>2026-03-03T18:00:03.789+01:00</t>
  </si>
  <si>
    <t>2026-03-03T17:38:39.248+01:00</t>
  </si>
  <si>
    <t>2026-03-03T17:44:07.547+01:00</t>
  </si>
  <si>
    <t>[{"id":"5b4032d3-8346-45a9-86d5-b86731599dcf","count":1,"label":"Pizza BBQ Texas 32","posId":"119","price":24900,"isExtra":false,"creatorId":"-KnzTSWFCQY1XggRun0z0","isPackging":0,"actualLabel":"Pizza BBQ Texas 32"},{"id":"c46bb160-b35c-42ed-8482-ed85f1391e51","count":1,"label":"Pizza Hawai 32 cm","posId":"114","price":24900,"isExtra":false,"creatorId":"OqfF_r3P8dkwSMtfLgvgs","isPackging":0,"actualLabel":"Pizza Hawai 32 cm"}]</t>
  </si>
  <si>
    <t>2026-03-03T17:37:55.469+01:00</t>
  </si>
  <si>
    <t>2026-03-03T17:48:05.691+01:00</t>
  </si>
  <si>
    <t>[{"id":"54684796","note":"","size":"Česnekový dip","count":1,"label":"Česnekový dip","posId":"P106","price":2000,"isExtra":false},{"id":"54684837","note":"","count":1,"label":"Balné","posId":"K0000","price":1500,"isExtra":true},{"id":"59592165","note":"","size":"Pepperoni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</si>
  <si>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2026-03-03T17:37:08.159+01:00</t>
  </si>
  <si>
    <t>2026-03-03T17:57:24.686+01:00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</si>
  <si>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40cm","posId":"100","price":26900,"isExtra":false},{"id":"6548d5dc06a4d1429ce1830f","count":1,"label":"Balné","posId":"K0000","price":2000,"isExtra":true},{"id":"6942755309e364dceebaa28e","count":1,"label":"Capricciosa 40cm","posId":"101","price":30900,"isExtra":false},{"id":"6548d5dc06a4d1429ce1830f","count":1,"label":"Balné","posId":"K0000","price":2000,"isExtra":true}]</t>
  </si>
  <si>
    <t>2026-03-03T17:25:27.229+01:00</t>
  </si>
  <si>
    <t>2026-03-03T17:45:27.756+01:00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</si>
  <si>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okrajů","posId":"X1000","price":0,"isExtra":true},{"id":"684ae9617273267d3d05b999","count":1,"label":"Bez salámu","posId":"X109","price":0,"KDSTags":["redhighlight"],"isExtra":true},{"id":"6942755309e364dceebaa2aa","count":1,"label":"Baby Špenát &amp; kuře 32cm","posId":"116","price":24900,"isExtra":false},{"id":"6548d5dc06a4d1429ce18774","count":1,"label":"Balné","posId":"K0000","price":1500,"isExtra":true},{"id":"6745da7d2b930230e914389f","count":1,"label":"Rajčatový základ","posId":"ZSR32","price":0,"isExtra":true},{"id":"6942755309e364dceebaa2a8","count":1,"label":"Capricciosa 32cm","posId":"113","price":24900,"isExtra":false},{"id":"6548d5dc06a4d1429ce18774","count":1,"label":"Balné","posId":"K0000","price":1500,"isExtra":true}]</t>
  </si>
  <si>
    <t>2026-03-03T17:25:03.587+01:00</t>
  </si>
  <si>
    <t>2026-03-03T17:38:23.452+01:00</t>
  </si>
  <si>
    <t>[{"id":"e14574c4-b8aa-4b67-9714-d939fcb8ffee","note":"","count":1,"label":"Zeleninová 40 cm","posId":"103","price":30900,"isExtra":false},{"id":"c37883bc-1dd4-4f99-812d-f89a299ee1f5","note":"","count":1,"label":"Margherita 40 cm","posId":"100","price":26900,"isExtra":false}]</t>
  </si>
  <si>
    <t>2026-03-03T17:22:21.248+01:00</t>
  </si>
  <si>
    <t>2026-03-03T17:34:12.665+01:00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</si>
  <si>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bylinky","posId":"A122","price":6500,"isExtra":true},{"id":"6942755309e364dceebaa2d8","count":2,"label":"Česnekový dip","posId":"P106","price":2000,"isExtra":false},{"id":"6548d5dc06a4d1429ce18774","count":2,"label":"Balné","posId":"K0000","price":1500,"isExtra":true}]</t>
  </si>
  <si>
    <t>2026-03-03T17:19:42.636+01:00</t>
  </si>
  <si>
    <t>2026-03-03T17:26:40.696+01:00</t>
  </si>
  <si>
    <t>Bohdan</t>
  </si>
  <si>
    <t>2026-03-03T17:17:12.727+01:00</t>
  </si>
  <si>
    <t>2026-03-03T17:24:36.591+01:00</t>
  </si>
  <si>
    <t>[{"id":"117","note":"","count":1,"label":"Veggieballs 32cm 🌶️🌶️","posId":"117","price":24900,"isExtra":false},{"id":"K0000","note":"","count":1,"label":"Balné","posId":"K0000","price":1500,"isExtra":true}]</t>
  </si>
  <si>
    <t>2026-03-03T17:15:02.419+01:00</t>
  </si>
  <si>
    <t>2026-03-03T17:29:29.457+01:00</t>
  </si>
  <si>
    <t>2026-03-03T17:48:15.057+01:00</t>
  </si>
  <si>
    <t>2026-03-03T17:15:03.076+01:00</t>
  </si>
  <si>
    <t>2026-03-03T16:51:37.521+01:00</t>
  </si>
  <si>
    <t>2026-03-03T16:58:38.259+01:00</t>
  </si>
  <si>
    <t>2026-03-03T17:20:19.138+01:00</t>
  </si>
  <si>
    <t>2026-03-03T16:51:37.828+01:00</t>
  </si>
  <si>
    <t>[{"id":"90c7c6be-7854-497c-aae9-43ea0ed2a027","count":1,"label":"Pizza Margherita 40","posId":"100","price":26900,"isExtra":false,"creatorId":"nCbcWDYsaaEoZntz1kCoC","isPackging":0,"actualLabel":"Pizza Margherita 40"}]</t>
  </si>
  <si>
    <t>2026-03-03T16:38:12.586+01:00</t>
  </si>
  <si>
    <t>2026-03-03T16:49:31.422+01:00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</si>
  <si>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dip","posId":"P106","price":2000,"isExtra":false},{"id":"K0000","note":"","count":1,"label":"Balné","posId":"K0000","price":1500,"isExtra":true},{"id":"N125","note":"","count":1,"label":"Pepsi zero sugar 1l","posId":"N125","price":5900,"isExtra":false}]</t>
  </si>
  <si>
    <t>2026-03-03T16:12:02.046+01:00</t>
  </si>
  <si>
    <t>2026-03-03T16:21:25.379+01:00</t>
  </si>
  <si>
    <t>[{"id":"7dc558f4-908c-4dab-b333-a925cc147e51","note":"","count":1,"label":"Comeback 32 cm","posId":"145","price":24900,"isExtra":false}]</t>
  </si>
  <si>
    <t>Monsur Akin Abisoye</t>
  </si>
  <si>
    <t>2026-03-03T15:45:16.555+01:00</t>
  </si>
  <si>
    <t>2026-03-03T15:58:33.209+01:00</t>
  </si>
  <si>
    <t>[{"id":"108","note":"","count":1,"label":"Pepperoni 40cm 🌶️🌶️","posId":"108","price":30900,"isExtra":false},{"id":"K0000","note":"","count":1,"label":"Balné","posId":"K0000","price":2000,"isExtra":true},{"id":"P103","note":"","count":1,"label":"Pečené brambory","posId":"P103","price":6900,"isExtra":false},{"id":"K0000","note":"","count":1,"label":"Balné","posId":"K0000","price":1500,"isExtra":true},{"id":"104","note":"","count":1,"label":"Baby špenát &amp; kuře 40cm","posId":"104","price":30900,"isExtra":false},{"id":"K0000","note":"","count":1,"label":"Balné","posId":"K0000","price":2000,"isExtra":true}]</t>
  </si>
  <si>
    <t>2026-03-03T15:25:19.818+01:00</t>
  </si>
  <si>
    <t>2026-03-03T15:33:57.283+01:00</t>
  </si>
  <si>
    <t>[{"id":"54684759","note":"prosime ananas poze na jednu polovinu pizzy - dekujeme!","size":"Hawai 40cm","count":1,"label":"Hawai 40cm","posId":"102","price":30900,"isExtra":false},{"id":"54684827","note":"","count":1,"label":"Balné","posId":"K0000","price":2000,"isExtra":true},{"id":"54684794","note":"","size":"Česnekový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</si>
  <si>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2026-03-03T15:04:07.195+01:00</t>
  </si>
  <si>
    <t>2026-03-03T15:13:53.927+01:00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</si>
  <si>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okrajů","posId":"X1000","price":0,"isExtra":true},{"id":"684ae9617273267d3d05b74b","count":1,"label":"Mozzarella","posId":"C113","price":4000,"KDSTags":["greenhighlight"],"isExtra":true},{"id":"6942755309e364dceebaa2d0","count":1,"label":"Masové kuličky","posId":"P102","price":9900,"isExtra":false},{"id":"6548d5dc06a4d1429ce18774","count":1,"label":"Balné","posId":"K0000","price":1500,"isExtra":true},{"id":"6942755309e364dceebaa2d6","count":1,"label":"Pepperoni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</si>
  <si>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Jan Reischl</t>
  </si>
  <si>
    <t>2026-03-03T14:56:02.854+01:00</t>
  </si>
  <si>
    <t>2026-03-03T15:03:18.707+01:00</t>
  </si>
  <si>
    <t>2026-03-03T15:17:24.309+01:00</t>
  </si>
  <si>
    <t>2026-03-03T14:56:03.147+01:00</t>
  </si>
  <si>
    <t>[{"id":"424aec40-766b-4a2f-bcc0-a9d6737ba762","note":"","count":1,"label":"Hawai 32 cm","posId":"114","price":24900,"isExtra":false},{"id":"720272d2-1717-4af6-8eea-e928bb95234b","note":"","count":1,"label":"kukuřice","posId":"B115","price":2500,"KDSTags":["greenhighlight"],"isExtra":true}]</t>
  </si>
  <si>
    <t>2026-03-03T13:53:24.932+01:00</t>
  </si>
  <si>
    <t>2026-03-03T14:00:29.660+01:00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</si>
  <si>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dip","posId":"P106","price":2000,"isExtra":false},{"id":"6548d5dc06a4d1429ce18774","count":1,"label":"Balné","posId":"K0000","price":1500,"isExtra":true}]</t>
  </si>
  <si>
    <t>2026-03-03T13:17:43.396+01:00</t>
  </si>
  <si>
    <t>2026-03-03T13:24:28.420+01:00</t>
  </si>
  <si>
    <t>[{"id":"6942755309e364dceebaa2ee","count":1,"label":"Aquilla zelený čaj/citron 0,5l","posId":"N121","price":4900,"isExtra":false},{"id":"6942755309e364dceebaa2a6","count":1,"label":"Hawai 32cm","posId":"114","price":24900,"isExtra":false},{"id":"6548d5dc06a4d1429ce18774","count":1,"label":"Balné","posId":"K0000","price":1500,"isExtra":true}]</t>
  </si>
  <si>
    <t>2026-03-03T12:45:04.078+01:00</t>
  </si>
  <si>
    <t>2026-03-03T12:54:57.979+01:00</t>
  </si>
  <si>
    <t>2026-03-03T13:22:59.849+01:00</t>
  </si>
  <si>
    <t>2026-03-03T12:45:04.616+01:00</t>
  </si>
  <si>
    <t>[{"id":"df65c440-9414-439e-8f8e-b4f30f154296","note":"","count":1,"label":"Hawai 40 cm","posId":"102","price":30900,"isExtra":false},{"id":"614269dd-2dbe-47e4-81f8-670c7ef03e2f","note":"","count":1,"label":"Pepperoni salám","posId":"C109","price":4000,"KDSTags":["greenhighlight"],"isExtra":true}]</t>
  </si>
  <si>
    <t>2026-03-03T12:45:04.057+01:00</t>
  </si>
  <si>
    <t>2026-03-03T12:57:43.991+01:00</t>
  </si>
  <si>
    <t>[{"id":"1aa4b142-e6d7-4d61-ba94-40298841a888","note":"","count":1,"label":"Quattro Formaggi 32 cm","posId":"123","price":24900,"isExtra":false},{"id":"2585f58b-88a9-4cf3-bee9-d0f178b1877c","note":"","count":1,"label":"okraj Hotdog bez omáčky","posId":"A125","price":5700,"isExtra":true},{"id":"eaf5673a-2acd-457a-bff6-8e65ba4050c9","note":"","count":1,"label":"dip jalapenos","posId":"P107","price":2000,"isExtra":false}]</t>
  </si>
  <si>
    <t>2026-03-03T12:36:02.935+01:00</t>
  </si>
  <si>
    <t>2026-03-03T12:49:05.069+01:00</t>
  </si>
  <si>
    <t>2026-03-03T13:08:25.952+01:00</t>
  </si>
  <si>
    <t>2026-03-03T12:36:03.625+01:00</t>
  </si>
  <si>
    <t>[{"id":"1521e884-f3dc-4621-ab7a-f5baa959cbd5","note":"","count":1,"label":"SPICY MENU COMEBACK","posId":"","price":34900,"isExtra":false},{"id":"8b54de25-e505-4120-a32c-7a0c13dd723f","note":"","count":1,"label":"Hot &amp; Spicy","posId":"Y122","price":0,"isExtra":true},{"id":"741f56e1-4be0-4a48-9425-3dc6aa7f97c3","note":"","count":1,"label":"Italské těsto","posId":"15","price":0,"isExtra":true},{"id":"8caf43fd-6a2c-427b-858a-17f37d37c439","note":"","count":1,"label":"Spicy wings","posId":"P101","price":0,"isExtra":true},{"id":"8f138092-e75e-47b2-aab6-b7ac71ac445d","note":"","count":1,"label":"Mirinda 1l","posId":"N126","price":0,"isExtra":true}]</t>
  </si>
  <si>
    <t>2026-03-03T12:34:02.955+01:00</t>
  </si>
  <si>
    <t>2026-03-03T12:44:38.871+01:00</t>
  </si>
  <si>
    <t>[{"id":"f932f643-9a56-4a16-90b3-20349063a042","note":"","count":1,"label":"Capricciosa 32 cm","posId":"113","price":24900,"isExtra":false},{"id":"74be8bc5-6f7d-410f-a8a4-20827df2ad19","note":"","count":1,"label":"olivy","posId":"B112","price":2500,"KDSTags":["greenhighlight"],"isExtra":true},{"id":"d3fbee6e-254b-46e7-885e-b580d0e6b445","note":"","count":1,"label":"žampiony","posId":"B105","price":2500,"KDSTags":["greenhighlight"],"isExtra":true},{"id":"5e57993d-26f3-465c-aa35-1e3806b0b477","note":"","count":1,"label":"Hot &amp; Spicy 32 cm","posId":"122","price":24900,"isExtra":false}]</t>
  </si>
  <si>
    <t>2026-03-03T12:15:11.007+01:00</t>
  </si>
  <si>
    <t>2026-03-03T12:22:26.839+01:00</t>
  </si>
  <si>
    <t>[{"id":"0bea1fb1-a6d1-4425-b818-6eca29fb16e8","count":1,"label":"Pizza Comeback 32","posId":"121","price":24900,"isExtra":false,"creatorId":"zhWfrDQ-H4XQZpcSsZzEF","isPackging":0,"actualLabel":"Pizza Comeback 32"}]</t>
  </si>
  <si>
    <t>2026-03-03T12:06:02.272+01:00</t>
  </si>
  <si>
    <t>2026-03-03T12:16:20.927+01:00</t>
  </si>
  <si>
    <t>2026-03-03T12:35:51.413+01:00</t>
  </si>
  <si>
    <t>2026-03-03T12:06:02.631+01:00</t>
  </si>
  <si>
    <t>[{"id":"4aed5471-c8ca-405d-bfd1-1a7601f72348","note":"","count":1,"label":"Quattro Formaggi 32 cm","posId":"147","price":24900,"isExtra":false},{"id":"21fd0686-e8d1-43f1-84c9-d96f5842a3ca","note":"","count":1,"label":"okraj mozzarella, bylinky","posId":"A121","price":5700,"isExtra":true},{"id":"fe90afa4-a02c-4a85-8b9e-5f997e31adfb","note":"","count":1,"label":"Česnekový chléb","posId":"P104","price":7900,"isExtra":false}]</t>
  </si>
  <si>
    <t>2026-03-03T11:26:03.127+01:00</t>
  </si>
  <si>
    <t>2026-03-03T11:32:48.530+01:00</t>
  </si>
  <si>
    <t>[{"id":"90fe26ad-8793-414c-a8fe-fc7624d10755","count":1,"label":"Pizza Špenát kuře 32 cm","posId":"116","price":24900,"isExtra":false,"creatorId":"_KyCnVfWxdRHK29lRSghA","isPackging":0,"actualLabel":"Pizza Špenát kuře 32 cm"}]</t>
  </si>
  <si>
    <t>2026-03-03T11:19:53.864+01:00</t>
  </si>
  <si>
    <t>2026-03-03T11:28:15.597+01:00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</si>
  <si>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🌶️","posId":"121","price":24900,"isExtra":false},{"id":"6548d5dc06a4d1429ce18774","count":1,"label":"Balné","posId":"K0000","price":1500,"isExtra":true},{"id":"6745da7d2b930230e9143ab4","count":1,"label":"BBQ základ","posId":"ZRB32","price":0,"isExtra":true}]</t>
  </si>
  <si>
    <t>2026-03-03T11:14:17.860+01:00</t>
  </si>
  <si>
    <t>2026-03-03T11:22:48.555+01:00</t>
  </si>
  <si>
    <t>2026-03-03T00:43:23.120+01:00</t>
  </si>
  <si>
    <t>2026-03-03T00:49:50.845+01:00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</si>
  <si>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🌶️🌶️","posId":"122","price":24900,"isExtra":false},{"id":"54684837","note":"","count":1,"label":"Balné","posId":"K0000","price":1500,"isExtra":true},{"id":"57179851","note":"","count":1,"label":"Smetanový základ","posId":"ZRS32","price":0,"isExtra":true},{"id":"54684866","note":"","count":1,"label":"okraj mozzarella, bylinky","posId":"A121","price":5700,"isExtra":true}]</t>
  </si>
  <si>
    <t>Anastasia</t>
  </si>
  <si>
    <t>2026-03-03T00:43:07.106+01:00</t>
  </si>
  <si>
    <t>2026-03-03T00:47:33.633+01:00</t>
  </si>
  <si>
    <t>2026-03-03T00:32:11.673+01:00</t>
  </si>
  <si>
    <t>2026-03-03T00:39:09.741+01:00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</si>
  <si>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základ","posId":"ZRS40","price":0,"isExtra":true},{"id":"59278281","note":"","size":"Spicy Wings 🌶️","count":1,"label":"Spicy Wings 🌶️","posId":"P101","price":11900,"isExtra":false},{"id":"54684837","note":"","count":1,"label":"Balné","posId":"K0000","price":1500,"isExtra":true},{"id":"57405766","note":"","size":"Pepsi 1l","count":1,"label":"Pepsi 1l","posId":"N124","price":4900,"isExtra":false},{"id":"54684799","note":"","size":"Choco Rolls","count":1,"label":"Choco Rolls","posId":"chr100","price":8900,"isExtra":false},{"id":"54684837","note":"","count":1,"label":"Balné","posId":"K0000","price":1500,"isExtra":true}]</t>
  </si>
  <si>
    <t>2026-03-03T00:19:30.411+01:00</t>
  </si>
  <si>
    <t>2026-03-03T00:28:10.556+01:00</t>
  </si>
  <si>
    <t>[{"id":"6942755309e364dceebaa296","count":1,"label":"Margherita 32cm","posId":"112","price":20900,"isExtra":false},{"id":"6548d5dc06a4d1429ce18774","count":1,"label":"Balné","posId":"K0000","price":1500,"isExtra":true},{"id":"684ae9617273267d3d05b927","count":1,"label":"Kukuřice","posId":"B115","price":2500,"KDSTags":["greenhighlight"],"isExtra":true},{"id":"684ae9617273267d3d05b92a","count":1,"label":"Šunka","posId":"B106","price":3000,"KDSTags":["greenhighlight"],"isExtra":true}]</t>
  </si>
  <si>
    <t>2026-03-03T00:17:28.102+01:00</t>
  </si>
  <si>
    <t>2026-03-03T00:27:55.631+01:00</t>
  </si>
  <si>
    <t>[{"id":"6942755309e364dceebaa2f2","count":1,"label":"Pepsi 1l","posId":"N124","price":4900,"isExtra":false},{"id":"6942755309e364dceebaa2a0","count":1,"label":"BBQ Texas 32cm","posId":"119","price":24900,"isExtra":false},{"id":"6548d5dc06a4d1429ce18774","count":1,"label":"Balné","posId":"K0000","price":1500,"isExtra":true}]</t>
  </si>
  <si>
    <t>2026-03-02T23:48:11.698+01:00</t>
  </si>
  <si>
    <t>2026-03-02T23:55:28.294+01:00</t>
  </si>
  <si>
    <t>[{"id":"102","note":"","count":1,"label":"Hawai 40cm","posId":"102","price":30900,"isExtra":false},{"id":"K0000","note":"","count":1,"label":"Balné","posId":"K0000","price":2000,"isExtra":true}]</t>
  </si>
  <si>
    <t>2026-03-02T23:33:33.497+01:00</t>
  </si>
  <si>
    <t>2026-03-02T23:42:30.343+01:00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</si>
  <si>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40cm","posId":"111","price":30900,"isExtra":false},{"id":"54684827","note":"","count":1,"label":"Balné","posId":"K0000","price":2000,"isExtra":true},{"id":"54684910","note":"","count":1,"label":"Ananas","posId":"C100","price":3500,"KDSTags":["greenhighlight"],"isExtra":true}]</t>
  </si>
  <si>
    <t>2026-03-02T23:32:04.324+01:00</t>
  </si>
  <si>
    <t>2026-03-02T23:41:15.339+01:00</t>
  </si>
  <si>
    <t>[{"id":"6942755309e364dceebaa2ee","count":1,"label":"Aquilla zelený čaj/citron 0,5l","posId":"N121","price":4900,"isExtra":false},{"id":"6942755309e364dceebaa2aa","count":1,"label":"Baby Špenát &amp; kuře 32cm","posId":"116","price":24900,"isExtra":false},{"id":"6548d5dc06a4d1429ce18774","count":1,"label":"Balné","posId":"K0000","price":1500,"isExtra":true},{"id":"684ae9617273267d3d05b927","count":1,"label":"Kukuřice","posId":"B115","price":2500,"KDSTags":["greenhighlight"],"isExtra":true}]</t>
  </si>
  <si>
    <t>2026-03-02T23:25:00.963+01:00</t>
  </si>
  <si>
    <t>2026-03-02T23:32:16.487+01:00</t>
  </si>
  <si>
    <t>[{"id":"6942755309e364dceebaa2f2","count":1,"label":"Pepsi 1l","posId":"N124","price":4900,"isExtra":false},{"id":"6942755309e364dceebaa2d0","count":1,"label":"Masové kuličky","posId":"P102","price":9900,"isExtra":false},{"id":"6548d5dc06a4d1429ce18774","count":1,"label":"Balné","posId":"K0000","price":1500,"isExtra":true},{"id":"6942755309e364dceebaa2d2","count":1,"label":"Pečené brambory","posId":"P103","price":6900,"isExtra":false},{"id":"6548d5dc06a4d1429ce18774","count":1,"label":"Balné","posId":"K0000","price":1500,"isExtra":true},{"id":"6942755309e364dceebaa29c","count":1,"label":"Comeback 32cm 🌶️","posId":"121","price":24900,"isExtra":false},{"id":"6548d5dc06a4d1429ce18774","count":1,"label":"Balné","posId":"K0000","price":1500,"isExtra":true},{"id":"684ae9617273267d3d05b99a","count":1,"label":"Bez cibule","posId":"X103","price":0,"KDSTags":["redhighlight"],"isExtra":true},{"id":"6942755309e364dceebaa2dc","count":1,"label":"Jalapenos Rolls","posId":"jpr200","price":8900,"isExtra":false},{"id":"6548d5dc06a4d1429ce18774","count":1,"label":"Balné","posId":"K0000","price":1500,"isExtra":true}]</t>
  </si>
  <si>
    <t>2026-03-02T23:16:10.139+01:00</t>
  </si>
  <si>
    <t>2026-03-02T23:21:40.909+01:00</t>
  </si>
  <si>
    <t>[{"id":"5b4032d3-8346-45a9-86d5-b86731599dcf","count":1,"label":"Pizza BBQ Texas 32","posId":"119","price":24900,"isExtra":false,"creatorId":"9JfmXCf8KaeumZXHB9NmJ","isPackging":0,"actualLabel":"Pizza BBQ Texas 32"},{"id":"XPkVqnHppbH6u1s3AJh6Q","count":1,"label":"Bez papriky","posId":"X111","price":0,"KDSTags":["redhighlight"],"isExtra":true,"mainItemId":"5b4032d3-8346-45a9-86d5-b86731599dcf"},{"id":"2bf8f112-0fd9-496d-b326-6e53a904651b","count":1,"label":"Pizza Hot &amp; Spicy 32","posId":"122","price":24900,"isExtra":false,"creatorId":"WC1z8NvQK80MnbiQUeyRe","isPackging":0,"actualLabel":"Pizza Hot &amp; Spicy 32"}]</t>
  </si>
  <si>
    <t>2026-03-02T23:05:28.550+01:00</t>
  </si>
  <si>
    <t>2026-03-02T23:10:29.031+01:00</t>
  </si>
  <si>
    <t>[{"id":"59592167","note":"","size":"BBQ Meteor 32cm","count":1,"label":"BBQ Meteor 32cm","posId":"118","price":24900,"isExtra":false},{"id":"54684837","note":"","count":1,"label":"Balné","posId":"K0000","price":1500,"isExtra":true}]</t>
  </si>
  <si>
    <t>2026-03-02T22:55:16.866+01:00</t>
  </si>
  <si>
    <t>2026-03-02T23:03:50.104+01:00</t>
  </si>
  <si>
    <t>[{"id":"59592169","note":"","size":"Hawai 32cm","count":1,"label":"Hawai 32cm","posId":"114","price":24900,"isExtra":false},{"id":"54684837","note":"","count":1,"label":"Balné","posId":"K0000","price":1500,"isExtra":true},{"id":"57179851","note":"","count":1,"label":"Smetanový základ","posId":"ZRS32","price":0,"isExtra":true},{"id":"54684928","note":"","count":1,"label":"Kukuřice","posId":"B115","price":2500,"KDSTags":["greenhighlight"],"isExtra":true},{"id":"57405766","note":"","size":"Pepsi 1l","count":1,"label":"Pepsi 1l","posId":"N124","price":4900,"isExtra":false}]</t>
  </si>
  <si>
    <t>2026-03-02T22:54:02.528+01:00</t>
  </si>
  <si>
    <t>2026-03-02T23:05:43.686+01:00</t>
  </si>
  <si>
    <t>2026-03-02T23:12:57.882+01:00</t>
  </si>
  <si>
    <t>2026-03-02T22:55:41.731+01:00</t>
  </si>
  <si>
    <t>[{"id":"c37883bc-1dd4-4f99-812d-f89a299ee1f5","note":"","count":1,"label":"Margherita 40 cm","posId":"100","price":26900,"isExtra":false},{"id":"d5c01305-5b81-4931-8ef0-14413da22bab","note":"","count":1,"label":"Kukuřice","posId":"C115","price":3500,"KDSTags":["greenhighlight"],"isExtra":true}]</t>
  </si>
  <si>
    <t>2026-03-02T22:29:03.304+01:00</t>
  </si>
  <si>
    <t>2026-03-02T22:36:22.592+01:00</t>
  </si>
  <si>
    <t>[{"id":"7dc558f4-908c-4dab-b333-a925cc147e51","note":"","count":1,"label":"Comeback 32 cm","posId":"145","price":24900,"isExtra":false},{"id":"a3d62a5d-2e1d-48db-874e-d64becff7059","note":"","count":1,"label":"změna na BBQ základ","posId":"A128","price":0,"isExtra":true}]</t>
  </si>
  <si>
    <t>2026-03-02T22:28:10.621+01:00</t>
  </si>
  <si>
    <t>2026-03-02T22:31:03.649+01:00</t>
  </si>
  <si>
    <t>[{"id":"2bf8f112-0fd9-496d-b326-6e53a904651b","count":1,"label":"Pizza Hot &amp; Spicy 32","posId":"122","price":24900,"isExtra":false,"creatorId":"CDFFVVB0CcBQqsZMdIE3T","isPackging":0,"actualLabel":"Pizza Hot &amp; Spicy 32"}]</t>
  </si>
  <si>
    <t>2026-03-02T22:26:03.710+01:00</t>
  </si>
  <si>
    <t>2026-03-02T22:42:19.618+01:00</t>
  </si>
  <si>
    <t>[{"id":"f991b551-d418-40dc-886d-2413cfe0e20e","note":"","count":1,"label":"Margherita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bylinky","posId":"A121","price":5700,"isExtra":true},{"id":"2d3d5617-9c58-43de-9934-040859ce552d","note":"","count":1,"label":"BBQ Meteor 32 cm","posId":"118","price":24900,"isExtra":false},{"id":"57c816b2-3e3f-46c2-b126-b09910d79cb0","note":"","count":1,"label":"změna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bylinky","posId":"A121","price":5700,"isExtra":true},{"id":"be5c7908-f592-4704-987f-cd7d7281f32e","note":"","count":1,"label":"Comeback 32 cm","posId":"121","price":24900,"isExtra":false},{"id":"21fd0686-e8d1-43f1-84c9-d96f5842a3ca","note":"","count":1,"label":"okraj mozzarella, bylinky","posId":"A121","price":5700,"isExtra":true},{"id":"dd5d901d-3787-43d0-9efe-85e31e1c5def","note":"","count":1,"label":"Pepperoni 32 cm","posId":"120","price":24900,"isExtra":false},{"id":"21fd0686-e8d1-43f1-84c9-d96f5842a3ca","note":"","count":1,"label":"okraj mozzarella, bylinky","posId":"A121","price":5700,"isExtra":true}]</t>
  </si>
  <si>
    <t>2026-03-02T22:16:29.828+01:00</t>
  </si>
  <si>
    <t>2026-03-02T22:24:18.781+01:00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</si>
  <si>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</si>
  <si>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2026-03-02T22:01:46.622+01:00</t>
  </si>
  <si>
    <t>2026-03-02T22:14:54.684+01:00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</si>
  <si>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684ae9617273267d3d05b924","count":1,"label":"Ananas","posId":"B100","price":2500,"KDSTags":["greenhighlight"],"isExtra":true},{"id":"684ae9617273267d3d05b929","count":1,"label":"Mozzarella","posId":"B113","price":3000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</si>
  <si>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2026-03-02T21:49:11.753+01:00</t>
  </si>
  <si>
    <t>2026-03-02T21:59:43.534+01:00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</si>
  <si>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</si>
  <si>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Vadym</t>
  </si>
  <si>
    <t>2026-03-02T21:21:59.525+01:00</t>
  </si>
  <si>
    <t>2026-03-02T21:27:08.393+01:00</t>
  </si>
  <si>
    <t>2026-03-02T20:53:03.787+01:00</t>
  </si>
  <si>
    <t>2026-03-02T21:04:30.256+01:00</t>
  </si>
  <si>
    <t>2026-03-02T21:16:22.655+01:00</t>
  </si>
  <si>
    <t>2026-03-02T20:53:04.631+01:00</t>
  </si>
  <si>
    <t>[{"id":"554b5341-3de7-4a69-b579-50bb01af629a","note":"","count":1,"label":"Quattro Formaggi 40 cm","posId":"111","price":30900,"isExtra":false},{"id":"f61b7339-3b20-4583-b2b8-12e48de2876d","note":"","count":1,"label":"změna na Rajčatový základ","posId":"A127","price":0,"isExtra":true},{"id":"ed9751e1-1886-4b0f-b8dd-d3c6488dfd29","note":"","count":1,"label":"Mozzarella","posId":"C113","price":4000,"KDSTags":["greenhighlight"],"isExtra":true},{"id":"f315e3ea-4d99-415a-ab21-4d8aa27beec9","note":"","count":1,"label":"Kuře","posId":"C114","price":4000,"KDSTags":["greenhighlight"],"isExtra":true},{"id":"30448218-3844-4dfe-882d-e344102dcfea","note":"","count":1,"label":"Paprika","posId":"C111","price":3500,"KDSTags":["greenhighlight"],"isExtra":true}]</t>
  </si>
  <si>
    <t>2026-03-02T20:43:51.127+01:00</t>
  </si>
  <si>
    <t>2026-03-02T20:52:12.299+01:00</t>
  </si>
  <si>
    <t>2026-03-02T20:40:26.355+01:00</t>
  </si>
  <si>
    <t>2026-03-02T20:48:41.370+01:00</t>
  </si>
  <si>
    <t>[{"id":"6942755309e364dceebaa284","count":1,"label":"Pepperoni 40cm 🌶️🌶️","posId":"108","price":30900,"isExtra":false},{"id":"6548d5dc06a4d1429ce1830f","count":1,"label":"Balné","posId":"K0000","price":2000,"isExtra":true},{"id":"684ae9617273267d3d05b743","count":1,"label":"Jalapeňos","posId":"C102","price":3500,"KDSTags":["greenhighlight"],"isExtra":true},{"id":"684ae9617273267d3d05b745","count":1,"label":"Olivy","posId":"C112","price":3500,"KDSTags":["greenhighlight"],"isExtra":true},{"id":"684ae9617273267d3d05b74a","count":1,"label":"Špenát s česnekem","posId":"C107","price":3500,"KDSTags":["greenhighlight"],"isExtra":true}]</t>
  </si>
  <si>
    <t>2026-03-02T20:24:17.691+01:00</t>
  </si>
  <si>
    <t>2026-03-02T20:26:31.111+01:00</t>
  </si>
  <si>
    <t>[{"id":"e19bccfc-4c17-4633-b04b-e10270a6adfb","count":1,"label":"Guarana kiwi a jablko","posId":"N144","price":5500,"isExtra":false,"creatorId":"Vogp8kztJu_N_Axa-U3iZ","isPackging":0,"actualLabel":"Guarana kiwi a jablko"}]</t>
  </si>
  <si>
    <t>2026-03-02T20:14:45.836+01:00</t>
  </si>
  <si>
    <t>2026-03-02T20:22:36.383+01:00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</si>
  <si>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základ","posId":"ZRS40","price":0,"isExtra":true},{"id":"68bf09bcaf3bc568810c1ef2","count":1,"label":"okraj hotdog, bbq omáčka","posId":"A120","price":6500,"isExtra":true}]</t>
  </si>
  <si>
    <t>2026-03-02T20:14:02.809+01:00</t>
  </si>
  <si>
    <t>2026-03-02T20:26:36.046+01:00</t>
  </si>
  <si>
    <t>2026-03-02T20:45:29.109+01:00</t>
  </si>
  <si>
    <t>2026-03-02T20:14:03.165+01:00</t>
  </si>
  <si>
    <t>[{"id":"be5c7908-f592-4704-987f-cd7d7281f32e","note":"","count":1,"label":"Comeback 32 cm","posId":"121","price":24900,"isExtra":false},{"id":"57c816b2-3e3f-46c2-b126-b09910d79cb0","note":"","count":1,"label":"změna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bylinky","posId":"A121","price":5700,"isExtra":true},{"id":"d602cf10-0158-49d1-84d3-371f720cd0bc","note":"","count":1,"label":"špenát s česnekem","posId":"B107","price":2500,"KDSTags":["greenhighlight"],"isExtra":true}]</t>
  </si>
  <si>
    <t>2026-03-02T20:11:41.489+01:00</t>
  </si>
  <si>
    <t>2026-03-02T20:20:41.299+01:00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</si>
  <si>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🌶️","posId":"121","price":24900,"isExtra":false},{"id":"6548d5dc06a4d1429ce18774","count":1,"label":"Balné","posId":"K0000","price":1500,"isExtra":true},{"id":"6745da7d2b930230e9143ab4","count":1,"label":"BBQ základ","posId":"ZRB32","price":0,"isExtra":true},{"id":"68553327a6ab244ab368f181","count":1,"label":"okraj hotdog, bbq omáčka","posId":"A119","price":5700,"isExtra":true},{"id":"6942755309e364dceebaa2a6","count":1,"label":"Hawai 32cm","posId":"114","price":24900,"isExtra":false},{"id":"6548d5dc06a4d1429ce18774","count":1,"label":"Balné","posId":"K0000","price":1500,"isExtra":true},{"id":"68553327a6ab244ab368f17e","count":1,"label":"okraj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bylinky","posId":"A121","price":5700,"isExtra":true},{"id":"6942755309e364dceebaa2d8","count":2,"label":"Česnekový dip","posId":"P106","price":2000,"isExtra":false},{"id":"6548d5dc06a4d1429ce18774","count":2,"label":"Balné","posId":"K0000","price":1500,"isExtra":true}]</t>
  </si>
  <si>
    <t>2026-03-02T20:10:02.969+01:00</t>
  </si>
  <si>
    <t>2026-03-02T20:25:08.052+01:00</t>
  </si>
  <si>
    <t>2026-03-02T20:39:48.818+01:00</t>
  </si>
  <si>
    <t>2026-03-02T20:10:03.364+01:00</t>
  </si>
  <si>
    <t>[{"id":"1521e884-f3dc-4621-ab7a-f5baa959cbd5","note":"","count":1,"label":"SPICY MENU COMEBACK","posId":"","price":34900,"isExtra":false},{"id":"8b54de25-e505-4120-a32c-7a0c13dd723f","note":"","count":1,"label":"Hot &amp; Spicy","posId":"Y122","price":0,"isExtra":true},{"id":"741f56e1-4be0-4a48-9425-3dc6aa7f97c3","note":"","count":1,"label":"Italské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základ","posId":"A127","price":0,"isExtra":true},{"id":"21fd0686-e8d1-43f1-84c9-d96f5842a3ca","note":"","count":1,"label":"okraj mozzarella, bylinky","posId":"A121","price":5700,"isExtra":true},{"id":"8caf43fd-6a2c-427b-858a-17f37d37c439","note":"","count":1,"label":"Spicy wings","posId":"P101","price":0,"isExtra":true},{"id":"8f138092-e75e-47b2-aab6-b7ac71ac445d","note":"","count":1,"label":"Mirinda 1l","posId":"N126","price":0,"isExtra":true},{"id":"0c454cc7-3f38-4dea-9e0e-7220d9ba6ce0","note":"","count":2,"label":"Dip česnekový","posId":"P106","price":2000,"isExtra":false}]</t>
  </si>
  <si>
    <t>2026-03-02T20:08:21.513+01:00</t>
  </si>
  <si>
    <t>2026-03-02T20:17:25.331+01:00</t>
  </si>
  <si>
    <t>[{"id":"59592169","note":"","size":"Hawai 32cm","count":1,"label":"Hawai 32cm","posId":"114","price":24900,"isExtra":false},{"id":"54684837","note":"","count":1,"label":"Balné","posId":"K0000","price":1500,"isExtra":true},{"id":"57179862","note":"","count":1,"label":"BBQ základ","posId":"ZRB32","price":0,"isExtra":true},{"id":"54684866","note":"","count":1,"label":"okraj mozzarella, bylinky","posId":"A121","price":5700,"isExtra":true}]</t>
  </si>
  <si>
    <t>2026-03-02T20:03:03.526+01:00</t>
  </si>
  <si>
    <t>2026-03-02T20:28:26.160+01:00</t>
  </si>
  <si>
    <t>2026-03-02T20:42:12.115+01:00</t>
  </si>
  <si>
    <t>2026-03-02T20:03:04.013+01:00</t>
  </si>
  <si>
    <t>2026-03-02T20:01:07.968+01:00</t>
  </si>
  <si>
    <t>2026-03-02T20:05:13.290+01:00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</si>
  <si>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těsto","posId":"17","price":1000,"isExtra":true}]</t>
  </si>
  <si>
    <t>2026-03-02T19:55:03.650+01:00</t>
  </si>
  <si>
    <t>2026-03-02T19:57:42.050+01:00</t>
  </si>
  <si>
    <t>2026-03-02T20:09:15.579+01:00</t>
  </si>
  <si>
    <t>2026-03-02T19:55:04.069+01:00</t>
  </si>
  <si>
    <t>[{"id":"9113385a-d4b6-407a-b0f4-d904f93de010","note":"","count":1,"label":"Baby špenát &amp; kuře 32 cm","posId":"116","price":24900,"isExtra":false}]</t>
  </si>
  <si>
    <t>2026-03-02T19:43:28.293+01:00</t>
  </si>
  <si>
    <t>2026-03-02T19:52:58.185+01:00</t>
  </si>
  <si>
    <t>2026-03-02T19:30:59.633+01:00</t>
  </si>
  <si>
    <t>2026-03-02T19:40:54.148+01:00</t>
  </si>
  <si>
    <t>[{"id":"59592161","note":"","size":"Margherita 32cm","count":1,"label":"Margherita 32cm","posId":"112","price":20900,"isExtra":false},{"id":"54684837","note":"","count":1,"label":"Balné","posId":"K0000","price":1500,"isExtra":true},{"id":"54684945","note":"","count":1,"label":"Šunka","posId":"B106","price":3000,"KDSTags":["greenhighlight"],"isExtra":true},{"id":"54684948","note":"","count":1,"label":"Slanina","posId":"B108","price":3000,"KDSTags":["greenhighlight"],"isExtra":true},{"id":"57405766","note":"","size":"Pepsi 1l","count":1,"label":"Pepsi 1l","posId":"N124","price":4900,"isExtra":false},{"id":"57405768","note":"","size":"Mirinda 1l","count":1,"label":"Mirinda 1l","posId":"N126","price":5900,"isExtra":false},{"id":"59592161","note":"","size":"Margherita 32cm","count":1,"label":"Margherita 32cm","posId":"112","price":20900,"isExtra":false},{"id":"54684837","note":"","count":1,"label":"Balné","posId":"K0000","price":1500,"isExtra":true},{"id":"54684895","note":"","count":1,"label":"Olivy","posId":"B112","price":2500,"KDSTags":["greenhighlight"],"isExtra":true},{"id":"54684924","note":"","count":1,"label":"Cibule","posId":"B103","price":2500,"KDSTags":["greenhighlight"]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</si>
  <si>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2026-03-02T19:25:37.488+01:00</t>
  </si>
  <si>
    <t>2026-03-02T19:32:13.167+01:00</t>
  </si>
  <si>
    <t>[{"id":"db512a49-05d7-4924-a817-5d5d5968a844","count":1,"label":"Pizza Capricciosa 32","posId":"113","price":24900,"isExtra":false,"creatorId":"AAQ_1_CUn9huMlA67SAGR","isPackging":0,"actualLabel":"Pizza Capricciosa 32"}]</t>
  </si>
  <si>
    <t>2026-03-02T19:23:02.614+01:00</t>
  </si>
  <si>
    <t>2026-03-02T19:27:03.982+01:00</t>
  </si>
  <si>
    <t>[{"id":"0c454cc7-3f38-4dea-9e0e-7220d9ba6ce0","note":"","count":1,"label":"Dip česnekový","posId":"P106","price":2000,"isExtra":false},{"id":"1aa4b142-e6d7-4d61-ba94-40298841a888","note":"","count":1,"label":"Quattro Formaggi 32 cm","posId":"123","price":24900,"isExtra":false}]</t>
  </si>
  <si>
    <t>2026-03-02T19:22:02.946+01:00</t>
  </si>
  <si>
    <t>2026-03-02T19:32:54.385+01:00</t>
  </si>
  <si>
    <t>2026-03-02T19:44:24.101+01:00</t>
  </si>
  <si>
    <t>2026-03-02T19:22:03.353+01:00</t>
  </si>
  <si>
    <t>[{"id":"1aa4b142-e6d7-4d61-ba94-40298841a888","note":"","count":1,"label":"Quattro Formaggi 32 cm","posId":"123","price":24900,"isExtra":false},{"id":"e2500e14-36a7-442f-9e4c-8df3f05db108","note":"","count":1,"label":"pepperoni salám","posId":"B109","price":3000,"KDSTags":["greenhighlight"],"isExtra":true},{"id":"65f00180-9c8f-4569-8062-acb5d5b8efb2","note":"","count":1,"label":"Pepsi 1l","posId":"N124","price":5900,"isExtra":false}]</t>
  </si>
  <si>
    <t>2026-03-02T19:18:18.661+01:00</t>
  </si>
  <si>
    <t>2026-03-02T19:22:47.119+01:00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</si>
  <si>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🌶️🌶️","posId":"120","price":24900,"isExtra":false},{"id":"6548d5dc06a4d1429ce18774","count":1,"label":"Balné","posId":"K0000","price":1500,"isExtra":true},{"id":"6942755309e364dceebaa2f6","count":1,"label":"Mirinda 1l","posId":"N126","price":5900,"isExtra":false}]</t>
  </si>
  <si>
    <t>2026-03-02T19:01:05.221+01:00</t>
  </si>
  <si>
    <t>2026-03-02T19:11:43.244+01:00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</si>
  <si>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🌶️🌶️","posId":"110","price":30900,"isExtra":false},{"id":"6548d5dc06a4d1429ce1830f","count":1,"label":"Balné","posId":"K0000","price":2000,"isExtra":true},{"id":"6745da7d2b930230e9143d65","count":1,"label":"BBQ základ","posId":"ZRB40","price":0,"isExtra":true},{"id":"68bf09bcaf3bc568810c1eee","count":1,"label":"bez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</si>
  <si>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2026-03-02T18:54:34.537+01:00</t>
  </si>
  <si>
    <t>2026-03-02T19:09:56.180+01:00</t>
  </si>
  <si>
    <t>2026-03-02T18:50:32.548+01:00</t>
  </si>
  <si>
    <t>2026-03-02T19:07:06.191+01:00</t>
  </si>
  <si>
    <t>[{"id":"6942755309e364dceebaa2d6","count":1,"label":"Pepperoni Rolls 🌶️","posId":"P100","price":8900,"isExtra":false},{"id":"6548d5dc06a4d1429ce18774","count":1,"label":"Balné","posId":"K0000","price":1500,"isExtra":true},{"id":"6942755309e364dceebaa298","count":1,"label":"Quattro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32cm","posId":"123","price":24900,"isExtra":false},{"id":"6548d5dc06a4d1429ce18774","count":1,"label":"Balné","posId":"K0000","price":1500,"isExtra":true},{"id":"6942755309e364dceebaa2d4","count":1,"label":"Česnekový chléb 18cm","posId":"P104","price":7900,"isExtra":false},{"id":"6548d5dc06a4d1429ce18774","count":1,"label":"Balné","posId":"K0000","price":1500,"isExtra":true}]</t>
  </si>
  <si>
    <t>Valeriy</t>
  </si>
  <si>
    <t>2026-03-02T18:46:32.839+01:00</t>
  </si>
  <si>
    <t>2026-03-02T18:51:50.478+01:00</t>
  </si>
  <si>
    <t>[{"id":"116","note":"","count":1,"label":"Baby Špenát &amp; kuře 32cm","posId":"116","price":24900,"isExtra":false},{"id":"K0000","note":"","count":1,"label":"Balné","posId":"K0000","price":1500,"isExtra":true},{"id":"122","note":"","count":1,"label":"Hot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🌶️🌶️","posId":"122","price":24900,"isExtra":false},{"id":"K0000","note":"","count":1,"label":"Balné","posId":"K0000","price":1500,"isExtra":true}]</t>
  </si>
  <si>
    <t>2026-03-02T18:45:02.821+01:00</t>
  </si>
  <si>
    <t>2026-03-02T19:05:31.957+01:00</t>
  </si>
  <si>
    <t>2026-03-02T19:11:47.374+01:00</t>
  </si>
  <si>
    <t>2026-03-02T18:45:03.972+01:00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</si>
  <si>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86925bba-314c-4f6f-ba8e-4fc1b6f52f30","note":"","count":1,"label":"BEZ -olivy","posId":"X112","price":0,"KDSTags":["redhighlight"],"isExtra":true}]</t>
  </si>
  <si>
    <t>2026-03-02T18:41:31.525+01:00</t>
  </si>
  <si>
    <t>2026-03-02T18:49:37.174+01:00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</si>
  <si>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🌶️🌶️","posId":"120","price":24900,"isExtra":false},{"id":"54684837","note":"","count":1,"label":"Balné","posId":"K0000","price":1500,"isExtra":true},{"id":"54684760","note":"","size":"Capricciosa 40cm","count":1,"label":"Capricciosa 40cm","posId":"101","price":30900,"isExtra":false},{"id":"54684827","note":"","count":1,"label":"Balné","posId":"K0000","price":2000,"isExtra":true},{"id":"57405768","note":"","size":"Mirinda 1l","count":1,"label":"Mirinda 1l","posId":"N126","price":5900,"isExtra":false}]</t>
  </si>
  <si>
    <t>2026-03-02T18:34:20.006+01:00</t>
  </si>
  <si>
    <t>2026-03-02T18:41:15.072+01:00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</si>
  <si>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</si>
  <si>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2026-03-02T18:33:12.762+01:00</t>
  </si>
  <si>
    <t>2026-03-02T18:39:19.045+01:00</t>
  </si>
  <si>
    <t>[{"id":"110","note":"","count":1,"label":"Hot &amp; Spicy 40cm 🌶️🌶️","posId":"110","price":30900,"isExtra":false},{"id":"K0000","note":"","count":1,"label":"Balné","posId":"K0000","price":2000,"isExtra":true},{"id":"X1000","note":"","count":1,"label":"bez plněných okrajů","posId":"X1000","price":0,"isExtra":true}]</t>
  </si>
  <si>
    <t>2026-03-02T18:29:45.417+01:00</t>
  </si>
  <si>
    <t>2026-03-02T18:29:47.792+01:00</t>
  </si>
  <si>
    <t>[{"id":"f8e6ccfc-1d15-4d14-b049-ad7d68be84a2","count":1,"label":"Guarana classic zero","posId":"N143","price":5500,"isExtra":false,"creatorId":"ChS6jIA1mW_wmkLHgrwvi","isPackging":0,"actualLabel":"Guarana classic zero"}]</t>
  </si>
  <si>
    <t>2026-03-02T18:25:19.650+01:00</t>
  </si>
  <si>
    <t>2026-03-02T18:31:50.271+01:00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</si>
  <si>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základ","posId":"ZRS40","price":0,"isExtra":true},{"id":"54684912","note":"","count":1,"label":"Bez cibule","posId":"X103","price":0,"KDSTags":["redhighlight"],"isExtra":true},{"id":"54684956","note":"","count":1,"label":"Kuře","posId":"C114","price":4000,"KDSTags":["greenhighlight"],"isExtra":true}]</t>
  </si>
  <si>
    <t>2026-03-02T18:24:37.270+01:00</t>
  </si>
  <si>
    <t>2026-03-02T18:28:41.114+01:00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</si>
  <si>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40cm","posId":"106","price":30900,"isExtra":false},{"id":"6548d5dc06a4d1429ce1830f","count":1,"label":"Balné","posId":"K0000","price":2000,"isExtra":true},{"id":"6745da7d2b930230e9143e5d","count":1,"label":"Rajčatový základ","posId":"ZBR40","price":0,"isExtra":true},{"id":"68bf09bcaf3bc568810c1eee","count":1,"label":"bez plněných okrajů","posId":"X1000","price":0,"isExtra":true}]</t>
  </si>
  <si>
    <t>2026-03-02T18:22:02.702+01:00</t>
  </si>
  <si>
    <t>2026-03-02T18:36:13.043+01:00</t>
  </si>
  <si>
    <t>2026-03-02T18:46:50.588+01:00</t>
  </si>
  <si>
    <t>2026-03-02T18:22:03.305+01:00</t>
  </si>
  <si>
    <t>[{"id":"3171e692-1adb-4333-8054-b1a7b136b69f","note":"","count":2,"label":"Pepperoni 32 cm","posId":"144","price":24900,"isExtra":false}]</t>
  </si>
  <si>
    <t>2026-03-02T18:17:02.646+01:00</t>
  </si>
  <si>
    <t>2026-03-02T18:56:55.934+01:00</t>
  </si>
  <si>
    <t>2026-03-02T19:22:04.838+01:00</t>
  </si>
  <si>
    <t>2026-03-02T18:17:02.955+01:00</t>
  </si>
  <si>
    <t>[{"id":"f932f643-9a56-4a16-90b3-20349063a042","note":"","count":1,"label":"Capricciosa 32 cm","posId":"113","price":24900,"isExtra":false},{"id":"be5c7908-f592-4704-987f-cd7d7281f32e","note":"","count":1,"label":"Comeback 32 cm","posId":"121","price":24900,"isExtra":false}]</t>
  </si>
  <si>
    <t>2026-03-02T18:14:19.080+01:00</t>
  </si>
  <si>
    <t>2026-03-02T18:21:39.047+01:00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</si>
  <si>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základ","posId":"ZBR32","price":0,"isExtra":true},{"id":"A119","note":"","count":1,"label":"okraj hotdog, bbq omáčka","posId":"A119","price":5700,"isExtra":true},{"id":"P106","note":"","count":1,"label":"Česnekový dip","posId":"P106","price":2000,"isExtra":false},{"id":"K0000","note":"","count":1,"label":"Balné","posId":"K0000","price":1500,"isExtra":true}]</t>
  </si>
  <si>
    <t>2026-03-02T18:14:03.038+01:00</t>
  </si>
  <si>
    <t>2026-03-02T18:17:13.062+01:00</t>
  </si>
  <si>
    <t>2026-03-02T18:41:47.821+01:00</t>
  </si>
  <si>
    <t>2026-03-02T18:14:04.265+01:00</t>
  </si>
  <si>
    <t>2026-03-02T17:55:45.676+01:00</t>
  </si>
  <si>
    <t>2026-03-02T18:04:28.491+01:00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</si>
  <si>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okrajů","posId":"X1000","price":0,"isExtra":true},{"id":"684ae9617273267d3d05b927","count":1,"label":"Kukuřice","posId":"B115","price":2500,"KDSTags":["greenhighlight"],"isExtra":true}]</t>
  </si>
  <si>
    <t>2026-03-02T17:34:35.772+01:00</t>
  </si>
  <si>
    <t>2026-03-02T17:42:32.051+01:00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</si>
  <si>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těsto","posId":"17","price":1000,"isExtra":true},{"id":"68553327a6ab244ab368f17f","count":1,"label":"okraj mozzarella, bbq omáčka","posId":"A123","price":5700,"isExtra":true},{"id":"684ae9617273267d3d05b99a","count":1,"label":"Bez cibule","posId":"X103","price":0,"KDSTags":["redhighlight"],"isExtra":true}]</t>
  </si>
  <si>
    <t>2026-03-02T17:00:50.720+01:00</t>
  </si>
  <si>
    <t>2026-03-02T17:05:38.616+01:00</t>
  </si>
  <si>
    <t>2026-03-02T16:55:03.227+01:00</t>
  </si>
  <si>
    <t>2026-03-02T18:08:26.824+01:00</t>
  </si>
  <si>
    <t>[{"id":"424aec40-766b-4a2f-bcc0-a9d6737ba762","note":"","count":1,"label":"Hawai 32 cm","posId":"114","price":24900,"isExtra":false},{"id":"3b51edda-398d-47d1-8cbd-b96caad0e92c","note":"","count":1,"label":"šunka","posId":"B106","price":3000,"KDSTags":["greenhighlight"],"isExtra":true},{"id":"d191a2a2-dbf7-43e1-9eae-453a92f5bdc2","note":"","count":1,"label":"BEZ -ananas","posId":"X100","price":0,"KDSTags":["redhighlight"],"isExtra":true},{"id":"dd5d901d-3787-43d0-9efe-85e31e1c5def","note":"","count":1,"label":"Pepperoni 32 cm","posId":"120","price":24900,"isExtra":false},{"id":"0c454cc7-3f38-4dea-9e0e-7220d9ba6ce0","note":"","count":2,"label":"Dip česnekový","posId":"P106","price":2000,"isExtra":false}]</t>
  </si>
  <si>
    <t>2026-03-02T16:52:03.455+01:00</t>
  </si>
  <si>
    <t>2026-03-02T17:01:31.800+01:00</t>
  </si>
  <si>
    <t>[{"id":"6942755309e364dceebaa2a8","count":1,"label":"Capricciosa 32cm","posId":"113","price":24900,"isExtra":false},{"id":"6548d5dc06a4d1429ce18774","count":1,"label":"Balné","posId":"K0000","price":1500,"isExtra":true},{"id":"68814b049e75a15035e4ca64","count":1,"label":"USA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okrajů","posId":"X1000","price":0,"isExtra":true},{"id":"684ae9617273267d3d05ba5a","count":1,"label":"Bez oliv","posId":"X112","price":0,"KDSTags":["redhighlight"],"isExtra":true},{"id":"684ae9617273267d3d05b929","count":1,"label":"Mozzarella","posId":"B113","price":3000,"KDSTags":["greenhighlight"],"isExtra":true}]</t>
  </si>
  <si>
    <t>2026-03-02T16:28:05.356+01:00</t>
  </si>
  <si>
    <t>2026-03-02T16:40:11.856+01:00</t>
  </si>
  <si>
    <t>2026-03-02T16:27:02.432+01:00</t>
  </si>
  <si>
    <t>2026-03-02T16:38:48.566+01:00</t>
  </si>
  <si>
    <t>2026-03-02T16:49:22.277+01:00</t>
  </si>
  <si>
    <t>2026-03-02T16:27:02.749+01:00</t>
  </si>
  <si>
    <t>2026-03-02T16:24:03.168+01:00</t>
  </si>
  <si>
    <t>2026-03-02T16:38:46.642+01:00</t>
  </si>
  <si>
    <t>2026-03-02T17:01:08.144+01:00</t>
  </si>
  <si>
    <t>2026-03-02T16:24:03.524+01:00</t>
  </si>
  <si>
    <t>2026-03-02T16:18:33.878+01:00</t>
  </si>
  <si>
    <t>2026-03-02T16:25:36.819+01:00</t>
  </si>
  <si>
    <t>[{"id":"6942755309e364dceebaa296","count":1,"label":"Margherita 32cm","posId":"112","price":20900,"isExtra":false},{"id":"6548d5dc06a4d1429ce18774","count":1,"label":"Balné","posId":"K0000","price":1500,"isExtra":true},{"id":"684ae9617273267d3d05b924","count":1,"label":"Ananas","posId":"B100","price":2500,"KDSTags":["greenhighlight"],"isExtra":true},{"id":"6942755309e364dceebaa2f2","count":1,"label":"Pepsi 1l","posId":"N124","price":4900,"isExtra":false},{"id":"6942755309e364dceebaa2d8","count":1,"label":"Česnekový dip","posId":"P106","price":2000,"isExtra":false},{"id":"6548d5dc06a4d1429ce18774","count":1,"label":"Balné","posId":"K0000","price":1500,"isExtra":true}]</t>
  </si>
  <si>
    <t>2026-03-02T16:10:56.154+01:00</t>
  </si>
  <si>
    <t>2026-03-02T16:20:31.778+01:00</t>
  </si>
  <si>
    <t>[{"id":"6942755309e364dceebaa290","count":1,"label":"Baby špenát &amp; kuře 40cm","posId":"104","price":30900,"isExtra":false},{"id":"6548d5dc06a4d1429ce1830f","count":1,"label":"Balné","posId":"K0000","price":2000,"isExtra":true},{"id":"684ae9617273267d3d05b749","count":1,"label":"Kukuřice","posId":"C115","price":3500,"KDSTags":["greenhighlight"],"isExtra":true}]</t>
  </si>
  <si>
    <t>2026-03-02T16:03:02.005+01:00</t>
  </si>
  <si>
    <t>2026-03-02T17:01:11.707+01:00</t>
  </si>
  <si>
    <t>[{"id":"3171e692-1adb-4333-8054-b1a7b136b69f","note":"","count":1,"label":"Pepperoni 32 cm","posId":"144","price":24900,"isExtra":false},{"id":"21fd0686-e8d1-43f1-84c9-d96f5842a3ca","note":"","count":1,"label":"okraj mozzarella, bylinky","posId":"A121","price":5700,"isExtra":true},{"id":"0c454cc7-3f38-4dea-9e0e-7220d9ba6ce0","note":"","count":3,"label":"Dip česnekový","posId":"P106","price":2000,"isExtra":false}]</t>
  </si>
  <si>
    <t>2026-03-02T16:01:22.476+01:00</t>
  </si>
  <si>
    <t>2026-03-02T16:14:01.778+01:00</t>
  </si>
  <si>
    <t>2026-03-02T15:03:03.805+01:00</t>
  </si>
  <si>
    <t>2026-03-02T15:03:24.424+01:00</t>
  </si>
  <si>
    <t>[{"id":"17ad363f-96ef-4e94-9246-dbc72c9ef474","count":1,"label":"Dip česnekový","posId":"P106","price":2000,"isExtra":false,"creatorId":"UW5KRmtTE0NaCL9J4UnHs","isPackging":0,"actualLabel":"Dip česnekový"}]</t>
  </si>
  <si>
    <t>2026-03-02T14:33:05.993+01:00</t>
  </si>
  <si>
    <t>2026-03-02T14:49:37.427+01:00</t>
  </si>
  <si>
    <t>[{"id":"110","note":"","count":1,"label":"Hot &amp; Spicy 40cm 🌶️🌶️","posId":"110","price":30900,"isExtra":false},{"id":"K0000","note":"","count":1,"label":"Balné","posId":"K0000","price":2000,"isExtra":true},{"id":"A122","note":"","count":1,"label":"okraj mozzarella, bylinky","posId":"A122","price":6500,"isExtra":true},{"id":"18","note":"","count":1,"label":"Jablečno-skořicové rolls","posId":"18","price":8900,"isExtra":false},{"id":"K0000","note":"","count":1,"label":"Balné","posId":"K0000","price":1500,"isExtra":true}]</t>
  </si>
  <si>
    <t>2026-03-02T14:27:26.180+01:00</t>
  </si>
  <si>
    <t>2026-03-02T14:40:32.496+01:00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</si>
  <si>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bylinky","posId":"A121","price":5700,"isExtra":true},{"id":"684ae9617273267d3d05b923","count":1,"label":"Olivy","posId":"B112","price":2500,"KDSTags":["greenhighlight"],"isExtra":true}]</t>
  </si>
  <si>
    <t>2026-03-02T14:19:52.304+01:00</t>
  </si>
  <si>
    <t>2026-03-02T14:36:00.519+01:00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</si>
  <si>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Jalapeňos","posId":"P107","price":2000,"isExtra":false},{"id":"6548d5dc06a4d1429ce18774","count":1,"label":"Balné","posId":"K0000","price":1500,"isExtra":true},{"id":"6942755309e364dceebaa2f2","count":1,"label":"Pepsi 1l","posId":"N124","price":4900,"isExtra":false}]</t>
  </si>
  <si>
    <t>2026-03-02T14:04:41.539+01:00</t>
  </si>
  <si>
    <t>2026-03-02T14:13:45.248+01:00</t>
  </si>
  <si>
    <t>[{"id":"6942755309e364dceebaa2a6","count":1,"label":"Hawai 32cm","posId":"114","price":24900,"isExtra":false},{"id":"6548d5dc06a4d1429ce18774","count":1,"label":"Balné","posId":"K0000","price":1500,"isExtra":true},{"id":"684ae9617273267d3d05b927","count":1,"label":"Kukuřice","posId":"B115","price":2500,"KDSTags":["greenhighlight"],"isExtra":true}]</t>
  </si>
  <si>
    <t>Asliddin</t>
  </si>
  <si>
    <t>2026-03-02T14:01:57.827+01:00</t>
  </si>
  <si>
    <t>2026-03-02T14:13:15.812+01:00</t>
  </si>
  <si>
    <t>[{"id":"106","note":"","count":1,"label":"BBQ Meteor 40cm","posId":"106","price":30900,"isExtra":false},{"id":"K0000","note":"","count":1,"label":"Balné","posId":"K0000","price":2000,"isExtra":true},{"id":"A122","note":"","count":1,"label":"okraj mozzarella, bylinky","posId":"A122","price":6500,"isExtra":true}]</t>
  </si>
  <si>
    <t>2026-03-02T12:25:02.300+01:00</t>
  </si>
  <si>
    <t>2026-03-02T12:26:54.854+01:00</t>
  </si>
  <si>
    <t>2026-03-02T12:46:44.507+01:00</t>
  </si>
  <si>
    <t>2026-03-02T12:25:02.686+01:00</t>
  </si>
  <si>
    <t>[{"id":"7dc558f4-908c-4dab-b333-a925cc147e51","note":"","count":1,"label":"Comeback 32 cm","posId":"145","price":24900,"isExtra":false},{"id":"5972eec0-ca59-4f52-b279-96c9f5c3eb67","note":"","count":1,"label":"BEZ -cibule","posId":"X103","price":0,"KDSTags":["redhighlight"],"isExtra":true}]</t>
  </si>
  <si>
    <t>2026-03-02T11:56:54.439+01:00</t>
  </si>
  <si>
    <t>2026-03-02T12:09:28.274+01:00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</si>
  <si>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dip","posId":"P106","price":2000,"isExtra":false},{"id":"6548d5dc06a4d1429ce18774","count":1,"label":"Balné","posId":"K0000","price":1500,"isExtra":true}]</t>
  </si>
  <si>
    <t>2026-03-02T11:56:47.468+01:00</t>
  </si>
  <si>
    <t>2026-03-02T12:01:09.699+01:00</t>
  </si>
  <si>
    <t>[{"id":"de7b8b77-1f01-4637-9b4b-1c1fe7287d5c","count":1,"label":"Pizza Quattro Formaggi 18","posId":"135","price":11900,"isExtra":false,"creatorId":"4yH57_zGDqQZ-3XjmU4AQ","isPackging":0,"actualLabel":"Pizza Quattro Formaggi 18"}]</t>
  </si>
  <si>
    <t>2026-03-02T11:32:41.160+01:00</t>
  </si>
  <si>
    <t>2026-03-02T11:46:23.933+01:00</t>
  </si>
  <si>
    <t>2026-03-02T11:10:59.359+01:00</t>
  </si>
  <si>
    <t>2026-03-02T11:14:02.463+01:00</t>
  </si>
  <si>
    <t>[{"id":"c1b4edb9-fd41-419d-89d3-7116976a3323","count":1,"label":"Pizza Pepperoni 40","posId":"108","price":30900,"isExtra":false,"creatorId":"Aix7JnwoUSau8-WrE-Ale","isPackging":0,"actualLabel":"Pizza Pepperoni 40"}]</t>
  </si>
  <si>
    <t>2026-03-02T11:10:47.401+01:00</t>
  </si>
  <si>
    <t>2026-03-02T11:13:59.574+01:00</t>
  </si>
  <si>
    <t>[{"id":"7f6f7195-5469-4c2e-90b4-8731c390745b","count":1,"label":"Pizza Margherita 32","posId":"112","price":20900,"isExtra":false,"creatorId":"zSoymIK6vhJHK1DnqZ52R","isPackging":0,"actualLabel":"Pizza Margherita 32"}]</t>
  </si>
  <si>
    <t>2026-03-02T11:01:30.828+01:00</t>
  </si>
  <si>
    <t>2026-03-02T11:15:09.801+01:00</t>
  </si>
  <si>
    <t>[{"id":"6942755309e364dceebaa2d8","count":1,"label":"Česnekový dip","posId":"P106","price":2000,"isExtra":false},{"id":"6548d5dc06a4d1429ce18774","count":1,"label":"Balné","posId":"K0000","price":1500,"isExtra":true},{"id":"6942755309e364dceebaa2f4","count":1,"label":"Pepsi zero sugar 1l","posId":"N125","price":5900,"isExtra":false},{"id":"6942755309e364dceebaa282","count":1,"label":"Comeback 40cm 🌶️","posId":"109","price":30900,"isExtra":false},{"id":"6548d5dc06a4d1429ce1830f","count":1,"label":"Balné","posId":"K0000","price":2000,"isExtra":true}]</t>
  </si>
  <si>
    <t>2026-03-02T00:26:03.185+01:00</t>
  </si>
  <si>
    <t>2026-03-02T11:06:31.549+01:00</t>
  </si>
  <si>
    <t>[{"id":"8929f51d-818c-4c09-96c6-0164428500a2","note":"","count":1,"label":"Baby špenát &amp; kuře 32 cm","posId":"140","price":24900,"isExtra":false}]</t>
  </si>
  <si>
    <t>2026-03-08T23:16:00.878+01:00</t>
  </si>
  <si>
    <t>2026-03-08T23:27:33.658+01:00</t>
  </si>
  <si>
    <t>Pizza Comeback Prosek</t>
  </si>
  <si>
    <t>[{"id":"69400db90dc626f6c3c3fc2d","count":1,"label":"Capricciosa 32cm","posId":"113","price":24900,"isExtra":false},{"id":"0828382bbc0f39abdadd9b99","count":1,"label":"Balné","posId":"K0000","price":1500,"isExtra":true}]</t>
  </si>
  <si>
    <t>2026-03-08T22:55:18.782+01:00</t>
  </si>
  <si>
    <t>2026-03-08T23:06:47.601+01:00</t>
  </si>
  <si>
    <t>[{"id":"69400db90dc626f6c3c3fc0b","count":1,"label":"BBQ Texas 40cm","posId":"107","price":30900,"isExtra":false},{"id":"01f1f771ad243e9a3e1e67cc","count":1,"label":"Balné","posId":"K0000","price":2000,"isExtra":true},{"id":"6980a3b6f008291838b883ff","count":1,"label":"bez plněných okrajů","posId":"X1000","price":0,"isExtra":true}]</t>
  </si>
  <si>
    <t>2026-03-08T22:28:31.173+01:00</t>
  </si>
  <si>
    <t>2026-03-08T22:41:57.472+01:00</t>
  </si>
  <si>
    <t>[{"id":"116","note":"","count":1,"label":"Baby Špenát &amp; kuře 32cm","posId":"116","price":24900,"isExtra":false},{"id":"K0000","note":"","count":1,"label":"Balné","posId":"K0000","price":1500,"isExtra":true},{"id":"X1000","note":"","count":1,"label":"bez plněných okrajů","posId":"X1000","price":0,"isExtra":true},{"id":"107","note":"","count":1,"label":"BBQ Texas 40cm","posId":"107","price":30900,"isExtra":false},{"id":"K0000","note":"","count":1,"label":"Balné","posId":"K0000","price":2000,"isExtra":true},{"id":"X1000","note":"","count":1,"label":"bez plněných okrajů","posId":"X1000","price":0,"isExtra":true},{"id":"C102","note":"","count":1,"label":"Jalapeňos","posId":"C102","price":3500,"KDSTags":["greenhighlight"],"isExtra":true}]</t>
  </si>
  <si>
    <t>2026-03-08T22:23:16.025+01:00</t>
  </si>
  <si>
    <t>2026-03-08T22:27:20.229+01:00</t>
  </si>
  <si>
    <t>[{"id":"31c0dfca-6f85-4bc6-9421-409b4483b607","count":1,"label":"Pizza Pepperoni 32","posId":"120","price":24900,"isExtra":false,"creatorId":"FXHPQFV6PJf5Eb-6Os352","isPackging":0,"actualLabel":"Pizza Pepperoni 32"}]</t>
  </si>
  <si>
    <t>2026-03-08T22:15:26.949+01:00</t>
  </si>
  <si>
    <t>2026-03-08T22:25:45.428+01:00</t>
  </si>
  <si>
    <t>[{"id":"69400db90dc626f6c3c3fc5b","count":1,"label":"Pepperoni Rolls 🌶️","posId":"P100","price":8900,"isExtra":false},{"id":"0828382bbc0f39abdadd9b99","count":1,"label":"Balné","posId":"K0000","price":1500,"isExtra":true},{"id":"69400db90dc626f6c3c3fc53","count":2,"label":"Spicy Wings 🌶️","posId":"P101","price":11900,"isExtra":false},{"id":"0828382bbc0f39abdadd9b99","count":2,"label":"Balné","posId":"K0000","price":1500,"isExtra":true},{"id":"69400db90dc626f6c3c3fc5d","count":1,"label":"Česnekový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</si>
  <si>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2026-03-08T21:50:32.514+01:00</t>
  </si>
  <si>
    <t>2026-03-08T22:04:44.430+01:00</t>
  </si>
  <si>
    <t>[{"id":"57081026","note":"","size":"Comeback 40cm 🌶️","count":1,"label":"Comeback 40cm 🌶️","posId":"109","price":30900,"isExtra":false},{"id":"57081101","note":"","count":1,"label":"Balné","posId":"K0000","price":2000,"isExtra":true}]</t>
  </si>
  <si>
    <t>2026-03-08T21:48:16.397+01:00</t>
  </si>
  <si>
    <t>2026-03-08T22:02:40.260+01:00</t>
  </si>
  <si>
    <t>[{"id":"69400db90dc626f6c3c3fc07","count":1,"label":"Comeback 40cm 🌶️","posId":"109","price":30900,"isExtra":false},{"id":"01f1f771ad243e9a3e1e67cc","count":1,"label":"Balné","posId":"K0000","price":2000,"isExtra":true},{"id":"6980a3b6f008291838b88401","count":1,"label":"okraj mozzarella, bbq omáčka","posId":"A124","price":6500,"isExtra":true},{"id":"695458c28103d4672f51a9e0","count":2,"label":"Jalapeňos","posId":"C102","price":3500,"KDSTags":["greenhighlight"],"isExtra":true},{"id":"695458c28103d4672f51a9e9","count":1,"label":"Šunka","posId":"C106","price":4000,"KDSTags":["greenhighlight"],"isExtra":true},{"id":"695458c28103d4672f51a9ea","count":1,"label":"Slanina","posId":"C108","price":4000,"KDSTags":["greenhighlight"],"isExtra":true},{"id":"695458c28103d4672f51a9eb","count":1,"label":"Gorgonzola","posId":"C101","price":4000,"KDSTags":["greenhighlight"],"isExtra":true}]</t>
  </si>
  <si>
    <t>2026-03-08T21:45:47.204+01:00</t>
  </si>
  <si>
    <t>2026-03-08T21:54:32.907+01:00</t>
  </si>
  <si>
    <t>[{"id":"69400db90dc626f6c3c3fc77","count":1,"label":"Pepsi 1l","posId":"N124","price":5900,"isExtra":false},{"id":"69400db90dc626f6c3c3fc2b","count":1,"label":"Hawai 32cm","posId":"114","price":24900,"isExtra":false},{"id":"0828382bbc0f39abdadd9b99","count":1,"label":"Balné","posId":"K0000","price":1500,"isExtra":true}]</t>
  </si>
  <si>
    <t>Radim Dvořák</t>
  </si>
  <si>
    <t>2026-03-08T21:44:03.132+01:00</t>
  </si>
  <si>
    <t>2026-03-08T22:11:56.173+01:00</t>
  </si>
  <si>
    <t>2026-03-08T22:32:15.126+01:00</t>
  </si>
  <si>
    <t>2026-03-08T21:44:03.386+01:00</t>
  </si>
  <si>
    <t>[{"id":"d63e9120-8ffe-444c-ba51-6c942a13f4fc","note":"","count":1,"label":"Margherita 40 cm","posId":"100","price":26900,"isExtra":false},{"id":"10b1ebcf-eda6-410e-81f0-6a9182a548db","note":"","count":1,"label":"Slanina","posId":"C108","price":4000,"KDSTags":["greenhighlight"],"isExtra":true},{"id":"3a8b6a85-3b5c-4ee4-be2d-261ab8731d6e","note":"","count":1,"label":"Dip česnekový","posId":"P106","price":2000,"isExtra":false},{"id":"f9a8b09a-bed1-496c-b9fc-0dd1ce05cc0c","note":"","count":1,"label":"Veggieballs 40 cm","posId":"105","price":30900,"isExtra":false}]</t>
  </si>
  <si>
    <t>2026-03-08T21:43:05.600+01:00</t>
  </si>
  <si>
    <t>2026-03-08T21:52:12.975+01:00</t>
  </si>
  <si>
    <t>2026-03-08T22:26:23.726+01:00</t>
  </si>
  <si>
    <t>2026-03-08T21:43:05.894+01:00</t>
  </si>
  <si>
    <t>[{"id":"aef5aaf8-2acf-4f20-91be-c8829f11cd0c","note":"","count":1,"label":"Capricciosa 40 cm","posId":"101","price":30900,"isExtra":false},{"id":"3f15a32f-4d5b-4afb-ae1b-12f68224d029","note":"","count":1,"label":"Olivy","posId":"C112","price":3500,"KDSTags":["greenhighlight"],"isExtra":true},{"id":"7fdd6df3-b4af-470d-955c-d1de47ab00a5","note":"","count":1,"label":"Žampiony","posId":"C105","price":3500,"KDSTags":["greenhighlight"],"isExtra":true},{"id":"96b5d091-fc97-4d1a-8602-51839892aa23","note":"","count":1,"label":"Dip jalapenos","posId":"P107","price":2000,"isExtra":false}]</t>
  </si>
  <si>
    <t>Jakhongir</t>
  </si>
  <si>
    <t>2026-03-08T21:31:29.046+01:00</t>
  </si>
  <si>
    <t>2026-03-08T21:39:51.070+01:00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</si>
  <si>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okrajů","posId":"X1000","price":0,"isExtra":true},{"id":"C130","note":"","count":1,"label":"Grana padano, pecorino, parmazán","posId":"C130","price":4000,"KDSTags":["greenhighlight"],"isExtra":true}]</t>
  </si>
  <si>
    <t>2026-03-08T21:24:31.685+01:00</t>
  </si>
  <si>
    <t>2026-03-08T21:35:18.108+01:00</t>
  </si>
  <si>
    <t>[{"id":"69400db90dc626f6c3c3fc0d","count":1,"label":"BBQ Meteor 40cm","posId":"106","price":30900,"isExtra":false},{"id":"01f1f771ad243e9a3e1e67cc","count":1,"label":"Balné","posId":"K0000","price":2000,"isExtra":true},{"id":"6980a3b6f008291838b88400","count":1,"label":"okraj mozzarella, bylinky","posId":"A122","price":6500,"isExtra":true},{"id":"684ae9784182d05e5daecb64","count":1,"label":"Bez masových kuliček","posId":"X116","price":0,"KDSTags":["redhighlight"],"isExtra":true},{"id":"69400db90dc626f6c3c3fc65","count":1,"label":"Dip Jalapeňos","posId":"P107","price":2000,"isExtra":false},{"id":"0828382bbc0f39abdadd9b99","count":1,"label":"Balné","posId":"K0000","price":1500,"isExtra":true}]</t>
  </si>
  <si>
    <t>2026-03-08T21:01:17.408+01:00</t>
  </si>
  <si>
    <t>2026-03-08T21:11:53.338+01:00</t>
  </si>
  <si>
    <t>[{"id":"69400db90dc626f6c3c3fc0b","count":1,"label":"BBQ Texas 40cm","posId":"107","price":30900,"isExtra":false},{"id":"01f1f771ad243e9a3e1e67cc","count":1,"label":"Balné","posId":"K0000","price":2000,"isExtra":true},{"id":"674840e52b930230e954cf9f","count":1,"label":"Rajčatový základ","posId":"ZBR40","price":0,"isExtra":true},{"id":"6980a3b6f008291838b883ff","count":1,"label":"bez plněných okrajů","posId":"X1000","price":0,"isExtra":true}]</t>
  </si>
  <si>
    <t>2026-03-08T20:29:33.832+01:00</t>
  </si>
  <si>
    <t>2026-03-08T20:38:41.009+01:00</t>
  </si>
  <si>
    <t>[{"id":"69400db90dc626f6c3c3fc5d","count":1,"label":"Česnekový dip","posId":"P106","price":2000,"isExtra":false},{"id":"0828382bbc0f39abdadd9b99","count":1,"label":"Balné","posId":"K0000","price":1500,"isExtra":true},{"id":"69400db90dc626f6c3c3fc2d","count":1,"label":"Capricciosa 32cm","posId":"113","price":24900,"isExtra":false},{"id":"0828382bbc0f39abdadd9b99","count":1,"label":"Balné","posId":"K0000","price":1500,"isExtra":true},{"id":"684ae9784182d05e5daecbc5","count":1,"label":"Bez oliv","posId":"X112","price":0,"KDSTags":["redhighlight"],"isExtra":true}]</t>
  </si>
  <si>
    <t>Aziz</t>
  </si>
  <si>
    <t>2026-03-08T20:01:28.513+01:00</t>
  </si>
  <si>
    <t>2026-03-08T20:27:21.983+01:00</t>
  </si>
  <si>
    <t>Vojtěch</t>
  </si>
  <si>
    <t>2026-03-08T19:48:48.524+01:00</t>
  </si>
  <si>
    <t>2026-03-08T20:06:32.688+01:00</t>
  </si>
  <si>
    <t>[{"id":"108","note":"Prosím dip jen tak na okraj &lt;3","count":1,"label":"Pepperoni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bylinky","posId":"A122","price":6500,"isExtra":true}]</t>
  </si>
  <si>
    <t>2026-03-08T19:43:50.509+01:00</t>
  </si>
  <si>
    <t>2026-03-08T20:04:10.175+01:00</t>
  </si>
  <si>
    <t>[{"id":"69400db90dc626f6c3c3fc03","count":1,"label":"Quattro Formaggi 40cm","posId":"111","price":30900,"isExtra":false},{"id":"01f1f771ad243e9a3e1e67cc","count":1,"label":"Balné","posId":"K0000","price":2000,"isExtra":true},{"id":"6980a3b6f008291838b883ff","count":1,"label":"bez plněných okrajů","posId":"X1000","price":0,"isExtra":true},{"id":"695458c28103d4672f51a9e6","count":1,"label":"Kukuřice","posId":"C115","price":3500,"KDSTags":["greenhighlight"],"isExtra":true},{"id":"695458c28103d4672f51a9ec","count":1,"label":"Kuře","posId":"C114","price":4000,"KDSTags":["greenhighlight"],"isExtra":true}]</t>
  </si>
  <si>
    <t>2026-03-08T19:33:08.369+01:00</t>
  </si>
  <si>
    <t>2026-03-08T19:44:32.789+01:00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</si>
  <si>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🌶️🌶️","posId":"120","price":24900,"isExtra":false},{"id":"57081111","note":"","count":1,"label":"Balné","posId":"K0000","price":1500,"isExtra":true},{"id":"57081105","note":"","count":1,"label":"bez plněných okrajů","posId":"X1000","price":0,"isExtra":true},{"id":"57081069","note":"","size":"Česnekový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</si>
  <si>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2026-03-08T19:32:11.160+01:00</t>
  </si>
  <si>
    <t>2026-03-08T19:52:43.879+01:00</t>
  </si>
  <si>
    <t>[{"id":"69400db90dc626f6c3c3fc5b","count":1,"label":"Pepperoni Rolls 🌶️","posId":"P100","price":8900,"isExtra":false},{"id":"0828382bbc0f39abdadd9b99","count":1,"label":"Balné","posId":"K0000","price":1500,"isExtra":true},{"id":"69400db90dc626f6c3c3fc21","count":1,"label":"Comeback 32cm 🌶️","posId":"121","price":24900,"isExtra":false},{"id":"0828382bbc0f39abdadd9b99","count":1,"label":"Balné","posId":"K0000","price":1500,"isExtra":true}]</t>
  </si>
  <si>
    <t>2026-03-08T19:31:03.472+01:00</t>
  </si>
  <si>
    <t>2026-03-08T19:52:14.758+01:00</t>
  </si>
  <si>
    <t>2026-03-08T19:31:03.444+01:00</t>
  </si>
  <si>
    <t>2026-03-08T20:01:33.601+01:00</t>
  </si>
  <si>
    <t>2026-03-08T20:27:35.429+01:00</t>
  </si>
  <si>
    <t>2026-03-08T19:31:03.926+01:00</t>
  </si>
  <si>
    <t>[{"id":"ee394832-8137-440a-84b7-b9e0df42a9ab","note":"","count":1,"label":"Hawai 32 cm","posId":"114","price":24900,"isExtra":false},{"id":"57c816b2-3e3f-46c2-b126-b09910d79cb0","note":"","count":1,"label":"změna na Smetanový základ","posId":"57c816b2-3e3f-46c2-b126-b09910d79cb0","price":0,"isExtra":true},{"id":"007c7303-045c-4866-882d-38e13564ff34","note":"","count":1,"label":"BEZ -ananas","posId":"X100","price":0,"KDSTags":["redhighlight"],"isExtra":true},{"id":"b23a7ffc-2968-4b23-96c7-647c4d375297","note":"","count":1,"label":"BBQ Meteor 32 cm","posId":"142","price":24900,"isExtra":false}]</t>
  </si>
  <si>
    <t>2026-03-08T19:22:04.968+01:00</t>
  </si>
  <si>
    <t>2026-03-08T20:19:49.654+01:00</t>
  </si>
  <si>
    <t>2026-03-08T20:34:10.502+01:00</t>
  </si>
  <si>
    <t>2026-03-08T20:14:14.916+01:00</t>
  </si>
  <si>
    <t>[{"id":"603b435c-3b64-461f-97f3-c365eb50fd2a","note":"","count":1,"label":"Sweet passion 18 cm","posId":"30","price":11900,"isExtra":false},{"id":"ad7c292a-48c9-48db-b64c-0f7f8ebced7f","note":"","count":1,"label":"BBQ Meteor 40 cm","posId":"106","price":30900,"isExtra":false},{"id":"f61b7339-3b20-4583-b2b8-12e48de2876d","note":"","count":1,"label":"změna na Rajčatový základ","posId":"f61b7339-3b20-4583-b2b8-12e48de2876d","price":0,"isExtra":true},{"id":"932d1eab-8f45-4992-b460-cc5099f91e14","note":"","count":1,"label":"Okraj Hotdog, BBQ","posId":"A120","price":6500,"isExtra":true},{"id":"99710cd8-fa1f-4712-84a8-85da37e18dd0","note":"","count":1,"label":"Česnekový chléb","posId":"P104","price":7900,"isExtra":false},{"id":"96b5d091-fc97-4d1a-8602-51839892aa23","note":"","count":1,"label":"Dip jalapenos","posId":"P107","price":2000,"isExtra":false},{"id":"26378531-c5c0-43f4-9535-09f267896a62","note":"","count":1,"label":"Spicy Wings","posId":"P101","price":11900,"isExtra":false}]</t>
  </si>
  <si>
    <t>Ion</t>
  </si>
  <si>
    <t>2026-03-08T19:18:48.400+01:00</t>
  </si>
  <si>
    <t>2026-03-08T19:41:57.151+01:00</t>
  </si>
  <si>
    <t>[{"id":"111","note":"","count":1,"label":"Quattro Formaggi 40cm","posId":"111","price":30900,"isExtra":false},{"id":"K0000","note":"","count":1,"label":"Balné","posId":"K0000","price":2000,"isExtra":true},{"id":"107","note":"","count":1,"label":"BBQ Texas 40cm","posId":"107","price":30900,"isExtra":false},{"id":"K0000","note":"","count":1,"label":"Balné","posId":"K0000","price":2000,"isExtra":true},{"id":"P103","note":"","count":2,"label":"Pečené brambory","posId":"P103","price":6900,"isExtra":false},{"id":"K0000","note":"","count":2,"label":"Balné","posId":"K0000","price":1500,"isExtra":true},{"id":"P101","note":"","count":2,"label":"Spicy Wings 🌶️","posId":"P101","price":11900,"isExtra":false},{"id":"K0000","note":"","count":2,"label":"Balné","posId":"K0000","price":1500,"isExtra":true}]</t>
  </si>
  <si>
    <t>2026-03-08T19:17:04.167+01:00</t>
  </si>
  <si>
    <t>2026-03-08T19:58:21.724+01:00</t>
  </si>
  <si>
    <t>2026-03-08T20:13:46.927+01:00</t>
  </si>
  <si>
    <t>2026-03-08T19:17:06.395+01:00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</si>
  <si>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bylinky","posId":"A122","price":6500,"isExtra":true},{"id":"ee394832-8137-440a-84b7-b9e0df42a9ab","note":"","count":1,"label":"Hawai 32 cm","posId":"114","price":24900,"isExtra":false},{"id":"c8019f80-065c-4f09-9e80-65b85dae2ae1","note":"","count":1,"label":"kukuřice","posId":"B115","price":2500,"KDSTags":["greenhighlight"],"isExtra":true},{"id":"007c7303-045c-4866-882d-38e13564ff34","note":"","count":1,"label":"BEZ -ananas","posId":"X100","price":0,"KDSTags":["redhighlight"],"isExtra":true},{"id":"99710cd8-fa1f-4712-84a8-85da37e18dd0","note":"","count":1,"label":"Česnekový chléb","posId":"P104","price":7900,"isExtra":false}]</t>
  </si>
  <si>
    <t>2026-03-08T19:09:53.029+01:00</t>
  </si>
  <si>
    <t>2026-03-08T19:26:04.151+01:00</t>
  </si>
  <si>
    <t>[{"id":"69400db90dc626f6c3c3fc1d","count":1,"label":"Quattro Formaggi 32cm","posId":"123","price":24900,"isExtra":false},{"id":"0828382bbc0f39abdadd9b99","count":1,"label":"Balné","posId":"K0000","price":1500,"isExtra":true},{"id":"69400db90dc626f6c3c3fc27","count":1,"label":"BBQ Meteor 32cm","posId":"118","price":24900,"isExtra":false},{"id":"0828382bbc0f39abdadd9b99","count":1,"label":"Balné","posId":"K0000","price":1500,"isExtra":true}]</t>
  </si>
  <si>
    <t>2026-03-08T19:07:19.396+01:00</t>
  </si>
  <si>
    <t>2026-03-08T19:07:24.113+01:00</t>
  </si>
  <si>
    <t>[{"id":"53c67fff-a7d6-409e-a216-5d0108dd5fcd","count":1,"label":"Pepsi zero sugar 1l","posId":"N125","price":5900,"isExtra":false,"creatorId":"2ov8jM53Hv-BlQJQzqhxH","isPackging":0,"actualLabel":"Pepsi zero sugar 1l"}]</t>
  </si>
  <si>
    <t>2026-03-08T19:06:36.296+01:00</t>
  </si>
  <si>
    <t>2026-03-08T19:19:36.357+01:00</t>
  </si>
  <si>
    <t>[{"id":"57081030","note":"","size":"Baby špenát &amp; kuře 40cm","count":1,"label":"Baby špenát &amp; kuře 40cm","posId":"104","price":30900,"isExtra":false},{"id":"57081101","note":"","count":1,"label":"Balné","posId":"K0000","price":2000,"isExtra":true},{"id":"57081099","note":"","count":1,"label":"bez plněných okrajů","posId":"X1000","price":0,"isExtra":true}]</t>
  </si>
  <si>
    <t>2026-03-08T18:40:15.658+01:00</t>
  </si>
  <si>
    <t>2026-03-08T18:49:02.369+01:00</t>
  </si>
  <si>
    <t>[{"id":"69400db90dc626f6c3c3fc23","count":1,"label":"Pepperoni 32cm 🌶️🌶️","posId":"120","price":24900,"isExtra":false},{"id":"0828382bbc0f39abdadd9b99","count":1,"label":"Balné","posId":"K0000","price":1500,"isExtra":true}]</t>
  </si>
  <si>
    <t>2026-03-08T18:39:44.516+01:00</t>
  </si>
  <si>
    <t>2026-03-08T18:48:24.253+01:00</t>
  </si>
  <si>
    <t>[{"id":"69400db90dc626f6c3c3fc03","count":1,"label":"Quattro Formaggi 40cm","posId":"111","price":30900,"isExtra":false},{"id":"01f1f771ad243e9a3e1e67cc","count":1,"label":"Balné","posId":"K0000","price":2000,"isExtra":true}]</t>
  </si>
  <si>
    <t>2026-03-08T18:36:12.402+01:00</t>
  </si>
  <si>
    <t>2026-03-08T19:01:10.061+01:00</t>
  </si>
  <si>
    <t>2026-03-08T19:13:17.496+01:00</t>
  </si>
  <si>
    <t>2026-03-08T18:36:13.228+01:00</t>
  </si>
  <si>
    <t>[{"id":"f3476a08-e484-472c-bcd0-fcfa945c84c3","count":1,"label":"Pizza Comeback 40 0,5","posId":"H109","price":15450,"isExtra":false,"creatorId":"-D9z75haxvJ-YYR7M9FUx","isPackging":0,"actualLabel":"Pizza Comeback 40 0,5"},{"id":"2lwz8DLnxAE2XXPjpySDo","count":1,"label":"Bez plněných okrajů","posId":"X1000","price":0,"isExtra":true,"mainItemId":"f3476a08-e484-472c-bcd0-fcfa945c84c3"},{"id":"a1e7f1fb-6496-4e09-bad2-d774f3cf86a7","count":1,"label":"Pizza Pepperoni 40 0,5","posId":"H108","price":15450,"isExtra":false,"creatorId":"N2GAHf9cT23m82CwsiSMs","isPackging":0,"actualLabel":"Pizza Pepperoni 40 0,5"},{"id":"2lwz8DLnxAE2XXPjpySDo","count":1,"label":"Bez plněných okrajů","posId":"X1000","price":0,"isExtra":true,"mainItemId":"a1e7f1fb-6496-4e09-bad2-d774f3cf86a7"},{"id":"d6c4e432-6077-4319-811f-a641d4172439","count":1,"label":"Dip jalapenos","posId":"P107","price":2000,"isExtra":false,"creatorId":"PcZuu6Wz-II0r4mIKP5tc","isPackging":1500,"actualLabel":"Dip jalapenos"},{"id":"51b6e656-73cd-4dc6-9ae7-5ae6861e6242","count":1,"label":"Dip česnekový","posId":"P106","price":2000,"isExtra":false,"creatorId":"mk5L8s4APozCZmyiMw6kL","isPackging":0,"actualLabel":"Dip česnekový"}]</t>
  </si>
  <si>
    <t>2026-03-08T18:35:04.420+01:00</t>
  </si>
  <si>
    <t>2026-03-08T19:05:11.128+01:00</t>
  </si>
  <si>
    <t>2026-03-08T19:23:00.786+01:00</t>
  </si>
  <si>
    <t>2026-03-08T18:35:04.668+01:00</t>
  </si>
  <si>
    <t>[{"id":"f1315fc0-dfbb-459c-9f31-49d8e60875f4","note":"","count":1,"label":"Pepperoni 40 cm","posId":"108","price":30900,"isExtra":false},{"id":"eb426525-9181-4714-9963-380f5c0ae0e5","note":"","count":1,"label":"Okraj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bylinky","posId":"A122","price":6500,"isExtra":true},{"id":"ed9751e1-1886-4b0f-b8dd-d3c6488dfd29","note":"","count":1,"label":"Mozzarella","posId":"C113","price":4000,"KDSTags":["greenhighlight"],"isExtra":true}]</t>
  </si>
  <si>
    <t>Věra</t>
  </si>
  <si>
    <t>2026-03-08T18:23:46.957+01:00</t>
  </si>
  <si>
    <t>2026-03-08T18:42:42.196+01:00</t>
  </si>
  <si>
    <t>2026-03-08T18:18:56.310+01:00</t>
  </si>
  <si>
    <t>2026-03-08T18:37:44.169+01:00</t>
  </si>
  <si>
    <t>[{"id":"59610967","note":"","size":"Comeback 32cm 🌶️","count":3,"label":"Comeback 32cm 🌶️","posId":"121","price":24900,"isExtra":false},{"id":"57081111","note":"","count":3,"label":"Balné","posId":"K0000","price":1500,"isExtra":true},{"id":"57405790","note":"","size":"Pepsi 1l","count":1,"label":"Pepsi 1l","posId":"N124","price":5900,"isExtra":false}]</t>
  </si>
  <si>
    <t>2026-03-08T18:10:21.038+01:00</t>
  </si>
  <si>
    <t>2026-03-08T18:23:55.869+01:00</t>
  </si>
  <si>
    <t>[{"id":"a1e7f1fb-6496-4e09-bad2-d774f3cf86a7","count":1,"label":"Pizza Pepperoni 40 0,5","posId":"H108","price":15450,"isExtra":false,"creatorId":"3r02H1bn7lrPL4qZYzxWP","isPackging":0,"actualLabel":"Pizza Pepperoni 40 0,5"},{"id":"2lwz8DLnxAE2XXPjpySDo","count":1,"label":"Bez plněných okrajů","posId":"X1000","price":0,"isExtra":true,"mainItemId":"a1e7f1fb-6496-4e09-bad2-d774f3cf86a7"},{"id":"3258f16c-9a84-4ecc-82eb-2af7a63e5700","count":1,"label":"Pizza Zeleninová 40 cm 0,5","posId":"H103","price":15450,"isExtra":false,"creatorId":"lg4VqC0BA8jWSEIBknkmv","isPackging":0,"actualLabel":"Pizza Zeleninová 40 cm 0,5"},{"id":"2lwz8DLnxAE2XXPjpySDo","count":1,"label":"Bez plněných okrajů","posId":"X1000","price":0,"isExtra":true,"mainItemId":"3258f16c-9a84-4ecc-82eb-2af7a63e5700"},{"id":"0bb5ede7-95cf-4cf9-ad1b-5caf65fb87b0","count":1,"label":"Pizza Capricciosa 40 0,5","posId":"H101","price":15450,"isExtra":false,"creatorId":"SxRvF3Q2K0yZ7Ns-BrNTq","isPackging":0,"actualLabel":"Pizza Capricciosa 40 0,5"},{"id":"2lwz8DLnxAE2XXPjpySDo","count":1,"label":"Bez plněných okrajů","posId":"X1000","price":0,"isExtra":true,"mainItemId":"0bb5ede7-95cf-4cf9-ad1b-5caf65fb87b0"},{"id":"f7bdc433-48d7-4ed2-a40e-b24b5c1351fc","count":1,"label":"Pizza Hawai 40 cm 0,5","posId":"H102","price":15450,"isExtra":false,"creatorId":"FpDzXBhHrxjNuzebH4rgb","isPackging":0,"actualLabel":"Pizza Hawai 40 cm 0,5"},{"id":"2lwz8DLnxAE2XXPjpySDo","count":1,"label":"Bez plněných okrajů","posId":"X1000","price":0,"isExtra":true,"mainItemId":"f7bdc433-48d7-4ed2-a40e-b24b5c1351fc"}]</t>
  </si>
  <si>
    <t>2026-03-08T18:08:03.815+01:00</t>
  </si>
  <si>
    <t>2026-03-08T18:57:59.070+01:00</t>
  </si>
  <si>
    <t>2026-03-08T17:58:10.926+01:00</t>
  </si>
  <si>
    <t>2026-03-08T18:08:21.966+01:00</t>
  </si>
  <si>
    <t>2026-03-08T17:57:03.496+01:00</t>
  </si>
  <si>
    <t>2026-03-08T18:16:56.879+01:00</t>
  </si>
  <si>
    <t>2026-03-08T18:29:39.767+01:00</t>
  </si>
  <si>
    <t>2026-03-08T17:57:04.030+01:00</t>
  </si>
  <si>
    <t>[{"id":"0b867b16-3995-4b4a-9deb-1c0d8cecf8d6","note":"","count":1,"label":"Pepperoni 32 cm","posId":"120","price":24900,"isExtra":false},{"id":"0ea52415-fdb3-497f-b216-7fd5802f2e0f","note":"","count":1,"label":"Quattro Formaggi 32 cm","posId":"123","price":24900,"isExtra":false},{"id":"aef5aaf8-2acf-4f20-91be-c8829f11cd0c","note":"","count":1,"label":"Capricciosa 40 cm","posId":"101","price":30900,"isExtra":false}]</t>
  </si>
  <si>
    <t>2026-03-08T17:17:18.466+01:00</t>
  </si>
  <si>
    <t>2026-03-08T17:26:45.051+01:00</t>
  </si>
  <si>
    <t>[{"id":"69400db90dc626f6c3c3fc07","count":1,"label":"Comeback 40cm 🌶️","posId":"109","price":30900,"isExtra":false},{"id":"01f1f771ad243e9a3e1e67cc","count":1,"label":"Balné","posId":"K0000","price":2000,"isExtra":true}]</t>
  </si>
  <si>
    <t>2026-03-08T17:12:03.759+01:00</t>
  </si>
  <si>
    <t>2026-03-08T17:31:26.814+01:00</t>
  </si>
  <si>
    <t>2026-03-08T17:58:23.409+01:00</t>
  </si>
  <si>
    <t>2026-03-08T17:31:22.517+01:00</t>
  </si>
  <si>
    <t>[{"id":"ee394832-8137-440a-84b7-b9e0df42a9ab","note":"","count":1,"label":"Hawai 32 cm","posId":"114","price":24900,"isExtra":false},{"id":"03ade9ce-5d0f-4499-a6a3-340b58ae4468","note":"","count":1,"label":"Capricciosa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bylinky","posId":"A121","price":5700,"isExtra":true}]</t>
  </si>
  <si>
    <t>2026-03-08T17:10:39.849+01:00</t>
  </si>
  <si>
    <t>2026-03-08T17:21:00.819+01:00</t>
  </si>
  <si>
    <t>[{"id":"31c0dfca-6f85-4bc6-9421-409b4483b607","count":1,"label":"Pizza Pepperoni 32","posId":"120","price":24900,"isExtra":false,"creatorId":"Wrpv_l4Gb3XBnVMg3nDEm","isPackging":0,"actualLabel":"Pizza Pepperoni 32"},{"id":"a902d94b-4667-4702-ad71-4744adfe8fad","count":1,"label":"Pizza Quattro Formaggi 32","posId":"123","price":24900,"isExtra":false,"creatorId":"CHgvh1uFkzoNHm6EMGicC","isPackging":0,"actualLabel":"Pizza Quattro Formaggi 32"}]</t>
  </si>
  <si>
    <t>2026-03-08T16:30:03.807+01:00</t>
  </si>
  <si>
    <t>2026-03-08T16:57:38.774+01:00</t>
  </si>
  <si>
    <t>2026-03-08T17:15:17.319+01:00</t>
  </si>
  <si>
    <t>2026-03-08T16:30:04.063+01:00</t>
  </si>
  <si>
    <t>[{"id":"36ea3088-07fd-428f-b871-c4a5ee9cef7b","note":"","count":1,"label":"Comeback 40 cm","posId":"109","price":30900,"isExtra":false},{"id":"a3d62a5d-2e1d-48db-874e-d64becff7059","note":"","count":1,"label":"změna na BBQ základ","posId":"a3d62a5d-2e1d-48db-874e-d64becff7059","price":0,"isExtra":true},{"id":"932d1eab-8f45-4992-b460-cc5099f91e14","note":"","count":1,"label":"Okraj Hotdog, BBQ","posId":"A120","price":6500,"isExtra":true},{"id":"ed9751e1-1886-4b0f-b8dd-d3c6488dfd29","note":"","count":1,"label":"Mozzarella","posId":"C113","price":4000,"KDSTags":["greenhighlight"],"isExtra":true},{"id":"3a8b6a85-3b5c-4ee4-be2d-261ab8731d6e","note":"","count":1,"label":"Dip česnekový","posId":"P106","price":2000,"isExtra":false}]</t>
  </si>
  <si>
    <t>2026-03-08T16:27:42.436+01:00</t>
  </si>
  <si>
    <t>2026-03-08T16:40:57.821+01:00</t>
  </si>
  <si>
    <t>[{"id":"69400db90dc626f6c3c3fc13","count":1,"label":"Capricciosa 40cm","posId":"101","price":30900,"isExtra":false},{"id":"01f1f771ad243e9a3e1e67cc","count":1,"label":"Balné","posId":"K0000","price":2000,"isExtra":true},{"id":"674840e52b930230e954cea6","count":1,"label":"Smetanový základ","posId":"ZRS40","price":0,"isExtra":true},{"id":"6980a3b6f008291838b883ff","count":1,"label":"bez plněných okrajů","posId":"X1000","price":0,"isExtra":true}]</t>
  </si>
  <si>
    <t>2026-03-08T16:15:33.797+01:00</t>
  </si>
  <si>
    <t>2026-03-08T16:29:48.709+01:00</t>
  </si>
  <si>
    <t>[{"id":"102","note":"","count":1,"label":"Hawai 40cm","posId":"102","price":30900,"isExtra":false},{"id":"K0000","note":"","count":1,"label":"Balné","posId":"K0000","price":2000,"isExtra":true},{"id":"A120","note":"","count":1,"label":"okraj hotdog, bbq omáčka","posId":"A120","price":6500,"isExtra":true},{"id":"C103","note":"","count":1,"label":"Cibule","posId":"C103","price":3500,"KDSTags":["greenhighlight"],"isExtra":true}]</t>
  </si>
  <si>
    <t>2026-03-08T16:09:22.407+01:00</t>
  </si>
  <si>
    <t>2026-03-08T16:12:23.495+01:00</t>
  </si>
  <si>
    <t>[{"id":"6afa0291-824d-4332-ae79-e7db50173a14","count":1,"label":"Guarana classic zero","posId":"N143","price":5500,"isExtra":false,"discount":{"type":"absolute","value":35},"creatorId":"0unJmqONDmbWopdMHTdXs","isPackging":0,"actualLabel":"Guarana classic zero"}]</t>
  </si>
  <si>
    <t>2026-03-08T16:08:43.676+01:00</t>
  </si>
  <si>
    <t>2026-03-08T16:09:13.407+01:00</t>
  </si>
  <si>
    <t>[{"id":"97205e8a-60b5-439e-8af0-7f8def52aeb6","count":1,"label":"Pizza Hawai 32 cm","posId":"114","price":24900,"isExtra":false,"creatorId":"AL2k_c4dc1a26dQXdv-2v","isPackging":0,"actualLabel":"Pizza Hawai 32 cm"},{"id":"97c710af-c51c-4fa1-8ff3-1e2aa47a8648","count":1,"label":"Pizza Capricciosa 32","posId":"113","price":24900,"isExtra":false,"creatorId":"13pARUTmxxY_0irLva43f","isPackging":0,"actualLabel":"Pizza Capricciosa 32"}]</t>
  </si>
  <si>
    <t>2026-03-08T16:04:18.867+01:00</t>
  </si>
  <si>
    <t>2026-03-08T16:08:11.694+01:00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</si>
  <si>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základ","posId":"ZRS40","price":0,"isExtra":true},{"id":"6980a3b6f008291838b883ff","count":1,"label":"bez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</si>
  <si>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2026-03-08T15:52:07.737+01:00</t>
  </si>
  <si>
    <t>2026-03-08T16:04:50.632+01:00</t>
  </si>
  <si>
    <t>[{"id":"59610968","note":"","size":"Pepperoni 32cm 🌶️🌶️","count":1,"label":"Pepperoni 32cm 🌶️🌶️","posId":"120","price":24900,"isExtra":false},{"id":"57081111","note":"","count":1,"label":"Balné","posId":"K0000","price":1500,"isExtra":true},{"id":"57081189","note":"","count":1,"label":"okraj hotdog, bez omáčky","posId":"A125","price":5700,"isExtra":true},{"id":"57081027","note":"","size":"Pepperoni 40cm 🌶️🌶️","count":1,"label":"Pepperoni 40cm 🌶️🌶️","posId":"108","price":30900,"isExtra":false},{"id":"57081101","note":"","count":1,"label":"Balné","posId":"K0000","price":2000,"isExtra":true},{"id":"59555795","note":"","count":1,"label":"Smetanový základ","posId":"ZRS40","price":0,"isExtra":true}]</t>
  </si>
  <si>
    <t>2026-03-08T15:51:24.632+01:00</t>
  </si>
  <si>
    <t>[{"id":"14d74183-8108-4914-8e03-e680c274b617","count":1,"label":"Pizza Capricciosa 40","posId":"101","price":30900,"isExtra":false,"creatorId":"GjE8hrif1c4y4E3EduVrj","isPackging":0,"actualLabel":"Pizza Capricciosa 40"},{"id":"faba40d0-295e-4d0a-bb09-2edf9b61a61a","count":1,"label":"Pizza Hawai 40 cm","posId":"102","price":30900,"isExtra":false,"creatorId":"xbOsCMYbwmxzYvgc8RAhh","isPackging":0,"actualLabel":"Pizza Hawai 40 cm"}]</t>
  </si>
  <si>
    <t>2026-03-08T15:43:04.571+01:00</t>
  </si>
  <si>
    <t>2026-03-08T16:01:19.344+01:00</t>
  </si>
  <si>
    <t>2026-03-08T16:22:46.722+01:00</t>
  </si>
  <si>
    <t>2026-03-08T15:43:04.816+01:00</t>
  </si>
  <si>
    <t>[{"id":"03ade9ce-5d0f-4499-a6a3-340b58ae4468","note":"","count":1,"label":"Capricciosa 32 cm","posId":"113","price":24900,"isExtra":false},{"id":"117c830b-d7db-490d-a3b9-365f8c4fa2d3","note":"","count":1,"label":"Zeleninová 32 cm","posId":"115","price":24900,"isExtra":false}]</t>
  </si>
  <si>
    <t>2026-03-08T15:42:30.230+01:00</t>
  </si>
  <si>
    <t>2026-03-08T15:54:25.548+01:00</t>
  </si>
  <si>
    <t>[{"id":"69400db90dc626f6c3c3fc2d","count":1,"label":"Capricciosa 32cm","posId":"113","price":24900,"isExtra":false},{"id":"0828382bbc0f39abdadd9b99","count":1,"label":"Balné","posId":"K0000","price":1500,"isExtra":true},{"id":"6980a3b6f008291838b887c7","count":1,"label":"bez plněných okrajů","posId":"X1000","price":0,"isExtra":true}]</t>
  </si>
  <si>
    <t>2026-03-08T15:16:04.705+01:00</t>
  </si>
  <si>
    <t>2026-03-08T15:24:00.148+01:00</t>
  </si>
  <si>
    <t>[{"id":"60b32f9b-7064-4917-aed7-67a49f9cad9a","count":1,"label":"Pizza Quattro Formaggi 40","posId":"111","price":30900,"isExtra":false,"creatorId":"DIZt-vCBZbM704D50hA7m","isPackging":0,"actualLabel":"Pizza Quattro Formaggi 40"}]</t>
  </si>
  <si>
    <t>2026-03-08T15:15:39.514+01:00</t>
  </si>
  <si>
    <t>2026-03-08T15:16:11.588+01:00</t>
  </si>
  <si>
    <t>[{"id":"60b32f9b-7064-4917-aed7-67a49f9cad9a","count":1,"label":"Pizza Quattro Formaggi 40","posId":"111","price":30900,"isExtra":false,"creatorId":"0HiyvF1J_mWV87L5lsB7u","isPackging":0,"actualLabel":"Pizza Quattro Formaggi 40"}]</t>
  </si>
  <si>
    <t>2026-03-08T15:15:00.223+01:00</t>
  </si>
  <si>
    <t>2026-03-08T15:16:19.621+01:00</t>
  </si>
  <si>
    <t>[{"id":"31c0dfca-6f85-4bc6-9421-409b4483b607","count":1,"label":"Pizza Pepperoni 32","posId":"120","price":24900,"isExtra":false,"creatorId":"vGYOsmeYVJlD6qO-HYSX5","isPackging":0,"actualLabel":"Pizza Pepperoni 32"}]</t>
  </si>
  <si>
    <t>2026-03-08T14:52:16.606+01:00</t>
  </si>
  <si>
    <t>2026-03-08T15:05:23.307+01:00</t>
  </si>
  <si>
    <t>[{"id":"69400db90dc626f6c3c3fc21","count":1,"label":"Comeback 32cm 🌶️","posId":"121","price":24900,"isExtra":false},{"id":"0828382bbc0f39abdadd9b99","count":1,"label":"Balné","posId":"K0000","price":1500,"isExtra":true},{"id":"695458c28103d4672f51abc7","count":1,"label":"Kukuřice","posId":"B115","price":2500,"KDSTags":["greenhighlight"],"isExtra":true}]</t>
  </si>
  <si>
    <t>2026-03-08T14:45:51.584+01:00</t>
  </si>
  <si>
    <t>2026-03-08T15:06:22.229+01:00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</si>
  <si>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🌶️🌶️","posId":"108","price":30900,"isExtra":false},{"id":"57081101","note":"","count":1,"label":"Balné","posId":"K0000","price":2000,"isExtra":true}]</t>
  </si>
  <si>
    <t>2026-03-08T14:24:28.125+01:00</t>
  </si>
  <si>
    <t>2026-03-08T14:38:20.288+01:00</t>
  </si>
  <si>
    <t>[{"id":"69400db90dc626f6c3c3fc2b","count":1,"label":"Hawai 32cm","posId":"114","price":24900,"isExtra":false},{"id":"0828382bbc0f39abdadd9b99","count":1,"label":"Balné","posId":"K0000","price":1500,"isExtra":true},{"id":"69400db90dc626f6c3c3fc2d","count":1,"label":"Capricciosa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,{"id":"695458c28103d4672f51abc6","count":1,"label":"Cibule","posId":"B103","price":2500,"KDSTags":["greenhighlight"],"isExtra":true},{"id":"69400db90dc626f6c3c3fc63","count":2,"label":"Choco Rolls","posId":"chr100","price":8900,"isExtra":false},{"id":"0828382bbc0f39abdadd9b99","count":2,"label":"Balné","posId":"K0000","price":1500,"isExtra":true}]</t>
  </si>
  <si>
    <t>2026-03-08T14:22:23.200+01:00</t>
  </si>
  <si>
    <t>2026-03-08T14:30:23.142+01:00</t>
  </si>
  <si>
    <t>[{"id":"69400db90dc626f6c3c3fc13","count":1,"label":"Capricciosa 40cm","posId":"101","price":30900,"isExtra":false},{"id":"01f1f771ad243e9a3e1e67cc","count":1,"label":"Balné","posId":"K0000","price":2000,"isExtra":true}]</t>
  </si>
  <si>
    <t>2026-03-08T14:01:03.921+01:00</t>
  </si>
  <si>
    <t>2026-03-08T14:22:14.723+01:00</t>
  </si>
  <si>
    <t>2026-03-08T14:33:53.399+01:00</t>
  </si>
  <si>
    <t>2026-03-08T14:01:04.416+01:00</t>
  </si>
  <si>
    <t>[{"id":"ad7c292a-48c9-48db-b64c-0f7f8ebced7f","note":"","count":1,"label":"BBQ Meteor 40 cm","posId":"106","price":30900,"isExtra":false},{"id":"932d1eab-8f45-4992-b460-cc5099f91e14","note":"","count":1,"label":"Okraj Hotdog, BBQ","posId":"A120","price":6500,"isExtra":true}]</t>
  </si>
  <si>
    <t>2026-03-08T14:00:03.788+01:00</t>
  </si>
  <si>
    <t>2026-03-08T14:12:13.773+01:00</t>
  </si>
  <si>
    <t>2026-03-08T13:44:04.065+01:00</t>
  </si>
  <si>
    <t>2026-03-08T13:51:06.671+01:00</t>
  </si>
  <si>
    <t>[{"id":"d63e9120-8ffe-444c-ba51-6c942a13f4fc","note":"","count":1,"label":"Margherita 40 cm","posId":"100","price":26900,"isExtra":false},{"id":"d5c01305-5b81-4931-8ef0-14413da22bab","note":"","count":1,"label":"Kukuřice","posId":"C115","price":3500,"KDSTags":["greenhighlight"],"isExtra":true},{"id":"86843148-4e32-4979-bfd6-d7151207f70f","note":"","count":1,"label":"Šunka","posId":"C106","price":4000,"KDSTags":["greenhighlight"],"isExtra":true},{"id":"3a8b6a85-3b5c-4ee4-be2d-261ab8731d6e","note":"","count":2,"label":"Dip česnekový","posId":"P106","price":2000,"isExtra":false}]</t>
  </si>
  <si>
    <t>2026-03-08T13:36:50.135+01:00</t>
  </si>
  <si>
    <t>2026-03-08T13:48:31.846+01:00</t>
  </si>
  <si>
    <t>[{"id":"69400db90dc626f6c3c3fc1d","count":1,"label":"Quattro Formaggi 32cm","posId":"123","price":24900,"isExtra":false},{"id":"0828382bbc0f39abdadd9b99","count":1,"label":"Balné","posId":"K0000","price":1500,"isExtra":true},{"id":"674840e52b930230e954c9e4","count":1,"label":"Rajčatový základ","posId":"ZSR32","price":0,"isExtra":true},{"id":"6980a3b6f008291838b887c7","count":1,"label":"bez plněných okrajů","posId":"X1000","price":0,"isExtra":true},{"id":"69400db90dc626f6c3c3fc1f","count":1,"label":"Hot &amp; Spicy 32cm 🌶️🌶️","posId":"122","price":24900,"isExtra":false},{"id":"0828382bbc0f39abdadd9b99","count":1,"label":"Balné","posId":"K0000","price":1500,"isExtra":true},{"id":"6980a3b6f008291838b887cc","count":1,"label":"okraj hotdog, bez omáčky","posId":"A125","price":5700,"isExtra":true}]</t>
  </si>
  <si>
    <t>2026-03-08T13:21:43.838+01:00</t>
  </si>
  <si>
    <t>2026-03-08T13:31:59.936+01:00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</si>
  <si>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🌶️🌶️","posId":"110","price":30900,"isExtra":false},{"id":"01f1f771ad243e9a3e1e67cc","count":1,"label":"Balné","posId":"K0000","price":2000,"isExtra":true},{"id":"69400db90dc626f6c3c3fc79","count":1,"label":"Pepsi zero sugar 1l","posId":"N125","price":5900,"isExtra":false}]</t>
  </si>
  <si>
    <t>2026-03-08T13:21:07.108+01:00</t>
  </si>
  <si>
    <t>2026-03-08T13:45:14.834+01:00</t>
  </si>
  <si>
    <t>[{"id":"102","note":"","count":1,"label":"Hawai 40cm","posId":"102","price":30900,"isExtra":false},{"id":"K0000","note":"","count":1,"label":"Balné","posId":"K0000","price":2000,"isExtra":true},{"id":"A122","note":"","count":1,"label":"okraj mozzarella, bylinky","posId":"A122","price":6500,"isExtra":true},{"id":"109","note":"","count":1,"label":"Comeback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bylinky","posId":"A122","price":6500,"isExtra":true}]</t>
  </si>
  <si>
    <t>2026-03-08T13:15:54.981+01:00</t>
  </si>
  <si>
    <t>2026-03-08T13:30:54.822+01:00</t>
  </si>
  <si>
    <t>2026-03-08T13:30:54.821+01:00</t>
  </si>
  <si>
    <t>2026-03-08T13:12:04.188+01:00</t>
  </si>
  <si>
    <t>2026-03-08T13:16:38.520+01:00</t>
  </si>
  <si>
    <t>2026-03-08T13:04:05.704+01:00</t>
  </si>
  <si>
    <t>2026-03-08T13:14:02.624+01:00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</si>
  <si>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🌶️🌶️","posId":"122","price":24900,"isExtra":false},{"id":"0828382bbc0f39abdadd9b99","count":1,"label":"Balné","posId":"K0000","price":1500,"isExtra":true},{"id":"69400db90dc626f6c3c3fc2f","count":1,"label":"Baby Špenát &amp; kuře 32cm","posId":"116","price":24900,"isExtra":false},{"id":"0828382bbc0f39abdadd9b99","count":1,"label":"Balné","posId":"K0000","price":1500,"isExtra":true}]</t>
  </si>
  <si>
    <t>2026-03-08T12:48:03.981+01:00</t>
  </si>
  <si>
    <t>2026-03-08T12:59:04.353+01:00</t>
  </si>
  <si>
    <t>2026-03-08T13:17:59.948+01:00</t>
  </si>
  <si>
    <t>2026-03-08T12:48:04.928+01:00</t>
  </si>
  <si>
    <t>[{"id":"3a8b6a85-3b5c-4ee4-be2d-261ab8731d6e","note":"","count":1,"label":"Dip česnekový","posId":"P106","price":2000,"isExtra":false},{"id":"80cdc162-f69f-4138-b690-77917e93790e","note":"","count":1,"label":"SPICY MENU COMEBACK","posId":"","price":34900,"isExtra":false},{"id":"4a12014f-04e1-4f12-ad8f-25ecd7289ed9","note":"","count":1,"label":"Capricciosa","posId":"Y113","price":0,"isExtra":true},{"id":"a98eba86-284a-4099-98ed-875f3adb76fa","note":"","count":1,"label":"Americké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základ","posId":"3901ddb1-2253-4d68-9f6f-e201beb3810a","price":0,"isExtra":true},{"id":"21fd0686-e8d1-43f1-84c9-d96f5842a3ca","note":"","count":1,"label":"okraj mozzarella, bylinky","posId":"A121","price":5700,"isExtra":true},{"id":"8caf43fd-6a2c-427b-858a-17f37d37c439","note":"","count":1,"label":"Spicy wings","posId":"P101","price":0,"isExtra":true},{"id":"d9d84614-de9a-4fad-8b95-8185d04e1754","note":"","count":1,"label":"Poctivá malinovka 0,5l","posId":"N129","price":0,"isExtra":true}]</t>
  </si>
  <si>
    <t>2026-03-08T12:43:03.680+01:00</t>
  </si>
  <si>
    <t>2026-03-08T12:52:40.345+01:00</t>
  </si>
  <si>
    <t>2026-03-08T13:30:57.913+01:00</t>
  </si>
  <si>
    <t>2026-03-08T12:43:04.236+01:00</t>
  </si>
  <si>
    <t>[{"id":"35e045f9-bc36-46e9-8142-6579de78a05b","note":"","count":1,"label":"Comeback 32 cm","posId":"121","price":24900,"isExtra":false},{"id":"5b1f2843-926a-4dd1-a5f0-4fddc7b45013","note":"","count":1,"label":"Margherita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cm","posId":"112","price":20900,"isExtra":false},{"id":"38de8e38-e51e-422d-9a89-960ebc505f1b","note":"","count":1,"label":"šunka","posId":"B106","price":3000,"KDSTags":["greenhighlight"],"isExtra":true}]</t>
  </si>
  <si>
    <t>2026-03-08T12:36:11.566+01:00</t>
  </si>
  <si>
    <t>2026-03-08T12:49:41.101+01:00</t>
  </si>
  <si>
    <t>[{"id":"69400db90dc626f6c3c3fc21","count":1,"label":"Comeback 32cm 🌶️","posId":"121","price":24900,"isExtra":false},{"id":"0828382bbc0f39abdadd9b99","count":1,"label":"Balné","posId":"K0000","price":1500,"isExtra":true},{"id":"6977bf4da1da98ea63c3a718","count":1,"label":"USA těsto","posId":"17","price":1000,"isExtra":true},{"id":"6980a3b6f008291838b887c7","count":1,"label":"bez plněných okrajů","posId":"X1000","price":0,"isExtra":true},{"id":"684ae9784182d05e5daecb05","count":1,"label":"Bez cibule","posId":"X103","price":0,"KDSTags":["redhighlight"],"isExtra":true}]</t>
  </si>
  <si>
    <t>2026-03-08T12:28:43.742+01:00</t>
  </si>
  <si>
    <t>2026-03-08T12:40:59.469+01:00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</si>
  <si>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🌶️","posId":"109","price":30900,"isExtra":false},{"id":"57081101","note":"","count":1,"label":"Balné","posId":"K0000","price":2000,"isExtra":true},{"id":"59555802","note":"","count":1,"label":"BBQ základ","posId":"ZRB40","price":0,"isExtra":true},{"id":"57081142","note":"","count":1,"label":"okraj mozzarella, bbq omáčka","posId":"A124","price":6500,"isExtra":true}]</t>
  </si>
  <si>
    <t>2026-03-08T12:25:00.506+01:00</t>
  </si>
  <si>
    <t>2026-03-08T12:48:04.633+01:00</t>
  </si>
  <si>
    <t>[{"id":"69400db90dc626f6c3c3fc05","count":2,"label":"Hot &amp; Spicy 40cm 🌶️🌶️","posId":"110","price":30900,"isExtra":false},{"id":"01f1f771ad243e9a3e1e67cc","count":2,"label":"Balné","posId":"K0000","price":2000,"isExtra":true}]</t>
  </si>
  <si>
    <t>2026-03-08T12:22:28.501+01:00</t>
  </si>
  <si>
    <t>2026-03-08T12:36:45.809+01:00</t>
  </si>
  <si>
    <t>2026-03-08T12:20:58.974+01:00</t>
  </si>
  <si>
    <t>2026-03-08T12:37:52.552+01:00</t>
  </si>
  <si>
    <t>[{"id":"69400db90dc626f6c3c3fc2f","count":1,"label":"Baby Špenát &amp; kuře 32cm","posId":"116","price":24900,"isExtra":false},{"id":"0828382bbc0f39abdadd9b99","count":1,"label":"Balné","posId":"K0000","price":1500,"isExtra":true},{"id":"6980a3b6f008291838b887c7","count":1,"label":"bez plněných okrajů","posId":"X1000","price":0,"isExtra":true},{"id":"69400db90dc626f6c3c3fc23","count":1,"label":"Pepperoni 32cm 🌶️🌶️","posId":"120","price":24900,"isExtra":false},{"id":"0828382bbc0f39abdadd9b99","count":1,"label":"Balné","posId":"K0000","price":1500,"isExtra":true},{"id":"6980a3b6f008291838b887c8","count":1,"label":"okraj mozzarella, bylinky","posId":"A121","price":5700,"isExtra":true}]</t>
  </si>
  <si>
    <t>2026-03-08T11:57:23.221+01:00</t>
  </si>
  <si>
    <t>2026-03-08T12:10:38.360+01:00</t>
  </si>
  <si>
    <t>[{"id":"57081032","note":"Prosím ananas pouze na jednu polovinu. Děkuji","size":"Hawai 40cm","count":1,"label":"Hawai 40cm","posId":"102","price":30900,"isExtra":false},{"id":"57081101","note":"","count":1,"label":"Balné","posId":"K0000","price":2000,"isExtra":true},{"id":"59610968","note":"","size":"Pepperoni 32cm 🌶️🌶️","count":1,"label":"Pepperoni 32cm 🌶️🌶️","posId":"120","price":24900,"isExtra":false},{"id":"57081111","note":"","count":1,"label":"Balné","posId":"K0000","price":1500,"isExtra":true}]</t>
  </si>
  <si>
    <t>2026-03-08T11:24:04.420+01:00</t>
  </si>
  <si>
    <t>2026-03-08T11:50:15.976+01:00</t>
  </si>
  <si>
    <t>[{"id":"03dae282-4cd4-4fa2-9169-2178ea3ed325","note":"","count":1,"label":"Quattro Formaggi 40 cm","posId":"111","price":30900,"isExtra":false},{"id":"35e045f9-bc36-46e9-8142-6579de78a05b","note":"","count":1,"label":"Comeback 32 cm","posId":"121","price":24900,"isExtra":false}]</t>
  </si>
  <si>
    <t>2026-03-08T10:38:01.877+01:00</t>
  </si>
  <si>
    <t>2026-03-08T11:17:22.215+01:00</t>
  </si>
  <si>
    <t>[{"id":"69400db90dc626f6c3c3fc11","count":1,"label":"Hawai 40cm","posId":"102","price":30900,"isExtra":false},{"id":"01f1f771ad243e9a3e1e67cc","count":1,"label":"Balné","posId":"K0000","price":2000,"isExtra":true},{"id":"695458c28103d4672f51a9ec","count":1,"label":"Kuře","posId":"C114","price":4000,"KDSTags":["greenhighlight"],"isExtra":true},{"id":"69400db90dc626f6c3c3fc11","count":1,"label":"Hawai 40cm","posId":"102","price":30900,"isExtra":false},{"id":"01f1f771ad243e9a3e1e67cc","count":1,"label":"Balné","posId":"K0000","price":2000,"isExtra":true},{"id":"69400db90dc626f6c3c3fc2b","count":1,"label":"Hawai 32cm","posId":"114","price":24900,"isExtra":false},{"id":"0828382bbc0f39abdadd9b99","count":1,"label":"Balné","posId":"K0000","price":1500,"isExtra":true},{"id":"684ae9784182d05e5daecba3","count":1,"label":"Bez ananasu","posId":"X100","price":0,"KDSTags":["redhighlight"],"isExtra":true}]</t>
  </si>
  <si>
    <t>2026-03-08T10:01:05.155+01:00</t>
  </si>
  <si>
    <t>2026-03-08T11:11:16.888+01:00</t>
  </si>
  <si>
    <t>2026-03-08T11:51:51.524+01:00</t>
  </si>
  <si>
    <t>2026-03-08T11:12:51.671+01:00</t>
  </si>
  <si>
    <t>[{"id":"0b867b16-3995-4b4a-9deb-1c0d8cecf8d6","note":"","count":1,"label":"Pepperoni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bylinky","posId":"A121","price":5700,"isExtra":true},{"id":"03ade9ce-5d0f-4499-a6a3-340b58ae4468","note":"","count":1,"label":"Capricciosa 32 cm","posId":"113","price":24900,"isExtra":false},{"id":"21fd0686-e8d1-43f1-84c9-d96f5842a3ca","note":"","count":1,"label":"okraj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bd8e2f82-3d11-4ada-88ad-67191c012d18","note":"","count":1,"label":"BEZ -olivy","posId":"X112","price":0,"KDSTags":["redhighlight"],"isExtra":true},{"id":"3a8b6a85-3b5c-4ee4-be2d-261ab8731d6e","note":"","count":1,"label":"Dip česnekový","posId":"P106","price":2000,"isExtra":false},{"id":"739ceea4-4275-4f09-8cf5-ae08fe640a77","note":"","count":1,"label":"Pepsi 1l","posId":"N124","price":5900,"isExtra":false}]</t>
  </si>
  <si>
    <t>2026-03-08T02:31:36.419+01:00</t>
  </si>
  <si>
    <t>2026-03-08T02:38:59.854+01:00</t>
  </si>
  <si>
    <t>Dmytro</t>
  </si>
  <si>
    <t>2026-03-08T02:26:18.350+01:00</t>
  </si>
  <si>
    <t>2026-03-08T02:34:35.912+01:00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</si>
  <si>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B105","note":"","count":1,"label":"Žampiony","posId":"B105","price":2500,"KDSTags":["greenhighlight"],"isExtra":true},{"id":"B115","note":"","count":1,"label":"Kukuřice","posId":"B115","price":2500,"KDSTags":["greenhighlight"],"isExtra":true},{"id":"113","note":"","count":1,"label":"Capricciosa 32cm","posId":"113","price":24900,"isExtra":false},{"id":"K0000","note":"","count":1,"label":"Balné","posId":"K0000","price":1500,"isExtra":true},{"id":"X105","note":"","count":1,"label":"Bez žampionů","posId":"X105","price":0,"KDSTags":["redhighlight"],"isExtra":true},{"id":"B115","note":"","count":1,"label":"Kukuřice","posId":"B115","price":2500,"KDSTags":["greenhighlight"],"isExtra":true}]</t>
  </si>
  <si>
    <t>2026-03-08T01:51:00.148+01:00</t>
  </si>
  <si>
    <t>2026-03-08T02:01:31.882+01:00</t>
  </si>
  <si>
    <t>[{"id":"69400db90dc626f6c3c3fc13","count":1,"label":"Capricciosa 40cm","posId":"101","price":30900,"isExtra":false},{"id":"01f1f771ad243e9a3e1e67cc","count":1,"label":"Balné","posId":"K0000","price":2000,"isExtra":true},{"id":"69400db90dc626f6c3c3fc05","count":1,"label":"Hot &amp; Spicy 40cm 🌶️🌶️","posId":"110","price":30900,"isExtra":false},{"id":"01f1f771ad243e9a3e1e67cc","count":1,"label":"Balné","posId":"K0000","price":2000,"isExtra":true}]</t>
  </si>
  <si>
    <t>2026-03-08T01:39:57.147+01:00</t>
  </si>
  <si>
    <t>2026-03-08T01:55:16.791+01:00</t>
  </si>
  <si>
    <t>[{"id":"69400db90dc626f6c3c3fc03","count":1,"label":"Quattro Formaggi 40cm","posId":"111","price":30900,"isExtra":false},{"id":"01f1f771ad243e9a3e1e67cc","count":1,"label":"Balné","posId":"K0000","price":2000,"isExtra":true},{"id":"6980a3b6f008291838b88401","count":1,"label":"okraj mozzarella, bbq omáčka","posId":"A124","price":6500,"isExtra":true},{"id":"695458c28103d4672f51a9ed","count":1,"label":"Pepperoni salám","posId":"C109","price":4000,"KDSTags":["greenhighlight"],"isExtra":true},{"id":"69400db90dc626f6c3c3fc11","count":1,"label":"Hawai 40cm","posId":"102","price":30900,"isExtra":false},{"id":"01f1f771ad243e9a3e1e67cc","count":1,"label":"Balné","posId":"K0000","price":2000,"isExtra":true},{"id":"6980a3b6f008291838b88401","count":1,"label":"okraj mozzarella, bbq omáčka","posId":"A124","price":6500,"isExtra":true},{"id":"695458c28103d4672f51a9e1","count":1,"label":"Žampiony","posId":"C105","price":3500,"KDSTags":["greenhighlight"],"isExtra":true},{"id":"695458c28103d4672f51a9e6","count":1,"label":"Kukuřice","posId":"C115","price":3500,"KDSTags":["greenhighlight"],"isExtra":true},{"id":"69400db90dc626f6c3c3fc5d","count":2,"label":"Česnekový dip","posId":"P106","price":2000,"isExtra":false},{"id":"0828382bbc0f39abdadd9b99","count":2,"label":"Balné","posId":"K0000","price":1500,"isExtra":true}]</t>
  </si>
  <si>
    <t>2026-03-08T01:37:57.627+01:00</t>
  </si>
  <si>
    <t>2026-03-08T01:45:03.740+01:00</t>
  </si>
  <si>
    <t>[{"id":"69400db90dc626f6c3c3fc01","count":1,"label":"Margherita 40cm","posId":"100","price":26900,"isExtra":false},{"id":"01f1f771ad243e9a3e1e67cc","count":1,"label":"Balné","posId":"K0000","price":2000,"isExtra":true}]</t>
  </si>
  <si>
    <t>Viktor</t>
  </si>
  <si>
    <t>2026-03-08T01:14:00.117+01:00</t>
  </si>
  <si>
    <t>2026-03-08T01:21:50.652+01:00</t>
  </si>
  <si>
    <t>[{"id":"110","note":"Prosím prosím maličko více rajčatového základu moc díky 🙏🏻 ","count":1,"label":"Hot &amp; Spicy 40cm 🌶️🌶️","posId":"110","price":30900,"isExtra":false},{"id":"K0000","note":"","count":1,"label":"Balné","posId":"K0000","price":2000,"isExtra":true},{"id":"P107","note":"","count":1,"label":"Dip Jalapeňos","posId":"P107","price":2000,"isExtra":false},{"id":"K0000","note":"","count":1,"label":"Balné","posId":"K0000","price":1500,"isExtra":true},{"id":"P106","note":"","count":1,"label":"Česnekový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</si>
  <si>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2026-03-08T01:10:12.559+01:00</t>
  </si>
  <si>
    <t>2026-03-08T01:13:47.561+01:00</t>
  </si>
  <si>
    <t>[{"id":"69400db90dc626f6c3c3fc2b","count":1,"label":"Hawai 32cm","posId":"114","price":24900,"isExtra":false},{"id":"0828382bbc0f39abdadd9b99","count":1,"label":"Balné","posId":"K0000","price":1500,"isExtra":true},{"id":"69400db90dc626f6c3c3fc5d","count":1,"label":"Česnekový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</si>
  <si>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Jozef Kináč</t>
  </si>
  <si>
    <t>2026-03-08T01:05:08.609+01:00</t>
  </si>
  <si>
    <t>2026-03-08T01:14:00.374+01:00</t>
  </si>
  <si>
    <t>2026-03-08T01:32:38.932+01:00</t>
  </si>
  <si>
    <t>2026-03-08T01:05:09.276+01:00</t>
  </si>
  <si>
    <t>[{"id":"e8f571e6-dd36-42d7-8826-52c90315986b","note":"","count":1,"label":"Baby špenát &amp; kuře 40 cm","posId":"104","price":30900,"isExtra":false},{"id":"3f15a32f-4d5b-4afb-ae1b-12f68224d029","note":"","count":1,"label":"Olivy","posId":"C112","price":3500,"KDSTags":["greenhighlight"],"isExtra":true},{"id":"7fdd6df3-b4af-470d-955c-d1de47ab00a5","note":"","count":1,"label":"Žampiony","posId":"C105","price":3500,"KDSTags":["greenhighlight"],"isExtra":true}]</t>
  </si>
  <si>
    <t>2026-03-08T01:00:06.620+01:00</t>
  </si>
  <si>
    <t>2026-03-08T01:10:02.723+01:00</t>
  </si>
  <si>
    <t>2026-03-08T01:22:50.798+01:00</t>
  </si>
  <si>
    <t>2026-03-08T01:00:29.542+01:00</t>
  </si>
  <si>
    <t>[{"id":"03ade9ce-5d0f-4499-a6a3-340b58ae4468","note":"","count":1,"label":"Capricciosa 32 cm","posId":"113","price":24900,"isExtra":false},{"id":"35e045f9-bc36-46e9-8142-6579de78a05b","note":"","count":1,"label":"Comeback 32 cm","posId":"121","price":24900,"isExtra":false}]</t>
  </si>
  <si>
    <t>2026-03-08T00:42:24.517+01:00</t>
  </si>
  <si>
    <t>2026-03-08T00:49:21.386+01:00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</si>
  <si>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bc9","count":1,"label":"Mozzarella","posId":"B113","price":3000,"KDSTags":["greenhighlight"],"isExtra":true}]</t>
  </si>
  <si>
    <t>2026-03-08T00:38:59.451+01:00</t>
  </si>
  <si>
    <t>2026-03-08T00:47:08.233+01:00</t>
  </si>
  <si>
    <t>[{"id":"cd7798b9-deb2-4229-a68e-ebefba7ee9e4","count":1,"label":"Pizza Comeback 32","posId":"121","price":24900,"isExtra":false,"discount":{"type":"percentage","value":50},"creatorId":"ocUb_eW7PGMz13kkW-zTc","isPackging":0,"actualLabel":"Pizza Comeback 32"}]</t>
  </si>
  <si>
    <t>2026-03-08T00:11:35.135+01:00</t>
  </si>
  <si>
    <t>2026-03-08T00:21:13.358+01:00</t>
  </si>
  <si>
    <t>[{"id":"69400db90dc626f6c3c3fc15","count":1,"label":"Baby špenát &amp; kuře 40cm","posId":"104","price":30900,"isExtra":false},{"id":"01f1f771ad243e9a3e1e67cc","count":1,"label":"Balné","posId":"K0000","price":2000,"isExtra":true},{"id":"69400db90dc626f6c3c3fc09","count":1,"label":"Pepperoni 40cm 🌶️🌶️","posId":"108","price":30900,"isExtra":false},{"id":"01f1f771ad243e9a3e1e67cc","count":1,"label":"Balné","posId":"K0000","price":2000,"isExtra":true}]</t>
  </si>
  <si>
    <t>2026-03-08T00:06:35.631+01:00</t>
  </si>
  <si>
    <t>2026-03-08T00:14:16.342+01:00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</si>
  <si>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🌶️🌶️","posId":"108","price":30900,"isExtra":false},{"id":"01f1f771ad243e9a3e1e67cc","count":1,"label":"Balné","posId":"K0000","price":2000,"isExtra":true},{"id":"674840e52b930230e954cea6","count":1,"label":"Smetanový základ","posId":"ZRS40","price":0,"isExtra":true}]</t>
  </si>
  <si>
    <t>2026-03-07T23:50:59.910+01:00</t>
  </si>
  <si>
    <t>2026-03-08T00:01:40.402+01:00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</si>
  <si>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32cm","posId":"123","price":24900,"isExtra":false},{"id":"57081111","note":"","count":1,"label":"Balné","posId":"K0000","price":1500,"isExtra":true},{"id":"59555805","note":"","count":1,"label":"Rajčatový základ","posId":"ZSR32","price":0,"isExtra":true},{"id":"57081105","note":"","count":1,"label":"bez plněných okrajů","posId":"X1000","price":0,"isExtra":true},{"id":"57081219","note":"","count":1,"label":"Šunka","posId":"B106","price":3000,"KDSTags":["greenhighlight"],"isExtra":true}]</t>
  </si>
  <si>
    <t>Ural</t>
  </si>
  <si>
    <t>2026-03-07T23:50:07.832+01:00</t>
  </si>
  <si>
    <t>2026-03-07T23:58:31.260+01:00</t>
  </si>
  <si>
    <t>2026-03-07T23:40:47.152+01:00</t>
  </si>
  <si>
    <t>2026-03-07T23:54:42.304+01:00</t>
  </si>
  <si>
    <t>[{"id":"69400db90dc626f6c3c3fc51","count":1,"label":"Spicy menu Comeback","posId":"M100","price":34900,"isExtra":false},{"id":"037b489124c4c4ade6d3fd8a","count":1,"label":"Balné","posId":"K0000","price":3000,"isExtra":true},{"id":"7d51648adcacb2ead8aee033","count":1,"label":"Hot &amp; Spicy","posId":"Y122","price":0,"isExtra":true},{"id":"6977bf4da1da98ea63c3a718","count":1,"label":"USA těsto","posId":"17","price":1000,"isExtra":true},{"id":"674840e52b930230e954cbf6","count":1,"label":"BBQ základ","posId":"ZRB32","price":0,"isExtra":true},{"id":"6980a3b6f008291838b887c9","count":1,"label":"okraj mozzarella, bbq omáčka","posId":"A123","price":5700,"isExtra":true},{"id":"67273b0c85ad7c1e9d3b4b80","count":1,"label":"spicy wings 🌶️","posId":"P101","price":0,"isExtra":true},{"id":"6911d5c899341c16fd032c52","count":1,"label":"Mirinda 1l","posId":"N126","price":0,"isExtra":true},{"id":"69400db90dc626f6c3c3fc57","count":1,"label":"Pečené brambory","posId":"P103","price":6900,"isExtra":false},{"id":"0828382bbc0f39abdadd9b99","count":1,"label":"Balné","posId":"K0000","price":1500,"isExtra":true},{"id":"69400db90dc626f6c3c3fc13","count":1,"label":"Capricciosa 40cm","posId":"101","price":30900,"isExtra":false},{"id":"01f1f771ad243e9a3e1e67cc","count":1,"label":"Balné","posId":"K0000","price":2000,"isExtra":true},{"id":"674840e52b930230e954cea7","count":1,"label":"BBQ základ","posId":"ZRB40","price":0,"isExtra":true},{"id":"6980a3b6f008291838b883ff","count":1,"label":"bez plněných okrajů","posId":"X1000","price":0,"isExtra":true},{"id":"695458c28103d4672f51a9e1","count":1,"label":"Žampiony","posId":"C105","price":3500,"KDSTags":["greenhighlight"],"isExtra":true},{"id":"695458c28103d4672f51a9e2","count":1,"label":"Olivy","posId":"C112","price":3500,"KDSTags":["greenhighlight"],"isExtra":true}]</t>
  </si>
  <si>
    <t>2026-03-07T23:28:17.942+01:00</t>
  </si>
  <si>
    <t>2026-03-07T23:41:12.016+01:00</t>
  </si>
  <si>
    <t>[{"id":"97205e8a-60b5-439e-8af0-7f8def52aeb6","count":1,"label":"Pizza Hawai 32 cm","posId":"114","price":24900,"isExtra":false,"creatorId":"cXuE7zN6nj3BPIucLGnso","isPackging":0,"actualLabel":"Pizza Hawai 32 cm"},{"id":"97c710af-c51c-4fa1-8ff3-1e2aa47a8648","count":1,"label":"Pizza Capricciosa 32","posId":"113","price":24900,"isExtra":false,"creatorId":"kyBnzj7gpIYaZMi82ocaO","isPackging":0,"actualLabel":"Pizza Capricciosa 32"},{"id":"31cc2dec-1acd-4403-88c1-9561117576d8","count":1,"label":"Pizza Špenát kuře 40 cm","posId":"104","price":30900,"isExtra":false,"creatorId":"jvAd5xiZSbFzt2anV7l-H","isPackging":0,"actualLabel":"Pizza Špenát kuře 40 cm"}]</t>
  </si>
  <si>
    <t>2026-03-07T23:13:36.900+01:00</t>
  </si>
  <si>
    <t>2026-03-07T23:23:59.064+01:00</t>
  </si>
  <si>
    <t>[{"id":"69400db90dc626f6c3c3fc2d","count":1,"label":"Capricciosa 32cm","posId":"113","price":24900,"isExtra":false},{"id":"0828382bbc0f39abdadd9b99","count":1,"label":"Balné","posId":"K0000","price":1500,"isExtra":true},{"id":"674840e52b930230e954cbf7","count":1,"label":"Smetanový základ","posId":"ZRS32","price":0,"isExtra":true},{"id":"6980a3b6f008291838b887c7","count":1,"label":"bez plněných okrajů","posId":"X1000","price":0,"isExtra":true}]</t>
  </si>
  <si>
    <t>2026-03-07T23:11:29.674+01:00</t>
  </si>
  <si>
    <t>2026-03-07T23:22:43.095+01:00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</si>
  <si>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bylinky","posId":"A122","price":6500,"isExtra":true}]</t>
  </si>
  <si>
    <t>2026-03-07T22:53:05.655+01:00</t>
  </si>
  <si>
    <t>2026-03-07T23:00:53.031+01:00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</si>
  <si>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základ","posId":"ZRB40","price":0,"isExtra":true},{"id":"C115","note":"","count":1,"label":"Kukuřice","posId":"C115","price":3500,"KDSTags":["greenhighlight"],"isExtra":true}]</t>
  </si>
  <si>
    <t>2026-03-07T22:51:26.966+01:00</t>
  </si>
  <si>
    <t>2026-03-07T22:58:34.045+01:00</t>
  </si>
  <si>
    <t>[{"id":"69400db90dc626f6c3c3fc2d","count":1,"label":"Capricciosa 32cm","posId":"113","price":24900,"isExtra":false},{"id":"0828382bbc0f39abdadd9b99","count":1,"label":"Balné","posId":"K0000","price":1500,"isExtra":true},{"id":"674840e52b930230e954cbf7","count":1,"label":"Smetanový základ","posId":"ZRS32","price":0,"isExtra":true},{"id":"684ae9784182d05e5daecbc5","count":1,"label":"Bez oliv","posId":"X112","price":0,"KDSTags":["redhighlight"],"isExtra":true}]</t>
  </si>
  <si>
    <t>2026-03-07T22:39:05.493+01:00</t>
  </si>
  <si>
    <t>2026-03-07T22:48:00.819+01:00</t>
  </si>
  <si>
    <t>2026-03-07T22:58:53.159+01:00</t>
  </si>
  <si>
    <t>2026-03-07T22:39:05.873+01:00</t>
  </si>
  <si>
    <t>2026-03-07T22:33:44.006+01:00</t>
  </si>
  <si>
    <t>2026-03-07T22:45:17.074+01:00</t>
  </si>
  <si>
    <t>[{"id":"59610968","note":"","size":"Pepperoni 32cm 🌶️🌶️","count":1,"label":"Pepperoni 32cm 🌶️🌶️","posId":"120","price":24900,"isExtra":false},{"id":"59610976","note":"","count":1,"label":"USA těsto","posId":"17","price":1000,"isExtra":true},{"id":"57081111","note":"","count":1,"label":"Balné","posId":"K0000","price":1500,"isExtra":true},{"id":"57081202","note":"","count":1,"label":"Kukuřice","posId":"B115","price":2500,"KDSTags":["greenhighlight"],"isExtra":true},{"id":"57081234","note":"","count":1,"label":"Grana padano, pecorino, parmazán","posId":"B130","price":3000,"KDSTags":["greenhighlight"],"isExtra":true},{"id":"57081067","note":"","size":"Česnekový chléb 18cm","count":1,"label":"Česnekový chléb 18cm","posId":"P104","price":7900,"isExtra":false},{"id":"57081111","note":"","count":1,"label":"Balné","posId":"K0000","price":1500,"isExtra":true}]</t>
  </si>
  <si>
    <t>2026-03-07T22:28:11.034+01:00</t>
  </si>
  <si>
    <t>2026-03-07T22:40:54.945+01:00</t>
  </si>
  <si>
    <t>[{"id":"69400db90dc626f6c3c3fc09","count":1,"label":"Pepperoni 40cm 🌶️🌶️","posId":"108","price":30900,"isExtra":false},{"id":"01f1f771ad243e9a3e1e67cc","count":1,"label":"Balné","posId":"K0000","price":2000,"isExtra":true}]</t>
  </si>
  <si>
    <t>2026-03-07T22:25:08.515+01:00</t>
  </si>
  <si>
    <t>2026-03-07T22:39:12.060+01:00</t>
  </si>
  <si>
    <t>[{"id":"69400db90dc626f6c3c3fc0d","count":1,"label":"BBQ Meteor 40cm","posId":"106","price":30900,"isExtra":false},{"id":"01f1f771ad243e9a3e1e67cc","count":1,"label":"Balné","posId":"K0000","price":2000,"isExtra":true},{"id":"69400db90dc626f6c3c3fc77","count":1,"label":"Pepsi 1l","posId":"N124","price":5900,"isExtra":false}]</t>
  </si>
  <si>
    <t>2026-03-07T22:24:07.744+01:00</t>
  </si>
  <si>
    <t>2026-03-07T22:38:05.948+01:00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</si>
  <si>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🌶️","posId":"109","price":30900,"isExtra":false},{"id":"01f1f771ad243e9a3e1e67cc","count":1,"label":"Balné","posId":"K0000","price":2000,"isExtra":true},{"id":"69400db90dc626f6c3c3fc55","count":1,"label":"Masové kuličky","posId":"P102","price":9900,"isExtra":false},{"id":"0828382bbc0f39abdadd9b99","count":1,"label":"Balné","posId":"K0000","price":1500,"isExtra":true}]</t>
  </si>
  <si>
    <t>2026-03-07T22:23:07.821+01:00</t>
  </si>
  <si>
    <t>2026-03-07T22:36:37.991+01:00</t>
  </si>
  <si>
    <t>[{"id":"69400db90dc626f6c3c3fc07","count":1,"label":"Comeback 40cm 🌶️","posId":"109","price":30900,"isExtra":false},{"id":"01f1f771ad243e9a3e1e67cc","count":1,"label":"Balné","posId":"K0000","price":2000,"isExtra":true},{"id":"6980a3b6f008291838b88401","count":1,"label":"okraj mozzarella, bbq omáčka","posId":"A124","price":6500,"isExtra":true}]</t>
  </si>
  <si>
    <t>2026-03-07T22:13:08.995+01:00</t>
  </si>
  <si>
    <t>2026-03-07T22:21:00.032+01:00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</si>
  <si>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🌶️🌶️","posId":"108","price":30900,"isExtra":false},{"id":"57081101","note":"","count":1,"label":"Balné","posId":"K0000","price":2000,"isExtra":true},{"id":"57081099","note":"","count":1,"label":"bez plněných okrajů","posId":"X1000","price":0,"isExtra":true},{"id":"57405790","note":"","size":"Pepsi 1l","count":1,"label":"Pepsi 1l","posId":"N124","price":5900,"isExtra":false},{"id":"57081069","note":"","size":"Česnekový dip","count":1,"label":"Česnekový dip","posId":"P106","price":2000,"isExtra":false},{"id":"57081111","note":"","count":1,"label":"Balné","posId":"K0000","price":1500,"isExtra":true}]</t>
  </si>
  <si>
    <t>tomáš</t>
  </si>
  <si>
    <t>2026-03-07T22:10:25.468+01:00</t>
  </si>
  <si>
    <t>2026-03-07T22:25:05.924+01:00</t>
  </si>
  <si>
    <t>[{"id":"120","note":"","count":1,"label":"Pepperoni 32cm 🌶️🌶️","posId":"120","price":24900,"isExtra":false},{"id":"K0000","note":"","count":1,"label":"Balné","posId":"K0000","price":1500,"isExtra":true},{"id":"102","note":"","count":1,"label":"Hawai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základ","posId":"ZRS40","price":0,"isExtra":true},{"id":"P106","note":"","count":1,"label":"Česnekový dip","posId":"P106","price":2000,"isExtra":false},{"id":"K0000","note":"","count":1,"label":"Balné","posId":"K0000","price":1500,"isExtra":true}]</t>
  </si>
  <si>
    <t>2026-03-07T22:09:51.336+01:00</t>
  </si>
  <si>
    <t>2026-03-07T22:19:46.926+01:00</t>
  </si>
  <si>
    <t>[{"id":"57081025","note":"","size":"Hot &amp; Spicy 40cm 🌶️🌶️","count":1,"label":"Hot &amp; Spicy 40cm 🌶️🌶️","posId":"110","price":30900,"isExtra":false},{"id":"57081101","note":"","count":1,"label":"Balné","posId":"K0000","price":2000,"isExtra":true},{"id":"57081099","note":"","count":1,"label":"bez plněných okrajů","posId":"X1000","price":0,"isExtra":true},{"id":"57081164","note":"","count":1,"label":"Bez cibule","posId":"X103","price":0,"KDSTags":["redhighlight"],"isExtra":true},{"id":"57081152","note":"","count":1,"label":"Žampiony","posId":"C105","price":3500,"KDSTags":["greenhighlight"],"isExtra":true}]</t>
  </si>
  <si>
    <t>2026-03-07T22:06:24.854+01:00</t>
  </si>
  <si>
    <t>2026-03-07T22:16:30.938+01:00</t>
  </si>
  <si>
    <t>2026-03-07T21:41:42.428+01:00</t>
  </si>
  <si>
    <t>2026-03-07T21:51:29.703+01:00</t>
  </si>
  <si>
    <t>[{"id":"69400db90dc626f6c3c3fc0d","count":1,"label":"BBQ Meteor 40cm","posId":"106","price":30900,"isExtra":false},{"id":"01f1f771ad243e9a3e1e67cc","count":1,"label":"Balné","posId":"K0000","price":2000,"isExtra":true},{"id":"674840e52b930230e954cfa0","count":1,"label":"Smetanový základ","posId":"ZBS40","price":0,"isExtra":true}]</t>
  </si>
  <si>
    <t>2026-03-07T21:16:05.661+01:00</t>
  </si>
  <si>
    <t>2026-03-07T21:40:24.365+01:00</t>
  </si>
  <si>
    <t>2026-03-07T21:11:04.910+01:00</t>
  </si>
  <si>
    <t>2026-03-07T21:20:15.328+01:00</t>
  </si>
  <si>
    <t>[{"id":"8c704055-e242-493d-b754-bb711e5a6c0b","note":"","count":1,"label":"Hawai 40 cm","posId":"102","price":30900,"isExtra":false},{"id":"3a8b6a85-3b5c-4ee4-be2d-261ab8731d6e","note":"","count":1,"label":"Dip česnekový","posId":"P106","price":2000,"isExtra":false}]</t>
  </si>
  <si>
    <t>2026-03-07T20:59:50.500+01:00</t>
  </si>
  <si>
    <t>2026-03-07T21:07:22.531+01:00</t>
  </si>
  <si>
    <t>[{"id":"69400db90dc626f6c3c3fc23","count":1,"label":"Pepperoni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těsto","posId":"17","price":1000,"isExtra":true},{"id":"674840e52b930230e954cbf7","count":1,"label":"Smetanový základ","posId":"ZRS32","price":0,"isExtra":true},{"id":"695458c28103d4672f51abce","count":1,"label":"Pepperoni salám","posId":"B109","price":3000,"KDSTags":["greenhighlight"],"isExtra":true}]</t>
  </si>
  <si>
    <t>2026-03-07T20:55:04.158+01:00</t>
  </si>
  <si>
    <t>2026-03-07T21:10:47.282+01:00</t>
  </si>
  <si>
    <t>2026-03-07T21:34:03.058+01:00</t>
  </si>
  <si>
    <t>2026-03-07T21:01:19.356+01:00</t>
  </si>
  <si>
    <t>[{"id":"3a8b6a85-3b5c-4ee4-be2d-261ab8731d6e","note":"","count":2,"label":"Dip česnekový","posId":"P106","price":2000,"isExtra":false},{"id":"a7776057-3aa0-47d4-9ca4-d51217995dad","note":"","count":1,"label":"Veggieballs 32 cm","posId":"117","price":24900,"isExtra":false},{"id":"8dc41ad9-a5c2-444f-9989-27a8aa38dce4","note":"","count":1,"label":"BEZ -jalapenos","posId":"X102","price":0,"KDSTags":["redhighlight"],"isExtra":true},{"id":"0ea52415-fdb3-497f-b216-7fd5802f2e0f","note":"","count":1,"label":"Quattro Formaggi 32 cm","posId":"123","price":24900,"isExtra":false}]</t>
  </si>
  <si>
    <t>2026-03-07T20:53:04.413+01:00</t>
  </si>
  <si>
    <t>2026-03-07T21:05:32.264+01:00</t>
  </si>
  <si>
    <t>2026-03-07T21:26:33.154+01:00</t>
  </si>
  <si>
    <t>2026-03-07T20:53:04.727+01:00</t>
  </si>
  <si>
    <t>[{"id":"f1315fc0-dfbb-459c-9f31-49d8e60875f4","note":"","count":1,"label":"Pepperoni 40 cm","posId":"108","price":30900,"isExtra":false},{"id":"ee394832-8137-440a-84b7-b9e0df42a9ab","note":"","count":1,"label":"Hawai 32 cm","posId":"114","price":24900,"isExtra":false},{"id":"96b5d091-fc97-4d1a-8602-51839892aa23","note":"","count":1,"label":"Dip jalapenos","posId":"P107","price":2000,"isExtra":false}]</t>
  </si>
  <si>
    <t>2026-03-07T20:46:01.371+01:00</t>
  </si>
  <si>
    <t>2026-03-07T20:55:04.547+01:00</t>
  </si>
  <si>
    <t>[{"id":"69400db90dc626f6c3c3fc13","count":1,"label":"Capricciosa 40cm","posId":"101","price":30900,"isExtra":false},{"id":"01f1f771ad243e9a3e1e67cc","count":1,"label":"Balné","posId":"K0000","price":2000,"isExtra":true},{"id":"69400db90dc626f6c3c3fc1b","count":1,"label":"Margherita 32cm","posId":"112","price":20900,"isExtra":false},{"id":"0828382bbc0f39abdadd9b99","count":1,"label":"Balné","posId":"K0000","price":1500,"isExtra":true},{"id":"6980a3b6f008291838b887c8","count":1,"label":"okraj mozzarella, bylinky","posId":"A121","price":5700,"isExtra":true},{"id":"695458c28103d4672f51abc7","count":1,"label":"Kukuřice","posId":"B115","price":2500,"KDSTags":["greenhighlight"],"isExtra":true}]</t>
  </si>
  <si>
    <t>2026-03-07T20:36:55.806+01:00</t>
  </si>
  <si>
    <t>2026-03-07T20:45:46.414+01:00</t>
  </si>
  <si>
    <t>[{"id":"69400db90dc626f6c3c3fc09","count":1,"label":"Pepperoni 40cm 🌶️🌶️","posId":"108","price":30900,"isExtra":false},{"id":"01f1f771ad243e9a3e1e67cc","count":1,"label":"Balné","posId":"K0000","price":2000,"isExtra":true},{"id":"674840e52b930230e954cea7","count":1,"label":"BBQ základ","posId":"ZRB40","price":0,"isExtra":true},{"id":"6980a3b6f008291838b883ff","count":1,"label":"bez plněných okrajů","posId":"X1000","price":0,"isExtra":true}]</t>
  </si>
  <si>
    <t>2026-03-07T20:35:04.245+01:00</t>
  </si>
  <si>
    <t>2026-03-07T20:43:53.239+01:00</t>
  </si>
  <si>
    <t>2026-03-07T20:52:51.065+01:00</t>
  </si>
  <si>
    <t>2026-03-07T20:35:04.555+01:00</t>
  </si>
  <si>
    <t>[{"id":"0b867b16-3995-4b4a-9deb-1c0d8cecf8d6","note":"","count":1,"label":"Pepperoni 32 cm","posId":"120","price":24900,"isExtra":false},{"id":"a3d62a5d-2e1d-48db-874e-d64becff7059","note":"","count":1,"label":"změna na BBQ základ","posId":"a3d62a5d-2e1d-48db-874e-d64becff7059","price":0,"isExtra":true},{"id":"21fd0686-e8d1-43f1-84c9-d96f5842a3ca","note":"","count":1,"label":"okraj mozzarella, bylinky","posId":"A121","price":5700,"isExtra":true},{"id":"3a8b6a85-3b5c-4ee4-be2d-261ab8731d6e","note":"","count":2,"label":"Dip česnekový","posId":"P106","price":2000,"isExtra":false}]</t>
  </si>
  <si>
    <t>2026-03-07T20:34:49.041+01:00</t>
  </si>
  <si>
    <t>2026-03-07T20:45:03.618+01:00</t>
  </si>
  <si>
    <t>2026-03-07T20:24:04.024+01:00</t>
  </si>
  <si>
    <t>2026-03-07T20:42:02.263+01:00</t>
  </si>
  <si>
    <t>2026-03-07T20:47:23.810+01:00</t>
  </si>
  <si>
    <t>2026-03-07T20:24:04.457+01:00</t>
  </si>
  <si>
    <t>[{"id":"e8f571e6-dd36-42d7-8826-52c90315986b","note":"","count":1,"label":"Baby špenát &amp; kuře 40 cm","posId":"104","price":30900,"isExtra":false},{"id":"f1315fc0-dfbb-459c-9f31-49d8e60875f4","note":"","count":1,"label":"Pepperoni 40 cm","posId":"108","price":30900,"isExtra":false}]</t>
  </si>
  <si>
    <t>2026-03-07T20:23:30.989+01:00</t>
  </si>
  <si>
    <t>2026-03-07T20:35:16.080+01:00</t>
  </si>
  <si>
    <t>[{"id":"59610964","note":"","size":"Margherita 32cm","count":2,"label":"Margherita 32cm","posId":"112","price":20900,"isExtra":false},{"id":"57081111","note":"","count":2,"label":"Balné","posId":"K0000","price":1500,"isExtra":true},{"id":"57081149","note":"","count":2,"label":"okraj mozzarella, bbq omáčka","posId":"A123","price":5700,"isExtra":true},{"id":"59610968","note":"","size":"Pepperoni 32cm 🌶️🌶️","count":1,"label":"Pepperoni 32cm 🌶️🌶️","posId":"120","price":24900,"isExtra":false},{"id":"57081111","note":"","count":1,"label":"Balné","posId":"K0000","price":1500,"isExtra":true},{"id":"59610964","note":"","size":"Margherita 32cm","count":1,"label":"Margherita 32cm","posId":"112","price":20900,"isExtra":false},{"id":"57081111","note":"","count":1,"label":"Balné","posId":"K0000","price":1500,"isExtra":true},{"id":"57081149","note":"","count":1,"label":"okraj mozzarella, bbq omáčka","posId":"A123","price":5700,"isExtra":true},{"id":"57081202","note":"","count":1,"label":"Kukuřice","posId":"B115","price":2500,"KDSTags":["greenhighlight"],"isExtra":true}]</t>
  </si>
  <si>
    <t>2026-03-07T20:22:06.943+01:00</t>
  </si>
  <si>
    <t>2026-03-07T20:28:16.517+01:00</t>
  </si>
  <si>
    <t>[{"id":"115","note":"","count":1,"label":"Zeleninová 32cm","posId":"115","price":24900,"isExtra":false},{"id":"K0000","note":"","count":1,"label":"Balné","posId":"K0000","price":1500,"isExtra":true}]</t>
  </si>
  <si>
    <t>2026-03-07T20:04:48.846+01:00</t>
  </si>
  <si>
    <t>2026-03-07T20:12:22.396+01:00</t>
  </si>
  <si>
    <t>[{"id":"108","note":"","count":1,"label":"Pepperoni 40cm 🌶️🌶️","posId":"108","price":30900,"isExtra":false},{"id":"K0000","note":"","count":1,"label":"Balné","posId":"K0000","price":2000,"isExtra":true},{"id":"N124","note":"","count":1,"label":"Pepsi 1l","posId":"N124","price":5900,"isExtra":false},{"id":"P106","note":"","count":1,"label":"Česnekový dip","posId":"P106","price":2000,"isExtra":false},{"id":"K0000","note":"","count":1,"label":"Balné","posId":"K0000","price":1500,"isExtra":true}]</t>
  </si>
  <si>
    <t>2026-03-07T20:02:08.849+01:00</t>
  </si>
  <si>
    <t>2026-03-07T20:14:30.334+01:00</t>
  </si>
  <si>
    <t>[{"id":"108","note":"","count":1,"label":"Pepperoni 40cm 🌶️🌶️","posId":"108","price":30900,"isExtra":false},{"id":"K0000","note":"","count":1,"label":"Balné","posId":"K0000","price":2000,"isExtra":true},{"id":"P104","note":"","count":1,"label":"Česnekový chléb 18cm","posId":"P104","price":7900,"isExtra":false},{"id":"K0000","note":"","count":1,"label":"Balné","posId":"K0000","price":1500,"isExtra":true}]</t>
  </si>
  <si>
    <t>Azat</t>
  </si>
  <si>
    <t>2026-03-07T19:59:22.155+01:00</t>
  </si>
  <si>
    <t>2026-03-07T20:10:22.298+01:00</t>
  </si>
  <si>
    <t>[{"id":"120","note":"","count":1,"label":"Pepperoni 32cm 🌶️🌶️","posId":"120","price":24900,"isExtra":false},{"id":"K0000","note":"","count":1,"label":"Balné","posId":"K0000","price":1500,"isExtra":true},{"id":"A117","note":"","count":1,"label":"okraj hotdog, hořčice","posId":"A117","price":5700,"isExtra":true}]</t>
  </si>
  <si>
    <t>2026-03-07T19:53:03.145+01:00</t>
  </si>
  <si>
    <t>2026-03-07T20:06:48.110+01:00</t>
  </si>
  <si>
    <t>2026-03-07T20:33:32.169+01:00</t>
  </si>
  <si>
    <t>2026-03-07T19:53:03.704+01:00</t>
  </si>
  <si>
    <t>[{"id":"d63e9120-8ffe-444c-ba51-6c942a13f4fc","note":"","count":1,"label":"Margherita 40 cm","posId":"100","price":26900,"isExtra":false},{"id":"86843148-4e32-4979-bfd6-d7151207f70f","note":"","count":1,"label":"Šunka","posId":"C106","price":4000,"KDSTags":["greenhighlight"],"isExtra":true},{"id":"ad7c292a-48c9-48db-b64c-0f7f8ebced7f","note":"","count":1,"label":"BBQ Meteor 40 cm","posId":"106","price":30900,"isExtra":false},{"id":"03dae282-4cd4-4fa2-9169-2178ea3ed325","note":"","count":1,"label":"Quattro Formaggi 40 cm","posId":"111","price":30900,"isExtra":false}]</t>
  </si>
  <si>
    <t>2026-03-07T19:52:07.162+01:00</t>
  </si>
  <si>
    <t>2026-03-07T20:02:33.107+01:00</t>
  </si>
  <si>
    <t>[{"id":"3d349fca-a560-44e4-966f-e75699784d8e","count":1,"label":"Pizza Comeback 40","posId":"109","price":30900,"isExtra":false,"creatorId":"k9JP7JGdTpylXSjRUpHbR","isPackging":0,"actualLabel":"Pizza Comeback 40"},{"id":"extra_20230331101812_92","count":1,"label":"Olivy","posId":"C112","price":3500,"KDSTags":["greenhighlight"],"isExtra":true,"mainItemId":"3d349fca-a560-44e4-966f-e75699784d8e"}]</t>
  </si>
  <si>
    <t>2026-03-07T19:51:22.673+01:00</t>
  </si>
  <si>
    <t>2026-03-07T20:02:19.321+01:00</t>
  </si>
  <si>
    <t>2026-03-07T19:42:05.026+01:00</t>
  </si>
  <si>
    <t>2026-03-07T19:54:16.995+01:00</t>
  </si>
  <si>
    <t>[{"id":"85dc195f-7d7b-4fb5-b41d-eb1c9c76b3a3","note":"","count":1,"label":"Hot &amp; Spicy 32 cm","posId":"146","price":24900,"isExtra":false},{"id":"92786627-aa7f-470b-9a46-ca4d5978f1b3","note":"","count":1,"label":"ananas","posId":"B100","price":2500,"KDSTags":["greenhighlight"],"isExtra":true},{"id":"670e963a-3bc6-4d99-8aed-b86eae3c2021","note":"","count":1,"label":"BEZ -mozzarella","posId":"X113","price":0,"KDSTags":["redhighlight"],"isExtra":true}]</t>
  </si>
  <si>
    <t>2026-03-07T19:39:38.672+01:00</t>
  </si>
  <si>
    <t>2026-03-07T19:51:33.224+01:00</t>
  </si>
  <si>
    <t>[{"id":"69400db90dc626f6c3c3fc25","count":1,"label":"BBQ Texas 32cm","posId":"119","price":24900,"isExtra":false},{"id":"0828382bbc0f39abdadd9b99","count":1,"label":"Balné","posId":"K0000","price":1500,"isExtra":true},{"id":"674840e52b930230e954c942","count":1,"label":"Smetanový základ","posId":"ZBS32","price":0,"isExtra":true},{"id":"6980a3b6f008291838b887c9","count":1,"label":"okraj mozzarella, bbq omáčka","posId":"A123","price":5700,"isExtra":true},{"id":"684ae9784182d05e5daecb41","count":1,"label":"Bez papriky","posId":"X111","price":0,"KDSTags":["redhighlight"],"isExtra":true},{"id":"695458c28103d4672f51abc7","count":1,"label":"Kukuřice","posId":"B115","price":2500,"KDSTags":["greenhighlight"],"isExtra":true}]</t>
  </si>
  <si>
    <t>2026-03-07T19:36:44.340+01:00</t>
  </si>
  <si>
    <t>2026-03-07T19:49:06.975+01:00</t>
  </si>
  <si>
    <t>[{"id":"faba40d0-295e-4d0a-bb09-2edf9b61a61a","count":1,"label":"Pizza Hawai 40 cm","posId":"102","price":30900,"isExtra":false,"creatorId":"GRHzpHZfeOHQbZ13Q_gTb","isPackging":0,"actualLabel":"Pizza Hawai 40 cm"}]</t>
  </si>
  <si>
    <t>2026-03-07T19:31:41.584+01:00</t>
  </si>
  <si>
    <t>2026-03-07T19:47:52.953+01:00</t>
  </si>
  <si>
    <t>[{"id":"e44c009b-f8d9-413d-a7c5-342615cfcb3c","count":1,"label":"Pizza Hot &amp; Spicy 40 0,5","posId":"H110","price":15450,"isExtra":false,"creatorId":"Md-HuflnFJg7eMYQ3ApM0","isPackging":0,"actualLabel":"Pizza Hot &amp; Spicy 40 0,5"},{"id":"2lwz8DLnxAE2XXPjpySDo","count":1,"label":"Bez plněných okrajů","posId":"X1000","price":0,"isExtra":true,"mainItemId":"e44c009b-f8d9-413d-a7c5-342615cfcb3c"},{"id":"a1e7f1fb-6496-4e09-bad2-d774f3cf86a7","count":1,"label":"Pizza Pepperoni 40 0,5","posId":"H108","price":15450,"isExtra":false,"creatorId":"iClKMypiRWkqxQwXytW-i","isPackging":0,"actualLabel":"Pizza Pepperoni 40 0,5"},{"id":"2lwz8DLnxAE2XXPjpySDo","count":1,"label":"Bez plněných okrajů","posId":"X1000","price":0,"isExtra":true,"mainItemId":"a1e7f1fb-6496-4e09-bad2-d774f3cf86a7"}]</t>
  </si>
  <si>
    <t>2026-03-07T19:31:04.148+01:00</t>
  </si>
  <si>
    <t>2026-03-07T19:43:17.859+01:00</t>
  </si>
  <si>
    <t>2026-03-07T20:44:06.727+01:00</t>
  </si>
  <si>
    <t>2026-03-07T19:31:05.163+01:00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</si>
  <si>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bylinky","posId":"A121","price":5700,"isExtra":true},{"id":"96b5d091-fc97-4d1a-8602-51839892aa23","note":"","count":1,"label":"Dip jalapenos","posId":"P107","price":2000,"isExtra":false},{"id":"95bce60f-e62f-4ae7-90e9-e09260893da5","note":"","count":1,"label":"Baby špenát &amp; kuře 18 cm","posId":"128","price":11900,"isExtra":false}]</t>
  </si>
  <si>
    <t>2026-03-07T19:27:55.923+01:00</t>
  </si>
  <si>
    <t>2026-03-07T19:39:40.137+01:00</t>
  </si>
  <si>
    <t>[{"id":"8ec6f735-37fa-471b-9446-6299aa64bedb","count":1,"label":"Pizza Zeleninová 32 cm","posId":"115","price":24900,"isExtra":false,"creatorId":"FeL1ZLXqDw87DcV9oAgDC","isPackging":0,"actualLabel":"Pizza Zeleninová 32 cm"},{"id":"cd7798b9-deb2-4229-a68e-ebefba7ee9e4","count":1,"label":"Pizza Comeback 32","posId":"121","price":24900,"isExtra":false,"creatorId":"yX1jAfBz_25gvGb_942p1","isPackging":0,"actualLabel":"Pizza Comeback 32"},{"id":"9c196f30-3802-451b-980c-d5dc0fceef14","count":1,"label":"Pizza BBQ Meteor 32","posId":"118","price":24900,"isExtra":false,"creatorId":"SOTJ_yspZ-M0e31YJ3Lg-","isPackging":0,"actualLabel":"Pizza BBQ Meteor 32"}]</t>
  </si>
  <si>
    <t>2026-03-07T19:24:03.990+01:00</t>
  </si>
  <si>
    <t>2026-03-07T19:33:40.625+01:00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</si>
  <si>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bylinky","posId":"A122","price":6500,"isExtra":true},{"id":"007c7303-045c-4866-882d-38e13564ff34","note":"","count":1,"label":"BEZ -ananas","posId":"X100","price":0,"KDSTags":["redhighlight"],"isExtra":true}]</t>
  </si>
  <si>
    <t>2026-03-07T19:22:04.508+01:00</t>
  </si>
  <si>
    <t>2026-03-07T19:32:08.840+01:00</t>
  </si>
  <si>
    <t>2026-03-07T19:41:02.111+01:00</t>
  </si>
  <si>
    <t>2026-03-07T19:22:04.784+01:00</t>
  </si>
  <si>
    <t>[{"id":"5b1f2843-926a-4dd1-a5f0-4fddc7b45013","note":"","count":2,"label":"Margherita 32 cm","posId":"112","price":20900,"isExtra":false}]</t>
  </si>
  <si>
    <t>2026-03-07T19:07:00.849+01:00</t>
  </si>
  <si>
    <t>2026-03-07T19:18:18.103+01:00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</si>
  <si>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🌶️","posId":"109","price":30900,"isExtra":false},{"id":"57081101","note":"","count":1,"label":"Balné","posId":"K0000","price":2000,"isExtra":true},{"id":"59555802","note":"","count":1,"label":"BBQ základ","posId":"ZRB40","price":0,"isExtra":true}]</t>
  </si>
  <si>
    <t>2026-03-07T19:06:45.368+01:00</t>
  </si>
  <si>
    <t>2026-03-07T19:20:05.903+01:00</t>
  </si>
  <si>
    <t>[{"id":"69400db90dc626f6c3c3fc13","count":1,"label":"Capricciosa 40cm","posId":"101","price":30900,"isExtra":false},{"id":"01f1f771ad243e9a3e1e67cc","count":1,"label":"Balné","posId":"K0000","price":2000,"isExtra":true},{"id":"695458c28103d4672f51a9e5","count":1,"label":"Cibule","posId":"C103","price":3500,"KDSTags":["greenhighlight"],"isExtra":true},{"id":"69400db90dc626f6c3c3fc1b","count":1,"label":"Margherita 32cm","posId":"112","price":20900,"isExtra":false},{"id":"0828382bbc0f39abdadd9b99","count":1,"label":"Balné","posId":"K0000","price":1500,"isExtra":true},{"id":"695458c28103d4672f51abc7","count":1,"label":"Kukuřice","posId":"B115","price":2500,"KDSTags":["greenhighlight"],"isExtra":true}]</t>
  </si>
  <si>
    <t>2026-03-07T19:03:46.631+01:00</t>
  </si>
  <si>
    <t>2026-03-07T19:17:28.704+01:00</t>
  </si>
  <si>
    <t>[{"id":"107","note":"","count":1,"label":"BBQ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základ","posId":"ZBS40","price":0,"isExtra":true},{"id":"110","note":"","count":1,"label":"Hot &amp; Spicy 40cm 🌶️🌶️","posId":"110","price":30900,"isExtra":false},{"id":"K0000","note":"","count":1,"label":"Balné","posId":"K0000","price":2000,"isExtra":true},{"id":"C113","note":"","count":1,"label":"Mozzarella","posId":"C113","price":4000,"KDSTags":["greenhighlight"],"isExtra":true},{"id":"18","note":"","count":1,"label":"Jablečno-skořicové rolls","posId":"18","price":8900,"isExtra":false},{"id":"K0000","note":"","count":1,"label":"Balné","posId":"K0000","price":1500,"isExtra":true},{"id":"P100","note":"","count":1,"label":"Pepperoni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</si>
  <si>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2026-03-07T18:59:33.754+01:00</t>
  </si>
  <si>
    <t>2026-03-07T19:09:15.962+01:00</t>
  </si>
  <si>
    <t>[{"id":"69400db90dc626f6c3c3fc11","count":1,"label":"Hawai 40cm","posId":"102","price":30900,"isExtra":false},{"id":"01f1f771ad243e9a3e1e67cc","count":1,"label":"Balné","posId":"K0000","price":2000,"isExtra":true},{"id":"674840e52b930230e954cea6","count":1,"label":"Smetanový základ","posId":"ZRS40","price":0,"isExtra":true},{"id":"6980a3b6f008291838b883ff","count":1,"label":"bez plněných okrajů","posId":"X1000","price":0,"isExtra":true},{"id":"684ae9784182d05e5daecba1","count":1,"label":"Bez mozzarelly","posId":"X113","price":0,"KDSTags":["redhighlight"],"isExtra":true}]</t>
  </si>
  <si>
    <t>2026-03-07T18:58:34.018+01:00</t>
  </si>
  <si>
    <t>2026-03-07T19:08:15.909+01:00</t>
  </si>
  <si>
    <t>[{"id":"69400db90dc626f6c3c3fc21","count":1,"label":"Comeback 32cm 🌶️","posId":"121","price":24900,"isExtra":false},{"id":"0828382bbc0f39abdadd9b99","count":1,"label":"Balné","posId":"K0000","price":1500,"isExtra":true},{"id":"674840e52b930230e954cbf7","count":1,"label":"Smetanový základ","posId":"ZRS32","price":0,"isExtra":true}]</t>
  </si>
  <si>
    <t>2026-03-07T18:44:51.013+01:00</t>
  </si>
  <si>
    <t>2026-03-07T18:55:40.046+01:00</t>
  </si>
  <si>
    <t>[{"id":"69400db90dc626f6c3c3fc21","count":2,"label":"Comeback 32cm 🌶️","posId":"121","price":24900,"isExtra":false},{"id":"0828382bbc0f39abdadd9b99","count":2,"label":"Balné","posId":"K0000","price":1500,"isExtra":true},{"id":"69400db90dc626f6c3c3fc5d","count":1,"label":"Česnekový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</si>
  <si>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2026-03-07T18:40:12.879+01:00</t>
  </si>
  <si>
    <t>2026-03-07T18:49:12.691+01:00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</si>
  <si>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🌶️🌶️","posId":"120","price":24900,"isExtra":false},{"id":"0828382bbc0f39abdadd9b99","count":1,"label":"Balné","posId":"K0000","price":1500,"isExtra":true},{"id":"6980a3b6f008291838b887c7","count":1,"label":"bez plněných okrajů","posId":"X1000","price":0,"isExtra":true},{"id":"695458c28103d4672f51abc2","count":1,"label":"Žampiony","posId":"B105","price":2500,"KDSTags":["greenhighlight"],"isExtra":true}]</t>
  </si>
  <si>
    <t>2026-03-07T18:27:26.218+01:00</t>
  </si>
  <si>
    <t>2026-03-07T18:40:43.857+01:00</t>
  </si>
  <si>
    <t>[{"id":"57081063","note":"","size":"Veggie menu Comeback","count":1,"label":"Veggie menu Comeback","posId":"M200","price":34900,"isExtra":false},{"id":"57081131","note":"","count":1,"label":"BBQ Texas","posId":"Y119","price":0,"isExtra":true},{"id":"57081092","note":"","count":1,"label":"Balné","posId":"K0000","price":3000,"isExtra":true},{"id":"57081121","note":"","count":1,"label":"česnekový chléb","posId":"P104","price":0,"isExtra":true},{"id":"57405802","note":"","count":1,"label":"Pepsi 1l","posId":"N124","price":0,"isExtra":true},{"id":"57094177","note":"","count":1,"label":"BBQ základ","posId":"ZRB32","price":0,"isExtra":true},{"id":"57081140","note":"","count":1,"label":"okraj mozzarella, bylinky","posId":"A121","price":5700,"isExtra":true},{"id":"57081069","note":"","size":"Česnekový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</si>
  <si>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2026-03-07T18:13:03.561+01:00</t>
  </si>
  <si>
    <t>2026-03-07T18:22:42.450+01:00</t>
  </si>
  <si>
    <t>[{"id":"0005ff76-02c8-47f3-a86e-87443988197a","note":"","count":1,"label":"BBQ Texas 32 cm","posId":"119","price":24900,"isExtra":false},{"id":"c8019f80-065c-4f09-9e80-65b85dae2ae1","note":"","count":1,"label":"kukuřice","posId":"B115","price":2500,"KDSTags":["greenhighlight"],"isExtra":true},{"id":"68d93a2c-5ce2-44a5-857b-6d579cd1f445","note":"","count":1,"label":"žampiony","posId":"B105","price":2500,"KDSTags":["greenhighlight"],"isExtra":true}]</t>
  </si>
  <si>
    <t>2026-03-07T18:02:03.952+01:00</t>
  </si>
  <si>
    <t>2026-03-07T18:14:38.341+01:00</t>
  </si>
  <si>
    <t>2026-03-07T18:42:25.552+01:00</t>
  </si>
  <si>
    <t>2026-03-07T18:19:04.401+01:00</t>
  </si>
  <si>
    <t>2026-03-07T18:01:41.059+01:00</t>
  </si>
  <si>
    <t>2026-03-07T18:11:48.522+01:00</t>
  </si>
  <si>
    <t>[{"id":"69400db90dc626f6c3c3fc23","count":1,"label":"Pepperoni 32cm 🌶️🌶️","posId":"120","price":24900,"isExtra":false},{"id":"0828382bbc0f39abdadd9b99","count":1,"label":"Balné","posId":"K0000","price":1500,"isExtra":true},{"id":"6977bf4da1da98ea63c3a718","count":1,"label":"USA těsto","posId":"17","price":1000,"isExtra":true},{"id":"6980a3b6f008291838b887c8","count":1,"label":"okraj mozzarella, bylinky","posId":"A121","price":5700,"isExtra":true}]</t>
  </si>
  <si>
    <t>2026-03-07T17:55:59.774+01:00</t>
  </si>
  <si>
    <t>2026-03-07T18:07:54.547+01:00</t>
  </si>
  <si>
    <t>[{"id":"114","note":"","count":1,"label":"Hawai 32cm","posId":"114","price":24900,"isExtra":false},{"id":"K0000","note":"","count":1,"label":"Balné","posId":"K0000","price":1500,"isExtra":true},{"id":"123","note":"","count":1,"label":"Quattro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</si>
  <si>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2026-03-07T17:52:02.841+01:00</t>
  </si>
  <si>
    <t>2026-03-07T18:04:55.280+01:00</t>
  </si>
  <si>
    <t>2026-03-07T18:58:38.534+01:00</t>
  </si>
  <si>
    <t>2026-03-07T18:10:29.718+01:00</t>
  </si>
  <si>
    <t>[{"id":"03dae282-4cd4-4fa2-9169-2178ea3ed325","note":"","count":1,"label":"Quattro Formaggi 40 cm","posId":"111","price":30900,"isExtra":false},{"id":"eae0baf6-2c0e-4081-8ab5-5266bc363ee5","note":"","count":1,"label":"Okraj mozzarella, BBQ omáčka","posId":"A124","price":6500,"isExtra":true},{"id":"d5c01305-5b81-4931-8ef0-14413da22bab","note":"","count":1,"label":"Kukuřice","posId":"C115","price":3500,"KDSTags":["greenhighlight"],"isExtra":true},{"id":"36ea3088-07fd-428f-b871-c4a5ee9cef7b","note":"","count":1,"label":"Comeback 40 cm","posId":"109","price":30900,"isExtra":false},{"id":"57c816b2-3e3f-46c2-b126-b09910d79cb0","note":"","count":1,"label":"změna na Smetanový základ","posId":"57c816b2-3e3f-46c2-b126-b09910d79cb0","price":0,"isExtra":true},{"id":"d5c01305-5b81-4931-8ef0-14413da22bab","note":"","count":1,"label":"Kukuřice","posId":"C115","price":3500,"KDSTags":["greenhighlight"],"isExtra":true},{"id":"169906cc-98ac-4101-a361-79ae530758c3","note":"","count":1,"label":"BEZ -cibule","posId":"X103","price":0,"KDSTags":["redhighlight"],"isExtra":true}]</t>
  </si>
  <si>
    <t>2026-03-07T17:42:47.395+01:00</t>
  </si>
  <si>
    <t>2026-03-07T17:49:48.275+01:00</t>
  </si>
  <si>
    <t>[{"id":"da5a8aac-e4ba-43e9-aa97-4a4b406352ee","count":1,"label":"Pizza Margherita 32","posId":"112","price":20900,"isExtra":false,"creatorId":"eWBrHm_cGjFGONQKUBQ0j","isPackging":0,"actualLabel":"Pizza Margherita 32"}]</t>
  </si>
  <si>
    <t>2026-03-07T17:36:24.867+01:00</t>
  </si>
  <si>
    <t>2026-03-07T17:47:26.460+01:00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</si>
  <si>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🌶️🌶️","posId":"120","price":24900,"isExtra":false},{"id":"0828382bbc0f39abdadd9b99","count":1,"label":"Balné","posId":"K0000","price":1500,"isExtra":true},{"id":"69400db90dc626f6c3c3fc21","count":2,"label":"Comeback 32cm 🌶️","posId":"121","price":24900,"isExtra":false},{"id":"0828382bbc0f39abdadd9b99","count":2,"label":"Balné","posId":"K0000","price":1500,"isExtra":true}]</t>
  </si>
  <si>
    <t>2026-03-07T17:35:03.517+01:00</t>
  </si>
  <si>
    <t>2026-03-07T17:50:42.248+01:00</t>
  </si>
  <si>
    <t>2026-03-07T18:23:58.610+01:00</t>
  </si>
  <si>
    <t>2026-03-07T17:35:04.550+01:00</t>
  </si>
  <si>
    <t>[{"id":"0b867b16-3995-4b4a-9deb-1c0d8cecf8d6","note":"","count":1,"label":"Pepperoni 32 cm","posId":"120","price":24900,"isExtra":false},{"id":"21fd0686-e8d1-43f1-84c9-d96f5842a3ca","note":"","count":1,"label":"okraj mozzarella, bylinky","posId":"A121","price":5700,"isExtra":true},{"id":"3a8b6a85-3b5c-4ee4-be2d-261ab8731d6e","note":"","count":1,"label":"Dip česnekový","posId":"P106","price":2000,"isExtra":false}]</t>
  </si>
  <si>
    <t>2026-03-07T17:33:54.397+01:00</t>
  </si>
  <si>
    <t>2026-03-07T17:45:32.384+01:00</t>
  </si>
  <si>
    <t>[{"id":"102","note":"","count":1,"label":"Hawai 40cm","posId":"102","price":30900,"isExtra":false},{"id":"K0000","note":"","count":1,"label":"Balné","posId":"K0000","price":2000,"isExtra":true},{"id":"A122","note":"","count":1,"label":"okraj mozzarella, bylinky","posId":"A122","price":6500,"isExtra":true}]</t>
  </si>
  <si>
    <t>2026-03-07T17:33:03.128+01:00</t>
  </si>
  <si>
    <t>2026-03-07T17:55:36.357+01:00</t>
  </si>
  <si>
    <t>2026-03-07T18:46:36.514+01:00</t>
  </si>
  <si>
    <t>2026-03-07T17:35:36.888+01:00</t>
  </si>
  <si>
    <t>[{"id":"1fae666b-4102-4ed0-b317-2a07b21ae279","note":"","count":1,"label":"Hot &amp; Spicy 40 cm","posId":"110","price":30900,"isExtra":false},{"id":"5b1f2843-926a-4dd1-a5f0-4fddc7b45013","note":"","count":1,"label":"Margherita 32 cm","posId":"112","price":20900,"isExtra":false},{"id":"38de8e38-e51e-422d-9a89-960ebc505f1b","note":"","count":1,"label":"šunka","posId":"B106","price":3000,"KDSTags":["greenhighlight"],"isExtra":true},{"id":"36ea3088-07fd-428f-b871-c4a5ee9cef7b","note":"","count":1,"label":"Comeback 40 cm","posId":"109","price":30900,"isExtra":false}]</t>
  </si>
  <si>
    <t>2026-03-07T17:16:20.289+01:00</t>
  </si>
  <si>
    <t>2026-03-07T17:30:15.404+01:00</t>
  </si>
  <si>
    <t>[{"id":"104","note":"","count":1,"label":"Baby špenát &amp; kuře 40cm","posId":"104","price":30900,"isExtra":false},{"id":"K0000","note":"","count":1,"label":"Balné","posId":"K0000","price":2000,"isExtra":true},{"id":"119","note":"","count":1,"label":"BBQ Texas 32cm","posId":"119","price":24900,"isExtra":false},{"id":"K0000","note":"","count":1,"label":"Balné","posId":"K0000","price":1500,"isExtra":true}]</t>
  </si>
  <si>
    <t>2026-03-07T17:13:28.456+01:00</t>
  </si>
  <si>
    <t>2026-03-07T17:26:53.441+01:00</t>
  </si>
  <si>
    <t>[{"id":"57081028","note":"","size":"BBQ Texas 40cm","count":1,"label":"BBQ Texas 40cm","posId":"107","price":30900,"isExtra":false},{"id":"57081101","note":"","count":1,"label":"Balné","posId":"K0000","price":2000,"isExtra":true},{"id":"57081178","note":"","count":1,"label":"okraj hotdog, bbq omáčka","posId":"A120","price":6500,"isExtra":true},{"id":"57081024","note":"","size":"Quattro Formaggi 40cm","count":1,"label":"Quattro Formaggi 40cm","posId":"111","price":30900,"isExtra":false},{"id":"57081101","note":"","count":1,"label":"Balné","posId":"K0000","price":2000,"isExtra":true},{"id":"57081099","note":"","count":1,"label":"bez plněných okrajů","posId":"X1000","price":0,"isExtra":true}]</t>
  </si>
  <si>
    <t>2026-03-07T16:53:22.550+01:00</t>
  </si>
  <si>
    <t>2026-03-07T17:02:26.296+01:00</t>
  </si>
  <si>
    <t>Aibek</t>
  </si>
  <si>
    <t>2026-03-07T16:35:00.091+01:00</t>
  </si>
  <si>
    <t>2026-03-07T16:44:25.363+01:00</t>
  </si>
  <si>
    <t>[{"id":"109","note":"","count":1,"label":"Comeback 40cm 🌶️","posId":"109","price":30900,"isExtra":false},{"id":"K0000","note":"","count":1,"label":"Balné","posId":"K0000","price":2000,"isExtra":true},{"id":"C106","note":"","count":1,"label":"Šunka","posId":"C106","price":4000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</si>
  <si>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2026-03-07T16:21:18.022+01:00</t>
  </si>
  <si>
    <t>2026-03-07T16:33:18.304+01:00</t>
  </si>
  <si>
    <t>[{"id":"106","note":"","count":1,"label":"BBQ Meteor 40cm","posId":"106","price":30900,"isExtra":false},{"id":"K0000","note":"","count":1,"label":"Balné","posId":"K0000","price":2000,"isExtra":true},{"id":"A122","note":"","count":1,"label":"okraj mozzarella, bylinky","posId":"A122","price":6500,"isExtra":true},{"id":"C130","note":"","count":1,"label":"Grana padano, pecorino, parmazán","posId":"C130","price":4000,"KDSTags":["greenhighlight"],"isExtra":true},{"id":"P102","note":"","count":1,"label":"Masové kuličky","posId":"P102","price":9900,"isExtra":false},{"id":"K0000","note":"","count":1,"label":"Balné","posId":"K0000","price":1500,"isExtra":true}]</t>
  </si>
  <si>
    <t>Oleh</t>
  </si>
  <si>
    <t>2026-03-07T16:12:19.989+01:00</t>
  </si>
  <si>
    <t>2026-03-07T16:19:43.127+01:00</t>
  </si>
  <si>
    <t>2026-03-07T16:11:51.819+01:00</t>
  </si>
  <si>
    <t>2026-03-07T16:17:34.303+01:00</t>
  </si>
  <si>
    <t>[{"id":"4b4a3c41-e6f7-4559-ba91-d32fecf13e87","count":1,"label":"Pizza Hawai 18 cm","posId":"126","price":11900,"isExtra":false,"creatorId":"jibKltk2OpHf9frfkzQIc","isPackging":0,"actualLabel":"Pizza Hawai 18 cm"}]</t>
  </si>
  <si>
    <t>2026-03-07T15:58:25.943+01:00</t>
  </si>
  <si>
    <t>2026-03-07T16:07:59.033+01:00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</si>
  <si>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okrajů","posId":"X1000","price":0,"isExtra":true}]</t>
  </si>
  <si>
    <t>2026-03-07T15:49:32.562+01:00</t>
  </si>
  <si>
    <t>2026-03-07T16:01:38.791+01:00</t>
  </si>
  <si>
    <t>[{"id":"a1e7f1fb-6496-4e09-bad2-d774f3cf86a7","count":1,"label":"Pizza Pepperoni 40 0,5","posId":"H108","price":15450,"isExtra":false,"creatorId":"0CKzyKtctqPI7bn8KE8Jb","isPackging":0,"actualLabel":"Pizza Pepperoni 40 0,5"},{"id":"ccom0WyaFbB4K2hy9IMpB","count":1,"label":"Okraj mozzarella, bylinky 40 0,5","posId":"HH122","price":3250,"isExtra":true,"mainItemId":"a1e7f1fb-6496-4e09-bad2-d774f3cf86a7"},{"id":"a1e7f1fb-6496-4e09-bad2-d774f3cf86a7","count":1,"label":"Pizza Pepperoni 40 0,5","posId":"H108","price":15450,"isExtra":false,"creatorId":"aXJFaYo-w3usekeyCTSYQ","isPackging":0,"actualLabel":"Pizza Pepperoni 40 0,5"},{"id":"cbyMJJqxRqxaZMr6F4frw","count":1,"label":"Okraj Hotdog 40 0,5","posId":"H126","price":3750,"isExtra":true,"mainItemId":"a1e7f1fb-6496-4e09-bad2-d774f3cf86a7"}]</t>
  </si>
  <si>
    <t>2026-03-07T15:20:01.912+01:00</t>
  </si>
  <si>
    <t>2026-03-07T15:32:05.779+01:00</t>
  </si>
  <si>
    <t>[{"id":"101","note":"","count":1,"label":"Capricciosa 40cm","posId":"101","price":30900,"isExtra":false},{"id":"K0000","note":"","count":1,"label":"Balné","posId":"K0000","price":2000,"isExtra":true},{"id":"A122","note":"","count":1,"label":"okraj mozzarella, bylinky","posId":"A122","price":6500,"isExtra":true},{"id":"100","note":"","count":1,"label":"Margherita 40cm","posId":"100","price":26900,"isExtra":false},{"id":"K0000","note":"","count":1,"label":"Balné","posId":"K0000","price":2000,"isExtra":true},{"id":"A122","note":"","count":1,"label":"okraj mozzarella, bylinky","posId":"A122","price":6500,"isExtra":true},{"id":"C105","note":"","count":1,"label":"Žampiony","posId":"C105","price":3500,"KDSTags":["greenhighlight"],"isExtra":true},{"id":"N126","note":"","count":1,"label":"Mirinda 1l","posId":"N126","price":5900,"isExtra":false},{"id":"N125","note":"","count":1,"label":"Pepsi zero sugar 1l","posId":"N125","price":5900,"isExtra":false}]</t>
  </si>
  <si>
    <t>2026-03-07T15:02:31.725+01:00</t>
  </si>
  <si>
    <t>2026-03-07T15:13:14.793+01:00</t>
  </si>
  <si>
    <t>2026-03-07T14:38:04.729+01:00</t>
  </si>
  <si>
    <t>2026-03-07T14:59:03.486+01:00</t>
  </si>
  <si>
    <t>2026-03-07T15:14:34.218+01:00</t>
  </si>
  <si>
    <t>2026-03-07T14:53:00.905+01:00</t>
  </si>
  <si>
    <t>[{"id":"8c704055-e242-493d-b754-bb711e5a6c0b","note":"","count":1,"label":"Hawai 40 cm","posId":"102","price":30900,"isExtra":false},{"id":"eae0baf6-2c0e-4081-8ab5-5266bc363ee5","note":"","count":1,"label":"Okraj mozzarella, BBQ omáčka","posId":"A124","price":6500,"isExtra":true},{"id":"cd609a07-df60-45aa-80ee-74409e6c9fa9","note":"","count":1,"label":"Ananas","posId":"C100","price":3500,"KDSTags":["greenhighlight"],"isExtra":true},{"id":"e1ef9526-7c68-483b-a8a1-92bb58ce9f1e","note":"","count":1,"label":"Jalapenos Rolls, 6 ks","posId":"jpr200","price":8900,"isExtra":false},{"id":"d3eb4d53-930f-46c7-bd43-afdbaaac1bcf","note":"","count":1,"label":"Masové kuličky, 10 ks","posId":"P102","price":9900,"isExtra":false}]</t>
  </si>
  <si>
    <t>2026-03-07T14:37:04.507+01:00</t>
  </si>
  <si>
    <t>2026-03-07T14:48:58.740+01:00</t>
  </si>
  <si>
    <t>2026-03-07T14:37:03.621+01:00</t>
  </si>
  <si>
    <t>2026-03-07T14:48:06.619+01:00</t>
  </si>
  <si>
    <t>[{"id":"69400db90dc626f6c3c3fc1d","count":1,"label":"Quattro Formaggi 32cm","posId":"123","price":24900,"isExtra":false},{"id":"0828382bbc0f39abdadd9b99","count":1,"label":"Balné","posId":"K0000","price":1500,"isExtra":true}]</t>
  </si>
  <si>
    <t>2026-03-07T14:30:59.274+01:00</t>
  </si>
  <si>
    <t>2026-03-07T14:46:44.819+01:00</t>
  </si>
  <si>
    <t>2026-03-07T13:40:31.439+01:00</t>
  </si>
  <si>
    <t>2026-03-07T13:48:18.435+01:00</t>
  </si>
  <si>
    <t>Valentin</t>
  </si>
  <si>
    <t>2026-03-07T13:36:01.361+01:00</t>
  </si>
  <si>
    <t>2026-03-07T13:44:18.435+01:00</t>
  </si>
  <si>
    <t>[{"id":"120","note":"","count":1,"label":"Pepperoni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okrajů","posId":"X1000","price":0,"isExtra":true},{"id":"P106","note":"","count":2,"label":"Česnekový dip","posId":"P106","price":2000,"isExtra":false},{"id":"K0000","note":"","count":2,"label":"Balné","posId":"K0000","price":1500,"isExtra":true}]</t>
  </si>
  <si>
    <t>2026-03-07T12:54:21.158+01:00</t>
  </si>
  <si>
    <t>2026-03-07T12:58:04.147+01:00</t>
  </si>
  <si>
    <t>[{"id":"31c0dfca-6f85-4bc6-9421-409b4483b607","count":1,"label":"Pizza Pepperoni 32","posId":"120","price":24900,"isExtra":false,"creatorId":"1GMieAUnq0JC0ieaQhnX7","isPackging":0,"actualLabel":"Pizza Pepperoni 32"},{"id":"97c710af-c51c-4fa1-8ff3-1e2aa47a8648","count":1,"label":"Pizza Capricciosa 32","posId":"113","price":24900,"isExtra":false,"creatorId":"zlNdrYA2Y179_GZQL-vgu","isPackging":0,"actualLabel":"Pizza Capricciosa 32"}]</t>
  </si>
  <si>
    <t>2026-03-07T12:36:50.154+01:00</t>
  </si>
  <si>
    <t>2026-03-07T12:40:55.310+01:00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</si>
  <si>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🌶️🌶️","posId":"120","price":24900,"isExtra":false},{"id":"0828382bbc0f39abdadd9b99","count":1,"label":"Balné","posId":"K0000","price":1500,"isExtra":true},{"id":"69400db90dc626f6c3c3fc79","count":1,"label":"Pepsi zero sugar 1l","posId":"N125","price":5900,"isExtra":false}]</t>
  </si>
  <si>
    <t>2026-03-07T12:34:57.589+01:00</t>
  </si>
  <si>
    <t>2026-03-07T12:40:15.230+01:00</t>
  </si>
  <si>
    <t>[{"id":"35b8e55f-3ac8-4a81-99bd-c0e777be363a","count":1,"label":"Pizza Špenát kuře 32 cm","posId":"116","price":24900,"isExtra":false,"creatorId":"aO2NEX7FzAzZ0Ncy9vXO_","isPackging":0,"actualLabel":"Pizza Špenát kuře 32 cm"}]</t>
  </si>
  <si>
    <t>PAVEL</t>
  </si>
  <si>
    <t>2026-03-07T12:23:16.947+01:00</t>
  </si>
  <si>
    <t>2026-03-07T12:27:39.367+01:00</t>
  </si>
  <si>
    <t>[{"id":"100","note":"","count":1,"label":"Margherita 40cm","posId":"100","price":26900,"isExtra":false},{"id":"K0000","note":"","count":1,"label":"Balné","posId":"K0000","price":2000,"isExtra":true},{"id":"ZRS40","note":"","count":1,"label":"Smetanový základ","posId":"ZRS40","price":0,"isExtra":true}]</t>
  </si>
  <si>
    <t>2026-03-07T12:08:10.829+01:00</t>
  </si>
  <si>
    <t>2026-03-07T12:13:45.035+01:00</t>
  </si>
  <si>
    <t>[{"id":"31c0dfca-6f85-4bc6-9421-409b4483b607","count":1,"label":"Pizza Pepperoni 32","posId":"120","price":24900,"isExtra":false,"creatorId":"8IDdh7VE942QuT946nRaj","isPackging":0,"actualLabel":"Pizza Pepperoni 32"},{"id":"453aecb5-8f72-4618-a6c2-2c6a669d1f59","count":1,"label":"Pizza Quattro Formaggi 18","posId":"135","price":11900,"isExtra":false,"creatorId":"lTRt4UTIkicLMPXuQv9mR","isPackging":0,"actualLabel":"Pizza Quattro Formaggi 18"}]</t>
  </si>
  <si>
    <t>Vlastimil</t>
  </si>
  <si>
    <t>2026-03-07T11:59:18.887+01:00</t>
  </si>
  <si>
    <t>2026-03-07T12:07:00.269+01:00</t>
  </si>
  <si>
    <t>[{"id":"120","note":"","count":1,"label":"Pepperoni 32cm 🌶️🌶️","posId":"120","price":24900,"isExtra":false},{"id":"K0000","note":"","count":1,"label":"Balné","posId":"K0000","price":1500,"isExtra":true},{"id":"P106","note":"","count":2,"label":"Česnekový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</si>
  <si>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2026-03-07T11:51:03.630+01:00</t>
  </si>
  <si>
    <t>2026-03-07T11:59:21.015+01:00</t>
  </si>
  <si>
    <t>2026-03-07T13:06:12.439+01:00</t>
  </si>
  <si>
    <t>2026-03-07T11:51:04.000+01:00</t>
  </si>
  <si>
    <t>[{"id":"5b1f2843-926a-4dd1-a5f0-4fddc7b45013","note":"","count":1,"label":"Margherita 32 cm","posId":"112","price":20900,"isExtra":false},{"id":"b23a7ffc-2968-4b23-96c7-647c4d375297","note":"","count":1,"label":"BBQ Meteor 32 cm","posId":"142","price":24900,"isExtra":false},{"id":"3a8b6a85-3b5c-4ee4-be2d-261ab8731d6e","note":"","count":2,"label":"Dip česnekový","posId":"P106","price":2000,"isExtra":false}]</t>
  </si>
  <si>
    <t>2026-03-07T11:09:02.988+01:00</t>
  </si>
  <si>
    <t>2026-03-07T11:22:38.590+01:00</t>
  </si>
  <si>
    <t>2026-03-07T10:59:05.418+01:00</t>
  </si>
  <si>
    <t>2026-03-07T11:07:10.906+01:00</t>
  </si>
  <si>
    <t>2026-03-07T02:15:24.777+01:00</t>
  </si>
  <si>
    <t>2026-03-07T02:21:17.601+01:00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</si>
  <si>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e6","count":1,"label":"Kukuřice","posId":"C115","price":3500,"KDSTags":["greenhighlight"],"isExtra":true}]</t>
  </si>
  <si>
    <t>2026-03-07T02:10:48.839+01:00</t>
  </si>
  <si>
    <t>2026-03-07T02:20:21.824+01:00</t>
  </si>
  <si>
    <t>[{"id":"69400db90dc626f6c3c3fc0b","count":1,"label":"BBQ Texas 40cm","posId":"107","price":30900,"isExtra":false},{"id":"01f1f771ad243e9a3e1e67cc","count":1,"label":"Balné","posId":"K0000","price":2000,"isExtra":true},{"id":"674840e52b930230e954cf9f","count":1,"label":"Rajčatový základ","posId":"ZBR40","price":0,"isExtra":true}]</t>
  </si>
  <si>
    <t>2026-03-07T01:58:34.680+01:00</t>
  </si>
  <si>
    <t>2026-03-07T02:05:26.595+01:00</t>
  </si>
  <si>
    <t>2026-03-07T01:47:00.506+01:00</t>
  </si>
  <si>
    <t>2026-03-07T01:54:58.548+01:00</t>
  </si>
  <si>
    <t>[{"id":"116","note":"","count":1,"label":"Baby Špenát &amp; kuře 32cm","posId":"116","price":24900,"isExtra":false},{"id":"K0000","note":"","count":1,"label":"Balné","posId":"K0000","price":1500,"isExtra":true},{"id":"B105","note":"","count":1,"label":"Žampiony","posId":"B105","price":2500,"KDSTags":["greenhighlight"],"isExtra":true},{"id":"B103","note":"","count":1,"label":"Cibule","posId":"B103","price":2500,"KDSTags":["greenhighlight"],"isExtra":true},{"id":"B115","note":"","count":1,"label":"Kukuřice","posId":"B115","price":2500,"KDSTags":["greenhighlight"],"isExtra":true}]</t>
  </si>
  <si>
    <t>2026-03-07T01:45:09.929+01:00</t>
  </si>
  <si>
    <t>2026-03-07T01:52:47.572+01:00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</si>
  <si>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🌶️🌶️","posId":"120","price":24900,"isExtra":false},{"id":"0828382bbc0f39abdadd9b99","count":1,"label":"Balné","posId":"K0000","price":1500,"isExtra":true},{"id":"6980a3b6f008291838b887c8","count":1,"label":"okraj mozzarella, bylinky","posId":"A121","price":5700,"isExtra":true}]</t>
  </si>
  <si>
    <t>2026-03-07T01:34:34.225+01:00</t>
  </si>
  <si>
    <t>2026-03-07T01:40:40.525+01:00</t>
  </si>
  <si>
    <t>[{"id":"69400db90dc626f6c3c3fc2b","count":1,"label":"Hawai 32cm","posId":"114","price":24900,"isExtra":false},{"id":"0828382bbc0f39abdadd9b99","count":1,"label":"Balné","posId":"K0000","price":1500,"isExtra":true}]</t>
  </si>
  <si>
    <t>2026-03-07T01:25:36.472+01:00</t>
  </si>
  <si>
    <t>2026-03-07T01:31:34.520+01:00</t>
  </si>
  <si>
    <t>[{"id":"112","note":"","count":1,"label":"Margherita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okrajů","posId":"X1000","price":0,"isExtra":true},{"id":"B103","note":"","count":1,"label":"Cibule","posId":"B103","price":2500,"KDSTags":["greenhighlight"],"isExtra":true},{"id":"B130","note":"","count":1,"label":"Grana padano, pecorino, parmazán","posId":"B130","price":3000,"KDSTags":["greenhighlight"],"isExtra":true},{"id":"P106","note":"","count":1,"label":"Česnekový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</si>
  <si>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2026-03-07T00:14:28.858+01:00</t>
  </si>
  <si>
    <t>2026-03-07T00:26:05.192+01:00</t>
  </si>
  <si>
    <t>[{"id":"69400db90dc626f6c3c3fc0d","count":1,"label":"BBQ Meteor 40cm","posId":"106","price":30900,"isExtra":false},{"id":"01f1f771ad243e9a3e1e67cc","count":1,"label":"Balné","posId":"K0000","price":2000,"isExtra":true},{"id":"69400db90dc626f6c3c3fc7d","count":1,"label":"Poděbradská malinovka 0,5l","posId":"N129","price":4900,"isExtra":false}]</t>
  </si>
  <si>
    <t>2026-03-07T00:09:57.079+01:00</t>
  </si>
  <si>
    <t>2026-03-07T00:24:01.134+01:00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</si>
  <si>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32cm","posId":"113","price":24900,"isExtra":false},{"id":"0828382bbc0f39abdadd9b99","count":1,"label":"Balné","posId":"K0000","price":1500,"isExtra":true},{"id":"69400db90dc626f6c3c3fc2f","count":1,"label":"Baby Špenát &amp; kuře 32cm","posId":"116","price":24900,"isExtra":false},{"id":"0828382bbc0f39abdadd9b99","count":1,"label":"Balné","posId":"K0000","price":1500,"isExtra":true}]</t>
  </si>
  <si>
    <t>2026-03-07T00:06:03.125+01:00</t>
  </si>
  <si>
    <t>2026-03-07T00:16:41.934+01:00</t>
  </si>
  <si>
    <t>2026-03-07T00:35:41.196+01:00</t>
  </si>
  <si>
    <t>2026-03-07T00:06:03.386+01:00</t>
  </si>
  <si>
    <t>[{"id":"bf8dc38b-6c8e-42b6-9da3-3170253a57d4","note":"","count":1,"label":"Hot &amp; Spicy 32 cm","posId":"122","price":24900,"isExtra":false},{"id":"ee394832-8137-440a-84b7-b9e0df42a9ab","note":"","count":1,"label":"Hawai 32 cm","posId":"114","price":24900,"isExtra":false},{"id":"03ade9ce-5d0f-4499-a6a3-340b58ae4468","note":"","count":1,"label":"Capricciosa 32 cm","posId":"113","price":24900,"isExtra":false}]</t>
  </si>
  <si>
    <t>2026-03-07T00:03:25.799+01:00</t>
  </si>
  <si>
    <t>2026-03-07T00:13:44.130+01:00</t>
  </si>
  <si>
    <t>[{"id":"69400db90dc626f6c3c3fc21","count":1,"label":"Comeback 32cm 🌶️","posId":"121","price":24900,"isExtra":false},{"id":"0828382bbc0f39abdadd9b99","count":1,"label":"Balné","posId":"K0000","price":1500,"isExtra":true},{"id":"69400db90dc626f6c3c3fc27","count":1,"label":"BBQ Meteor 32cm","posId":"118","price":24900,"isExtra":false},{"id":"0828382bbc0f39abdadd9b99","count":1,"label":"Balné","posId":"K0000","price":1500,"isExtra":true}]</t>
  </si>
  <si>
    <t>2026-03-06T23:58:04.523+01:00</t>
  </si>
  <si>
    <t>2026-03-07T00:07:57.209+01:00</t>
  </si>
  <si>
    <t>2026-03-06T23:45:54.863+01:00</t>
  </si>
  <si>
    <t>2026-03-07T00:16:54.243+01:00</t>
  </si>
  <si>
    <t>[{"id":"57081029","note":"","size":"BBQ Meteor 40cm","count":1,"label":"BBQ Meteor 40cm","posId":"106","price":30900,"isExtra":false},{"id":"57081101","note":"","count":1,"label":"Balné","posId":"K0000","price":2000,"isExtra":true}]</t>
  </si>
  <si>
    <t>2026-03-06T23:38:50.646+01:00</t>
  </si>
  <si>
    <t>2026-03-06T23:50:54.191+01:00</t>
  </si>
  <si>
    <t>[{"id":"57081030","note":"","size":"Baby špenát &amp; kuře 40cm","count":1,"label":"Baby špenát &amp; kuře 40cm","posId":"104","price":30900,"isExtra":false},{"id":"57081101","note":"","count":1,"label":"Balné","posId":"K0000","price":2000,"isExtra":true}]</t>
  </si>
  <si>
    <t>2026-03-06T23:36:38.738+01:00</t>
  </si>
  <si>
    <t>2026-03-06T23:50:10.079+01:00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</si>
  <si>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🌶️🌶️","posId":"108","price":30900,"isExtra":false},{"id":"01f1f771ad243e9a3e1e67cc","count":1,"label":"Balné","posId":"K0000","price":2000,"isExtra":true},{"id":"69400db90dc626f6c3c3fc03","count":1,"label":"Quattro Formaggi 40cm","posId":"111","price":30900,"isExtra":false},{"id":"01f1f771ad243e9a3e1e67cc","count":1,"label":"Balné","posId":"K0000","price":2000,"isExtra":true}]</t>
  </si>
  <si>
    <t>2026-03-06T23:24:43.093+01:00</t>
  </si>
  <si>
    <t>2026-03-06T23:33:23.000+01:00</t>
  </si>
  <si>
    <t>[{"id":"109","note":"","count":1,"label":"Comeback 40cm 🌶️","posId":"109","price":30900,"isExtra":false},{"id":"K0000","note":"","count":1,"label":"Balné","posId":"K0000","price":2000,"isExtra":true},{"id":"N120","note":"","count":2,"label":"Aquilla černý čaj a broskev 0,5l","posId":"N120","price":4900,"isExtra":false}]</t>
  </si>
  <si>
    <t>2026-03-06T23:18:02.576+01:00</t>
  </si>
  <si>
    <t>2026-03-06T23:29:28.041+01:00</t>
  </si>
  <si>
    <t>[{"id":"69400db90dc626f6c3c3fc09","count":1,"label":"Pepperoni 40cm 🌶️🌶️","posId":"108","price":30900,"isExtra":false},{"id":"01f1f771ad243e9a3e1e67cc","count":1,"label":"Balné","posId":"K0000","price":2000,"isExtra":true},{"id":"69400db90dc626f6c3c3fc59","count":1,"label":"Česnekový chléb 18cm","posId":"P104","price":7900,"isExtra":false},{"id":"0828382bbc0f39abdadd9b99","count":1,"label":"Balné","posId":"K0000","price":1500,"isExtra":true},{"id":"69400db90dc626f6c3c3fc77","count":1,"label":"Pepsi 1l","posId":"N124","price":5900,"isExtra":false}]</t>
  </si>
  <si>
    <t>2026-03-06T23:16:24.247+01:00</t>
  </si>
  <si>
    <t>2026-03-06T23:24:57.111+01:00</t>
  </si>
  <si>
    <t>[{"id":"57081030","note":"","size":"Baby špenát &amp; kuře 40cm","count":1,"label":"Baby špenát &amp; kuře 40cm","posId":"104","price":30900,"isExtra":false},{"id":"57081101","note":"","count":1,"label":"Balné","posId":"K0000","price":2000,"isExtra":true},{"id":"57081142","note":"","count":1,"label":"okraj mozzarella, bbq omáčka","posId":"A124","price":6500,"isExtra":true}]</t>
  </si>
  <si>
    <t>2026-03-06T23:01:44.102+01:00</t>
  </si>
  <si>
    <t>2026-03-06T23:13:02.506+01:00</t>
  </si>
  <si>
    <t>2026-03-06T23:35:32.928+01:00</t>
  </si>
  <si>
    <t>2026-03-06T23:01:44.349+01:00</t>
  </si>
  <si>
    <t>[{"id":"97205e8a-60b5-439e-8af0-7f8def52aeb6","count":1,"label":"Pizza Hawai 32 cm","posId":"114","price":24900,"isExtra":false,"creatorId":"jS7DWXI7DdB74Trdg9iyi","isPackging":0,"actualLabel":"Pizza Hawai 32 cm"},{"id":"extra_20230331101812_34","count":1,"label":"USA těsto","posId":"17","price":1000,"isExtra":true,"mainItemId":"97205e8a-60b5-439e-8af0-7f8def52aeb6"},{"id":"RjnzJvFGQ7bViwxWS8fAW","count":1,"label":"Bez ananasu","posId":"X100","price":0,"KDSTags":["redhighlight"],"isExtra":true,"mainItemId":"97205e8a-60b5-439e-8af0-7f8def52aeb6"},{"id":"51b6e656-73cd-4dc6-9ae7-5ae6861e6242","count":1,"label":"Dip česnekový","posId":"P106","price":2000,"isExtra":false,"creatorId":"GqRJQNlI57zP8KqbC8o0D","isPackging":0,"actualLabel":"Dip česnekový"}]</t>
  </si>
  <si>
    <t>2026-03-06T23:00:41.395+01:00</t>
  </si>
  <si>
    <t>2026-03-06T23:00:58.269+01:00</t>
  </si>
  <si>
    <t>2026-03-06T23:00:41.697+01:00</t>
  </si>
  <si>
    <t>[{"id":"97205e8a-60b5-439e-8af0-7f8def52aeb6","count":1,"label":"Pizza Hawai 32 cm","posId":"114","price":24900,"isExtra":false,"creatorId":"5_7o8hlzDUSMxl0k_OsgC","isPackging":0,"actualLabel":"Pizza Hawai 32 cm"},{"id":"extra_20230331101812_34","count":1,"label":"USA těsto","posId":"17","price":1000,"isExtra":true,"mainItemId":"97205e8a-60b5-439e-8af0-7f8def52aeb6"},{"id":"RjnzJvFGQ7bViwxWS8fAW","count":1,"label":"Bez ananasu","posId":"X100","price":0,"KDSTags":["redhighlight"],"isExtra":true,"mainItemId":"97205e8a-60b5-439e-8af0-7f8def52aeb6"},{"id":"63eebea1-cba5-437a-83f6-63b411b74fb8","count":1,"label":"Spicy Wings","posId":"P101","price":11900,"isExtra":false,"creatorId":"k-LUwMxa6N61BD55U3zPu","isPackging":1500,"actualLabel":"Spicy Wings"},{"id":"51b6e656-73cd-4dc6-9ae7-5ae6861e6242","count":1,"label":"Dip česnekový","posId":"P106","price":2000,"isExtra":false,"creatorId":"0F9Z4QP1w0_kmlDcQIh_b","isPackging":0,"actualLabel":"Dip česnekový"}]</t>
  </si>
  <si>
    <t>2026-03-06T22:51:08.327+01:00</t>
  </si>
  <si>
    <t>2026-03-06T23:06:16.856+01:00</t>
  </si>
  <si>
    <t>[{"id":"630ace20-5d22-4b96-8f2b-c71d934b1c69","count":1,"label":"Aquilla neperlivá","posId":"N140","price":3900,"isExtra":false,"creatorId":"DUsnemY5JIeEXvYO875Ix","isPackging":0,"actualLabel":"Aquilla neperlivá"},{"id":"1582d301-bf10-4138-ae7c-8790c6504985","count":1,"label":"Pizza Pepperoni 18","posId":"132","price":11900,"isExtra":false,"creatorId":"BMxqAkTQEolyHRR9i_TEN","isPackging":0,"actualLabel":"Pizza Pepperoni 18"},{"id":"extra_20230331101812_54","count":1,"label":"Kukuřice","posId":"A115","price":1500,"isExtra":true,"mainItemId":"1582d301-bf10-4138-ae7c-8790c6504985"},{"id":"35b8e55f-3ac8-4a81-99bd-c0e777be363a","count":1,"label":"Pizza Špenát kuře 32 cm","posId":"116","price":24900,"isExtra":false,"creatorId":"bbzYWAlX2f8_vHerfnKIP","isPackging":0,"actualLabel":"Pizza Špenát kuře 32 cm"},{"id":"8cf43086-2f35-4343-92aa-dcd50f5af3a1","count":1,"label":"Pečené brambory","posId":"P103","price":6900,"isExtra":false,"creatorId":"MzLE3yEkHi7EUsJzJfrW0","isPackging":0,"actualLabel":"Pečené brambory"},{"id":"7507a487-c26a-4f94-8eb3-363e2592ef8e","count":1,"label":"Pepsi 1l","posId":"N124","price":5900,"isExtra":false,"creatorId":"oTlaXNu9d0oGJf3dRPmkc","isPackging":0,"actualLabel":"Pepsi 1l"}]</t>
  </si>
  <si>
    <t>2026-03-06T22:48:52.299+01:00</t>
  </si>
  <si>
    <t>2026-03-06T22:57:51.767+01:00</t>
  </si>
  <si>
    <t>[{"id":"cd7798b9-deb2-4229-a68e-ebefba7ee9e4","count":1,"label":"Pizza Comeback 32","posId":"121","price":24900,"isExtra":false,"creatorId":"jGuDlKBS3abIDLzx0ljTn","isPackging":0,"actualLabel":"Pizza Comeback 32"}]</t>
  </si>
  <si>
    <t>2026-03-06T22:34:06.655+01:00</t>
  </si>
  <si>
    <t>2026-03-06T22:45:28.716+01:00</t>
  </si>
  <si>
    <t>[{"id":"1fae666b-4102-4ed0-b317-2a07b21ae279","note":"","count":1,"label":"Hot &amp; Spicy 40 cm","posId":"110","price":30900,"isExtra":false},{"id":"a4efa812-1470-4ea2-a19d-39843abed3be","note":"","count":1,"label":"Comeback 32 cm","posId":"145","price":24900,"isExtra":false}]</t>
  </si>
  <si>
    <t>2026-03-06T22:28:48.763+01:00</t>
  </si>
  <si>
    <t>2026-03-06T22:36:14.681+01:00</t>
  </si>
  <si>
    <t>[{"id":"51fde04b-6442-4c64-a9d5-2e7fa275ca33","count":1,"label":"Pizza Hot &amp; Spicy 18","posId":"134","price":11900,"isExtra":false,"creatorId":"Ar3ZGTFK3tKCVu8k79Gda","isPackging":0,"actualLabel":"Pizza Hot &amp; Spicy 18"}]</t>
  </si>
  <si>
    <t>2026-03-06T22:27:56.696+01:00</t>
  </si>
  <si>
    <t>2026-03-06T22:43:27.900+01:00</t>
  </si>
  <si>
    <t>[{"id":"69400db90dc626f6c3c3fc25","count":1,"label":"BBQ Texas 32cm","posId":"119","price":24900,"isExtra":false},{"id":"0828382bbc0f39abdadd9b99","count":1,"label":"Balné","posId":"K0000","price":1500,"isExtra":true},{"id":"69400db90dc626f6c3c3fc5d","count":1,"label":"Česnekový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</si>
  <si>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Rachid</t>
  </si>
  <si>
    <t>2026-03-06T22:13:52.003+01:00</t>
  </si>
  <si>
    <t>2026-03-06T22:23:35.792+01:00</t>
  </si>
  <si>
    <t>2026-03-06T22:02:17.754+01:00</t>
  </si>
  <si>
    <t>2026-03-06T22:10:29.842+01:00</t>
  </si>
  <si>
    <t>[{"id":"69400db90dc626f6c3c3fc2b","count":1,"label":"Hawai 32cm","posId":"114","price":24900,"isExtra":false},{"id":"0828382bbc0f39abdadd9b99","count":1,"label":"Balné","posId":"K0000","price":1500,"isExtra":true},{"id":"674840e52b930230e954cbf7","count":1,"label":"Smetanový základ","posId":"ZRS32","price":0,"isExtra":true},{"id":"6980a3b6f008291838b887c7","count":1,"label":"bez plněných okrajů","posId":"X1000","price":0,"isExtra":true},{"id":"695458c28103d4672f51abc4","count":1,"label":"Ananas","posId":"B100","price":2500,"KDSTags":["greenhighlight"],"isExtra":true},{"id":"695458c28103d4672f51abc7","count":1,"label":"Kukuřice","posId":"B115","price":2500,"KDSTags":["greenhighlight"],"isExtra":true},{"id":"69400db90dc626f6c3c3fc1d","count":1,"label":"Quattro Formaggi 32cm","posId":"123","price":24900,"isExtra":false},{"id":"0828382bbc0f39abdadd9b99","count":1,"label":"Balné","posId":"K0000","price":1500,"isExtra":true},{"id":"6977bf4da1da98ea63c3a718","count":1,"label":"USA těsto","posId":"17","price":1000,"isExtra":true},{"id":"6980a3b6f008291838b887c7","count":1,"label":"bez plněných okrajů","posId":"X1000","price":0,"isExtra":true}]</t>
  </si>
  <si>
    <t>2026-03-06T21:49:10.562+01:00</t>
  </si>
  <si>
    <t>2026-03-06T22:07:43.735+01:00</t>
  </si>
  <si>
    <t>[{"id":"69400db90dc626f6c3c3fc1b","count":1,"label":"Margherita 32cm","posId":"112","price":20900,"isExtra":false},{"id":"0828382bbc0f39abdadd9b99","count":1,"label":"Balné","posId":"K0000","price":1500,"isExtra":true},{"id":"69400db90dc626f6c3c3fc1f","count":1,"label":"Hot &amp; Spicy 32cm 🌶️🌶️","posId":"122","price":24900,"isExtra":false},{"id":"0828382bbc0f39abdadd9b99","count":1,"label":"Balné","posId":"K0000","price":1500,"isExtra":true},{"id":"69400db90dc626f6c3c3fc2b","count":1,"label":"Hawai 32cm","posId":"114","price":24900,"isExtra":false},{"id":"0828382bbc0f39abdadd9b99","count":1,"label":"Balné","posId":"K0000","price":1500,"isExtra":true}]</t>
  </si>
  <si>
    <t>2026-03-06T21:45:40.436+01:00</t>
  </si>
  <si>
    <t>2026-03-06T22:03:06.804+01:00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</si>
  <si>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🌶️🌶️","posId":"120","price":24900,"isExtra":false},{"id":"0828382bbc0f39abdadd9b99","count":1,"label":"Balné","posId":"K0000","price":1500,"isExtra":true},{"id":"69400db90dc626f6c3c3fc77","count":1,"label":"Pepsi 1l","posId":"N124","price":5900,"isExtra":false}]</t>
  </si>
  <si>
    <t>2026-03-06T21:37:03.616+01:00</t>
  </si>
  <si>
    <t>2026-03-06T22:01:58.528+01:00</t>
  </si>
  <si>
    <t>[{"id":"0b867b16-3995-4b4a-9deb-1c0d8cecf8d6","note":"","count":1,"label":"Pepperoni 32 cm","posId":"120","price":24900,"isExtra":false},{"id":"35e045f9-bc36-46e9-8142-6579de78a05b","note":"","count":1,"label":"Comeback 32 cm","posId":"121","price":24900,"isExtra":false}]</t>
  </si>
  <si>
    <t>2026-03-06T21:32:03.131+01:00</t>
  </si>
  <si>
    <t>2026-03-06T21:38:52.718+01:00</t>
  </si>
  <si>
    <t>[{"id":"69400db90dc626f6c3c3fc77","count":1,"label":"Pepsi 1l","posId":"N124","price":5900,"isExtra":false},{"id":"69400db90dc626f6c3c3fc01","count":1,"label":"Margherita 40cm","posId":"100","price":26900,"isExtra":false},{"id":"01f1f771ad243e9a3e1e67cc","count":1,"label":"Balné","posId":"K0000","price":2000,"isExtra":true}]</t>
  </si>
  <si>
    <t>2026-03-06T21:29:29.891+01:00</t>
  </si>
  <si>
    <t>2026-03-06T21:36:26.837+01:00</t>
  </si>
  <si>
    <t>[{"id":"69400db90dc626f6c3c3fc1b","count":1,"label":"Margherita 32cm","posId":"112","price":20900,"isExtra":false},{"id":"0828382bbc0f39abdadd9b99","count":1,"label":"Balné","posId":"K0000","price":1500,"isExtra":true},{"id":"6977bf4da1da98ea63c3a718","count":1,"label":"USA těsto","posId":"17","price":1000,"isExtra":true},{"id":"6980a3b6f008291838b887c8","count":1,"label":"okraj mozzarella, bylinky","posId":"A121","price":5700,"isExtra":true}]</t>
  </si>
  <si>
    <t>2026-03-06T21:22:52.918+01:00</t>
  </si>
  <si>
    <t>2026-03-06T21:36:19.761+01:00</t>
  </si>
  <si>
    <t>[{"id":"69400db90dc626f6c3c3fc09","count":1,"label":"Pepperoni 40cm 🌶️🌶️","posId":"108","price":30900,"isExtra":false},{"id":"01f1f771ad243e9a3e1e67cc","count":1,"label":"Balné","posId":"K0000","price":2000,"isExtra":true},{"id":"6980a3b6f008291838b88400","count":1,"label":"okraj mozzarella, bylinky","posId":"A122","price":6500,"isExtra":true},{"id":"695458c28103d4672f51a9ed","count":1,"label":"Pepperoni salám","posId":"C109","price":4000,"KDSTags":["greenhighlight"],"isExtra":true},{"id":"69400db90dc626f6c3c3fc27","count":1,"label":"BBQ Meteor 32cm","posId":"118","price":24900,"isExtra":false},{"id":"0828382bbc0f39abdadd9b99","count":1,"label":"Balné","posId":"K0000","price":1500,"isExtra":true},{"id":"674840e52b930230e954c942","count":1,"label":"Smetanový základ","posId":"ZBS32","price":0,"isExtra":true},{"id":"6980a3b6f008291838b887c8","count":1,"label":"okraj mozzarella, bylinky","posId":"A121","price":5700,"isExtra":true}]</t>
  </si>
  <si>
    <t>2026-03-06T21:20:53.532+01:00</t>
  </si>
  <si>
    <t>2026-03-06T21:33:07.842+01:00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</si>
  <si>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e0","count":1,"label":"Jalapeňos","posId":"C102","price":3500,"KDSTags":["greenhighlight"],"isExtra":true},{"id":"69400db90dc626f6c3c3fc65","count":1,"label":"Dip Jalapeňos","posId":"P107","price":2000,"isExtra":false},{"id":"0828382bbc0f39abdadd9b99","count":1,"label":"Balné","posId":"K0000","price":1500,"isExtra":true}]</t>
  </si>
  <si>
    <t>2026-03-06T21:11:17.435+01:00</t>
  </si>
  <si>
    <t>2026-03-06T21:30:06.702+01:00</t>
  </si>
  <si>
    <t>[{"id":"69400db90dc626f6c3c3fc63","count":1,"label":"Choco Rolls","posId":"chr100","price":8900,"isExtra":false},{"id":"0828382bbc0f39abdadd9b99","count":1,"label":"Balné","posId":"K0000","price":1500,"isExtra":true},{"id":"69400db90dc626f6c3c3fc29","count":1,"label":"Zeleninová 32cm","posId":"115","price":24900,"isExtra":false},{"id":"0828382bbc0f39abdadd9b99","count":1,"label":"Balné","posId":"K0000","price":1500,"isExtra":true},{"id":"695458c28103d4672f51abca","count":1,"label":"Šunka","posId":"B106","price":3000,"KDSTags":["greenhighlight"],"isExtra":true}]</t>
  </si>
  <si>
    <t>2026-03-06T21:10:00.034+01:00</t>
  </si>
  <si>
    <t>2026-03-06T21:30:01.820+01:00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</si>
  <si>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32cm","posId":"123","price":24900,"isExtra":false},{"id":"57081111","note":"","count":1,"label":"Balné","posId":"K0000","price":1500,"isExtra":true},{"id":"59610976","note":"","count":1,"label":"USA těsto","posId":"17","price":1000,"isExtra":true},{"id":"57081176","note":"","count":1,"label":"okraj hotdog, bbq omáčka","posId":"A119","price":5700,"isExtra":true},{"id":"57081122","note":"","count":1,"label":"Jalapeňos","posId":"B102","price":2500,"KDSTags":["greenhighlight"],"isExtra":true},{"id":"57081185","note":"","count":1,"label":"Ananas","posId":"B100","price":2500,"KDSTags":["greenhighlight"],"isExtra":true},{"id":"57081219","note":"","count":1,"label":"Šunka","posId":"B106","price":3000,"KDSTags":["greenhighlight"],"isExtra":true},{"id":"57081233","note":"","count":1,"label":"Pepperoni salám","posId":"B109","price":3000,"KDSTags":["greenhighlight"],"isExtra":true},{"id":"57081243","note":"","count":1,"label":"Masové kuličky","posId":"B116","price":5900,"KDSTags":["greenhighlight"],"isExtra":true}]</t>
  </si>
  <si>
    <t>2026-03-06T21:05:49.757+01:00</t>
  </si>
  <si>
    <t>2026-03-06T21:23:35.876+01:00</t>
  </si>
  <si>
    <t>[{"id":"57081032","note":"","size":"Hawai 40cm","count":1,"label":"Hawai 40cm","posId":"102","price":30900,"isExtra":false},{"id":"57081101","note":"","count":1,"label":"Balné","posId":"K0000","price":2000,"isExtra":true},{"id":"57081135","note":"","count":1,"label":"okraj mozzarella, bylinky","posId":"A122","price":6500,"isExtra":true},{"id":"57081146","note":"","count":1,"label":"Bez ananasu","posId":"X100","price":0,"KDSTags":["redhighlight"],"isExtra":true},{"id":"57405790","note":"","size":"Pepsi 1l","count":1,"label":"Pepsi 1l","posId":"N124","price":5900,"isExtra":false},{"id":"57081069","note":"","size":"Česnekový dip","count":2,"label":"Česnekový dip","posId":"P106","price":2000,"isExtra":false},{"id":"57081111","note":"","count":2,"label":"Balné","posId":"K0000","price":1500,"isExtra":true}]</t>
  </si>
  <si>
    <t>2026-03-06T21:05:49.485+01:00</t>
  </si>
  <si>
    <t>2026-03-06T21:22:16.805+01:00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</si>
  <si>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40cm","posId":"111","price":30900,"isExtra":false},{"id":"57081101","note":"","count":1,"label":"Balné","posId":"K0000","price":2000,"isExtra":true},{"id":"57081099","note":"","count":1,"label":"bez plněných okrajů","posId":"X1000","price":0,"isExtra":true},{"id":"57081231","note":"","count":1,"label":"Pepperoni salám","posId":"C109","price":4000,"KDSTags":["greenhighlight"],"isExtra":true}]</t>
  </si>
  <si>
    <t>2026-03-06T21:02:10.562+01:00</t>
  </si>
  <si>
    <t>2026-03-06T21:21:19.670+01:00</t>
  </si>
  <si>
    <t>[{"id":"69400db90dc626f6c3c3fc0f","count":1,"label":"Zeleninová 40cm","posId":"103","price":30900,"isExtra":false},{"id":"01f1f771ad243e9a3e1e67cc","count":1,"label":"Balné","posId":"K0000","price":2000,"isExtra":true},{"id":"674840e52b930230e954cea7","count":1,"label":"BBQ základ","posId":"ZRB40","price":0,"isExtra":true},{"id":"695458c28103d4672f51a9ec","count":1,"label":"Kuře","posId":"C114","price":4000,"KDSTags":["greenhighlight"],"isExtra":true}]</t>
  </si>
  <si>
    <t>2026-03-06T21:01:49.954+01:00</t>
  </si>
  <si>
    <t>2026-03-06T21:15:27.661+01:00</t>
  </si>
  <si>
    <t>[{"id":"121","note":"","count":2,"label":"Comeback 32cm 🌶️","posId":"121","price":24900,"isExtra":false},{"id":"K0000","note":"","count":2,"label":"Balné","posId":"K0000","price":1500,"isExtra":true},{"id":"X103","note":"","count":4,"label":"Bez cibule","posId":"X103","price":0,"KDSTags":["redhighlight"],"isExtra":true}]</t>
  </si>
  <si>
    <t>2026-03-06T20:59:07.890+01:00</t>
  </si>
  <si>
    <t>2026-03-06T21:11:43.902+01:00</t>
  </si>
  <si>
    <t>[{"id":"69400db90dc626f6c3c3fc05","count":1,"label":"Hot &amp; Spicy 40cm 🌶️🌶️","posId":"110","price":30900,"isExtra":false},{"id":"01f1f771ad243e9a3e1e67cc","count":1,"label":"Balné","posId":"K0000","price":2000,"isExtra":true}]</t>
  </si>
  <si>
    <t>Kostiantyn</t>
  </si>
  <si>
    <t>2026-03-06T20:56:12.481+01:00</t>
  </si>
  <si>
    <t>2026-03-06T21:03:57.744+01:00</t>
  </si>
  <si>
    <t>[{"id":"118","note":"","count":1,"label":"BBQ Meteor 32cm","posId":"118","price":24900,"isExtra":false},{"id":"K0000","note":"","count":1,"label":"Balné","posId":"K0000","price":1500,"isExtra":true},{"id":"123","note":"","count":1,"label":"Quattro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32cm","posId":"123","price":24900,"isExtra":false},{"id":"K0000","note":"","count":1,"label":"Balné","posId":"K0000","price":1500,"isExtra":true}]</t>
  </si>
  <si>
    <t>2026-03-06T20:48:59.755+01:00</t>
  </si>
  <si>
    <t>2026-03-06T21:08:42.645+01:00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</si>
  <si>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bc7","count":1,"label":"Kukuřice","posId":"B115","price":2500,"KDSTags":["greenhighlight"],"isExtra":true},{"id":"69400db90dc626f6c3c3fc21","count":1,"label":"Comeback 32cm 🌶️","posId":"121","price":24900,"isExtra":false},{"id":"0828382bbc0f39abdadd9b99","count":1,"label":"Balné","posId":"K0000","price":1500,"isExtra":true},{"id":"684ae9784182d05e5daecb03","count":1,"label":"Bez slaniny","posId":"X108","price":0,"KDSTags":["redhighlight"],"isExtra":true},{"id":"69400db90dc626f6c3c3fc77","count":1,"label":"Pepsi 1l","posId":"N124","price":5900,"isExtra":false}]</t>
  </si>
  <si>
    <t>Oldřich</t>
  </si>
  <si>
    <t>2026-03-06T20:38:09.786+01:00</t>
  </si>
  <si>
    <t>2026-03-06T20:53:55.634+01:00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</si>
  <si>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okrajů","posId":"X1000","price":0,"isExtra":true},{"id":"102","note":"","count":1,"label":"Hawai 40cm","posId":"102","price":30900,"isExtra":false},{"id":"K0000","note":"","count":1,"label":"Balné","posId":"K0000","price":2000,"isExtra":true},{"id":"111","note":"","count":1,"label":"Quattro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40cm","posId":"111","price":30900,"isExtra":false},{"id":"K0000","note":"","count":1,"label":"Balné","posId":"K0000","price":2000,"isExtra":true}]</t>
  </si>
  <si>
    <t>2026-03-06T20:19:51.172+01:00</t>
  </si>
  <si>
    <t>2026-03-06T20:32:08.858+01:00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</si>
  <si>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🌶️🌶️","posId":"108","price":30900,"isExtra":false},{"id":"57081101","note":"","count":1,"label":"Balné","posId":"K0000","price":2000,"isExtra":true},{"id":"57081099","note":"","count":1,"label":"bez plněných okrajů","posId":"X1000","price":0,"isExtra":true},{"id":"57081227","note":"","count":1,"label":"Gorgonzola","posId":"C101","price":4000,"KDSTags":["greenhighlight"],"isExtra":true}]</t>
  </si>
  <si>
    <t>2026-03-06T20:19:25.775+01:00</t>
  </si>
  <si>
    <t>2026-03-06T20:28:44.682+01:00</t>
  </si>
  <si>
    <t>[{"id":"69400db90dc626f6c3c3fc15","count":1,"label":"Baby špenát &amp; kuře 40cm","posId":"104","price":30900,"isExtra":false},{"id":"01f1f771ad243e9a3e1e67cc","count":1,"label":"Balné","posId":"K0000","price":2000,"isExtra":true},{"id":"69400db90dc626f6c3c3fc01","count":1,"label":"Margherita 40cm","posId":"100","price":26900,"isExtra":false},{"id":"01f1f771ad243e9a3e1e67cc","count":1,"label":"Balné","posId":"K0000","price":2000,"isExtra":true}]</t>
  </si>
  <si>
    <t>2026-03-06T20:05:05.892+01:00</t>
  </si>
  <si>
    <t>2026-03-06T20:20:24.385+01:00</t>
  </si>
  <si>
    <t>2026-03-06T20:02:05.083+01:00</t>
  </si>
  <si>
    <t>2026-03-06T20:23:19.692+01:00</t>
  </si>
  <si>
    <t>2026-03-06T20:41:54.640+01:00</t>
  </si>
  <si>
    <t>2026-03-06T20:02:05.497+01:00</t>
  </si>
  <si>
    <t>[{"id":"ee394832-8137-440a-84b7-b9e0df42a9ab","note":"","count":1,"label":"Hawai 32 cm","posId":"114","price":24900,"isExtra":false},{"id":"3a8b6a85-3b5c-4ee4-be2d-261ab8731d6e","note":"","count":1,"label":"Dip česnekový","posId":"P106","price":2000,"isExtra":false},{"id":"5b1f2843-926a-4dd1-a5f0-4fddc7b45013","note":"","count":1,"label":"Margherita 32 cm","posId":"112","price":20900,"isExtra":false},{"id":"68d93a2c-5ce2-44a5-857b-6d579cd1f445","note":"","count":1,"label":"žampiony","posId":"B105","price":2500,"KDSTags":["greenhighlight"],"isExtra":true},{"id":"e8f571e6-dd36-42d7-8826-52c90315986b","note":"","count":1,"label":"Baby špenát &amp; kuře 40 cm","posId":"104","price":30900,"isExtra":false}]</t>
  </si>
  <si>
    <t>2026-03-06T19:52:41.912+01:00</t>
  </si>
  <si>
    <t>2026-03-06T20:03:24.692+01:00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</si>
  <si>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🌶️","posId":"121","price":24900,"isExtra":false},{"id":"57081111","note":"","count":1,"label":"Balné","posId":"K0000","price":1500,"isExtra":true},{"id":"57081105","note":"","count":1,"label":"bez plněných okrajů","posId":"X1000","price":0,"isExtra":true}]</t>
  </si>
  <si>
    <t>2026-03-06T19:46:01.830+01:00</t>
  </si>
  <si>
    <t>2026-03-06T20:01:37.426+01:00</t>
  </si>
  <si>
    <t>2026-03-06T19:45:33.350+01:00</t>
  </si>
  <si>
    <t>2026-03-06T19:57:58.549+01:00</t>
  </si>
  <si>
    <t>[{"id":"57081029","note":"","size":"BBQ Meteor 40cm","count":1,"label":"BBQ Meteor 40cm","posId":"106","price":30900,"isExtra":false},{"id":"57081101","note":"","count":1,"label":"Balné","posId":"K0000","price":2000,"isExtra":true},{"id":"57405792","note":"","size":"Mirinda 1l","count":1,"label":"Mirinda 1l","posId":"N126","price":5900,"isExtra":false},{"id":"57081069","note":"","size":"Česnekový dip","count":1,"label":"Česnekový dip","posId":"P106","price":2000,"isExtra":false},{"id":"57081111","note":"","count":1,"label":"Balné","posId":"K0000","price":1500,"isExtra":true},{"id":"59555779","note":"","size":"Choco Rolls","count":1,"label":"Choco Rolls","posId":"chr100","price":8900,"isExtra":false},{"id":"57081111","note":"","count":1,"label":"Balné","posId":"K0000","price":1500,"isExtra":true}]</t>
  </si>
  <si>
    <t>2026-03-06T19:38:18.634+01:00</t>
  </si>
  <si>
    <t>2026-03-06T19:49:34.683+01:00</t>
  </si>
  <si>
    <t>[{"id":"57081029","note":"","size":"BBQ Meteor 40cm","count":1,"label":"BBQ Meteor 40cm","posId":"106","price":30900,"isExtra":false},{"id":"57081101","note":"","count":1,"label":"Balné","posId":"K0000","price":2000,"isExtra":true},{"id":"59555792","note":"","count":1,"label":"Rajčatový základ","posId":"ZBR40","price":0,"isExtra":true},{"id":"57081070","note":"","size":"BBQ dip","count":1,"label":"BBQ dip","posId":"P105","price":2000,"isExtra":false},{"id":"57081111","note":"","count":1,"label":"Balné","posId":"K0000","price":1500,"isExtra":true},{"id":"57423460","note":"","size":"Dip Jalapeňos","count":1,"label":"Dip Jalapeňos","posId":"P107","price":2000,"isExtra":false},{"id":"57081111","note":"","count":1,"label":"Balné","posId":"K0000","price":1500,"isExtra":true}]</t>
  </si>
  <si>
    <t>2026-03-06T19:32:10.791+01:00</t>
  </si>
  <si>
    <t>2026-03-06T19:45:44.371+01:00</t>
  </si>
  <si>
    <t>2026-03-06T19:24:05.732+01:00</t>
  </si>
  <si>
    <t>2026-03-06T19:42:58.416+01:00</t>
  </si>
  <si>
    <t>[{"id":"69400db90dc626f6c3c3fc1d","count":1,"label":"Quattro Formaggi 32cm","posId":"123","price":24900,"isExtra":false},{"id":"0828382bbc0f39abdadd9b99","count":1,"label":"Balné","posId":"K0000","price":1500,"isExtra":true},{"id":"6980a3b6f008291838b887c7","count":1,"label":"bez plněných okrajů","posId":"X1000","price":0,"isExtra":true},{"id":"69400db90dc626f6c3c3fc2b","count":1,"label":"Hawai 32cm","posId":"114","price":24900,"isExtra":false},{"id":"0828382bbc0f39abdadd9b99","count":1,"label":"Balné","posId":"K0000","price":1500,"isExtra":true},{"id":"6980a3b6f008291838b887c7","count":1,"label":"bez plněných okrajů","posId":"X1000","price":0,"isExtra":true}]</t>
  </si>
  <si>
    <t>2026-03-06T19:19:05.127+01:00</t>
  </si>
  <si>
    <t>2026-03-06T19:38:48.387+01:00</t>
  </si>
  <si>
    <t>[{"id":"69400db90dc626f6c3c3fc77","count":1,"label":"Pepsi 1l","posId":"N124","price":5900,"isExtra":false},{"id":"69400db90dc626f6c3c3fc13","count":1,"label":"Capricciosa 40cm","posId":"101","price":30900,"isExtra":false},{"id":"01f1f771ad243e9a3e1e67cc","count":1,"label":"Balné","posId":"K0000","price":2000,"isExtra":true},{"id":"674840e52b930230e954cea6","count":1,"label":"Smetanový základ","posId":"ZRS40","price":0,"isExtra":true},{"id":"69400db90dc626f6c3c3fc5d","count":1,"label":"Česnekový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</si>
  <si>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2026-03-06T19:15:05.250+01:00</t>
  </si>
  <si>
    <t>2026-03-06T19:25:39.153+01:00</t>
  </si>
  <si>
    <t>2026-03-06T19:54:24.850+01:00</t>
  </si>
  <si>
    <t>2026-03-06T19:15:06.649+01:00</t>
  </si>
  <si>
    <t>[{"id":"36ea3088-07fd-428f-b871-c4a5ee9cef7b","note":"","count":1,"label":"Comeback 40 cm","posId":"109","price":30900,"isExtra":false},{"id":"d63e9120-8ffe-444c-ba51-6c942a13f4fc","note":"","count":1,"label":"Margherita 40 cm","posId":"100","price":26900,"isExtra":false},{"id":"eb426525-9181-4714-9963-380f5c0ae0e5","note":"","count":1,"label":"Okraj mozzarella, bylinky","posId":"A122","price":6500,"isExtra":true}]</t>
  </si>
  <si>
    <t>2026-03-06T19:08:52.169+01:00</t>
  </si>
  <si>
    <t>2026-03-06T19:27:19.332+01:00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</si>
  <si>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🌶️🌶️","posId":"110","price":30900,"isExtra":false},{"id":"01f1f771ad243e9a3e1e67cc","count":1,"label":"Balné","posId":"K0000","price":2000,"isExtra":true},{"id":"6980a3b6f008291838b88400","count":1,"label":"okraj mozzarella, bylinky","posId":"A122","price":6500,"isExtra":true}]</t>
  </si>
  <si>
    <t>2026-03-06T19:07:21.574+01:00</t>
  </si>
  <si>
    <t>2026-03-06T19:36:51.336+01:00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</si>
  <si>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bylinky","posId":"A121","price":5700,"isExtra":true}]</t>
  </si>
  <si>
    <t>2026-03-06T19:01:03.856+01:00</t>
  </si>
  <si>
    <t>2026-03-06T19:19:23.007+01:00</t>
  </si>
  <si>
    <t>2026-03-06T19:45:57.035+01:00</t>
  </si>
  <si>
    <t>2026-03-06T19:01:04.426+01:00</t>
  </si>
  <si>
    <t>2026-03-06T19:00:04.853+01:00</t>
  </si>
  <si>
    <t>2026-03-06T19:21:31.422+01:00</t>
  </si>
  <si>
    <t>2026-03-06T20:04:24.717+01:00</t>
  </si>
  <si>
    <t>2026-03-06T19:00:05.296+01:00</t>
  </si>
  <si>
    <t>[{"id":"ee394832-8137-440a-84b7-b9e0df42a9ab","note":"","count":1,"label":"Hawai 32 cm","posId":"114","price":24900,"isExtra":false},{"id":"21fd0686-e8d1-43f1-84c9-d96f5842a3ca","note":"","count":1,"label":"okraj mozzarella, bylinky","posId":"A121","price":5700,"isExtra":true},{"id":"35e045f9-bc36-46e9-8142-6579de78a05b","note":"","count":1,"label":"Comeback 32 cm","posId":"121","price":24900,"isExtra":false}]</t>
  </si>
  <si>
    <t>2026-03-06T18:57:04.732+01:00</t>
  </si>
  <si>
    <t>2026-03-06T19:14:26.851+01:00</t>
  </si>
  <si>
    <t>2026-03-06T19:37:44.439+01:00</t>
  </si>
  <si>
    <t>2026-03-06T18:57:05.475+01:00</t>
  </si>
  <si>
    <t>[{"id":"b9c4dfdf-aaa2-45da-8f3d-7d70ed6349f6","note":"","count":1,"label":"Sweet passion 32 cm","posId":"29","price":20900,"isExtra":false},{"id":"35e045f9-bc36-46e9-8142-6579de78a05b","note":"","count":1,"label":"Comeback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bylinky","posId":"A121","price":5700,"isExtra":true}]</t>
  </si>
  <si>
    <t>2026-03-06T18:56:40.707+01:00</t>
  </si>
  <si>
    <t>2026-03-06T19:08:34.937+01:00</t>
  </si>
  <si>
    <t>[{"id":"57081031","note":"","size":"Zeleninová 40cm","count":1,"label":"Zeleninová 40cm","posId":"103","price":30900,"isExtra":false},{"id":"57081101","note":"","count":1,"label":"Balné","posId":"K0000","price":2000,"isExtra":true},{"id":"59555795","note":"","count":1,"label":"Smetanový základ","posId":"ZRS40","price":0,"isExtra":true}]</t>
  </si>
  <si>
    <t>2026-03-06T18:54:05.047+01:00</t>
  </si>
  <si>
    <t>2026-03-06T19:06:00.121+01:00</t>
  </si>
  <si>
    <t>[{"id":"69400db90dc626f6c3c3fc2b","count":1,"label":"Hawai 32cm","posId":"114","price":24900,"isExtra":false},{"id":"0828382bbc0f39abdadd9b99","count":1,"label":"Balné","posId":"K0000","price":1500,"isExtra":true},{"id":"69400db90dc626f6c3c3fc77","count":1,"label":"Pepsi 1l","posId":"N124","price":5900,"isExtra":false},{"id":"69400db90dc626f6c3c3fc5f","count":1,"label":"BBQ dip","posId":"P105","price":2000,"isExtra":false},{"id":"0828382bbc0f39abdadd9b99","count":1,"label":"Balné","posId":"K0000","price":1500,"isExtra":true}]</t>
  </si>
  <si>
    <t>2026-03-06T18:45:05.646+01:00</t>
  </si>
  <si>
    <t>2026-03-06T18:54:52.840+01:00</t>
  </si>
  <si>
    <t>2026-03-06T19:06:08.022+01:00</t>
  </si>
  <si>
    <t>2026-03-06T18:45:06.003+01:00</t>
  </si>
  <si>
    <t>[{"id":"03ade9ce-5d0f-4499-a6a3-340b58ae4468","note":"","count":1,"label":"Capricciosa 32 cm","posId":"113","price":24900,"isExtra":false},{"id":"e2500e14-36a7-442f-9e4c-8df3f05db108","note":"","count":1,"label":"pepperoni salám","posId":"B109","price":3000,"KDSTags":["greenhighlight"],"isExtra":true},{"id":"3a8b6a85-3b5c-4ee4-be2d-261ab8731d6e","note":"","count":1,"label":"Dip česnekový","posId":"P106","price":2000,"isExtra":false}]</t>
  </si>
  <si>
    <t>2026-03-06T18:37:47.796+01:00</t>
  </si>
  <si>
    <t>2026-03-06T18:54:25.898+01:00</t>
  </si>
  <si>
    <t>[{"id":"69400db90dc626f6c3c3fc1b","count":1,"label":"Margherita 32cm","posId":"112","price":20900,"isExtra":false},{"id":"0828382bbc0f39abdadd9b99","count":1,"label":"Balné","posId":"K0000","price":1500,"isExtra":true},{"id":"6980a3b6f008291838b887c7","count":1,"label":"bez plněných okrajů","posId":"X1000","price":0,"isExtra":true},{"id":"695458c28103d4672f51abc1","count":1,"label":"Jalapeňos","posId":"B102","price":2500,"KDSTags":["greenhighlight"],"isExtra":true}]</t>
  </si>
  <si>
    <t>2026-03-06T18:15:30.221+01:00</t>
  </si>
  <si>
    <t>2026-03-06T18:29:43.893+01:00</t>
  </si>
  <si>
    <t>[{"id":"101","note":"","count":1,"label":"Capricciosa 40cm","posId":"101","price":30900,"isExtra":false},{"id":"K0000","note":"","count":1,"label":"Balné","posId":"K0000","price":2000,"isExtra":true},{"id":"C115","note":"","count":1,"label":"Kukuřice","posId":"C115","price":3500,"KDSTags":["greenhighlight"],"isExtra":true},{"id":"P100","note":"","count":1,"label":"Pepperoni Rolls 🌶️","posId":"P100","price":8900,"isExtra":false},{"id":"K0000","note":"","count":1,"label":"Balné","posId":"K0000","price":1500,"isExtra":true}]</t>
  </si>
  <si>
    <t>2026-03-06T18:12:53.647+01:00</t>
  </si>
  <si>
    <t>2026-03-06T18:22:22.814+01:00</t>
  </si>
  <si>
    <t>[{"id":"69400db90dc626f6c3c3fc85","count":1,"label":"Guarana classic zero","posId":"N143","price":5500,"isExtra":false},{"id":"69400db90dc626f6c3c3fc11","count":1,"label":"Hawai 40cm","posId":"102","price":30900,"isExtra":false},{"id":"01f1f771ad243e9a3e1e67cc","count":1,"label":"Balné","posId":"K0000","price":2000,"isExtra":true},{"id":"674840e52b930230e954cea7","count":1,"label":"BBQ základ","posId":"ZRB40","price":0,"isExtra":true},{"id":"6980a3b6f008291838b883ff","count":1,"label":"bez plněných okrajů","posId":"X1000","price":0,"isExtra":true},{"id":"695458c28103d4672f51a9e6","count":1,"label":"Kukuřice","posId":"C115","price":3500,"KDSTags":["greenhighlight"],"isExtra":true},{"id":"69400db90dc626f6c3c3fc5d","count":1,"label":"Česnekový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</si>
  <si>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2026-03-06T18:06:47.618+01:00</t>
  </si>
  <si>
    <t>2026-03-06T18:20:30.851+01:00</t>
  </si>
  <si>
    <t>[{"id":"69400db90dc626f6c3c3fc31","count":1,"label":"Veggieballs 32cm 🌶️🌶️","posId":"117","price":24900,"isExtra":false},{"id":"0828382bbc0f39abdadd9b99","count":1,"label":"Balné","posId":"K0000","price":1500,"isExtra":true},{"id":"6980a3b6f008291838b887c7","count":1,"label":"bez plněných okrajů","posId":"X1000","price":0,"isExtra":true},{"id":"684ae9784182d05e5daecc06","count":1,"label":"Bez jalapenos","posId":"X102","price":0,"KDSTags":["redhighlight"],"isExtra":true},{"id":"69400db90dc626f6c3c3fc1d","count":1,"label":"Quattro Formaggi 32cm","posId":"123","price":24900,"isExtra":false},{"id":"0828382bbc0f39abdadd9b99","count":1,"label":"Balné","posId":"K0000","price":1500,"isExtra":true},{"id":"6977bf4da1da98ea63c3a718","count":1,"label":"USA těsto","posId":"17","price":1000,"isExtra":true},{"id":"674840e52b930230e954c9e3","count":1,"label":"BBQ základ","posId":"ZSB32","price":0,"isExtra":true},{"id":"6980a3b6f008291838b887c8","count":1,"label":"okraj mozzarella, bylinky","posId":"A121","price":5700,"isExtra":true},{"id":"695458c28103d4672f51abcd","count":1,"label":"Kuře","posId":"B114","price":3000,"KDSTags":["greenhighlight"],"isExtra":true},{"id":"69400db90dc626f6c3c3fc5d","count":1,"label":"Česnekový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</si>
  <si>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2026-03-06T17:59:35.396+01:00</t>
  </si>
  <si>
    <t>2026-03-06T18:07:19.437+01:00</t>
  </si>
  <si>
    <t>[{"id":"da5a8aac-e4ba-43e9-aa97-4a4b406352ee","count":1,"label":"Pizza Margherita 32","posId":"112","price":20900,"isExtra":false,"creatorId":"0jwmAtVledritT9SA7vYn","isPackging":0,"actualLabel":"Pizza Margherita 32"},{"id":"9c196f30-3802-451b-980c-d5dc0fceef14","count":1,"label":"Pizza BBQ Meteor 32","posId":"118","price":24900,"isExtra":false,"creatorId":"oKVcqN5_ohcqUmEDsTAfa","isPackging":0,"actualLabel":"Pizza BBQ Meteor 32"},{"id":"extra_20230331101812_74","count":1,"label":"Cibule","posId":"B103","price":2500,"KDSTags":["greenhighlight"],"isExtra":true,"mainItemId":"9c196f30-3802-451b-980c-d5dc0fceef14"}]</t>
  </si>
  <si>
    <t>Ismikhan</t>
  </si>
  <si>
    <t>2026-03-06T17:50:17.094+01:00</t>
  </si>
  <si>
    <t>2026-03-06T17:59:05.629+01:00</t>
  </si>
  <si>
    <t>[{"id":"106","note":"","count":1,"label":"BBQ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základ","posId":"ZBS40","price":0,"isExtra":true},{"id":"X1000","note":"","count":1,"label":"bez plněných okrajů","posId":"X1000","price":0,"isExtra":true}]</t>
  </si>
  <si>
    <t>2026-03-06T17:42:49.773+01:00</t>
  </si>
  <si>
    <t>2026-03-06T17:53:45.322+01:00</t>
  </si>
  <si>
    <t>[{"id":"97c710af-c51c-4fa1-8ff3-1e2aa47a8648","count":1,"label":"Pizza Capricciosa 32","posId":"113","price":24900,"isExtra":false,"creatorId":"rgiEONZuDMcwlZUTIPQI5","isPackging":0,"actualLabel":"Pizza Capricciosa 32"},{"id":"38ba12cb-7e06-4754-8714-03609598fc8f","count":1,"label":"Pizza Hot &amp; Spicy 32","posId":"122","price":24900,"isExtra":false,"creatorId":"qE7LJNVDO_yRCkX9U8Uli","isPackging":0,"actualLabel":"Pizza Hot &amp; Spicy 32"},{"id":"31c0dfca-6f85-4bc6-9421-409b4483b607","count":1,"label":"Pizza Pepperoni 32","posId":"120","price":24900,"isExtra":false,"creatorId":"L0k2Dl7oUW1_2l-0GE6Ty","isPackging":0,"actualLabel":"Pizza Pepperoni 32"},{"id":"a902d94b-4667-4702-ad71-4744adfe8fad","count":1,"label":"Pizza Quattro Formaggi 32","posId":"123","price":24900,"isExtra":false,"creatorId":"jfIREl3F53V3MCFBZdHtJ","isPackging":0,"actualLabel":"Pizza Quattro Formaggi 32"},{"id":"xdnKPZnUke33h1cSaQWBm","count":1,"label":"Rajčatový základ","posId":"ZSR32","price":0,"isExtra":true,"mainItemId":"a902d94b-4667-4702-ad71-4744adfe8fad"}]</t>
  </si>
  <si>
    <t>2026-03-06T17:33:05.514+01:00</t>
  </si>
  <si>
    <t>2026-03-06T17:43:38.276+01:00</t>
  </si>
  <si>
    <t>2026-03-06T17:33:05.420+01:00</t>
  </si>
  <si>
    <t>2026-03-06T17:45:47.312+01:00</t>
  </si>
  <si>
    <t>2026-03-06T18:17:54.958+01:00</t>
  </si>
  <si>
    <t>2026-03-06T17:33:06.394+01:00</t>
  </si>
  <si>
    <t>[{"id":"8c704055-e242-493d-b754-bb711e5a6c0b","note":"","count":1,"label":"Hawai 40 cm","posId":"102","price":30900,"isExtra":false},{"id":"eb426525-9181-4714-9963-380f5c0ae0e5","note":"","count":1,"label":"Okraj mozzarella, bylinky","posId":"A122","price":6500,"isExtra":true},{"id":"3a8b6a85-3b5c-4ee4-be2d-261ab8731d6e","note":"","count":1,"label":"Dip česnekový","posId":"P106","price":2000,"isExtra":false}]</t>
  </si>
  <si>
    <t>2026-03-06T17:32:23.952+01:00</t>
  </si>
  <si>
    <t>2026-03-06T17:41:00.453+01:00</t>
  </si>
  <si>
    <t>[{"id":"14d74183-8108-4914-8e03-e680c274b617","count":1,"label":"Pizza Capricciosa 40","posId":"101","price":30900,"isExtra":false,"creatorId":"uNtuhzaDz5YhGpUT6qPyI","isPackging":0,"actualLabel":"Pizza Capricciosa 40"},{"id":"60b32f9b-7064-4917-aed7-67a49f9cad9a","count":1,"label":"Pizza Quattro Formaggi 40","posId":"111","price":30900,"isExtra":false,"creatorId":"h-CyYUvX_QrM5-FLduFR1","isPackging":0,"actualLabel":"Pizza Quattro Formaggi 40"}]</t>
  </si>
  <si>
    <t>2026-03-06T17:22:26.232+01:00</t>
  </si>
  <si>
    <t>2026-03-06T17:29:20.529+01:00</t>
  </si>
  <si>
    <t>[{"id":"69400db90dc626f6c3c3fc15","count":1,"label":"Baby špenát &amp; kuře 40cm","posId":"104","price":30900,"isExtra":false},{"id":"01f1f771ad243e9a3e1e67cc","count":1,"label":"Balné","posId":"K0000","price":2000,"isExtra":true},{"id":"674840e52b930230e954cfbd","count":1,"label":"Rajčatový základ","posId":"ZSR40","price":0,"isExtra":true}]</t>
  </si>
  <si>
    <t>2026-03-06T16:42:36.096+01:00</t>
  </si>
  <si>
    <t>2026-03-06T16:49:24.269+01:00</t>
  </si>
  <si>
    <t>2026-03-06T16:16:43.516+01:00</t>
  </si>
  <si>
    <t>2026-03-06T16:23:03.905+01:00</t>
  </si>
  <si>
    <t>[{"id":"38ba12cb-7e06-4754-8714-03609598fc8f","count":1,"label":"Pizza Hot &amp; Spicy 32","posId":"122","price":24900,"isExtra":false,"creatorId":"uJ66kLjR6OmlYJiInovgO","isPackging":0,"actualLabel":"Pizza Hot &amp; Spicy 32"}]</t>
  </si>
  <si>
    <t>2026-03-06T16:12:26.195+01:00</t>
  </si>
  <si>
    <t>2026-03-06T16:19:38.054+01:00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</si>
  <si>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🌶️","posId":"109","price":30900,"isExtra":false},{"id":"01f1f771ad243e9a3e1e67cc","count":1,"label":"Balné","posId":"K0000","price":2000,"isExtra":true},{"id":"674840e52b930230e954cea7","count":1,"label":"BBQ základ","posId":"ZRB40","price":0,"isExtra":true},{"id":"69400db90dc626f6c3c3fc5d","count":2,"label":"Česnekový dip","posId":"P106","price":2000,"isExtra":false},{"id":"0828382bbc0f39abdadd9b99","count":2,"label":"Balné","posId":"K0000","price":1500,"isExtra":true},{"id":"69400db90dc626f6c3c3fc7d","count":1,"label":"Poděbradská malinovka 0,5l","posId":"N129","price":4900,"isExtra":false},{"id":"69400db90dc626f6c3c3fc7f","count":1,"label":"Aquilla jemně perlivá","posId":"N141","price":3900,"isExtra":false}]</t>
  </si>
  <si>
    <t>2026-03-06T16:08:03.574+01:00</t>
  </si>
  <si>
    <t>2026-03-06T16:17:23.111+01:00</t>
  </si>
  <si>
    <t>2026-03-06T16:37:33.728+01:00</t>
  </si>
  <si>
    <t>2026-03-06T16:08:05.543+01:00</t>
  </si>
  <si>
    <t>[{"id":"1fae666b-4102-4ed0-b317-2a07b21ae279","note":"","count":1,"label":"Hot &amp; Spicy 40 cm","posId":"110","price":30900,"isExtra":false},{"id":"57c816b2-3e3f-46c2-b126-b09910d79cb0","note":"","count":1,"label":"změna na Smetanový základ","posId":"57c816b2-3e3f-46c2-b126-b09910d79cb0","price":0,"isExtra":true},{"id":"3a8b6a85-3b5c-4ee4-be2d-261ab8731d6e","note":"","count":1,"label":"Dip česnekový","posId":"P106","price":2000,"isExtra":false}]</t>
  </si>
  <si>
    <t>2026-03-06T15:23:03.310+01:00</t>
  </si>
  <si>
    <t>2026-03-06T15:41:44.652+01:00</t>
  </si>
  <si>
    <t>2026-03-06T15:20:04.635+01:00</t>
  </si>
  <si>
    <t>2026-03-06T15:40:30.707+01:00</t>
  </si>
  <si>
    <t>2026-03-06T16:08:29.248+01:00</t>
  </si>
  <si>
    <t>2026-03-06T15:20:04.997+01:00</t>
  </si>
  <si>
    <t>[{"id":"8c704055-e242-493d-b754-bb711e5a6c0b","note":"","count":1,"label":"Hawai 40 cm","posId":"102","price":30900,"isExtra":false},{"id":"52cffa8b-0a47-4e13-b315-64f9374ef0a7","note":"","count":1,"label":"Okraj Hotdog bez omáčky","posId":"A126","price":6500,"isExtra":true},{"id":"cd609a07-df60-45aa-80ee-74409e6c9fa9","note":"","count":1,"label":"Ananas","posId":"C100","price":3500,"KDSTags":["greenhighlight"],"isExtra":true},{"id":"ad7c292a-48c9-48db-b64c-0f7f8ebced7f","note":"","count":1,"label":"BBQ Meteor 40 cm","posId":"106","price":30900,"isExtra":false},{"id":"52cffa8b-0a47-4e13-b315-64f9374ef0a7","note":"","count":1,"label":"Okraj Hotdog bez omáčky","posId":"A126","price":6500,"isExtra":true},{"id":"ad7c292a-48c9-48db-b64c-0f7f8ebced7f","note":"","count":1,"label":"BBQ Meteor 40 cm","posId":"106","price":30900,"isExtra":false},{"id":"52cffa8b-0a47-4e13-b315-64f9374ef0a7","note":"","count":1,"label":"Okraj Hotdog bez omáčky","posId":"A126","price":6500,"isExtra":true},{"id":"ee394832-8137-440a-84b7-b9e0df42a9ab","note":"","count":1,"label":"Hawai 32 cm","posId":"114","price":24900,"isExtra":false},{"id":"2585f58b-88a9-4cf3-bee9-d0f178b1877c","note":"","count":1,"label":"okraj Hotdog bez omáčky","posId":"A125","price":5700,"isExtra":true},{"id":"92786627-aa7f-470b-9a46-ca4d5978f1b3","note":"","count":1,"label":"ananas","posId":"B100","price":2500,"KDSTags":["greenhighlight"],"isExtra":true},{"id":"f1315fc0-dfbb-459c-9f31-49d8e60875f4","note":"","count":1,"label":"Pepperoni 40 cm","posId":"108","price":30900,"isExtra":false},{"id":"57c816b2-3e3f-46c2-b126-b09910d79cb0","note":"","count":1,"label":"změna na Smetanový základ","posId":"57c816b2-3e3f-46c2-b126-b09910d79cb0","price":0,"isExtra":true},{"id":"622835b8-8ccd-4776-9f66-ccee484725e6","note":"","count":1,"label":"Okraj Hotdog, hořčice","posId":"A118","price":6500,"isExtra":true},{"id":"3a8b6a85-3b5c-4ee4-be2d-261ab8731d6e","note":"","count":1,"label":"Dip česnekový","posId":"P106","price":2000,"isExtra":false}]</t>
  </si>
  <si>
    <t>2026-03-06T15:13:50.281+01:00</t>
  </si>
  <si>
    <t>2026-03-06T15:13:52.275+01:00</t>
  </si>
  <si>
    <t>[{"id":"9c4c1ddf-cd82-4c07-89d0-ed3e0fb213ef","count":1,"label":"Guarana kiwi a jablko","posId":"N144","price":5500,"isExtra":false,"creatorId":"PEFXYApuOETXd7A8-Dc9l","isPackging":0,"actualLabel":"Guarana kiwi a jablko"}]</t>
  </si>
  <si>
    <t>2026-03-06T14:57:03.144+01:00</t>
  </si>
  <si>
    <t>2026-03-06T15:03:04.113+01:00</t>
  </si>
  <si>
    <t>[{"id":"4b4a3c41-e6f7-4559-ba91-d32fecf13e87","count":1,"label":"Pizza Hawai 18 cm","posId":"126","price":11900,"isExtra":false,"creatorId":"XcEHxTlVznmcdEWjHJ5bJ","isPackging":0,"actualLabel":"Pizza Hawai 18 cm"},{"id":"RjnzJvFGQ7bViwxWS8fAW","count":1,"label":"Bez ananasu","posId":"X100","price":0,"KDSTags":["redhighlight"],"isExtra":true,"mainItemId":"4b4a3c41-e6f7-4559-ba91-d32fecf13e87"},{"id":"extra_20230331101812_54","count":1,"label":"Kukuřice","posId":"A115","price":1500,"isExtra":true,"mainItemId":"4b4a3c41-e6f7-4559-ba91-d32fecf13e87"}]</t>
  </si>
  <si>
    <t>2026-03-06T14:11:19.868+01:00</t>
  </si>
  <si>
    <t>2026-03-06T14:15:23.742+01:00</t>
  </si>
  <si>
    <t>[{"id":"cd7798b9-deb2-4229-a68e-ebefba7ee9e4","count":1,"label":"Pizza Comeback 32","posId":"121","price":24900,"isExtra":false,"creatorId":"lLEtpD0k-jsKQ4CF7zdoK","isPackging":0,"actualLabel":"Pizza Comeback 32"},{"id":"-Z-mOVANm0ixYVAY4s3sN","count":1,"label":"Bez cibule","posId":"X103","price":0,"KDSTags":["redhighlight"],"isExtra":true,"mainItemId":"cd7798b9-deb2-4229-a68e-ebefba7ee9e4"}]</t>
  </si>
  <si>
    <t>2026-03-06T13:25:51.090+01:00</t>
  </si>
  <si>
    <t>2026-03-06T13:33:29.864+01:00</t>
  </si>
  <si>
    <t>2026-03-06T13:13:03.835+01:00</t>
  </si>
  <si>
    <t>2026-03-06T13:18:50.439+01:00</t>
  </si>
  <si>
    <t>2026-03-06T13:37:32.761+01:00</t>
  </si>
  <si>
    <t>2026-03-06T13:13:04.535+01:00</t>
  </si>
  <si>
    <t>[{"id":"d63e9120-8ffe-444c-ba51-6c942a13f4fc","note":"","count":1,"label":"Margherita 40 cm","posId":"100","price":26900,"isExtra":false},{"id":"57c816b2-3e3f-46c2-b126-b09910d79cb0","note":"","count":1,"label":"změna na Smetanový základ","posId":"57c816b2-3e3f-46c2-b126-b09910d79cb0","price":0,"isExtra":true},{"id":"3a8b6a85-3b5c-4ee4-be2d-261ab8731d6e","note":"","count":2,"label":"Dip česnekový","posId":"P106","price":2000,"isExtra":false}]</t>
  </si>
  <si>
    <t>2026-03-06T13:05:53.900+01:00</t>
  </si>
  <si>
    <t>2026-03-06T13:06:06.357+01:00</t>
  </si>
  <si>
    <t>[{"id":"5f81889f-efd5-46d5-84c1-d11302ff3cb2","count":1,"label":"Aquilla černý čaj a broskev","posId":"N120","price":4900,"isExtra":false,"creatorId":"8Fh2dSV9D0sX6yzBcTAOd","isPackging":0,"actualLabel":"Aquilla černý čaj a broskev"}]</t>
  </si>
  <si>
    <t>2026-03-06T12:54:14.357+01:00</t>
  </si>
  <si>
    <t>2026-03-06T13:00:12.606+01:00</t>
  </si>
  <si>
    <t>[{"id":"31c0dfca-6f85-4bc6-9421-409b4483b607","count":1,"label":"Pizza Pepperoni 32","posId":"120","price":24900,"isExtra":false,"creatorId":"EgfWNmjVgsdYuWyorXj2y","isPackging":0,"actualLabel":"Pizza Pepperoni 32"}]</t>
  </si>
  <si>
    <t>2026-03-06T12:50:05.237+01:00</t>
  </si>
  <si>
    <t>2026-03-06T12:58:49.278+01:00</t>
  </si>
  <si>
    <t>2026-03-06T12:34:34.779+01:00</t>
  </si>
  <si>
    <t>2026-03-06T12:44:28.626+01:00</t>
  </si>
  <si>
    <t>[{"id":"69400db90dc626f6c3c3fc21","count":1,"label":"Comeback 32cm 🌶️","posId":"121","price":24900,"isExtra":false},{"id":"0828382bbc0f39abdadd9b99","count":1,"label":"Balné","posId":"K0000","price":1500,"isExtra":true}]</t>
  </si>
  <si>
    <t>2026-03-06T12:34:34.350+01:00</t>
  </si>
  <si>
    <t>2026-03-06T12:45:14.422+01:00</t>
  </si>
  <si>
    <t>[{"id":"69400db90dc626f6c3c3fc2d","count":1,"label":"Capricciosa 32cm","posId":"113","price":24900,"isExtra":false},{"id":"0828382bbc0f39abdadd9b99","count":1,"label":"Balné","posId":"K0000","price":1500,"isExtra":true},{"id":"6980a3b6f008291838b887c8","count":1,"label":"okraj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bylinky","posId":"A121","price":5700,"isExtra":true},{"id":"69400db90dc626f6c3c3fc5d","count":1,"label":"Česnekový dip","posId":"P106","price":2000,"isExtra":false},{"id":"0828382bbc0f39abdadd9b99","count":1,"label":"Balné","posId":"K0000","price":1500,"isExtra":true}]</t>
  </si>
  <si>
    <t>2026-03-06T12:17:43.719+01:00</t>
  </si>
  <si>
    <t>2026-03-06T12:29:29.247+01:00</t>
  </si>
  <si>
    <t>[{"id":"111","note":"","count":1,"label":"Quattro Formaggi 40cm","posId":"111","price":30900,"isExtra":false},{"id":"K0000","note":"","count":1,"label":"Balné","posId":"K0000","price":2000,"isExtra":true},{"id":"109","note":"","count":1,"label":"Comeback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🌶️","posId":"109","price":30900,"isExtra":false},{"id":"K0000","note":"","count":1,"label":"Balné","posId":"K0000","price":2000,"isExtra":true},{"id":"A124","note":"","count":1,"label":"okraj mozzarella, bbq omáčka","posId":"A124","price":6500,"isExtra":true},{"id":"P106","note":"","count":3,"label":"Česnekový dip","posId":"P106","price":2000,"isExtra":false},{"id":"K0000","note":"","count":3,"label":"Balné","posId":"K0000","price":1500,"isExtra":true}]</t>
  </si>
  <si>
    <t>2026-03-06T12:11:21.800+01:00</t>
  </si>
  <si>
    <t>2026-03-06T12:19:36.243+01:00</t>
  </si>
  <si>
    <t>[{"id":"69400db90dc626f6c3c3fc2b","count":1,"label":"Hawai 32cm","posId":"114","price":24900,"isExtra":false},{"id":"0828382bbc0f39abdadd9b99","count":1,"label":"Balné","posId":"K0000","price":1500,"isExtra":true},{"id":"6980a3b6f008291838b887c7","count":1,"label":"bez plněných okrajů","posId":"X1000","price":0,"isExtra":true}]</t>
  </si>
  <si>
    <t>Marek</t>
  </si>
  <si>
    <t>2026-03-06T11:33:24.249+01:00</t>
  </si>
  <si>
    <t>2026-03-06T11:40:04.106+01:00</t>
  </si>
  <si>
    <t>2026-03-06T11:11:03.310+01:00</t>
  </si>
  <si>
    <t>2026-03-06T11:23:53.884+01:00</t>
  </si>
  <si>
    <t>2026-03-06T11:38:50.981+01:00</t>
  </si>
  <si>
    <t>2026-03-06T11:11:04.062+01:00</t>
  </si>
  <si>
    <t>[{"id":"36ea3088-07fd-428f-b871-c4a5ee9cef7b","note":"","count":1,"label":"Comeback 40 cm","posId":"109","price":30900,"isExtra":false},{"id":"8c704055-e242-493d-b754-bb711e5a6c0b","note":"","count":1,"label":"Hawai 40 cm","posId":"102","price":30900,"isExtra":false}]</t>
  </si>
  <si>
    <t>2026-03-06T11:10:46.672+01:00</t>
  </si>
  <si>
    <t>2026-03-06T11:17:56.808+01:00</t>
  </si>
  <si>
    <t>[{"id":"31cc2dec-1acd-4403-88c1-9561117576d8","count":1,"label":"Pizza Špenát kuře 40 cm","posId":"104","price":30900,"isExtra":false,"creatorId":"_clRJgIzmRnLE0IPOXkUI","isPackging":0,"actualLabel":"Pizza Špenát kuře 40 cm"}]</t>
  </si>
  <si>
    <t>2026-03-06T11:06:57.737+01:00</t>
  </si>
  <si>
    <t>2026-03-06T11:18:00.828+01:00</t>
  </si>
  <si>
    <t>[{"id":"4840b596-3cdb-45c4-b923-20f516f622b6","count":1,"label":"Pizza Zeleninová 18 cm","posId":"127","price":11900,"isExtra":false,"creatorId":"YB-i963MrAumUcz82lfcH","isPackging":0,"actualLabel":"Pizza Zeleninová 18 cm"}]</t>
  </si>
  <si>
    <t>2026-03-06T00:45:37.133+01:00</t>
  </si>
  <si>
    <t>2026-03-06T00:45:43.976+01:00</t>
  </si>
  <si>
    <t>[{"id":"9c4c1ddf-cd82-4c07-89d0-ed3e0fb213ef","count":1,"label":"Guarana kiwi a jablko","posId":"N144","price":5500,"isExtra":false,"discount":{"type":"absolute","value":35},"creatorId":"-CTw2qJlSdzcMRn2OeXHN","isPackging":0,"actualLabel":"Guarana kiwi a jablko"},{"id":"7507a487-c26a-4f94-8eb3-363e2592ef8e","count":1,"label":"Pepsi 1l","posId":"N124","price":5900,"isExtra":false,"creatorId":"W6vutFhD_avY8DTxmBJbQ","isPackging":0,"actualLabel":"Pepsi 1l"}]</t>
  </si>
  <si>
    <t>2026-03-06T00:09:00.521+01:00</t>
  </si>
  <si>
    <t>2026-03-06T00:16:34.435+01:00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</si>
  <si>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bc5","count":1,"label":"Paprika","posId":"B111","price":2500,"KDSTags":["greenhighlight"],"isExtra":true},{"id":"695458c28103d4672f51abc7","count":1,"label":"Kukuřice","posId":"B115","price":2500,"KDSTags":["greenhighlight"],"isExtra":true},{"id":"69400db90dc626f6c3c3fc79","count":1,"label":"Pepsi zero sugar 1l","posId":"N125","price":5900,"isExtra":false}]</t>
  </si>
  <si>
    <t>2026-03-06T00:06:59.776+01:00</t>
  </si>
  <si>
    <t>2026-03-06T00:14:33.407+01:00</t>
  </si>
  <si>
    <t>2026-03-05T23:45:54.379+01:00</t>
  </si>
  <si>
    <t>2026-03-05T23:53:12.342+01:00</t>
  </si>
  <si>
    <t>2026-03-05T23:41:22.319+01:00</t>
  </si>
  <si>
    <t>2026-03-05T23:53:10.509+01:00</t>
  </si>
  <si>
    <t>[{"id":"69400db90dc626f6c3c3fc2d","count":1,"label":"Capricciosa 32cm","posId":"113","price":24900,"isExtra":false},{"id":"0828382bbc0f39abdadd9b99","count":1,"label":"Balné","posId":"K0000","price":1500,"isExtra":true},{"id":"684ae9784182d05e5daecbc5","count":1,"label":"Bez oliv","posId":"X112","price":0,"KDSTags":["redhighlight"],"isExtra":true}]</t>
  </si>
  <si>
    <t>2026-03-05T23:10:52.199+01:00</t>
  </si>
  <si>
    <t>2026-03-05T23:17:18.106+01:00</t>
  </si>
  <si>
    <t>[{"id":"110","note":"","count":1,"label":"Hot &amp; Spicy 40cm 🌶️🌶️","posId":"110","price":30900,"isExtra":false},{"id":"K0000","note":"","count":1,"label":"Balné","posId":"K0000","price":2000,"isExtra":true},{"id":"C106","note":"","count":1,"label":"Šunka","posId":"C106","price":4000,"KDSTags":["greenhighlight"],"isExtra":true}]</t>
  </si>
  <si>
    <t>2026-03-05T23:07:12.164+01:00</t>
  </si>
  <si>
    <t>2026-03-05T23:15:47.152+01:00</t>
  </si>
  <si>
    <t>[{"id":"113","note":"","count":1,"label":"Capricciosa 32cm","posId":"113","price":24900,"isExtra":false},{"id":"K0000","note":"","count":1,"label":"Balné","posId":"K0000","price":1500,"isExtra":true},{"id":"X1000","note":"","count":1,"label":"bez plněných okrajů","posId":"X1000","price":0,"isExtra":true}]</t>
  </si>
  <si>
    <t>Volodymyr Vychivskyi</t>
  </si>
  <si>
    <t>2026-03-05T22:49:06.269+01:00</t>
  </si>
  <si>
    <t>2026-03-05T23:02:43.843+01:00</t>
  </si>
  <si>
    <t>2026-03-05T23:14:36.115+01:00</t>
  </si>
  <si>
    <t>2026-03-05T22:49:07.007+01:00</t>
  </si>
  <si>
    <t>[{"id":"b9c4dfdf-aaa2-45da-8f3d-7d70ed6349f6","note":"","count":1,"label":"Sweet passion 32 cm","posId":"29","price":20900,"isExtra":false},{"id":"96b5d091-fc97-4d1a-8602-51839892aa23","note":"","count":1,"label":"Dip jalapenos","posId":"P107","price":2000,"isExtra":false},{"id":"03ade9ce-5d0f-4499-a6a3-340b58ae4468","note":"","count":1,"label":"Capricciosa 32 cm","posId":"113","price":24900,"isExtra":false},{"id":"cf590a42-3894-4cb1-9be7-6da354b8453d","note":"","count":1,"label":"olivy","posId":"B112","price":2500,"KDSTags":["greenhighlight"],"isExtra":true},{"id":"68d93a2c-5ce2-44a5-857b-6d579cd1f445","note":"","count":1,"label":"žampiony","posId":"B105","price":2500,"KDSTags":["greenhighlight"],"isExtra":true}]</t>
  </si>
  <si>
    <t>2026-03-05T22:46:59.000+01:00</t>
  </si>
  <si>
    <t>2026-03-05T22:58:52.017+01:00</t>
  </si>
  <si>
    <t>2026-03-05T22:33:20.498+01:00</t>
  </si>
  <si>
    <t>2026-03-05T22:41:24.970+01:00</t>
  </si>
  <si>
    <t>[{"id":"69400db90dc626f6c3c3fc1d","count":1,"label":"Quattro Formaggi 32cm","posId":"123","price":24900,"isExtra":false},{"id":"0828382bbc0f39abdadd9b99","count":1,"label":"Balné","posId":"K0000","price":1500,"isExtra":true},{"id":"69400db90dc626f6c3c3fc81","count":1,"label":"Aquilla neperlivá","posId":"N140","price":3900,"isExtra":false}]</t>
  </si>
  <si>
    <t>2026-03-05T22:14:58.246+01:00</t>
  </si>
  <si>
    <t>2026-03-05T22:20:52.909+01:00</t>
  </si>
  <si>
    <t>2026-03-05T22:14:31.871+01:00</t>
  </si>
  <si>
    <t>2026-03-05T22:26:11.991+01:00</t>
  </si>
  <si>
    <t>[{"id":"114","note":"","count":1,"label":"Hawai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okrajů","posId":"X1000","price":0,"isExtra":true},{"id":"123","note":"","count":1,"label":"Quattro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okrajů","posId":"X1000","price":0,"isExtra":true},{"id":"N124","note":"","count":1,"label":"Pepsi 1l","posId":"N124","price":5900,"isExtra":false}]</t>
  </si>
  <si>
    <t>2026-03-05T22:09:05.228+01:00</t>
  </si>
  <si>
    <t>2026-03-05T22:15:27.626+01:00</t>
  </si>
  <si>
    <t>2026-03-05T22:28:50.481+01:00</t>
  </si>
  <si>
    <t>2026-03-05T22:09:05.529+01:00</t>
  </si>
  <si>
    <t>2026-03-05T22:07:04.191+01:00</t>
  </si>
  <si>
    <t>2026-03-05T22:15:24.665+01:00</t>
  </si>
  <si>
    <t>[{"id":"c48047a3-b360-4cc6-8231-e37932ddbc84","count":1,"label":"Pizza Comeback 18","posId":"133","price":11900,"isExtra":false,"creatorId":"jmTiBb3_7MWYlPUsCzm-1","isPackging":0,"actualLabel":"Pizza Comeback 18"}]</t>
  </si>
  <si>
    <t>Khazak</t>
  </si>
  <si>
    <t>2026-03-05T21:35:17.605+01:00</t>
  </si>
  <si>
    <t>2026-03-05T21:51:43.524+01:00</t>
  </si>
  <si>
    <t>[{"id":"106","note":"","count":1,"label":"BBQ Meteor 40cm","posId":"106","price":30900,"isExtra":false},{"id":"K0000","note":"","count":1,"label":"Balné","posId":"K0000","price":2000,"isExtra":true},{"id":"C102","note":"","count":1,"label":"Jalapeňos","posId":"C102","price":3500,"KDSTags":["greenhighlight"],"isExtra":true},{"id":"C103","note":"","count":1,"label":"Cibule","posId":"C103","price":3500,"KDSTags":["greenhighlight"],"isExtra":true},{"id":"C115","note":"","count":1,"label":"Kukuřice","posId":"C115","price":3500,"KDSTags":["greenhighlight"],"isExtra":true},{"id":"C106","note":"","count":1,"label":"Šunka","posId":"C106","price":4000,"KDSTags":["greenhighlight"],"isExtra":true},{"id":"P106","note":"","count":2,"label":"Česnekový dip","posId":"P106","price":2000,"isExtra":false},{"id":"K0000","note":"","count":2,"label":"Balné","posId":"K0000","price":1500,"isExtra":true},{"id":"P102","note":"","count":1,"label":"Masové kuličky","posId":"P102","price":9900,"isExtra":false},{"id":"K0000","note":"","count":1,"label":"Balné","posId":"K0000","price":1500,"isExtra":true},{"id":"P107","note":"","count":2,"label":"Dip Jalapeňos","posId":"P107","price":2000,"isExtra":false},{"id":"K0000","note":"","count":2,"label":"Balné","posId":"K0000","price":1500,"isExtra":true},{"id":"P105","note":"","count":1,"label":"BBQ dip","posId":"P105","price":2000,"isExtra":false},{"id":"K0000","note":"","count":1,"label":"Balné","posId":"K0000","price":1500,"isExtra":true}]</t>
  </si>
  <si>
    <t>2026-03-05T21:33:09.419+01:00</t>
  </si>
  <si>
    <t>2026-03-05T21:43:14.516+01:00</t>
  </si>
  <si>
    <t>2026-03-05T21:31:37.644+01:00</t>
  </si>
  <si>
    <t>2026-03-05T21:48:30.577+01:00</t>
  </si>
  <si>
    <t>[{"id":"69400db90dc626f6c3c3fc2d","count":1,"label":"Capricciosa 32cm","posId":"113","price":24900,"isExtra":false},{"id":"0828382bbc0f39abdadd9b99","count":1,"label":"Balné","posId":"K0000","price":1500,"isExtra":true},{"id":"674840e52b930230e954cbf6","count":1,"label":"BBQ základ","posId":"ZRB32","price":0,"isExtra":true},{"id":"69400db90dc626f6c3c3fc7d","count":1,"label":"Poděbradská malinovka 0,5l","posId":"N129","price":4900,"isExtra":false}]</t>
  </si>
  <si>
    <t>2026-03-05T21:31:07.057+01:00</t>
  </si>
  <si>
    <t>2026-03-05T21:41:37.553+01:00</t>
  </si>
  <si>
    <t>[{"id":"69400db90dc626f6c3c3fc31","count":1,"label":"Veggieballs 32cm 🌶️🌶️","posId":"117","price":24900,"isExtra":false},{"id":"0828382bbc0f39abdadd9b99","count":1,"label":"Balné","posId":"K0000","price":1500,"isExtra":true},{"id":"674840e52b930230e954cbf6","count":1,"label":"BBQ základ","posId":"ZRB32","price":0,"isExtra":true},{"id":"684ae9784182d05e5daecc07","count":1,"label":"Bez zeleninových kuliček","posId":"X104","price":0,"KDSTags":["redhighlight"],"isExtra":true},{"id":"695458c28103d4672f51abcd","count":1,"label":"Kuře","posId":"B114","price":3000,"KDSTags":["greenhighlight"],"isExtra":true}]</t>
  </si>
  <si>
    <t>2026-03-05T21:17:57.767+01:00</t>
  </si>
  <si>
    <t>2026-03-05T21:27:11.525+01:00</t>
  </si>
  <si>
    <t>[{"id":"69400db90dc626f6c3c3fc25","count":1,"label":"BBQ Texas 32cm","posId":"119","price":24900,"isExtra":false},{"id":"0828382bbc0f39abdadd9b99","count":1,"label":"Balné","posId":"K0000","price":1500,"isExtra":true}]</t>
  </si>
  <si>
    <t>2026-03-05T21:16:55.982+01:00</t>
  </si>
  <si>
    <t>2026-03-05T21:25:34.503+01:00</t>
  </si>
  <si>
    <t>2026-03-05T21:13:52.933+01:00</t>
  </si>
  <si>
    <t>2026-03-05T21:25:33.551+01:00</t>
  </si>
  <si>
    <t>[{"id":"69400db90dc626f6c3c3fc27","count":1,"label":"BBQ Meteor 32cm","posId":"118","price":24900,"isExtra":false},{"id":"0828382bbc0f39abdadd9b99","count":1,"label":"Balné","posId":"K0000","price":1500,"isExtra":true},{"id":"6980a3b6f008291838b887ca","count":1,"label":"okraj hotdog, hořčice","posId":"A117","price":5700,"isExtra":true},{"id":"69400db90dc626f6c3c3fc65","count":1,"label":"Dip Jalapeňos","posId":"P107","price":2000,"isExtra":false},{"id":"0828382bbc0f39abdadd9b99","count":1,"label":"Balné","posId":"K0000","price":1500,"isExtra":true}]</t>
  </si>
  <si>
    <t>2026-03-05T21:12:20.218+01:00</t>
  </si>
  <si>
    <t>2026-03-05T21:20:38.519+01:00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</si>
  <si>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základ","posId":"ZRS32","price":0,"isExtra":true}]</t>
  </si>
  <si>
    <t>2026-03-05T20:52:04.042+01:00</t>
  </si>
  <si>
    <t>2026-03-05T21:05:38.249+01:00</t>
  </si>
  <si>
    <t>2026-03-05T21:15:52.740+01:00</t>
  </si>
  <si>
    <t>2026-03-05T20:52:04.372+01:00</t>
  </si>
  <si>
    <t>[{"id":"0b867b16-3995-4b4a-9deb-1c0d8cecf8d6","note":"","count":1,"label":"Pepperoni 32 cm","posId":"120","price":24900,"isExtra":false},{"id":"a3d62a5d-2e1d-48db-874e-d64becff7059","note":"","count":1,"label":"změna na BBQ základ","posId":"a3d62a5d-2e1d-48db-874e-d64becff7059","price":0,"isExtra":true},{"id":"21fd0686-e8d1-43f1-84c9-d96f5842a3ca","note":"","count":1,"label":"okraj mozzarella, bylinky","posId":"A121","price":5700,"isExtra":true},{"id":"3a8b6a85-3b5c-4ee4-be2d-261ab8731d6e","note":"","count":4,"label":"Dip česnekový","posId":"P106","price":2000,"isExtra":false},{"id":"aef5aaf8-2acf-4f20-91be-c8829f11cd0c","note":"","count":1,"label":"Capricciosa 40 cm","posId":"101","price":30900,"isExtra":false}]</t>
  </si>
  <si>
    <t>2026-03-05T20:15:19.194+01:00</t>
  </si>
  <si>
    <t>2026-03-05T20:32:54.230+01:00</t>
  </si>
  <si>
    <t>[{"id":"69400db90dc626f6c3c3fc07","count":1,"label":"Comeback 40cm 🌶️","posId":"109","price":30900,"isExtra":false},{"id":"01f1f771ad243e9a3e1e67cc","count":1,"label":"Balné","posId":"K0000","price":2000,"isExtra":true},{"id":"674840e52b930230e954cea7","count":1,"label":"BBQ základ","posId":"ZRB40","price":0,"isExtra":true},{"id":"6980a3b6f008291838b883ff","count":1,"label":"bez plněných okrajů","posId":"X1000","price":0,"isExtra":true}]</t>
  </si>
  <si>
    <t>2026-03-05T20:08:04.718+01:00</t>
  </si>
  <si>
    <t>2026-03-05T20:20:32.965+01:00</t>
  </si>
  <si>
    <t>2026-03-05T20:41:59.458+01:00</t>
  </si>
  <si>
    <t>2026-03-05T20:08:05.616+01:00</t>
  </si>
  <si>
    <t>2026-03-05T20:07:44.200+01:00</t>
  </si>
  <si>
    <t>2026-03-05T20:17:36.127+01:00</t>
  </si>
  <si>
    <t>2026-03-05T20:05:42.970+01:00</t>
  </si>
  <si>
    <t>2026-03-05T20:16:01.170+01:00</t>
  </si>
  <si>
    <t>[{"id":"69400db90dc626f6c3c3fc27","count":1,"label":"BBQ Meteor 32cm","posId":"118","price":24900,"isExtra":false},{"id":"0828382bbc0f39abdadd9b99","count":1,"label":"Balné","posId":"K0000","price":1500,"isExtra":true},{"id":"6980a3b6f008291838b887c7","count":1,"label":"bez plněných okrajů","posId":"X1000","price":0,"isExtra":true},{"id":"684ae9784182d05e5daecb64","count":1,"label":"Bez masových kuliček","posId":"X116","price":0,"KDSTags":["redhighlight"],"isExtra":true},{"id":"695458c28103d4672f51abc7","count":1,"label":"Kukuřice","posId":"B115","price":2500,"KDSTags":["greenhighlight"],"isExtra":true}]</t>
  </si>
  <si>
    <t>2026-03-05T20:05:03.610+01:00</t>
  </si>
  <si>
    <t>2026-03-05T20:30:58.020+01:00</t>
  </si>
  <si>
    <t>2026-03-05T20:53:43.368+01:00</t>
  </si>
  <si>
    <t>2026-03-05T20:05:03.876+01:00</t>
  </si>
  <si>
    <t>[{"id":"35e045f9-bc36-46e9-8142-6579de78a05b","note":"","count":1,"label":"Comeback 32 cm","posId":"121","price":24900,"isExtra":false},{"id":"944ada84-4b76-4cec-9248-ebcd083131da","note":"","count":1,"label":"Baby špenát &amp; kuře 32 cm","posId":"140","price":24900,"isExtra":false},{"id":"c8019f80-065c-4f09-9e80-65b85dae2ae1","note":"","count":1,"label":"kukuřice","posId":"B115","price":2500,"KDSTags":["greenhighlight"],"isExtra":true},{"id":"98d2847a-3730-41bc-a751-43382829ab1e","note":"","count":1,"label":"BEZ -špenát s česnekem","posId":"X107","price":0,"KDSTags":["redhighlight"],"isExtra":true},{"id":"9461c599-e1f4-4267-8dd8-c1eea66839a3","note":"","count":1,"label":"Choco Rolls, 6 ks","posId":"chr100","price":8900,"isExtra":false}]</t>
  </si>
  <si>
    <t>Mykola</t>
  </si>
  <si>
    <t>2026-03-05T19:51:44.009+01:00</t>
  </si>
  <si>
    <t>2026-03-05T19:59:51.068+01:00</t>
  </si>
  <si>
    <t>[{"id":"122","note":"","count":1,"label":"Hot &amp; Spicy 32cm 🌶️🌶️","posId":"122","price":24900,"isExtra":false},{"id":"K0000","note":"","count":1,"label":"Balné","posId":"K0000","price":1500,"isExtra":true},{"id":"ZRS32","note":"","count":1,"label":"Smetanový základ","posId":"ZRS32","price":0,"isExtra":true}]</t>
  </si>
  <si>
    <t>2026-03-05T19:45:39.050+01:00</t>
  </si>
  <si>
    <t>2026-03-05T19:51:40.082+01:00</t>
  </si>
  <si>
    <t>2026-03-05T19:35:24.266+01:00</t>
  </si>
  <si>
    <t>2026-03-05T19:48:57.085+01:00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</si>
  <si>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🌶️🌶️","posId":"122","price":24900,"isExtra":false},{"id":"0828382bbc0f39abdadd9b99","count":1,"label":"Balné","posId":"K0000","price":1500,"isExtra":true},{"id":"674840e52b930230e954cbf6","count":1,"label":"BBQ základ","posId":"ZRB32","price":0,"isExtra":true},{"id":"69400db90dc626f6c3c3fc29","count":1,"label":"Zeleninová 32cm","posId":"115","price":24900,"isExtra":false},{"id":"0828382bbc0f39abdadd9b99","count":1,"label":"Balné","posId":"K0000","price":1500,"isExtra":true},{"id":"695458c28103d4672f51abcd","count":1,"label":"Kuře","posId":"B114","price":3000,"KDSTags":["greenhighlight"],"isExtra":true}]</t>
  </si>
  <si>
    <t>2026-03-05T19:35:04.808+01:00</t>
  </si>
  <si>
    <t>2026-03-05T19:47:29.976+01:00</t>
  </si>
  <si>
    <t>2026-03-05T19:58:36.607+01:00</t>
  </si>
  <si>
    <t>2026-03-05T19:35:05.701+01:00</t>
  </si>
  <si>
    <t>[{"id":"d63e9120-8ffe-444c-ba51-6c942a13f4fc","note":"","count":1,"label":"Margherita 40 cm","posId":"100","price":26900,"isExtra":false},{"id":"ed9751e1-1886-4b0f-b8dd-d3c6488dfd29","note":"","count":1,"label":"Mozzarella","posId":"C113","price":4000,"KDSTags":["greenhighlight"],"isExtra":true},{"id":"3a8b6a85-3b5c-4ee4-be2d-261ab8731d6e","note":"","count":1,"label":"Dip česnekový","posId":"P106","price":2000,"isExtra":false},{"id":"603b435c-3b64-461f-97f3-c365eb50fd2a","note":"","count":1,"label":"Sweet passion 18 cm","posId":"30","price":11900,"isExtra":false},{"id":"0b867b16-3995-4b4a-9deb-1c0d8cecf8d6","note":"","count":1,"label":"Pepperoni 32 cm","posId":"120","price":24900,"isExtra":false}]</t>
  </si>
  <si>
    <t>2026-03-05T19:24:04.200+01:00</t>
  </si>
  <si>
    <t>2026-03-05T19:42:11.930+01:00</t>
  </si>
  <si>
    <t>2026-03-05T20:15:34.628+01:00</t>
  </si>
  <si>
    <t>2026-03-05T19:24:04.516+01:00</t>
  </si>
  <si>
    <t>[{"id":"3a8b6a85-3b5c-4ee4-be2d-261ab8731d6e","note":"","count":2,"label":"Dip česnekový","posId":"P106","price":2000,"isExtra":false},{"id":"e1ef9526-7c68-483b-a8a1-92bb58ce9f1e","note":"","count":1,"label":"Jalapenos Rolls, 6 ks","posId":"jpr200","price":8900,"isExtra":false},{"id":"96b5d091-fc97-4d1a-8602-51839892aa23","note":"","count":1,"label":"Dip jalapenos","posId":"P107","price":2000,"isExtra":false},{"id":"99710cd8-fa1f-4712-84a8-85da37e18dd0","note":"","count":1,"label":"Česnekový chléb","posId":"P104","price":7900,"isExtra":false},{"id":"d63e9120-8ffe-444c-ba51-6c942a13f4fc","note":"","count":1,"label":"Margherita 40 cm","posId":"100","price":26900,"isExtra":false},{"id":"eb426525-9181-4714-9963-380f5c0ae0e5","note":"","count":1,"label":"Okraj mozzarella, bylinky","posId":"A122","price":6500,"isExtra":true}]</t>
  </si>
  <si>
    <t>2026-03-05T19:19:58.648+01:00</t>
  </si>
  <si>
    <t>2026-03-05T19:26:24.805+01:00</t>
  </si>
  <si>
    <t>[{"id":"c323941f-d006-4483-b02d-3a335621e507","count":1,"label":"Pizza Špenát kuře 40 cm 0,5","posId":"H104","price":15450,"isExtra":false,"creatorId":"lTsn8YX-pP0BwXZbdfQEO","isPackging":0,"actualLabel":"Pizza Špenát kuře 40 cm 0,5"},{"id":"2lwz8DLnxAE2XXPjpySDo","count":1,"label":"Bez plněných okrajů","posId":"X1000","price":0,"isExtra":true,"mainItemId":"c323941f-d006-4483-b02d-3a335621e507"},{"id":"f7bdc433-48d7-4ed2-a40e-b24b5c1351fc","count":1,"label":"Pizza Hawai 40 cm 0,5","posId":"H102","price":15450,"isExtra":false,"creatorId":"cUrCpYfOMlGpA3RXOZQx9","isPackging":0,"actualLabel":"Pizza Hawai 40 cm 0,5"},{"id":"2lwz8DLnxAE2XXPjpySDo","count":1,"label":"Bez plněných okrajů","posId":"X1000","price":0,"isExtra":true,"mainItemId":"f7bdc433-48d7-4ed2-a40e-b24b5c1351fc"}]</t>
  </si>
  <si>
    <t>2026-03-05T19:19:35.972+01:00</t>
  </si>
  <si>
    <t>2026-03-05T19:33:39.063+01:00</t>
  </si>
  <si>
    <t>[{"id":"57081026","note":"","size":"Comeback 40cm 🌶️","count":1,"label":"Comeback 40cm 🌶️","posId":"109","price":30900,"isExtra":false},{"id":"57081101","note":"","count":1,"label":"Balné","posId":"K0000","price":2000,"isExtra":true},{"id":"57081099","note":"","count":1,"label":"bez plněných okrajů","posId":"X1000","price":0,"isExtra":true},{"id":"57081227","note":"","count":1,"label":"Gorgonzola","posId":"C101","price":4000,"KDSTags":["greenhighlight"],"isExtra":true},{"id":"57081230","note":"","count":1,"label":"Kuře","posId":"C114","price":4000,"KDSTags":["greenhighlight"],"isExtra":true},{"id":"59610968","note":"","size":"Pepperoni 32cm 🌶️🌶️","count":1,"label":"Pepperoni 32cm 🌶️🌶️","posId":"120","price":24900,"isExtra":false},{"id":"57081111","note":"","count":1,"label":"Balné","posId":"K0000","price":1500,"isExtra":true}]</t>
  </si>
  <si>
    <t>2026-03-05T19:11:40.786+01:00</t>
  </si>
  <si>
    <t>2026-03-05T19:25:23.033+01:00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</si>
  <si>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🌶️🌶️","posId":"120","price":24900,"isExtra":false},{"id":"0828382bbc0f39abdadd9b99","count":1,"label":"Balné","posId":"K0000","price":1500,"isExtra":true},{"id":"6980a3b6f008291838b887c7","count":1,"label":"bez plněných okrajů","posId":"X1000","price":0,"isExtra":true},{"id":"69400db90dc626f6c3c3fc5b","count":1,"label":"Pepperoni Rolls 🌶️","posId":"P100","price":8900,"isExtra":false},{"id":"0828382bbc0f39abdadd9b99","count":1,"label":"Balné","posId":"K0000","price":1500,"isExtra":true},{"id":"69400db90dc626f6c3c3fc59","count":1,"label":"Česnekový chléb 18cm","posId":"P104","price":7900,"isExtra":false},{"id":"0828382bbc0f39abdadd9b99","count":1,"label":"Balné","posId":"K0000","price":1500,"isExtra":true},{"id":"69400db90dc626f6c3c3fc71","count":1,"label":"Aquilla černý čaj a broskev 0,5l","posId":"N120","price":4900,"isExtra":false},{"id":"69400db90dc626f6c3c3fc73","count":1,"label":"Aquilla zelený čaj/citron 0,5l","posId":"N121","price":4900,"isExtra":false}]</t>
  </si>
  <si>
    <t>Madaminkhon</t>
  </si>
  <si>
    <t>2026-03-05T19:07:57.279+01:00</t>
  </si>
  <si>
    <t>2026-03-05T19:16:11.233+01:00</t>
  </si>
  <si>
    <t>[{"id":"114","note":"","count":1,"label":"Hawai 32cm","posId":"114","price":24900,"isExtra":false},{"id":"K0000","note":"","count":1,"label":"Balné","posId":"K0000","price":1500,"isExtra":true},{"id":"B106","note":"","count":1,"label":"Šunka","posId":"B106","price":3000,"KDSTags":["greenhighlight"],"isExtra":true},{"id":"P106","note":"","count":1,"label":"Česnekový dip","posId":"P106","price":2000,"isExtra":false},{"id":"K0000","note":"","count":1,"label":"Balné","posId":"K0000","price":1500,"isExtra":true},{"id":"N125","note":"","count":1,"label":"Pepsi zero sugar 1l","posId":"N125","price":5900,"isExtra":false}]</t>
  </si>
  <si>
    <t>2026-03-05T18:59:12.665+01:00</t>
  </si>
  <si>
    <t>2026-03-05T19:12:58.218+01:00</t>
  </si>
  <si>
    <t>[{"id":"57081069","note":"","size":"Česnekový dip","count":1,"label":"Česnekový dip","posId":"P106","price":2000,"isExtra":false},{"id":"57081111","note":"","count":1,"label":"Balné","posId":"K0000","price":1500,"isExtra":true},{"id":"59610967","note":"","size":"Comeback 32cm 🌶️","count":1,"label":"Comeback 32cm 🌶️","posId":"121","price":24900,"isExtra":false},{"id":"57081111","note":"","count":1,"label":"Balné","posId":"K0000","price":1500,"isExtra":true},{"id":"57094169","note":"","count":1,"label":"Smetanový základ","posId":"ZRS32","price":0,"isExtra":true},{"id":"57081140","note":"","count":1,"label":"okraj mozzarella, bylinky","posId":"A121","price":5700,"isExtra":true},{"id":"57081151","note":"","count":1,"label":"Žampiony","posId":"B105","price":2500,"KDSTags":["greenhighlight"],"isExtra":true},{"id":"57081202","note":"","count":1,"label":"Kukuřice","posId":"B115","price":2500,"KDSTags":["greenhighlight"],"isExtra":true},{"id":"57081208","note":"","count":1,"label":"Špenát s česnekem","posId":"B107","price":2500,"KDSTags":["greenhighlight"],"isExtra":true},{"id":"57081226","note":"","count":1,"label":"Gorgonzola","posId":"B101","price":3000,"KDSTags":["greenhighlight"],"isExtra":true}]</t>
  </si>
  <si>
    <t>2026-03-05T18:47:04.271+01:00</t>
  </si>
  <si>
    <t>2026-03-05T18:56:49.083+01:00</t>
  </si>
  <si>
    <t>2026-03-05T19:24:39.477+01:00</t>
  </si>
  <si>
    <t>2026-03-05T18:47:04.603+01:00</t>
  </si>
  <si>
    <t>[{"id":"f4d7b9ad-ce62-498d-a90b-8016ab1e3604","note":"","count":1,"label":"Quattro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bylinky","posId":"A121","price":5700,"isExtra":true},{"id":"6e9ef16b-b5cb-40a1-ad72-f28a9276a0f7","note":"","count":1,"label":"kuře","posId":"B114","price":3000,"KDSTags":["greenhighlight"],"isExtra":true}]</t>
  </si>
  <si>
    <t>2026-03-05T18:38:16.346+01:00</t>
  </si>
  <si>
    <t>2026-03-05T18:48:52.094+01:00</t>
  </si>
  <si>
    <t>[{"id":"59610966","note":"","size":"Hot &amp; Spicy 32cm 🌶️🌶️","count":2,"label":"Hot &amp; Spicy 32cm 🌶️🌶️","posId":"122","price":24900,"isExtra":false},{"id":"57081111","note":"","count":2,"label":"Balné","posId":"K0000","price":1500,"isExtra":true},{"id":"57081105","note":"","count":2,"label":"bez plněných okrajů","posId":"X1000","price":0,"isExtra":true},{"id":"57081161","note":"","count":2,"label":"Bez jalapenos","posId":"X102","price":0,"KDSTags":["redhighlight"],"isExtra":true}]</t>
  </si>
  <si>
    <t>2026-03-05T18:38:12.146+01:00</t>
  </si>
  <si>
    <t>2026-03-05T18:51:29.090+01:00</t>
  </si>
  <si>
    <t>2026-03-05T18:29:48.155+01:00</t>
  </si>
  <si>
    <t>2026-03-05T18:41:11.900+01:00</t>
  </si>
  <si>
    <t>[{"id":"e28ab87f-b95c-47c6-9c60-ca35c4cef227","count":1,"label":"Pizza Pepperoni 40","posId":"108","price":30900,"isExtra":false,"creatorId":"YPOjalZ1OdsTYFVZ3iSJe","isPackging":0,"actualLabel":"Pizza Pepperoni 40"}]</t>
  </si>
  <si>
    <t>2026-03-05T18:26:57.202+01:00</t>
  </si>
  <si>
    <t>2026-03-05T18:34:43.127+01:00</t>
  </si>
  <si>
    <t>[{"id":"69400db90dc626f6c3c3fc2b","count":1,"label":"Hawai 32cm","posId":"114","price":24900,"isExtra":false},{"id":"0828382bbc0f39abdadd9b99","count":1,"label":"Balné","posId":"K0000","price":1500,"isExtra":true},{"id":"6980a3b6f008291838b887c7","count":1,"label":"bez plněných okrajů","posId":"X1000","price":0,"isExtra":true},{"id":"69400db90dc626f6c3c3fc13","count":1,"label":"Capricciosa 40cm","posId":"101","price":30900,"isExtra":false},{"id":"01f1f771ad243e9a3e1e67cc","count":1,"label":"Balné","posId":"K0000","price":2000,"isExtra":true}]</t>
  </si>
  <si>
    <t>2026-03-05T18:17:14.723+01:00</t>
  </si>
  <si>
    <t>2026-03-05T18:31:30.948+01:00</t>
  </si>
  <si>
    <t>[{"id":"35b8e55f-3ac8-4a81-99bd-c0e777be363a","count":1,"label":"Pizza Špenát kuře 32 cm","posId":"116","price":24900,"isExtra":false,"creatorId":"pxn_ZxZXaY6oU2mXzPMUA","isPackging":0,"actualLabel":"Pizza Špenát kuře 32 cm"}]</t>
  </si>
  <si>
    <t>2026-03-05T18:12:39.666+01:00</t>
  </si>
  <si>
    <t>2026-03-05T18:25:43.079+01:00</t>
  </si>
  <si>
    <t>[{"id":"69400db90dc626f6c3c3fc15","count":1,"label":"Baby špenát &amp; kuře 40cm","posId":"104","price":30900,"isExtra":false},{"id":"01f1f771ad243e9a3e1e67cc","count":1,"label":"Balné","posId":"K0000","price":2000,"isExtra":true},{"id":"695458c28103d4672f51a9e0","count":2,"label":"Jalapeňos","posId":"C102","price":3500,"KDSTags":["greenhighlight"],"isExtra":true},{"id":"69400db90dc626f6c3c3fc7b","count":1,"label":"Mirinda 1l","posId":"N126","price":5900,"isExtra":false}]</t>
  </si>
  <si>
    <t>2026-03-05T18:09:03.370+01:00</t>
  </si>
  <si>
    <t>2026-03-05T18:28:42.930+01:00</t>
  </si>
  <si>
    <t>2026-03-05T18:48:33.208+01:00</t>
  </si>
  <si>
    <t>2026-03-05T18:09:04.083+01:00</t>
  </si>
  <si>
    <t>[{"id":"36ea3088-07fd-428f-b871-c4a5ee9cef7b","note":"","count":1,"label":"Comeback 40 cm","posId":"109","price":30900,"isExtra":false},{"id":"eb426525-9181-4714-9963-380f5c0ae0e5","note":"","count":1,"label":"Okraj mozzarella, bylinky","posId":"A122","price":6500,"isExtra":true},{"id":"99710cd8-fa1f-4712-84a8-85da37e18dd0","note":"","count":1,"label":"Česnekový chléb","posId":"P104","price":7900,"isExtra":false},{"id":"c1383a56-9eef-4159-8de6-52ba98917da4","note":"","count":1,"label":"Pepperoni Rolls, 6 ks","posId":"P100","price":8900,"isExtra":false},{"id":"3a8b6a85-3b5c-4ee4-be2d-261ab8731d6e","note":"","count":1,"label":"Dip česnekový","posId":"P106","price":2000,"isExtra":false}]</t>
  </si>
  <si>
    <t>2026-03-05T18:07:01.766+01:00</t>
  </si>
  <si>
    <t>2026-03-05T18:20:37.037+01:00</t>
  </si>
  <si>
    <t>[{"id":"69400db90dc626f6c3c3fc03","count":1,"label":"Quattro Formaggi 40cm","posId":"111","price":30900,"isExtra":false},{"id":"01f1f771ad243e9a3e1e67cc","count":1,"label":"Balné","posId":"K0000","price":2000,"isExtra":true},{"id":"6980a3b6f008291838b88400","count":1,"label":"okraj mozzarella, bylinky","posId":"A122","price":6500,"isExtra":true},{"id":"695458c28103d4672f51a9ee","count":1,"label":"Grana padano, pecorino, parmazán","posId":"C130","price":4000,"KDSTags":["greenhighlight"],"isExtra":true},{"id":"69400db90dc626f6c3c3fc5b","count":1,"label":"Pepperoni Rolls 🌶️","posId":"P100","price":8900,"isExtra":false},{"id":"0828382bbc0f39abdadd9b99","count":1,"label":"Balné","posId":"K0000","price":1500,"isExtra":true},{"id":"69400db90dc626f6c3c3fc5d","count":4,"label":"Česnekový dip","posId":"P106","price":2000,"isExtra":false},{"id":"0828382bbc0f39abdadd9b99","count":4,"label":"Balné","posId":"K0000","price":1500,"isExtra":true},{"id":"69400db90dc626f6c3c3fc79","count":1,"label":"Pepsi zero sugar 1l","posId":"N125","price":5900,"isExtra":false}]</t>
  </si>
  <si>
    <t>2026-03-05T17:56:03.947+01:00</t>
  </si>
  <si>
    <t>2026-03-05T18:03:50.849+01:00</t>
  </si>
  <si>
    <t>2026-03-05T17:46:03.150+01:00</t>
  </si>
  <si>
    <t>2026-03-05T17:55:42.729+01:00</t>
  </si>
  <si>
    <t>[{"id":"aef5aaf8-2acf-4f20-91be-c8829f11cd0c","note":"","count":1,"label":"Capricciosa 40 cm","posId":"101","price":30900,"isExtra":false},{"id":"e525f614-2c06-459a-8d22-623546aa83fc","note":"","count":1,"label":"BBQ Texas 40 cm","posId":"107","price":30900,"isExtra":false},{"id":"f61b7339-3b20-4583-b2b8-12e48de2876d","note":"","count":1,"label":"změna na Rajčatový základ","posId":"f61b7339-3b20-4583-b2b8-12e48de2876d","price":0,"isExtra":true}]</t>
  </si>
  <si>
    <t>2026-03-05T17:42:38.013+01:00</t>
  </si>
  <si>
    <t>2026-03-05T17:50:22.936+01:00</t>
  </si>
  <si>
    <t>[{"id":"69400db90dc626f6c3c3fc21","count":1,"label":"Comeback 32cm 🌶️","posId":"121","price":24900,"isExtra":false},{"id":"0828382bbc0f39abdadd9b99","count":1,"label":"Balné","posId":"K0000","price":1500,"isExtra":true},{"id":"6980a3b6f008291838b887c7","count":1,"label":"bez plněných okrajů","posId":"X1000","price":0,"isExtra":true}]</t>
  </si>
  <si>
    <t>2026-03-05T17:19:51.942+01:00</t>
  </si>
  <si>
    <t>2026-03-05T17:26:09.824+01:00</t>
  </si>
  <si>
    <t>2026-03-05T17:14:58.053+01:00</t>
  </si>
  <si>
    <t>2026-03-05T17:20:27.600+01:00</t>
  </si>
  <si>
    <t>[{"id":"a902d94b-4667-4702-ad71-4744adfe8fad","count":1,"label":"Pizza Quattro Formaggi 32","posId":"123","price":24900,"isExtra":false,"creatorId":"fuQ5eRm7tsSFn6CJdthkk","isPackging":0,"actualLabel":"Pizza Quattro Formaggi 32"}]</t>
  </si>
  <si>
    <t>2026-03-05T17:09:03.469+01:00</t>
  </si>
  <si>
    <t>2026-03-05T17:15:34.606+01:00</t>
  </si>
  <si>
    <t>2026-03-05T17:27:35.936+01:00</t>
  </si>
  <si>
    <t>2026-03-05T17:09:03.818+01:00</t>
  </si>
  <si>
    <t>2026-03-05T16:44:58.634+01:00</t>
  </si>
  <si>
    <t>2026-03-05T16:51:37.757+01:00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</si>
  <si>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🌶️🌶️","posId":"110","price":30900,"isExtra":false},{"id":"01f1f771ad243e9a3e1e67cc","count":1,"label":"Balné","posId":"K0000","price":2000,"isExtra":true},{"id":"684ae9784182d05e5daecae5","count":1,"label":"Bez cibule","posId":"X103","price":0,"KDSTags":["redhighlight"],"isExtra":true}]</t>
  </si>
  <si>
    <t>2026-03-05T16:39:03.705+01:00</t>
  </si>
  <si>
    <t>2026-03-05T16:47:26.471+01:00</t>
  </si>
  <si>
    <t>2026-03-05T16:58:16.334+01:00</t>
  </si>
  <si>
    <t>2026-03-05T16:39:03.979+01:00</t>
  </si>
  <si>
    <t>2026-03-05T16:35:26.349+01:00</t>
  </si>
  <si>
    <t>2026-03-05T16:43:32.467+01:00</t>
  </si>
  <si>
    <t>[{"id":"14d74183-8108-4914-8e03-e680c274b617","count":1,"label":"Pizza Capricciosa 40","posId":"101","price":30900,"isExtra":false,"creatorId":"B2cVbvhqtwH4QIOUA_voX","isPackging":0,"actualLabel":"Pizza Capricciosa 40"}]</t>
  </si>
  <si>
    <t>2026-03-05T16:31:47.216+01:00</t>
  </si>
  <si>
    <t>2026-03-05T16:41:22.599+01:00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</si>
  <si>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🌶️","posId":"109","price":30900,"isExtra":false},{"id":"01f1f771ad243e9a3e1e67cc","count":1,"label":"Balné","posId":"K0000","price":2000,"isExtra":true},{"id":"69400db90dc626f6c3c3fc63","count":1,"label":"Choco Rolls","posId":"chr100","price":8900,"isExtra":false},{"id":"0828382bbc0f39abdadd9b99","count":1,"label":"Balné","posId":"K0000","price":1500,"isExtra":true}]</t>
  </si>
  <si>
    <t>2026-03-05T16:29:46.546+01:00</t>
  </si>
  <si>
    <t>2026-03-05T16:38:12.700+01:00</t>
  </si>
  <si>
    <t>[{"id":"69400db90dc626f6c3c3fc09","count":1,"label":"Pepperoni 40cm 🌶️🌶️","posId":"108","price":30900,"isExtra":false},{"id":"01f1f771ad243e9a3e1e67cc","count":1,"label":"Balné","posId":"K0000","price":2000,"isExtra":true},{"id":"695458c28103d4672f51a9ed","count":1,"label":"Pepperoni salám","posId":"C109","price":4000,"KDSTags":["greenhighlight"],"isExtra":true}]</t>
  </si>
  <si>
    <t>2026-03-05T16:25:03.121+01:00</t>
  </si>
  <si>
    <t>2026-03-05T16:30:46.364+01:00</t>
  </si>
  <si>
    <t>2026-03-05T16:22:43.411+01:00</t>
  </si>
  <si>
    <t>2026-03-05T16:30:44.645+01:00</t>
  </si>
  <si>
    <t>[{"id":"69400db90dc626f6c3c3fc0b","count":1,"label":"BBQ Texas 40cm","posId":"107","price":30900,"isExtra":false},{"id":"01f1f771ad243e9a3e1e67cc","count":1,"label":"Balné","posId":"K0000","price":2000,"isExtra":true},{"id":"674840e52b930230e954cfa0","count":1,"label":"Smetanový základ","posId":"ZBS40","price":0,"isExtra":true},{"id":"6980a3b6f008291838b88400","count":1,"label":"okraj mozzarella, bylinky","posId":"A122","price":6500,"isExtra":true},{"id":"695458c28103d4672f51a9ec","count":1,"label":"Kuře","posId":"C114","price":4000,"KDSTags":["greenhighlight"],"isExtra":true}]</t>
  </si>
  <si>
    <t>2026-03-05T16:13:43.352+01:00</t>
  </si>
  <si>
    <t>2026-03-05T16:20:58.680+01:00</t>
  </si>
  <si>
    <t>[{"id":"59278384","note":"","size":"Spicy Wings 🌶️","count":1,"label":"Spicy Wings 🌶️","posId":"P101","price":11900,"isExtra":false},{"id":"57081111","note":"","count":1,"label":"Balné","posId":"K0000","price":1500,"isExtra":true},{"id":"57405785","note":"","size":"Aquilla černý čaj a broskev 0,5l","count":1,"label":"Aquilla černý čaj a broskev 0,5l","posId":"N120","price":4900,"isExtra":false},{"id":"59610966","note":"","size":"Hot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🌶️🌶️","posId":"122","price":24900,"isExtra":false},{"id":"57081111","note":"","count":1,"label":"Balné","posId":"K0000","price":1500,"isExtra":true},{"id":"57081176","note":"","count":1,"label":"okraj hotdog, bbq omáčka","posId":"A119","price":5700,"isExtra":true},{"id":"57081069","note":"","size":"Česnekový dip","count":2,"label":"Česnekový dip","posId":"P106","price":2000,"isExtra":false},{"id":"57081111","note":"","count":2,"label":"Balné","posId":"K0000","price":1500,"isExtra":true}]</t>
  </si>
  <si>
    <t>2026-03-05T15:02:47.146+01:00</t>
  </si>
  <si>
    <t>2026-03-05T15:13:37.343+01:00</t>
  </si>
  <si>
    <t>[{"id":"57081033","note":"","size":"Capricciosa 40cm","count":1,"label":"Capricciosa 40cm","posId":"101","price":30900,"isExtra":false},{"id":"57081101","note":"","count":1,"label":"Balné","posId":"K0000","price":2000,"isExtra":true},{"id":"57081144","note":"","count":1,"label":"Bez žampionů","posId":"X105","price":0,"KDSTags":["redhighlight"],"isExtra":true},{"id":"57081163","note":"","count":1,"label":"Bez oliv","posId":"X112","price":0,"KDSTags":["redhighlight"],"isExtra":true},{"id":"59278384","note":"","size":"Spicy Wings 🌶️","count":1,"label":"Spicy Wings 🌶️","posId":"P101","price":11900,"isExtra":false},{"id":"57081111","note":"","count":1,"label":"Balné","posId":"K0000","price":1500,"isExtra":true},{"id":"57081066","note":"","size":"Pečené brambory","count":1,"label":"Pečené brambory","posId":"P103","price":6900,"isExtra":false},{"id":"57081111","note":"","count":1,"label":"Balné","posId":"K0000","price":1500,"isExtra":true}]</t>
  </si>
  <si>
    <t>2026-03-05T12:48:03.413+01:00</t>
  </si>
  <si>
    <t>2026-03-05T12:59:53.183+01:00</t>
  </si>
  <si>
    <t>2026-03-05T13:29:54.586+01:00</t>
  </si>
  <si>
    <t>2026-03-05T12:48:03.729+01:00</t>
  </si>
  <si>
    <t>[{"id":"d63e9120-8ffe-444c-ba51-6c942a13f4fc","note":"","count":1,"label":"Margherita 40 cm","posId":"100","price":26900,"isExtra":false},{"id":"b3008ec8-24a5-4d30-bf46-9133028be7e4","note":"","count":1,"label":"Margherita 32 cm","posId":"136","price":20900,"isExtra":false},{"id":"38de8e38-e51e-422d-9a89-960ebc505f1b","note":"","count":1,"label":"šunka","posId":"B106","price":3000,"KDSTags":["greenhighlight"],"isExtra":true}]</t>
  </si>
  <si>
    <t>2026-03-05T12:24:16.155+01:00</t>
  </si>
  <si>
    <t>2026-03-05T12:30:36.167+01:00</t>
  </si>
  <si>
    <t>[{"id":"104","note":"","count":1,"label":"Baby špenát &amp; kuře 40cm","posId":"104","price":30900,"isExtra":false},{"id":"K0000","note":"","count":1,"label":"Balné","posId":"K0000","price":2000,"isExtra":true},{"id":"P101","note":"","count":1,"label":"Spicy Wings 🌶️","posId":"P101","price":11900,"isExtra":false},{"id":"K0000","note":"","count":1,"label":"Balné","posId":"K0000","price":1500,"isExtra":true}]</t>
  </si>
  <si>
    <t>2026-03-05T12:19:04.175+01:00</t>
  </si>
  <si>
    <t>2026-03-05T12:26:38.988+01:00</t>
  </si>
  <si>
    <t>2026-03-05T12:47:17.854+01:00</t>
  </si>
  <si>
    <t>2026-03-05T12:19:04.637+01:00</t>
  </si>
  <si>
    <t>[{"id":"1fae666b-4102-4ed0-b317-2a07b21ae279","note":"","count":1,"label":"Hot &amp; Spicy 40 cm","posId":"110","price":30900,"isExtra":false},{"id":"eb426525-9181-4714-9963-380f5c0ae0e5","note":"","count":1,"label":"Okraj mozzarella, bylinky","posId":"A122","price":6500,"isExtra":true}]</t>
  </si>
  <si>
    <t>2026-03-05T12:05:37.874+01:00</t>
  </si>
  <si>
    <t>2026-03-05T12:12:50.416+01:00</t>
  </si>
  <si>
    <t>[{"id":"69400db90dc626f6c3c3fc23","count":1,"label":"Pepperoni 32cm 🌶️🌶️","posId":"120","price":24900,"isExtra":false},{"id":"0828382bbc0f39abdadd9b99","count":1,"label":"Balné","posId":"K0000","price":1500,"isExtra":true},{"id":"695458c28103d4672f51abc7","count":1,"label":"Kukuřice","posId":"B115","price":2500,"KDSTags":["greenhighlight"],"isExtra":true}]</t>
  </si>
  <si>
    <t>2026-03-05T12:05:09.555+01:00</t>
  </si>
  <si>
    <t>2026-03-05T12:09:49.004+01:00</t>
  </si>
  <si>
    <t>[{"id":"cb3f1edb-a9ef-46ed-8c99-05b992c1f4a9","count":1,"label":"Pizza Margherita 18","posId":"124","price":11900,"isExtra":false,"creatorId":"0If9R_Gt__Xgvp4128OKm","isPackging":0,"actualLabel":"Pizza Margherita 18"}]</t>
  </si>
  <si>
    <t>2026-03-05T11:54:03.810+01:00</t>
  </si>
  <si>
    <t>2026-03-05T12:00:54.982+01:00</t>
  </si>
  <si>
    <t>2026-03-05T11:47:51.825+01:00</t>
  </si>
  <si>
    <t>2026-03-05T11:56:54.046+01:00</t>
  </si>
  <si>
    <t>[{"id":"6c82f31d-b5be-4fcc-bfd8-73247c0c7f83","count":1,"label":"Pizza Quattro Formaggi 32 0,5","posId":"H123","price":12450,"isExtra":false,"creatorId":"qrE5bpWsyxEC3WA1PrG32","isPackging":0,"actualLabel":"Pizza Quattro Formaggi 32 0,5"},{"id":"ZMn0kE3IRVJjsfXstBxZb","count":1,"label":"Bez plněných okrajů","posId":"X1000","price":0,"isExtra":true,"mainItemId":"6c82f31d-b5be-4fcc-bfd8-73247c0c7f83"},{"id":"aRPAiqbCW3Z9trz5KoEBF","count":1,"label":"Těsto italské","posId":"H32","price":0,"isExtra":true,"mainItemId":"6c82f31d-b5be-4fcc-bfd8-73247c0c7f83"},{"id":"08a36d60-0eb6-4537-b496-e8828050b381","count":1,"label":"Pizza Comeback 32 0,5","posId":"H121","price":12450,"isExtra":false,"creatorId":"YWDpp423Uj1aCsCMK101O","isPackging":0,"actualLabel":"Pizza Comeback 32 0,5"},{"id":"ZMn0kE3IRVJjsfXstBxZb","count":1,"label":"Bez plněných okrajů","posId":"X1000","price":0,"isExtra":true,"mainItemId":"08a36d60-0eb6-4537-b496-e8828050b381"},{"id":"aRPAiqbCW3Z9trz5KoEBF","count":1,"label":"Těsto italské","posId":"H32","price":0,"isExtra":true,"mainItemId":"08a36d60-0eb6-4537-b496-e8828050b381"},{"id":"97c710af-c51c-4fa1-8ff3-1e2aa47a8648","count":1,"label":"Pizza Capricciosa 32","posId":"113","price":24900,"isExtra":false,"creatorId":"vkoxC6T7e5scm9vaJsSh_","isPackging":0,"actualLabel":"Pizza Capricciosa 32"}]</t>
  </si>
  <si>
    <t>2026-03-05T11:28:03.497+01:00</t>
  </si>
  <si>
    <t>2026-03-05T11:39:32.380+01:00</t>
  </si>
  <si>
    <t>2026-03-05T11:54:48.126+01:00</t>
  </si>
  <si>
    <t>2026-03-05T11:28:03.957+01:00</t>
  </si>
  <si>
    <t>[{"id":"bf8dc38b-6c8e-42b6-9da3-3170253a57d4","note":"","count":1,"label":"Hot &amp; Spicy 32 cm","posId":"122","price":24900,"isExtra":false},{"id":"d52027ab-fcf5-41e6-945a-01e2fd9187a4","note":"","count":1,"label":"okraj Hotdog, hořčice","posId":"A117","price":5700,"isExtra":true},{"id":"03dae282-4cd4-4fa2-9169-2178ea3ed325","note":"","count":1,"label":"Quattro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bylinky","posId":"A122","price":6500,"isExtra":true}]</t>
  </si>
  <si>
    <t>2026-03-05T11:26:40.397+01:00</t>
  </si>
  <si>
    <t>2026-03-05T11:32:40.397+01:00</t>
  </si>
  <si>
    <t>[{"id":"69400db90dc626f6c3c3fc27","count":1,"label":"BBQ Meteor 32cm","posId":"118","price":24900,"isExtra":false},{"id":"0828382bbc0f39abdadd9b99","count":1,"label":"Balné","posId":"K0000","price":1500,"isExtra":true},{"id":"6980a3b6f008291838b887c7","count":1,"label":"bez plněných okrajů","posId":"X1000","price":0,"isExtra":true},{"id":"684ae9784182d05e5daecb62","count":1,"label":"Bez slaniny","posId":"X108","price":0,"KDSTags":["redhighlight"],"isExtra":true}]</t>
  </si>
  <si>
    <t>2026-03-05T11:00:50.611+01:00</t>
  </si>
  <si>
    <t>2026-03-05T11:13:56.058+01:00</t>
  </si>
  <si>
    <t>[{"id":"69400db90dc626f6c3c3fc23","count":1,"label":"Pepperoni 32cm 🌶️🌶️","posId":"120","price":24900,"isExtra":false},{"id":"0828382bbc0f39abdadd9b99","count":1,"label":"Balné","posId":"K0000","price":1500,"isExtra":true},{"id":"674840e52b930230e954cbf7","count":1,"label":"Smetanový základ","posId":"ZRS32","price":0,"isExtra":true},{"id":"6980a3b6f008291838b887c7","count":1,"label":"bez plněných okrajů","posId":"X1000","price":0,"isExtra":true},{"id":"69400db90dc626f6c3c3fc2f","count":1,"label":"Baby Špenát &amp; kuře 32cm","posId":"116","price":24900,"isExtra":false},{"id":"0828382bbc0f39abdadd9b99","count":1,"label":"Balné","posId":"K0000","price":1500,"isExtra":true},{"id":"674840e52b930230e954c9e4","count":1,"label":"Rajčatový základ","posId":"ZSR32","price":0,"isExtra":true}]</t>
  </si>
  <si>
    <t>2026-03-05T00:25:48.657+01:00</t>
  </si>
  <si>
    <t>2026-03-05T00:25:50.202+01:00</t>
  </si>
  <si>
    <t>[{"id":"9c4c1ddf-cd82-4c07-89d0-ed3e0fb213ef","count":1,"label":"Guarana kiwi a jablko","posId":"N144","price":5500,"isExtra":false,"creatorId":"T7cUiWwoTq4iacuDpnZ6N","isPackging":0,"actualLabel":"Guarana kiwi a jablko"}]</t>
  </si>
  <si>
    <t>2026-03-04T23:54:01.092+01:00</t>
  </si>
  <si>
    <t>2026-03-05T00:07:16.285+01:00</t>
  </si>
  <si>
    <t>[{"id":"69400db90dc626f6c3c3fc2d","count":2,"label":"Capricciosa 32cm","posId":"113","price":24900,"isExtra":false},{"id":"0828382bbc0f39abdadd9b99","count":2,"label":"Balné","posId":"K0000","price":1500,"isExtra":true}]</t>
  </si>
  <si>
    <t>2026-03-04T23:39:53.766+01:00</t>
  </si>
  <si>
    <t>2026-03-04T23:48:59.486+01:00</t>
  </si>
  <si>
    <t>[{"id":"69400db90dc626f6c3c3fc2d","count":1,"label":"Capricciosa 32cm","posId":"113","price":24900,"isExtra":false},{"id":"0828382bbc0f39abdadd9b99","count":1,"label":"Balné","posId":"K0000","price":1500,"isExtra":true},{"id":"695458c28103d4672f51abc7","count":1,"label":"Kukuřice","posId":"B115","price":2500,"KDSTags":["greenhighlight"],"isExtra":true}]</t>
  </si>
  <si>
    <t>2026-03-04T23:25:40.463+01:00</t>
  </si>
  <si>
    <t>2026-03-04T23:36:03.254+01:00</t>
  </si>
  <si>
    <t>[{"id":"57081027","note":"","size":"Pepperoni 40cm 🌶️🌶️","count":1,"label":"Pepperoni 40cm 🌶️🌶️","posId":"108","price":30900,"isExtra":false},{"id":"57081101","note":"","count":1,"label":"Balné","posId":"K0000","price":2000,"isExtra":true},{"id":"59555795","note":"","count":1,"label":"Smetanový základ","posId":"ZRS40","price":0,"isExtra":true},{"id":"57081135","note":"","count":1,"label":"okraj mozzarella, bylinky","posId":"A122","price":6500,"isExtra":true},{"id":"57081068","note":"","size":"Pepperoni Rolls 🌶️","count":1,"label":"Pepperoni Rolls 🌶️","posId":"P100","price":8900,"isExtra":false},{"id":"57081111","note":"","count":1,"label":"Balné","posId":"K0000","price":1500,"isExtra":true}]</t>
  </si>
  <si>
    <t>2026-03-04T23:21:55.727+01:00</t>
  </si>
  <si>
    <t>2026-03-04T23:27:17.028+01:00</t>
  </si>
  <si>
    <t>[{"id":"118","note":"","count":1,"label":"BBQ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těsto","posId":"17","price":1000,"isExtra":true},{"id":"ZBR32","note":"","count":1,"label":"Rajčatový základ","posId":"ZBR32","price":0,"isExtra":true}]</t>
  </si>
  <si>
    <t>2026-03-04T23:15:38.194+01:00</t>
  </si>
  <si>
    <t>2026-03-04T23:26:34.073+01:00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</si>
  <si>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🌶️🌶️","posId":"120","price":24900,"isExtra":false},{"id":"0828382bbc0f39abdadd9b99","count":1,"label":"Balné","posId":"K0000","price":1500,"isExtra":true},{"id":"6980a3b6f008291838b887c7","count":1,"label":"bez plněných okrajů","posId":"X1000","price":0,"isExtra":true},{"id":"69400db90dc626f6c3c3fc77","count":1,"label":"Pepsi 1l","posId":"N124","price":5900,"isExtra":false}]</t>
  </si>
  <si>
    <t>2026-03-04T23:14:08.392+01:00</t>
  </si>
  <si>
    <t>2026-03-04T23:24:58.067+01:00</t>
  </si>
  <si>
    <t>[{"id":"69400db90dc626f6c3c3fc21","count":1,"label":"Comeback 32cm 🌶️","posId":"121","price":24900,"isExtra":false},{"id":"0828382bbc0f39abdadd9b99","count":1,"label":"Balné","posId":"K0000","price":1500,"isExtra":true},{"id":"69400db90dc626f6c3c3fc2d","count":1,"label":"Capricciosa 32cm","posId":"113","price":24900,"isExtra":false},{"id":"0828382bbc0f39abdadd9b99","count":1,"label":"Balné","posId":"K0000","price":1500,"isExtra":true},{"id":"69400db90dc626f6c3c3fc1b","count":1,"label":"Margherita 32cm","posId":"112","price":20900,"isExtra":false},{"id":"0828382bbc0f39abdadd9b99","count":1,"label":"Balné","posId":"K0000","price":1500,"isExtra":true}]</t>
  </si>
  <si>
    <t>2026-03-04T23:11:07.109+01:00</t>
  </si>
  <si>
    <t>2026-03-04T23:17:59.016+01:00</t>
  </si>
  <si>
    <t>[{"id":"69400db90dc626f6c3c3fc23","count":1,"label":"Pepperoni 32cm 🌶️🌶️","posId":"120","price":24900,"isExtra":false},{"id":"0828382bbc0f39abdadd9b99","count":1,"label":"Balné","posId":"K0000","price":1500,"isExtra":true},{"id":"674840e52b930230e954cbf6","count":1,"label":"BBQ základ","posId":"ZRB32","price":0,"isExtra":true},{"id":"6980a3b6f008291838b887c7","count":1,"label":"bez plněných okrajů","posId":"X1000","price":0,"isExtra":true}]</t>
  </si>
  <si>
    <t>2026-03-04T22:45:21.347+01:00</t>
  </si>
  <si>
    <t>2026-03-04T22:52:43.042+01:00</t>
  </si>
  <si>
    <t>[{"id":"69400db90dc626f6c3c3fc51","count":1,"label":"Spicy menu Comeback","posId":"M100","price":34900,"isExtra":false},{"id":"037b489124c4c4ade6d3fd8a","count":1,"label":"Balné","posId":"K0000","price":3000,"isExtra":true},{"id":"912e378540520d69e3a968b1","count":1,"label":"Hawai","posId":"Y114","price":0,"isExtra":true},{"id":"6980a3b6f008291838b887c7","count":1,"label":"bez plněných okrajů","posId":"X1000","price":0,"isExtra":true},{"id":"67273b0c85ad7c1e9d3b4b80","count":1,"label":"spicy wings 🌶️","posId":"P101","price":0,"isExtra":true},{"id":"6911d5c899341c16fd032c51","count":1,"label":"Pepsi zero sugar 1l","posId":"N125","price":0,"isExtra":true}]</t>
  </si>
  <si>
    <t>2026-03-04T22:42:13.544+01:00</t>
  </si>
  <si>
    <t>2026-03-04T22:54:11.953+01:00</t>
  </si>
  <si>
    <t>[{"id":"113","note":"","count":1,"label":"Capricciosa 32cm","posId":"113","price":24900,"isExtra":false},{"id":"K0000","note":"","count":1,"label":"Balné","posId":"K0000","price":1500,"isExtra":true}]</t>
  </si>
  <si>
    <t>2026-03-04T22:41:07.052+01:00</t>
  </si>
  <si>
    <t>2026-03-04T22:45:52.760+01:00</t>
  </si>
  <si>
    <t>2026-03-04T23:04:22.986+01:00</t>
  </si>
  <si>
    <t>2026-03-04T22:41:07.313+01:00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</si>
  <si>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68d93a2c-5ce2-44a5-857b-6d579cd1f445","note":"","count":1,"label":"žampiony","posId":"B105","price":2500,"KDSTags":["greenhighlight"],"isExtra":true},{"id":"8caf43fd-6a2c-427b-858a-17f37d37c439","note":"","count":1,"label":"Spicy wings","posId":"P101","price":0,"isExtra":true},{"id":"d8df1e07-2fac-4e39-91c4-880fdd2e9fdc","note":"","count":1,"label":"Guarana Kiwi a jablko 0,5l","posId":"N144","price":0,"isExtra":true},{"id":"de56def4-8429-46ca-bf08-8c8eba684591","note":"","count":1,"label":"Dip BBQ","posId":"P105","price":2000,"isExtra":false}]</t>
  </si>
  <si>
    <t>2026-03-04T22:30:16.435+01:00</t>
  </si>
  <si>
    <t>2026-03-04T22:41:13.009+01:00</t>
  </si>
  <si>
    <t>[{"id":"69400db90dc626f6c3c3fc21","count":1,"label":"Comeback 32cm 🌶️","posId":"121","price":24900,"isExtra":false},{"id":"0828382bbc0f39abdadd9b99","count":1,"label":"Balné","posId":"K0000","price":1500,"isExtra":true},{"id":"69400db90dc626f6c3c3fc2f","count":1,"label":"Baby Špenát &amp; kuře 32cm","posId":"116","price":24900,"isExtra":false},{"id":"0828382bbc0f39abdadd9b99","count":1,"label":"Balné","posId":"K0000","price":1500,"isExtra":true},{"id":"695458c28103d4672f51abc7","count":1,"label":"Kukuřice","posId":"B115","price":2500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</si>
  <si>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2026-03-04T22:07:41.000+01:00</t>
  </si>
  <si>
    <t>2026-03-04T22:16:28.090+01:00</t>
  </si>
  <si>
    <t>[{"id":"69400db90dc626f6c3c3fc0d","count":1,"label":"BBQ Meteor 40cm","posId":"106","price":30900,"isExtra":false},{"id":"01f1f771ad243e9a3e1e67cc","count":1,"label":"Balné","posId":"K0000","price":2000,"isExtra":true}]</t>
  </si>
  <si>
    <t>2026-03-04T22:07:03.020+01:00</t>
  </si>
  <si>
    <t>2026-03-04T22:12:59.084+01:00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</si>
  <si>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🌶️🌶️","posId":"122","price":24900,"isExtra":false},{"id":"57081111","note":"","count":1,"label":"Balné","posId":"K0000","price":1500,"isExtra":true}]</t>
  </si>
  <si>
    <t>2026-03-04T22:01:10.411+01:00</t>
  </si>
  <si>
    <t>2026-03-04T22:09:41.124+01:00</t>
  </si>
  <si>
    <t>[{"id":"69400db90dc626f6c3c3fc07","count":1,"label":"Comeback 40cm 🌶️","posId":"109","price":30900,"isExtra":false},{"id":"01f1f771ad243e9a3e1e67cc","count":1,"label":"Balné","posId":"K0000","price":2000,"isExtra":true},{"id":"6980a3b6f008291838b88401","count":1,"label":"okraj mozzarella, bbq omáčka","posId":"A124","price":6500,"isExtra":true},{"id":"695458c28103d4672f51a9e0","count":1,"label":"Jalapeňos","posId":"C102","price":3500,"KDSTags":["greenhighlight"],"isExtra":true},{"id":"695458c28103d4672f51a9eb","count":1,"label":"Gorgonzola","posId":"C101","price":4000,"KDSTags":["greenhighlight"],"isExtra":true}]</t>
  </si>
  <si>
    <t>2026-03-04T21:55:02.336+01:00</t>
  </si>
  <si>
    <t>2026-03-04T22:05:32.414+01:00</t>
  </si>
  <si>
    <t>[{"id":"69400db90dc626f6c3c3fc1d","count":1,"label":"Quattro Formaggi 32cm","posId":"123","price":24900,"isExtra":false},{"id":"0828382bbc0f39abdadd9b99","count":1,"label":"Balné","posId":"K0000","price":1500,"isExtra":true},{"id":"69400db90dc626f6c3c3fc2d","count":1,"label":"Capricciosa 32cm","posId":"113","price":24900,"isExtra":false},{"id":"0828382bbc0f39abdadd9b99","count":1,"label":"Balné","posId":"K0000","price":1500,"isExtra":true}]</t>
  </si>
  <si>
    <t>2026-03-04T21:43:05.240+01:00</t>
  </si>
  <si>
    <t>2026-03-04T21:51:14.312+01:00</t>
  </si>
  <si>
    <t>[{"id":"f1315fc0-dfbb-459c-9f31-49d8e60875f4","note":"","count":1,"label":"Pepperoni 40 cm","posId":"108","price":30900,"isExtra":false},{"id":"03dae282-4cd4-4fa2-9169-2178ea3ed325","note":"","count":1,"label":"Quattro Formaggi 40 cm","posId":"111","price":30900,"isExtra":false},{"id":"3a8b6a85-3b5c-4ee4-be2d-261ab8731d6e","note":"","count":1,"label":"Dip česnekový","posId":"P106","price":2000,"isExtra":false}]</t>
  </si>
  <si>
    <t>2026-03-04T21:37:49.272+01:00</t>
  </si>
  <si>
    <t>2026-03-04T21:47:08.040+01:00</t>
  </si>
  <si>
    <t>[{"id":"69400db90dc626f6c3c3fc2b","count":1,"label":"Hawai 32cm","posId":"114","price":24900,"isExtra":false},{"id":"0828382bbc0f39abdadd9b99","count":1,"label":"Balné","posId":"K0000","price":1500,"isExtra":true},{"id":"674840e52b930230e954cbf7","count":1,"label":"Smetanový základ","posId":"ZRS32","price":0,"isExtra":true},{"id":"695458c28103d4672f51abc3","count":1,"label":"Olivy","posId":"B112","price":2500,"KDSTags":["greenhighlight"],"isExtra":true},{"id":"695458c28103d4672f51abc7","count":1,"label":"Kukuřice","posId":"B115","price":2500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</si>
  <si>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2026-03-04T21:19:28.063+01:00</t>
  </si>
  <si>
    <t>2026-03-04T21:22:36.596+01:00</t>
  </si>
  <si>
    <t>[{"id":"cb3f1edb-a9ef-46ed-8c99-05b992c1f4a9","count":1,"label":"Pizza Margherita 18","posId":"124","price":11900,"isExtra":false,"creatorId":"BVyXf6hsBRICe93MhhEOk","isPackging":0,"actualLabel":"Pizza Margherita 18"}]</t>
  </si>
  <si>
    <t>2026-03-04T20:35:23.101+01:00</t>
  </si>
  <si>
    <t>2026-03-04T20:45:01.789+01:00</t>
  </si>
  <si>
    <t>[{"id":"69400db90dc626f6c3c3fc1d","count":1,"label":"Quattro Formaggi 32cm","posId":"123","price":24900,"isExtra":false},{"id":"0828382bbc0f39abdadd9b99","count":1,"label":"Balné","posId":"K0000","price":1500,"isExtra":true},{"id":"6980a3b6f008291838b887c7","count":1,"label":"bez plněných okrajů","posId":"X1000","price":0,"isExtra":true}]</t>
  </si>
  <si>
    <t>2026-03-04T20:14:35.316+01:00</t>
  </si>
  <si>
    <t>2026-03-04T20:24:58.644+01:00</t>
  </si>
  <si>
    <t>[{"id":"69400db90dc626f6c3c3fc07","count":1,"label":"Comeback 40cm 🌶️","posId":"109","price":30900,"isExtra":false},{"id":"01f1f771ad243e9a3e1e67cc","count":1,"label":"Balné","posId":"K0000","price":2000,"isExtra":true},{"id":"6980a3b6f008291838b88402","count":1,"label":"okraj hotdog, hořčice","posId":"A118","price":6500,"isExtra":true},{"id":"684ae9784182d05e5daecb05","count":1,"label":"Bez cibule","posId":"X103","price":0,"KDSTags":["redhighlight"],"isExtra":true},{"id":"69400db90dc626f6c3c3fc5d","count":1,"label":"Česnekový dip","posId":"P106","price":2000,"isExtra":false},{"id":"0828382bbc0f39abdadd9b99","count":1,"label":"Balné","posId":"K0000","price":1500,"isExtra":true},{"id":"69400db90dc626f6c3c3fc5f","count":1,"label":"BBQ dip","posId":"P105","price":2000,"isExtra":false},{"id":"0828382bbc0f39abdadd9b99","count":1,"label":"Balné","posId":"K0000","price":1500,"isExtra":true}]</t>
  </si>
  <si>
    <t>2026-03-04T20:04:24.201+01:00</t>
  </si>
  <si>
    <t>2026-03-04T20:11:23.805+01:00</t>
  </si>
  <si>
    <t>[{"id":"59610971","note":"","size":"Zeleninová 32cm","count":1,"label":"Zeleninová 32cm","posId":"115","price":24900,"isExtra":false},{"id":"57081111","note":"","count":1,"label":"Balné","posId":"K0000","price":1500,"isExtra":true},{"id":"57081140","note":"","count":1,"label":"okraj mozzarella, bylinky","posId":"A121","price":5700,"isExtra":true},{"id":"57405791","note":"","size":"Pepsi zero sugar 1l","count":1,"label":"Pepsi zero sugar 1l","posId":"N125","price":5900,"isExtra":false},{"id":"57405792","note":"","size":"Mirinda 1l","count":1,"label":"Mirinda 1l","posId":"N126","price":5900,"isExtra":false}]</t>
  </si>
  <si>
    <t>2026-03-04T20:02:03.581+01:00</t>
  </si>
  <si>
    <t>2026-03-04T20:44:59.609+01:00</t>
  </si>
  <si>
    <t>[{"id":"03dae282-4cd4-4fa2-9169-2178ea3ed325","note":"","count":1,"label":"Quattro Formaggi 40 cm","posId":"111","price":30900,"isExtra":false},{"id":"eb426525-9181-4714-9963-380f5c0ae0e5","note":"","count":1,"label":"Okraj mozzarella, bylinky","posId":"A122","price":6500,"isExtra":true},{"id":"78a6e98d-57cb-4e2c-9a3c-9d40f7b79583","note":"","count":1,"label":"Gorgonzola","posId":"C101","price":4000,"KDSTags":["greenhighlight"],"isExtra":true},{"id":"d5c01305-5b81-4931-8ef0-14413da22bab","note":"","count":1,"label":"Kukuřice","posId":"C115","price":3500,"KDSTags":["greenhighlight"],"isExtra":true}]</t>
  </si>
  <si>
    <t>2026-03-04T19:55:54.678+01:00</t>
  </si>
  <si>
    <t>2026-03-04T20:03:33.567+01:00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</si>
  <si>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🌶️🌶️","posId":"122","price":24900,"isExtra":false},{"id":"0828382bbc0f39abdadd9b99","count":1,"label":"Balné","posId":"K0000","price":1500,"isExtra":true},{"id":"69400db90dc626f6c3c3fc7b","count":1,"label":"Mirinda 1l","posId":"N126","price":5900,"isExtra":false}]</t>
  </si>
  <si>
    <t>2026-03-04T19:27:20.919+01:00</t>
  </si>
  <si>
    <t>2026-03-04T19:40:02.662+01:00</t>
  </si>
  <si>
    <t>[{"id":"100","note":"","count":1,"label":"Margherita 40cm","posId":"100","price":26900,"isExtra":false},{"id":"K0000","note":"","count":1,"label":"Balné","posId":"K0000","price":2000,"isExtra":true},{"id":"P106","note":"","count":1,"label":"Česnekový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</si>
  <si>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2026-03-04T19:15:07.813+01:00</t>
  </si>
  <si>
    <t>2026-03-04T19:37:38.687+01:00</t>
  </si>
  <si>
    <t>[{"id":"69400db90dc626f6c3c3fc23","count":1,"label":"Pepperoni 32cm 🌶️🌶️","posId":"120","price":24900,"isExtra":false},{"id":"0828382bbc0f39abdadd9b99","count":1,"label":"Balné","posId":"K0000","price":1500,"isExtra":true},{"id":"674840e52b930230e954cbf6","count":1,"label":"BBQ základ","posId":"ZRB32","price":0,"isExtra":true},{"id":"695458c28103d4672f51abcf","count":1,"label":"Grana padano, pecorino, parmazán","posId":"B130","price":3000,"KDSTags":["greenhighlight"],"isExtra":true},{"id":"69400db90dc626f6c3c3fc5d","count":1,"label":"Česnekový dip","posId":"P106","price":2000,"isExtra":false},{"id":"0828382bbc0f39abdadd9b99","count":1,"label":"Balné","posId":"K0000","price":1500,"isExtra":true},{"id":"69400db90dc626f6c3c3fc5b","count":1,"label":"Pepperoni Rolls 🌶️","posId":"P100","price":8900,"isExtra":false},{"id":"0828382bbc0f39abdadd9b99","count":1,"label":"Balné","posId":"K0000","price":1500,"isExtra":true}]</t>
  </si>
  <si>
    <t>2026-03-04T19:11:03.875+01:00</t>
  </si>
  <si>
    <t>2026-03-04T19:28:15.439+01:00</t>
  </si>
  <si>
    <t>2026-03-04T19:09:28.374+01:00</t>
  </si>
  <si>
    <t>2026-03-04T19:36:04.582+01:00</t>
  </si>
  <si>
    <t>[{"id":"69400db90dc626f6c3c3fc21","count":1,"label":"Comeback 32cm 🌶️","posId":"121","price":24900,"isExtra":false},{"id":"0828382bbc0f39abdadd9b99","count":1,"label":"Balné","posId":"K0000","price":1500,"isExtra":true},{"id":"6980a3b6f008291838b887cc","count":1,"label":"okraj hotdog, bez omáčky","posId":"A125","price":5700,"isExtra":true},{"id":"69400db90dc626f6c3c3fc25","count":1,"label":"BBQ Texas 32cm","posId":"119","price":24900,"isExtra":false},{"id":"0828382bbc0f39abdadd9b99","count":1,"label":"Balné","posId":"K0000","price":1500,"isExtra":true}]</t>
  </si>
  <si>
    <t>2026-03-04T19:07:33.400+01:00</t>
  </si>
  <si>
    <t>2026-03-04T19:27:57.570+01:00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</si>
  <si>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32cm","posId":"123","price":24900,"isExtra":false},{"id":"57081111","note":"","count":1,"label":"Balné","posId":"K0000","price":1500,"isExtra":true},{"id":"57081032","note":"","size":"Hawai 40cm","count":1,"label":"Hawai 40cm","posId":"102","price":30900,"isExtra":false},{"id":"57081101","note":"","count":1,"label":"Balné","posId":"K0000","price":2000,"isExtra":true},{"id":"59610970","note":"","size":"BBQ Meteor 32cm","count":1,"label":"BBQ Meteor 32cm","posId":"118","price":24900,"isExtra":false},{"id":"57081111","note":"","count":1,"label":"Balné","posId":"K0000","price":1500,"isExtra":true}]</t>
  </si>
  <si>
    <t>2026-03-04T19:06:31.420+01:00</t>
  </si>
  <si>
    <t>2026-03-04T19:16:44.627+01:00</t>
  </si>
  <si>
    <t>[{"id":"69400db90dc626f6c3c3fc2b","count":1,"label":"Hawai 32cm","posId":"114","price":24900,"isExtra":false},{"id":"0828382bbc0f39abdadd9b99","count":1,"label":"Balné","posId":"K0000","price":1500,"isExtra":true},{"id":"674840e52b930230e954cbf7","count":1,"label":"Smetanový základ","posId":"ZRS32","price":0,"isExtra":true},{"id":"6980a3b6f008291838b887c7","count":1,"label":"bez plněných okrajů","posId":"X1000","price":0,"isExtra":true}]</t>
  </si>
  <si>
    <t>2026-03-04T19:02:54.481+01:00</t>
  </si>
  <si>
    <t>2026-03-04T19:12:35.712+01:00</t>
  </si>
  <si>
    <t>[{"id":"69400db90dc626f6c3c3fc1b","count":1,"label":"Margherita 32cm","posId":"112","price":20900,"isExtra":false},{"id":"0828382bbc0f39abdadd9b99","count":1,"label":"Balné","posId":"K0000","price":1500,"isExtra":true}]</t>
  </si>
  <si>
    <t>Iurii</t>
  </si>
  <si>
    <t>2026-03-04T19:02:22.884+01:00</t>
  </si>
  <si>
    <t>2026-03-04T19:22:56.596+01:00</t>
  </si>
  <si>
    <t>[{"id":"114","note":"","count":1,"label":"Hawai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těsto","posId":"17","price":1000,"isExtra":true},{"id":"B100","note":"","count":1,"label":"Ananas","posId":"B100","price":2500,"KDSTags":["greenhighlight"],"isExtra":true},{"id":"103","note":"","count":1,"label":"Zeleninová 40cm","posId":"103","price":30900,"isExtra":false},{"id":"K0000","note":"","count":1,"label":"Balné","posId":"K0000","price":2000,"isExtra":true},{"id":"109","note":"","count":1,"label":"Comeback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</si>
  <si>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2026-03-04T19:00:06.759+01:00</t>
  </si>
  <si>
    <t>2026-03-04T19:13:55.735+01:00</t>
  </si>
  <si>
    <t>[{"id":"59610964","note":"","size":"Margherita 32cm","count":1,"label":"Margherita 32cm","posId":"112","price":20900,"isExtra":false},{"id":"57081111","note":"","count":1,"label":"Balné","posId":"K0000","price":1500,"isExtra":true},{"id":"57081140","note":"","count":1,"label":"okraj mozzarella, bylinky","posId":"A121","price":5700,"isExtra":true},{"id":"57081219","note":"","count":1,"label":"Šunka","posId":"B106","price":3000,"KDSTags":["greenhighlight"],"isExtra":true},{"id":"59610964","note":"","size":"Margherita 32cm","count":1,"label":"Margherita 32cm","posId":"112","price":20900,"isExtra":false},{"id":"57081111","note":"","count":1,"label":"Balné","posId":"K0000","price":1500,"isExtra":true}]</t>
  </si>
  <si>
    <t>2026-03-04T18:43:03.689+01:00</t>
  </si>
  <si>
    <t>2026-03-04T18:54:42.448+01:00</t>
  </si>
  <si>
    <t>[{"id":"e8f571e6-dd36-42d7-8826-52c90315986b","note":"","count":1,"label":"Baby špenát &amp; kuře 40 cm","posId":"104","price":30900,"isExtra":false},{"id":"eb426525-9181-4714-9963-380f5c0ae0e5","note":"","count":1,"label":"Okraj mozzarella, bylinky","posId":"A122","price":6500,"isExtra":true}]</t>
  </si>
  <si>
    <t>2026-03-04T18:42:34.351+01:00</t>
  </si>
  <si>
    <t>2026-03-04T18:49:45.686+01:00</t>
  </si>
  <si>
    <t>[{"id":"69400db90dc626f6c3c3fc1b","count":1,"label":"Margherita 32cm","posId":"112","price":20900,"isExtra":false},{"id":"0828382bbc0f39abdadd9b99","count":1,"label":"Balné","posId":"K0000","price":1500,"isExtra":true},{"id":"674840e52b930230e954cbf7","count":1,"label":"Smetanový základ","posId":"ZRS32","price":0,"isExtra":true},{"id":"6980a3b6f008291838b887c7","count":1,"label":"bez plněných okrajů","posId":"X1000","price":0,"isExtra":true},{"id":"695458c28103d4672f51abc7","count":1,"label":"Kukuřice","posId":"B115","price":2500,"KDSTags":["greenhighlight"],"isExtra":true},{"id":"695458c28103d4672f51abca","count":1,"label":"Šunka","posId":"B106","price":3000,"KDSTags":["greenhighlight"],"isExtra":true},{"id":"695458c28103d4672f51abcd","count":1,"label":"Kuře","posId":"B114","price":3000,"KDSTags":["greenhighlight"],"isExtra":true}]</t>
  </si>
  <si>
    <t>2026-03-04T18:36:38.136+01:00</t>
  </si>
  <si>
    <t>2026-03-04T18:45:56.388+01:00</t>
  </si>
  <si>
    <t>[{"id":"3d349fca-a560-44e4-966f-e75699784d8e","count":1,"label":"Pizza Comeback 40","posId":"109","price":30900,"isExtra":false,"creatorId":"48njUP1xEM4D5TZQwYdvi","isPackging":0,"actualLabel":"Pizza Comeback 40"},{"id":"extra_20230331101812_3","count":1,"label":"okraj mozzarella, bylinky","posId":"A122","price":6500,"isExtra":true,"mainItemId":"3d349fca-a560-44e4-966f-e75699784d8e"}]</t>
  </si>
  <si>
    <t>2026-03-04T18:24:41.247+01:00</t>
  </si>
  <si>
    <t>2026-03-04T18:28:07.314+01:00</t>
  </si>
  <si>
    <t>[{"id":"38ba12cb-7e06-4754-8714-03609598fc8f","count":1,"label":"Pizza Hot &amp; Spicy 32","posId":"122","price":24900,"isExtra":false,"creatorId":"C00ZjAFcHBH1T7OenbdKU","isPackging":0,"actualLabel":"Pizza Hot &amp; Spicy 32"}]</t>
  </si>
  <si>
    <t>2026-03-04T17:56:24.026+01:00</t>
  </si>
  <si>
    <t>2026-03-04T18:08:27.774+01:00</t>
  </si>
  <si>
    <t>[{"id":"69400db90dc626f6c3c3fc1b","count":1,"label":"Margherita 32cm","posId":"112","price":20900,"isExtra":false},{"id":"0828382bbc0f39abdadd9b99","count":1,"label":"Balné","posId":"K0000","price":1500,"isExtra":true},{"id":"695458c28103d4672f51abce","count":1,"label":"Pepperoni salám","posId":"B109","price":3000,"KDSTags":["greenhighlight"],"isExtra":true},{"id":"69400db90dc626f6c3c3fc11","count":1,"label":"Hawai 40cm","posId":"102","price":30900,"isExtra":false},{"id":"01f1f771ad243e9a3e1e67cc","count":1,"label":"Balné","posId":"K0000","price":2000,"isExtra":true},{"id":"69400db90dc626f6c3c3fc79","count":2,"label":"Pepsi zero sugar 1l","posId":"N125","price":5900,"isExtra":false}]</t>
  </si>
  <si>
    <t>2026-03-04T17:53:03.580+01:00</t>
  </si>
  <si>
    <t>2026-03-04T18:19:16.263+01:00</t>
  </si>
  <si>
    <t>2026-03-04T18:37:21.858+01:00</t>
  </si>
  <si>
    <t>2026-03-04T17:56:44.297+01:00</t>
  </si>
  <si>
    <t>[{"id":"03dae282-4cd4-4fa2-9169-2178ea3ed325","note":"","count":1,"label":"Quattro Formaggi 40 cm","posId":"111","price":30900,"isExtra":false},{"id":"e8f571e6-dd36-42d7-8826-52c90315986b","note":"","count":1,"label":"Baby špenát &amp; kuře 40 cm","posId":"104","price":30900,"isExtra":false},{"id":"36ea3088-07fd-428f-b871-c4a5ee9cef7b","note":"","count":1,"label":"Comeback 40 cm","posId":"109","price":30900,"isExtra":false}]</t>
  </si>
  <si>
    <t>2026-03-04T17:42:41.933+01:00</t>
  </si>
  <si>
    <t>2026-03-04T18:00:06.572+01:00</t>
  </si>
  <si>
    <t>[{"id":"69400db90dc626f6c3c3fc25","count":1,"label":"BBQ Texas 32cm","posId":"119","price":24900,"isExtra":false},{"id":"0828382bbc0f39abdadd9b99","count":1,"label":"Balné","posId":"K0000","price":1500,"isExtra":true},{"id":"69400db90dc626f6c3c3fc57","count":1,"label":"Pečené brambory","posId":"P103","price":6900,"isExtra":false},{"id":"0828382bbc0f39abdadd9b99","count":1,"label":"Balné","posId":"K0000","price":1500,"isExtra":true}]</t>
  </si>
  <si>
    <t>2026-03-04T17:42:24.701+01:00</t>
  </si>
  <si>
    <t>2026-03-04T18:04:19.418+01:00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</si>
  <si>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okrajů","posId":"X1000","price":0,"isExtra":true},{"id":"113","note":"","count":1,"label":"Capricciosa 32cm","posId":"113","price":24900,"isExtra":false},{"id":"K0000","note":"","count":1,"label":"Balné","posId":"K0000","price":1500,"isExtra":true}]</t>
  </si>
  <si>
    <t>Viliam</t>
  </si>
  <si>
    <t>2026-03-04T17:37:16.583+01:00</t>
  </si>
  <si>
    <t>2026-03-04T17:52:46.398+01:00</t>
  </si>
  <si>
    <t>[{"id":"114","note":"","count":1,"label":"Hawai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okrajů","posId":"X1000","price":0,"isExtra":true},{"id":"103","note":"","count":1,"label":"Zeleninová 40cm","posId":"103","price":30900,"isExtra":false},{"id":"K0000","note":"","count":1,"label":"Balné","posId":"K0000","price":2000,"isExtra":true},{"id":"A122","note":"","count":1,"label":"okraj mozzarella, bylinky","posId":"A122","price":6500,"isExtra":true},{"id":"116","note":"","count":1,"label":"Baby Špenát &amp; kuře 32cm","posId":"116","price":24900,"isExtra":false},{"id":"K0000","note":"","count":1,"label":"Balné","posId":"K0000","price":1500,"isExtra":true},{"id":"X1000","note":"","count":1,"label":"bez plněných okrajů","posId":"X1000","price":0,"isExtra":true}]</t>
  </si>
  <si>
    <t>2026-03-04T17:03:12.299+01:00</t>
  </si>
  <si>
    <t>2026-03-04T17:17:47.526+01:00</t>
  </si>
  <si>
    <t>[{"id":"69400db90dc626f6c3c3fc01","count":1,"label":"Margherita 40cm","posId":"100","price":26900,"isExtra":false},{"id":"01f1f771ad243e9a3e1e67cc","count":1,"label":"Balné","posId":"K0000","price":2000,"isExtra":true},{"id":"69400db90dc626f6c3c3fc77","count":1,"label":"Pepsi 1l","posId":"N124","price":5900,"isExtra":false}]</t>
  </si>
  <si>
    <t>2026-03-04T16:37:55.750+01:00</t>
  </si>
  <si>
    <t>2026-03-04T16:38:04.038+01:00</t>
  </si>
  <si>
    <t>[{"id":"faba40d0-295e-4d0a-bb09-2edf9b61a61a","count":1,"label":"Pizza Hawai 40 cm","posId":"102","price":30900,"isExtra":false,"creatorId":"2pEKB6A0xDnhsAxdF77vz","isPackging":0,"actualLabel":"Pizza Hawai 40 cm"},{"id":"extra_20230331101812_102","count":1,"label":"Kuře","posId":"C114","price":4000,"KDSTags":["greenhighlight"],"isExtra":true,"mainItemId":"faba40d0-295e-4d0a-bb09-2edf9b61a61a"}]</t>
  </si>
  <si>
    <t>2026-03-04T15:51:03.296+01:00</t>
  </si>
  <si>
    <t>2026-03-04T15:57:33.722+01:00</t>
  </si>
  <si>
    <t>2026-03-04T16:10:29.096+01:00</t>
  </si>
  <si>
    <t>2026-03-04T15:51:34.101+01:00</t>
  </si>
  <si>
    <t>2026-03-04T15:38:03.066+01:00</t>
  </si>
  <si>
    <t>2026-03-04T15:50:39.718+01:00</t>
  </si>
  <si>
    <t>2026-03-04T16:12:04.181+01:00</t>
  </si>
  <si>
    <t>2026-03-04T15:38:03.402+01:00</t>
  </si>
  <si>
    <t>[{"id":"4d0fe7ad-c88a-4a73-8015-c60680489cf8","note":"","count":1,"label":"Baby špenát &amp; kuře 32 cm","posId":"116","price":24900,"isExtra":false},{"id":"3a8b6a85-3b5c-4ee4-be2d-261ab8731d6e","note":"","count":1,"label":"Dip česnekový","posId":"P106","price":2000,"isExtra":false},{"id":"0ea52415-fdb3-497f-b216-7fd5802f2e0f","note":"","count":1,"label":"Quattro Formaggi 32 cm","posId":"123","price":24900,"isExtra":false},{"id":"d1e9623b-89c9-4caa-a2ba-cbaafad1a883","note":"","count":1,"label":"slanina","posId":"B108","price":3000,"KDSTags":["greenhighlight"],"isExtra":true},{"id":"e2500e14-36a7-442f-9e4c-8df3f05db108","note":"","count":1,"label":"pepperoni salám","posId":"B109","price":3000,"KDSTags":["greenhighlight"],"isExtra":true},{"id":"b3008ec8-24a5-4d30-bf46-9133028be7e4","note":"","count":1,"label":"Margherita 32 cm","posId":"136","price":20900,"isExtra":false},{"id":"38de8e38-e51e-422d-9a89-960ebc505f1b","note":"","count":1,"label":"šunka","posId":"B106","price":3000,"KDSTags":["greenhighlight"],"isExtra":true}]</t>
  </si>
  <si>
    <t>2026-03-04T15:08:26.916+01:00</t>
  </si>
  <si>
    <t>2026-03-04T15:19:59.969+01:00</t>
  </si>
  <si>
    <t>[{"id":"69400db90dc626f6c3c3fc07","count":1,"label":"Comeback 40cm 🌶️","posId":"109","price":30900,"isExtra":false},{"id":"01f1f771ad243e9a3e1e67cc","count":1,"label":"Balné","posId":"K0000","price":2000,"isExtra":true},{"id":"6980a3b6f008291838b883ff","count":1,"label":"bez plněných okrajů","posId":"X1000","price":0,"isExtra":true}]</t>
  </si>
  <si>
    <t>2026-03-04T14:38:55.673+01:00</t>
  </si>
  <si>
    <t>2026-03-04T14:49:31.727+01:00</t>
  </si>
  <si>
    <t>[{"id":"109","note":"","count":1,"label":"Comeback 40cm 🌶️","posId":"109","price":30900,"isExtra":false},{"id":"K0000","note":"","count":1,"label":"Balné","posId":"K0000","price":2000,"isExtra":true},{"id":"jpr200","note":"","count":1,"label":"Jalapenos Rolls","posId":"jpr200","price":8900,"isExtra":false},{"id":"K0000","note":"","count":1,"label":"Balné","posId":"K0000","price":1500,"isExtra":true}]</t>
  </si>
  <si>
    <t>2026-03-04T13:24:39.438+01:00</t>
  </si>
  <si>
    <t>2026-03-04T13:34:30.577+01:00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</si>
  <si>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těsto","posId":"17","price":1000,"isExtra":true},{"id":"A125","note":"","count":1,"label":"okraj hotdog, bez omáčky","posId":"A125","price":5700,"isExtra":true},{"id":"B105","note":"","count":1,"label":"Žampiony","posId":"B105","price":2500,"KDSTags":["greenhighlight"],"isExtra":true},{"id":"B110","note":"","count":1,"label":"Párek","posId":"B110","price":3000,"KDSTags":["greenhighlight"],"isExtra":true},{"id":"P106","note":"","count":2,"label":"Česnekový dip","posId":"P106","price":2000,"isExtra":false},{"id":"K0000","note":"","count":2,"label":"Balné","posId":"K0000","price":1500,"isExtra":true},{"id":"N124","note":"","count":1,"label":"Pepsi 1l","posId":"N124","price":5900,"isExtra":false}]</t>
  </si>
  <si>
    <t>2026-03-04T12:37:03.199+01:00</t>
  </si>
  <si>
    <t>2026-03-04T12:42:28.043+01:00</t>
  </si>
  <si>
    <t>[{"id":"ee394832-8137-440a-84b7-b9e0df42a9ab","note":"","count":1,"label":"Hawai 32 cm","posId":"114","price":24900,"isExtra":false},{"id":"21fd0686-e8d1-43f1-84c9-d96f5842a3ca","note":"","count":1,"label":"okraj mozzarella, bylinky","posId":"A121","price":5700,"isExtra":true}]</t>
  </si>
  <si>
    <t>2026-03-04T12:37:03.173+01:00</t>
  </si>
  <si>
    <t>2026-03-04T12:47:44.078+01:00</t>
  </si>
  <si>
    <t>[{"id":"0005ff76-02c8-47f3-a86e-87443988197a","note":"","count":1,"label":"BBQ Texas 32 cm","posId":"119","price":24900,"isExtra":false}]</t>
  </si>
  <si>
    <t>2026-03-04T12:35:03.634+01:00</t>
  </si>
  <si>
    <t>2026-03-04T12:48:19.173+01:00</t>
  </si>
  <si>
    <t>2026-03-04T12:59:37.523+01:00</t>
  </si>
  <si>
    <t>2026-03-04T12:35:04.792+01:00</t>
  </si>
  <si>
    <t>[{"id":"f1315fc0-dfbb-459c-9f31-49d8e60875f4","note":"","count":1,"label":"Pepperoni 40 cm","posId":"108","price":30900,"isExtra":false},{"id":"eae0baf6-2c0e-4081-8ab5-5266bc363ee5","note":"","count":1,"label":"Okraj mozzarella, BBQ omáčka","posId":"A124","price":6500,"isExtra":true}]</t>
  </si>
  <si>
    <t>2026-03-04T12:35:03.615+01:00</t>
  </si>
  <si>
    <t>2026-03-04T12:41:36.128+01:00</t>
  </si>
  <si>
    <t>2026-03-04T11:52:27.113+01:00</t>
  </si>
  <si>
    <t>2026-03-04T11:55:53.189+01:00</t>
  </si>
  <si>
    <t>[{"id":"69400db90dc626f6c3c3fc1f","count":1,"label":"Hot &amp; Spicy 32cm 🌶️🌶️","posId":"122","price":24900,"isExtra":false},{"id":"0828382bbc0f39abdadd9b99","count":1,"label":"Balné","posId":"K0000","price":1500,"isExtra":true}]</t>
  </si>
  <si>
    <t>2026-03-04T11:29:03.411+01:00</t>
  </si>
  <si>
    <t>2026-03-04T11:40:40.173+01:00</t>
  </si>
  <si>
    <t>2026-03-04T11:56:38.059+01:00</t>
  </si>
  <si>
    <t>2026-03-04T11:29:03.933+01:00</t>
  </si>
  <si>
    <t>[{"id":"85dc195f-7d7b-4fb5-b41d-eb1c9c76b3a3","note":"","count":1,"label":"Hot &amp; Spicy 32 cm","posId":"146","price":24900,"isExtra":false},{"id":"d52027ab-fcf5-41e6-945a-01e2fd9187a4","note":"","count":1,"label":"okraj Hotdog, hořčice","posId":"A117","price":5700,"isExtra":true}]</t>
  </si>
  <si>
    <t>2026-03-04T11:02:48.883+01:00</t>
  </si>
  <si>
    <t>2026-03-04T11:09:02.696+01:00</t>
  </si>
  <si>
    <t>[{"id":"4b4a3c41-e6f7-4559-ba91-d32fecf13e87","count":1,"label":"Pizza Hawai 18 cm","posId":"126","price":11900,"isExtra":false,"creatorId":"myddu3tDDeQrOxmL0DTlW","isPackging":0,"actualLabel":"Pizza Hawai 18 cm"}]</t>
  </si>
  <si>
    <t>2026-03-04T00:11:57.759+01:00</t>
  </si>
  <si>
    <t>2026-03-04T00:21:31.578+01:00</t>
  </si>
  <si>
    <t>2026-03-04T00:09:27.854+01:00</t>
  </si>
  <si>
    <t>2026-03-04T00:20:21.446+01:00</t>
  </si>
  <si>
    <t>[{"id":"69400db90dc626f6c3c3fc01","count":1,"label":"Margherita 40cm","posId":"100","price":26900,"isExtra":false},{"id":"01f1f771ad243e9a3e1e67cc","count":1,"label":"Balné","posId":"K0000","price":2000,"isExtra":true},{"id":"69400db90dc626f6c3c3fc79","count":1,"label":"Pepsi zero sugar 1l","posId":"N125","price":5900,"isExtra":false}]</t>
  </si>
  <si>
    <t>2026-03-04T00:09:06.610+01:00</t>
  </si>
  <si>
    <t>2026-03-04T00:26:26.198+01:00</t>
  </si>
  <si>
    <t>2026-03-04T01:08:29.238+01:00</t>
  </si>
  <si>
    <t>2026-03-04T00:12:24.348+01:00</t>
  </si>
  <si>
    <t>[{"id":"aef5aaf8-2acf-4f20-91be-c8829f11cd0c","note":"","count":1,"label":"Capricciosa 40 cm","posId":"101","price":30900,"isExtra":false},{"id":"78a6e98d-57cb-4e2c-9a3c-9d40f7b79583","note":"","count":1,"label":"Gorgonzola","posId":"C101","price":4000,"KDSTags":["greenhighlight"],"isExtra":true},{"id":"a62e938c-9a71-490f-818d-7d681b9da334","note":"","count":1,"label":"BEZ -žampiony","posId":"X105","price":0,"KDSTags":["redhighlight"],"isExtra":true},{"id":"36ea3088-07fd-428f-b871-c4a5ee9cef7b","note":"","count":1,"label":"Comeback 40 cm","posId":"109","price":30900,"isExtra":false},{"id":"eae0baf6-2c0e-4081-8ab5-5266bc363ee5","note":"","count":1,"label":"Okraj mozzarella, BBQ omáčka","posId":"A124","price":6500,"isExtra":true}]</t>
  </si>
  <si>
    <t>2026-03-04T00:05:33.431+01:00</t>
  </si>
  <si>
    <t>2026-03-04T00:20:00.696+01:00</t>
  </si>
  <si>
    <t>[{"id":"59610972","note":"","size":"Hawai 32cm","count":1,"label":"Hawai 32cm","posId":"114","price":24900,"isExtra":false},{"id":"57081111","note":"","count":1,"label":"Balné","posId":"K0000","price":1500,"isExtra":true}]</t>
  </si>
  <si>
    <t>2026-03-03T23:29:12.328+01:00</t>
  </si>
  <si>
    <t>2026-03-03T23:38:16.137+01:00</t>
  </si>
  <si>
    <t>[{"id":"101","note":"","count":1,"label":"Capricciosa 40cm","posId":"101","price":30900,"isExtra":false},{"id":"K0000","note":"","count":1,"label":"Balné","posId":"K0000","price":2000,"isExtra":true},{"id":"X112","note":"","count":1,"label":"Bez oliv","posId":"X112","price":0,"KDSTags":["redhighlight"],"isExtra":true},{"id":"C107","note":"","count":1,"label":"Špenát s česnekem","posId":"C107","price":3500,"KDSTags":["greenhighlight"],"isExtra":true}]</t>
  </si>
  <si>
    <t>2026-03-03T23:24:37.299+01:00</t>
  </si>
  <si>
    <t>2026-03-03T23:33:40.212+01:00</t>
  </si>
  <si>
    <t>2026-03-03T23:19:05.255+01:00</t>
  </si>
  <si>
    <t>2026-03-03T23:32:50.002+01:00</t>
  </si>
  <si>
    <t>2026-03-04T00:01:18.726+01:00</t>
  </si>
  <si>
    <t>2026-03-03T23:19:05.708+01:00</t>
  </si>
  <si>
    <t>2026-03-03T23:10:04.554+01:00</t>
  </si>
  <si>
    <t>2026-03-03T23:16:47.208+01:00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</si>
  <si>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🌶️🌶️","posId":"120","price":24900,"isExtra":false},{"id":"0828382bbc0f39abdadd9b99","count":1,"label":"Balné","posId":"K0000","price":1500,"isExtra":true},{"id":"6980a3b6f008291838b887c7","count":1,"label":"bez plněných okrajů","posId":"X1000","price":0,"isExtra":true}]</t>
  </si>
  <si>
    <t>2026-03-03T22:52:18.565+01:00</t>
  </si>
  <si>
    <t>2026-03-03T23:02:10.823+01:00</t>
  </si>
  <si>
    <t>[{"id":"faba40d0-295e-4d0a-bb09-2edf9b61a61a","count":1,"label":"Pizza Hawai 40 cm","posId":"102","price":30900,"isExtra":false,"creatorId":"zKDETaraXkiTIDPwIulp9","isPackging":0,"actualLabel":"Pizza Hawai 40 cm"}]</t>
  </si>
  <si>
    <t>2026-03-03T22:46:18.976+01:00</t>
  </si>
  <si>
    <t>2026-03-03T22:53:05.910+01:00</t>
  </si>
  <si>
    <t>2026-03-03T22:35:47.628+01:00</t>
  </si>
  <si>
    <t>2026-03-03T22:43:00.868+01:00</t>
  </si>
  <si>
    <t>[{"id":"69400db90dc626f6c3c3fc15","count":1,"label":"Baby špenát &amp; kuře 40cm","posId":"104","price":30900,"isExtra":false},{"id":"01f1f771ad243e9a3e1e67cc","count":1,"label":"Balné","posId":"K0000","price":2000,"isExtra":true}]</t>
  </si>
  <si>
    <t>2026-03-03T22:20:04.005+01:00</t>
  </si>
  <si>
    <t>2026-03-03T22:32:33.688+01:00</t>
  </si>
  <si>
    <t>[{"id":"aef5aaf8-2acf-4f20-91be-c8829f11cd0c","note":"","count":1,"label":"Capricciosa 40 cm","posId":"101","price":30900,"isExtra":false},{"id":"eb426525-9181-4714-9963-380f5c0ae0e5","note":"","count":1,"label":"Okraj mozzarella, bylinky","posId":"A122","price":6500,"isExtra":true}]</t>
  </si>
  <si>
    <t>2026-03-03T22:13:04.039+01:00</t>
  </si>
  <si>
    <t>[{"id":"4859f11e-15ad-47d4-9f86-4138a8a5dd0a","note":"","count":1,"label":"Sweet passion 40 cm","posId":"31","price":26900,"isExtra":false},{"id":"d63e9120-8ffe-444c-ba51-6c942a13f4fc","note":"","count":1,"label":"Margherita 40 cm","posId":"100","price":26900,"isExtra":false},{"id":"aef5aaf8-2acf-4f20-91be-c8829f11cd0c","note":"","count":1,"label":"Capricciosa 40 cm","posId":"101","price":30900,"isExtra":false},{"id":"2b9f361b-4416-409b-9b50-c5e648e65b24","note":"","count":1,"label":"Zeleninová 40 cm","posId":"103","price":30900,"isExtra":false},{"id":"e8f571e6-dd36-42d7-8826-52c90315986b","note":"","count":1,"label":"Baby špenát &amp; kuře 40 cm","posId":"104","price":30900,"isExtra":false},{"id":"f9a8b09a-bed1-496c-b9fc-0dd1ce05cc0c","note":"","count":1,"label":"Veggieballs 40 cm","posId":"105","price":30900,"isExtra":false},{"id":"ad7c292a-48c9-48db-b64c-0f7f8ebced7f","note":"","count":1,"label":"BBQ Meteor 40 cm","posId":"106","price":30900,"isExtra":false},{"id":"f1315fc0-dfbb-459c-9f31-49d8e60875f4","note":"","count":1,"label":"Pepperoni 40 cm","posId":"108","price":30900,"isExtra":false},{"id":"1fae666b-4102-4ed0-b317-2a07b21ae279","note":"","count":1,"label":"Hot &amp; Spicy 40 cm","posId":"110","price":30900,"isExtra":false},{"id":"b9c4dfdf-aaa2-45da-8f3d-7d70ed6349f6","note":"","count":1,"label":"Sweet passion 32 cm","posId":"29","price":20900,"isExtra":false},{"id":"5b1f2843-926a-4dd1-a5f0-4fddc7b45013","note":"","count":1,"label":"Margherita 32 cm","posId":"112","price":20900,"isExtra":false},{"id":"ee394832-8137-440a-84b7-b9e0df42a9ab","note":"","count":1,"label":"Hawai 32 cm","posId":"114","price":24900,"isExtra":false}]</t>
  </si>
  <si>
    <t>2026-03-03T21:32:03.978+01:00</t>
  </si>
  <si>
    <t>2026-03-03T21:52:45.313+01:00</t>
  </si>
  <si>
    <t>2026-03-03T22:10:58.080+01:00</t>
  </si>
  <si>
    <t>2026-03-03T21:32:04.382+01:00</t>
  </si>
  <si>
    <t>[{"id":"9461c599-e1f4-4267-8dd8-c1eea66839a3","note":"","count":1,"label":"Choco Rolls, 6 ks","posId":"chr100","price":8900,"isExtra":false},{"id":"0005ff76-02c8-47f3-a86e-87443988197a","note":"","count":1,"label":"BBQ Texas 32 cm","posId":"119","price":24900,"isExtra":false},{"id":"21fd0686-e8d1-43f1-84c9-d96f5842a3ca","note":"","count":1,"label":"okraj mozzarella, bylinky","posId":"A121","price":5700,"isExtra":true}]</t>
  </si>
  <si>
    <t>Laptiichuk</t>
  </si>
  <si>
    <t>2026-03-03T20:46:03.643+01:00</t>
  </si>
  <si>
    <t>2026-03-03T21:00:27.137+01:00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</si>
  <si>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základ","posId":"ZBR40","price":0,"isExtra":true},{"id":"X1000","note":"","count":1,"label":"bez plněných okrajů","posId":"X1000","price":0,"isExtra":true},{"id":"116","note":"","count":1,"label":"Baby Špenát &amp; kuře 32cm","posId":"116","price":24900,"isExtra":false},{"id":"K0000","note":"","count":1,"label":"Balné","posId":"K0000","price":1500,"isExtra":true},{"id":"17","note":"","count":1,"label":"USA těsto","posId":"17","price":1000,"isExtra":true},{"id":"A117","note":"","count":1,"label":"okraj hotdog, hořčice","posId":"A117","price":5700,"isExtra":true},{"id":"B105","note":"","count":1,"label":"Žampiony","posId":"B105","price":2500,"KDSTags":["greenhighlight"],"isExtra":true},{"id":"N125","note":"","count":1,"label":"Pepsi zero sugar 1l","posId":"N125","price":5900,"isExtra":false}]</t>
  </si>
  <si>
    <t>2026-03-03T20:36:17.901+01:00</t>
  </si>
  <si>
    <t>2026-03-03T20:47:41.146+01:00</t>
  </si>
  <si>
    <t>[{"id":"69400db90dc626f6c3c3fc11","count":1,"label":"Hawai 40cm","posId":"102","price":30900,"isExtra":false},{"id":"01f1f771ad243e9a3e1e67cc","count":1,"label":"Balné","posId":"K0000","price":2000,"isExtra":true}]</t>
  </si>
  <si>
    <t>2026-03-03T20:21:04.555+01:00</t>
  </si>
  <si>
    <t>2026-03-03T20:32:51.821+01:00</t>
  </si>
  <si>
    <t>[{"id":"5b1f2843-926a-4dd1-a5f0-4fddc7b45013","note":"","count":2,"label":"Margherita 32 cm","posId":"112","price":20900,"isExtra":false},{"id":"3a8b6a85-3b5c-4ee4-be2d-261ab8731d6e","note":"","count":4,"label":"Dip česnekový","posId":"P106","price":2000,"isExtra":false},{"id":"0b867b16-3995-4b4a-9deb-1c0d8cecf8d6","note":"","count":1,"label":"Pepperoni 32 cm","posId":"120","price":24900,"isExtra":false},{"id":"2f5e6647-81e9-4b87-979a-d1df9153229a","note":"","count":1,"label":"jalapeños","posId":"B102","price":2500,"KDSTags":["greenhighlight"],"isExtra":true},{"id":"03ade9ce-5d0f-4499-a6a3-340b58ae4468","note":"","count":1,"label":"Capricciosa 32 cm","posId":"113","price":24900,"isExtra":false}]</t>
  </si>
  <si>
    <t>2026-03-03T20:05:33.110+01:00</t>
  </si>
  <si>
    <t>2026-03-03T20:11:52.107+01:00</t>
  </si>
  <si>
    <t>[{"id":"69400db90dc626f6c3c3fc1b","count":1,"label":"Margherita 32cm","posId":"112","price":20900,"isExtra":false},{"id":"0828382bbc0f39abdadd9b99","count":1,"label":"Balné","posId":"K0000","price":1500,"isExtra":true},{"id":"674840e52b930230e954cbf6","count":1,"label":"BBQ základ","posId":"ZRB32","price":0,"isExtra":true},{"id":"6980a3b6f008291838b887c7","count":1,"label":"bez plněných okrajů","posId":"X1000","price":0,"isExtra":true},{"id":"69400db90dc626f6c3c3fc5d","count":2,"label":"Česnekový dip","posId":"P106","price":2000,"isExtra":false},{"id":"0828382bbc0f39abdadd9b99","count":2,"label":"Balné","posId":"K0000","price":1500,"isExtra":true}]</t>
  </si>
  <si>
    <t>2026-03-03T20:00:04.939+01:00</t>
  </si>
  <si>
    <t>2026-03-03T20:11:43.033+01:00</t>
  </si>
  <si>
    <t>[{"id":"69400db90dc626f6c3c3fc1b","count":1,"label":"Margherita 32cm","posId":"112","price":20900,"isExtra":false},{"id":"0828382bbc0f39abdadd9b99","count":1,"label":"Balné","posId":"K0000","price":1500,"isExtra":true},{"id":"6977bf4da1da98ea63c3a718","count":1,"label":"USA těsto","posId":"17","price":1000,"isExtra":true},{"id":"6980a3b6f008291838b887c8","count":1,"label":"okraj mozzarella, bylinky","posId":"A121","price":5700,"isExtra":true},{"id":"695458c28103d4672f51abc2","count":1,"label":"Žampiony","posId":"B105","price":2500,"KDSTags":["greenhighlight"],"isExtra":true},{"id":"695458c28103d4672f51abc7","count":1,"label":"Kukuřice","posId":"B115","price":2500,"KDSTags":["greenhighlight"],"isExtra":true},{"id":"69400db90dc626f6c3c3fc2b","count":1,"label":"Hawai 32cm","posId":"114","price":24900,"isExtra":false},{"id":"0828382bbc0f39abdadd9b99","count":1,"label":"Balné","posId":"K0000","price":1500,"isExtra":true},{"id":"6977bf4da1da98ea63c3a718","count":1,"label":"USA těsto","posId":"17","price":1000,"isExtra":true},{"id":"6980a3b6f008291838b887c8","count":1,"label":"okraj mozzarella, bylinky","posId":"A121","price":5700,"isExtra":true}]</t>
  </si>
  <si>
    <t>2026-03-03T19:45:13.232+01:00</t>
  </si>
  <si>
    <t>2026-03-03T20:01:07.992+01:00</t>
  </si>
  <si>
    <t>[{"id":"57081031","note":"","size":"Zeleninová 40cm","count":1,"label":"Zeleninová 40cm","posId":"103","price":30900,"isExtra":false},{"id":"57081101","note":"","count":1,"label":"Balné","posId":"K0000","price":2000,"isExtra":true},{"id":"57081032","note":"","size":"Hawai 40cm","count":1,"label":"Hawai 40cm","posId":"102","price":30900,"isExtra":false},{"id":"57081101","note":"","count":1,"label":"Balné","posId":"K0000","price":2000,"isExtra":true}]</t>
  </si>
  <si>
    <t>2026-03-03T19:43:36.146+01:00</t>
  </si>
  <si>
    <t>2026-03-03T19:55:34.947+01:00</t>
  </si>
  <si>
    <t>[{"id":"59610966","note":"","size":"Hot &amp; Spicy 32cm 🌶️🌶️","count":1,"label":"Hot &amp; Spicy 32cm 🌶️🌶️","posId":"122","price":24900,"isExtra":false},{"id":"57081111","note":"","count":1,"label":"Balné","posId":"K0000","price":1500,"isExtra":true},{"id":"59610964","note":"","size":"Margherita 32cm","count":1,"label":"Margherita 32cm","posId":"112","price":20900,"isExtra":false},{"id":"57081111","note":"","count":1,"label":"Balné","posId":"K0000","price":1500,"isExtra":true}]</t>
  </si>
  <si>
    <t>2026-03-03T19:42:55.703+01:00</t>
  </si>
  <si>
    <t>2026-03-03T19:57:04.036+01:00</t>
  </si>
  <si>
    <t>2026-03-03T19:40:03.962+01:00</t>
  </si>
  <si>
    <t>2026-03-03T19:53:26.759+01:00</t>
  </si>
  <si>
    <t>2026-03-03T20:06:12.183+01:00</t>
  </si>
  <si>
    <t>2026-03-03T19:40:04.486+01:00</t>
  </si>
  <si>
    <t>[{"id":"35e045f9-bc36-46e9-8142-6579de78a05b","note":"","count":1,"label":"Comeback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bylinky","posId":"A121","price":5700,"isExtra":true},{"id":"169906cc-98ac-4101-a361-79ae530758c3","note":"","count":1,"label":"BEZ -cibule","posId":"X103","price":0,"KDSTags":["redhighlight"],"isExtra":true},{"id":"f4d7b9ad-ce62-498d-a90b-8016ab1e3604","note":"","count":1,"label":"Quattro Formaggi 32 cm","posId":"147","price":24900,"isExtra":false},{"id":"96b5d091-fc97-4d1a-8602-51839892aa23","note":"","count":1,"label":"Dip jalapenos","posId":"P107","price":2000,"isExtra":false}]</t>
  </si>
  <si>
    <t>2026-03-03T19:32:50.626+01:00</t>
  </si>
  <si>
    <t>2026-03-03T19:42:51.996+01:00</t>
  </si>
  <si>
    <t>[{"id":"69400db90dc626f6c3c3fc09","count":1,"label":"Pepperoni 40cm 🌶️🌶️","posId":"108","price":30900,"isExtra":false},{"id":"01f1f771ad243e9a3e1e67cc","count":1,"label":"Balné","posId":"K0000","price":2000,"isExtra":true},{"id":"6980a3b6f008291838b88401","count":1,"label":"okraj mozzarella, bbq omáčka","posId":"A124","price":6500,"isExtra":true},{"id":"695458c28103d4672f51a9e1","count":1,"label":"Žampiony","posId":"C105","price":3500,"KDSTags":["greenhighlight"],"isExtra":true},{"id":"69400db90dc626f6c3c3fc79","count":1,"label":"Pepsi zero sugar 1l","posId":"N125","price":5900,"isExtra":false}]</t>
  </si>
  <si>
    <t>2026-03-03T19:31:52.510+01:00</t>
  </si>
  <si>
    <t>2026-03-03T19:40:04.002+01:00</t>
  </si>
  <si>
    <t>2026-03-03T19:31:03.996+01:00</t>
  </si>
  <si>
    <t>2026-03-03T19:51:11.804+01:00</t>
  </si>
  <si>
    <t>2026-03-03T20:30:14.055+01:00</t>
  </si>
  <si>
    <t>2026-03-03T19:31:04.422+01:00</t>
  </si>
  <si>
    <t>[{"id":"a4efa812-1470-4ea2-a19d-39843abed3be","note":"","count":2,"label":"Comeback 32 cm","posId":"145","price":24900,"isExtra":false},{"id":"a3d62a5d-2e1d-48db-874e-d64becff7059","note":"","count":2,"label":"změna na BBQ základ","posId":"a3d62a5d-2e1d-48db-874e-d64becff7059","price":0,"isExtra":true},{"id":"21fd0686-e8d1-43f1-84c9-d96f5842a3ca","note":"","count":2,"label":"okraj mozzarella, bylinky","posId":"A121","price":5700,"isExtra":true},{"id":"8b18781f-3bd0-464d-aa33-9f081ecc1a3a","note":"","count":2,"label":"mozzarella","posId":"B113","price":3000,"KDSTags":["greenhighlight"],"isExtra":true},{"id":"6e9ef16b-b5cb-40a1-ad72-f28a9276a0f7","note":"","count":2,"label":"kuře","posId":"B114","price":3000,"KDSTags":["greenhighlight"],"isExtra":true},{"id":"c8019f80-065c-4f09-9e80-65b85dae2ae1","note":"","count":2,"label":"kukuřice","posId":"B115","price":2500,"KDSTags":["greenhighlight"],"isExtra":true},{"id":"d1e9623b-89c9-4caa-a2ba-cbaafad1a883","note":"","count":2,"label":"slanina","posId":"B108","price":3000,"KDSTags":["greenhighlight"],"isExtra":true},{"id":"169906cc-98ac-4101-a361-79ae530758c3","note":"","count":2,"label":"BEZ -cibule","posId":"X103","price":0,"KDSTags":["redhighlight"],"isExtra":true}]</t>
  </si>
  <si>
    <t>2026-03-03T19:19:11.729+01:00</t>
  </si>
  <si>
    <t>2026-03-03T19:25:46.126+01:00</t>
  </si>
  <si>
    <t>[{"id":"69400db90dc626f6c3c3fc1b","count":1,"label":"Margherita 32cm","posId":"112","price":20900,"isExtra":false},{"id":"0828382bbc0f39abdadd9b99","count":1,"label":"Balné","posId":"K0000","price":1500,"isExtra":true},{"id":"6977bf4da1da98ea63c3a718","count":1,"label":"USA těsto","posId":"17","price":1000,"isExtra":true},{"id":"6980a3b6f008291838b887c7","count":1,"label":"bez plněných okrajů","posId":"X1000","price":0,"isExtra":true}]</t>
  </si>
  <si>
    <t>2026-03-03T19:16:41.516+01:00</t>
  </si>
  <si>
    <t>2026-03-03T19:25:31.897+01:00</t>
  </si>
  <si>
    <t>2026-03-03T19:10:10.908+01:00</t>
  </si>
  <si>
    <t>2026-03-03T19:15:10.065+01:00</t>
  </si>
  <si>
    <t>2026-03-03T19:09:40.741+01:00</t>
  </si>
  <si>
    <t>2026-03-03T19:22:39.928+01:00</t>
  </si>
  <si>
    <t>[{"id":"69400db90dc626f6c3c3fc2b","count":1,"label":"Hawai 32cm","posId":"114","price":24900,"isExtra":false},{"id":"0828382bbc0f39abdadd9b99","count":1,"label":"Balné","posId":"K0000","price":1500,"isExtra":true},{"id":"69400db90dc626f6c3c3fc1d","count":1,"label":"Quattro Formaggi 32cm","posId":"123","price":24900,"isExtra":false},{"id":"0828382bbc0f39abdadd9b99","count":1,"label":"Balné","posId":"K0000","price":1500,"isExtra":true}]</t>
  </si>
  <si>
    <t>2026-03-03T19:08:11.263+01:00</t>
  </si>
  <si>
    <t>2026-03-03T19:20:06.580+01:00</t>
  </si>
  <si>
    <t>[{"id":"69400db90dc626f6c3c3fc07","count":1,"label":"Comeback 40cm 🌶️","posId":"109","price":30900,"isExtra":false},{"id":"01f1f771ad243e9a3e1e67cc","count":1,"label":"Balné","posId":"K0000","price":2000,"isExtra":true},{"id":"69400db90dc626f6c3c3fc1f","count":1,"label":"Hot &amp; Spicy 32cm 🌶️🌶️","posId":"122","price":24900,"isExtra":false},{"id":"0828382bbc0f39abdadd9b99","count":1,"label":"Balné","posId":"K0000","price":1500,"isExtra":true},{"id":"6980a3b6f008291838b887c7","count":1,"label":"bez plněných okrajů","posId":"X1000","price":0,"isExtra":true}]</t>
  </si>
  <si>
    <t>2026-03-03T19:06:33.621+01:00</t>
  </si>
  <si>
    <t>2026-03-03T19:08:10.961+01:00</t>
  </si>
  <si>
    <t>[{"id":"38ba12cb-7e06-4754-8714-03609598fc8f","count":1,"label":"Pizza Hot &amp; Spicy 32","posId":"122","price":24900,"isExtra":false,"creatorId":"ta3s_f-1r7bGQ0oB9sffW","isPackging":0,"actualLabel":"Pizza Hot &amp; Spicy 32"}]</t>
  </si>
  <si>
    <t>2026-03-03T19:03:06.720+01:00</t>
  </si>
  <si>
    <t>2026-03-03T19:10:04.046+01:00</t>
  </si>
  <si>
    <t>Arman</t>
  </si>
  <si>
    <t>2026-03-03T18:56:15.164+01:00</t>
  </si>
  <si>
    <t>2026-03-03T19:06:34.058+01:00</t>
  </si>
  <si>
    <t>[{"id":"112","note":"","count":1,"label":"Margherita 32cm","posId":"112","price":20900,"isExtra":false},{"id":"K0000","note":"","count":1,"label":"Balné","posId":"K0000","price":1500,"isExtra":true},{"id":"B105","note":"","count":1,"label":"Žampiony","posId":"B105","price":2500,"KDSTags":["greenhighlight"],"isExtra":true},{"id":"B115","note":"","count":1,"label":"Kukuřice","posId":"B115","price":2500,"KDSTags":["greenhighlight"],"isExtra":true},{"id":"B113","note":"","count":1,"label":"Mozzarella","posId":"B113","price":3000,"KDSTags":["greenhighlight"],"isExtra":true},{"id":"112","note":"","count":1,"label":"Margherita 32cm","posId":"112","price":20900,"isExtra":false},{"id":"K0000","note":"","count":1,"label":"Balné","posId":"K0000","price":1500,"isExtra":true},{"id":"B105","note":"","count":1,"label":"Žampiony","posId":"B105","price":2500,"KDSTags":["greenhighlight"],"isExtra":true},{"id":"B115","note":"","count":1,"label":"Kukuřice","posId":"B115","price":2500,"KDSTags":["greenhighlight"],"isExtra":true},{"id":"B108","note":"","count":1,"label":"Slanina","posId":"B108","price":3000,"KDSTags":["greenhighlight"],"isExtra":true}]</t>
  </si>
  <si>
    <t>2026-03-03T18:53:11.226+01:00</t>
  </si>
  <si>
    <t>2026-03-03T19:04:12.973+01:00</t>
  </si>
  <si>
    <t>[{"id":"104","note":"","count":1,"label":"Baby špenát &amp; kuře 40cm","posId":"104","price":30900,"isExtra":false},{"id":"K0000","note":"","count":1,"label":"Balné","posId":"K0000","price":2000,"isExtra":true},{"id":"C112","note":"","count":1,"label":"Olivy","posId":"C112","price":3500,"KDSTags":["greenhighlight"],"isExtra":true},{"id":"C103","note":"","count":1,"label":"Cibule","posId":"C103","price":3500,"KDSTags":["greenhighlight"],"isExtra":true},{"id":"C109","note":"","count":1,"label":"Pepperoni salám","posId":"C109","price":4000,"KDSTags":["greenhighlight"],"isExtra":true},{"id":"C130","note":"","count":1,"label":"Grana padano, pecorino, parmazán","posId":"C130","price":4000,"KDSTags":["greenhighlight"],"isExtra":true},{"id":"C116","note":"","count":1,"label":"Masové kuličky","posId":"C116","price":8900,"KDSTags":["greenhighlight"],"isExtra":true}]</t>
  </si>
  <si>
    <t>2026-03-03T18:33:13.388+01:00</t>
  </si>
  <si>
    <t>2026-03-03T18:39:38.131+01:00</t>
  </si>
  <si>
    <t>[{"id":"38ba12cb-7e06-4754-8714-03609598fc8f","count":1,"label":"Pizza Hot &amp; Spicy 32","posId":"122","price":24900,"isExtra":false,"creatorId":"R6LYX_0Ecq8o0QXNjeVGq","isPackging":0,"actualLabel":"Pizza Hot &amp; Spicy 32"}]</t>
  </si>
  <si>
    <t>2026-03-03T18:24:35.141+01:00</t>
  </si>
  <si>
    <t>2026-03-03T18:32:28.894+01:00</t>
  </si>
  <si>
    <t>[{"id":"97205e8a-60b5-439e-8af0-7f8def52aeb6","count":1,"label":"Pizza Hawai 32 cm","posId":"114","price":24900,"isExtra":false,"creatorId":"6cndur5Te3c2DBcTucdGe","isPackging":0,"actualLabel":"Pizza Hawai 32 cm"},{"id":"a902d94b-4667-4702-ad71-4744adfe8fad","count":1,"label":"Pizza Quattro Formaggi 32","posId":"123","price":24900,"isExtra":false,"creatorId":"_AwZNJnIToigsK4dAyfNz","isPackging":0,"actualLabel":"Pizza Quattro Formaggi 32"}]</t>
  </si>
  <si>
    <t>2026-03-03T18:10:19.222+01:00</t>
  </si>
  <si>
    <t>2026-03-03T18:20:33.816+01:00</t>
  </si>
  <si>
    <t>[{"id":"69400db90dc626f6c3c3fc2d","count":1,"label":"Capricciosa 32cm","posId":"113","price":24900,"isExtra":false},{"id":"0828382bbc0f39abdadd9b99","count":1,"label":"Balné","posId":"K0000","price":1500,"isExtra":true},{"id":"6980a3b6f008291838b887cb","count":1,"label":"okraj hotdog, bbq omáčka","posId":"A119","price":5700,"isExtra":true},{"id":"695458c28103d4672f51abcd","count":1,"label":"Kuře","posId":"B114","price":3000,"KDSTags":["greenhighlight"],"isExtra":true}]</t>
  </si>
  <si>
    <t>2026-03-03T18:10:03.728+01:00</t>
  </si>
  <si>
    <t>2026-03-03T18:22:31.596+01:00</t>
  </si>
  <si>
    <t>2026-03-03T18:46:01.915+01:00</t>
  </si>
  <si>
    <t>2026-03-03T18:10:04.212+01:00</t>
  </si>
  <si>
    <t>2026-03-03T17:43:04.122+01:00</t>
  </si>
  <si>
    <t>2026-03-03T18:04:41.795+01:00</t>
  </si>
  <si>
    <t>[{"id":"03dae282-4cd4-4fa2-9169-2178ea3ed325","note":"","count":1,"label":"Quattro Formaggi 40 cm","posId":"111","price":30900,"isExtra":false},{"id":"e525f614-2c06-459a-8d22-623546aa83fc","note":"","count":1,"label":"BBQ Texas 40 cm","posId":"107","price":30900,"isExtra":false}]</t>
  </si>
  <si>
    <t>2026-03-03T17:34:34.062+01:00</t>
  </si>
  <si>
    <t>2026-03-03T17:40:43.685+01:00</t>
  </si>
  <si>
    <t>2026-03-03T17:33:04.687+01:00</t>
  </si>
  <si>
    <t>2026-03-03T17:43:26.575+01:00</t>
  </si>
  <si>
    <t>2026-03-03T18:07:25.057+01:00</t>
  </si>
  <si>
    <t>2026-03-03T17:33:05.033+01:00</t>
  </si>
  <si>
    <t>[{"id":"03dae282-4cd4-4fa2-9169-2178ea3ed325","note":"","count":1,"label":"Quattro Formaggi 40 cm","posId":"111","price":30900,"isExtra":false},{"id":"52cffa8b-0a47-4e13-b315-64f9374ef0a7","note":"","count":1,"label":"Okraj Hotdog bez omáčky","posId":"A126","price":6500,"isExtra":true},{"id":"78a6e98d-57cb-4e2c-9a3c-9d40f7b79583","note":"","count":1,"label":"Gorgonzola","posId":"C101","price":4000,"KDSTags":["greenhighlight"],"isExtra":true}]</t>
  </si>
  <si>
    <t xml:space="preserve">Alexander </t>
  </si>
  <si>
    <t>2026-03-03T17:29:56.880+01:00</t>
  </si>
  <si>
    <t>2026-03-03T17:36:51.834+01:00</t>
  </si>
  <si>
    <t>2026-03-03T17:23:52.589+01:00</t>
  </si>
  <si>
    <t>2026-03-03T17:33:22.724+01:00</t>
  </si>
  <si>
    <t>2026-03-03T17:20:06.846+01:00</t>
  </si>
  <si>
    <t>2026-03-03T17:32:10.453+01:00</t>
  </si>
  <si>
    <t>[{"id":"cd7798b9-deb2-4229-a68e-ebefba7ee9e4","count":1,"label":"Pizza Comeback 32","posId":"121","price":24900,"isExtra":false,"creatorId":"GJB-LJpd_Sic7bC3ONSar","isPackging":0,"actualLabel":"Pizza Comeback 32"},{"id":"97205e8a-60b5-439e-8af0-7f8def52aeb6","count":1,"label":"Pizza Hawai 32 cm","posId":"114","price":24900,"isExtra":false,"creatorId":"RL6YA5yOIMfYko_m1We0o","isPackging":0,"actualLabel":"Pizza Hawai 32 cm"},{"id":"RjnzJvFGQ7bViwxWS8fAW","count":1,"label":"Bez ananasu","posId":"X100","price":0,"KDSTags":["redhighlight"],"isExtra":true,"mainItemId":"97205e8a-60b5-439e-8af0-7f8def52aeb6"},{"id":"extra_20230331101812_75","count":1,"label":"Kukuřice","posId":"B115","price":2500,"KDSTags":["greenhighlight"],"isExtra":true,"mainItemId":"97205e8a-60b5-439e-8af0-7f8def52aeb6"},{"id":"97c710af-c51c-4fa1-8ff3-1e2aa47a8648","count":1,"label":"Pizza Capricciosa 32","posId":"113","price":24900,"isExtra":false,"creatorId":"B0qSvHf5DB5RJtWnuVeEd","isPackging":0,"actualLabel":"Pizza Capricciosa 32"}]</t>
  </si>
  <si>
    <t>2026-03-03T17:16:07.627+01:00</t>
  </si>
  <si>
    <t>2026-03-03T17:24:09.677+01:00</t>
  </si>
  <si>
    <t>[{"id":"69400db90dc626f6c3c3fc03","count":1,"label":"Quattro Formaggi 40cm","posId":"111","price":30900,"isExtra":false},{"id":"01f1f771ad243e9a3e1e67cc","count":1,"label":"Balné","posId":"K0000","price":2000,"isExtra":true},{"id":"674840e52b930230e954cfbd","count":1,"label":"Rajčatový základ","posId":"ZSR40","price":0,"isExtra":true},{"id":"695458c28103d4672f51a9e2","count":1,"label":"Olivy","posId":"C112","price":3500,"KDSTags":["greenhighlight"],"isExtra":true}]</t>
  </si>
  <si>
    <t>2026-03-03T17:04:03.297+01:00</t>
  </si>
  <si>
    <t>2026-03-03T17:11:41.325+01:00</t>
  </si>
  <si>
    <t>[{"id":"cd7798b9-deb2-4229-a68e-ebefba7ee9e4","count":1,"label":"Pizza Comeback 32","posId":"121","price":24900,"isExtra":false,"creatorId":"lEzY-HhlKEkqmtpEMjw61","isPackging":0,"actualLabel":"Pizza Comeback 32"}]</t>
  </si>
  <si>
    <t>2026-03-03T16:57:58.220+01:00</t>
  </si>
  <si>
    <t>2026-03-03T17:12:23.516+01:00</t>
  </si>
  <si>
    <t>[{"id":"69400db90dc626f6c3c3fc1b","count":1,"label":"Margherita 32cm","posId":"112","price":20900,"isExtra":false},{"id":"0828382bbc0f39abdadd9b99","count":1,"label":"Balné","posId":"K0000","price":1500,"isExtra":true},{"id":"6980a3b6f008291838b887c7","count":1,"label":"bez plněných okrajů","posId":"X1000","price":0,"isExtra":true}]</t>
  </si>
  <si>
    <t>Rohit</t>
  </si>
  <si>
    <t>2026-03-03T16:41:28.932+01:00</t>
  </si>
  <si>
    <t>2026-03-03T16:52:00.584+01:00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</si>
  <si>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okrajů","posId":"X1000","price":0,"isExtra":true},{"id":"106","note":"","count":1,"label":"BBQ Meteor 40cm","posId":"106","price":30900,"isExtra":false},{"id":"K0000","note":"","count":1,"label":"Balné","posId":"K0000","price":2000,"isExtra":true},{"id":"X1000","note":"","count":1,"label":"bez plněných okrajů","posId":"X1000","price":0,"isExtra":true},{"id":"P101","note":"","count":1,"label":"Spicy Wings 🌶️","posId":"P101","price":11900,"isExtra":false},{"id":"K0000","note":"","count":1,"label":"Balné","posId":"K0000","price":1500,"isExtra":true}]</t>
  </si>
  <si>
    <t>Josef</t>
  </si>
  <si>
    <t>2026-03-03T15:47:22.379+01:00</t>
  </si>
  <si>
    <t>2026-03-03T15:58:04.325+01:00</t>
  </si>
  <si>
    <t>2026-03-03T13:55:59.641+01:00</t>
  </si>
  <si>
    <t>2026-03-03T14:01:32.479+01:00</t>
  </si>
  <si>
    <t>[{"id":"69400db90dc626f6c3c3fc11","count":1,"label":"Hawai 40cm","posId":"102","price":30900,"isExtra":false},{"id":"01f1f771ad243e9a3e1e67cc","count":1,"label":"Balné","posId":"K0000","price":2000,"isExtra":true},{"id":"674840e52b930230e954cea6","count":1,"label":"Smetanový základ","posId":"ZRS40","price":0,"isExtra":true}]</t>
  </si>
  <si>
    <t>2026-03-03T13:41:59.877+01:00</t>
  </si>
  <si>
    <t>2026-03-03T13:50:35.347+01:00</t>
  </si>
  <si>
    <t>[{"id":"111","note":"","count":1,"label":"Quattro Formaggi 40cm","posId":"111","price":30900,"isExtra":false},{"id":"K0000","note":"","count":1,"label":"Balné","posId":"K0000","price":2000,"isExtra":true},{"id":"100","note":"","count":1,"label":"Margherita 40cm","posId":"100","price":26900,"isExtra":false},{"id":"K0000","note":"","count":1,"label":"Balné","posId":"K0000","price":2000,"isExtra":true}]</t>
  </si>
  <si>
    <t>2026-03-03T13:34:18.824+01:00</t>
  </si>
  <si>
    <t>2026-03-03T13:46:55.428+01:00</t>
  </si>
  <si>
    <t>2026-03-03T12:45:51.381+01:00</t>
  </si>
  <si>
    <t>2026-03-03T12:55:01.426+01:00</t>
  </si>
  <si>
    <t>[{"id":"69400db90dc626f6c3c3fc11","count":1,"label":"Hawai 40cm","posId":"102","price":30900,"isExtra":false},{"id":"01f1f771ad243e9a3e1e67cc","count":1,"label":"Balné","posId":"K0000","price":2000,"isExtra":true},{"id":"6980a3b6f008291838b88401","count":1,"label":"okraj mozzarella, bbq omáčka","posId":"A124","price":6500,"isExtra":true},{"id":"69400db90dc626f6c3c3fc5d","count":1,"label":"Česnekový dip","posId":"P106","price":2000,"isExtra":false},{"id":"0828382bbc0f39abdadd9b99","count":1,"label":"Balné","posId":"K0000","price":1500,"isExtra":true}]</t>
  </si>
  <si>
    <t>2026-03-03T12:45:22.105+01:00</t>
  </si>
  <si>
    <t>2026-03-03T12:56:06.461+01:00</t>
  </si>
  <si>
    <t>2026-03-03T12:11:12.227+01:00</t>
  </si>
  <si>
    <t>2026-03-03T12:25:48.967+01:00</t>
  </si>
  <si>
    <t>2026-03-03T12:04:33.024+01:00</t>
  </si>
  <si>
    <t>2026-03-03T12:11:03.788+01:00</t>
  </si>
  <si>
    <t>[{"id":"cb3f1edb-a9ef-46ed-8c99-05b992c1f4a9","count":1,"label":"Pizza Margherita 18","posId":"124","price":11900,"isExtra":false,"creatorId":"bwRIaisEr1WhzMQNPiKxz","isPackging":0,"actualLabel":"Pizza Margherita 18"},{"id":"cd7798b9-deb2-4229-a68e-ebefba7ee9e4","count":1,"label":"Pizza Comeback 32","posId":"121","price":24900,"isExtra":false,"creatorId":"oIFV1OU2smNpXxEnl7vyg","isPackging":0,"actualLabel":"Pizza Comeback 32"}]</t>
  </si>
  <si>
    <t>2026-03-03T11:47:04.529+01:00</t>
  </si>
  <si>
    <t>2026-03-03T11:57:33.860+01:00</t>
  </si>
  <si>
    <t>2026-03-03T12:28:43.373+01:00</t>
  </si>
  <si>
    <t>2026-03-03T11:47:04.889+01:00</t>
  </si>
  <si>
    <t>2026-03-03T11:17:02.947+01:00</t>
  </si>
  <si>
    <t>2026-03-03T11:56:37.632+01:00</t>
  </si>
  <si>
    <t>2026-03-03T12:18:03.120+01:00</t>
  </si>
  <si>
    <t>2026-03-03T11:17:03.411+01:00</t>
  </si>
  <si>
    <t>[{"id":"f1315fc0-dfbb-459c-9f31-49d8e60875f4","note":"","count":1,"label":"Pepperoni 40 cm","posId":"108","price":30900,"isExtra":false},{"id":"e8f571e6-dd36-42d7-8826-52c90315986b","note":"","count":1,"label":"Baby špenát &amp; kuře 40 cm","posId":"104","price":30900,"isExtra":false}]</t>
  </si>
  <si>
    <t>2026-03-03T00:22:01.289+01:00</t>
  </si>
  <si>
    <t>2026-03-03T00:28:15.532+01:00</t>
  </si>
  <si>
    <t>[{"id":"69400db90dc626f6c3c3fc77","count":1,"label":"Pepsi 1l","posId":"N124","price":5900,"isExtra":false},{"id":"69400db90dc626f6c3c3fc23","count":1,"label":"Pepperoni 32cm 🌶️🌶️","posId":"120","price":24900,"isExtra":false},{"id":"0828382bbc0f39abdadd9b99","count":1,"label":"Balné","posId":"K0000","price":1500,"isExtra":true},{"id":"674840e52b930230e954cbf7","count":1,"label":"Smetanový základ","posId":"ZRS32","price":0,"isExtra":true},{"id":"695458c28103d4672f51abc7","count":1,"label":"Kukuřice","posId":"B115","price":2500,"KDSTags":["greenhighlight"],"isExtra":true},{"id":"69400db90dc626f6c3c3fc5d","count":1,"label":"Česnekový dip","posId":"P106","price":2000,"isExtra":false},{"id":"0828382bbc0f39abdadd9b99","count":1,"label":"Balné","posId":"K0000","price":1500,"isExtra":true}]</t>
  </si>
  <si>
    <t>2026-03-03T00:09:22.801+01:00</t>
  </si>
  <si>
    <t>2026-03-03T00:20:33.477+01:00</t>
  </si>
  <si>
    <t>2026-03-02T23:44:43.547+01:00</t>
  </si>
  <si>
    <t>2026-03-02T23:50:47.191+01:00</t>
  </si>
  <si>
    <t>[{"id":"69400db90dc626f6c3c3fc2f","count":1,"label":"Baby Špenát &amp; kuře 32cm","posId":"116","price":24900,"isExtra":false},{"id":"0828382bbc0f39abdadd9b99","count":1,"label":"Balné","posId":"K0000","price":1500,"isExtra":true}]</t>
  </si>
  <si>
    <t>2026-03-02T23:41:09.751+01:00</t>
  </si>
  <si>
    <t>2026-03-02T23:49:45.257+01:00</t>
  </si>
  <si>
    <t>2026-03-02T22:48:43.631+01:00</t>
  </si>
  <si>
    <t>2026-03-02T23:03:10.864+01:00</t>
  </si>
  <si>
    <t>[{"id":"69400db90dc626f6c3c3fc03","count":1,"label":"Quattro Formaggi 40cm","posId":"111","price":30900,"isExtra":false},{"id":"01f1f771ad243e9a3e1e67cc","count":1,"label":"Balné","posId":"K0000","price":2000,"isExtra":true},{"id":"69400db90dc626f6c3c3fc07","count":1,"label":"Comeback 40cm 🌶️","posId":"109","price":30900,"isExtra":false},{"id":"01f1f771ad243e9a3e1e67cc","count":1,"label":"Balné","posId":"K0000","price":2000,"isExtra":true},{"id":"69400db90dc626f6c3c3fc11","count":1,"label":"Hawai 40cm","posId":"102","price":30900,"isExtra":false},{"id":"01f1f771ad243e9a3e1e67cc","count":1,"label":"Balné","posId":"K0000","price":2000,"isExtra":true},{"id":"69400db90dc626f6c3c3fc77","count":1,"label":"Pepsi 1l","posId":"N124","price":5900,"isExtra":false},{"id":"69400db90dc626f6c3c3fc7b","count":1,"label":"Mirinda 1l","posId":"N126","price":5900,"isExtra":false},{"id":"69400db90dc626f6c3c3fc57","count":1,"label":"Pečené brambory","posId":"P103","price":6900,"isExtra":false},{"id":"0828382bbc0f39abdadd9b99","count":1,"label":"Balné","posId":"K0000","price":1500,"isExtra":true},{"id":"69400db90dc626f6c3c3fc53","count":1,"label":"Spicy Wings 🌶️","posId":"P101","price":11900,"isExtra":false},{"id":"0828382bbc0f39abdadd9b99","count":1,"label":"Balné","posId":"K0000","price":1500,"isExtra":true}]</t>
  </si>
  <si>
    <t>2026-03-02T22:48:11.117+01:00</t>
  </si>
  <si>
    <t>2026-03-02T22:57:40.852+01:00</t>
  </si>
  <si>
    <t>[{"id":"69400db90dc626f6c3c3fc05","count":1,"label":"Hot &amp; Spicy 40cm 🌶️🌶️","posId":"110","price":30900,"isExtra":false},{"id":"01f1f771ad243e9a3e1e67cc","count":1,"label":"Balné","posId":"K0000","price":2000,"isExtra":true},{"id":"6980a3b6f008291838b883ff","count":1,"label":"bez plněných okrajů","posId":"X1000","price":0,"isExtra":true},{"id":"69400db90dc626f6c3c3fc29","count":1,"label":"Zeleninová 32cm","posId":"115","price":24900,"isExtra":false},{"id":"0828382bbc0f39abdadd9b99","count":1,"label":"Balné","posId":"K0000","price":1500,"isExtra":true},{"id":"6980a3b6f008291838b887c8","count":1,"label":"okraj mozzarella, bylinky","posId":"A121","price":5700,"isExtra":true},{"id":"684ae9784182d05e5daecb84","count":1,"label":"Bez žampionů","posId":"X105","price":0,"KDSTags":["redhighlight"],"isExtra":true},{"id":"684ae9784182d05e5daecb85","count":1,"label":"Bez oliv","posId":"X112","price":0,"KDSTags":["redhighlight"],"isExtra":true}]</t>
  </si>
  <si>
    <t>Svetozar</t>
  </si>
  <si>
    <t>2026-03-02T22:36:53.865+01:00</t>
  </si>
  <si>
    <t>2026-03-02T22:44:19.853+01:00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</si>
  <si>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dip","posId":"P106","price":2000,"isExtra":false},{"id":"K0000","note":"","count":1,"label":"Balné","posId":"K0000","price":1500,"isExtra":true},{"id":"N125","note":"","count":1,"label":"Pepsi zero sugar 1l","posId":"N125","price":5900,"isExtra":false}]</t>
  </si>
  <si>
    <t>2026-03-02T22:33:36.360+01:00</t>
  </si>
  <si>
    <t>2026-03-02T22:40:58.954+01:00</t>
  </si>
  <si>
    <t>2026-03-02T22:28:44.072+01:00</t>
  </si>
  <si>
    <t>2026-03-02T22:35:29.609+01:00</t>
  </si>
  <si>
    <t>[{"id":"9c196f30-3802-451b-980c-d5dc0fceef14","count":1,"label":"Pizza BBQ Meteor 32","posId":"118","price":24900,"isExtra":false,"creatorId":"FBb_GPZQLybSR9FDl5HRC","isPackging":0,"actualLabel":"Pizza BBQ Meteor 32"}]</t>
  </si>
  <si>
    <t>2026-03-02T22:10:24.332+01:00</t>
  </si>
  <si>
    <t>2026-03-02T22:22:05.777+01:00</t>
  </si>
  <si>
    <t>[{"id":"69400db90dc626f6c3c3fc1f","count":1,"label":"Hot &amp; Spicy 32cm 🌶️🌶️","posId":"122","price":24900,"isExtra":false},{"id":"0828382bbc0f39abdadd9b99","count":1,"label":"Balné","posId":"K0000","price":1500,"isExtra":true},{"id":"69400db90dc626f6c3c3fc5d","count":1,"label":"Česnekový dip","posId":"P106","price":2000,"isExtra":false},{"id":"0828382bbc0f39abdadd9b99","count":1,"label":"Balné","posId":"K0000","price":1500,"isExtra":true},{"id":"69400db90dc626f6c3c3fc79","count":1,"label":"Pepsi zero sugar 1l","posId":"N125","price":5900,"isExtra":false}]</t>
  </si>
  <si>
    <t>2026-03-02T21:50:41.029+01:00</t>
  </si>
  <si>
    <t>2026-03-02T22:01:20.833+01:00</t>
  </si>
  <si>
    <t>[{"id":"69400db90dc626f6c3c3fc2b","count":1,"label":"Hawai 32cm","posId":"114","price":24900,"isExtra":false},{"id":"0828382bbc0f39abdadd9b99","count":1,"label":"Balné","posId":"K0000","price":1500,"isExtra":true},{"id":"6980a3b6f008291838b887c8","count":1,"label":"okraj mozzarella, bylinky","posId":"A121","price":5700,"isExtra":true},{"id":"69400db90dc626f6c3c3fc67","count":1,"label":"Jablečno-skořicové rolls","posId":"18","price":8900,"isExtra":false},{"id":"0828382bbc0f39abdadd9b99","count":1,"label":"Balné","posId":"K0000","price":1500,"isExtra":true},{"id":"69400db90dc626f6c3c3fc77","count":1,"label":"Pepsi 1l","posId":"N124","price":5900,"isExtra":false}]</t>
  </si>
  <si>
    <t>2026-03-02T21:49:55.050+01:00</t>
  </si>
  <si>
    <t>2026-03-02T21:58:29.483+01:00</t>
  </si>
  <si>
    <t>[{"id":"59610967","note":"","size":"Comeback 32cm 🌶️","count":1,"label":"Comeback 32cm 🌶️","posId":"121","price":24900,"isExtra":false},{"id":"57081111","note":"","count":1,"label":"Balné","posId":"K0000","price":1500,"isExtra":true},{"id":"57081140","note":"","count":1,"label":"okraj mozzarella, bylinky","posId":"A121","price":5700,"isExtra":true},{"id":"57081151","note":"","count":1,"label":"Žampiony","posId":"B105","price":2500,"KDSTags":["greenhighlight"],"isExtra":true},{"id":"57081069","note":"","size":"Česnekový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</si>
  <si>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2026-03-02T21:41:21.320+01:00</t>
  </si>
  <si>
    <t>2026-03-02T21:54:30.489+01:00</t>
  </si>
  <si>
    <t>[{"id":"107","note":"","count":2,"label":"BBQ Texas 40cm","posId":"107","price":30900,"isExtra":false},{"id":"K0000","note":"","count":2,"label":"Balné","posId":"K0000","price":2000,"isExtra":true},{"id":"ZBS40","note":"","count":2,"label":"Smetanový základ","posId":"ZBS40","price":0,"isExtra":true}]</t>
  </si>
  <si>
    <t>2026-03-02T20:53:37.670+01:00</t>
  </si>
  <si>
    <t>2026-03-02T21:02:16.377+01:00</t>
  </si>
  <si>
    <t>2026-03-02T20:33:37.125+01:00</t>
  </si>
  <si>
    <t>2026-03-02T20:42:00.378+01:00</t>
  </si>
  <si>
    <t>[{"id":"105","note":"","count":1,"label":"Veggieballs 40cm 🌶️🌶️","posId":"105","price":30900,"isExtra":false},{"id":"K0000","note":"","count":1,"label":"Balné","posId":"K0000","price":2000,"isExtra":true},{"id":"ZRB40","note":"","count":1,"label":"BBQ základ","posId":"ZRB40","price":0,"isExtra":true},{"id":"X104","note":"","count":1,"label":"Bez zeleninových kuliček","posId":"X104","price":0,"KDSTags":["redhighlight"],"isExtra":true},{"id":"C114","note":"","count":1,"label":"Kuře","posId":"C114","price":4000,"KDSTags":["greenhighlight"],"isExtra":true}]</t>
  </si>
  <si>
    <t>2026-03-02T20:31:22.650+01:00</t>
  </si>
  <si>
    <t>2026-03-02T20:40:09.341+01:00</t>
  </si>
  <si>
    <t>[{"id":"69400db90dc626f6c3c3fc59","count":1,"label":"Česnekový chléb 18cm","posId":"P104","price":7900,"isExtra":false},{"id":"0828382bbc0f39abdadd9b99","count":1,"label":"Balné","posId":"K0000","price":1500,"isExtra":true},{"id":"69400db90dc626f6c3c3fc5d","count":1,"label":"Česnekový dip","posId":"P106","price":2000,"isExtra":false},{"id":"0828382bbc0f39abdadd9b99","count":1,"label":"Balné","posId":"K0000","price":1500,"isExtra":true},{"id":"69400db90dc626f6c3c3fc63","count":1,"label":"Choco Rolls","posId":"chr100","price":8900,"isExtra":false},{"id":"0828382bbc0f39abdadd9b99","count":1,"label":"Balné","posId":"K0000","price":1500,"isExtra":true}]</t>
  </si>
  <si>
    <t>2026-03-02T20:23:18.081+01:00</t>
  </si>
  <si>
    <t>2026-03-02T20:31:34.349+01:00</t>
  </si>
  <si>
    <t>[{"id":"69400db90dc626f6c3c3fc23","count":1,"label":"Pepperoni 32cm 🌶️🌶️","posId":"120","price":24900,"isExtra":false},{"id":"0828382bbc0f39abdadd9b99","count":1,"label":"Balné","posId":"K0000","price":1500,"isExtra":true},{"id":"6980a3b6f008291838b887c7","count":1,"label":"bez plněných okrajů","posId":"X1000","price":0,"isExtra":true},{"id":"69400db90dc626f6c3c3fc5d","count":1,"label":"Česnekový dip","posId":"P106","price":2000,"isExtra":false},{"id":"0828382bbc0f39abdadd9b99","count":1,"label":"Balné","posId":"K0000","price":1500,"isExtra":true}]</t>
  </si>
  <si>
    <t>2026-03-02T20:10:03.972+01:00</t>
  </si>
  <si>
    <t>2026-03-02T20:16:39.138+01:00</t>
  </si>
  <si>
    <t>2026-03-02T20:31:46.719+01:00</t>
  </si>
  <si>
    <t>2026-03-02T20:10:04.529+01:00</t>
  </si>
  <si>
    <t>[{"id":"117c830b-d7db-490d-a3b9-365f8c4fa2d3","note":"","count":1,"label":"Zeleninová 32 cm","posId":"115","price":24900,"isExtra":false},{"id":"21fd0686-e8d1-43f1-84c9-d96f5842a3ca","note":"","count":1,"label":"okraj mozzarella, bylinky","posId":"A121","price":5700,"isExtra":true},{"id":"dba0d6ed-9e38-4f33-8ec2-cc6e2ff8f1a9","note":"","count":1,"label":"gorgonzola","posId":"B101","price":3000,"KDSTags":["greenhighlight"],"isExtra":true},{"id":"35e045f9-bc36-46e9-8142-6579de78a05b","note":"","count":1,"label":"Comeback 32 cm","posId":"121","price":24900,"isExtra":false},{"id":"21fd0686-e8d1-43f1-84c9-d96f5842a3ca","note":"","count":1,"label":"okraj mozzarella, bylinky","posId":"A121","price":5700,"isExtra":true},{"id":"dba0d6ed-9e38-4f33-8ec2-cc6e2ff8f1a9","note":"","count":1,"label":"gorgonzola","posId":"B101","price":3000,"KDSTags":["greenhighlight"],"isExtra":true},{"id":"3a8b6a85-3b5c-4ee4-be2d-261ab8731d6e","note":"","count":2,"label":"Dip česnekový","posId":"P106","price":2000,"isExtra":false},{"id":"739ceea4-4275-4f09-8cf5-ae08fe640a77","note":"","count":1,"label":"Pepsi 1l","posId":"N124","price":5900,"isExtra":false}]</t>
  </si>
  <si>
    <t>2026-03-02T20:05:47.605+01:00</t>
  </si>
  <si>
    <t>2026-03-02T20:13:48.468+01:00</t>
  </si>
  <si>
    <t>[{"id":"101","note":"","count":1,"label":"Capricciosa 40cm","posId":"101","price":30900,"isExtra":false},{"id":"K0000","note":"","count":1,"label":"Balné","posId":"K0000","price":2000,"isExtra":true},{"id":"A124","note":"","count":1,"label":"okraj mozzarella, bbq omáčka","posId":"A124","price":6500,"isExtra":true},{"id":"N124","note":"","count":1,"label":"Pepsi 1l","posId":"N124","price":5900,"isExtra":false}]</t>
  </si>
  <si>
    <t>2026-03-02T19:58:00.644+01:00</t>
  </si>
  <si>
    <t>2026-03-02T20:07:56.175+01:00</t>
  </si>
  <si>
    <t>[{"id":"16d86380-d21e-44cf-bfcd-f99ac2474d78","count":1,"label":"Pizza Hot &amp; Spicy 32 0,5","posId":"H122","price":12450,"isExtra":false,"creatorId":"QtMr9C15myAOaBjPAwpT1","isPackging":0,"actualLabel":"Pizza Hot &amp; Spicy 32 0,5"},{"id":"ZMn0kE3IRVJjsfXstBxZb","count":1,"label":"Bez plněných okrajů","posId":"X1000","price":0,"isExtra":true,"mainItemId":"16d86380-d21e-44cf-bfcd-f99ac2474d78"},{"id":"aRPAiqbCW3Z9trz5KoEBF","count":1,"label":"Těsto italské","posId":"H32","price":0,"isExtra":true,"mainItemId":"16d86380-d21e-44cf-bfcd-f99ac2474d78"},{"id":"6c82f31d-b5be-4fcc-bfd8-73247c0c7f83","count":1,"label":"Pizza Quattro Formaggi 32 0,5","posId":"H123","price":12450,"isExtra":false,"creatorId":"TvsCp7sOENBCotl3LKEX0","isPackging":0,"actualLabel":"Pizza Quattro Formaggi 32 0,5"},{"id":"ZMn0kE3IRVJjsfXstBxZb","count":1,"label":"Bez plněných okrajů","posId":"X1000","price":0,"isExtra":true,"mainItemId":"6c82f31d-b5be-4fcc-bfd8-73247c0c7f83"},{"id":"aRPAiqbCW3Z9trz5KoEBF","count":1,"label":"Těsto italské","posId":"H32","price":0,"isExtra":true,"mainItemId":"6c82f31d-b5be-4fcc-bfd8-73247c0c7f83"}]</t>
  </si>
  <si>
    <t>2026-03-02T19:55:08.437+01:00</t>
  </si>
  <si>
    <t>2026-03-02T20:03:45.051+01:00</t>
  </si>
  <si>
    <t>[{"id":"3d349fca-a560-44e4-966f-e75699784d8e","count":1,"label":"Pizza Comeback 40","posId":"109","price":30900,"isExtra":false,"creatorId":"ZAZzu2-2lVM7JpOg8Sq69","isPackging":0,"actualLabel":"Pizza Comeback 40"}]</t>
  </si>
  <si>
    <t>2026-03-02T19:45:04.438+01:00</t>
  </si>
  <si>
    <t>2026-03-02T19:55:31.254+01:00</t>
  </si>
  <si>
    <t>[{"id":"59610965","note":"","size":"Quattro Formaggi 32cm","count":1,"label":"Quattro Formaggi 32cm","posId":"123","price":24900,"isExtra":false},{"id":"57081111","note":"","count":1,"label":"Balné","posId":"K0000","price":1500,"isExtra":true},{"id":"57081176","note":"","count":1,"label":"okraj hotdog, bbq omáčka","posId":"A119","price":5700,"isExtra":true},{"id":"57081122","note":"","count":1,"label":"Jalapeňos","posId":"B102","price":2500,"KDSTags":["greenhighlight"],"isExtra":true},{"id":"57081151","note":"","count":1,"label":"Žampiony","posId":"B105","price":2500,"KDSTags":["greenhighlight"],"isExtra":true},{"id":"57081219","note":"","count":1,"label":"Šunka","posId":"B106","price":3000,"KDSTags":["greenhighlight"],"isExtra":true},{"id":"57081233","note":"","count":1,"label":"Pepperoni salám","posId":"B109","price":3000,"KDSTags":["greenhighlight"],"isExtra":true}]</t>
  </si>
  <si>
    <t>2026-03-02T19:45:04.040+01:00</t>
  </si>
  <si>
    <t>2026-03-02T19:52:43.287+01:00</t>
  </si>
  <si>
    <t>[{"id":"57081024","note":"","size":"Quattro Formaggi 40cm","count":1,"label":"Quattro Formaggi 40cm","posId":"111","price":30900,"isExtra":false},{"id":"57081101","note":"","count":1,"label":"Balné","posId":"K0000","price":2000,"isExtra":true},{"id":"57081135","note":"","count":1,"label":"okraj mozzarella, bylinky","posId":"A122","price":6500,"isExtra":true},{"id":"57081069","note":"","size":"Česnekový dip","count":1,"label":"Česnekový dip","posId":"P106","price":2000,"isExtra":false},{"id":"57081111","note":"","count":1,"label":"Balné","posId":"K0000","price":1500,"isExtra":true}]</t>
  </si>
  <si>
    <t>2026-03-02T19:44:15.015+01:00</t>
  </si>
  <si>
    <t>2026-03-02T20:06:23.251+01:00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</si>
  <si>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základ","posId":"ZSR40","price":0,"isExtra":true}]</t>
  </si>
  <si>
    <t>2026-03-02T19:32:26.952+01:00</t>
  </si>
  <si>
    <t>2026-03-02T19:42:25.282+01:00</t>
  </si>
  <si>
    <t>[{"id":"109","note":"","count":1,"label":"Comeback 40cm 🌶️","posId":"109","price":30900,"isExtra":false},{"id":"K0000","note":"","count":1,"label":"Balné","posId":"K0000","price":2000,"isExtra":true},{"id":"104","note":"","count":1,"label":"Baby špenát &amp; kuře 40cm","posId":"104","price":30900,"isExtra":false},{"id":"K0000","note":"","count":1,"label":"Balné","posId":"K0000","price":2000,"isExtra":true}]</t>
  </si>
  <si>
    <t>2026-03-02T19:23:52.382+01:00</t>
  </si>
  <si>
    <t>2026-03-02T19:33:35.189+01:00</t>
  </si>
  <si>
    <t>2026-03-02T19:21:52.280+01:00</t>
  </si>
  <si>
    <t>2026-03-02T19:35:49.259+01:00</t>
  </si>
  <si>
    <t>2026-03-02T18:58:37.375+01:00</t>
  </si>
  <si>
    <t>2026-03-02T19:13:00.293+01:00</t>
  </si>
  <si>
    <t>[{"id":"69400db90dc626f6c3c3fc01","count":1,"label":"Margherita 40cm","posId":"100","price":26900,"isExtra":false},{"id":"01f1f771ad243e9a3e1e67cc","count":1,"label":"Balné","posId":"K0000","price":2000,"isExtra":true},{"id":"695458c28103d4672f51a9e1","count":1,"label":"Žampiony","posId":"C105","price":3500,"KDSTags":["greenhighlight"],"isExtra":true},{"id":"695458c28103d4672f51a9e6","count":1,"label":"Kukuřice","posId":"C115","price":3500,"KDSTags":["greenhighlight"],"isExtra":true},{"id":"695458c28103d4672f51a9e9","count":1,"label":"Šunka","posId":"C106","price":4000,"KDSTags":["greenhighlight"],"isExtra":true}]</t>
  </si>
  <si>
    <t>2026-03-02T18:29:44.238+01:00</t>
  </si>
  <si>
    <t>2026-03-02T18:38:53.219+01:00</t>
  </si>
  <si>
    <t>[{"id":"69400db90dc626f6c3c3fc23","count":1,"label":"Pepperoni 32cm 🌶️🌶️","posId":"120","price":24900,"isExtra":false},{"id":"0828382bbc0f39abdadd9b99","count":1,"label":"Balné","posId":"K0000","price":1500,"isExtra":true},{"id":"69400db90dc626f6c3c3fc21","count":1,"label":"Comeback 32cm 🌶️","posId":"121","price":24900,"isExtra":false},{"id":"0828382bbc0f39abdadd9b99","count":1,"label":"Balné","posId":"K0000","price":1500,"isExtra":true},{"id":"695458c28103d4672f51abc9","count":1,"label":"Mozzarella","posId":"B113","price":3000,"KDSTags":["greenhighlight"],"isExtra":true}]</t>
  </si>
  <si>
    <t>2026-03-02T18:22:34.033+01:00</t>
  </si>
  <si>
    <t>2026-03-02T18:29:11.921+01:00</t>
  </si>
  <si>
    <t>[{"id":"14d74183-8108-4914-8e03-e680c274b617","count":1,"label":"Pizza Capricciosa 40","posId":"101","price":30900,"isExtra":false,"creatorId":"L028ob4_lcQXVtCPNNl3F","isPackging":0,"actualLabel":"Pizza Capricciosa 40"}]</t>
  </si>
  <si>
    <t>2026-03-02T18:14:04.272+01:00</t>
  </si>
  <si>
    <t>2026-03-02T18:25:17.996+01:00</t>
  </si>
  <si>
    <t>2026-03-02T18:37:17.588+01:00</t>
  </si>
  <si>
    <t>2026-03-02T18:14:05.179+01:00</t>
  </si>
  <si>
    <t>[{"id":"aef5aaf8-2acf-4f20-91be-c8829f11cd0c","note":"","count":1,"label":"Capricciosa 40 cm","posId":"101","price":30900,"isExtra":false},{"id":"b23a7ffc-2968-4b23-96c7-647c4d375297","note":"","count":1,"label":"BBQ Meteor 32 cm","posId":"142","price":24900,"isExtra":false}]</t>
  </si>
  <si>
    <t>2026-03-02T18:12:03.565+01:00</t>
  </si>
  <si>
    <t>2026-03-02T18:21:18.865+01:00</t>
  </si>
  <si>
    <t>2026-03-02T18:42:51.324+01:00</t>
  </si>
  <si>
    <t>2026-03-02T18:16:16.754+01:00</t>
  </si>
  <si>
    <t>[{"id":"e525f614-2c06-459a-8d22-623546aa83fc","note":"","count":1,"label":"BBQ Texas 40 cm","posId":"107","price":30900,"isExtra":false},{"id":"f61b7339-3b20-4583-b2b8-12e48de2876d","note":"","count":1,"label":"změna na Rajčatový základ","posId":"f61b7339-3b20-4583-b2b8-12e48de2876d","price":0,"isExtra":true},{"id":"86843148-4e32-4979-bfd6-d7151207f70f","note":"","count":1,"label":"Šunka","posId":"C106","price":4000,"KDSTags":["greenhighlight"],"isExtra":true},{"id":"3214bac7-f6a4-460b-92bd-e59397636ecb","note":"","count":1,"label":"BEZ -kuře","posId":"X114","price":0,"KDSTags":["redhighlight"],"isExtra":true}]</t>
  </si>
  <si>
    <t>2026-03-02T18:01:54.531+01:00</t>
  </si>
  <si>
    <t>2026-03-02T18:10:44.308+01:00</t>
  </si>
  <si>
    <t>[{"id":"69400db90dc626f6c3c3fc21","count":1,"label":"Comeback 32cm 🌶️","posId":"121","price":24900,"isExtra":false},{"id":"0828382bbc0f39abdadd9b99","count":1,"label":"Balné","posId":"K0000","price":1500,"isExtra":true},{"id":"6977bf4da1da98ea63c3a718","count":1,"label":"USA těsto","posId":"17","price":1000,"isExtra":true},{"id":"674840e52b930230e954cbf6","count":1,"label":"BBQ základ","posId":"ZRB32","price":0,"isExtra":true},{"id":"6980a3b6f008291838b887ca","count":1,"label":"okraj hotdog, hořčice","posId":"A117","price":5700,"isExtra":true},{"id":"695458c28103d4672f51abc2","count":1,"label":"Žampiony","posId":"B105","price":2500,"KDSTags":["greenhighlight"],"isExtra":true}]</t>
  </si>
  <si>
    <t>2026-03-02T17:52:33.356+01:00</t>
  </si>
  <si>
    <t>2026-03-02T18:02:08.081+01:00</t>
  </si>
  <si>
    <t>[{"id":"59610973","note":"","size":"Capricciosa 32cm","count":1,"label":"Capricciosa 32cm","posId":"113","price":24900,"isExtra":false},{"id":"57081111","note":"","count":1,"label":"Balné","posId":"K0000","price":1500,"isExtra":true},{"id":"57081105","note":"","count":1,"label":"bez plněných okrajů","posId":"X1000","price":0,"isExtra":true}]</t>
  </si>
  <si>
    <t>2026-03-02T17:43:39.563+01:00</t>
  </si>
  <si>
    <t>2026-03-02T18:01:05.033+01:00</t>
  </si>
  <si>
    <t>[{"id":"69400db90dc626f6c3c3fc21","count":1,"label":"Comeback 32cm 🌶️","posId":"121","price":24900,"isExtra":false},{"id":"0828382bbc0f39abdadd9b99","count":1,"label":"Balné","posId":"K0000","price":1500,"isExtra":true},{"id":"69400db90dc626f6c3c3fc5b","count":1,"label":"Pepperoni Rolls 🌶️","posId":"P100","price":8900,"isExtra":false},{"id":"0828382bbc0f39abdadd9b99","count":1,"label":"Balné","posId":"K0000","price":1500,"isExtra":true},{"id":"69400db90dc626f6c3c3fc5d","count":1,"label":"Česnekový dip","posId":"P106","price":2000,"isExtra":false},{"id":"0828382bbc0f39abdadd9b99","count":1,"label":"Balné","posId":"K0000","price":1500,"isExtra":true}]</t>
  </si>
  <si>
    <t>2026-03-02T17:00:59.640+01:00</t>
  </si>
  <si>
    <t>2026-03-02T17:10:54.874+01:00</t>
  </si>
  <si>
    <t>[{"id":"59278384","note":"","size":"Spicy Wings 🌶️","count":1,"label":"Spicy Wings 🌶️","posId":"P101","price":11900,"isExtra":false},{"id":"57081111","note":"","count":1,"label":"Balné","posId":"K0000","price":1500,"isExtra":true},{"id":"59610965","note":"","size":"Quattro Formaggi 32cm","count":1,"label":"Quattro Formaggi 32cm","posId":"123","price":24900,"isExtra":false},{"id":"57081111","note":"","count":1,"label":"Balné","posId":"K0000","price":1500,"isExtra":true},{"id":"57081066","note":"","size":"Pečené brambory","count":1,"label":"Pečené brambory","posId":"P103","price":6900,"isExtra":false},{"id":"57081111","note":"","count":1,"label":"Balné","posId":"K0000","price":1500,"isExtra":true}]</t>
  </si>
  <si>
    <t>2026-03-02T15:51:42.895+01:00</t>
  </si>
  <si>
    <t>2026-03-02T15:59:29.775+01:00</t>
  </si>
  <si>
    <t>[{"id":"69400db90dc626f6c3c3fc79","count":1,"label":"Pepsi zero sugar 1l","posId":"N125","price":5900,"isExtra":false},{"id":"69400db90dc626f6c3c3fc2d","count":1,"label":"Capricciosa 32cm","posId":"113","price":24900,"isExtra":false},{"id":"0828382bbc0f39abdadd9b99","count":1,"label":"Balné","posId":"K0000","price":1500,"isExtra":true},{"id":"69400db90dc626f6c3c3fc23","count":1,"label":"Pepperoni 32cm 🌶️🌶️","posId":"120","price":24900,"isExtra":false},{"id":"0828382bbc0f39abdadd9b99","count":1,"label":"Balné","posId":"K0000","price":1500,"isExtra":true}]</t>
  </si>
  <si>
    <t>2026-03-02T15:40:20.593+01:00</t>
  </si>
  <si>
    <t>2026-03-02T15:52:11.687+01:00</t>
  </si>
  <si>
    <t>[{"id":"108","note":"","count":1,"label":"Pepperoni 40cm 🌶️🌶️","posId":"108","price":30900,"isExtra":false},{"id":"K0000","note":"","count":1,"label":"Balné","posId":"K0000","price":2000,"isExtra":true},{"id":"C112","note":"","count":1,"label":"Olivy","posId":"C112","price":3500,"KDSTags":["greenhighlight"],"isExtra":true}]</t>
  </si>
  <si>
    <t>2026-03-02T13:59:03.393+01:00</t>
  </si>
  <si>
    <t>2026-03-02T14:17:03.120+01:00</t>
  </si>
  <si>
    <t>2026-03-02T14:30:40.905+01:00</t>
  </si>
  <si>
    <t>2026-03-02T13:59:04.053+01:00</t>
  </si>
  <si>
    <t>[{"id":"4d0fe7ad-c88a-4a73-8015-c60680489cf8","note":"","count":1,"label":"Baby špenát &amp; kuře 32 cm","posId":"116","price":24900,"isExtra":false},{"id":"3a8b6a85-3b5c-4ee4-be2d-261ab8731d6e","note":"","count":2,"label":"Dip česnekový","posId":"P106","price":2000,"isExtra":false},{"id":"0b867b16-3995-4b4a-9deb-1c0d8cecf8d6","note":"","count":1,"label":"Pepperoni 32 cm","posId":"120","price":24900,"isExtra":false},{"id":"26378531-c5c0-43f4-9535-09f267896a62","note":"","count":1,"label":"Spicy Wings","posId":"P101","price":11900,"isExtra":false}]</t>
  </si>
  <si>
    <t>2026-03-02T13:45:10.868+01:00</t>
  </si>
  <si>
    <t>2026-03-02T13:50:49.909+01:00</t>
  </si>
  <si>
    <t>[{"id":"9c196f30-3802-451b-980c-d5dc0fceef14","count":1,"label":"Pizza BBQ Meteor 32","posId":"118","price":24900,"isExtra":false,"creatorId":"cqFxR0ttOj8O9tO0183Mb","isPackging":0,"actualLabel":"Pizza BBQ Meteor 32"}]</t>
  </si>
  <si>
    <t>2026-03-02T12:44:23.023+01:00</t>
  </si>
  <si>
    <t>2026-03-02T12:53:47.419+01:00</t>
  </si>
  <si>
    <t>[{"id":"57423460","note":"","size":"Dip Jalapeňos","count":1,"label":"Dip Jalapeňos","posId":"P107","price":2000,"isExtra":false},{"id":"57081111","note":"","count":1,"label":"Balné","posId":"K0000","price":1500,"isExtra":true},{"id":"59610964","note":"","size":"Margherita 32cm","count":1,"label":"Margherita 32cm","posId":"112","price":20900,"isExtra":false},{"id":"57081111","note":"","count":1,"label":"Balné","posId":"K0000","price":1500,"isExtra":true}]</t>
  </si>
  <si>
    <t>2026-03-02T11:40:29.625+01:00</t>
  </si>
  <si>
    <t>2026-03-02T11:44:42.667+01:00</t>
  </si>
  <si>
    <t>[{"id":"2258641d-2e03-4608-b20f-749a219f4c12","count":1,"label":"Pizza BBQ Texas 32","posId":"119","price":24900,"isExtra":false,"creatorId":"b7UEw8v9LM_1iWbtBw0cC","isPackging":0,"actualLabel":"Pizza BBQ Texas 32"}]</t>
  </si>
  <si>
    <t>Okeksandr</t>
  </si>
  <si>
    <t>2026-03-02T11:13:05.193+01:00</t>
  </si>
  <si>
    <t>2026-03-02T11:19:47.656+01:00</t>
  </si>
  <si>
    <t>2026-03-02T11:00:55.502+01:00</t>
  </si>
  <si>
    <t>2026-03-02T11:18:42.718+01:00</t>
  </si>
  <si>
    <t>[{"id":"120","note":"","count":1,"label":"Pepperoni 32cm 🌶️🌶️","posId":"120","price":24900,"isExtra":false},{"id":"K0000","note":"","count":1,"label":"Balné","posId":"K0000","price":1500,"isExtra":true},{"id":"X113","note":"","count":1,"label":"Bez mozzarelly","posId":"X113","price":0,"KDSTags":["redhighlight"],"isExtra":true},{"id":"N120","note":"","count":1,"label":"Aquilla černý čaj a broskev 0,5l","posId":"N120","price":4900,"isExtra":false}]</t>
  </si>
  <si>
    <t>2026-03-02T10:32:04.650+01:00</t>
  </si>
  <si>
    <t>2026-03-02T11:18:28.496+01:00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</si>
</sst>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&quot;-&quot;mm&quot;-&quot;yyyy"/>
    <numFmt numFmtId="165" formatCode="&quot;/&quot;d&quot;/&quot;myy"/>
    <numFmt numFmtId="166" formatCode="dd.mm.yyyy"/>
    <numFmt numFmtId="167" formatCode="0.0"/>
  </numFmts>
  <fonts count="12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/>
    <font>
      <b/>
      <sz val="13.0"/>
      <color theme="1"/>
      <name val="Google Sans"/>
    </font>
    <font>
      <b/>
      <sz val="14.0"/>
      <color theme="1"/>
      <name val="Arial"/>
    </font>
    <font>
      <b/>
      <sz val="21.0"/>
      <color theme="1"/>
      <name val="Arial"/>
    </font>
    <font>
      <b/>
      <color theme="1"/>
      <name val="Arial"/>
    </font>
    <font>
      <b/>
      <sz val="12.0"/>
      <color theme="1"/>
      <name val="Arial"/>
    </font>
    <font>
      <b/>
      <sz val="11.0"/>
      <color theme="1"/>
      <name val="Arial"/>
    </font>
    <font>
      <sz val="10.0"/>
      <color theme="1"/>
      <name val="Arial"/>
    </font>
    <font>
      <b/>
      <sz val="13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</fills>
  <borders count="21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top style="medium">
        <color rgb="FF000000"/>
      </top>
      <bottom style="thick">
        <color rgb="FF000000"/>
      </bottom>
    </border>
    <border>
      <right style="medium">
        <color rgb="FF000000"/>
      </right>
      <top style="medium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1" xfId="0" applyFont="1" applyNumberFormat="1"/>
    <xf borderId="1" fillId="0" fontId="2" numFmtId="0" xfId="0" applyAlignment="1" applyBorder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0" fillId="2" fontId="1" numFmtId="0" xfId="0" applyAlignment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1" fillId="3" fontId="4" numFmtId="164" xfId="0" applyAlignment="1" applyBorder="1" applyFill="1" applyFont="1" applyNumberFormat="1">
      <alignment horizontal="center" shrinkToFit="0" vertical="center" wrapText="0"/>
    </xf>
    <xf borderId="7" fillId="4" fontId="5" numFmtId="0" xfId="0" applyAlignment="1" applyBorder="1" applyFill="1" applyFont="1">
      <alignment horizontal="center" shrinkToFit="0" vertical="top" wrapText="1"/>
    </xf>
    <xf borderId="2" fillId="3" fontId="4" numFmtId="164" xfId="0" applyAlignment="1" applyBorder="1" applyFont="1" applyNumberFormat="1">
      <alignment horizontal="center" shrinkToFit="0" vertical="center" wrapText="0"/>
    </xf>
    <xf borderId="8" fillId="0" fontId="3" numFmtId="0" xfId="0" applyBorder="1" applyFont="1"/>
    <xf borderId="1" fillId="5" fontId="6" numFmtId="165" xfId="0" applyAlignment="1" applyBorder="1" applyFill="1" applyFont="1" applyNumberFormat="1">
      <alignment horizontal="center" vertical="center"/>
    </xf>
    <xf borderId="2" fillId="5" fontId="6" numFmtId="165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vertical="center"/>
    </xf>
    <xf borderId="9" fillId="0" fontId="7" numFmtId="0" xfId="0" applyAlignment="1" applyBorder="1" applyFont="1">
      <alignment horizontal="center" vertical="center"/>
    </xf>
    <xf borderId="10" fillId="0" fontId="7" numFmtId="0" xfId="0" applyAlignment="1" applyBorder="1" applyFont="1">
      <alignment horizontal="center" vertical="center"/>
    </xf>
    <xf borderId="11" fillId="0" fontId="7" numFmtId="0" xfId="0" applyAlignment="1" applyBorder="1" applyFont="1">
      <alignment horizontal="center" vertical="center"/>
    </xf>
    <xf borderId="12" fillId="0" fontId="7" numFmtId="0" xfId="0" applyAlignment="1" applyBorder="1" applyFont="1">
      <alignment horizontal="center" vertical="center"/>
    </xf>
    <xf borderId="13" fillId="6" fontId="8" numFmtId="0" xfId="0" applyAlignment="1" applyBorder="1" applyFill="1" applyFont="1">
      <alignment horizontal="center" vertical="center"/>
    </xf>
    <xf borderId="14" fillId="0" fontId="1" numFmtId="0" xfId="0" applyAlignment="1" applyBorder="1" applyFont="1">
      <alignment horizontal="center" vertical="center"/>
    </xf>
    <xf borderId="14" fillId="3" fontId="1" numFmtId="0" xfId="0" applyAlignment="1" applyBorder="1" applyFont="1">
      <alignment horizontal="center" vertical="center"/>
    </xf>
    <xf borderId="15" fillId="7" fontId="1" numFmtId="0" xfId="0" applyAlignment="1" applyBorder="1" applyFill="1" applyFont="1">
      <alignment horizontal="center" vertical="center"/>
    </xf>
    <xf borderId="16" fillId="3" fontId="1" numFmtId="0" xfId="0" applyAlignment="1" applyBorder="1" applyFont="1">
      <alignment horizontal="center" shrinkToFit="0" vertical="center" wrapText="1"/>
    </xf>
    <xf borderId="13" fillId="6" fontId="9" numFmtId="0" xfId="0" applyAlignment="1" applyBorder="1" applyFont="1">
      <alignment horizontal="center" vertical="center"/>
    </xf>
    <xf borderId="13" fillId="6" fontId="10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7" fillId="0" fontId="1" numFmtId="0" xfId="0" applyAlignment="1" applyBorder="1" applyFont="1">
      <alignment horizontal="center" vertical="center"/>
    </xf>
    <xf borderId="15" fillId="7" fontId="1" numFmtId="1" xfId="0" applyAlignment="1" applyBorder="1" applyFont="1" applyNumberFormat="1">
      <alignment horizontal="center" vertical="center"/>
    </xf>
    <xf borderId="18" fillId="3" fontId="1" numFmtId="0" xfId="0" applyAlignment="1" applyBorder="1" applyFont="1">
      <alignment horizontal="center" shrinkToFit="0" vertical="center" wrapText="1"/>
    </xf>
    <xf borderId="16" fillId="3" fontId="1" numFmtId="0" xfId="0" applyAlignment="1" applyBorder="1" applyFont="1">
      <alignment horizontal="center" vertical="center"/>
    </xf>
    <xf borderId="19" fillId="7" fontId="1" numFmtId="1" xfId="0" applyAlignment="1" applyBorder="1" applyFont="1" applyNumberFormat="1">
      <alignment horizontal="center" vertical="center"/>
    </xf>
    <xf borderId="15" fillId="7" fontId="1" numFmtId="0" xfId="0" applyBorder="1" applyFont="1"/>
    <xf borderId="20" fillId="7" fontId="1" numFmtId="1" xfId="0" applyAlignment="1" applyBorder="1" applyFont="1" applyNumberFormat="1">
      <alignment horizontal="center" vertical="center"/>
    </xf>
    <xf borderId="18" fillId="3" fontId="1" numFmtId="0" xfId="0" applyAlignment="1" applyBorder="1" applyFont="1">
      <alignment horizontal="center" vertical="center"/>
    </xf>
    <xf borderId="0" fillId="0" fontId="1" numFmtId="20" xfId="0" applyFont="1" applyNumberFormat="1"/>
    <xf borderId="2" fillId="3" fontId="4" numFmtId="166" xfId="0" applyAlignment="1" applyBorder="1" applyFont="1" applyNumberFormat="1">
      <alignment horizontal="center" shrinkToFit="0" vertical="center" wrapText="0"/>
    </xf>
    <xf borderId="14" fillId="0" fontId="1" numFmtId="1" xfId="0" applyAlignment="1" applyBorder="1" applyFont="1" applyNumberForma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15" fillId="7" fontId="11" numFmtId="167" xfId="0" applyBorder="1" applyFont="1" applyNumberFormat="1"/>
    <xf borderId="20" fillId="7" fontId="1" numFmtId="167" xfId="0" applyAlignment="1" applyBorder="1" applyFont="1" applyNumberFormat="1">
      <alignment horizontal="center" vertical="center"/>
    </xf>
    <xf borderId="1" fillId="5" fontId="6" numFmtId="0" xfId="0" applyAlignment="1" applyBorder="1" applyFont="1">
      <alignment horizontal="center" vertical="center"/>
    </xf>
    <xf borderId="2" fillId="5" fontId="6" numFmtId="0" xfId="0" applyAlignment="1" applyBorder="1" applyFont="1">
      <alignment horizontal="center" vertical="center"/>
    </xf>
    <xf borderId="0" fillId="7" fontId="1" numFmtId="1" xfId="0" applyAlignment="1" applyFont="1" applyNumberFormat="1">
      <alignment horizontal="center" vertical="center"/>
    </xf>
    <xf borderId="0" fillId="7" fontId="1" numFmtId="0" xfId="0" applyAlignment="1" applyFont="1">
      <alignment horizontal="center" vertical="center"/>
    </xf>
    <xf borderId="0" fillId="3" fontId="1" numFmtId="0" xfId="0" applyAlignment="1" applyFont="1">
      <alignment horizontal="center" shrinkToFit="0" vertical="center" wrapText="1"/>
    </xf>
    <xf borderId="20" fillId="7" fontId="1" numFmtId="0" xfId="0" applyAlignment="1" applyBorder="1" applyFont="1">
      <alignment horizontal="center" vertical="center"/>
    </xf>
    <xf borderId="0" fillId="7" fontId="1" numFmtId="0" xfId="0" applyFont="1"/>
    <xf borderId="0" fillId="3" fontId="1" numFmtId="0" xfId="0" applyAlignment="1" applyFont="1">
      <alignment horizontal="center" vertical="center"/>
    </xf>
    <xf borderId="15" fillId="7" fontId="11" numFmtId="0" xfId="0" applyBorder="1" applyFont="1"/>
  </cellXfs>
  <cellStyles count="1">
    <cellStyle xfId="0" name="Normal" builtinId="0"/>
  </cellStyles>
  <dxfs count="2">
    <dxf>
      <font>
        <color rgb="FF000000"/>
      </font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23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838200</xdr:colOff>
      <xdr:row>3</xdr:row>
      <xdr:rowOff>66675</xdr:rowOff>
    </xdr:from>
    <xdr:ext cx="1095375" cy="1057275"/>
    <xdr:sp>
      <xdr:nvSpPr>
        <xdr:cNvPr id="3" name="Shape 3"/>
        <xdr:cNvSpPr/>
      </xdr:nvSpPr>
      <xdr:spPr>
        <a:xfrm>
          <a:off x="4812600" y="3265650"/>
          <a:ext cx="1066800" cy="1028700"/>
        </a:xfrm>
        <a:prstGeom prst="bevel">
          <a:avLst>
            <a:gd fmla="val 12500" name="adj"/>
          </a:avLst>
        </a:prstGeom>
        <a:solidFill>
          <a:srgbClr val="FFE599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b="1" lang="en-US" sz="1400"/>
            <a:t>Vyber datum a stiskni</a:t>
          </a:r>
          <a:endParaRPr b="1" sz="1400"/>
        </a:p>
      </xdr:txBody>
    </xdr:sp>
    <xdr:clientData fLocksWithSheet="0"/>
  </xdr:oneCellAnchor>
  <xdr:oneCellAnchor>
    <xdr:from>
      <xdr:col>4</xdr:col>
      <xdr:colOff>1714500</xdr:colOff>
      <xdr:row>0</xdr:row>
      <xdr:rowOff>-9525</xdr:rowOff>
    </xdr:from>
    <xdr:ext cx="1466850" cy="1333500"/>
    <xdr:sp>
      <xdr:nvSpPr>
        <xdr:cNvPr id="4" name="Shape 4"/>
        <xdr:cNvSpPr/>
      </xdr:nvSpPr>
      <xdr:spPr>
        <a:xfrm>
          <a:off x="4626863" y="3127538"/>
          <a:ext cx="1438275" cy="1304925"/>
        </a:xfrm>
        <a:prstGeom prst="bevel">
          <a:avLst>
            <a:gd fmla="val 12500" name="adj"/>
          </a:avLst>
        </a:prstGeom>
        <a:solidFill>
          <a:srgbClr val="FFE599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b="1" lang="en-US" sz="1400"/>
            <a:t>Vlož restii</a:t>
          </a:r>
          <a:endParaRPr b="1" sz="1400"/>
        </a:p>
      </xdr:txBody>
    </xdr:sp>
    <xdr:clientData fLocksWithSheet="0"/>
  </xdr:oneCellAnchor>
  <xdr:oneCellAnchor>
    <xdr:from>
      <xdr:col>4</xdr:col>
      <xdr:colOff>1714500</xdr:colOff>
      <xdr:row>20</xdr:row>
      <xdr:rowOff>0</xdr:rowOff>
    </xdr:from>
    <xdr:ext cx="1466850" cy="1333500"/>
    <xdr:sp>
      <xdr:nvSpPr>
        <xdr:cNvPr id="5" name="Shape 5"/>
        <xdr:cNvSpPr/>
      </xdr:nvSpPr>
      <xdr:spPr>
        <a:xfrm>
          <a:off x="4626863" y="3127538"/>
          <a:ext cx="1438275" cy="1304925"/>
        </a:xfrm>
        <a:prstGeom prst="bevel">
          <a:avLst>
            <a:gd fmla="val 12500" name="adj"/>
          </a:avLst>
        </a:prstGeom>
        <a:solidFill>
          <a:srgbClr val="FFE599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2300"/>
            <a:buFont typeface="Arial"/>
            <a:buNone/>
          </a:pPr>
          <a:r>
            <a:rPr b="1" lang="en-US" sz="2300"/>
            <a:t>Uložit</a:t>
          </a:r>
          <a:endParaRPr b="1" sz="26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838200</xdr:colOff>
      <xdr:row>3</xdr:row>
      <xdr:rowOff>66675</xdr:rowOff>
    </xdr:from>
    <xdr:ext cx="1095375" cy="1057275"/>
    <xdr:sp>
      <xdr:nvSpPr>
        <xdr:cNvPr id="6" name="Shape 6"/>
        <xdr:cNvSpPr/>
      </xdr:nvSpPr>
      <xdr:spPr>
        <a:xfrm>
          <a:off x="4812600" y="3265650"/>
          <a:ext cx="1066800" cy="1028700"/>
        </a:xfrm>
        <a:prstGeom prst="bevel">
          <a:avLst>
            <a:gd fmla="val 12500" name="adj"/>
          </a:avLst>
        </a:prstGeom>
        <a:solidFill>
          <a:srgbClr val="FFE599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b="1" lang="en-US" sz="1400"/>
            <a:t>Vyber datum a stiskni</a:t>
          </a:r>
          <a:endParaRPr b="1" sz="1400"/>
        </a:p>
      </xdr:txBody>
    </xdr:sp>
    <xdr:clientData fLocksWithSheet="0"/>
  </xdr:oneCellAnchor>
  <xdr:oneCellAnchor>
    <xdr:from>
      <xdr:col>4</xdr:col>
      <xdr:colOff>1695450</xdr:colOff>
      <xdr:row>0</xdr:row>
      <xdr:rowOff>-9525</xdr:rowOff>
    </xdr:from>
    <xdr:ext cx="1466850" cy="1333500"/>
    <xdr:sp>
      <xdr:nvSpPr>
        <xdr:cNvPr id="7" name="Shape 7"/>
        <xdr:cNvSpPr/>
      </xdr:nvSpPr>
      <xdr:spPr>
        <a:xfrm>
          <a:off x="4626863" y="3127538"/>
          <a:ext cx="1438275" cy="1304925"/>
        </a:xfrm>
        <a:prstGeom prst="bevel">
          <a:avLst>
            <a:gd fmla="val 12500" name="adj"/>
          </a:avLst>
        </a:prstGeom>
        <a:solidFill>
          <a:srgbClr val="FFE599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b="1" lang="en-US" sz="1400"/>
            <a:t>Vlož restii</a:t>
          </a:r>
          <a:endParaRPr b="1" sz="1400"/>
        </a:p>
      </xdr:txBody>
    </xdr:sp>
    <xdr:clientData fLocksWithSheet="0"/>
  </xdr:oneCellAnchor>
  <xdr:oneCellAnchor>
    <xdr:from>
      <xdr:col>4</xdr:col>
      <xdr:colOff>1695450</xdr:colOff>
      <xdr:row>20</xdr:row>
      <xdr:rowOff>47625</xdr:rowOff>
    </xdr:from>
    <xdr:ext cx="1466850" cy="1333500"/>
    <xdr:sp>
      <xdr:nvSpPr>
        <xdr:cNvPr id="8" name="Shape 8"/>
        <xdr:cNvSpPr/>
      </xdr:nvSpPr>
      <xdr:spPr>
        <a:xfrm>
          <a:off x="4626863" y="3127538"/>
          <a:ext cx="1438275" cy="1304925"/>
        </a:xfrm>
        <a:prstGeom prst="bevel">
          <a:avLst>
            <a:gd fmla="val 12500" name="adj"/>
          </a:avLst>
        </a:prstGeom>
        <a:solidFill>
          <a:srgbClr val="FFE599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2300"/>
            <a:buFont typeface="Arial"/>
            <a:buNone/>
          </a:pPr>
          <a:r>
            <a:rPr b="1" lang="en-US" sz="2300"/>
            <a:t>Uložit</a:t>
          </a:r>
          <a:endParaRPr b="1" sz="26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838200</xdr:colOff>
      <xdr:row>3</xdr:row>
      <xdr:rowOff>66675</xdr:rowOff>
    </xdr:from>
    <xdr:ext cx="1095375" cy="1057275"/>
    <xdr:sp>
      <xdr:nvSpPr>
        <xdr:cNvPr id="9" name="Shape 9"/>
        <xdr:cNvSpPr/>
      </xdr:nvSpPr>
      <xdr:spPr>
        <a:xfrm>
          <a:off x="4812600" y="3265650"/>
          <a:ext cx="1066800" cy="1028700"/>
        </a:xfrm>
        <a:prstGeom prst="bevel">
          <a:avLst>
            <a:gd fmla="val 12500" name="adj"/>
          </a:avLst>
        </a:prstGeom>
        <a:solidFill>
          <a:srgbClr val="FFE599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b="1" lang="en-US" sz="1400"/>
            <a:t>Vyber datum a stiskni</a:t>
          </a:r>
          <a:endParaRPr b="1" sz="1400"/>
        </a:p>
      </xdr:txBody>
    </xdr:sp>
    <xdr:clientData fLocksWithSheet="0"/>
  </xdr:oneCellAnchor>
  <xdr:oneCellAnchor>
    <xdr:from>
      <xdr:col>4</xdr:col>
      <xdr:colOff>1724025</xdr:colOff>
      <xdr:row>0</xdr:row>
      <xdr:rowOff>-19050</xdr:rowOff>
    </xdr:from>
    <xdr:ext cx="1466850" cy="1333500"/>
    <xdr:sp>
      <xdr:nvSpPr>
        <xdr:cNvPr id="10" name="Shape 10"/>
        <xdr:cNvSpPr/>
      </xdr:nvSpPr>
      <xdr:spPr>
        <a:xfrm>
          <a:off x="4626863" y="3127538"/>
          <a:ext cx="1438275" cy="1304925"/>
        </a:xfrm>
        <a:prstGeom prst="bevel">
          <a:avLst>
            <a:gd fmla="val 12500" name="adj"/>
          </a:avLst>
        </a:prstGeom>
        <a:solidFill>
          <a:srgbClr val="FFE599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b="1" lang="en-US" sz="1400"/>
            <a:t>Vlož restii</a:t>
          </a:r>
          <a:endParaRPr b="1" sz="1400"/>
        </a:p>
      </xdr:txBody>
    </xdr:sp>
    <xdr:clientData fLocksWithSheet="0"/>
  </xdr:oneCellAnchor>
  <xdr:oneCellAnchor>
    <xdr:from>
      <xdr:col>4</xdr:col>
      <xdr:colOff>1724025</xdr:colOff>
      <xdr:row>20</xdr:row>
      <xdr:rowOff>0</xdr:rowOff>
    </xdr:from>
    <xdr:ext cx="1466850" cy="1333500"/>
    <xdr:sp>
      <xdr:nvSpPr>
        <xdr:cNvPr id="11" name="Shape 11"/>
        <xdr:cNvSpPr/>
      </xdr:nvSpPr>
      <xdr:spPr>
        <a:xfrm>
          <a:off x="4626863" y="3127538"/>
          <a:ext cx="1438275" cy="1304925"/>
        </a:xfrm>
        <a:prstGeom prst="bevel">
          <a:avLst>
            <a:gd fmla="val 12500" name="adj"/>
          </a:avLst>
        </a:prstGeom>
        <a:solidFill>
          <a:srgbClr val="FFE599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2300"/>
            <a:buFont typeface="Arial"/>
            <a:buNone/>
          </a:pPr>
          <a:r>
            <a:rPr b="1" lang="en-US" sz="2300"/>
            <a:t>Uložit</a:t>
          </a:r>
          <a:endParaRPr b="1" sz="26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838200</xdr:colOff>
      <xdr:row>3</xdr:row>
      <xdr:rowOff>66675</xdr:rowOff>
    </xdr:from>
    <xdr:ext cx="1095375" cy="1057275"/>
    <xdr:sp>
      <xdr:nvSpPr>
        <xdr:cNvPr id="12" name="Shape 12"/>
        <xdr:cNvSpPr/>
      </xdr:nvSpPr>
      <xdr:spPr>
        <a:xfrm>
          <a:off x="4812600" y="3265650"/>
          <a:ext cx="1066800" cy="1028700"/>
        </a:xfrm>
        <a:prstGeom prst="bevel">
          <a:avLst>
            <a:gd fmla="val 12500" name="adj"/>
          </a:avLst>
        </a:prstGeom>
        <a:solidFill>
          <a:srgbClr val="FFE599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b="1" lang="en-US" sz="1400"/>
            <a:t>Vyber datum a stiskni</a:t>
          </a:r>
          <a:endParaRPr b="1" sz="1400"/>
        </a:p>
      </xdr:txBody>
    </xdr:sp>
    <xdr:clientData fLocksWithSheet="0"/>
  </xdr:oneCellAnchor>
  <xdr:oneCellAnchor>
    <xdr:from>
      <xdr:col>4</xdr:col>
      <xdr:colOff>1724025</xdr:colOff>
      <xdr:row>0</xdr:row>
      <xdr:rowOff>-19050</xdr:rowOff>
    </xdr:from>
    <xdr:ext cx="1466850" cy="1333500"/>
    <xdr:sp>
      <xdr:nvSpPr>
        <xdr:cNvPr id="13" name="Shape 13"/>
        <xdr:cNvSpPr/>
      </xdr:nvSpPr>
      <xdr:spPr>
        <a:xfrm>
          <a:off x="4626863" y="3127538"/>
          <a:ext cx="1438275" cy="1304925"/>
        </a:xfrm>
        <a:prstGeom prst="bevel">
          <a:avLst>
            <a:gd fmla="val 12500" name="adj"/>
          </a:avLst>
        </a:prstGeom>
        <a:solidFill>
          <a:srgbClr val="FFE599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b="1" lang="en-US" sz="1400"/>
            <a:t>Vlož restii</a:t>
          </a:r>
          <a:endParaRPr b="1" sz="1400"/>
        </a:p>
      </xdr:txBody>
    </xdr:sp>
    <xdr:clientData fLocksWithSheet="0"/>
  </xdr:oneCellAnchor>
  <xdr:oneCellAnchor>
    <xdr:from>
      <xdr:col>4</xdr:col>
      <xdr:colOff>1724025</xdr:colOff>
      <xdr:row>20</xdr:row>
      <xdr:rowOff>0</xdr:rowOff>
    </xdr:from>
    <xdr:ext cx="1466850" cy="1333500"/>
    <xdr:sp>
      <xdr:nvSpPr>
        <xdr:cNvPr id="14" name="Shape 14"/>
        <xdr:cNvSpPr/>
      </xdr:nvSpPr>
      <xdr:spPr>
        <a:xfrm>
          <a:off x="4626863" y="3127538"/>
          <a:ext cx="1438275" cy="1304925"/>
        </a:xfrm>
        <a:prstGeom prst="bevel">
          <a:avLst>
            <a:gd fmla="val 12500" name="adj"/>
          </a:avLst>
        </a:prstGeom>
        <a:solidFill>
          <a:srgbClr val="FFE599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2300"/>
            <a:buFont typeface="Arial"/>
            <a:buNone/>
          </a:pPr>
          <a:r>
            <a:rPr b="1" lang="en-US" sz="2300"/>
            <a:t>Uložit</a:t>
          </a:r>
          <a:endParaRPr b="1" sz="26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838200</xdr:colOff>
      <xdr:row>3</xdr:row>
      <xdr:rowOff>66675</xdr:rowOff>
    </xdr:from>
    <xdr:ext cx="1095375" cy="1057275"/>
    <xdr:sp>
      <xdr:nvSpPr>
        <xdr:cNvPr id="15" name="Shape 15"/>
        <xdr:cNvSpPr/>
      </xdr:nvSpPr>
      <xdr:spPr>
        <a:xfrm>
          <a:off x="4812600" y="3265650"/>
          <a:ext cx="1066800" cy="1028700"/>
        </a:xfrm>
        <a:prstGeom prst="bevel">
          <a:avLst>
            <a:gd fmla="val 12500" name="adj"/>
          </a:avLst>
        </a:prstGeom>
        <a:solidFill>
          <a:srgbClr val="FFE599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b="1" lang="en-US" sz="1400"/>
            <a:t>Vyber datum a stiskni</a:t>
          </a:r>
          <a:endParaRPr b="1" sz="1400"/>
        </a:p>
      </xdr:txBody>
    </xdr:sp>
    <xdr:clientData fLocksWithSheet="0"/>
  </xdr:oneCellAnchor>
  <xdr:oneCellAnchor>
    <xdr:from>
      <xdr:col>4</xdr:col>
      <xdr:colOff>1714500</xdr:colOff>
      <xdr:row>0</xdr:row>
      <xdr:rowOff>-9525</xdr:rowOff>
    </xdr:from>
    <xdr:ext cx="1466850" cy="1333500"/>
    <xdr:sp>
      <xdr:nvSpPr>
        <xdr:cNvPr id="16" name="Shape 16"/>
        <xdr:cNvSpPr/>
      </xdr:nvSpPr>
      <xdr:spPr>
        <a:xfrm>
          <a:off x="4626863" y="3127538"/>
          <a:ext cx="1438275" cy="1304925"/>
        </a:xfrm>
        <a:prstGeom prst="bevel">
          <a:avLst>
            <a:gd fmla="val 12500" name="adj"/>
          </a:avLst>
        </a:prstGeom>
        <a:solidFill>
          <a:srgbClr val="FFE599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b="1" lang="en-US" sz="1400"/>
            <a:t>Vlož restii</a:t>
          </a:r>
          <a:endParaRPr b="1" sz="1400"/>
        </a:p>
      </xdr:txBody>
    </xdr:sp>
    <xdr:clientData fLocksWithSheet="0"/>
  </xdr:oneCellAnchor>
  <xdr:oneCellAnchor>
    <xdr:from>
      <xdr:col>4</xdr:col>
      <xdr:colOff>1714500</xdr:colOff>
      <xdr:row>20</xdr:row>
      <xdr:rowOff>0</xdr:rowOff>
    </xdr:from>
    <xdr:ext cx="1466850" cy="1333500"/>
    <xdr:sp>
      <xdr:nvSpPr>
        <xdr:cNvPr id="17" name="Shape 17"/>
        <xdr:cNvSpPr/>
      </xdr:nvSpPr>
      <xdr:spPr>
        <a:xfrm>
          <a:off x="4626863" y="3127538"/>
          <a:ext cx="1438275" cy="1304925"/>
        </a:xfrm>
        <a:prstGeom prst="bevel">
          <a:avLst>
            <a:gd fmla="val 12500" name="adj"/>
          </a:avLst>
        </a:prstGeom>
        <a:solidFill>
          <a:srgbClr val="FFE599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2300"/>
            <a:buFont typeface="Arial"/>
            <a:buNone/>
          </a:pPr>
          <a:r>
            <a:rPr b="1" lang="en-US" sz="2300"/>
            <a:t>Uložit</a:t>
          </a:r>
          <a:endParaRPr b="1" sz="26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838200</xdr:colOff>
      <xdr:row>3</xdr:row>
      <xdr:rowOff>66675</xdr:rowOff>
    </xdr:from>
    <xdr:ext cx="1095375" cy="1057275"/>
    <xdr:sp>
      <xdr:nvSpPr>
        <xdr:cNvPr id="18" name="Shape 18"/>
        <xdr:cNvSpPr/>
      </xdr:nvSpPr>
      <xdr:spPr>
        <a:xfrm>
          <a:off x="4812600" y="3265650"/>
          <a:ext cx="1066800" cy="1028700"/>
        </a:xfrm>
        <a:prstGeom prst="bevel">
          <a:avLst>
            <a:gd fmla="val 12500" name="adj"/>
          </a:avLst>
        </a:prstGeom>
        <a:solidFill>
          <a:srgbClr val="FFE599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b="1" lang="en-US" sz="1400"/>
            <a:t>Vyber datum a stiskni</a:t>
          </a:r>
          <a:endParaRPr b="1" sz="1400"/>
        </a:p>
      </xdr:txBody>
    </xdr:sp>
    <xdr:clientData fLocksWithSheet="0"/>
  </xdr:oneCellAnchor>
  <xdr:oneCellAnchor>
    <xdr:from>
      <xdr:col>4</xdr:col>
      <xdr:colOff>1714500</xdr:colOff>
      <xdr:row>0</xdr:row>
      <xdr:rowOff>-9525</xdr:rowOff>
    </xdr:from>
    <xdr:ext cx="1466850" cy="1333500"/>
    <xdr:sp>
      <xdr:nvSpPr>
        <xdr:cNvPr id="19" name="Shape 19"/>
        <xdr:cNvSpPr/>
      </xdr:nvSpPr>
      <xdr:spPr>
        <a:xfrm>
          <a:off x="4626863" y="3127538"/>
          <a:ext cx="1438275" cy="1304925"/>
        </a:xfrm>
        <a:prstGeom prst="bevel">
          <a:avLst>
            <a:gd fmla="val 12500" name="adj"/>
          </a:avLst>
        </a:prstGeom>
        <a:solidFill>
          <a:srgbClr val="FFE599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b="1" lang="en-US" sz="1400"/>
            <a:t>Vlož restii</a:t>
          </a:r>
          <a:endParaRPr b="1" sz="1400"/>
        </a:p>
      </xdr:txBody>
    </xdr:sp>
    <xdr:clientData fLocksWithSheet="0"/>
  </xdr:oneCellAnchor>
  <xdr:oneCellAnchor>
    <xdr:from>
      <xdr:col>4</xdr:col>
      <xdr:colOff>1714500</xdr:colOff>
      <xdr:row>20</xdr:row>
      <xdr:rowOff>57150</xdr:rowOff>
    </xdr:from>
    <xdr:ext cx="1466850" cy="1333500"/>
    <xdr:sp>
      <xdr:nvSpPr>
        <xdr:cNvPr id="20" name="Shape 20"/>
        <xdr:cNvSpPr/>
      </xdr:nvSpPr>
      <xdr:spPr>
        <a:xfrm>
          <a:off x="4626863" y="3127538"/>
          <a:ext cx="1438275" cy="1304925"/>
        </a:xfrm>
        <a:prstGeom prst="bevel">
          <a:avLst>
            <a:gd fmla="val 12500" name="adj"/>
          </a:avLst>
        </a:prstGeom>
        <a:solidFill>
          <a:srgbClr val="FFE599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2300"/>
            <a:buFont typeface="Arial"/>
            <a:buNone/>
          </a:pPr>
          <a:r>
            <a:rPr b="1" lang="en-US" sz="2300"/>
            <a:t>Uložit</a:t>
          </a:r>
          <a:endParaRPr b="1" sz="2600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8" max="8" width="25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15.75" hidden="1" customHeight="1">
      <c r="A2" s="1" t="s">
        <v>16</v>
      </c>
      <c r="B2" s="1" t="s">
        <v>17</v>
      </c>
      <c r="C2" s="1">
        <v>20.0</v>
      </c>
      <c r="D2" s="1">
        <v>35.0</v>
      </c>
      <c r="E2" s="1"/>
      <c r="F2" s="1" t="s">
        <v>18</v>
      </c>
      <c r="G2" s="1" t="s">
        <v>19</v>
      </c>
      <c r="H2" s="1" t="s">
        <v>20</v>
      </c>
      <c r="I2" s="1" t="s">
        <v>21</v>
      </c>
      <c r="J2" s="1" t="s">
        <v>21</v>
      </c>
      <c r="K2" s="1"/>
      <c r="L2" s="1">
        <v>8.0</v>
      </c>
      <c r="M2" s="1"/>
      <c r="N2" s="1">
        <v>13.332466666666667</v>
      </c>
      <c r="O2" s="1" t="s">
        <v>22</v>
      </c>
      <c r="P2" s="1" t="s">
        <v>23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ht="15.75" hidden="1" customHeight="1">
      <c r="A3" s="1" t="s">
        <v>24</v>
      </c>
      <c r="B3" s="1" t="s">
        <v>17</v>
      </c>
      <c r="C3" s="2">
        <v>329.0</v>
      </c>
      <c r="D3" s="1">
        <v>0.0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29</v>
      </c>
      <c r="K3" s="1"/>
      <c r="L3" s="1">
        <v>-6.0</v>
      </c>
      <c r="M3" s="1"/>
      <c r="N3" s="1">
        <v>8.1562</v>
      </c>
      <c r="O3" s="1" t="s">
        <v>30</v>
      </c>
      <c r="P3" s="1" t="s">
        <v>31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ht="15.75" hidden="1" customHeight="1">
      <c r="A4" s="1" t="s">
        <v>32</v>
      </c>
      <c r="B4" s="1" t="s">
        <v>17</v>
      </c>
      <c r="C4" s="1">
        <v>219.0</v>
      </c>
      <c r="D4" s="1">
        <v>55.0</v>
      </c>
      <c r="E4" s="1"/>
      <c r="F4" s="1" t="s">
        <v>18</v>
      </c>
      <c r="G4" s="1" t="s">
        <v>33</v>
      </c>
      <c r="H4" s="1" t="s">
        <v>34</v>
      </c>
      <c r="I4" s="1" t="s">
        <v>35</v>
      </c>
      <c r="J4" s="1" t="s">
        <v>35</v>
      </c>
      <c r="K4" s="1"/>
      <c r="L4" s="1">
        <v>-10.0</v>
      </c>
      <c r="M4" s="1"/>
      <c r="N4" s="1">
        <v>9.858016666666666</v>
      </c>
      <c r="O4" s="1" t="s">
        <v>36</v>
      </c>
      <c r="P4" s="1" t="s">
        <v>37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ht="15.75" hidden="1" customHeight="1">
      <c r="A5" s="1" t="s">
        <v>32</v>
      </c>
      <c r="B5" s="1" t="s">
        <v>17</v>
      </c>
      <c r="C5" s="1">
        <v>298.0</v>
      </c>
      <c r="D5" s="1">
        <v>50.0</v>
      </c>
      <c r="E5" s="1"/>
      <c r="F5" s="1" t="s">
        <v>18</v>
      </c>
      <c r="G5" s="1" t="s">
        <v>27</v>
      </c>
      <c r="H5" s="1" t="s">
        <v>38</v>
      </c>
      <c r="I5" s="1" t="s">
        <v>39</v>
      </c>
      <c r="J5" s="1" t="s">
        <v>39</v>
      </c>
      <c r="K5" s="1"/>
      <c r="L5" s="1">
        <v>-10.0</v>
      </c>
      <c r="M5" s="1"/>
      <c r="N5" s="1">
        <v>8.651066666666667</v>
      </c>
      <c r="O5" s="1" t="s">
        <v>36</v>
      </c>
      <c r="P5" s="1" t="s">
        <v>40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ht="15.75" hidden="1" customHeight="1">
      <c r="A6" s="1" t="s">
        <v>41</v>
      </c>
      <c r="B6" s="1" t="s">
        <v>17</v>
      </c>
      <c r="C6" s="2">
        <v>264.0</v>
      </c>
      <c r="D6" s="1">
        <v>0.0</v>
      </c>
      <c r="E6" s="1"/>
      <c r="F6" s="1" t="s">
        <v>26</v>
      </c>
      <c r="G6" s="1" t="s">
        <v>19</v>
      </c>
      <c r="H6" s="1" t="s">
        <v>42</v>
      </c>
      <c r="I6" s="1" t="s">
        <v>43</v>
      </c>
      <c r="J6" s="1" t="s">
        <v>43</v>
      </c>
      <c r="K6" s="1"/>
      <c r="L6" s="1">
        <v>-7.0</v>
      </c>
      <c r="M6" s="1"/>
      <c r="N6" s="1">
        <v>7.55895</v>
      </c>
      <c r="O6" s="1" t="s">
        <v>30</v>
      </c>
      <c r="P6" s="1" t="s">
        <v>44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ht="15.75" hidden="1" customHeight="1">
      <c r="A7" s="1" t="s">
        <v>16</v>
      </c>
      <c r="B7" s="1" t="s">
        <v>17</v>
      </c>
      <c r="C7" s="1">
        <v>20.0</v>
      </c>
      <c r="D7" s="1">
        <v>35.0</v>
      </c>
      <c r="E7" s="1"/>
      <c r="F7" s="1" t="s">
        <v>18</v>
      </c>
      <c r="G7" s="1" t="s">
        <v>19</v>
      </c>
      <c r="H7" s="1" t="s">
        <v>45</v>
      </c>
      <c r="I7" s="1" t="s">
        <v>46</v>
      </c>
      <c r="J7" s="1" t="s">
        <v>46</v>
      </c>
      <c r="K7" s="1"/>
      <c r="L7" s="1">
        <v>-4.0</v>
      </c>
      <c r="M7" s="1"/>
      <c r="N7" s="1">
        <v>0.6514333333333333</v>
      </c>
      <c r="O7" s="1" t="s">
        <v>22</v>
      </c>
      <c r="P7" s="1" t="s">
        <v>47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ht="15.75" hidden="1" customHeight="1">
      <c r="A8" s="1" t="s">
        <v>32</v>
      </c>
      <c r="B8" s="1" t="s">
        <v>17</v>
      </c>
      <c r="C8" s="1">
        <v>199.0</v>
      </c>
      <c r="D8" s="1">
        <v>50.0</v>
      </c>
      <c r="E8" s="1"/>
      <c r="F8" s="1" t="s">
        <v>18</v>
      </c>
      <c r="G8" s="1" t="s">
        <v>19</v>
      </c>
      <c r="H8" s="1" t="s">
        <v>48</v>
      </c>
      <c r="I8" s="1" t="s">
        <v>49</v>
      </c>
      <c r="J8" s="1" t="s">
        <v>49</v>
      </c>
      <c r="K8" s="1"/>
      <c r="L8" s="1">
        <v>-9.0</v>
      </c>
      <c r="M8" s="1"/>
      <c r="N8" s="1">
        <v>10.546</v>
      </c>
      <c r="O8" s="1" t="s">
        <v>36</v>
      </c>
      <c r="P8" s="1" t="s">
        <v>50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ht="15.75" hidden="1" customHeight="1">
      <c r="A9" s="1" t="s">
        <v>41</v>
      </c>
      <c r="B9" s="1" t="s">
        <v>17</v>
      </c>
      <c r="C9" s="1">
        <v>500.0</v>
      </c>
      <c r="D9" s="1">
        <v>0.0</v>
      </c>
      <c r="E9" s="1"/>
      <c r="F9" s="1" t="s">
        <v>26</v>
      </c>
      <c r="G9" s="1" t="s">
        <v>27</v>
      </c>
      <c r="H9" s="1" t="s">
        <v>51</v>
      </c>
      <c r="I9" s="1" t="s">
        <v>52</v>
      </c>
      <c r="J9" s="1" t="s">
        <v>52</v>
      </c>
      <c r="K9" s="1"/>
      <c r="L9" s="1">
        <v>-3.0</v>
      </c>
      <c r="M9" s="1"/>
      <c r="N9" s="1">
        <v>11.0405</v>
      </c>
      <c r="O9" s="1" t="s">
        <v>30</v>
      </c>
      <c r="P9" s="1" t="s">
        <v>53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ht="15.75" hidden="1" customHeight="1">
      <c r="A10" s="1" t="s">
        <v>32</v>
      </c>
      <c r="B10" s="1" t="s">
        <v>17</v>
      </c>
      <c r="C10" s="1">
        <v>247.0</v>
      </c>
      <c r="D10" s="1">
        <v>62.0</v>
      </c>
      <c r="E10" s="1"/>
      <c r="F10" s="1" t="s">
        <v>18</v>
      </c>
      <c r="G10" s="1" t="s">
        <v>33</v>
      </c>
      <c r="H10" s="1" t="s">
        <v>54</v>
      </c>
      <c r="I10" s="1" t="s">
        <v>55</v>
      </c>
      <c r="J10" s="1" t="s">
        <v>55</v>
      </c>
      <c r="K10" s="1"/>
      <c r="L10" s="1">
        <v>-10.0</v>
      </c>
      <c r="M10" s="1"/>
      <c r="N10" s="1">
        <v>8.630483333333334</v>
      </c>
      <c r="O10" s="1" t="s">
        <v>36</v>
      </c>
      <c r="P10" s="1" t="s">
        <v>56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ht="15.75" hidden="1" customHeight="1">
      <c r="A11" s="1" t="s">
        <v>57</v>
      </c>
      <c r="B11" s="1" t="s">
        <v>17</v>
      </c>
      <c r="C11" s="1">
        <v>299.0</v>
      </c>
      <c r="D11" s="1">
        <v>0.0</v>
      </c>
      <c r="E11" s="1" t="s">
        <v>58</v>
      </c>
      <c r="F11" s="1" t="s">
        <v>26</v>
      </c>
      <c r="G11" s="1" t="s">
        <v>27</v>
      </c>
      <c r="H11" s="1" t="s">
        <v>59</v>
      </c>
      <c r="I11" s="1" t="s">
        <v>60</v>
      </c>
      <c r="J11" s="1" t="s">
        <v>60</v>
      </c>
      <c r="K11" s="1"/>
      <c r="L11" s="1">
        <v>-5.0</v>
      </c>
      <c r="M11" s="1"/>
      <c r="N11" s="1">
        <v>9.659866666666666</v>
      </c>
      <c r="O11" s="1" t="s">
        <v>30</v>
      </c>
      <c r="P11" s="1" t="s">
        <v>61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ht="15.75" hidden="1" customHeight="1">
      <c r="A12" s="1" t="s">
        <v>16</v>
      </c>
      <c r="B12" s="2" t="s">
        <v>17</v>
      </c>
      <c r="C12" s="1">
        <v>249.0</v>
      </c>
      <c r="D12" s="1">
        <v>0.0</v>
      </c>
      <c r="E12" s="1"/>
      <c r="F12" s="1" t="s">
        <v>18</v>
      </c>
      <c r="G12" s="1" t="s">
        <v>19</v>
      </c>
      <c r="H12" s="1" t="s">
        <v>62</v>
      </c>
      <c r="I12" s="1" t="s">
        <v>63</v>
      </c>
      <c r="J12" s="1" t="s">
        <v>63</v>
      </c>
      <c r="K12" s="1"/>
      <c r="L12" s="1">
        <v>1.0</v>
      </c>
      <c r="M12" s="1"/>
      <c r="N12" s="1">
        <v>6.003233333333333</v>
      </c>
      <c r="O12" s="1" t="s">
        <v>22</v>
      </c>
      <c r="P12" s="1" t="s">
        <v>64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ht="15.75" hidden="1" customHeight="1">
      <c r="A13" s="1" t="s">
        <v>32</v>
      </c>
      <c r="B13" s="1" t="s">
        <v>17</v>
      </c>
      <c r="C13" s="1">
        <v>250.0</v>
      </c>
      <c r="D13" s="1">
        <v>0.0</v>
      </c>
      <c r="E13" s="1" t="s">
        <v>65</v>
      </c>
      <c r="F13" s="1" t="s">
        <v>66</v>
      </c>
      <c r="G13" s="1" t="s">
        <v>27</v>
      </c>
      <c r="H13" s="1" t="s">
        <v>67</v>
      </c>
      <c r="I13" s="1" t="s">
        <v>68</v>
      </c>
      <c r="J13" s="1" t="s">
        <v>69</v>
      </c>
      <c r="K13" s="1" t="s">
        <v>70</v>
      </c>
      <c r="L13" s="1">
        <v>5.0</v>
      </c>
      <c r="M13" s="1">
        <v>0.00485</v>
      </c>
      <c r="N13" s="1">
        <v>9.221083333333333</v>
      </c>
      <c r="O13" s="1" t="s">
        <v>36</v>
      </c>
      <c r="P13" s="1" t="s">
        <v>71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ht="15.75" hidden="1" customHeight="1">
      <c r="A14" s="1" t="s">
        <v>32</v>
      </c>
      <c r="B14" s="1" t="s">
        <v>17</v>
      </c>
      <c r="C14" s="1">
        <v>309.0</v>
      </c>
      <c r="D14" s="1">
        <v>0.0</v>
      </c>
      <c r="E14" s="1" t="s">
        <v>65</v>
      </c>
      <c r="F14" s="1" t="s">
        <v>66</v>
      </c>
      <c r="G14" s="1" t="s">
        <v>27</v>
      </c>
      <c r="H14" s="1" t="s">
        <v>72</v>
      </c>
      <c r="I14" s="1" t="s">
        <v>73</v>
      </c>
      <c r="J14" s="1" t="s">
        <v>74</v>
      </c>
      <c r="K14" s="1" t="s">
        <v>75</v>
      </c>
      <c r="L14" s="1">
        <v>-15.0</v>
      </c>
      <c r="M14" s="1">
        <v>0.0054666666666666665</v>
      </c>
      <c r="N14" s="1">
        <v>7.129083333333333</v>
      </c>
      <c r="O14" s="1" t="s">
        <v>36</v>
      </c>
      <c r="P14" s="1" t="s">
        <v>76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ht="15.75" hidden="1" customHeight="1">
      <c r="A15" s="1" t="s">
        <v>32</v>
      </c>
      <c r="B15" s="1" t="s">
        <v>17</v>
      </c>
      <c r="C15" s="1">
        <v>506.0</v>
      </c>
      <c r="D15" s="1">
        <v>0.0</v>
      </c>
      <c r="E15" s="1" t="s">
        <v>65</v>
      </c>
      <c r="F15" s="1" t="s">
        <v>66</v>
      </c>
      <c r="G15" s="1" t="s">
        <v>27</v>
      </c>
      <c r="H15" s="1" t="s">
        <v>77</v>
      </c>
      <c r="I15" s="1" t="s">
        <v>78</v>
      </c>
      <c r="J15" s="1" t="s">
        <v>79</v>
      </c>
      <c r="K15" s="1" t="s">
        <v>80</v>
      </c>
      <c r="L15" s="1">
        <v>-10.0</v>
      </c>
      <c r="M15" s="1">
        <v>0.0051333333333333335</v>
      </c>
      <c r="N15" s="1">
        <v>8.180616666666667</v>
      </c>
      <c r="O15" s="1" t="s">
        <v>36</v>
      </c>
      <c r="P15" s="1" t="s">
        <v>81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ht="15.75" hidden="1" customHeight="1">
      <c r="A16" s="1" t="s">
        <v>57</v>
      </c>
      <c r="B16" s="1" t="s">
        <v>17</v>
      </c>
      <c r="C16" s="2">
        <v>264.0</v>
      </c>
      <c r="D16" s="1">
        <v>0.0</v>
      </c>
      <c r="E16" s="1" t="s">
        <v>58</v>
      </c>
      <c r="F16" s="1" t="s">
        <v>26</v>
      </c>
      <c r="G16" s="1" t="s">
        <v>27</v>
      </c>
      <c r="H16" s="1" t="s">
        <v>82</v>
      </c>
      <c r="I16" s="1" t="s">
        <v>83</v>
      </c>
      <c r="J16" s="1" t="s">
        <v>83</v>
      </c>
      <c r="K16" s="1"/>
      <c r="L16" s="1">
        <v>-6.0</v>
      </c>
      <c r="M16" s="1"/>
      <c r="N16" s="1">
        <v>8.346366666666666</v>
      </c>
      <c r="O16" s="1" t="s">
        <v>30</v>
      </c>
      <c r="P16" s="1" t="s">
        <v>84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ht="15.75" hidden="1" customHeight="1">
      <c r="A17" s="1" t="s">
        <v>32</v>
      </c>
      <c r="B17" s="1" t="s">
        <v>17</v>
      </c>
      <c r="C17" s="1">
        <v>219.0</v>
      </c>
      <c r="D17" s="1">
        <v>50.0</v>
      </c>
      <c r="E17" s="1"/>
      <c r="F17" s="1" t="s">
        <v>18</v>
      </c>
      <c r="G17" s="1" t="s">
        <v>33</v>
      </c>
      <c r="H17" s="1" t="s">
        <v>85</v>
      </c>
      <c r="I17" s="1" t="s">
        <v>86</v>
      </c>
      <c r="J17" s="1" t="s">
        <v>86</v>
      </c>
      <c r="K17" s="1"/>
      <c r="L17" s="1">
        <v>-10.0</v>
      </c>
      <c r="M17" s="1"/>
      <c r="N17" s="1">
        <v>9.823483333333334</v>
      </c>
      <c r="O17" s="1" t="s">
        <v>36</v>
      </c>
      <c r="P17" s="1" t="s">
        <v>87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ht="15.75" hidden="1" customHeight="1">
      <c r="A18" s="1" t="s">
        <v>24</v>
      </c>
      <c r="B18" s="1" t="s">
        <v>88</v>
      </c>
      <c r="C18" s="1">
        <v>321.0</v>
      </c>
      <c r="D18" s="1">
        <v>0.0</v>
      </c>
      <c r="E18" s="1" t="s">
        <v>89</v>
      </c>
      <c r="F18" s="1" t="s">
        <v>26</v>
      </c>
      <c r="G18" s="1" t="s">
        <v>27</v>
      </c>
      <c r="H18" s="1" t="s">
        <v>90</v>
      </c>
      <c r="I18" s="1" t="s">
        <v>91</v>
      </c>
      <c r="J18" s="1" t="s">
        <v>91</v>
      </c>
      <c r="K18" s="1"/>
      <c r="L18" s="1">
        <v>-4.0</v>
      </c>
      <c r="M18" s="1"/>
      <c r="N18" s="1">
        <v>10.886533333333333</v>
      </c>
      <c r="O18" s="1" t="s">
        <v>30</v>
      </c>
      <c r="P18" s="1" t="s">
        <v>92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ht="15.75" hidden="1" customHeight="1">
      <c r="A19" s="1" t="s">
        <v>41</v>
      </c>
      <c r="B19" s="1" t="s">
        <v>88</v>
      </c>
      <c r="C19" s="1">
        <v>658.0</v>
      </c>
      <c r="D19" s="1">
        <v>0.0</v>
      </c>
      <c r="E19" s="1"/>
      <c r="F19" s="1" t="s">
        <v>26</v>
      </c>
      <c r="G19" s="1" t="s">
        <v>27</v>
      </c>
      <c r="H19" s="1" t="s">
        <v>93</v>
      </c>
      <c r="I19" s="1" t="s">
        <v>94</v>
      </c>
      <c r="J19" s="1" t="s">
        <v>94</v>
      </c>
      <c r="K19" s="1"/>
      <c r="L19" s="1">
        <v>-6.0</v>
      </c>
      <c r="M19" s="1"/>
      <c r="N19" s="1">
        <v>8.1196</v>
      </c>
      <c r="O19" s="1" t="s">
        <v>30</v>
      </c>
      <c r="P19" s="1" t="s">
        <v>95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ht="15.75" hidden="1" customHeight="1">
      <c r="A20" s="1" t="s">
        <v>57</v>
      </c>
      <c r="B20" s="1" t="s">
        <v>17</v>
      </c>
      <c r="C20" s="1">
        <v>329.0</v>
      </c>
      <c r="D20" s="1">
        <v>0.0</v>
      </c>
      <c r="E20" s="1" t="s">
        <v>58</v>
      </c>
      <c r="F20" s="1" t="s">
        <v>26</v>
      </c>
      <c r="G20" s="1" t="s">
        <v>27</v>
      </c>
      <c r="H20" s="1" t="s">
        <v>96</v>
      </c>
      <c r="I20" s="1" t="s">
        <v>97</v>
      </c>
      <c r="J20" s="1" t="s">
        <v>97</v>
      </c>
      <c r="K20" s="1"/>
      <c r="L20" s="1">
        <v>-8.0</v>
      </c>
      <c r="M20" s="1"/>
      <c r="N20" s="1">
        <v>6.556666666666667</v>
      </c>
      <c r="O20" s="1" t="s">
        <v>30</v>
      </c>
      <c r="P20" s="1" t="s">
        <v>98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ht="15.75" hidden="1" customHeight="1">
      <c r="A21" s="1" t="s">
        <v>24</v>
      </c>
      <c r="B21" s="1" t="s">
        <v>17</v>
      </c>
      <c r="C21" s="2">
        <v>579.0</v>
      </c>
      <c r="D21" s="1">
        <v>0.0</v>
      </c>
      <c r="E21" s="1" t="s">
        <v>99</v>
      </c>
      <c r="F21" s="1" t="s">
        <v>26</v>
      </c>
      <c r="G21" s="1" t="s">
        <v>27</v>
      </c>
      <c r="H21" s="1" t="s">
        <v>100</v>
      </c>
      <c r="I21" s="1" t="s">
        <v>101</v>
      </c>
      <c r="J21" s="1" t="s">
        <v>101</v>
      </c>
      <c r="K21" s="1"/>
      <c r="L21" s="1">
        <v>-4.0</v>
      </c>
      <c r="M21" s="1"/>
      <c r="N21" s="1">
        <v>10.6184</v>
      </c>
      <c r="O21" s="1" t="s">
        <v>30</v>
      </c>
      <c r="P21" s="1" t="s">
        <v>102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ht="15.75" hidden="1" customHeight="1">
      <c r="A22" s="1" t="s">
        <v>32</v>
      </c>
      <c r="B22" s="1" t="s">
        <v>17</v>
      </c>
      <c r="C22" s="2">
        <v>228.0</v>
      </c>
      <c r="D22" s="1">
        <v>110.0</v>
      </c>
      <c r="E22" s="1"/>
      <c r="F22" s="1" t="s">
        <v>18</v>
      </c>
      <c r="G22" s="1" t="s">
        <v>27</v>
      </c>
      <c r="H22" s="1" t="s">
        <v>103</v>
      </c>
      <c r="I22" s="1" t="s">
        <v>104</v>
      </c>
      <c r="J22" s="1" t="s">
        <v>104</v>
      </c>
      <c r="K22" s="1"/>
      <c r="L22" s="1">
        <v>-1.0</v>
      </c>
      <c r="M22" s="1"/>
      <c r="N22" s="1">
        <v>16.96695</v>
      </c>
      <c r="O22" s="1" t="s">
        <v>36</v>
      </c>
      <c r="P22" s="1" t="s">
        <v>105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ht="15.75" hidden="1" customHeight="1">
      <c r="A23" s="1" t="s">
        <v>16</v>
      </c>
      <c r="B23" s="1" t="s">
        <v>17</v>
      </c>
      <c r="C23" s="1">
        <v>159.0</v>
      </c>
      <c r="D23" s="1">
        <v>0.0</v>
      </c>
      <c r="E23" s="1"/>
      <c r="F23" s="1" t="s">
        <v>18</v>
      </c>
      <c r="G23" s="1" t="s">
        <v>19</v>
      </c>
      <c r="H23" s="1" t="s">
        <v>106</v>
      </c>
      <c r="I23" s="1" t="s">
        <v>107</v>
      </c>
      <c r="J23" s="1" t="s">
        <v>107</v>
      </c>
      <c r="K23" s="1"/>
      <c r="L23" s="1">
        <v>3.0</v>
      </c>
      <c r="M23" s="1"/>
      <c r="N23" s="1">
        <v>8.188016666666666</v>
      </c>
      <c r="O23" s="1" t="s">
        <v>22</v>
      </c>
      <c r="P23" s="1" t="s">
        <v>108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ht="15.75" hidden="1" customHeight="1">
      <c r="A24" s="1" t="s">
        <v>57</v>
      </c>
      <c r="B24" s="1" t="s">
        <v>17</v>
      </c>
      <c r="C24" s="1">
        <v>348.0</v>
      </c>
      <c r="D24" s="1">
        <v>0.0</v>
      </c>
      <c r="E24" s="1" t="s">
        <v>58</v>
      </c>
      <c r="F24" s="1" t="s">
        <v>26</v>
      </c>
      <c r="G24" s="1" t="s">
        <v>27</v>
      </c>
      <c r="H24" s="1" t="s">
        <v>109</v>
      </c>
      <c r="I24" s="1" t="s">
        <v>110</v>
      </c>
      <c r="J24" s="1" t="s">
        <v>110</v>
      </c>
      <c r="K24" s="1"/>
      <c r="L24" s="1">
        <v>-8.0</v>
      </c>
      <c r="M24" s="1"/>
      <c r="N24" s="1">
        <v>6.850583333333334</v>
      </c>
      <c r="O24" s="1" t="s">
        <v>30</v>
      </c>
      <c r="P24" s="1" t="s">
        <v>111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ht="15.75" hidden="1" customHeight="1">
      <c r="A25" s="1" t="s">
        <v>41</v>
      </c>
      <c r="B25" s="1" t="s">
        <v>17</v>
      </c>
      <c r="C25" s="1">
        <v>556.0</v>
      </c>
      <c r="D25" s="1">
        <v>0.0</v>
      </c>
      <c r="E25" s="1"/>
      <c r="F25" s="1" t="s">
        <v>26</v>
      </c>
      <c r="G25" s="1" t="s">
        <v>27</v>
      </c>
      <c r="H25" s="1" t="s">
        <v>112</v>
      </c>
      <c r="I25" s="1" t="s">
        <v>113</v>
      </c>
      <c r="J25" s="1" t="s">
        <v>113</v>
      </c>
      <c r="K25" s="1"/>
      <c r="L25" s="1">
        <v>-3.0</v>
      </c>
      <c r="M25" s="1"/>
      <c r="N25" s="1">
        <v>11.9536</v>
      </c>
      <c r="O25" s="1" t="s">
        <v>30</v>
      </c>
      <c r="P25" s="1" t="s">
        <v>114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ht="15.75" hidden="1" customHeight="1">
      <c r="A26" s="1" t="s">
        <v>24</v>
      </c>
      <c r="B26" s="1" t="s">
        <v>17</v>
      </c>
      <c r="C26" s="2">
        <v>348.0</v>
      </c>
      <c r="D26" s="1">
        <v>0.0</v>
      </c>
      <c r="E26" s="1" t="s">
        <v>115</v>
      </c>
      <c r="F26" s="1" t="s">
        <v>26</v>
      </c>
      <c r="G26" s="1" t="s">
        <v>27</v>
      </c>
      <c r="H26" s="1" t="s">
        <v>116</v>
      </c>
      <c r="I26" s="1" t="s">
        <v>117</v>
      </c>
      <c r="J26" s="1" t="s">
        <v>117</v>
      </c>
      <c r="K26" s="1"/>
      <c r="L26" s="1">
        <v>-2.0</v>
      </c>
      <c r="M26" s="1"/>
      <c r="N26" s="1">
        <v>12.55625</v>
      </c>
      <c r="O26" s="1" t="s">
        <v>30</v>
      </c>
      <c r="P26" s="1" t="s">
        <v>118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ht="15.75" hidden="1" customHeight="1">
      <c r="A27" s="1" t="s">
        <v>32</v>
      </c>
      <c r="B27" s="1" t="s">
        <v>17</v>
      </c>
      <c r="C27" s="1">
        <v>300.0</v>
      </c>
      <c r="D27" s="1">
        <v>6.0</v>
      </c>
      <c r="E27" s="1" t="s">
        <v>119</v>
      </c>
      <c r="F27" s="1" t="s">
        <v>66</v>
      </c>
      <c r="G27" s="1" t="s">
        <v>27</v>
      </c>
      <c r="H27" s="1" t="s">
        <v>120</v>
      </c>
      <c r="I27" s="1" t="s">
        <v>121</v>
      </c>
      <c r="J27" s="1" t="s">
        <v>122</v>
      </c>
      <c r="K27" s="1" t="s">
        <v>123</v>
      </c>
      <c r="L27" s="1">
        <v>-4.0</v>
      </c>
      <c r="M27" s="1">
        <v>0.005966666666666667</v>
      </c>
      <c r="N27" s="1">
        <v>10.742533333333334</v>
      </c>
      <c r="O27" s="1" t="s">
        <v>36</v>
      </c>
      <c r="P27" s="1" t="s">
        <v>124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ht="15.75" hidden="1" customHeight="1">
      <c r="A28" s="1" t="s">
        <v>57</v>
      </c>
      <c r="B28" s="1" t="s">
        <v>17</v>
      </c>
      <c r="C28" s="2">
        <v>274.0</v>
      </c>
      <c r="D28" s="1">
        <v>0.0</v>
      </c>
      <c r="E28" s="1" t="s">
        <v>58</v>
      </c>
      <c r="F28" s="1" t="s">
        <v>26</v>
      </c>
      <c r="G28" s="1" t="s">
        <v>27</v>
      </c>
      <c r="H28" s="1" t="s">
        <v>125</v>
      </c>
      <c r="I28" s="1" t="s">
        <v>126</v>
      </c>
      <c r="J28" s="1" t="s">
        <v>126</v>
      </c>
      <c r="K28" s="1"/>
      <c r="L28" s="1">
        <v>-9.0</v>
      </c>
      <c r="M28" s="1"/>
      <c r="N28" s="1">
        <v>5.9244666666666665</v>
      </c>
      <c r="O28" s="1" t="s">
        <v>30</v>
      </c>
      <c r="P28" s="1" t="s">
        <v>127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ht="15.75" hidden="1" customHeight="1">
      <c r="A29" s="1" t="s">
        <v>32</v>
      </c>
      <c r="B29" s="1" t="s">
        <v>17</v>
      </c>
      <c r="C29" s="1">
        <v>385.0</v>
      </c>
      <c r="D29" s="1">
        <v>0.0</v>
      </c>
      <c r="E29" s="1" t="s">
        <v>65</v>
      </c>
      <c r="F29" s="1" t="s">
        <v>66</v>
      </c>
      <c r="G29" s="1" t="s">
        <v>27</v>
      </c>
      <c r="H29" s="1" t="s">
        <v>128</v>
      </c>
      <c r="I29" s="1" t="s">
        <v>129</v>
      </c>
      <c r="J29" s="1" t="s">
        <v>130</v>
      </c>
      <c r="K29" s="1" t="s">
        <v>131</v>
      </c>
      <c r="L29" s="1">
        <v>-5.0</v>
      </c>
      <c r="M29" s="1">
        <v>0.007883333333333332</v>
      </c>
      <c r="N29" s="1">
        <v>11.65185</v>
      </c>
      <c r="O29" s="1" t="s">
        <v>36</v>
      </c>
      <c r="P29" s="1" t="s">
        <v>132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ht="15.75" hidden="1" customHeight="1">
      <c r="A30" s="1" t="s">
        <v>32</v>
      </c>
      <c r="B30" s="2" t="s">
        <v>17</v>
      </c>
      <c r="C30" s="2">
        <v>247.0</v>
      </c>
      <c r="D30" s="1">
        <v>62.0</v>
      </c>
      <c r="E30" s="1"/>
      <c r="F30" s="1" t="s">
        <v>18</v>
      </c>
      <c r="G30" s="1" t="s">
        <v>27</v>
      </c>
      <c r="H30" s="1" t="s">
        <v>133</v>
      </c>
      <c r="I30" s="1" t="s">
        <v>134</v>
      </c>
      <c r="J30" s="1" t="s">
        <v>134</v>
      </c>
      <c r="K30" s="1"/>
      <c r="L30" s="1">
        <v>-5.0</v>
      </c>
      <c r="M30" s="1"/>
      <c r="N30" s="1">
        <v>13.368833333333333</v>
      </c>
      <c r="O30" s="1" t="s">
        <v>36</v>
      </c>
      <c r="P30" s="1" t="s">
        <v>135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ht="15.75" hidden="1" customHeight="1">
      <c r="A31" s="1" t="s">
        <v>32</v>
      </c>
      <c r="B31" s="1" t="s">
        <v>17</v>
      </c>
      <c r="C31" s="1">
        <v>926.0</v>
      </c>
      <c r="D31" s="1">
        <v>0.0</v>
      </c>
      <c r="E31" s="1" t="s">
        <v>65</v>
      </c>
      <c r="F31" s="1" t="s">
        <v>66</v>
      </c>
      <c r="G31" s="1" t="s">
        <v>27</v>
      </c>
      <c r="H31" s="1" t="s">
        <v>136</v>
      </c>
      <c r="I31" s="1" t="s">
        <v>137</v>
      </c>
      <c r="J31" s="1" t="s">
        <v>138</v>
      </c>
      <c r="K31" s="1" t="s">
        <v>139</v>
      </c>
      <c r="L31" s="1">
        <v>-4.0</v>
      </c>
      <c r="M31" s="1">
        <v>0.006816666666666667</v>
      </c>
      <c r="N31" s="1">
        <v>19.637</v>
      </c>
      <c r="O31" s="1" t="s">
        <v>36</v>
      </c>
      <c r="P31" s="1" t="s">
        <v>140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ht="15.75" hidden="1" customHeight="1">
      <c r="A32" s="1" t="s">
        <v>57</v>
      </c>
      <c r="B32" s="1" t="s">
        <v>17</v>
      </c>
      <c r="C32" s="1">
        <v>299.0</v>
      </c>
      <c r="D32" s="1">
        <v>0.0</v>
      </c>
      <c r="E32" s="1" t="s">
        <v>58</v>
      </c>
      <c r="F32" s="1" t="s">
        <v>26</v>
      </c>
      <c r="G32" s="1" t="s">
        <v>27</v>
      </c>
      <c r="H32" s="1" t="s">
        <v>141</v>
      </c>
      <c r="I32" s="1" t="s">
        <v>142</v>
      </c>
      <c r="J32" s="1" t="s">
        <v>142</v>
      </c>
      <c r="K32" s="1"/>
      <c r="L32" s="1">
        <v>-2.0</v>
      </c>
      <c r="M32" s="1"/>
      <c r="N32" s="1">
        <v>12.768033333333333</v>
      </c>
      <c r="O32" s="1" t="s">
        <v>30</v>
      </c>
      <c r="P32" s="1" t="s">
        <v>143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ht="15.75" hidden="1" customHeight="1">
      <c r="A33" s="1" t="s">
        <v>32</v>
      </c>
      <c r="B33" s="1" t="s">
        <v>17</v>
      </c>
      <c r="C33" s="1">
        <v>235.0</v>
      </c>
      <c r="D33" s="1">
        <v>54.0</v>
      </c>
      <c r="E33" s="1"/>
      <c r="F33" s="1" t="s">
        <v>18</v>
      </c>
      <c r="G33" s="1" t="s">
        <v>27</v>
      </c>
      <c r="H33" s="1" t="s">
        <v>144</v>
      </c>
      <c r="I33" s="1" t="s">
        <v>145</v>
      </c>
      <c r="J33" s="1" t="s">
        <v>145</v>
      </c>
      <c r="K33" s="1"/>
      <c r="L33" s="1">
        <v>-7.0</v>
      </c>
      <c r="M33" s="1"/>
      <c r="N33" s="1">
        <v>14.521383333333333</v>
      </c>
      <c r="O33" s="1" t="s">
        <v>36</v>
      </c>
      <c r="P33" s="1" t="s">
        <v>146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ht="15.75" hidden="1" customHeight="1">
      <c r="A34" s="1" t="s">
        <v>16</v>
      </c>
      <c r="B34" s="1" t="s">
        <v>17</v>
      </c>
      <c r="C34" s="1">
        <v>558.0</v>
      </c>
      <c r="D34" s="1">
        <v>0.0</v>
      </c>
      <c r="E34" s="1"/>
      <c r="F34" s="1" t="s">
        <v>18</v>
      </c>
      <c r="G34" s="1" t="s">
        <v>19</v>
      </c>
      <c r="H34" s="1" t="s">
        <v>147</v>
      </c>
      <c r="I34" s="1" t="s">
        <v>148</v>
      </c>
      <c r="J34" s="1" t="s">
        <v>148</v>
      </c>
      <c r="K34" s="1"/>
      <c r="L34" s="1">
        <v>6.0</v>
      </c>
      <c r="M34" s="1"/>
      <c r="N34" s="1">
        <v>11.3211</v>
      </c>
      <c r="O34" s="1" t="s">
        <v>22</v>
      </c>
      <c r="P34" s="1" t="s">
        <v>149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ht="15.75" hidden="1" customHeight="1">
      <c r="A35" s="1" t="s">
        <v>41</v>
      </c>
      <c r="B35" s="1" t="s">
        <v>17</v>
      </c>
      <c r="C35" s="1">
        <v>399.0</v>
      </c>
      <c r="D35" s="1">
        <v>0.0</v>
      </c>
      <c r="E35" s="1"/>
      <c r="F35" s="1" t="s">
        <v>26</v>
      </c>
      <c r="G35" s="1" t="s">
        <v>27</v>
      </c>
      <c r="H35" s="1" t="s">
        <v>150</v>
      </c>
      <c r="I35" s="1" t="s">
        <v>151</v>
      </c>
      <c r="J35" s="1" t="s">
        <v>151</v>
      </c>
      <c r="K35" s="1"/>
      <c r="L35" s="1">
        <v>-4.0</v>
      </c>
      <c r="M35" s="1"/>
      <c r="N35" s="1">
        <v>10.7548</v>
      </c>
      <c r="O35" s="1" t="s">
        <v>30</v>
      </c>
      <c r="P35" s="1" t="s">
        <v>152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ht="15.75" hidden="1" customHeight="1">
      <c r="A36" s="1" t="s">
        <v>41</v>
      </c>
      <c r="B36" s="1" t="s">
        <v>17</v>
      </c>
      <c r="C36" s="1">
        <v>558.0</v>
      </c>
      <c r="D36" s="1">
        <v>0.0</v>
      </c>
      <c r="E36" s="1"/>
      <c r="F36" s="1" t="s">
        <v>26</v>
      </c>
      <c r="G36" s="1" t="s">
        <v>27</v>
      </c>
      <c r="H36" s="1" t="s">
        <v>153</v>
      </c>
      <c r="I36" s="1" t="s">
        <v>154</v>
      </c>
      <c r="J36" s="1" t="s">
        <v>154</v>
      </c>
      <c r="K36" s="1"/>
      <c r="L36" s="1">
        <v>-3.0</v>
      </c>
      <c r="M36" s="1"/>
      <c r="N36" s="1">
        <v>11.871766666666666</v>
      </c>
      <c r="O36" s="1" t="s">
        <v>30</v>
      </c>
      <c r="P36" s="1" t="s">
        <v>155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ht="15.75" hidden="1" customHeight="1">
      <c r="A37" s="1" t="s">
        <v>32</v>
      </c>
      <c r="B37" s="1" t="s">
        <v>17</v>
      </c>
      <c r="C37" s="1">
        <v>488.0</v>
      </c>
      <c r="D37" s="1">
        <v>79.0</v>
      </c>
      <c r="E37" s="1" t="s">
        <v>119</v>
      </c>
      <c r="F37" s="1" t="s">
        <v>66</v>
      </c>
      <c r="G37" s="1" t="s">
        <v>27</v>
      </c>
      <c r="H37" s="1" t="s">
        <v>156</v>
      </c>
      <c r="I37" s="1" t="s">
        <v>157</v>
      </c>
      <c r="J37" s="1" t="s">
        <v>158</v>
      </c>
      <c r="K37" s="1" t="s">
        <v>159</v>
      </c>
      <c r="L37" s="1">
        <v>4.0</v>
      </c>
      <c r="M37" s="1">
        <v>0.006716666666666667</v>
      </c>
      <c r="N37" s="1">
        <v>23.12313333333333</v>
      </c>
      <c r="O37" s="1" t="s">
        <v>36</v>
      </c>
      <c r="P37" s="1" t="s">
        <v>160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ht="15.75" hidden="1" customHeight="1">
      <c r="A38" s="1" t="s">
        <v>57</v>
      </c>
      <c r="B38" s="1" t="s">
        <v>17</v>
      </c>
      <c r="C38" s="2">
        <v>429.0</v>
      </c>
      <c r="D38" s="1">
        <v>0.0</v>
      </c>
      <c r="E38" s="1" t="s">
        <v>58</v>
      </c>
      <c r="F38" s="1" t="s">
        <v>26</v>
      </c>
      <c r="G38" s="1" t="s">
        <v>27</v>
      </c>
      <c r="H38" s="1" t="s">
        <v>161</v>
      </c>
      <c r="I38" s="1" t="s">
        <v>162</v>
      </c>
      <c r="J38" s="1" t="s">
        <v>162</v>
      </c>
      <c r="K38" s="1"/>
      <c r="L38" s="1">
        <v>-4.0</v>
      </c>
      <c r="M38" s="1"/>
      <c r="N38" s="1">
        <v>10.2734</v>
      </c>
      <c r="O38" s="1" t="s">
        <v>30</v>
      </c>
      <c r="P38" s="1" t="s">
        <v>163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ht="15.75" hidden="1" customHeight="1">
      <c r="A39" s="1" t="s">
        <v>32</v>
      </c>
      <c r="B39" s="1" t="s">
        <v>17</v>
      </c>
      <c r="C39" s="1">
        <v>428.0</v>
      </c>
      <c r="D39" s="1">
        <v>0.0</v>
      </c>
      <c r="E39" s="1" t="s">
        <v>119</v>
      </c>
      <c r="F39" s="1" t="s">
        <v>66</v>
      </c>
      <c r="G39" s="1" t="s">
        <v>27</v>
      </c>
      <c r="H39" s="1" t="s">
        <v>164</v>
      </c>
      <c r="I39" s="1" t="s">
        <v>165</v>
      </c>
      <c r="J39" s="1" t="s">
        <v>166</v>
      </c>
      <c r="K39" s="1" t="s">
        <v>167</v>
      </c>
      <c r="L39" s="1">
        <v>0.0</v>
      </c>
      <c r="M39" s="1">
        <v>0.0111</v>
      </c>
      <c r="N39" s="1">
        <v>9.23685</v>
      </c>
      <c r="O39" s="1" t="s">
        <v>36</v>
      </c>
      <c r="P39" s="1" t="s">
        <v>168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ht="15.75" hidden="1" customHeight="1">
      <c r="A40" s="1" t="s">
        <v>16</v>
      </c>
      <c r="B40" s="1" t="s">
        <v>17</v>
      </c>
      <c r="C40" s="1">
        <v>20.0</v>
      </c>
      <c r="D40" s="1">
        <v>35.0</v>
      </c>
      <c r="E40" s="1"/>
      <c r="F40" s="1" t="s">
        <v>18</v>
      </c>
      <c r="G40" s="1" t="s">
        <v>19</v>
      </c>
      <c r="H40" s="1" t="s">
        <v>169</v>
      </c>
      <c r="I40" s="1" t="s">
        <v>170</v>
      </c>
      <c r="J40" s="1" t="s">
        <v>170</v>
      </c>
      <c r="K40" s="1"/>
      <c r="L40" s="1">
        <v>-3.0</v>
      </c>
      <c r="M40" s="1"/>
      <c r="N40" s="1">
        <v>1.4782833333333334</v>
      </c>
      <c r="O40" s="1" t="s">
        <v>22</v>
      </c>
      <c r="P40" s="1" t="s">
        <v>171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ht="15.75" hidden="1" customHeight="1">
      <c r="A41" s="1" t="s">
        <v>57</v>
      </c>
      <c r="B41" s="1" t="s">
        <v>17</v>
      </c>
      <c r="C41" s="1">
        <v>323.0</v>
      </c>
      <c r="D41" s="1">
        <v>0.0</v>
      </c>
      <c r="E41" s="1" t="s">
        <v>58</v>
      </c>
      <c r="F41" s="1" t="s">
        <v>26</v>
      </c>
      <c r="G41" s="1" t="s">
        <v>27</v>
      </c>
      <c r="H41" s="1" t="s">
        <v>172</v>
      </c>
      <c r="I41" s="1" t="s">
        <v>173</v>
      </c>
      <c r="J41" s="1" t="s">
        <v>173</v>
      </c>
      <c r="K41" s="1"/>
      <c r="L41" s="1">
        <v>-9.0</v>
      </c>
      <c r="M41" s="1"/>
      <c r="N41" s="1">
        <v>5.5620666666666665</v>
      </c>
      <c r="O41" s="1" t="s">
        <v>30</v>
      </c>
      <c r="P41" s="1" t="s">
        <v>174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ht="15.75" hidden="1" customHeight="1">
      <c r="A42" s="1" t="s">
        <v>41</v>
      </c>
      <c r="B42" s="1" t="s">
        <v>88</v>
      </c>
      <c r="C42" s="1">
        <v>658.0</v>
      </c>
      <c r="D42" s="1">
        <v>0.0</v>
      </c>
      <c r="E42" s="1"/>
      <c r="F42" s="1" t="s">
        <v>26</v>
      </c>
      <c r="G42" s="1" t="s">
        <v>27</v>
      </c>
      <c r="H42" s="1" t="s">
        <v>175</v>
      </c>
      <c r="I42" s="1" t="s">
        <v>176</v>
      </c>
      <c r="J42" s="1" t="s">
        <v>176</v>
      </c>
      <c r="K42" s="1"/>
      <c r="L42" s="1">
        <v>-1.0</v>
      </c>
      <c r="M42" s="1"/>
      <c r="N42" s="1">
        <v>13.47725</v>
      </c>
      <c r="O42" s="1" t="s">
        <v>30</v>
      </c>
      <c r="P42" s="1" t="s">
        <v>177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ht="15.75" hidden="1" customHeight="1">
      <c r="A43" s="1" t="s">
        <v>32</v>
      </c>
      <c r="B43" s="1" t="s">
        <v>17</v>
      </c>
      <c r="C43" s="1">
        <v>309.0</v>
      </c>
      <c r="D43" s="1">
        <v>0.0</v>
      </c>
      <c r="E43" s="1" t="s">
        <v>119</v>
      </c>
      <c r="F43" s="1" t="s">
        <v>66</v>
      </c>
      <c r="G43" s="1" t="s">
        <v>27</v>
      </c>
      <c r="H43" s="1" t="s">
        <v>178</v>
      </c>
      <c r="I43" s="1" t="s">
        <v>179</v>
      </c>
      <c r="J43" s="1" t="s">
        <v>180</v>
      </c>
      <c r="K43" s="1" t="s">
        <v>181</v>
      </c>
      <c r="L43" s="1">
        <v>-3.0</v>
      </c>
      <c r="M43" s="1">
        <v>0.0078</v>
      </c>
      <c r="N43" s="1">
        <v>18.659266666666667</v>
      </c>
      <c r="O43" s="1" t="s">
        <v>36</v>
      </c>
      <c r="P43" s="1" t="s">
        <v>182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ht="15.75" hidden="1" customHeight="1">
      <c r="A44" s="1" t="s">
        <v>41</v>
      </c>
      <c r="B44" s="1" t="s">
        <v>88</v>
      </c>
      <c r="C44" s="1">
        <v>462.0</v>
      </c>
      <c r="D44" s="1">
        <v>0.0</v>
      </c>
      <c r="E44" s="1"/>
      <c r="F44" s="1" t="s">
        <v>26</v>
      </c>
      <c r="G44" s="1" t="s">
        <v>27</v>
      </c>
      <c r="H44" s="1" t="s">
        <v>183</v>
      </c>
      <c r="I44" s="1" t="s">
        <v>184</v>
      </c>
      <c r="J44" s="1" t="s">
        <v>184</v>
      </c>
      <c r="K44" s="1"/>
      <c r="L44" s="1">
        <v>-3.0</v>
      </c>
      <c r="M44" s="1"/>
      <c r="N44" s="1">
        <v>11.141733333333333</v>
      </c>
      <c r="O44" s="1" t="s">
        <v>30</v>
      </c>
      <c r="P44" s="1" t="s">
        <v>185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ht="15.75" hidden="1" customHeight="1">
      <c r="A45" s="1" t="s">
        <v>32</v>
      </c>
      <c r="B45" s="1" t="s">
        <v>17</v>
      </c>
      <c r="C45" s="2">
        <v>523.0</v>
      </c>
      <c r="D45" s="1">
        <v>0.0</v>
      </c>
      <c r="E45" s="1" t="s">
        <v>119</v>
      </c>
      <c r="F45" s="1" t="s">
        <v>66</v>
      </c>
      <c r="G45" s="1" t="s">
        <v>27</v>
      </c>
      <c r="H45" s="1" t="s">
        <v>186</v>
      </c>
      <c r="I45" s="1" t="s">
        <v>187</v>
      </c>
      <c r="J45" s="1" t="s">
        <v>188</v>
      </c>
      <c r="K45" s="1" t="s">
        <v>189</v>
      </c>
      <c r="L45" s="1">
        <v>0.0</v>
      </c>
      <c r="M45" s="1">
        <v>0.010883333333333333</v>
      </c>
      <c r="N45" s="1">
        <v>45.4714</v>
      </c>
      <c r="O45" s="1" t="s">
        <v>36</v>
      </c>
      <c r="P45" s="1" t="s">
        <v>190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ht="15.75" hidden="1" customHeight="1">
      <c r="A46" s="1" t="s">
        <v>24</v>
      </c>
      <c r="B46" s="1" t="s">
        <v>88</v>
      </c>
      <c r="C46" s="2">
        <v>329.0</v>
      </c>
      <c r="D46" s="1">
        <v>0.0</v>
      </c>
      <c r="E46" s="1" t="s">
        <v>191</v>
      </c>
      <c r="F46" s="1" t="s">
        <v>26</v>
      </c>
      <c r="G46" s="1" t="s">
        <v>27</v>
      </c>
      <c r="H46" s="1" t="s">
        <v>192</v>
      </c>
      <c r="I46" s="1" t="s">
        <v>193</v>
      </c>
      <c r="J46" s="1" t="s">
        <v>193</v>
      </c>
      <c r="K46" s="1"/>
      <c r="L46" s="1">
        <v>-4.0</v>
      </c>
      <c r="M46" s="1"/>
      <c r="N46" s="1">
        <v>10.992466666666667</v>
      </c>
      <c r="O46" s="1" t="s">
        <v>30</v>
      </c>
      <c r="P46" s="1" t="s">
        <v>194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ht="15.75" hidden="1" customHeight="1">
      <c r="A47" s="1" t="s">
        <v>57</v>
      </c>
      <c r="B47" s="1" t="s">
        <v>17</v>
      </c>
      <c r="C47" s="1">
        <v>299.0</v>
      </c>
      <c r="D47" s="1">
        <v>0.0</v>
      </c>
      <c r="E47" s="1" t="s">
        <v>58</v>
      </c>
      <c r="F47" s="1" t="s">
        <v>26</v>
      </c>
      <c r="G47" s="1" t="s">
        <v>27</v>
      </c>
      <c r="H47" s="1" t="s">
        <v>195</v>
      </c>
      <c r="I47" s="1" t="s">
        <v>196</v>
      </c>
      <c r="J47" s="1" t="s">
        <v>196</v>
      </c>
      <c r="K47" s="1"/>
      <c r="L47" s="1">
        <v>-4.0</v>
      </c>
      <c r="M47" s="1"/>
      <c r="N47" s="1">
        <v>13.962583333333333</v>
      </c>
      <c r="O47" s="1" t="s">
        <v>30</v>
      </c>
      <c r="P47" s="1" t="s">
        <v>197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ht="15.75" hidden="1" customHeight="1">
      <c r="A48" s="1" t="s">
        <v>57</v>
      </c>
      <c r="B48" s="1" t="s">
        <v>17</v>
      </c>
      <c r="C48" s="2">
        <v>264.0</v>
      </c>
      <c r="D48" s="1">
        <v>0.0</v>
      </c>
      <c r="E48" s="1" t="s">
        <v>58</v>
      </c>
      <c r="F48" s="1" t="s">
        <v>26</v>
      </c>
      <c r="G48" s="1" t="s">
        <v>27</v>
      </c>
      <c r="H48" s="1" t="s">
        <v>198</v>
      </c>
      <c r="I48" s="1" t="s">
        <v>199</v>
      </c>
      <c r="J48" s="1" t="s">
        <v>199</v>
      </c>
      <c r="K48" s="1"/>
      <c r="L48" s="1">
        <v>-7.0</v>
      </c>
      <c r="M48" s="1"/>
      <c r="N48" s="1">
        <v>7.72305</v>
      </c>
      <c r="O48" s="1" t="s">
        <v>30</v>
      </c>
      <c r="P48" s="1" t="s">
        <v>200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ht="15.75" hidden="1" customHeight="1">
      <c r="A49" s="1" t="s">
        <v>41</v>
      </c>
      <c r="B49" s="1" t="s">
        <v>88</v>
      </c>
      <c r="C49" s="1">
        <v>264.0</v>
      </c>
      <c r="D49" s="1">
        <v>0.0</v>
      </c>
      <c r="E49" s="1"/>
      <c r="F49" s="1" t="s">
        <v>26</v>
      </c>
      <c r="G49" s="1" t="s">
        <v>27</v>
      </c>
      <c r="H49" s="1" t="s">
        <v>201</v>
      </c>
      <c r="I49" s="1" t="s">
        <v>202</v>
      </c>
      <c r="J49" s="1" t="s">
        <v>202</v>
      </c>
      <c r="K49" s="1"/>
      <c r="L49" s="1">
        <v>-2.0</v>
      </c>
      <c r="M49" s="1"/>
      <c r="N49" s="1">
        <v>12.32245</v>
      </c>
      <c r="O49" s="1" t="s">
        <v>30</v>
      </c>
      <c r="P49" s="1" t="s">
        <v>203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ht="15.75" hidden="1" customHeight="1">
      <c r="A50" s="1" t="s">
        <v>24</v>
      </c>
      <c r="B50" s="1" t="s">
        <v>88</v>
      </c>
      <c r="C50" s="1">
        <v>369.0</v>
      </c>
      <c r="D50" s="1">
        <v>0.0</v>
      </c>
      <c r="E50" s="1" t="s">
        <v>204</v>
      </c>
      <c r="F50" s="1" t="s">
        <v>26</v>
      </c>
      <c r="G50" s="1" t="s">
        <v>27</v>
      </c>
      <c r="H50" s="1" t="s">
        <v>205</v>
      </c>
      <c r="I50" s="1" t="s">
        <v>206</v>
      </c>
      <c r="J50" s="1" t="s">
        <v>206</v>
      </c>
      <c r="K50" s="1"/>
      <c r="L50" s="1">
        <v>-2.0</v>
      </c>
      <c r="M50" s="1"/>
      <c r="N50" s="1">
        <v>12.242716666666666</v>
      </c>
      <c r="O50" s="1" t="s">
        <v>30</v>
      </c>
      <c r="P50" s="1" t="s">
        <v>207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ht="15.75" hidden="1" customHeight="1">
      <c r="A51" s="1" t="s">
        <v>32</v>
      </c>
      <c r="B51" s="1" t="s">
        <v>17</v>
      </c>
      <c r="C51" s="1">
        <v>299.0</v>
      </c>
      <c r="D51" s="1">
        <v>75.0</v>
      </c>
      <c r="E51" s="1"/>
      <c r="F51" s="1" t="s">
        <v>18</v>
      </c>
      <c r="G51" s="1" t="s">
        <v>19</v>
      </c>
      <c r="H51" s="1" t="s">
        <v>208</v>
      </c>
      <c r="I51" s="1" t="s">
        <v>209</v>
      </c>
      <c r="J51" s="1" t="s">
        <v>209</v>
      </c>
      <c r="K51" s="1"/>
      <c r="L51" s="1">
        <v>-6.0</v>
      </c>
      <c r="M51" s="1"/>
      <c r="N51" s="1">
        <v>12.546666666666667</v>
      </c>
      <c r="O51" s="1" t="s">
        <v>36</v>
      </c>
      <c r="P51" s="1" t="s">
        <v>210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ht="15.75" hidden="1" customHeight="1">
      <c r="A52" s="1" t="s">
        <v>57</v>
      </c>
      <c r="B52" s="1" t="s">
        <v>17</v>
      </c>
      <c r="C52" s="1">
        <v>433.0</v>
      </c>
      <c r="D52" s="1">
        <v>0.0</v>
      </c>
      <c r="E52" s="1" t="s">
        <v>58</v>
      </c>
      <c r="F52" s="1" t="s">
        <v>26</v>
      </c>
      <c r="G52" s="1" t="s">
        <v>27</v>
      </c>
      <c r="H52" s="1" t="s">
        <v>211</v>
      </c>
      <c r="I52" s="1" t="s">
        <v>212</v>
      </c>
      <c r="J52" s="1" t="s">
        <v>212</v>
      </c>
      <c r="K52" s="1"/>
      <c r="L52" s="1">
        <v>2.0</v>
      </c>
      <c r="M52" s="1"/>
      <c r="N52" s="1">
        <v>17.0641</v>
      </c>
      <c r="O52" s="1" t="s">
        <v>30</v>
      </c>
      <c r="P52" s="1" t="s">
        <v>213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ht="15.75" hidden="1" customHeight="1">
      <c r="A53" s="1" t="s">
        <v>57</v>
      </c>
      <c r="B53" s="1" t="s">
        <v>17</v>
      </c>
      <c r="C53" s="1">
        <v>321.0</v>
      </c>
      <c r="D53" s="1">
        <v>0.0</v>
      </c>
      <c r="E53" s="1" t="s">
        <v>58</v>
      </c>
      <c r="F53" s="1" t="s">
        <v>26</v>
      </c>
      <c r="G53" s="1" t="s">
        <v>27</v>
      </c>
      <c r="H53" s="1" t="s">
        <v>214</v>
      </c>
      <c r="I53" s="1" t="s">
        <v>215</v>
      </c>
      <c r="J53" s="1" t="s">
        <v>215</v>
      </c>
      <c r="K53" s="1"/>
      <c r="L53" s="1">
        <v>0.0</v>
      </c>
      <c r="M53" s="1"/>
      <c r="N53" s="1">
        <v>14.8675</v>
      </c>
      <c r="O53" s="1" t="s">
        <v>30</v>
      </c>
      <c r="P53" s="1" t="s">
        <v>216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ht="15.75" hidden="1" customHeight="1">
      <c r="A54" s="1" t="s">
        <v>57</v>
      </c>
      <c r="B54" s="1" t="s">
        <v>17</v>
      </c>
      <c r="C54" s="1">
        <v>658.0</v>
      </c>
      <c r="D54" s="1">
        <v>0.0</v>
      </c>
      <c r="E54" s="1" t="s">
        <v>58</v>
      </c>
      <c r="F54" s="1" t="s">
        <v>26</v>
      </c>
      <c r="G54" s="1" t="s">
        <v>27</v>
      </c>
      <c r="H54" s="1" t="s">
        <v>217</v>
      </c>
      <c r="I54" s="1" t="s">
        <v>218</v>
      </c>
      <c r="J54" s="1" t="s">
        <v>218</v>
      </c>
      <c r="K54" s="1"/>
      <c r="L54" s="1">
        <v>0.0</v>
      </c>
      <c r="M54" s="1"/>
      <c r="N54" s="1">
        <v>14.166016666666666</v>
      </c>
      <c r="O54" s="1" t="s">
        <v>30</v>
      </c>
      <c r="P54" s="1" t="s">
        <v>219</v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ht="15.75" hidden="1" customHeight="1">
      <c r="A55" s="1" t="s">
        <v>41</v>
      </c>
      <c r="B55" s="1" t="s">
        <v>88</v>
      </c>
      <c r="C55" s="1">
        <v>463.0</v>
      </c>
      <c r="D55" s="1">
        <v>0.0</v>
      </c>
      <c r="E55" s="1"/>
      <c r="F55" s="1" t="s">
        <v>26</v>
      </c>
      <c r="G55" s="1" t="s">
        <v>27</v>
      </c>
      <c r="H55" s="1" t="s">
        <v>220</v>
      </c>
      <c r="I55" s="1" t="s">
        <v>221</v>
      </c>
      <c r="J55" s="1" t="s">
        <v>221</v>
      </c>
      <c r="K55" s="1"/>
      <c r="L55" s="1">
        <v>0.0</v>
      </c>
      <c r="M55" s="1"/>
      <c r="N55" s="1">
        <v>15.554783333333333</v>
      </c>
      <c r="O55" s="1" t="s">
        <v>30</v>
      </c>
      <c r="P55" s="1" t="s">
        <v>222</v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ht="15.75" hidden="1" customHeight="1">
      <c r="A56" s="1" t="s">
        <v>16</v>
      </c>
      <c r="B56" s="1" t="s">
        <v>17</v>
      </c>
      <c r="C56" s="1">
        <v>468.0</v>
      </c>
      <c r="D56" s="1">
        <v>0.0</v>
      </c>
      <c r="E56" s="1"/>
      <c r="F56" s="1" t="s">
        <v>18</v>
      </c>
      <c r="G56" s="1" t="s">
        <v>19</v>
      </c>
      <c r="H56" s="1" t="s">
        <v>223</v>
      </c>
      <c r="I56" s="1" t="s">
        <v>224</v>
      </c>
      <c r="J56" s="1" t="s">
        <v>224</v>
      </c>
      <c r="K56" s="1"/>
      <c r="L56" s="1">
        <v>4.0</v>
      </c>
      <c r="M56" s="1"/>
      <c r="N56" s="1">
        <v>9.166416666666667</v>
      </c>
      <c r="O56" s="1" t="s">
        <v>22</v>
      </c>
      <c r="P56" s="1" t="s">
        <v>225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ht="15.75" hidden="1" customHeight="1">
      <c r="A57" s="1" t="s">
        <v>32</v>
      </c>
      <c r="B57" s="1" t="s">
        <v>17</v>
      </c>
      <c r="C57" s="1">
        <v>358.0</v>
      </c>
      <c r="D57" s="1">
        <v>0.0</v>
      </c>
      <c r="E57" s="1" t="s">
        <v>65</v>
      </c>
      <c r="F57" s="1" t="s">
        <v>66</v>
      </c>
      <c r="G57" s="1" t="s">
        <v>27</v>
      </c>
      <c r="H57" s="1" t="s">
        <v>226</v>
      </c>
      <c r="I57" s="1" t="s">
        <v>227</v>
      </c>
      <c r="J57" s="1" t="s">
        <v>228</v>
      </c>
      <c r="K57" s="1" t="s">
        <v>229</v>
      </c>
      <c r="L57" s="1">
        <v>-13.0</v>
      </c>
      <c r="M57" s="1">
        <v>0.0139</v>
      </c>
      <c r="N57" s="1">
        <v>14.4904</v>
      </c>
      <c r="O57" s="1" t="s">
        <v>36</v>
      </c>
      <c r="P57" s="1" t="s">
        <v>230</v>
      </c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ht="15.75" hidden="1" customHeight="1">
      <c r="A58" s="1" t="s">
        <v>57</v>
      </c>
      <c r="B58" s="1" t="s">
        <v>17</v>
      </c>
      <c r="C58" s="2">
        <v>264.0</v>
      </c>
      <c r="D58" s="1">
        <v>0.0</v>
      </c>
      <c r="E58" s="1" t="s">
        <v>58</v>
      </c>
      <c r="F58" s="1" t="s">
        <v>26</v>
      </c>
      <c r="G58" s="1" t="s">
        <v>27</v>
      </c>
      <c r="H58" s="1" t="s">
        <v>231</v>
      </c>
      <c r="I58" s="1" t="s">
        <v>232</v>
      </c>
      <c r="J58" s="1" t="s">
        <v>232</v>
      </c>
      <c r="K58" s="1"/>
      <c r="L58" s="1">
        <v>-8.0</v>
      </c>
      <c r="M58" s="1"/>
      <c r="N58" s="1">
        <v>8.491183333333334</v>
      </c>
      <c r="O58" s="1" t="s">
        <v>30</v>
      </c>
      <c r="P58" s="1" t="s">
        <v>233</v>
      </c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ht="15.75" hidden="1" customHeight="1">
      <c r="A59" s="1" t="s">
        <v>41</v>
      </c>
      <c r="B59" s="1" t="s">
        <v>88</v>
      </c>
      <c r="C59" s="2">
        <v>356.0</v>
      </c>
      <c r="D59" s="1">
        <v>0.0</v>
      </c>
      <c r="E59" s="1"/>
      <c r="F59" s="1" t="s">
        <v>26</v>
      </c>
      <c r="G59" s="1" t="s">
        <v>27</v>
      </c>
      <c r="H59" s="1" t="s">
        <v>234</v>
      </c>
      <c r="I59" s="1" t="s">
        <v>235</v>
      </c>
      <c r="J59" s="1" t="s">
        <v>235</v>
      </c>
      <c r="K59" s="1"/>
      <c r="L59" s="1">
        <v>-6.0</v>
      </c>
      <c r="M59" s="1"/>
      <c r="N59" s="1">
        <v>8.613583333333333</v>
      </c>
      <c r="O59" s="1" t="s">
        <v>30</v>
      </c>
      <c r="P59" s="1" t="s">
        <v>236</v>
      </c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ht="15.75" hidden="1" customHeight="1">
      <c r="A60" s="1" t="s">
        <v>16</v>
      </c>
      <c r="B60" s="1" t="s">
        <v>17</v>
      </c>
      <c r="C60" s="1">
        <v>433.0</v>
      </c>
      <c r="D60" s="1">
        <v>0.0</v>
      </c>
      <c r="E60" s="1"/>
      <c r="F60" s="1" t="s">
        <v>18</v>
      </c>
      <c r="G60" s="1" t="s">
        <v>19</v>
      </c>
      <c r="H60" s="1" t="s">
        <v>237</v>
      </c>
      <c r="I60" s="1" t="s">
        <v>238</v>
      </c>
      <c r="J60" s="1" t="s">
        <v>238</v>
      </c>
      <c r="K60" s="1"/>
      <c r="L60" s="1">
        <v>4.0</v>
      </c>
      <c r="M60" s="1"/>
      <c r="N60" s="1">
        <v>9.99955</v>
      </c>
      <c r="O60" s="1" t="s">
        <v>22</v>
      </c>
      <c r="P60" s="1" t="s">
        <v>239</v>
      </c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ht="15.75" hidden="1" customHeight="1">
      <c r="A61" s="1" t="s">
        <v>32</v>
      </c>
      <c r="B61" s="1" t="s">
        <v>17</v>
      </c>
      <c r="C61" s="2">
        <v>219.0</v>
      </c>
      <c r="D61" s="1">
        <v>55.0</v>
      </c>
      <c r="E61" s="1"/>
      <c r="F61" s="1" t="s">
        <v>18</v>
      </c>
      <c r="G61" s="1" t="s">
        <v>27</v>
      </c>
      <c r="H61" s="1" t="s">
        <v>240</v>
      </c>
      <c r="I61" s="1" t="s">
        <v>241</v>
      </c>
      <c r="J61" s="1" t="s">
        <v>241</v>
      </c>
      <c r="K61" s="1"/>
      <c r="L61" s="1">
        <v>-9.0</v>
      </c>
      <c r="M61" s="1"/>
      <c r="N61" s="1">
        <v>9.24555</v>
      </c>
      <c r="O61" s="1" t="s">
        <v>36</v>
      </c>
      <c r="P61" s="1" t="s">
        <v>242</v>
      </c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ht="15.75" hidden="1" customHeight="1">
      <c r="A62" s="1" t="s">
        <v>32</v>
      </c>
      <c r="B62" s="1" t="s">
        <v>17</v>
      </c>
      <c r="C62" s="2">
        <v>299.0</v>
      </c>
      <c r="D62" s="1">
        <v>0.0</v>
      </c>
      <c r="E62" s="1" t="s">
        <v>119</v>
      </c>
      <c r="F62" s="1" t="s">
        <v>66</v>
      </c>
      <c r="G62" s="1" t="s">
        <v>27</v>
      </c>
      <c r="H62" s="1" t="s">
        <v>243</v>
      </c>
      <c r="I62" s="1" t="s">
        <v>244</v>
      </c>
      <c r="J62" s="1" t="s">
        <v>245</v>
      </c>
      <c r="K62" s="1" t="s">
        <v>246</v>
      </c>
      <c r="L62" s="1">
        <v>-11.0</v>
      </c>
      <c r="M62" s="1">
        <v>0.005716666666666667</v>
      </c>
      <c r="N62" s="1">
        <v>16.9412</v>
      </c>
      <c r="O62" s="1" t="s">
        <v>36</v>
      </c>
      <c r="P62" s="1" t="s">
        <v>247</v>
      </c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ht="15.75" hidden="1" customHeight="1">
      <c r="A63" s="1" t="s">
        <v>41</v>
      </c>
      <c r="B63" s="1" t="s">
        <v>88</v>
      </c>
      <c r="C63" s="1">
        <v>528.0</v>
      </c>
      <c r="D63" s="1">
        <v>0.0</v>
      </c>
      <c r="E63" s="1"/>
      <c r="F63" s="1" t="s">
        <v>26</v>
      </c>
      <c r="G63" s="1" t="s">
        <v>27</v>
      </c>
      <c r="H63" s="1" t="s">
        <v>248</v>
      </c>
      <c r="I63" s="1" t="s">
        <v>249</v>
      </c>
      <c r="J63" s="1" t="s">
        <v>249</v>
      </c>
      <c r="K63" s="1"/>
      <c r="L63" s="1">
        <v>-2.0</v>
      </c>
      <c r="M63" s="1"/>
      <c r="N63" s="1">
        <v>12.965383333333333</v>
      </c>
      <c r="O63" s="1" t="s">
        <v>30</v>
      </c>
      <c r="P63" s="1" t="s">
        <v>250</v>
      </c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ht="15.75" hidden="1" customHeight="1">
      <c r="A64" s="1" t="s">
        <v>16</v>
      </c>
      <c r="B64" s="1" t="s">
        <v>17</v>
      </c>
      <c r="C64" s="1">
        <v>498.0</v>
      </c>
      <c r="D64" s="1">
        <v>0.0</v>
      </c>
      <c r="E64" s="1"/>
      <c r="F64" s="1" t="s">
        <v>18</v>
      </c>
      <c r="G64" s="1" t="s">
        <v>19</v>
      </c>
      <c r="H64" s="1" t="s">
        <v>251</v>
      </c>
      <c r="I64" s="1" t="s">
        <v>252</v>
      </c>
      <c r="J64" s="1" t="s">
        <v>252</v>
      </c>
      <c r="K64" s="1"/>
      <c r="L64" s="1">
        <v>8.0</v>
      </c>
      <c r="M64" s="1"/>
      <c r="N64" s="1">
        <v>13.486166666666668</v>
      </c>
      <c r="O64" s="1" t="s">
        <v>22</v>
      </c>
      <c r="P64" s="1" t="s">
        <v>253</v>
      </c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ht="15.75" hidden="1" customHeight="1">
      <c r="A65" s="1" t="s">
        <v>41</v>
      </c>
      <c r="B65" s="1" t="s">
        <v>88</v>
      </c>
      <c r="C65" s="1">
        <v>538.0</v>
      </c>
      <c r="D65" s="1">
        <v>0.0</v>
      </c>
      <c r="E65" s="1"/>
      <c r="F65" s="1" t="s">
        <v>26</v>
      </c>
      <c r="G65" s="1" t="s">
        <v>27</v>
      </c>
      <c r="H65" s="1" t="s">
        <v>254</v>
      </c>
      <c r="I65" s="1" t="s">
        <v>255</v>
      </c>
      <c r="J65" s="1" t="s">
        <v>255</v>
      </c>
      <c r="K65" s="1"/>
      <c r="L65" s="1">
        <v>-3.0</v>
      </c>
      <c r="M65" s="1"/>
      <c r="N65" s="1">
        <v>11.176483333333334</v>
      </c>
      <c r="O65" s="1" t="s">
        <v>30</v>
      </c>
      <c r="P65" s="1" t="s">
        <v>256</v>
      </c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ht="15.75" hidden="1" customHeight="1">
      <c r="A66" s="1" t="s">
        <v>16</v>
      </c>
      <c r="B66" s="1" t="s">
        <v>17</v>
      </c>
      <c r="C66" s="2">
        <v>249.0</v>
      </c>
      <c r="D66" s="1">
        <v>0.0</v>
      </c>
      <c r="E66" s="1"/>
      <c r="F66" s="1" t="s">
        <v>18</v>
      </c>
      <c r="G66" s="1" t="s">
        <v>19</v>
      </c>
      <c r="H66" s="1" t="s">
        <v>257</v>
      </c>
      <c r="I66" s="1" t="s">
        <v>258</v>
      </c>
      <c r="J66" s="1" t="s">
        <v>258</v>
      </c>
      <c r="K66" s="1"/>
      <c r="L66" s="1">
        <v>8.0</v>
      </c>
      <c r="M66" s="1"/>
      <c r="N66" s="1">
        <v>13.023883333333334</v>
      </c>
      <c r="O66" s="1" t="s">
        <v>22</v>
      </c>
      <c r="P66" s="1" t="s">
        <v>259</v>
      </c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ht="15.75" hidden="1" customHeight="1">
      <c r="A67" s="1" t="s">
        <v>41</v>
      </c>
      <c r="B67" s="1" t="s">
        <v>88</v>
      </c>
      <c r="C67" s="1">
        <v>429.0</v>
      </c>
      <c r="D67" s="1">
        <v>0.0</v>
      </c>
      <c r="E67" s="1"/>
      <c r="F67" s="1" t="s">
        <v>26</v>
      </c>
      <c r="G67" s="1" t="s">
        <v>27</v>
      </c>
      <c r="H67" s="1" t="s">
        <v>260</v>
      </c>
      <c r="I67" s="1" t="s">
        <v>261</v>
      </c>
      <c r="J67" s="1" t="s">
        <v>261</v>
      </c>
      <c r="K67" s="1"/>
      <c r="L67" s="1">
        <v>0.0</v>
      </c>
      <c r="M67" s="1"/>
      <c r="N67" s="1">
        <v>14.522733333333333</v>
      </c>
      <c r="O67" s="1" t="s">
        <v>30</v>
      </c>
      <c r="P67" s="1" t="s">
        <v>262</v>
      </c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ht="15.75" hidden="1" customHeight="1">
      <c r="A68" s="1" t="s">
        <v>32</v>
      </c>
      <c r="B68" s="1" t="s">
        <v>17</v>
      </c>
      <c r="C68" s="1">
        <v>577.0</v>
      </c>
      <c r="D68" s="1">
        <v>0.0</v>
      </c>
      <c r="E68" s="1" t="s">
        <v>65</v>
      </c>
      <c r="F68" s="1" t="s">
        <v>66</v>
      </c>
      <c r="G68" s="1" t="s">
        <v>27</v>
      </c>
      <c r="H68" s="1" t="s">
        <v>263</v>
      </c>
      <c r="I68" s="1" t="s">
        <v>264</v>
      </c>
      <c r="J68" s="1" t="s">
        <v>265</v>
      </c>
      <c r="K68" s="1" t="s">
        <v>266</v>
      </c>
      <c r="L68" s="1">
        <v>0.0</v>
      </c>
      <c r="M68" s="1">
        <v>0.0089</v>
      </c>
      <c r="N68" s="1">
        <v>22.597216666666668</v>
      </c>
      <c r="O68" s="1" t="s">
        <v>36</v>
      </c>
      <c r="P68" s="1" t="s">
        <v>267</v>
      </c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ht="15.75" hidden="1" customHeight="1">
      <c r="A69" s="1" t="s">
        <v>41</v>
      </c>
      <c r="B69" s="1" t="s">
        <v>88</v>
      </c>
      <c r="C69" s="2">
        <v>429.0</v>
      </c>
      <c r="D69" s="1">
        <v>0.0</v>
      </c>
      <c r="E69" s="1"/>
      <c r="F69" s="1" t="s">
        <v>26</v>
      </c>
      <c r="G69" s="1" t="s">
        <v>27</v>
      </c>
      <c r="H69" s="1" t="s">
        <v>268</v>
      </c>
      <c r="I69" s="1" t="s">
        <v>269</v>
      </c>
      <c r="J69" s="1" t="s">
        <v>269</v>
      </c>
      <c r="K69" s="1"/>
      <c r="L69" s="1">
        <v>1.0</v>
      </c>
      <c r="M69" s="1"/>
      <c r="N69" s="1">
        <v>16.397883333333333</v>
      </c>
      <c r="O69" s="1" t="s">
        <v>30</v>
      </c>
      <c r="P69" s="1" t="s">
        <v>270</v>
      </c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ht="15.75" hidden="1" customHeight="1">
      <c r="A70" s="1" t="s">
        <v>41</v>
      </c>
      <c r="B70" s="1" t="s">
        <v>88</v>
      </c>
      <c r="C70" s="1">
        <v>351.0</v>
      </c>
      <c r="D70" s="1">
        <v>0.0</v>
      </c>
      <c r="E70" s="1"/>
      <c r="F70" s="1" t="s">
        <v>26</v>
      </c>
      <c r="G70" s="1" t="s">
        <v>27</v>
      </c>
      <c r="H70" s="1" t="s">
        <v>271</v>
      </c>
      <c r="I70" s="1" t="s">
        <v>272</v>
      </c>
      <c r="J70" s="1" t="s">
        <v>272</v>
      </c>
      <c r="K70" s="1"/>
      <c r="L70" s="1">
        <v>-8.0</v>
      </c>
      <c r="M70" s="1"/>
      <c r="N70" s="1">
        <v>6.183666666666666</v>
      </c>
      <c r="O70" s="1" t="s">
        <v>30</v>
      </c>
      <c r="P70" s="1" t="s">
        <v>273</v>
      </c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ht="15.75" hidden="1" customHeight="1">
      <c r="A71" s="1" t="s">
        <v>32</v>
      </c>
      <c r="B71" s="1" t="s">
        <v>17</v>
      </c>
      <c r="C71" s="1">
        <v>1140.0</v>
      </c>
      <c r="D71" s="1">
        <v>0.0</v>
      </c>
      <c r="E71" s="1" t="s">
        <v>119</v>
      </c>
      <c r="F71" s="1" t="s">
        <v>66</v>
      </c>
      <c r="G71" s="1" t="s">
        <v>27</v>
      </c>
      <c r="H71" s="1" t="s">
        <v>274</v>
      </c>
      <c r="I71" s="1" t="s">
        <v>275</v>
      </c>
      <c r="J71" s="1" t="s">
        <v>276</v>
      </c>
      <c r="K71" s="1" t="s">
        <v>277</v>
      </c>
      <c r="L71" s="1">
        <v>0.0</v>
      </c>
      <c r="M71" s="1">
        <v>0.0094</v>
      </c>
      <c r="N71" s="1">
        <v>28.133866666666666</v>
      </c>
      <c r="O71" s="1" t="s">
        <v>36</v>
      </c>
      <c r="P71" s="1" t="s">
        <v>278</v>
      </c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ht="15.75" hidden="1" customHeight="1">
      <c r="A72" s="1" t="s">
        <v>32</v>
      </c>
      <c r="B72" s="1" t="s">
        <v>17</v>
      </c>
      <c r="C72" s="1">
        <v>113.0</v>
      </c>
      <c r="D72" s="1">
        <v>136.0</v>
      </c>
      <c r="E72" s="1"/>
      <c r="F72" s="1" t="s">
        <v>18</v>
      </c>
      <c r="G72" s="1" t="s">
        <v>27</v>
      </c>
      <c r="H72" s="1" t="s">
        <v>279</v>
      </c>
      <c r="I72" s="1" t="s">
        <v>280</v>
      </c>
      <c r="J72" s="1" t="s">
        <v>280</v>
      </c>
      <c r="K72" s="1"/>
      <c r="L72" s="1">
        <v>-7.0</v>
      </c>
      <c r="M72" s="1"/>
      <c r="N72" s="1">
        <v>11.2101</v>
      </c>
      <c r="O72" s="1" t="s">
        <v>36</v>
      </c>
      <c r="P72" s="1" t="s">
        <v>281</v>
      </c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ht="15.75" hidden="1" customHeight="1">
      <c r="A73" s="1" t="s">
        <v>41</v>
      </c>
      <c r="B73" s="1" t="s">
        <v>88</v>
      </c>
      <c r="C73" s="1">
        <v>847.0</v>
      </c>
      <c r="D73" s="1">
        <v>0.0</v>
      </c>
      <c r="E73" s="1"/>
      <c r="F73" s="1" t="s">
        <v>26</v>
      </c>
      <c r="G73" s="1" t="s">
        <v>27</v>
      </c>
      <c r="H73" s="1" t="s">
        <v>282</v>
      </c>
      <c r="I73" s="1" t="s">
        <v>283</v>
      </c>
      <c r="J73" s="1" t="s">
        <v>283</v>
      </c>
      <c r="K73" s="1"/>
      <c r="L73" s="1">
        <v>-3.0</v>
      </c>
      <c r="M73" s="1"/>
      <c r="N73" s="1">
        <v>11.756733333333333</v>
      </c>
      <c r="O73" s="1" t="s">
        <v>30</v>
      </c>
      <c r="P73" s="1" t="s">
        <v>284</v>
      </c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ht="15.75" hidden="1" customHeight="1">
      <c r="A74" s="1" t="s">
        <v>24</v>
      </c>
      <c r="B74" s="1" t="s">
        <v>88</v>
      </c>
      <c r="C74" s="2">
        <v>394.0</v>
      </c>
      <c r="D74" s="1">
        <v>0.0</v>
      </c>
      <c r="E74" s="1" t="s">
        <v>285</v>
      </c>
      <c r="F74" s="1" t="s">
        <v>26</v>
      </c>
      <c r="G74" s="1" t="s">
        <v>27</v>
      </c>
      <c r="H74" s="1" t="s">
        <v>286</v>
      </c>
      <c r="I74" s="1" t="s">
        <v>287</v>
      </c>
      <c r="J74" s="1" t="s">
        <v>287</v>
      </c>
      <c r="K74" s="1"/>
      <c r="L74" s="1">
        <v>0.0</v>
      </c>
      <c r="M74" s="1"/>
      <c r="N74" s="1">
        <v>15.88435</v>
      </c>
      <c r="O74" s="1" t="s">
        <v>30</v>
      </c>
      <c r="P74" s="1" t="s">
        <v>288</v>
      </c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ht="15.75" hidden="1" customHeight="1">
      <c r="A75" s="1" t="s">
        <v>41</v>
      </c>
      <c r="B75" s="1" t="s">
        <v>88</v>
      </c>
      <c r="C75" s="1">
        <v>747.0</v>
      </c>
      <c r="D75" s="1">
        <v>0.0</v>
      </c>
      <c r="E75" s="1"/>
      <c r="F75" s="1" t="s">
        <v>26</v>
      </c>
      <c r="G75" s="1" t="s">
        <v>27</v>
      </c>
      <c r="H75" s="1" t="s">
        <v>289</v>
      </c>
      <c r="I75" s="1" t="s">
        <v>290</v>
      </c>
      <c r="J75" s="1" t="s">
        <v>290</v>
      </c>
      <c r="K75" s="1"/>
      <c r="L75" s="1">
        <v>-1.0</v>
      </c>
      <c r="M75" s="1"/>
      <c r="N75" s="1">
        <v>13.541983333333333</v>
      </c>
      <c r="O75" s="1" t="s">
        <v>30</v>
      </c>
      <c r="P75" s="1" t="s">
        <v>291</v>
      </c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ht="15.75" hidden="1" customHeight="1">
      <c r="A76" s="1" t="s">
        <v>32</v>
      </c>
      <c r="B76" s="1" t="s">
        <v>17</v>
      </c>
      <c r="C76" s="1">
        <v>384.0</v>
      </c>
      <c r="D76" s="1">
        <v>20.0</v>
      </c>
      <c r="E76" s="1" t="s">
        <v>119</v>
      </c>
      <c r="F76" s="1" t="s">
        <v>66</v>
      </c>
      <c r="G76" s="1" t="s">
        <v>27</v>
      </c>
      <c r="H76" s="1" t="s">
        <v>292</v>
      </c>
      <c r="I76" s="1" t="s">
        <v>293</v>
      </c>
      <c r="J76" s="1" t="s">
        <v>294</v>
      </c>
      <c r="K76" s="1" t="s">
        <v>295</v>
      </c>
      <c r="L76" s="1">
        <v>-9.0</v>
      </c>
      <c r="M76" s="1">
        <v>0.016316666666666667</v>
      </c>
      <c r="N76" s="1">
        <v>12.912233333333333</v>
      </c>
      <c r="O76" s="1" t="s">
        <v>36</v>
      </c>
      <c r="P76" s="1" t="s">
        <v>296</v>
      </c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ht="15.75" hidden="1" customHeight="1">
      <c r="A77" s="1" t="s">
        <v>32</v>
      </c>
      <c r="B77" s="1" t="s">
        <v>17</v>
      </c>
      <c r="C77" s="1">
        <v>398.0</v>
      </c>
      <c r="D77" s="1">
        <v>0.0</v>
      </c>
      <c r="E77" s="1" t="s">
        <v>119</v>
      </c>
      <c r="F77" s="1" t="s">
        <v>66</v>
      </c>
      <c r="G77" s="1" t="s">
        <v>27</v>
      </c>
      <c r="H77" s="1" t="s">
        <v>297</v>
      </c>
      <c r="I77" s="1" t="s">
        <v>298</v>
      </c>
      <c r="J77" s="1" t="s">
        <v>299</v>
      </c>
      <c r="K77" s="1" t="s">
        <v>300</v>
      </c>
      <c r="L77" s="1">
        <v>3.0</v>
      </c>
      <c r="M77" s="1">
        <v>0.0098</v>
      </c>
      <c r="N77" s="1">
        <v>18.4587</v>
      </c>
      <c r="O77" s="1" t="s">
        <v>36</v>
      </c>
      <c r="P77" s="1" t="s">
        <v>301</v>
      </c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ht="15.75" hidden="1" customHeight="1">
      <c r="A78" s="1" t="s">
        <v>57</v>
      </c>
      <c r="B78" s="1" t="s">
        <v>17</v>
      </c>
      <c r="C78" s="2">
        <v>274.0</v>
      </c>
      <c r="D78" s="1">
        <v>0.0</v>
      </c>
      <c r="E78" s="1" t="s">
        <v>58</v>
      </c>
      <c r="F78" s="1" t="s">
        <v>26</v>
      </c>
      <c r="G78" s="1" t="s">
        <v>27</v>
      </c>
      <c r="H78" s="1" t="s">
        <v>302</v>
      </c>
      <c r="I78" s="1" t="s">
        <v>303</v>
      </c>
      <c r="J78" s="1" t="s">
        <v>303</v>
      </c>
      <c r="K78" s="1"/>
      <c r="L78" s="1">
        <v>-6.0</v>
      </c>
      <c r="M78" s="1"/>
      <c r="N78" s="1">
        <v>8.805166666666667</v>
      </c>
      <c r="O78" s="1" t="s">
        <v>30</v>
      </c>
      <c r="P78" s="1" t="s">
        <v>304</v>
      </c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ht="15.75" hidden="1" customHeight="1">
      <c r="A79" s="1" t="s">
        <v>32</v>
      </c>
      <c r="B79" s="1" t="s">
        <v>17</v>
      </c>
      <c r="C79" s="1">
        <v>607.0</v>
      </c>
      <c r="D79" s="1">
        <v>0.0</v>
      </c>
      <c r="E79" s="1" t="s">
        <v>65</v>
      </c>
      <c r="F79" s="1" t="s">
        <v>66</v>
      </c>
      <c r="G79" s="1" t="s">
        <v>27</v>
      </c>
      <c r="H79" s="1" t="s">
        <v>305</v>
      </c>
      <c r="I79" s="1" t="s">
        <v>306</v>
      </c>
      <c r="J79" s="1" t="s">
        <v>307</v>
      </c>
      <c r="K79" s="1" t="s">
        <v>308</v>
      </c>
      <c r="L79" s="1">
        <v>0.0</v>
      </c>
      <c r="M79" s="1">
        <v>0.006933333333333333</v>
      </c>
      <c r="N79" s="1">
        <v>22.003516666666666</v>
      </c>
      <c r="O79" s="1" t="s">
        <v>36</v>
      </c>
      <c r="P79" s="1" t="s">
        <v>309</v>
      </c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ht="15.75" hidden="1" customHeight="1">
      <c r="A80" s="1" t="s">
        <v>24</v>
      </c>
      <c r="B80" s="1" t="s">
        <v>88</v>
      </c>
      <c r="C80" s="2">
        <v>593.0</v>
      </c>
      <c r="D80" s="1">
        <v>0.0</v>
      </c>
      <c r="E80" s="1" t="s">
        <v>310</v>
      </c>
      <c r="F80" s="1" t="s">
        <v>26</v>
      </c>
      <c r="G80" s="1" t="s">
        <v>27</v>
      </c>
      <c r="H80" s="1" t="s">
        <v>311</v>
      </c>
      <c r="I80" s="1" t="s">
        <v>312</v>
      </c>
      <c r="J80" s="1" t="s">
        <v>312</v>
      </c>
      <c r="K80" s="1"/>
      <c r="L80" s="1">
        <v>0.0</v>
      </c>
      <c r="M80" s="1"/>
      <c r="N80" s="1">
        <v>15.349833333333333</v>
      </c>
      <c r="O80" s="1" t="s">
        <v>30</v>
      </c>
      <c r="P80" s="1" t="s">
        <v>313</v>
      </c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ht="15.75" hidden="1" customHeight="1">
      <c r="A81" s="1" t="s">
        <v>32</v>
      </c>
      <c r="B81" s="1" t="s">
        <v>17</v>
      </c>
      <c r="C81" s="1">
        <v>712.0</v>
      </c>
      <c r="D81" s="1">
        <v>0.0</v>
      </c>
      <c r="E81" s="1" t="s">
        <v>65</v>
      </c>
      <c r="F81" s="1" t="s">
        <v>66</v>
      </c>
      <c r="G81" s="1" t="s">
        <v>27</v>
      </c>
      <c r="H81" s="1" t="s">
        <v>314</v>
      </c>
      <c r="I81" s="1" t="s">
        <v>315</v>
      </c>
      <c r="J81" s="1" t="s">
        <v>316</v>
      </c>
      <c r="K81" s="1" t="s">
        <v>317</v>
      </c>
      <c r="L81" s="1">
        <v>-3.0</v>
      </c>
      <c r="M81" s="1">
        <v>0.00805</v>
      </c>
      <c r="N81" s="1">
        <v>21.4897</v>
      </c>
      <c r="O81" s="1" t="s">
        <v>36</v>
      </c>
      <c r="P81" s="1" t="s">
        <v>318</v>
      </c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ht="15.75" hidden="1" customHeight="1">
      <c r="A82" s="1" t="s">
        <v>41</v>
      </c>
      <c r="B82" s="1" t="s">
        <v>88</v>
      </c>
      <c r="C82" s="1">
        <v>508.0</v>
      </c>
      <c r="D82" s="1">
        <v>0.0</v>
      </c>
      <c r="E82" s="1"/>
      <c r="F82" s="1" t="s">
        <v>26</v>
      </c>
      <c r="G82" s="1" t="s">
        <v>27</v>
      </c>
      <c r="H82" s="1" t="s">
        <v>319</v>
      </c>
      <c r="I82" s="1" t="s">
        <v>320</v>
      </c>
      <c r="J82" s="1" t="s">
        <v>320</v>
      </c>
      <c r="K82" s="1"/>
      <c r="L82" s="1">
        <v>0.0</v>
      </c>
      <c r="M82" s="1"/>
      <c r="N82" s="1">
        <v>14.328833333333334</v>
      </c>
      <c r="O82" s="1" t="s">
        <v>30</v>
      </c>
      <c r="P82" s="1" t="s">
        <v>321</v>
      </c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ht="15.75" hidden="1" customHeight="1">
      <c r="A83" s="1" t="s">
        <v>41</v>
      </c>
      <c r="B83" s="1" t="s">
        <v>88</v>
      </c>
      <c r="C83" s="2">
        <v>987.0</v>
      </c>
      <c r="D83" s="1">
        <v>0.0</v>
      </c>
      <c r="E83" s="1"/>
      <c r="F83" s="1" t="s">
        <v>26</v>
      </c>
      <c r="G83" s="1" t="s">
        <v>27</v>
      </c>
      <c r="H83" s="1" t="s">
        <v>322</v>
      </c>
      <c r="I83" s="1" t="s">
        <v>323</v>
      </c>
      <c r="J83" s="1" t="s">
        <v>323</v>
      </c>
      <c r="K83" s="1"/>
      <c r="L83" s="1">
        <v>-2.0</v>
      </c>
      <c r="M83" s="1"/>
      <c r="N83" s="1">
        <v>12.528216666666667</v>
      </c>
      <c r="O83" s="1" t="s">
        <v>30</v>
      </c>
      <c r="P83" s="1" t="s">
        <v>324</v>
      </c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ht="15.75" hidden="1" customHeight="1">
      <c r="A84" s="1" t="s">
        <v>57</v>
      </c>
      <c r="B84" s="1" t="s">
        <v>17</v>
      </c>
      <c r="C84" s="1">
        <v>528.0</v>
      </c>
      <c r="D84" s="1">
        <v>0.0</v>
      </c>
      <c r="E84" s="1" t="s">
        <v>58</v>
      </c>
      <c r="F84" s="1" t="s">
        <v>26</v>
      </c>
      <c r="G84" s="1" t="s">
        <v>27</v>
      </c>
      <c r="H84" s="1" t="s">
        <v>325</v>
      </c>
      <c r="I84" s="1" t="s">
        <v>326</v>
      </c>
      <c r="J84" s="1" t="s">
        <v>326</v>
      </c>
      <c r="K84" s="1"/>
      <c r="L84" s="1">
        <v>-4.0</v>
      </c>
      <c r="M84" s="1"/>
      <c r="N84" s="1">
        <v>10.338966666666666</v>
      </c>
      <c r="O84" s="1" t="s">
        <v>30</v>
      </c>
      <c r="P84" s="1" t="s">
        <v>327</v>
      </c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ht="15.75" hidden="1" customHeight="1">
      <c r="A85" s="1" t="s">
        <v>41</v>
      </c>
      <c r="B85" s="1" t="s">
        <v>88</v>
      </c>
      <c r="C85" s="1">
        <v>329.0</v>
      </c>
      <c r="D85" s="1">
        <v>0.0</v>
      </c>
      <c r="E85" s="1"/>
      <c r="F85" s="1" t="s">
        <v>26</v>
      </c>
      <c r="G85" s="1" t="s">
        <v>19</v>
      </c>
      <c r="H85" s="1" t="s">
        <v>328</v>
      </c>
      <c r="I85" s="1" t="s">
        <v>329</v>
      </c>
      <c r="J85" s="1" t="s">
        <v>329</v>
      </c>
      <c r="K85" s="1"/>
      <c r="L85" s="1">
        <v>-7.0</v>
      </c>
      <c r="M85" s="1"/>
      <c r="N85" s="1">
        <v>7.5217</v>
      </c>
      <c r="O85" s="1" t="s">
        <v>30</v>
      </c>
      <c r="P85" s="1" t="s">
        <v>330</v>
      </c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ht="15.75" hidden="1" customHeight="1">
      <c r="A86" s="1" t="s">
        <v>32</v>
      </c>
      <c r="B86" s="1" t="s">
        <v>17</v>
      </c>
      <c r="C86" s="1">
        <v>247.0</v>
      </c>
      <c r="D86" s="1">
        <v>62.0</v>
      </c>
      <c r="E86" s="1"/>
      <c r="F86" s="1" t="s">
        <v>18</v>
      </c>
      <c r="G86" s="1" t="s">
        <v>27</v>
      </c>
      <c r="H86" s="1" t="s">
        <v>331</v>
      </c>
      <c r="I86" s="1" t="s">
        <v>332</v>
      </c>
      <c r="J86" s="1" t="s">
        <v>332</v>
      </c>
      <c r="K86" s="1"/>
      <c r="L86" s="1">
        <v>-7.0</v>
      </c>
      <c r="M86" s="1"/>
      <c r="N86" s="1">
        <v>11.5077</v>
      </c>
      <c r="O86" s="1" t="s">
        <v>36</v>
      </c>
      <c r="P86" s="1" t="s">
        <v>333</v>
      </c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ht="15.75" hidden="1" customHeight="1">
      <c r="A87" s="1" t="s">
        <v>32</v>
      </c>
      <c r="B87" s="1" t="s">
        <v>17</v>
      </c>
      <c r="C87" s="1">
        <v>370.0</v>
      </c>
      <c r="D87" s="1">
        <v>128.0</v>
      </c>
      <c r="E87" s="1"/>
      <c r="F87" s="1" t="s">
        <v>18</v>
      </c>
      <c r="G87" s="1" t="s">
        <v>27</v>
      </c>
      <c r="H87" s="1" t="s">
        <v>334</v>
      </c>
      <c r="I87" s="1" t="s">
        <v>335</v>
      </c>
      <c r="J87" s="1" t="s">
        <v>335</v>
      </c>
      <c r="K87" s="1"/>
      <c r="L87" s="1">
        <v>-10.0</v>
      </c>
      <c r="M87" s="1"/>
      <c r="N87" s="1">
        <v>9.437233333333333</v>
      </c>
      <c r="O87" s="1" t="s">
        <v>36</v>
      </c>
      <c r="P87" s="1" t="s">
        <v>336</v>
      </c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ht="15.75" hidden="1" customHeight="1">
      <c r="A88" s="1" t="s">
        <v>32</v>
      </c>
      <c r="B88" s="1" t="s">
        <v>17</v>
      </c>
      <c r="C88" s="2">
        <v>404.0</v>
      </c>
      <c r="D88" s="1">
        <v>0.0</v>
      </c>
      <c r="E88" s="1" t="s">
        <v>65</v>
      </c>
      <c r="F88" s="1" t="s">
        <v>66</v>
      </c>
      <c r="G88" s="1" t="s">
        <v>27</v>
      </c>
      <c r="H88" s="1" t="s">
        <v>337</v>
      </c>
      <c r="I88" s="1" t="s">
        <v>338</v>
      </c>
      <c r="J88" s="1" t="s">
        <v>339</v>
      </c>
      <c r="K88" s="1" t="s">
        <v>340</v>
      </c>
      <c r="L88" s="1">
        <v>-4.0</v>
      </c>
      <c r="M88" s="1">
        <v>0.008316666666666667</v>
      </c>
      <c r="N88" s="1">
        <v>13.925533333333334</v>
      </c>
      <c r="O88" s="1" t="s">
        <v>36</v>
      </c>
      <c r="P88" s="1" t="s">
        <v>341</v>
      </c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ht="15.75" hidden="1" customHeight="1">
      <c r="A89" s="1" t="s">
        <v>16</v>
      </c>
      <c r="B89" s="1" t="s">
        <v>17</v>
      </c>
      <c r="C89" s="1">
        <v>20.0</v>
      </c>
      <c r="D89" s="1">
        <v>35.0</v>
      </c>
      <c r="E89" s="1"/>
      <c r="F89" s="1" t="s">
        <v>18</v>
      </c>
      <c r="G89" s="1" t="s">
        <v>19</v>
      </c>
      <c r="H89" s="1" t="s">
        <v>342</v>
      </c>
      <c r="I89" s="1" t="s">
        <v>343</v>
      </c>
      <c r="J89" s="1" t="s">
        <v>343</v>
      </c>
      <c r="K89" s="1"/>
      <c r="L89" s="1">
        <v>1.0</v>
      </c>
      <c r="M89" s="1"/>
      <c r="N89" s="1">
        <v>6.0415</v>
      </c>
      <c r="O89" s="1" t="s">
        <v>22</v>
      </c>
      <c r="P89" s="1" t="s">
        <v>344</v>
      </c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ht="15.75" hidden="1" customHeight="1">
      <c r="A90" s="1" t="s">
        <v>32</v>
      </c>
      <c r="B90" s="1" t="s">
        <v>17</v>
      </c>
      <c r="C90" s="2">
        <v>555.0</v>
      </c>
      <c r="D90" s="1">
        <v>0.0</v>
      </c>
      <c r="E90" s="1" t="s">
        <v>119</v>
      </c>
      <c r="F90" s="1" t="s">
        <v>66</v>
      </c>
      <c r="G90" s="1" t="s">
        <v>27</v>
      </c>
      <c r="H90" s="1" t="s">
        <v>345</v>
      </c>
      <c r="I90" s="1" t="s">
        <v>346</v>
      </c>
      <c r="J90" s="1" t="s">
        <v>347</v>
      </c>
      <c r="K90" s="1" t="s">
        <v>348</v>
      </c>
      <c r="L90" s="1">
        <v>-4.0</v>
      </c>
      <c r="M90" s="1">
        <v>0.0054</v>
      </c>
      <c r="N90" s="1">
        <v>11.72625</v>
      </c>
      <c r="O90" s="1" t="s">
        <v>36</v>
      </c>
      <c r="P90" s="1" t="s">
        <v>349</v>
      </c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ht="15.75" hidden="1" customHeight="1">
      <c r="A91" s="1" t="s">
        <v>24</v>
      </c>
      <c r="B91" s="1" t="s">
        <v>88</v>
      </c>
      <c r="C91" s="2">
        <v>528.0</v>
      </c>
      <c r="D91" s="1">
        <v>0.0</v>
      </c>
      <c r="E91" s="1" t="s">
        <v>350</v>
      </c>
      <c r="F91" s="1" t="s">
        <v>26</v>
      </c>
      <c r="G91" s="1" t="s">
        <v>27</v>
      </c>
      <c r="H91" s="1" t="s">
        <v>351</v>
      </c>
      <c r="I91" s="1" t="s">
        <v>352</v>
      </c>
      <c r="J91" s="1" t="s">
        <v>352</v>
      </c>
      <c r="K91" s="1"/>
      <c r="L91" s="1">
        <v>-2.0</v>
      </c>
      <c r="M91" s="1"/>
      <c r="N91" s="1">
        <v>12.0348</v>
      </c>
      <c r="O91" s="1" t="s">
        <v>30</v>
      </c>
      <c r="P91" s="1" t="s">
        <v>353</v>
      </c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ht="15.75" hidden="1" customHeight="1">
      <c r="A92" s="1" t="s">
        <v>32</v>
      </c>
      <c r="B92" s="1" t="s">
        <v>17</v>
      </c>
      <c r="C92" s="1">
        <v>710.0</v>
      </c>
      <c r="D92" s="1">
        <v>177.0</v>
      </c>
      <c r="E92" s="1"/>
      <c r="F92" s="1" t="s">
        <v>18</v>
      </c>
      <c r="G92" s="1" t="s">
        <v>19</v>
      </c>
      <c r="H92" s="1" t="s">
        <v>354</v>
      </c>
      <c r="I92" s="1" t="s">
        <v>355</v>
      </c>
      <c r="J92" s="1" t="s">
        <v>355</v>
      </c>
      <c r="K92" s="1"/>
      <c r="L92" s="1">
        <v>-5.0</v>
      </c>
      <c r="M92" s="1"/>
      <c r="N92" s="1">
        <v>13.645483333333333</v>
      </c>
      <c r="O92" s="1" t="s">
        <v>36</v>
      </c>
      <c r="P92" s="1" t="s">
        <v>356</v>
      </c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ht="15.75" hidden="1" customHeight="1">
      <c r="A93" s="1" t="s">
        <v>32</v>
      </c>
      <c r="B93" s="1" t="s">
        <v>17</v>
      </c>
      <c r="C93" s="1">
        <v>453.0</v>
      </c>
      <c r="D93" s="1">
        <v>0.0</v>
      </c>
      <c r="E93" s="1" t="s">
        <v>119</v>
      </c>
      <c r="F93" s="1" t="s">
        <v>66</v>
      </c>
      <c r="G93" s="1" t="s">
        <v>27</v>
      </c>
      <c r="H93" s="1" t="s">
        <v>357</v>
      </c>
      <c r="I93" s="1" t="s">
        <v>358</v>
      </c>
      <c r="J93" s="1" t="s">
        <v>359</v>
      </c>
      <c r="K93" s="1" t="s">
        <v>360</v>
      </c>
      <c r="L93" s="1">
        <v>7.0</v>
      </c>
      <c r="M93" s="1">
        <v>0.00745</v>
      </c>
      <c r="N93" s="1">
        <v>22.072916666666668</v>
      </c>
      <c r="O93" s="1" t="s">
        <v>36</v>
      </c>
      <c r="P93" s="1" t="s">
        <v>361</v>
      </c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ht="15.75" hidden="1" customHeight="1">
      <c r="A94" s="1" t="s">
        <v>41</v>
      </c>
      <c r="B94" s="1" t="s">
        <v>88</v>
      </c>
      <c r="C94" s="2">
        <v>370.0</v>
      </c>
      <c r="D94" s="1">
        <v>0.0</v>
      </c>
      <c r="E94" s="1"/>
      <c r="F94" s="1" t="s">
        <v>26</v>
      </c>
      <c r="G94" s="1" t="s">
        <v>27</v>
      </c>
      <c r="H94" s="1" t="s">
        <v>362</v>
      </c>
      <c r="I94" s="1" t="s">
        <v>363</v>
      </c>
      <c r="J94" s="1" t="s">
        <v>363</v>
      </c>
      <c r="K94" s="1"/>
      <c r="L94" s="1">
        <v>-5.0</v>
      </c>
      <c r="M94" s="1"/>
      <c r="N94" s="1">
        <v>9.950733333333334</v>
      </c>
      <c r="O94" s="1" t="s">
        <v>30</v>
      </c>
      <c r="P94" s="1" t="s">
        <v>364</v>
      </c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ht="15.75" hidden="1" customHeight="1">
      <c r="A95" s="1" t="s">
        <v>41</v>
      </c>
      <c r="B95" s="1" t="s">
        <v>88</v>
      </c>
      <c r="C95" s="1">
        <v>429.0</v>
      </c>
      <c r="D95" s="1">
        <v>0.0</v>
      </c>
      <c r="E95" s="1"/>
      <c r="F95" s="1" t="s">
        <v>26</v>
      </c>
      <c r="G95" s="1" t="s">
        <v>27</v>
      </c>
      <c r="H95" s="1" t="s">
        <v>365</v>
      </c>
      <c r="I95" s="1" t="s">
        <v>366</v>
      </c>
      <c r="J95" s="1" t="s">
        <v>366</v>
      </c>
      <c r="K95" s="1"/>
      <c r="L95" s="1">
        <v>-4.0</v>
      </c>
      <c r="M95" s="1"/>
      <c r="N95" s="1">
        <v>10.960716666666666</v>
      </c>
      <c r="O95" s="1" t="s">
        <v>30</v>
      </c>
      <c r="P95" s="1" t="s">
        <v>367</v>
      </c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ht="15.75" hidden="1" customHeight="1">
      <c r="A96" s="1" t="s">
        <v>16</v>
      </c>
      <c r="B96" s="1" t="s">
        <v>17</v>
      </c>
      <c r="C96" s="1">
        <v>238.0</v>
      </c>
      <c r="D96" s="1">
        <v>0.0</v>
      </c>
      <c r="E96" s="1"/>
      <c r="F96" s="1" t="s">
        <v>18</v>
      </c>
      <c r="G96" s="1" t="s">
        <v>19</v>
      </c>
      <c r="H96" s="1" t="s">
        <v>368</v>
      </c>
      <c r="I96" s="1" t="s">
        <v>369</v>
      </c>
      <c r="J96" s="1" t="s">
        <v>369</v>
      </c>
      <c r="K96" s="1"/>
      <c r="L96" s="1">
        <v>4.0</v>
      </c>
      <c r="M96" s="1"/>
      <c r="N96" s="1">
        <v>9.947633333333334</v>
      </c>
      <c r="O96" s="1" t="s">
        <v>22</v>
      </c>
      <c r="P96" s="1" t="s">
        <v>370</v>
      </c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ht="15.75" hidden="1" customHeight="1">
      <c r="A97" s="1" t="s">
        <v>16</v>
      </c>
      <c r="B97" s="1" t="s">
        <v>17</v>
      </c>
      <c r="C97" s="1">
        <v>309.0</v>
      </c>
      <c r="D97" s="1">
        <v>0.0</v>
      </c>
      <c r="E97" s="1"/>
      <c r="F97" s="1" t="s">
        <v>18</v>
      </c>
      <c r="G97" s="1" t="s">
        <v>19</v>
      </c>
      <c r="H97" s="1" t="s">
        <v>371</v>
      </c>
      <c r="I97" s="1" t="s">
        <v>372</v>
      </c>
      <c r="J97" s="1" t="s">
        <v>372</v>
      </c>
      <c r="K97" s="1"/>
      <c r="L97" s="1">
        <v>5.0</v>
      </c>
      <c r="M97" s="1"/>
      <c r="N97" s="1">
        <v>10.0177</v>
      </c>
      <c r="O97" s="1" t="s">
        <v>22</v>
      </c>
      <c r="P97" s="1" t="s">
        <v>373</v>
      </c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ht="15.75" hidden="1" customHeight="1">
      <c r="A98" s="1" t="s">
        <v>32</v>
      </c>
      <c r="B98" s="1" t="s">
        <v>17</v>
      </c>
      <c r="C98" s="2">
        <v>375.0</v>
      </c>
      <c r="D98" s="1">
        <v>0.0</v>
      </c>
      <c r="E98" s="1" t="s">
        <v>374</v>
      </c>
      <c r="F98" s="1" t="s">
        <v>66</v>
      </c>
      <c r="G98" s="1" t="s">
        <v>27</v>
      </c>
      <c r="H98" s="1" t="s">
        <v>375</v>
      </c>
      <c r="I98" s="1" t="s">
        <v>376</v>
      </c>
      <c r="J98" s="1" t="s">
        <v>377</v>
      </c>
      <c r="K98" s="1" t="s">
        <v>378</v>
      </c>
      <c r="L98" s="1">
        <v>-4.0</v>
      </c>
      <c r="M98" s="1">
        <v>0.005316666666666667</v>
      </c>
      <c r="N98" s="1">
        <v>32.31491666666667</v>
      </c>
      <c r="O98" s="1" t="s">
        <v>36</v>
      </c>
      <c r="P98" s="1" t="s">
        <v>379</v>
      </c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ht="15.75" hidden="1" customHeight="1">
      <c r="A99" s="1" t="s">
        <v>41</v>
      </c>
      <c r="B99" s="1" t="s">
        <v>88</v>
      </c>
      <c r="C99" s="2">
        <v>264.0</v>
      </c>
      <c r="D99" s="1">
        <v>0.0</v>
      </c>
      <c r="E99" s="1"/>
      <c r="F99" s="1" t="s">
        <v>26</v>
      </c>
      <c r="G99" s="1" t="s">
        <v>19</v>
      </c>
      <c r="H99" s="1" t="s">
        <v>380</v>
      </c>
      <c r="I99" s="1" t="s">
        <v>381</v>
      </c>
      <c r="J99" s="1" t="s">
        <v>381</v>
      </c>
      <c r="K99" s="1"/>
      <c r="L99" s="1">
        <v>-7.0</v>
      </c>
      <c r="M99" s="1"/>
      <c r="N99" s="1">
        <v>7.619533333333333</v>
      </c>
      <c r="O99" s="1" t="s">
        <v>30</v>
      </c>
      <c r="P99" s="1" t="s">
        <v>382</v>
      </c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ht="15.75" hidden="1" customHeight="1">
      <c r="A100" s="1" t="s">
        <v>41</v>
      </c>
      <c r="B100" s="1" t="s">
        <v>17</v>
      </c>
      <c r="C100" s="1">
        <v>321.0</v>
      </c>
      <c r="D100" s="1">
        <v>0.0</v>
      </c>
      <c r="E100" s="1"/>
      <c r="F100" s="1" t="s">
        <v>26</v>
      </c>
      <c r="G100" s="1" t="s">
        <v>27</v>
      </c>
      <c r="H100" s="1" t="s">
        <v>383</v>
      </c>
      <c r="I100" s="1" t="s">
        <v>384</v>
      </c>
      <c r="J100" s="1" t="s">
        <v>384</v>
      </c>
      <c r="K100" s="1"/>
      <c r="L100" s="1">
        <v>-5.0</v>
      </c>
      <c r="M100" s="1"/>
      <c r="N100" s="1">
        <v>9.308483333333333</v>
      </c>
      <c r="O100" s="1" t="s">
        <v>30</v>
      </c>
      <c r="P100" s="1" t="s">
        <v>385</v>
      </c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ht="15.75" hidden="1" customHeight="1">
      <c r="A101" s="1" t="s">
        <v>32</v>
      </c>
      <c r="B101" s="1" t="s">
        <v>17</v>
      </c>
      <c r="C101" s="1">
        <v>631.0</v>
      </c>
      <c r="D101" s="1">
        <v>27.0</v>
      </c>
      <c r="E101" s="1" t="s">
        <v>374</v>
      </c>
      <c r="F101" s="1" t="s">
        <v>66</v>
      </c>
      <c r="G101" s="1" t="s">
        <v>27</v>
      </c>
      <c r="H101" s="1" t="s">
        <v>386</v>
      </c>
      <c r="I101" s="1" t="s">
        <v>387</v>
      </c>
      <c r="J101" s="1" t="s">
        <v>388</v>
      </c>
      <c r="K101" s="1" t="s">
        <v>389</v>
      </c>
      <c r="L101" s="1">
        <v>-7.0</v>
      </c>
      <c r="M101" s="1">
        <v>0.007516666666666666</v>
      </c>
      <c r="N101" s="1">
        <v>14.2561</v>
      </c>
      <c r="O101" s="1" t="s">
        <v>36</v>
      </c>
      <c r="P101" s="1" t="s">
        <v>390</v>
      </c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ht="15.75" hidden="1" customHeight="1">
      <c r="A102" s="1" t="s">
        <v>32</v>
      </c>
      <c r="B102" s="1" t="s">
        <v>17</v>
      </c>
      <c r="C102" s="1">
        <v>329.0</v>
      </c>
      <c r="D102" s="1">
        <v>0.0</v>
      </c>
      <c r="E102" s="1" t="s">
        <v>374</v>
      </c>
      <c r="F102" s="1" t="s">
        <v>66</v>
      </c>
      <c r="G102" s="1" t="s">
        <v>27</v>
      </c>
      <c r="H102" s="1" t="s">
        <v>391</v>
      </c>
      <c r="I102" s="1" t="s">
        <v>392</v>
      </c>
      <c r="J102" s="1" t="s">
        <v>393</v>
      </c>
      <c r="K102" s="1" t="s">
        <v>394</v>
      </c>
      <c r="L102" s="1">
        <v>-8.0</v>
      </c>
      <c r="M102" s="1">
        <v>0.007316666666666667</v>
      </c>
      <c r="N102" s="1">
        <v>10.63675</v>
      </c>
      <c r="O102" s="1" t="s">
        <v>36</v>
      </c>
      <c r="P102" s="1" t="s">
        <v>395</v>
      </c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ht="15.75" hidden="1" customHeight="1">
      <c r="A103" s="1" t="s">
        <v>16</v>
      </c>
      <c r="B103" s="1" t="s">
        <v>17</v>
      </c>
      <c r="C103" s="1">
        <v>309.0</v>
      </c>
      <c r="D103" s="1">
        <v>0.0</v>
      </c>
      <c r="E103" s="1"/>
      <c r="F103" s="1" t="s">
        <v>18</v>
      </c>
      <c r="G103" s="1" t="s">
        <v>19</v>
      </c>
      <c r="H103" s="1" t="s">
        <v>396</v>
      </c>
      <c r="I103" s="1" t="s">
        <v>397</v>
      </c>
      <c r="J103" s="1" t="s">
        <v>397</v>
      </c>
      <c r="K103" s="1"/>
      <c r="L103" s="1">
        <v>3.0</v>
      </c>
      <c r="M103" s="1"/>
      <c r="N103" s="1">
        <v>8.6945</v>
      </c>
      <c r="O103" s="1" t="s">
        <v>22</v>
      </c>
      <c r="P103" s="1" t="s">
        <v>398</v>
      </c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ht="15.75" hidden="1" customHeight="1">
      <c r="A104" s="1" t="s">
        <v>41</v>
      </c>
      <c r="B104" s="1" t="s">
        <v>17</v>
      </c>
      <c r="C104" s="1">
        <v>264.0</v>
      </c>
      <c r="D104" s="1">
        <v>0.0</v>
      </c>
      <c r="E104" s="1"/>
      <c r="F104" s="1" t="s">
        <v>26</v>
      </c>
      <c r="G104" s="1" t="s">
        <v>27</v>
      </c>
      <c r="H104" s="1" t="s">
        <v>399</v>
      </c>
      <c r="I104" s="1" t="s">
        <v>400</v>
      </c>
      <c r="J104" s="1" t="s">
        <v>400</v>
      </c>
      <c r="K104" s="1"/>
      <c r="L104" s="1">
        <v>-5.0</v>
      </c>
      <c r="M104" s="1"/>
      <c r="N104" s="1">
        <v>9.041133333333333</v>
      </c>
      <c r="O104" s="1" t="s">
        <v>30</v>
      </c>
      <c r="P104" s="1" t="s">
        <v>382</v>
      </c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ht="15.75" hidden="1" customHeight="1">
      <c r="A105" s="1" t="s">
        <v>24</v>
      </c>
      <c r="B105" s="1" t="s">
        <v>17</v>
      </c>
      <c r="C105" s="2">
        <v>264.0</v>
      </c>
      <c r="D105" s="1">
        <v>0.0</v>
      </c>
      <c r="E105" s="1" t="s">
        <v>401</v>
      </c>
      <c r="F105" s="1" t="s">
        <v>26</v>
      </c>
      <c r="G105" s="1" t="s">
        <v>27</v>
      </c>
      <c r="H105" s="1" t="s">
        <v>402</v>
      </c>
      <c r="I105" s="1" t="s">
        <v>403</v>
      </c>
      <c r="J105" s="1" t="s">
        <v>403</v>
      </c>
      <c r="K105" s="1"/>
      <c r="L105" s="1">
        <v>-3.0</v>
      </c>
      <c r="M105" s="1"/>
      <c r="N105" s="1">
        <v>11.981983333333334</v>
      </c>
      <c r="O105" s="1" t="s">
        <v>30</v>
      </c>
      <c r="P105" s="1" t="s">
        <v>404</v>
      </c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ht="15.75" hidden="1" customHeight="1">
      <c r="A106" s="1" t="s">
        <v>32</v>
      </c>
      <c r="B106" s="2" t="s">
        <v>17</v>
      </c>
      <c r="C106" s="1">
        <v>388.0</v>
      </c>
      <c r="D106" s="1">
        <v>0.0</v>
      </c>
      <c r="E106" s="1" t="s">
        <v>374</v>
      </c>
      <c r="F106" s="1" t="s">
        <v>66</v>
      </c>
      <c r="G106" s="1" t="s">
        <v>27</v>
      </c>
      <c r="H106" s="1" t="s">
        <v>405</v>
      </c>
      <c r="I106" s="1" t="s">
        <v>406</v>
      </c>
      <c r="J106" s="1" t="s">
        <v>407</v>
      </c>
      <c r="K106" s="1" t="s">
        <v>408</v>
      </c>
      <c r="L106" s="1">
        <v>-14.0</v>
      </c>
      <c r="M106" s="1">
        <v>0.006866666666666667</v>
      </c>
      <c r="N106" s="1">
        <v>9.83175</v>
      </c>
      <c r="O106" s="1" t="s">
        <v>36</v>
      </c>
      <c r="P106" s="1" t="s">
        <v>409</v>
      </c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ht="15.75" hidden="1" customHeight="1">
      <c r="A107" s="1" t="s">
        <v>32</v>
      </c>
      <c r="B107" s="1" t="s">
        <v>17</v>
      </c>
      <c r="C107" s="1">
        <v>339.0</v>
      </c>
      <c r="D107" s="1">
        <v>0.0</v>
      </c>
      <c r="E107" s="1" t="s">
        <v>374</v>
      </c>
      <c r="F107" s="1" t="s">
        <v>66</v>
      </c>
      <c r="G107" s="1" t="s">
        <v>27</v>
      </c>
      <c r="H107" s="1" t="s">
        <v>410</v>
      </c>
      <c r="I107" s="1" t="s">
        <v>411</v>
      </c>
      <c r="J107" s="1" t="s">
        <v>412</v>
      </c>
      <c r="K107" s="1" t="s">
        <v>413</v>
      </c>
      <c r="L107" s="1">
        <v>-2.0</v>
      </c>
      <c r="M107" s="1">
        <v>0.022783333333333333</v>
      </c>
      <c r="N107" s="1">
        <v>9.372516666666666</v>
      </c>
      <c r="O107" s="1" t="s">
        <v>36</v>
      </c>
      <c r="P107" s="1" t="s">
        <v>135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ht="15.75" hidden="1" customHeight="1">
      <c r="A108" s="1" t="s">
        <v>16</v>
      </c>
      <c r="B108" s="1" t="s">
        <v>17</v>
      </c>
      <c r="C108" s="1">
        <v>20.0</v>
      </c>
      <c r="D108" s="1">
        <v>35.0</v>
      </c>
      <c r="E108" s="1"/>
      <c r="F108" s="1" t="s">
        <v>18</v>
      </c>
      <c r="G108" s="1" t="s">
        <v>19</v>
      </c>
      <c r="H108" s="1" t="s">
        <v>414</v>
      </c>
      <c r="I108" s="1" t="s">
        <v>415</v>
      </c>
      <c r="J108" s="1" t="s">
        <v>415</v>
      </c>
      <c r="K108" s="1"/>
      <c r="L108" s="1">
        <v>-3.0</v>
      </c>
      <c r="M108" s="1"/>
      <c r="N108" s="1">
        <v>1.2215833333333332</v>
      </c>
      <c r="O108" s="1" t="s">
        <v>22</v>
      </c>
      <c r="P108" s="1" t="s">
        <v>416</v>
      </c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ht="15.75" hidden="1" customHeight="1">
      <c r="A109" s="1" t="s">
        <v>57</v>
      </c>
      <c r="B109" s="1" t="s">
        <v>17</v>
      </c>
      <c r="C109" s="1">
        <v>679.0</v>
      </c>
      <c r="D109" s="1">
        <v>0.0</v>
      </c>
      <c r="E109" s="1" t="s">
        <v>58</v>
      </c>
      <c r="F109" s="1" t="s">
        <v>26</v>
      </c>
      <c r="G109" s="1" t="s">
        <v>27</v>
      </c>
      <c r="H109" s="1" t="s">
        <v>417</v>
      </c>
      <c r="I109" s="1" t="s">
        <v>418</v>
      </c>
      <c r="J109" s="1" t="s">
        <v>418</v>
      </c>
      <c r="K109" s="1"/>
      <c r="L109" s="1">
        <v>-6.0</v>
      </c>
      <c r="M109" s="1"/>
      <c r="N109" s="1">
        <v>16.163683333333335</v>
      </c>
      <c r="O109" s="1" t="s">
        <v>30</v>
      </c>
      <c r="P109" s="1" t="s">
        <v>419</v>
      </c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ht="15.75" hidden="1" customHeight="1">
      <c r="A110" s="1" t="s">
        <v>32</v>
      </c>
      <c r="B110" s="2" t="s">
        <v>17</v>
      </c>
      <c r="C110" s="1">
        <v>316.0</v>
      </c>
      <c r="D110" s="1">
        <v>0.0</v>
      </c>
      <c r="E110" s="1" t="s">
        <v>374</v>
      </c>
      <c r="F110" s="1" t="s">
        <v>66</v>
      </c>
      <c r="G110" s="1" t="s">
        <v>19</v>
      </c>
      <c r="H110" s="1" t="s">
        <v>420</v>
      </c>
      <c r="I110" s="1" t="s">
        <v>421</v>
      </c>
      <c r="J110" s="1" t="s">
        <v>422</v>
      </c>
      <c r="K110" s="1" t="s">
        <v>423</v>
      </c>
      <c r="L110" s="1">
        <v>4.0</v>
      </c>
      <c r="M110" s="1">
        <v>0.00865</v>
      </c>
      <c r="N110" s="1">
        <v>24.665666666666667</v>
      </c>
      <c r="O110" s="1" t="s">
        <v>36</v>
      </c>
      <c r="P110" s="1" t="s">
        <v>424</v>
      </c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ht="15.75" hidden="1" customHeight="1">
      <c r="A111" s="1" t="s">
        <v>16</v>
      </c>
      <c r="B111" s="1" t="s">
        <v>17</v>
      </c>
      <c r="C111" s="1">
        <v>29.5</v>
      </c>
      <c r="D111" s="1">
        <v>29.5</v>
      </c>
      <c r="E111" s="1"/>
      <c r="F111" s="1" t="s">
        <v>18</v>
      </c>
      <c r="G111" s="1" t="s">
        <v>19</v>
      </c>
      <c r="H111" s="1" t="s">
        <v>425</v>
      </c>
      <c r="I111" s="1" t="s">
        <v>426</v>
      </c>
      <c r="J111" s="1" t="s">
        <v>426</v>
      </c>
      <c r="K111" s="1"/>
      <c r="L111" s="1">
        <v>-2.0</v>
      </c>
      <c r="M111" s="1"/>
      <c r="N111" s="1">
        <v>2.6966833333333335</v>
      </c>
      <c r="O111" s="1" t="s">
        <v>22</v>
      </c>
      <c r="P111" s="1" t="s">
        <v>427</v>
      </c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ht="15.75" hidden="1" customHeight="1">
      <c r="A112" s="1" t="s">
        <v>32</v>
      </c>
      <c r="B112" s="1" t="s">
        <v>17</v>
      </c>
      <c r="C112" s="1">
        <v>557.0</v>
      </c>
      <c r="D112" s="1">
        <v>0.0</v>
      </c>
      <c r="E112" s="1" t="s">
        <v>374</v>
      </c>
      <c r="F112" s="1" t="s">
        <v>66</v>
      </c>
      <c r="G112" s="1" t="s">
        <v>27</v>
      </c>
      <c r="H112" s="1" t="s">
        <v>428</v>
      </c>
      <c r="I112" s="1" t="s">
        <v>429</v>
      </c>
      <c r="J112" s="1" t="s">
        <v>430</v>
      </c>
      <c r="K112" s="1" t="s">
        <v>431</v>
      </c>
      <c r="L112" s="1">
        <v>-14.0</v>
      </c>
      <c r="M112" s="1">
        <v>0.007466666666666667</v>
      </c>
      <c r="N112" s="1">
        <v>10.899966666666666</v>
      </c>
      <c r="O112" s="1" t="s">
        <v>36</v>
      </c>
      <c r="P112" s="1" t="s">
        <v>432</v>
      </c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ht="15.75" hidden="1" customHeight="1">
      <c r="A113" s="1" t="s">
        <v>16</v>
      </c>
      <c r="B113" s="1" t="s">
        <v>17</v>
      </c>
      <c r="C113" s="1">
        <v>20.0</v>
      </c>
      <c r="D113" s="1">
        <v>35.0</v>
      </c>
      <c r="E113" s="1"/>
      <c r="F113" s="1" t="s">
        <v>18</v>
      </c>
      <c r="G113" s="1" t="s">
        <v>19</v>
      </c>
      <c r="H113" s="1" t="s">
        <v>433</v>
      </c>
      <c r="I113" s="1" t="s">
        <v>434</v>
      </c>
      <c r="J113" s="1" t="s">
        <v>434</v>
      </c>
      <c r="K113" s="1"/>
      <c r="L113" s="1">
        <v>-2.0</v>
      </c>
      <c r="M113" s="1"/>
      <c r="N113" s="1">
        <v>2.5301833333333335</v>
      </c>
      <c r="O113" s="1" t="s">
        <v>22</v>
      </c>
      <c r="P113" s="1" t="s">
        <v>435</v>
      </c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ht="15.75" hidden="1" customHeight="1">
      <c r="A114" s="1" t="s">
        <v>32</v>
      </c>
      <c r="B114" s="1" t="s">
        <v>17</v>
      </c>
      <c r="C114" s="2">
        <v>558.0</v>
      </c>
      <c r="D114" s="1">
        <v>0.0</v>
      </c>
      <c r="E114" s="1" t="s">
        <v>374</v>
      </c>
      <c r="F114" s="1" t="s">
        <v>66</v>
      </c>
      <c r="G114" s="1" t="s">
        <v>27</v>
      </c>
      <c r="H114" s="1" t="s">
        <v>436</v>
      </c>
      <c r="I114" s="1" t="s">
        <v>437</v>
      </c>
      <c r="J114" s="1" t="s">
        <v>438</v>
      </c>
      <c r="K114" s="1" t="s">
        <v>439</v>
      </c>
      <c r="L114" s="1">
        <v>-1.0</v>
      </c>
      <c r="M114" s="1">
        <v>0.005483333333333333</v>
      </c>
      <c r="N114" s="1">
        <v>10.280516666666667</v>
      </c>
      <c r="O114" s="1" t="s">
        <v>36</v>
      </c>
      <c r="P114" s="1" t="s">
        <v>440</v>
      </c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ht="15.75" hidden="1" customHeight="1">
      <c r="A115" s="1" t="s">
        <v>57</v>
      </c>
      <c r="B115" s="1" t="s">
        <v>17</v>
      </c>
      <c r="C115" s="2">
        <v>381.0</v>
      </c>
      <c r="D115" s="1">
        <v>0.0</v>
      </c>
      <c r="E115" s="1" t="s">
        <v>58</v>
      </c>
      <c r="F115" s="1" t="s">
        <v>26</v>
      </c>
      <c r="G115" s="1" t="s">
        <v>27</v>
      </c>
      <c r="H115" s="1" t="s">
        <v>441</v>
      </c>
      <c r="I115" s="1" t="s">
        <v>442</v>
      </c>
      <c r="J115" s="1" t="s">
        <v>442</v>
      </c>
      <c r="K115" s="1"/>
      <c r="L115" s="1">
        <v>-4.0</v>
      </c>
      <c r="M115" s="1"/>
      <c r="N115" s="1">
        <v>10.492116666666666</v>
      </c>
      <c r="O115" s="1" t="s">
        <v>30</v>
      </c>
      <c r="P115" s="1" t="s">
        <v>443</v>
      </c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ht="15.75" hidden="1" customHeight="1">
      <c r="A116" s="1" t="s">
        <v>16</v>
      </c>
      <c r="B116" s="1" t="s">
        <v>17</v>
      </c>
      <c r="C116" s="1">
        <v>326.0</v>
      </c>
      <c r="D116" s="1">
        <v>0.0</v>
      </c>
      <c r="E116" s="1"/>
      <c r="F116" s="1" t="s">
        <v>18</v>
      </c>
      <c r="G116" s="1" t="s">
        <v>19</v>
      </c>
      <c r="H116" s="1" t="s">
        <v>444</v>
      </c>
      <c r="I116" s="1" t="s">
        <v>445</v>
      </c>
      <c r="J116" s="1" t="s">
        <v>445</v>
      </c>
      <c r="K116" s="1"/>
      <c r="L116" s="1">
        <v>4.0</v>
      </c>
      <c r="M116" s="1"/>
      <c r="N116" s="1">
        <v>9.161833333333334</v>
      </c>
      <c r="O116" s="1" t="s">
        <v>22</v>
      </c>
      <c r="P116" s="1" t="s">
        <v>446</v>
      </c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ht="15.75" hidden="1" customHeight="1">
      <c r="A117" s="1" t="s">
        <v>57</v>
      </c>
      <c r="B117" s="1" t="s">
        <v>17</v>
      </c>
      <c r="C117" s="1">
        <v>264.0</v>
      </c>
      <c r="D117" s="1">
        <v>0.0</v>
      </c>
      <c r="E117" s="1" t="s">
        <v>58</v>
      </c>
      <c r="F117" s="1" t="s">
        <v>26</v>
      </c>
      <c r="G117" s="1" t="s">
        <v>27</v>
      </c>
      <c r="H117" s="1" t="s">
        <v>447</v>
      </c>
      <c r="I117" s="1" t="s">
        <v>448</v>
      </c>
      <c r="J117" s="1" t="s">
        <v>448</v>
      </c>
      <c r="K117" s="1"/>
      <c r="L117" s="1">
        <v>-2.0</v>
      </c>
      <c r="M117" s="1"/>
      <c r="N117" s="1">
        <v>12.192766666666667</v>
      </c>
      <c r="O117" s="1" t="s">
        <v>30</v>
      </c>
      <c r="P117" s="1" t="s">
        <v>84</v>
      </c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ht="15.75" hidden="1" customHeight="1">
      <c r="A118" s="1" t="s">
        <v>32</v>
      </c>
      <c r="B118" s="1" t="s">
        <v>17</v>
      </c>
      <c r="C118" s="1">
        <v>434.0</v>
      </c>
      <c r="D118" s="1">
        <v>0.0</v>
      </c>
      <c r="E118" s="1" t="s">
        <v>374</v>
      </c>
      <c r="F118" s="1" t="s">
        <v>66</v>
      </c>
      <c r="G118" s="1" t="s">
        <v>27</v>
      </c>
      <c r="H118" s="1" t="s">
        <v>449</v>
      </c>
      <c r="I118" s="1" t="s">
        <v>450</v>
      </c>
      <c r="J118" s="1" t="s">
        <v>451</v>
      </c>
      <c r="K118" s="1" t="s">
        <v>452</v>
      </c>
      <c r="L118" s="1">
        <v>-5.0</v>
      </c>
      <c r="M118" s="1">
        <v>0.026616666666666667</v>
      </c>
      <c r="N118" s="1">
        <v>15.648933333333334</v>
      </c>
      <c r="O118" s="1" t="s">
        <v>36</v>
      </c>
      <c r="P118" s="1" t="s">
        <v>453</v>
      </c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ht="15.75" hidden="1" customHeight="1">
      <c r="A119" s="1" t="s">
        <v>41</v>
      </c>
      <c r="B119" s="1" t="s">
        <v>17</v>
      </c>
      <c r="C119" s="1">
        <v>329.0</v>
      </c>
      <c r="D119" s="1">
        <v>0.0</v>
      </c>
      <c r="E119" s="1"/>
      <c r="F119" s="1" t="s">
        <v>26</v>
      </c>
      <c r="G119" s="1" t="s">
        <v>27</v>
      </c>
      <c r="H119" s="1" t="s">
        <v>454</v>
      </c>
      <c r="I119" s="1" t="s">
        <v>455</v>
      </c>
      <c r="J119" s="1" t="s">
        <v>455</v>
      </c>
      <c r="K119" s="1"/>
      <c r="L119" s="1">
        <v>0.0</v>
      </c>
      <c r="M119" s="1"/>
      <c r="N119" s="1">
        <v>15.515366666666667</v>
      </c>
      <c r="O119" s="1" t="s">
        <v>30</v>
      </c>
      <c r="P119" s="1" t="s">
        <v>456</v>
      </c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ht="15.75" hidden="1" customHeight="1">
      <c r="A120" s="1" t="s">
        <v>24</v>
      </c>
      <c r="B120" s="1" t="s">
        <v>17</v>
      </c>
      <c r="C120" s="2">
        <v>842.0</v>
      </c>
      <c r="D120" s="1">
        <v>0.0</v>
      </c>
      <c r="E120" s="1" t="s">
        <v>457</v>
      </c>
      <c r="F120" s="1" t="s">
        <v>26</v>
      </c>
      <c r="G120" s="1" t="s">
        <v>27</v>
      </c>
      <c r="H120" s="1" t="s">
        <v>458</v>
      </c>
      <c r="I120" s="1" t="s">
        <v>459</v>
      </c>
      <c r="J120" s="1" t="s">
        <v>459</v>
      </c>
      <c r="K120" s="1"/>
      <c r="L120" s="1">
        <v>-2.0</v>
      </c>
      <c r="M120" s="1"/>
      <c r="N120" s="1">
        <v>13.612116666666667</v>
      </c>
      <c r="O120" s="1" t="s">
        <v>30</v>
      </c>
      <c r="P120" s="1" t="s">
        <v>460</v>
      </c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ht="15.75" hidden="1" customHeight="1">
      <c r="A121" s="1" t="s">
        <v>57</v>
      </c>
      <c r="B121" s="1" t="s">
        <v>17</v>
      </c>
      <c r="C121" s="1">
        <v>650.0</v>
      </c>
      <c r="D121" s="1">
        <v>0.0</v>
      </c>
      <c r="E121" s="1" t="s">
        <v>58</v>
      </c>
      <c r="F121" s="1" t="s">
        <v>26</v>
      </c>
      <c r="G121" s="1" t="s">
        <v>27</v>
      </c>
      <c r="H121" s="1" t="s">
        <v>461</v>
      </c>
      <c r="I121" s="1" t="s">
        <v>462</v>
      </c>
      <c r="J121" s="1" t="s">
        <v>462</v>
      </c>
      <c r="K121" s="1"/>
      <c r="L121" s="1">
        <v>-3.0</v>
      </c>
      <c r="M121" s="1"/>
      <c r="N121" s="1">
        <v>11.126666666666667</v>
      </c>
      <c r="O121" s="1" t="s">
        <v>30</v>
      </c>
      <c r="P121" s="1" t="s">
        <v>463</v>
      </c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ht="15.75" hidden="1" customHeight="1">
      <c r="A122" s="1" t="s">
        <v>24</v>
      </c>
      <c r="B122" s="1" t="s">
        <v>17</v>
      </c>
      <c r="C122" s="1">
        <v>364.0</v>
      </c>
      <c r="D122" s="1">
        <v>0.0</v>
      </c>
      <c r="E122" s="1" t="s">
        <v>464</v>
      </c>
      <c r="F122" s="1" t="s">
        <v>26</v>
      </c>
      <c r="G122" s="1" t="s">
        <v>27</v>
      </c>
      <c r="H122" s="1" t="s">
        <v>465</v>
      </c>
      <c r="I122" s="1" t="s">
        <v>466</v>
      </c>
      <c r="J122" s="1" t="s">
        <v>466</v>
      </c>
      <c r="K122" s="1"/>
      <c r="L122" s="1">
        <v>-4.0</v>
      </c>
      <c r="M122" s="1"/>
      <c r="N122" s="1">
        <v>10.2541</v>
      </c>
      <c r="O122" s="1" t="s">
        <v>30</v>
      </c>
      <c r="P122" s="1" t="s">
        <v>467</v>
      </c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ht="15.75" hidden="1" customHeight="1">
      <c r="A123" s="1" t="s">
        <v>32</v>
      </c>
      <c r="B123" s="1" t="s">
        <v>17</v>
      </c>
      <c r="C123" s="1">
        <v>309.0</v>
      </c>
      <c r="D123" s="1">
        <v>0.0</v>
      </c>
      <c r="E123" s="1" t="s">
        <v>374</v>
      </c>
      <c r="F123" s="1" t="s">
        <v>66</v>
      </c>
      <c r="G123" s="1" t="s">
        <v>27</v>
      </c>
      <c r="H123" s="1" t="s">
        <v>468</v>
      </c>
      <c r="I123" s="1" t="s">
        <v>469</v>
      </c>
      <c r="J123" s="1" t="s">
        <v>470</v>
      </c>
      <c r="K123" s="1" t="s">
        <v>471</v>
      </c>
      <c r="L123" s="1">
        <v>-5.0</v>
      </c>
      <c r="M123" s="1">
        <v>0.007183333333333333</v>
      </c>
      <c r="N123" s="1">
        <v>16.985683333333334</v>
      </c>
      <c r="O123" s="1" t="s">
        <v>36</v>
      </c>
      <c r="P123" s="1" t="s">
        <v>472</v>
      </c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ht="15.75" hidden="1" customHeight="1">
      <c r="A124" s="1" t="s">
        <v>32</v>
      </c>
      <c r="B124" s="1" t="s">
        <v>17</v>
      </c>
      <c r="C124" s="1">
        <v>341.0</v>
      </c>
      <c r="D124" s="1">
        <v>15.0</v>
      </c>
      <c r="E124" s="1" t="s">
        <v>374</v>
      </c>
      <c r="F124" s="1" t="s">
        <v>66</v>
      </c>
      <c r="G124" s="1" t="s">
        <v>27</v>
      </c>
      <c r="H124" s="1" t="s">
        <v>473</v>
      </c>
      <c r="I124" s="1" t="s">
        <v>474</v>
      </c>
      <c r="J124" s="1" t="s">
        <v>475</v>
      </c>
      <c r="K124" s="1" t="s">
        <v>476</v>
      </c>
      <c r="L124" s="1">
        <v>1.0</v>
      </c>
      <c r="M124" s="1">
        <v>0.0106</v>
      </c>
      <c r="N124" s="1">
        <v>16.74813333333333</v>
      </c>
      <c r="O124" s="1" t="s">
        <v>36</v>
      </c>
      <c r="P124" s="1" t="s">
        <v>477</v>
      </c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ht="15.75" hidden="1" customHeight="1">
      <c r="A125" s="1" t="s">
        <v>57</v>
      </c>
      <c r="B125" s="1" t="s">
        <v>17</v>
      </c>
      <c r="C125" s="1">
        <v>483.0</v>
      </c>
      <c r="D125" s="1">
        <v>0.0</v>
      </c>
      <c r="E125" s="1" t="s">
        <v>58</v>
      </c>
      <c r="F125" s="1" t="s">
        <v>26</v>
      </c>
      <c r="G125" s="1" t="s">
        <v>27</v>
      </c>
      <c r="H125" s="1" t="s">
        <v>478</v>
      </c>
      <c r="I125" s="1" t="s">
        <v>479</v>
      </c>
      <c r="J125" s="1" t="s">
        <v>479</v>
      </c>
      <c r="K125" s="1"/>
      <c r="L125" s="1">
        <v>0.0</v>
      </c>
      <c r="M125" s="1"/>
      <c r="N125" s="1">
        <v>14.239516666666667</v>
      </c>
      <c r="O125" s="1" t="s">
        <v>30</v>
      </c>
      <c r="P125" s="1" t="s">
        <v>480</v>
      </c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ht="15.75" hidden="1" customHeight="1">
      <c r="A126" s="1" t="s">
        <v>32</v>
      </c>
      <c r="B126" s="1" t="s">
        <v>17</v>
      </c>
      <c r="C126" s="1">
        <v>205.0</v>
      </c>
      <c r="D126" s="1">
        <v>64.0</v>
      </c>
      <c r="E126" s="1"/>
      <c r="F126" s="1" t="s">
        <v>18</v>
      </c>
      <c r="G126" s="1" t="s">
        <v>33</v>
      </c>
      <c r="H126" s="1" t="s">
        <v>481</v>
      </c>
      <c r="I126" s="1" t="s">
        <v>482</v>
      </c>
      <c r="J126" s="1" t="s">
        <v>482</v>
      </c>
      <c r="K126" s="1"/>
      <c r="L126" s="1">
        <v>-7.0</v>
      </c>
      <c r="M126" s="1"/>
      <c r="N126" s="1">
        <v>11.922016666666666</v>
      </c>
      <c r="O126" s="1" t="s">
        <v>36</v>
      </c>
      <c r="P126" s="1" t="s">
        <v>146</v>
      </c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ht="15.75" hidden="1" customHeight="1">
      <c r="A127" s="1" t="s">
        <v>41</v>
      </c>
      <c r="B127" s="1" t="s">
        <v>88</v>
      </c>
      <c r="C127" s="1">
        <v>424.0</v>
      </c>
      <c r="D127" s="1">
        <v>0.0</v>
      </c>
      <c r="E127" s="1"/>
      <c r="F127" s="1" t="s">
        <v>26</v>
      </c>
      <c r="G127" s="1" t="s">
        <v>27</v>
      </c>
      <c r="H127" s="1" t="s">
        <v>483</v>
      </c>
      <c r="I127" s="1" t="s">
        <v>484</v>
      </c>
      <c r="J127" s="1" t="s">
        <v>484</v>
      </c>
      <c r="K127" s="1"/>
      <c r="L127" s="1">
        <v>0.0</v>
      </c>
      <c r="M127" s="1"/>
      <c r="N127" s="1">
        <v>15.031433333333334</v>
      </c>
      <c r="O127" s="1" t="s">
        <v>30</v>
      </c>
      <c r="P127" s="1" t="s">
        <v>485</v>
      </c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ht="15.75" hidden="1" customHeight="1">
      <c r="A128" s="1" t="s">
        <v>16</v>
      </c>
      <c r="B128" s="1" t="s">
        <v>17</v>
      </c>
      <c r="C128" s="1">
        <v>20.0</v>
      </c>
      <c r="D128" s="1">
        <v>35.0</v>
      </c>
      <c r="E128" s="1"/>
      <c r="F128" s="1" t="s">
        <v>18</v>
      </c>
      <c r="G128" s="1" t="s">
        <v>19</v>
      </c>
      <c r="H128" s="1" t="s">
        <v>486</v>
      </c>
      <c r="I128" s="1" t="s">
        <v>487</v>
      </c>
      <c r="J128" s="1" t="s">
        <v>487</v>
      </c>
      <c r="K128" s="1"/>
      <c r="L128" s="1">
        <v>-4.0</v>
      </c>
      <c r="M128" s="1"/>
      <c r="N128" s="1">
        <v>0.39921666666666666</v>
      </c>
      <c r="O128" s="1" t="s">
        <v>22</v>
      </c>
      <c r="P128" s="1" t="s">
        <v>488</v>
      </c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ht="15.75" hidden="1" customHeight="1">
      <c r="A129" s="1" t="s">
        <v>16</v>
      </c>
      <c r="B129" s="1" t="s">
        <v>17</v>
      </c>
      <c r="C129" s="1">
        <v>309.0</v>
      </c>
      <c r="D129" s="1">
        <v>0.0</v>
      </c>
      <c r="E129" s="1"/>
      <c r="F129" s="1" t="s">
        <v>18</v>
      </c>
      <c r="G129" s="1" t="s">
        <v>19</v>
      </c>
      <c r="H129" s="1" t="s">
        <v>489</v>
      </c>
      <c r="I129" s="1" t="s">
        <v>490</v>
      </c>
      <c r="J129" s="1" t="s">
        <v>490</v>
      </c>
      <c r="K129" s="1"/>
      <c r="L129" s="1">
        <v>0.0</v>
      </c>
      <c r="M129" s="1"/>
      <c r="N129" s="1">
        <v>5.623366666666667</v>
      </c>
      <c r="O129" s="1" t="s">
        <v>22</v>
      </c>
      <c r="P129" s="1" t="s">
        <v>491</v>
      </c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ht="15.75" hidden="1" customHeight="1">
      <c r="A130" s="1" t="s">
        <v>32</v>
      </c>
      <c r="B130" s="1" t="s">
        <v>17</v>
      </c>
      <c r="C130" s="2">
        <v>388.0</v>
      </c>
      <c r="D130" s="1">
        <v>0.0</v>
      </c>
      <c r="E130" s="1" t="s">
        <v>374</v>
      </c>
      <c r="F130" s="1" t="s">
        <v>66</v>
      </c>
      <c r="G130" s="1" t="s">
        <v>27</v>
      </c>
      <c r="H130" s="1" t="s">
        <v>492</v>
      </c>
      <c r="I130" s="1" t="s">
        <v>493</v>
      </c>
      <c r="J130" s="1" t="s">
        <v>494</v>
      </c>
      <c r="K130" s="1" t="s">
        <v>495</v>
      </c>
      <c r="L130" s="1">
        <v>8.0</v>
      </c>
      <c r="M130" s="1">
        <v>0.008783333333333334</v>
      </c>
      <c r="N130" s="1">
        <v>28.05615</v>
      </c>
      <c r="O130" s="1" t="s">
        <v>36</v>
      </c>
      <c r="P130" s="1" t="s">
        <v>496</v>
      </c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ht="15.75" hidden="1" customHeight="1">
      <c r="A131" s="1" t="s">
        <v>32</v>
      </c>
      <c r="B131" s="1" t="s">
        <v>17</v>
      </c>
      <c r="C131" s="1">
        <v>901.0</v>
      </c>
      <c r="D131" s="1">
        <v>0.0</v>
      </c>
      <c r="E131" s="1" t="s">
        <v>374</v>
      </c>
      <c r="F131" s="1" t="s">
        <v>66</v>
      </c>
      <c r="G131" s="1" t="s">
        <v>27</v>
      </c>
      <c r="H131" s="1" t="s">
        <v>497</v>
      </c>
      <c r="I131" s="1" t="s">
        <v>498</v>
      </c>
      <c r="J131" s="1" t="s">
        <v>499</v>
      </c>
      <c r="K131" s="1" t="s">
        <v>500</v>
      </c>
      <c r="L131" s="1">
        <v>0.0</v>
      </c>
      <c r="M131" s="1">
        <v>0.04831666666666667</v>
      </c>
      <c r="N131" s="1">
        <v>15.01865</v>
      </c>
      <c r="O131" s="1" t="s">
        <v>36</v>
      </c>
      <c r="P131" s="1" t="s">
        <v>501</v>
      </c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ht="15.75" hidden="1" customHeight="1">
      <c r="A132" s="1" t="s">
        <v>32</v>
      </c>
      <c r="B132" s="1" t="s">
        <v>17</v>
      </c>
      <c r="C132" s="1">
        <v>199.0</v>
      </c>
      <c r="D132" s="1">
        <v>50.0</v>
      </c>
      <c r="E132" s="1"/>
      <c r="F132" s="1" t="s">
        <v>18</v>
      </c>
      <c r="G132" s="1" t="s">
        <v>27</v>
      </c>
      <c r="H132" s="1" t="s">
        <v>502</v>
      </c>
      <c r="I132" s="1" t="s">
        <v>503</v>
      </c>
      <c r="J132" s="1" t="s">
        <v>503</v>
      </c>
      <c r="K132" s="1"/>
      <c r="L132" s="1">
        <v>-8.0</v>
      </c>
      <c r="M132" s="1"/>
      <c r="N132" s="1">
        <v>11.420316666666666</v>
      </c>
      <c r="O132" s="1" t="s">
        <v>36</v>
      </c>
      <c r="P132" s="1" t="s">
        <v>504</v>
      </c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ht="15.75" hidden="1" customHeight="1">
      <c r="A133" s="1" t="s">
        <v>32</v>
      </c>
      <c r="B133" s="1" t="s">
        <v>17</v>
      </c>
      <c r="C133" s="2">
        <v>298.0</v>
      </c>
      <c r="D133" s="1">
        <v>0.0</v>
      </c>
      <c r="E133" s="1" t="s">
        <v>374</v>
      </c>
      <c r="F133" s="1" t="s">
        <v>66</v>
      </c>
      <c r="G133" s="1" t="s">
        <v>19</v>
      </c>
      <c r="H133" s="1" t="s">
        <v>505</v>
      </c>
      <c r="I133" s="1" t="s">
        <v>506</v>
      </c>
      <c r="J133" s="1" t="s">
        <v>507</v>
      </c>
      <c r="K133" s="1" t="s">
        <v>508</v>
      </c>
      <c r="L133" s="1">
        <v>-1.0</v>
      </c>
      <c r="M133" s="1">
        <v>0.00645</v>
      </c>
      <c r="N133" s="1">
        <v>15.548366666666666</v>
      </c>
      <c r="O133" s="1" t="s">
        <v>36</v>
      </c>
      <c r="P133" s="1" t="s">
        <v>509</v>
      </c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ht="15.75" hidden="1" customHeight="1">
      <c r="A134" s="1" t="s">
        <v>16</v>
      </c>
      <c r="B134" s="1" t="s">
        <v>17</v>
      </c>
      <c r="C134" s="2">
        <v>20.0</v>
      </c>
      <c r="D134" s="1">
        <v>35.0</v>
      </c>
      <c r="E134" s="1"/>
      <c r="F134" s="1" t="s">
        <v>18</v>
      </c>
      <c r="G134" s="1" t="s">
        <v>19</v>
      </c>
      <c r="H134" s="1" t="s">
        <v>510</v>
      </c>
      <c r="I134" s="1" t="s">
        <v>511</v>
      </c>
      <c r="J134" s="1" t="s">
        <v>511</v>
      </c>
      <c r="K134" s="1"/>
      <c r="L134" s="1">
        <v>-4.0</v>
      </c>
      <c r="M134" s="1"/>
      <c r="N134" s="1">
        <v>0.4142166666666667</v>
      </c>
      <c r="O134" s="1" t="s">
        <v>22</v>
      </c>
      <c r="P134" s="1" t="s">
        <v>512</v>
      </c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ht="15.75" hidden="1" customHeight="1">
      <c r="A135" s="1" t="s">
        <v>41</v>
      </c>
      <c r="B135" s="1" t="s">
        <v>88</v>
      </c>
      <c r="C135" s="2">
        <v>323.0</v>
      </c>
      <c r="D135" s="1">
        <v>0.0</v>
      </c>
      <c r="E135" s="1"/>
      <c r="F135" s="1" t="s">
        <v>26</v>
      </c>
      <c r="G135" s="1" t="s">
        <v>27</v>
      </c>
      <c r="H135" s="1" t="s">
        <v>513</v>
      </c>
      <c r="I135" s="1" t="s">
        <v>514</v>
      </c>
      <c r="J135" s="1" t="s">
        <v>514</v>
      </c>
      <c r="K135" s="1"/>
      <c r="L135" s="1">
        <v>2.0</v>
      </c>
      <c r="M135" s="1"/>
      <c r="N135" s="1">
        <v>17.508066666666668</v>
      </c>
      <c r="O135" s="1" t="s">
        <v>30</v>
      </c>
      <c r="P135" s="1" t="s">
        <v>515</v>
      </c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ht="15.75" hidden="1" customHeight="1">
      <c r="A136" s="1" t="s">
        <v>41</v>
      </c>
      <c r="B136" s="1" t="s">
        <v>88</v>
      </c>
      <c r="C136" s="1">
        <v>323.0</v>
      </c>
      <c r="D136" s="1">
        <v>0.0</v>
      </c>
      <c r="E136" s="1"/>
      <c r="F136" s="1" t="s">
        <v>26</v>
      </c>
      <c r="G136" s="1" t="s">
        <v>27</v>
      </c>
      <c r="H136" s="1" t="s">
        <v>516</v>
      </c>
      <c r="I136" s="1" t="s">
        <v>517</v>
      </c>
      <c r="J136" s="1" t="s">
        <v>517</v>
      </c>
      <c r="K136" s="1"/>
      <c r="L136" s="1">
        <v>-7.0</v>
      </c>
      <c r="M136" s="1"/>
      <c r="N136" s="1">
        <v>7.521733333333334</v>
      </c>
      <c r="O136" s="1" t="s">
        <v>30</v>
      </c>
      <c r="P136" s="1" t="s">
        <v>518</v>
      </c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ht="15.75" hidden="1" customHeight="1">
      <c r="A137" s="1" t="s">
        <v>32</v>
      </c>
      <c r="B137" s="1" t="s">
        <v>17</v>
      </c>
      <c r="C137" s="1">
        <v>947.0</v>
      </c>
      <c r="D137" s="1">
        <v>0.0</v>
      </c>
      <c r="E137" s="1" t="s">
        <v>58</v>
      </c>
      <c r="F137" s="1" t="s">
        <v>66</v>
      </c>
      <c r="G137" s="1" t="s">
        <v>19</v>
      </c>
      <c r="H137" s="1" t="s">
        <v>519</v>
      </c>
      <c r="I137" s="1" t="s">
        <v>520</v>
      </c>
      <c r="J137" s="1" t="s">
        <v>521</v>
      </c>
      <c r="K137" s="1" t="s">
        <v>522</v>
      </c>
      <c r="L137" s="1">
        <v>12.0</v>
      </c>
      <c r="M137" s="1">
        <v>23.110566666666667</v>
      </c>
      <c r="N137" s="1">
        <v>39.78115</v>
      </c>
      <c r="O137" s="1" t="s">
        <v>36</v>
      </c>
      <c r="P137" s="1" t="s">
        <v>523</v>
      </c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ht="15.75" hidden="1" customHeight="1">
      <c r="A138" s="1" t="s">
        <v>32</v>
      </c>
      <c r="B138" s="1" t="s">
        <v>17</v>
      </c>
      <c r="C138" s="1">
        <v>747.0</v>
      </c>
      <c r="D138" s="1">
        <v>0.0</v>
      </c>
      <c r="E138" s="1" t="s">
        <v>374</v>
      </c>
      <c r="F138" s="1" t="s">
        <v>66</v>
      </c>
      <c r="G138" s="1" t="s">
        <v>19</v>
      </c>
      <c r="H138" s="1" t="s">
        <v>524</v>
      </c>
      <c r="I138" s="1" t="s">
        <v>525</v>
      </c>
      <c r="J138" s="1" t="s">
        <v>526</v>
      </c>
      <c r="K138" s="1" t="s">
        <v>527</v>
      </c>
      <c r="L138" s="1">
        <v>-3.0</v>
      </c>
      <c r="M138" s="1">
        <v>0.029683333333333332</v>
      </c>
      <c r="N138" s="1">
        <v>24.458366666666667</v>
      </c>
      <c r="O138" s="1" t="s">
        <v>36</v>
      </c>
      <c r="P138" s="1" t="s">
        <v>528</v>
      </c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ht="15.75" hidden="1" customHeight="1">
      <c r="A139" s="1" t="s">
        <v>16</v>
      </c>
      <c r="B139" s="1" t="s">
        <v>17</v>
      </c>
      <c r="C139" s="1">
        <v>249.0</v>
      </c>
      <c r="D139" s="1">
        <v>0.0</v>
      </c>
      <c r="E139" s="1"/>
      <c r="F139" s="1" t="s">
        <v>18</v>
      </c>
      <c r="G139" s="1" t="s">
        <v>19</v>
      </c>
      <c r="H139" s="1" t="s">
        <v>529</v>
      </c>
      <c r="I139" s="1" t="s">
        <v>530</v>
      </c>
      <c r="J139" s="1" t="s">
        <v>530</v>
      </c>
      <c r="K139" s="1"/>
      <c r="L139" s="1">
        <v>0.0</v>
      </c>
      <c r="M139" s="1"/>
      <c r="N139" s="1">
        <v>6.000266666666667</v>
      </c>
      <c r="O139" s="1" t="s">
        <v>22</v>
      </c>
      <c r="P139" s="1" t="s">
        <v>531</v>
      </c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ht="15.75" hidden="1" customHeight="1">
      <c r="A140" s="1" t="s">
        <v>41</v>
      </c>
      <c r="B140" s="1" t="s">
        <v>88</v>
      </c>
      <c r="C140" s="2">
        <v>658.0</v>
      </c>
      <c r="D140" s="1">
        <v>0.0</v>
      </c>
      <c r="E140" s="1"/>
      <c r="F140" s="1" t="s">
        <v>26</v>
      </c>
      <c r="G140" s="1" t="s">
        <v>27</v>
      </c>
      <c r="H140" s="1" t="s">
        <v>532</v>
      </c>
      <c r="I140" s="1" t="s">
        <v>533</v>
      </c>
      <c r="J140" s="1" t="s">
        <v>533</v>
      </c>
      <c r="K140" s="1"/>
      <c r="L140" s="1">
        <v>-3.0</v>
      </c>
      <c r="M140" s="1"/>
      <c r="N140" s="1">
        <v>11.371866666666667</v>
      </c>
      <c r="O140" s="1" t="s">
        <v>30</v>
      </c>
      <c r="P140" s="1" t="s">
        <v>534</v>
      </c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ht="15.75" hidden="1" customHeight="1">
      <c r="A141" s="1" t="s">
        <v>32</v>
      </c>
      <c r="B141" s="1" t="s">
        <v>17</v>
      </c>
      <c r="C141" s="1">
        <v>437.0</v>
      </c>
      <c r="D141" s="1">
        <v>0.0</v>
      </c>
      <c r="E141" s="1" t="s">
        <v>374</v>
      </c>
      <c r="F141" s="1" t="s">
        <v>66</v>
      </c>
      <c r="G141" s="1" t="s">
        <v>27</v>
      </c>
      <c r="H141" s="1" t="s">
        <v>535</v>
      </c>
      <c r="I141" s="1" t="s">
        <v>536</v>
      </c>
      <c r="J141" s="1" t="s">
        <v>537</v>
      </c>
      <c r="K141" s="1" t="s">
        <v>538</v>
      </c>
      <c r="L141" s="1">
        <v>6.0</v>
      </c>
      <c r="M141" s="1">
        <v>0.01275</v>
      </c>
      <c r="N141" s="1">
        <v>22.287583333333334</v>
      </c>
      <c r="O141" s="1" t="s">
        <v>36</v>
      </c>
      <c r="P141" s="1" t="s">
        <v>539</v>
      </c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ht="15.75" hidden="1" customHeight="1">
      <c r="A142" s="1" t="s">
        <v>32</v>
      </c>
      <c r="B142" s="1" t="s">
        <v>17</v>
      </c>
      <c r="C142" s="1">
        <v>199.0</v>
      </c>
      <c r="D142" s="1">
        <v>50.0</v>
      </c>
      <c r="E142" s="1"/>
      <c r="F142" s="1" t="s">
        <v>18</v>
      </c>
      <c r="G142" s="1" t="s">
        <v>33</v>
      </c>
      <c r="H142" s="1" t="s">
        <v>540</v>
      </c>
      <c r="I142" s="1" t="s">
        <v>541</v>
      </c>
      <c r="J142" s="1" t="s">
        <v>541</v>
      </c>
      <c r="K142" s="1"/>
      <c r="L142" s="1">
        <v>-13.0</v>
      </c>
      <c r="M142" s="1"/>
      <c r="N142" s="1">
        <v>56.74798333333333</v>
      </c>
      <c r="O142" s="1" t="s">
        <v>36</v>
      </c>
      <c r="P142" s="1" t="s">
        <v>542</v>
      </c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ht="15.75" hidden="1" customHeight="1">
      <c r="A143" s="1" t="s">
        <v>16</v>
      </c>
      <c r="B143" s="1" t="s">
        <v>17</v>
      </c>
      <c r="C143" s="2">
        <v>20.0</v>
      </c>
      <c r="D143" s="1">
        <v>35.0</v>
      </c>
      <c r="E143" s="1"/>
      <c r="F143" s="1" t="s">
        <v>18</v>
      </c>
      <c r="G143" s="1" t="s">
        <v>19</v>
      </c>
      <c r="H143" s="1" t="s">
        <v>543</v>
      </c>
      <c r="I143" s="1" t="s">
        <v>544</v>
      </c>
      <c r="J143" s="1" t="s">
        <v>544</v>
      </c>
      <c r="K143" s="1"/>
      <c r="L143" s="1">
        <v>-2.0</v>
      </c>
      <c r="M143" s="1"/>
      <c r="N143" s="1">
        <v>2.2638833333333332</v>
      </c>
      <c r="O143" s="1" t="s">
        <v>22</v>
      </c>
      <c r="P143" s="1" t="s">
        <v>545</v>
      </c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ht="15.75" hidden="1" customHeight="1">
      <c r="A144" s="1" t="s">
        <v>57</v>
      </c>
      <c r="B144" s="1" t="s">
        <v>17</v>
      </c>
      <c r="C144" s="1">
        <v>264.0</v>
      </c>
      <c r="D144" s="1">
        <v>0.0</v>
      </c>
      <c r="E144" s="1" t="s">
        <v>58</v>
      </c>
      <c r="F144" s="1" t="s">
        <v>26</v>
      </c>
      <c r="G144" s="1" t="s">
        <v>27</v>
      </c>
      <c r="H144" s="1" t="s">
        <v>546</v>
      </c>
      <c r="I144" s="1" t="s">
        <v>547</v>
      </c>
      <c r="J144" s="1" t="s">
        <v>547</v>
      </c>
      <c r="K144" s="1"/>
      <c r="L144" s="1">
        <v>-4.0</v>
      </c>
      <c r="M144" s="1"/>
      <c r="N144" s="1">
        <v>10.848883333333333</v>
      </c>
      <c r="O144" s="1" t="s">
        <v>30</v>
      </c>
      <c r="P144" s="1" t="s">
        <v>548</v>
      </c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ht="15.75" hidden="1" customHeight="1">
      <c r="A145" s="1" t="s">
        <v>24</v>
      </c>
      <c r="B145" s="1" t="s">
        <v>17</v>
      </c>
      <c r="C145" s="1">
        <v>458.0</v>
      </c>
      <c r="D145" s="1">
        <v>0.0</v>
      </c>
      <c r="E145" s="1" t="s">
        <v>549</v>
      </c>
      <c r="F145" s="1" t="s">
        <v>26</v>
      </c>
      <c r="G145" s="1" t="s">
        <v>27</v>
      </c>
      <c r="H145" s="1" t="s">
        <v>550</v>
      </c>
      <c r="I145" s="1" t="s">
        <v>551</v>
      </c>
      <c r="J145" s="1" t="s">
        <v>551</v>
      </c>
      <c r="K145" s="1"/>
      <c r="L145" s="1">
        <v>-2.0</v>
      </c>
      <c r="M145" s="1"/>
      <c r="N145" s="1">
        <v>12.093416666666666</v>
      </c>
      <c r="O145" s="1" t="s">
        <v>30</v>
      </c>
      <c r="P145" s="1" t="s">
        <v>552</v>
      </c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ht="15.75" hidden="1" customHeight="1">
      <c r="A146" s="1" t="s">
        <v>41</v>
      </c>
      <c r="B146" s="1" t="s">
        <v>17</v>
      </c>
      <c r="C146" s="1">
        <v>413.0</v>
      </c>
      <c r="D146" s="1">
        <v>0.0</v>
      </c>
      <c r="E146" s="1"/>
      <c r="F146" s="1" t="s">
        <v>26</v>
      </c>
      <c r="G146" s="1" t="s">
        <v>27</v>
      </c>
      <c r="H146" s="1" t="s">
        <v>553</v>
      </c>
      <c r="I146" s="1" t="s">
        <v>554</v>
      </c>
      <c r="J146" s="1" t="s">
        <v>554</v>
      </c>
      <c r="K146" s="1"/>
      <c r="L146" s="1">
        <v>-22.0</v>
      </c>
      <c r="M146" s="1"/>
      <c r="N146" s="1">
        <v>7.62915</v>
      </c>
      <c r="O146" s="1" t="s">
        <v>30</v>
      </c>
      <c r="P146" s="1" t="s">
        <v>555</v>
      </c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ht="15.75" hidden="1" customHeight="1">
      <c r="A147" s="1" t="s">
        <v>41</v>
      </c>
      <c r="B147" s="1" t="s">
        <v>17</v>
      </c>
      <c r="C147" s="1">
        <v>321.0</v>
      </c>
      <c r="D147" s="1">
        <v>0.0</v>
      </c>
      <c r="E147" s="1"/>
      <c r="F147" s="1" t="s">
        <v>26</v>
      </c>
      <c r="G147" s="1" t="s">
        <v>27</v>
      </c>
      <c r="H147" s="1" t="s">
        <v>556</v>
      </c>
      <c r="I147" s="1" t="s">
        <v>557</v>
      </c>
      <c r="J147" s="1" t="s">
        <v>557</v>
      </c>
      <c r="K147" s="1"/>
      <c r="L147" s="1">
        <v>-5.0</v>
      </c>
      <c r="M147" s="1"/>
      <c r="N147" s="1">
        <v>9.187433333333333</v>
      </c>
      <c r="O147" s="1" t="s">
        <v>30</v>
      </c>
      <c r="P147" s="1" t="s">
        <v>558</v>
      </c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ht="15.75" hidden="1" customHeight="1">
      <c r="A148" s="1" t="s">
        <v>57</v>
      </c>
      <c r="B148" s="1" t="s">
        <v>17</v>
      </c>
      <c r="C148" s="1">
        <v>987.0</v>
      </c>
      <c r="D148" s="1">
        <v>0.0</v>
      </c>
      <c r="E148" s="1" t="s">
        <v>58</v>
      </c>
      <c r="F148" s="1" t="s">
        <v>26</v>
      </c>
      <c r="G148" s="1" t="s">
        <v>27</v>
      </c>
      <c r="H148" s="1" t="s">
        <v>559</v>
      </c>
      <c r="I148" s="1" t="s">
        <v>560</v>
      </c>
      <c r="J148" s="1" t="s">
        <v>560</v>
      </c>
      <c r="K148" s="1"/>
      <c r="L148" s="1">
        <v>-4.0</v>
      </c>
      <c r="M148" s="1"/>
      <c r="N148" s="1">
        <v>10.758883333333333</v>
      </c>
      <c r="O148" s="1" t="s">
        <v>30</v>
      </c>
      <c r="P148" s="1" t="s">
        <v>561</v>
      </c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ht="15.75" hidden="1" customHeight="1">
      <c r="A149" s="1" t="s">
        <v>24</v>
      </c>
      <c r="B149" s="1" t="s">
        <v>17</v>
      </c>
      <c r="C149" s="2">
        <v>329.0</v>
      </c>
      <c r="D149" s="1">
        <v>0.0</v>
      </c>
      <c r="E149" s="1" t="s">
        <v>562</v>
      </c>
      <c r="F149" s="1" t="s">
        <v>26</v>
      </c>
      <c r="G149" s="1" t="s">
        <v>27</v>
      </c>
      <c r="H149" s="1" t="s">
        <v>563</v>
      </c>
      <c r="I149" s="1" t="s">
        <v>564</v>
      </c>
      <c r="J149" s="1" t="s">
        <v>564</v>
      </c>
      <c r="K149" s="1"/>
      <c r="L149" s="1">
        <v>-8.0</v>
      </c>
      <c r="M149" s="1"/>
      <c r="N149" s="1">
        <v>6.587933333333333</v>
      </c>
      <c r="O149" s="1" t="s">
        <v>30</v>
      </c>
      <c r="P149" s="1" t="s">
        <v>565</v>
      </c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ht="15.75" hidden="1" customHeight="1">
      <c r="A150" s="1" t="s">
        <v>24</v>
      </c>
      <c r="B150" s="1" t="s">
        <v>17</v>
      </c>
      <c r="C150" s="2">
        <v>264.0</v>
      </c>
      <c r="D150" s="1">
        <v>0.0</v>
      </c>
      <c r="E150" s="1" t="s">
        <v>566</v>
      </c>
      <c r="F150" s="1" t="s">
        <v>26</v>
      </c>
      <c r="G150" s="1" t="s">
        <v>27</v>
      </c>
      <c r="H150" s="1" t="s">
        <v>567</v>
      </c>
      <c r="I150" s="1" t="s">
        <v>568</v>
      </c>
      <c r="J150" s="1" t="s">
        <v>568</v>
      </c>
      <c r="K150" s="1"/>
      <c r="L150" s="1">
        <v>-4.0</v>
      </c>
      <c r="M150" s="1"/>
      <c r="N150" s="1">
        <v>10.708066666666667</v>
      </c>
      <c r="O150" s="1" t="s">
        <v>30</v>
      </c>
      <c r="P150" s="1" t="s">
        <v>569</v>
      </c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ht="15.75" hidden="1" customHeight="1">
      <c r="A151" s="1" t="s">
        <v>24</v>
      </c>
      <c r="B151" s="1" t="s">
        <v>17</v>
      </c>
      <c r="C151" s="1">
        <v>337.0</v>
      </c>
      <c r="D151" s="1">
        <v>0.0</v>
      </c>
      <c r="E151" s="1" t="s">
        <v>566</v>
      </c>
      <c r="F151" s="1" t="s">
        <v>26</v>
      </c>
      <c r="G151" s="1" t="s">
        <v>27</v>
      </c>
      <c r="H151" s="1" t="s">
        <v>570</v>
      </c>
      <c r="I151" s="1" t="s">
        <v>571</v>
      </c>
      <c r="J151" s="1" t="s">
        <v>571</v>
      </c>
      <c r="K151" s="1"/>
      <c r="L151" s="1">
        <v>-2.0</v>
      </c>
      <c r="M151" s="1"/>
      <c r="N151" s="1">
        <v>12.039183333333334</v>
      </c>
      <c r="O151" s="1" t="s">
        <v>30</v>
      </c>
      <c r="P151" s="1" t="s">
        <v>572</v>
      </c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ht="15.75" hidden="1" customHeight="1">
      <c r="A152" s="1" t="s">
        <v>41</v>
      </c>
      <c r="B152" s="1" t="s">
        <v>573</v>
      </c>
      <c r="C152" s="2">
        <v>578.0</v>
      </c>
      <c r="D152" s="1">
        <v>0.0</v>
      </c>
      <c r="E152" s="1"/>
      <c r="F152" s="1" t="s">
        <v>26</v>
      </c>
      <c r="G152" s="1" t="s">
        <v>27</v>
      </c>
      <c r="H152" s="1" t="s">
        <v>574</v>
      </c>
      <c r="I152" s="1" t="s">
        <v>575</v>
      </c>
      <c r="J152" s="1" t="s">
        <v>575</v>
      </c>
      <c r="K152" s="1"/>
      <c r="L152" s="1">
        <v>6.0</v>
      </c>
      <c r="M152" s="1"/>
      <c r="N152" s="1">
        <v>21.283666666666665</v>
      </c>
      <c r="O152" s="1" t="s">
        <v>30</v>
      </c>
      <c r="P152" s="1" t="s">
        <v>576</v>
      </c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ht="15.75" hidden="1" customHeight="1">
      <c r="A153" s="1" t="s">
        <v>41</v>
      </c>
      <c r="B153" s="1" t="s">
        <v>17</v>
      </c>
      <c r="C153" s="1">
        <v>329.0</v>
      </c>
      <c r="D153" s="1">
        <v>0.0</v>
      </c>
      <c r="E153" s="1"/>
      <c r="F153" s="1" t="s">
        <v>26</v>
      </c>
      <c r="G153" s="1" t="s">
        <v>27</v>
      </c>
      <c r="H153" s="1" t="s">
        <v>577</v>
      </c>
      <c r="I153" s="1" t="s">
        <v>578</v>
      </c>
      <c r="J153" s="1" t="s">
        <v>578</v>
      </c>
      <c r="K153" s="1"/>
      <c r="L153" s="1">
        <v>0.0</v>
      </c>
      <c r="M153" s="1"/>
      <c r="N153" s="1">
        <v>14.868583333333333</v>
      </c>
      <c r="O153" s="1" t="s">
        <v>30</v>
      </c>
      <c r="P153" s="1" t="s">
        <v>579</v>
      </c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ht="15.75" hidden="1" customHeight="1">
      <c r="A154" s="1" t="s">
        <v>57</v>
      </c>
      <c r="B154" s="1" t="s">
        <v>17</v>
      </c>
      <c r="C154" s="1">
        <v>264.0</v>
      </c>
      <c r="D154" s="1">
        <v>0.0</v>
      </c>
      <c r="E154" s="1" t="s">
        <v>58</v>
      </c>
      <c r="F154" s="1" t="s">
        <v>26</v>
      </c>
      <c r="G154" s="1" t="s">
        <v>27</v>
      </c>
      <c r="H154" s="1" t="s">
        <v>580</v>
      </c>
      <c r="I154" s="1" t="s">
        <v>581</v>
      </c>
      <c r="J154" s="1" t="s">
        <v>581</v>
      </c>
      <c r="K154" s="1"/>
      <c r="L154" s="1">
        <v>-1.0</v>
      </c>
      <c r="M154" s="1"/>
      <c r="N154" s="1">
        <v>13.119583333333333</v>
      </c>
      <c r="O154" s="1" t="s">
        <v>30</v>
      </c>
      <c r="P154" s="1" t="s">
        <v>582</v>
      </c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ht="15.75" hidden="1" customHeight="1">
      <c r="A155" s="1" t="s">
        <v>32</v>
      </c>
      <c r="B155" s="1" t="s">
        <v>17</v>
      </c>
      <c r="C155" s="1">
        <v>329.0</v>
      </c>
      <c r="D155" s="1">
        <v>0.0</v>
      </c>
      <c r="E155" s="1" t="s">
        <v>65</v>
      </c>
      <c r="F155" s="1" t="s">
        <v>66</v>
      </c>
      <c r="G155" s="1" t="s">
        <v>27</v>
      </c>
      <c r="H155" s="1" t="s">
        <v>583</v>
      </c>
      <c r="I155" s="1" t="s">
        <v>584</v>
      </c>
      <c r="J155" s="1" t="s">
        <v>585</v>
      </c>
      <c r="K155" s="1" t="s">
        <v>586</v>
      </c>
      <c r="L155" s="1">
        <v>-12.0</v>
      </c>
      <c r="M155" s="1">
        <v>0.005733333333333333</v>
      </c>
      <c r="N155" s="1">
        <v>10.457466666666667</v>
      </c>
      <c r="O155" s="1" t="s">
        <v>36</v>
      </c>
      <c r="P155" s="1" t="s">
        <v>587</v>
      </c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ht="15.75" hidden="1" customHeight="1">
      <c r="A156" s="1" t="s">
        <v>57</v>
      </c>
      <c r="B156" s="1" t="s">
        <v>17</v>
      </c>
      <c r="C156" s="1">
        <v>987.0</v>
      </c>
      <c r="D156" s="1">
        <v>0.0</v>
      </c>
      <c r="E156" s="1" t="s">
        <v>58</v>
      </c>
      <c r="F156" s="1" t="s">
        <v>26</v>
      </c>
      <c r="G156" s="1" t="s">
        <v>27</v>
      </c>
      <c r="H156" s="1" t="s">
        <v>588</v>
      </c>
      <c r="I156" s="1" t="s">
        <v>589</v>
      </c>
      <c r="J156" s="1" t="s">
        <v>589</v>
      </c>
      <c r="K156" s="1"/>
      <c r="L156" s="1">
        <v>-2.0</v>
      </c>
      <c r="M156" s="1"/>
      <c r="N156" s="1">
        <v>12.976433333333333</v>
      </c>
      <c r="O156" s="1" t="s">
        <v>30</v>
      </c>
      <c r="P156" s="1" t="s">
        <v>590</v>
      </c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ht="15.75" hidden="1" customHeight="1">
      <c r="A157" s="1" t="s">
        <v>32</v>
      </c>
      <c r="B157" s="1" t="s">
        <v>17</v>
      </c>
      <c r="C157" s="2">
        <v>406.0</v>
      </c>
      <c r="D157" s="1">
        <v>62.0</v>
      </c>
      <c r="E157" s="1"/>
      <c r="F157" s="1" t="s">
        <v>18</v>
      </c>
      <c r="G157" s="1" t="s">
        <v>27</v>
      </c>
      <c r="H157" s="1" t="s">
        <v>591</v>
      </c>
      <c r="I157" s="1" t="s">
        <v>592</v>
      </c>
      <c r="J157" s="1" t="s">
        <v>592</v>
      </c>
      <c r="K157" s="1"/>
      <c r="L157" s="1">
        <v>-9.0</v>
      </c>
      <c r="M157" s="1"/>
      <c r="N157" s="1">
        <v>9.324633333333333</v>
      </c>
      <c r="O157" s="1" t="s">
        <v>36</v>
      </c>
      <c r="P157" s="1" t="s">
        <v>593</v>
      </c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ht="15.75" hidden="1" customHeight="1">
      <c r="A158" s="1" t="s">
        <v>41</v>
      </c>
      <c r="B158" s="1" t="s">
        <v>17</v>
      </c>
      <c r="C158" s="1">
        <v>264.0</v>
      </c>
      <c r="D158" s="1">
        <v>0.0</v>
      </c>
      <c r="E158" s="1"/>
      <c r="F158" s="1" t="s">
        <v>26</v>
      </c>
      <c r="G158" s="1" t="s">
        <v>27</v>
      </c>
      <c r="H158" s="1" t="s">
        <v>594</v>
      </c>
      <c r="I158" s="1" t="s">
        <v>595</v>
      </c>
      <c r="J158" s="1" t="s">
        <v>595</v>
      </c>
      <c r="K158" s="1"/>
      <c r="L158" s="1">
        <v>-8.0</v>
      </c>
      <c r="M158" s="1"/>
      <c r="N158" s="1">
        <v>6.745783333333334</v>
      </c>
      <c r="O158" s="1" t="s">
        <v>30</v>
      </c>
      <c r="P158" s="1" t="s">
        <v>596</v>
      </c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ht="15.75" hidden="1" customHeight="1">
      <c r="A159" s="1" t="s">
        <v>41</v>
      </c>
      <c r="B159" s="1" t="s">
        <v>17</v>
      </c>
      <c r="C159" s="1">
        <v>346.0</v>
      </c>
      <c r="D159" s="1">
        <v>0.0</v>
      </c>
      <c r="E159" s="1"/>
      <c r="F159" s="1" t="s">
        <v>26</v>
      </c>
      <c r="G159" s="1" t="s">
        <v>27</v>
      </c>
      <c r="H159" s="1" t="s">
        <v>597</v>
      </c>
      <c r="I159" s="1" t="s">
        <v>598</v>
      </c>
      <c r="J159" s="1" t="s">
        <v>598</v>
      </c>
      <c r="K159" s="1"/>
      <c r="L159" s="1">
        <v>-5.0</v>
      </c>
      <c r="M159" s="1"/>
      <c r="N159" s="1">
        <v>9.72955</v>
      </c>
      <c r="O159" s="1" t="s">
        <v>30</v>
      </c>
      <c r="P159" s="1" t="s">
        <v>599</v>
      </c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ht="15.75" hidden="1" customHeight="1">
      <c r="A160" s="1" t="s">
        <v>32</v>
      </c>
      <c r="B160" s="1" t="s">
        <v>17</v>
      </c>
      <c r="C160" s="1">
        <v>618.0</v>
      </c>
      <c r="D160" s="1">
        <v>0.0</v>
      </c>
      <c r="E160" s="1" t="s">
        <v>65</v>
      </c>
      <c r="F160" s="1" t="s">
        <v>66</v>
      </c>
      <c r="G160" s="1" t="s">
        <v>19</v>
      </c>
      <c r="H160" s="1" t="s">
        <v>600</v>
      </c>
      <c r="I160" s="1" t="s">
        <v>601</v>
      </c>
      <c r="J160" s="1" t="s">
        <v>602</v>
      </c>
      <c r="K160" s="1" t="s">
        <v>603</v>
      </c>
      <c r="L160" s="1">
        <v>-13.0</v>
      </c>
      <c r="M160" s="1">
        <v>0.0053</v>
      </c>
      <c r="N160" s="1">
        <v>9.642416666666668</v>
      </c>
      <c r="O160" s="1" t="s">
        <v>36</v>
      </c>
      <c r="P160" s="1" t="s">
        <v>604</v>
      </c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ht="15.75" hidden="1" customHeight="1">
      <c r="A161" s="1" t="s">
        <v>32</v>
      </c>
      <c r="B161" s="1" t="s">
        <v>17</v>
      </c>
      <c r="C161" s="1">
        <v>514.0</v>
      </c>
      <c r="D161" s="1">
        <v>124.0</v>
      </c>
      <c r="E161" s="1"/>
      <c r="F161" s="1" t="s">
        <v>18</v>
      </c>
      <c r="G161" s="1" t="s">
        <v>33</v>
      </c>
      <c r="H161" s="1" t="s">
        <v>605</v>
      </c>
      <c r="I161" s="1" t="s">
        <v>606</v>
      </c>
      <c r="J161" s="1" t="s">
        <v>606</v>
      </c>
      <c r="K161" s="1"/>
      <c r="L161" s="1">
        <v>-6.0</v>
      </c>
      <c r="M161" s="1"/>
      <c r="N161" s="1">
        <v>13.1706</v>
      </c>
      <c r="O161" s="1" t="s">
        <v>36</v>
      </c>
      <c r="P161" s="1" t="s">
        <v>607</v>
      </c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ht="15.75" hidden="1" customHeight="1">
      <c r="A162" s="1" t="s">
        <v>57</v>
      </c>
      <c r="B162" s="1" t="s">
        <v>17</v>
      </c>
      <c r="C162" s="1">
        <v>368.0</v>
      </c>
      <c r="D162" s="1">
        <v>0.0</v>
      </c>
      <c r="E162" s="1" t="s">
        <v>58</v>
      </c>
      <c r="F162" s="1" t="s">
        <v>26</v>
      </c>
      <c r="G162" s="1" t="s">
        <v>27</v>
      </c>
      <c r="H162" s="1" t="s">
        <v>608</v>
      </c>
      <c r="I162" s="1" t="s">
        <v>609</v>
      </c>
      <c r="J162" s="1" t="s">
        <v>609</v>
      </c>
      <c r="K162" s="1"/>
      <c r="L162" s="1">
        <v>-3.0</v>
      </c>
      <c r="M162" s="1"/>
      <c r="N162" s="1">
        <v>11.17135</v>
      </c>
      <c r="O162" s="1" t="s">
        <v>30</v>
      </c>
      <c r="P162" s="1" t="s">
        <v>610</v>
      </c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ht="15.75" hidden="1" customHeight="1">
      <c r="A163" s="1" t="s">
        <v>57</v>
      </c>
      <c r="B163" s="1" t="s">
        <v>17</v>
      </c>
      <c r="C163" s="1">
        <v>361.0</v>
      </c>
      <c r="D163" s="1">
        <v>0.0</v>
      </c>
      <c r="E163" s="1" t="s">
        <v>58</v>
      </c>
      <c r="F163" s="1" t="s">
        <v>26</v>
      </c>
      <c r="G163" s="1" t="s">
        <v>27</v>
      </c>
      <c r="H163" s="1" t="s">
        <v>611</v>
      </c>
      <c r="I163" s="1" t="s">
        <v>612</v>
      </c>
      <c r="J163" s="1" t="s">
        <v>612</v>
      </c>
      <c r="K163" s="1"/>
      <c r="L163" s="1">
        <v>-5.0</v>
      </c>
      <c r="M163" s="1"/>
      <c r="N163" s="1">
        <v>9.531733333333333</v>
      </c>
      <c r="O163" s="1" t="s">
        <v>30</v>
      </c>
      <c r="P163" s="1" t="s">
        <v>613</v>
      </c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ht="15.75" hidden="1" customHeight="1">
      <c r="A164" s="1" t="s">
        <v>16</v>
      </c>
      <c r="B164" s="1" t="s">
        <v>17</v>
      </c>
      <c r="C164" s="1">
        <v>498.0</v>
      </c>
      <c r="D164" s="1">
        <v>0.0</v>
      </c>
      <c r="E164" s="1"/>
      <c r="F164" s="1" t="s">
        <v>18</v>
      </c>
      <c r="G164" s="1" t="s">
        <v>19</v>
      </c>
      <c r="H164" s="1" t="s">
        <v>614</v>
      </c>
      <c r="I164" s="1" t="s">
        <v>615</v>
      </c>
      <c r="J164" s="1" t="s">
        <v>615</v>
      </c>
      <c r="K164" s="1"/>
      <c r="L164" s="1">
        <v>9.0</v>
      </c>
      <c r="M164" s="1"/>
      <c r="N164" s="1">
        <v>14.209666666666667</v>
      </c>
      <c r="O164" s="1" t="s">
        <v>22</v>
      </c>
      <c r="P164" s="1" t="s">
        <v>616</v>
      </c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ht="15.75" hidden="1" customHeight="1">
      <c r="A165" s="1" t="s">
        <v>41</v>
      </c>
      <c r="B165" s="1" t="s">
        <v>17</v>
      </c>
      <c r="C165" s="2">
        <v>433.0</v>
      </c>
      <c r="D165" s="1">
        <v>0.0</v>
      </c>
      <c r="E165" s="1"/>
      <c r="F165" s="1" t="s">
        <v>26</v>
      </c>
      <c r="G165" s="1" t="s">
        <v>27</v>
      </c>
      <c r="H165" s="1" t="s">
        <v>617</v>
      </c>
      <c r="I165" s="1" t="s">
        <v>618</v>
      </c>
      <c r="J165" s="1" t="s">
        <v>618</v>
      </c>
      <c r="K165" s="1"/>
      <c r="L165" s="1">
        <v>-1.0</v>
      </c>
      <c r="M165" s="1"/>
      <c r="N165" s="1">
        <v>13.61745</v>
      </c>
      <c r="O165" s="1" t="s">
        <v>30</v>
      </c>
      <c r="P165" s="1" t="s">
        <v>619</v>
      </c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ht="15.75" hidden="1" customHeight="1">
      <c r="A166" s="1" t="s">
        <v>41</v>
      </c>
      <c r="B166" s="1" t="s">
        <v>17</v>
      </c>
      <c r="C166" s="1">
        <v>351.0</v>
      </c>
      <c r="D166" s="1">
        <v>0.0</v>
      </c>
      <c r="E166" s="1"/>
      <c r="F166" s="1" t="s">
        <v>26</v>
      </c>
      <c r="G166" s="1" t="s">
        <v>27</v>
      </c>
      <c r="H166" s="1" t="s">
        <v>620</v>
      </c>
      <c r="I166" s="1" t="s">
        <v>621</v>
      </c>
      <c r="J166" s="1" t="s">
        <v>621</v>
      </c>
      <c r="K166" s="1"/>
      <c r="L166" s="1">
        <v>-1.0</v>
      </c>
      <c r="M166" s="1"/>
      <c r="N166" s="1">
        <v>13.332216666666667</v>
      </c>
      <c r="O166" s="1" t="s">
        <v>30</v>
      </c>
      <c r="P166" s="1" t="s">
        <v>622</v>
      </c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ht="15.75" hidden="1" customHeight="1">
      <c r="A167" s="1" t="s">
        <v>32</v>
      </c>
      <c r="B167" s="1" t="s">
        <v>17</v>
      </c>
      <c r="C167" s="1">
        <v>426.0</v>
      </c>
      <c r="D167" s="1">
        <v>0.0</v>
      </c>
      <c r="E167" s="1" t="s">
        <v>65</v>
      </c>
      <c r="F167" s="1" t="s">
        <v>66</v>
      </c>
      <c r="G167" s="1" t="s">
        <v>27</v>
      </c>
      <c r="H167" s="1" t="s">
        <v>623</v>
      </c>
      <c r="I167" s="1" t="s">
        <v>624</v>
      </c>
      <c r="J167" s="1" t="s">
        <v>625</v>
      </c>
      <c r="K167" s="1" t="s">
        <v>626</v>
      </c>
      <c r="L167" s="1">
        <v>0.0</v>
      </c>
      <c r="M167" s="1">
        <v>0.37795</v>
      </c>
      <c r="N167" s="1">
        <v>16.533433333333335</v>
      </c>
      <c r="O167" s="1" t="s">
        <v>36</v>
      </c>
      <c r="P167" s="1" t="s">
        <v>627</v>
      </c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ht="15.75" hidden="1" customHeight="1">
      <c r="A168" s="1" t="s">
        <v>32</v>
      </c>
      <c r="B168" s="1" t="s">
        <v>17</v>
      </c>
      <c r="C168" s="1">
        <v>312.0</v>
      </c>
      <c r="D168" s="1">
        <v>14.0</v>
      </c>
      <c r="E168" s="1" t="s">
        <v>628</v>
      </c>
      <c r="F168" s="1" t="s">
        <v>66</v>
      </c>
      <c r="G168" s="1" t="s">
        <v>27</v>
      </c>
      <c r="H168" s="1" t="s">
        <v>629</v>
      </c>
      <c r="I168" s="1" t="s">
        <v>630</v>
      </c>
      <c r="J168" s="1" t="s">
        <v>631</v>
      </c>
      <c r="K168" s="1" t="s">
        <v>632</v>
      </c>
      <c r="L168" s="1">
        <v>-7.0</v>
      </c>
      <c r="M168" s="1">
        <v>0.3095833333333333</v>
      </c>
      <c r="N168" s="1">
        <v>15.484383333333334</v>
      </c>
      <c r="O168" s="1" t="s">
        <v>36</v>
      </c>
      <c r="P168" s="1" t="s">
        <v>633</v>
      </c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ht="15.75" hidden="1" customHeight="1">
      <c r="A169" s="1" t="s">
        <v>32</v>
      </c>
      <c r="B169" s="1" t="s">
        <v>17</v>
      </c>
      <c r="C169" s="2">
        <v>1061.0</v>
      </c>
      <c r="D169" s="1">
        <v>115.0</v>
      </c>
      <c r="E169" s="1" t="s">
        <v>65</v>
      </c>
      <c r="F169" s="1" t="s">
        <v>66</v>
      </c>
      <c r="G169" s="1" t="s">
        <v>27</v>
      </c>
      <c r="H169" s="1" t="s">
        <v>634</v>
      </c>
      <c r="I169" s="1" t="s">
        <v>635</v>
      </c>
      <c r="J169" s="1" t="s">
        <v>636</v>
      </c>
      <c r="K169" s="1" t="s">
        <v>637</v>
      </c>
      <c r="L169" s="1">
        <v>-4.0</v>
      </c>
      <c r="M169" s="1">
        <v>0.006733333333333333</v>
      </c>
      <c r="N169" s="1">
        <v>20.3927</v>
      </c>
      <c r="O169" s="1" t="s">
        <v>36</v>
      </c>
      <c r="P169" s="1" t="s">
        <v>638</v>
      </c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ht="15.75" hidden="1" customHeight="1">
      <c r="A170" s="1" t="s">
        <v>41</v>
      </c>
      <c r="B170" s="1" t="s">
        <v>17</v>
      </c>
      <c r="C170" s="1">
        <v>922.0</v>
      </c>
      <c r="D170" s="1">
        <v>0.0</v>
      </c>
      <c r="E170" s="1"/>
      <c r="F170" s="1" t="s">
        <v>26</v>
      </c>
      <c r="G170" s="1" t="s">
        <v>27</v>
      </c>
      <c r="H170" s="1" t="s">
        <v>639</v>
      </c>
      <c r="I170" s="1" t="s">
        <v>640</v>
      </c>
      <c r="J170" s="1" t="s">
        <v>640</v>
      </c>
      <c r="K170" s="1"/>
      <c r="L170" s="1">
        <v>3.0</v>
      </c>
      <c r="M170" s="1"/>
      <c r="N170" s="1">
        <v>18.346016666666667</v>
      </c>
      <c r="O170" s="1" t="s">
        <v>30</v>
      </c>
      <c r="P170" s="1" t="s">
        <v>641</v>
      </c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ht="15.75" hidden="1" customHeight="1">
      <c r="A171" s="1" t="s">
        <v>57</v>
      </c>
      <c r="B171" s="1" t="s">
        <v>17</v>
      </c>
      <c r="C171" s="1">
        <v>947.0</v>
      </c>
      <c r="D171" s="1">
        <v>0.0</v>
      </c>
      <c r="E171" s="1" t="s">
        <v>58</v>
      </c>
      <c r="F171" s="1" t="s">
        <v>26</v>
      </c>
      <c r="G171" s="1" t="s">
        <v>27</v>
      </c>
      <c r="H171" s="1" t="s">
        <v>642</v>
      </c>
      <c r="I171" s="1" t="s">
        <v>643</v>
      </c>
      <c r="J171" s="1" t="s">
        <v>643</v>
      </c>
      <c r="K171" s="1"/>
      <c r="L171" s="1">
        <v>1.0</v>
      </c>
      <c r="M171" s="1"/>
      <c r="N171" s="1">
        <v>16.512916666666666</v>
      </c>
      <c r="O171" s="1" t="s">
        <v>30</v>
      </c>
      <c r="P171" s="1" t="s">
        <v>644</v>
      </c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ht="15.75" hidden="1" customHeight="1">
      <c r="A172" s="1" t="s">
        <v>41</v>
      </c>
      <c r="B172" s="1" t="s">
        <v>17</v>
      </c>
      <c r="C172" s="1">
        <v>368.0</v>
      </c>
      <c r="D172" s="1">
        <v>0.0</v>
      </c>
      <c r="E172" s="1"/>
      <c r="F172" s="1" t="s">
        <v>26</v>
      </c>
      <c r="G172" s="1" t="s">
        <v>27</v>
      </c>
      <c r="H172" s="1" t="s">
        <v>645</v>
      </c>
      <c r="I172" s="1" t="s">
        <v>646</v>
      </c>
      <c r="J172" s="1" t="s">
        <v>646</v>
      </c>
      <c r="K172" s="1"/>
      <c r="L172" s="1">
        <v>-6.0</v>
      </c>
      <c r="M172" s="1"/>
      <c r="N172" s="1">
        <v>8.33335</v>
      </c>
      <c r="O172" s="1" t="s">
        <v>30</v>
      </c>
      <c r="P172" s="1" t="s">
        <v>647</v>
      </c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ht="15.75" hidden="1" customHeight="1">
      <c r="A173" s="1" t="s">
        <v>32</v>
      </c>
      <c r="B173" s="1" t="s">
        <v>17</v>
      </c>
      <c r="C173" s="2">
        <v>623.0</v>
      </c>
      <c r="D173" s="1">
        <v>0.0</v>
      </c>
      <c r="E173" s="1" t="s">
        <v>65</v>
      </c>
      <c r="F173" s="1" t="s">
        <v>66</v>
      </c>
      <c r="G173" s="1" t="s">
        <v>27</v>
      </c>
      <c r="H173" s="1" t="s">
        <v>648</v>
      </c>
      <c r="I173" s="1" t="s">
        <v>649</v>
      </c>
      <c r="J173" s="1" t="s">
        <v>650</v>
      </c>
      <c r="K173" s="1" t="s">
        <v>651</v>
      </c>
      <c r="L173" s="1">
        <v>-15.0</v>
      </c>
      <c r="M173" s="1">
        <v>0.005</v>
      </c>
      <c r="N173" s="1">
        <v>9.184366666666667</v>
      </c>
      <c r="O173" s="1" t="s">
        <v>36</v>
      </c>
      <c r="P173" s="1" t="s">
        <v>652</v>
      </c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ht="15.75" hidden="1" customHeight="1">
      <c r="A174" s="1" t="s">
        <v>32</v>
      </c>
      <c r="B174" s="1" t="s">
        <v>17</v>
      </c>
      <c r="C174" s="2">
        <v>154.0</v>
      </c>
      <c r="D174" s="1">
        <v>0.0</v>
      </c>
      <c r="E174" s="1"/>
      <c r="F174" s="1" t="s">
        <v>18</v>
      </c>
      <c r="G174" s="1" t="s">
        <v>33</v>
      </c>
      <c r="H174" s="1" t="s">
        <v>653</v>
      </c>
      <c r="I174" s="1" t="s">
        <v>654</v>
      </c>
      <c r="J174" s="1" t="s">
        <v>654</v>
      </c>
      <c r="K174" s="1"/>
      <c r="L174" s="1">
        <v>-6.0</v>
      </c>
      <c r="M174" s="1"/>
      <c r="N174" s="1">
        <v>13.052716666666667</v>
      </c>
      <c r="O174" s="1" t="s">
        <v>36</v>
      </c>
      <c r="P174" s="1" t="s">
        <v>655</v>
      </c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ht="15.75" hidden="1" customHeight="1">
      <c r="A175" s="1" t="s">
        <v>57</v>
      </c>
      <c r="B175" s="1" t="s">
        <v>17</v>
      </c>
      <c r="C175" s="1">
        <v>509.0</v>
      </c>
      <c r="D175" s="1">
        <v>0.0</v>
      </c>
      <c r="E175" s="1" t="s">
        <v>58</v>
      </c>
      <c r="F175" s="1" t="s">
        <v>26</v>
      </c>
      <c r="G175" s="1" t="s">
        <v>27</v>
      </c>
      <c r="H175" s="1" t="s">
        <v>656</v>
      </c>
      <c r="I175" s="1" t="s">
        <v>657</v>
      </c>
      <c r="J175" s="1" t="s">
        <v>657</v>
      </c>
      <c r="K175" s="1"/>
      <c r="L175" s="1">
        <v>1.0</v>
      </c>
      <c r="M175" s="1"/>
      <c r="N175" s="1">
        <v>16.42975</v>
      </c>
      <c r="O175" s="1" t="s">
        <v>30</v>
      </c>
      <c r="P175" s="1" t="s">
        <v>658</v>
      </c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ht="15.75" hidden="1" customHeight="1">
      <c r="A176" s="1" t="s">
        <v>16</v>
      </c>
      <c r="B176" s="1" t="s">
        <v>17</v>
      </c>
      <c r="C176" s="1">
        <v>309.0</v>
      </c>
      <c r="D176" s="1">
        <v>0.0</v>
      </c>
      <c r="E176" s="1"/>
      <c r="F176" s="1" t="s">
        <v>18</v>
      </c>
      <c r="G176" s="1" t="s">
        <v>19</v>
      </c>
      <c r="H176" s="1" t="s">
        <v>659</v>
      </c>
      <c r="I176" s="1" t="s">
        <v>660</v>
      </c>
      <c r="J176" s="1" t="s">
        <v>660</v>
      </c>
      <c r="K176" s="1"/>
      <c r="L176" s="1">
        <v>2.0</v>
      </c>
      <c r="M176" s="1"/>
      <c r="N176" s="1">
        <v>7.643966666666667</v>
      </c>
      <c r="O176" s="1" t="s">
        <v>22</v>
      </c>
      <c r="P176" s="1" t="s">
        <v>661</v>
      </c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ht="15.75" hidden="1" customHeight="1">
      <c r="A177" s="1" t="s">
        <v>32</v>
      </c>
      <c r="B177" s="1" t="s">
        <v>17</v>
      </c>
      <c r="C177" s="1">
        <v>250.0</v>
      </c>
      <c r="D177" s="1">
        <v>56.0</v>
      </c>
      <c r="E177" s="1" t="s">
        <v>628</v>
      </c>
      <c r="F177" s="1" t="s">
        <v>66</v>
      </c>
      <c r="G177" s="1" t="s">
        <v>27</v>
      </c>
      <c r="H177" s="1" t="s">
        <v>662</v>
      </c>
      <c r="I177" s="1" t="s">
        <v>663</v>
      </c>
      <c r="J177" s="1" t="s">
        <v>664</v>
      </c>
      <c r="K177" s="1" t="s">
        <v>665</v>
      </c>
      <c r="L177" s="1">
        <v>-10.0</v>
      </c>
      <c r="M177" s="1">
        <v>0.0062</v>
      </c>
      <c r="N177" s="1">
        <v>9.279016666666667</v>
      </c>
      <c r="O177" s="1" t="s">
        <v>36</v>
      </c>
      <c r="P177" s="1" t="s">
        <v>666</v>
      </c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ht="15.75" hidden="1" customHeight="1">
      <c r="A178" s="1" t="s">
        <v>57</v>
      </c>
      <c r="B178" s="1" t="s">
        <v>17</v>
      </c>
      <c r="C178" s="1">
        <v>488.0</v>
      </c>
      <c r="D178" s="1">
        <v>0.0</v>
      </c>
      <c r="E178" s="1" t="s">
        <v>58</v>
      </c>
      <c r="F178" s="1" t="s">
        <v>26</v>
      </c>
      <c r="G178" s="1" t="s">
        <v>27</v>
      </c>
      <c r="H178" s="1" t="s">
        <v>667</v>
      </c>
      <c r="I178" s="1" t="s">
        <v>668</v>
      </c>
      <c r="J178" s="1" t="s">
        <v>668</v>
      </c>
      <c r="K178" s="1"/>
      <c r="L178" s="1">
        <v>0.0</v>
      </c>
      <c r="M178" s="1"/>
      <c r="N178" s="1">
        <v>14.658333333333333</v>
      </c>
      <c r="O178" s="1" t="s">
        <v>30</v>
      </c>
      <c r="P178" s="1" t="s">
        <v>669</v>
      </c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ht="15.75" hidden="1" customHeight="1">
      <c r="A179" s="1" t="s">
        <v>24</v>
      </c>
      <c r="B179" s="1" t="s">
        <v>17</v>
      </c>
      <c r="C179" s="1">
        <v>528.0</v>
      </c>
      <c r="D179" s="1">
        <v>0.0</v>
      </c>
      <c r="E179" s="1" t="s">
        <v>670</v>
      </c>
      <c r="F179" s="1" t="s">
        <v>26</v>
      </c>
      <c r="G179" s="1" t="s">
        <v>27</v>
      </c>
      <c r="H179" s="1" t="s">
        <v>671</v>
      </c>
      <c r="I179" s="1" t="s">
        <v>672</v>
      </c>
      <c r="J179" s="1" t="s">
        <v>672</v>
      </c>
      <c r="K179" s="1"/>
      <c r="L179" s="1">
        <v>0.0</v>
      </c>
      <c r="M179" s="1"/>
      <c r="N179" s="1">
        <v>16.596766666666667</v>
      </c>
      <c r="O179" s="1" t="s">
        <v>30</v>
      </c>
      <c r="P179" s="1" t="s">
        <v>673</v>
      </c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ht="15.75" hidden="1" customHeight="1">
      <c r="A180" s="1" t="s">
        <v>16</v>
      </c>
      <c r="B180" s="1" t="s">
        <v>17</v>
      </c>
      <c r="C180" s="1">
        <v>658.0</v>
      </c>
      <c r="D180" s="1">
        <v>0.0</v>
      </c>
      <c r="E180" s="1"/>
      <c r="F180" s="1" t="s">
        <v>18</v>
      </c>
      <c r="G180" s="1" t="s">
        <v>19</v>
      </c>
      <c r="H180" s="1" t="s">
        <v>674</v>
      </c>
      <c r="I180" s="1" t="s">
        <v>675</v>
      </c>
      <c r="J180" s="1" t="s">
        <v>675</v>
      </c>
      <c r="K180" s="1"/>
      <c r="L180" s="1">
        <v>5.0</v>
      </c>
      <c r="M180" s="1"/>
      <c r="N180" s="1">
        <v>10.08025</v>
      </c>
      <c r="O180" s="1" t="s">
        <v>22</v>
      </c>
      <c r="P180" s="1" t="s">
        <v>676</v>
      </c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ht="15.75" hidden="1" customHeight="1">
      <c r="A181" s="1" t="s">
        <v>24</v>
      </c>
      <c r="B181" s="1" t="s">
        <v>17</v>
      </c>
      <c r="C181" s="1">
        <v>346.0</v>
      </c>
      <c r="D181" s="1">
        <v>0.0</v>
      </c>
      <c r="E181" s="1" t="s">
        <v>677</v>
      </c>
      <c r="F181" s="1" t="s">
        <v>26</v>
      </c>
      <c r="G181" s="1" t="s">
        <v>27</v>
      </c>
      <c r="H181" s="1" t="s">
        <v>678</v>
      </c>
      <c r="I181" s="1" t="s">
        <v>679</v>
      </c>
      <c r="J181" s="1" t="s">
        <v>679</v>
      </c>
      <c r="K181" s="1"/>
      <c r="L181" s="1">
        <v>-2.0</v>
      </c>
      <c r="M181" s="1"/>
      <c r="N181" s="1">
        <v>12.64175</v>
      </c>
      <c r="O181" s="1" t="s">
        <v>30</v>
      </c>
      <c r="P181" s="1" t="s">
        <v>680</v>
      </c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ht="15.75" hidden="1" customHeight="1">
      <c r="A182" s="1" t="s">
        <v>57</v>
      </c>
      <c r="B182" s="1" t="s">
        <v>17</v>
      </c>
      <c r="C182" s="1">
        <v>274.0</v>
      </c>
      <c r="D182" s="1">
        <v>0.0</v>
      </c>
      <c r="E182" s="1" t="s">
        <v>58</v>
      </c>
      <c r="F182" s="1" t="s">
        <v>26</v>
      </c>
      <c r="G182" s="1" t="s">
        <v>27</v>
      </c>
      <c r="H182" s="1" t="s">
        <v>681</v>
      </c>
      <c r="I182" s="1" t="s">
        <v>682</v>
      </c>
      <c r="J182" s="1" t="s">
        <v>682</v>
      </c>
      <c r="K182" s="1"/>
      <c r="L182" s="1">
        <v>-3.0</v>
      </c>
      <c r="M182" s="1"/>
      <c r="N182" s="1">
        <v>11.278566666666666</v>
      </c>
      <c r="O182" s="1" t="s">
        <v>30</v>
      </c>
      <c r="P182" s="1" t="s">
        <v>683</v>
      </c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ht="15.75" hidden="1" customHeight="1">
      <c r="A183" s="1" t="s">
        <v>24</v>
      </c>
      <c r="B183" s="1" t="s">
        <v>17</v>
      </c>
      <c r="C183" s="1">
        <v>914.0</v>
      </c>
      <c r="D183" s="1">
        <v>0.0</v>
      </c>
      <c r="E183" s="1" t="s">
        <v>677</v>
      </c>
      <c r="F183" s="1" t="s">
        <v>26</v>
      </c>
      <c r="G183" s="1" t="s">
        <v>27</v>
      </c>
      <c r="H183" s="1" t="s">
        <v>684</v>
      </c>
      <c r="I183" s="1" t="s">
        <v>685</v>
      </c>
      <c r="J183" s="1" t="s">
        <v>685</v>
      </c>
      <c r="K183" s="1"/>
      <c r="L183" s="1">
        <v>-4.0</v>
      </c>
      <c r="M183" s="1"/>
      <c r="N183" s="1">
        <v>11.639816666666666</v>
      </c>
      <c r="O183" s="1" t="s">
        <v>30</v>
      </c>
      <c r="P183" s="1" t="s">
        <v>686</v>
      </c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ht="15.75" hidden="1" customHeight="1">
      <c r="A184" s="1" t="s">
        <v>57</v>
      </c>
      <c r="B184" s="1" t="s">
        <v>17</v>
      </c>
      <c r="C184" s="1">
        <v>394.0</v>
      </c>
      <c r="D184" s="1">
        <v>0.0</v>
      </c>
      <c r="E184" s="1" t="s">
        <v>58</v>
      </c>
      <c r="F184" s="1" t="s">
        <v>26</v>
      </c>
      <c r="G184" s="1" t="s">
        <v>27</v>
      </c>
      <c r="H184" s="1" t="s">
        <v>687</v>
      </c>
      <c r="I184" s="1" t="s">
        <v>688</v>
      </c>
      <c r="J184" s="1" t="s">
        <v>688</v>
      </c>
      <c r="K184" s="1"/>
      <c r="L184" s="1">
        <v>-7.0</v>
      </c>
      <c r="M184" s="1"/>
      <c r="N184" s="1">
        <v>7.031883333333333</v>
      </c>
      <c r="O184" s="1" t="s">
        <v>30</v>
      </c>
      <c r="P184" s="1" t="s">
        <v>689</v>
      </c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ht="15.75" hidden="1" customHeight="1">
      <c r="A185" s="1" t="s">
        <v>41</v>
      </c>
      <c r="B185" s="1" t="s">
        <v>17</v>
      </c>
      <c r="C185" s="1">
        <v>329.0</v>
      </c>
      <c r="D185" s="1">
        <v>0.0</v>
      </c>
      <c r="E185" s="1"/>
      <c r="F185" s="1" t="s">
        <v>26</v>
      </c>
      <c r="G185" s="1" t="s">
        <v>27</v>
      </c>
      <c r="H185" s="1" t="s">
        <v>690</v>
      </c>
      <c r="I185" s="1" t="s">
        <v>691</v>
      </c>
      <c r="J185" s="1" t="s">
        <v>691</v>
      </c>
      <c r="K185" s="1"/>
      <c r="L185" s="1">
        <v>-3.0</v>
      </c>
      <c r="M185" s="1"/>
      <c r="N185" s="1">
        <v>11.122233333333334</v>
      </c>
      <c r="O185" s="1" t="s">
        <v>30</v>
      </c>
      <c r="P185" s="1" t="s">
        <v>692</v>
      </c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ht="15.75" hidden="1" customHeight="1">
      <c r="A186" s="1" t="s">
        <v>24</v>
      </c>
      <c r="B186" s="1" t="s">
        <v>17</v>
      </c>
      <c r="C186" s="1">
        <v>376.0</v>
      </c>
      <c r="D186" s="1">
        <v>0.0</v>
      </c>
      <c r="E186" s="1" t="s">
        <v>693</v>
      </c>
      <c r="F186" s="1" t="s">
        <v>26</v>
      </c>
      <c r="G186" s="1" t="s">
        <v>27</v>
      </c>
      <c r="H186" s="1" t="s">
        <v>694</v>
      </c>
      <c r="I186" s="1" t="s">
        <v>695</v>
      </c>
      <c r="J186" s="1" t="s">
        <v>695</v>
      </c>
      <c r="K186" s="1"/>
      <c r="L186" s="1">
        <v>-3.0</v>
      </c>
      <c r="M186" s="1"/>
      <c r="N186" s="1">
        <v>11.4068</v>
      </c>
      <c r="O186" s="1" t="s">
        <v>30</v>
      </c>
      <c r="P186" s="1" t="s">
        <v>696</v>
      </c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ht="15.75" hidden="1" customHeight="1">
      <c r="A187" s="1" t="s">
        <v>32</v>
      </c>
      <c r="B187" s="1" t="s">
        <v>17</v>
      </c>
      <c r="C187" s="1">
        <v>683.0</v>
      </c>
      <c r="D187" s="1">
        <v>0.0</v>
      </c>
      <c r="E187" s="1" t="s">
        <v>65</v>
      </c>
      <c r="F187" s="1" t="s">
        <v>66</v>
      </c>
      <c r="G187" s="1" t="s">
        <v>27</v>
      </c>
      <c r="H187" s="1" t="s">
        <v>697</v>
      </c>
      <c r="I187" s="1" t="s">
        <v>698</v>
      </c>
      <c r="J187" s="1" t="s">
        <v>699</v>
      </c>
      <c r="K187" s="1" t="s">
        <v>700</v>
      </c>
      <c r="L187" s="1">
        <v>-17.0</v>
      </c>
      <c r="M187" s="1">
        <v>0.006116666666666667</v>
      </c>
      <c r="N187" s="1">
        <v>9.227583333333333</v>
      </c>
      <c r="O187" s="1" t="s">
        <v>36</v>
      </c>
      <c r="P187" s="1" t="s">
        <v>701</v>
      </c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ht="15.75" hidden="1" customHeight="1">
      <c r="A188" s="1" t="s">
        <v>57</v>
      </c>
      <c r="B188" s="1" t="s">
        <v>17</v>
      </c>
      <c r="C188" s="1">
        <v>324.0</v>
      </c>
      <c r="D188" s="1">
        <v>0.0</v>
      </c>
      <c r="E188" s="1" t="s">
        <v>58</v>
      </c>
      <c r="F188" s="1" t="s">
        <v>26</v>
      </c>
      <c r="G188" s="1" t="s">
        <v>27</v>
      </c>
      <c r="H188" s="1" t="s">
        <v>702</v>
      </c>
      <c r="I188" s="1" t="s">
        <v>703</v>
      </c>
      <c r="J188" s="1" t="s">
        <v>703</v>
      </c>
      <c r="K188" s="1"/>
      <c r="L188" s="1">
        <v>1.0</v>
      </c>
      <c r="M188" s="1"/>
      <c r="N188" s="1">
        <v>16.898816666666665</v>
      </c>
      <c r="O188" s="1" t="s">
        <v>30</v>
      </c>
      <c r="P188" s="1" t="s">
        <v>704</v>
      </c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ht="15.75" hidden="1" customHeight="1">
      <c r="A189" s="1" t="s">
        <v>16</v>
      </c>
      <c r="B189" s="1" t="s">
        <v>17</v>
      </c>
      <c r="C189" s="1">
        <v>20.0</v>
      </c>
      <c r="D189" s="1">
        <v>35.0</v>
      </c>
      <c r="E189" s="1"/>
      <c r="F189" s="1" t="s">
        <v>18</v>
      </c>
      <c r="G189" s="1" t="s">
        <v>19</v>
      </c>
      <c r="H189" s="1" t="s">
        <v>705</v>
      </c>
      <c r="I189" s="1" t="s">
        <v>706</v>
      </c>
      <c r="J189" s="1" t="s">
        <v>706</v>
      </c>
      <c r="K189" s="1"/>
      <c r="L189" s="1">
        <v>-4.0</v>
      </c>
      <c r="M189" s="1"/>
      <c r="N189" s="1">
        <v>0.2786</v>
      </c>
      <c r="O189" s="1" t="s">
        <v>22</v>
      </c>
      <c r="P189" s="1" t="s">
        <v>707</v>
      </c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ht="15.75" hidden="1" customHeight="1">
      <c r="A190" s="1" t="s">
        <v>41</v>
      </c>
      <c r="B190" s="1" t="s">
        <v>17</v>
      </c>
      <c r="C190" s="1">
        <v>329.0</v>
      </c>
      <c r="D190" s="1">
        <v>0.0</v>
      </c>
      <c r="E190" s="1"/>
      <c r="F190" s="1" t="s">
        <v>26</v>
      </c>
      <c r="G190" s="1" t="s">
        <v>27</v>
      </c>
      <c r="H190" s="1" t="s">
        <v>708</v>
      </c>
      <c r="I190" s="1" t="s">
        <v>709</v>
      </c>
      <c r="J190" s="1" t="s">
        <v>709</v>
      </c>
      <c r="K190" s="1"/>
      <c r="L190" s="1">
        <v>1.0</v>
      </c>
      <c r="M190" s="1"/>
      <c r="N190" s="1">
        <v>16.03173333333333</v>
      </c>
      <c r="O190" s="1" t="s">
        <v>30</v>
      </c>
      <c r="P190" s="1" t="s">
        <v>710</v>
      </c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ht="15.75" hidden="1" customHeight="1">
      <c r="A191" s="1" t="s">
        <v>41</v>
      </c>
      <c r="B191" s="1" t="s">
        <v>17</v>
      </c>
      <c r="C191" s="1">
        <v>668.0</v>
      </c>
      <c r="D191" s="1">
        <v>0.0</v>
      </c>
      <c r="E191" s="1"/>
      <c r="F191" s="1" t="s">
        <v>26</v>
      </c>
      <c r="G191" s="1" t="s">
        <v>27</v>
      </c>
      <c r="H191" s="1" t="s">
        <v>711</v>
      </c>
      <c r="I191" s="1" t="s">
        <v>712</v>
      </c>
      <c r="J191" s="1" t="s">
        <v>712</v>
      </c>
      <c r="K191" s="1"/>
      <c r="L191" s="1">
        <v>0.0</v>
      </c>
      <c r="M191" s="1"/>
      <c r="N191" s="1">
        <v>14.59925</v>
      </c>
      <c r="O191" s="1" t="s">
        <v>30</v>
      </c>
      <c r="P191" s="1" t="s">
        <v>713</v>
      </c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ht="15.75" hidden="1" customHeight="1">
      <c r="A192" s="1" t="s">
        <v>16</v>
      </c>
      <c r="B192" s="1" t="s">
        <v>17</v>
      </c>
      <c r="C192" s="1">
        <v>249.0</v>
      </c>
      <c r="D192" s="1">
        <v>0.0</v>
      </c>
      <c r="E192" s="1"/>
      <c r="F192" s="1" t="s">
        <v>18</v>
      </c>
      <c r="G192" s="1" t="s">
        <v>19</v>
      </c>
      <c r="H192" s="1" t="s">
        <v>714</v>
      </c>
      <c r="I192" s="1" t="s">
        <v>715</v>
      </c>
      <c r="J192" s="1" t="s">
        <v>715</v>
      </c>
      <c r="K192" s="1"/>
      <c r="L192" s="1">
        <v>3.0</v>
      </c>
      <c r="M192" s="1"/>
      <c r="N192" s="1">
        <v>8.7754</v>
      </c>
      <c r="O192" s="1" t="s">
        <v>22</v>
      </c>
      <c r="P192" s="1" t="s">
        <v>716</v>
      </c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ht="15.75" hidden="1" customHeight="1">
      <c r="A193" s="1" t="s">
        <v>24</v>
      </c>
      <c r="B193" s="1" t="s">
        <v>17</v>
      </c>
      <c r="C193" s="1">
        <v>557.0</v>
      </c>
      <c r="D193" s="1">
        <v>0.0</v>
      </c>
      <c r="E193" s="1" t="s">
        <v>717</v>
      </c>
      <c r="F193" s="1" t="s">
        <v>26</v>
      </c>
      <c r="G193" s="1" t="s">
        <v>27</v>
      </c>
      <c r="H193" s="1" t="s">
        <v>718</v>
      </c>
      <c r="I193" s="1" t="s">
        <v>719</v>
      </c>
      <c r="J193" s="1" t="s">
        <v>719</v>
      </c>
      <c r="K193" s="1"/>
      <c r="L193" s="1">
        <v>0.0</v>
      </c>
      <c r="M193" s="1"/>
      <c r="N193" s="1">
        <v>15.0582</v>
      </c>
      <c r="O193" s="1" t="s">
        <v>30</v>
      </c>
      <c r="P193" s="1" t="s">
        <v>720</v>
      </c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ht="15.75" hidden="1" customHeight="1">
      <c r="A194" s="1" t="s">
        <v>32</v>
      </c>
      <c r="B194" s="1" t="s">
        <v>17</v>
      </c>
      <c r="C194" s="1">
        <v>338.0</v>
      </c>
      <c r="D194" s="1">
        <v>0.0</v>
      </c>
      <c r="E194" s="1" t="s">
        <v>628</v>
      </c>
      <c r="F194" s="1" t="s">
        <v>66</v>
      </c>
      <c r="G194" s="1" t="s">
        <v>27</v>
      </c>
      <c r="H194" s="1" t="s">
        <v>721</v>
      </c>
      <c r="I194" s="1" t="s">
        <v>722</v>
      </c>
      <c r="J194" s="1" t="s">
        <v>723</v>
      </c>
      <c r="K194" s="1" t="s">
        <v>724</v>
      </c>
      <c r="L194" s="1">
        <v>-15.0</v>
      </c>
      <c r="M194" s="1">
        <v>0.00505</v>
      </c>
      <c r="N194" s="1">
        <v>9.222866666666667</v>
      </c>
      <c r="O194" s="1" t="s">
        <v>36</v>
      </c>
      <c r="P194" s="1" t="s">
        <v>725</v>
      </c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ht="15.75" hidden="1" customHeight="1">
      <c r="A195" s="1" t="s">
        <v>41</v>
      </c>
      <c r="B195" s="1" t="s">
        <v>17</v>
      </c>
      <c r="C195" s="1">
        <v>364.0</v>
      </c>
      <c r="D195" s="1">
        <v>0.0</v>
      </c>
      <c r="E195" s="1"/>
      <c r="F195" s="1" t="s">
        <v>26</v>
      </c>
      <c r="G195" s="1" t="s">
        <v>27</v>
      </c>
      <c r="H195" s="1" t="s">
        <v>726</v>
      </c>
      <c r="I195" s="1" t="s">
        <v>727</v>
      </c>
      <c r="J195" s="1" t="s">
        <v>727</v>
      </c>
      <c r="K195" s="1"/>
      <c r="L195" s="1">
        <v>0.0</v>
      </c>
      <c r="M195" s="1"/>
      <c r="N195" s="1">
        <v>14.983116666666668</v>
      </c>
      <c r="O195" s="1" t="s">
        <v>30</v>
      </c>
      <c r="P195" s="1" t="s">
        <v>728</v>
      </c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ht="15.75" hidden="1" customHeight="1">
      <c r="A196" s="1" t="s">
        <v>57</v>
      </c>
      <c r="B196" s="1" t="s">
        <v>17</v>
      </c>
      <c r="C196" s="2">
        <v>563.0</v>
      </c>
      <c r="D196" s="1">
        <v>0.0</v>
      </c>
      <c r="E196" s="1" t="s">
        <v>58</v>
      </c>
      <c r="F196" s="1" t="s">
        <v>26</v>
      </c>
      <c r="G196" s="1" t="s">
        <v>27</v>
      </c>
      <c r="H196" s="1" t="s">
        <v>729</v>
      </c>
      <c r="I196" s="1" t="s">
        <v>730</v>
      </c>
      <c r="J196" s="1" t="s">
        <v>730</v>
      </c>
      <c r="K196" s="1"/>
      <c r="L196" s="1">
        <v>-1.0</v>
      </c>
      <c r="M196" s="1"/>
      <c r="N196" s="1">
        <v>13.69745</v>
      </c>
      <c r="O196" s="1" t="s">
        <v>30</v>
      </c>
      <c r="P196" s="1" t="s">
        <v>731</v>
      </c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ht="15.75" hidden="1" customHeight="1">
      <c r="A197" s="1" t="s">
        <v>32</v>
      </c>
      <c r="B197" s="1" t="s">
        <v>17</v>
      </c>
      <c r="C197" s="2">
        <v>428.0</v>
      </c>
      <c r="D197" s="1">
        <v>0.0</v>
      </c>
      <c r="E197" s="1" t="s">
        <v>65</v>
      </c>
      <c r="F197" s="1" t="s">
        <v>66</v>
      </c>
      <c r="G197" s="1" t="s">
        <v>27</v>
      </c>
      <c r="H197" s="1" t="s">
        <v>732</v>
      </c>
      <c r="I197" s="1" t="s">
        <v>733</v>
      </c>
      <c r="J197" s="1" t="s">
        <v>734</v>
      </c>
      <c r="K197" s="1" t="s">
        <v>735</v>
      </c>
      <c r="L197" s="1">
        <v>-7.0</v>
      </c>
      <c r="M197" s="1">
        <v>0.0077</v>
      </c>
      <c r="N197" s="1">
        <v>13.12735</v>
      </c>
      <c r="O197" s="1" t="s">
        <v>36</v>
      </c>
      <c r="P197" s="1" t="s">
        <v>736</v>
      </c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ht="15.75" hidden="1" customHeight="1">
      <c r="A198" s="1" t="s">
        <v>32</v>
      </c>
      <c r="B198" s="1" t="s">
        <v>17</v>
      </c>
      <c r="C198" s="1">
        <v>299.0</v>
      </c>
      <c r="D198" s="1">
        <v>0.0</v>
      </c>
      <c r="E198" s="1" t="s">
        <v>65</v>
      </c>
      <c r="F198" s="1" t="s">
        <v>66</v>
      </c>
      <c r="G198" s="1" t="s">
        <v>27</v>
      </c>
      <c r="H198" s="1" t="s">
        <v>737</v>
      </c>
      <c r="I198" s="1" t="s">
        <v>738</v>
      </c>
      <c r="J198" s="1" t="s">
        <v>739</v>
      </c>
      <c r="K198" s="1" t="s">
        <v>740</v>
      </c>
      <c r="L198" s="1">
        <v>-2.0</v>
      </c>
      <c r="M198" s="1">
        <v>0.0079</v>
      </c>
      <c r="N198" s="1">
        <v>18.921416666666666</v>
      </c>
      <c r="O198" s="1" t="s">
        <v>36</v>
      </c>
      <c r="P198" s="1" t="s">
        <v>741</v>
      </c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ht="15.75" hidden="1" customHeight="1">
      <c r="A199" s="1" t="s">
        <v>41</v>
      </c>
      <c r="B199" s="1" t="s">
        <v>17</v>
      </c>
      <c r="C199" s="1">
        <v>528.0</v>
      </c>
      <c r="D199" s="1">
        <v>0.0</v>
      </c>
      <c r="E199" s="1"/>
      <c r="F199" s="1" t="s">
        <v>26</v>
      </c>
      <c r="G199" s="1" t="s">
        <v>27</v>
      </c>
      <c r="H199" s="1" t="s">
        <v>742</v>
      </c>
      <c r="I199" s="1" t="s">
        <v>743</v>
      </c>
      <c r="J199" s="1" t="s">
        <v>743</v>
      </c>
      <c r="K199" s="1"/>
      <c r="L199" s="1">
        <v>2.0</v>
      </c>
      <c r="M199" s="1"/>
      <c r="N199" s="1">
        <v>17.447133333333333</v>
      </c>
      <c r="O199" s="1" t="s">
        <v>30</v>
      </c>
      <c r="P199" s="1" t="s">
        <v>744</v>
      </c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ht="15.75" hidden="1" customHeight="1">
      <c r="A200" s="1" t="s">
        <v>32</v>
      </c>
      <c r="B200" s="1" t="s">
        <v>17</v>
      </c>
      <c r="C200" s="1">
        <v>199.0</v>
      </c>
      <c r="D200" s="1">
        <v>50.0</v>
      </c>
      <c r="E200" s="1"/>
      <c r="F200" s="1" t="s">
        <v>18</v>
      </c>
      <c r="G200" s="1" t="s">
        <v>27</v>
      </c>
      <c r="H200" s="1" t="s">
        <v>745</v>
      </c>
      <c r="I200" s="1" t="s">
        <v>746</v>
      </c>
      <c r="J200" s="1" t="s">
        <v>746</v>
      </c>
      <c r="K200" s="1"/>
      <c r="L200" s="1">
        <v>-9.0</v>
      </c>
      <c r="M200" s="1"/>
      <c r="N200" s="1">
        <v>13.5674</v>
      </c>
      <c r="O200" s="1" t="s">
        <v>36</v>
      </c>
      <c r="P200" s="1" t="s">
        <v>747</v>
      </c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ht="15.75" hidden="1" customHeight="1">
      <c r="A201" s="1" t="s">
        <v>16</v>
      </c>
      <c r="B201" s="1" t="s">
        <v>17</v>
      </c>
      <c r="C201" s="1">
        <v>119.0</v>
      </c>
      <c r="D201" s="1">
        <v>0.0</v>
      </c>
      <c r="E201" s="1"/>
      <c r="F201" s="1" t="s">
        <v>18</v>
      </c>
      <c r="G201" s="1" t="s">
        <v>19</v>
      </c>
      <c r="H201" s="1" t="s">
        <v>748</v>
      </c>
      <c r="I201" s="1" t="s">
        <v>749</v>
      </c>
      <c r="J201" s="1" t="s">
        <v>749</v>
      </c>
      <c r="K201" s="1"/>
      <c r="L201" s="1">
        <v>6.0</v>
      </c>
      <c r="M201" s="1"/>
      <c r="N201" s="1">
        <v>11.72545</v>
      </c>
      <c r="O201" s="1" t="s">
        <v>22</v>
      </c>
      <c r="P201" s="1" t="s">
        <v>750</v>
      </c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ht="15.75" hidden="1" customHeight="1">
      <c r="A202" s="1" t="s">
        <v>24</v>
      </c>
      <c r="B202" s="1" t="s">
        <v>17</v>
      </c>
      <c r="C202" s="1">
        <v>281.0</v>
      </c>
      <c r="D202" s="1">
        <v>0.0</v>
      </c>
      <c r="E202" s="1" t="s">
        <v>204</v>
      </c>
      <c r="F202" s="1" t="s">
        <v>26</v>
      </c>
      <c r="G202" s="1" t="s">
        <v>27</v>
      </c>
      <c r="H202" s="1" t="s">
        <v>751</v>
      </c>
      <c r="I202" s="1" t="s">
        <v>752</v>
      </c>
      <c r="J202" s="1" t="s">
        <v>752</v>
      </c>
      <c r="K202" s="1"/>
      <c r="L202" s="1">
        <v>2.0</v>
      </c>
      <c r="M202" s="1"/>
      <c r="N202" s="1">
        <v>17.959016666666667</v>
      </c>
      <c r="O202" s="1" t="s">
        <v>30</v>
      </c>
      <c r="P202" s="1" t="s">
        <v>753</v>
      </c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ht="15.75" hidden="1" customHeight="1">
      <c r="A203" s="1" t="s">
        <v>41</v>
      </c>
      <c r="B203" s="1" t="s">
        <v>17</v>
      </c>
      <c r="C203" s="1">
        <v>429.0</v>
      </c>
      <c r="D203" s="1">
        <v>0.0</v>
      </c>
      <c r="E203" s="1"/>
      <c r="F203" s="1" t="s">
        <v>26</v>
      </c>
      <c r="G203" s="1" t="s">
        <v>27</v>
      </c>
      <c r="H203" s="1" t="s">
        <v>754</v>
      </c>
      <c r="I203" s="1" t="s">
        <v>755</v>
      </c>
      <c r="J203" s="1" t="s">
        <v>755</v>
      </c>
      <c r="K203" s="1"/>
      <c r="L203" s="1">
        <v>-8.0</v>
      </c>
      <c r="M203" s="1"/>
      <c r="N203" s="1">
        <v>6.79595</v>
      </c>
      <c r="O203" s="1" t="s">
        <v>30</v>
      </c>
      <c r="P203" s="1" t="s">
        <v>756</v>
      </c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ht="15.75" hidden="1" customHeight="1">
      <c r="A204" s="1" t="s">
        <v>57</v>
      </c>
      <c r="B204" s="1" t="s">
        <v>17</v>
      </c>
      <c r="C204" s="1">
        <v>329.0</v>
      </c>
      <c r="D204" s="1">
        <v>0.0</v>
      </c>
      <c r="E204" s="1" t="s">
        <v>58</v>
      </c>
      <c r="F204" s="1" t="s">
        <v>26</v>
      </c>
      <c r="G204" s="1" t="s">
        <v>27</v>
      </c>
      <c r="H204" s="1" t="s">
        <v>757</v>
      </c>
      <c r="I204" s="1" t="s">
        <v>758</v>
      </c>
      <c r="J204" s="1" t="s">
        <v>758</v>
      </c>
      <c r="K204" s="1"/>
      <c r="L204" s="1">
        <v>-6.0</v>
      </c>
      <c r="M204" s="1"/>
      <c r="N204" s="1">
        <v>8.698066666666668</v>
      </c>
      <c r="O204" s="1" t="s">
        <v>30</v>
      </c>
      <c r="P204" s="1" t="s">
        <v>759</v>
      </c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ht="15.75" hidden="1" customHeight="1">
      <c r="A205" s="1" t="s">
        <v>32</v>
      </c>
      <c r="B205" s="1" t="s">
        <v>17</v>
      </c>
      <c r="C205" s="2">
        <v>523.0</v>
      </c>
      <c r="D205" s="1">
        <v>0.0</v>
      </c>
      <c r="E205" s="1" t="s">
        <v>65</v>
      </c>
      <c r="F205" s="1" t="s">
        <v>66</v>
      </c>
      <c r="G205" s="1" t="s">
        <v>27</v>
      </c>
      <c r="H205" s="1" t="s">
        <v>760</v>
      </c>
      <c r="I205" s="1" t="s">
        <v>761</v>
      </c>
      <c r="J205" s="1" t="s">
        <v>762</v>
      </c>
      <c r="K205" s="1" t="s">
        <v>763</v>
      </c>
      <c r="L205" s="1">
        <v>-4.0</v>
      </c>
      <c r="M205" s="1">
        <v>0.006483333333333333</v>
      </c>
      <c r="N205" s="1">
        <v>29.9625</v>
      </c>
      <c r="O205" s="1" t="s">
        <v>36</v>
      </c>
      <c r="P205" s="1" t="s">
        <v>764</v>
      </c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ht="15.75" hidden="1" customHeight="1">
      <c r="A206" s="1" t="s">
        <v>32</v>
      </c>
      <c r="B206" s="1" t="s">
        <v>17</v>
      </c>
      <c r="C206" s="2">
        <v>238.0</v>
      </c>
      <c r="D206" s="1">
        <v>12.0</v>
      </c>
      <c r="E206" s="1" t="s">
        <v>628</v>
      </c>
      <c r="F206" s="1" t="s">
        <v>66</v>
      </c>
      <c r="G206" s="1" t="s">
        <v>27</v>
      </c>
      <c r="H206" s="1" t="s">
        <v>765</v>
      </c>
      <c r="I206" s="1" t="s">
        <v>766</v>
      </c>
      <c r="J206" s="1" t="s">
        <v>767</v>
      </c>
      <c r="K206" s="1" t="s">
        <v>768</v>
      </c>
      <c r="L206" s="1">
        <v>-8.0</v>
      </c>
      <c r="M206" s="1">
        <v>0.0067666666666666665</v>
      </c>
      <c r="N206" s="1">
        <v>10.72905</v>
      </c>
      <c r="O206" s="1" t="s">
        <v>36</v>
      </c>
      <c r="P206" s="1" t="s">
        <v>769</v>
      </c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ht="15.75" hidden="1" customHeight="1">
      <c r="A207" s="1" t="s">
        <v>16</v>
      </c>
      <c r="B207" s="1" t="s">
        <v>17</v>
      </c>
      <c r="C207" s="2">
        <v>49.0</v>
      </c>
      <c r="D207" s="1">
        <v>0.0</v>
      </c>
      <c r="E207" s="1"/>
      <c r="F207" s="1" t="s">
        <v>18</v>
      </c>
      <c r="G207" s="1" t="s">
        <v>19</v>
      </c>
      <c r="H207" s="1" t="s">
        <v>770</v>
      </c>
      <c r="I207" s="1" t="s">
        <v>771</v>
      </c>
      <c r="J207" s="1" t="s">
        <v>771</v>
      </c>
      <c r="K207" s="1"/>
      <c r="L207" s="1">
        <v>-3.0</v>
      </c>
      <c r="M207" s="1"/>
      <c r="N207" s="1">
        <v>1.3654666666666666</v>
      </c>
      <c r="O207" s="1" t="s">
        <v>22</v>
      </c>
      <c r="P207" s="1" t="s">
        <v>772</v>
      </c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ht="15.75" hidden="1" customHeight="1">
      <c r="A208" s="1" t="s">
        <v>41</v>
      </c>
      <c r="B208" s="1" t="s">
        <v>88</v>
      </c>
      <c r="C208" s="1">
        <v>742.0</v>
      </c>
      <c r="D208" s="1">
        <v>0.0</v>
      </c>
      <c r="E208" s="1"/>
      <c r="F208" s="1" t="s">
        <v>26</v>
      </c>
      <c r="G208" s="1" t="s">
        <v>27</v>
      </c>
      <c r="H208" s="1" t="s">
        <v>773</v>
      </c>
      <c r="I208" s="1" t="s">
        <v>774</v>
      </c>
      <c r="J208" s="1" t="s">
        <v>774</v>
      </c>
      <c r="K208" s="1"/>
      <c r="L208" s="1">
        <v>0.0</v>
      </c>
      <c r="M208" s="1"/>
      <c r="N208" s="1">
        <v>15.816816666666666</v>
      </c>
      <c r="O208" s="1" t="s">
        <v>30</v>
      </c>
      <c r="P208" s="1" t="s">
        <v>775</v>
      </c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ht="15.75" hidden="1" customHeight="1">
      <c r="A209" s="1" t="s">
        <v>16</v>
      </c>
      <c r="B209" s="1" t="s">
        <v>17</v>
      </c>
      <c r="C209" s="1">
        <v>618.0</v>
      </c>
      <c r="D209" s="1">
        <v>0.0</v>
      </c>
      <c r="E209" s="1"/>
      <c r="F209" s="1" t="s">
        <v>18</v>
      </c>
      <c r="G209" s="1" t="s">
        <v>19</v>
      </c>
      <c r="H209" s="1" t="s">
        <v>776</v>
      </c>
      <c r="I209" s="1" t="s">
        <v>777</v>
      </c>
      <c r="J209" s="1" t="s">
        <v>777</v>
      </c>
      <c r="K209" s="1"/>
      <c r="L209" s="1">
        <v>8.0</v>
      </c>
      <c r="M209" s="1"/>
      <c r="N209" s="1">
        <v>13.81915</v>
      </c>
      <c r="O209" s="1" t="s">
        <v>22</v>
      </c>
      <c r="P209" s="1" t="s">
        <v>778</v>
      </c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ht="15.75" hidden="1" customHeight="1">
      <c r="A210" s="1" t="s">
        <v>32</v>
      </c>
      <c r="B210" s="1" t="s">
        <v>17</v>
      </c>
      <c r="C210" s="2">
        <v>323.0</v>
      </c>
      <c r="D210" s="1">
        <v>0.0</v>
      </c>
      <c r="E210" s="1" t="s">
        <v>628</v>
      </c>
      <c r="F210" s="1" t="s">
        <v>66</v>
      </c>
      <c r="G210" s="1" t="s">
        <v>19</v>
      </c>
      <c r="H210" s="1" t="s">
        <v>779</v>
      </c>
      <c r="I210" s="1" t="s">
        <v>780</v>
      </c>
      <c r="J210" s="1" t="s">
        <v>781</v>
      </c>
      <c r="K210" s="1" t="s">
        <v>782</v>
      </c>
      <c r="L210" s="1">
        <v>-1.0</v>
      </c>
      <c r="M210" s="1">
        <v>0.007866666666666666</v>
      </c>
      <c r="N210" s="1">
        <v>9.402883333333333</v>
      </c>
      <c r="O210" s="1" t="s">
        <v>36</v>
      </c>
      <c r="P210" s="1" t="s">
        <v>783</v>
      </c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ht="15.75" hidden="1" customHeight="1">
      <c r="A211" s="1" t="s">
        <v>32</v>
      </c>
      <c r="B211" s="1" t="s">
        <v>17</v>
      </c>
      <c r="C211" s="1">
        <v>191.0</v>
      </c>
      <c r="D211" s="1">
        <v>48.0</v>
      </c>
      <c r="E211" s="1"/>
      <c r="F211" s="1" t="s">
        <v>18</v>
      </c>
      <c r="G211" s="1" t="s">
        <v>27</v>
      </c>
      <c r="H211" s="1" t="s">
        <v>784</v>
      </c>
      <c r="I211" s="1" t="s">
        <v>785</v>
      </c>
      <c r="J211" s="1" t="s">
        <v>785</v>
      </c>
      <c r="K211" s="1"/>
      <c r="L211" s="1">
        <v>-6.0</v>
      </c>
      <c r="M211" s="1"/>
      <c r="N211" s="1">
        <v>12.1706</v>
      </c>
      <c r="O211" s="1" t="s">
        <v>36</v>
      </c>
      <c r="P211" s="1" t="s">
        <v>786</v>
      </c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ht="15.75" hidden="1" customHeight="1">
      <c r="A212" s="1" t="s">
        <v>41</v>
      </c>
      <c r="B212" s="1" t="s">
        <v>17</v>
      </c>
      <c r="C212" s="2">
        <v>274.0</v>
      </c>
      <c r="D212" s="1">
        <v>0.0</v>
      </c>
      <c r="E212" s="1"/>
      <c r="F212" s="1" t="s">
        <v>26</v>
      </c>
      <c r="G212" s="1" t="s">
        <v>27</v>
      </c>
      <c r="H212" s="1" t="s">
        <v>787</v>
      </c>
      <c r="I212" s="1" t="s">
        <v>788</v>
      </c>
      <c r="J212" s="1" t="s">
        <v>788</v>
      </c>
      <c r="K212" s="1"/>
      <c r="L212" s="1">
        <v>-3.0</v>
      </c>
      <c r="M212" s="1"/>
      <c r="N212" s="1">
        <v>11.20895</v>
      </c>
      <c r="O212" s="1" t="s">
        <v>30</v>
      </c>
      <c r="P212" s="1" t="s">
        <v>789</v>
      </c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ht="15.75" hidden="1" customHeight="1">
      <c r="A213" s="1" t="s">
        <v>57</v>
      </c>
      <c r="B213" s="1" t="s">
        <v>17</v>
      </c>
      <c r="C213" s="1">
        <v>379.0</v>
      </c>
      <c r="D213" s="1">
        <v>0.0</v>
      </c>
      <c r="E213" s="1" t="s">
        <v>58</v>
      </c>
      <c r="F213" s="1" t="s">
        <v>26</v>
      </c>
      <c r="G213" s="1" t="s">
        <v>27</v>
      </c>
      <c r="H213" s="1" t="s">
        <v>790</v>
      </c>
      <c r="I213" s="1" t="s">
        <v>791</v>
      </c>
      <c r="J213" s="1" t="s">
        <v>791</v>
      </c>
      <c r="K213" s="1"/>
      <c r="L213" s="1">
        <v>-2.0</v>
      </c>
      <c r="M213" s="1"/>
      <c r="N213" s="1">
        <v>12.3552</v>
      </c>
      <c r="O213" s="1" t="s">
        <v>30</v>
      </c>
      <c r="P213" s="1" t="s">
        <v>792</v>
      </c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ht="15.75" hidden="1" customHeight="1">
      <c r="A214" s="1" t="s">
        <v>32</v>
      </c>
      <c r="B214" s="1" t="s">
        <v>17</v>
      </c>
      <c r="C214" s="1">
        <v>306.0</v>
      </c>
      <c r="D214" s="1">
        <v>306.0</v>
      </c>
      <c r="E214" s="1" t="s">
        <v>65</v>
      </c>
      <c r="F214" s="1" t="s">
        <v>66</v>
      </c>
      <c r="G214" s="1" t="s">
        <v>27</v>
      </c>
      <c r="H214" s="1" t="s">
        <v>793</v>
      </c>
      <c r="I214" s="1" t="s">
        <v>794</v>
      </c>
      <c r="J214" s="1" t="s">
        <v>795</v>
      </c>
      <c r="K214" s="1" t="s">
        <v>796</v>
      </c>
      <c r="L214" s="1">
        <v>-11.0</v>
      </c>
      <c r="M214" s="1">
        <v>0.0073</v>
      </c>
      <c r="N214" s="1">
        <v>16.81015</v>
      </c>
      <c r="O214" s="1" t="s">
        <v>36</v>
      </c>
      <c r="P214" s="1" t="s">
        <v>797</v>
      </c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ht="15.75" hidden="1" customHeight="1">
      <c r="A215" s="1" t="s">
        <v>57</v>
      </c>
      <c r="B215" s="1" t="s">
        <v>17</v>
      </c>
      <c r="C215" s="1">
        <v>469.0</v>
      </c>
      <c r="D215" s="1">
        <v>0.0</v>
      </c>
      <c r="E215" s="1" t="s">
        <v>58</v>
      </c>
      <c r="F215" s="1" t="s">
        <v>26</v>
      </c>
      <c r="G215" s="1" t="s">
        <v>27</v>
      </c>
      <c r="H215" s="1" t="s">
        <v>798</v>
      </c>
      <c r="I215" s="1" t="s">
        <v>799</v>
      </c>
      <c r="J215" s="1" t="s">
        <v>799</v>
      </c>
      <c r="K215" s="1"/>
      <c r="L215" s="1">
        <v>-1.0</v>
      </c>
      <c r="M215" s="1"/>
      <c r="N215" s="1">
        <v>13.68215</v>
      </c>
      <c r="O215" s="1" t="s">
        <v>30</v>
      </c>
      <c r="P215" s="1" t="s">
        <v>800</v>
      </c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ht="15.75" hidden="1" customHeight="1">
      <c r="A216" s="1" t="s">
        <v>32</v>
      </c>
      <c r="B216" s="1" t="s">
        <v>17</v>
      </c>
      <c r="C216" s="1">
        <v>398.0</v>
      </c>
      <c r="D216" s="1">
        <v>100.0</v>
      </c>
      <c r="E216" s="1"/>
      <c r="F216" s="1" t="s">
        <v>18</v>
      </c>
      <c r="G216" s="1" t="s">
        <v>33</v>
      </c>
      <c r="H216" s="1" t="s">
        <v>801</v>
      </c>
      <c r="I216" s="1" t="s">
        <v>802</v>
      </c>
      <c r="J216" s="1" t="s">
        <v>802</v>
      </c>
      <c r="K216" s="1"/>
      <c r="L216" s="1">
        <v>-11.0</v>
      </c>
      <c r="M216" s="1"/>
      <c r="N216" s="1">
        <v>8.41765</v>
      </c>
      <c r="O216" s="1" t="s">
        <v>36</v>
      </c>
      <c r="P216" s="1" t="s">
        <v>803</v>
      </c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ht="15.75" hidden="1" customHeight="1">
      <c r="A217" s="1" t="s">
        <v>57</v>
      </c>
      <c r="B217" s="1" t="s">
        <v>17</v>
      </c>
      <c r="C217" s="1">
        <v>528.0</v>
      </c>
      <c r="D217" s="1">
        <v>0.0</v>
      </c>
      <c r="E217" s="1" t="s">
        <v>58</v>
      </c>
      <c r="F217" s="1" t="s">
        <v>26</v>
      </c>
      <c r="G217" s="1" t="s">
        <v>27</v>
      </c>
      <c r="H217" s="1" t="s">
        <v>804</v>
      </c>
      <c r="I217" s="1" t="s">
        <v>805</v>
      </c>
      <c r="J217" s="1" t="s">
        <v>805</v>
      </c>
      <c r="K217" s="1"/>
      <c r="L217" s="1">
        <v>-5.0</v>
      </c>
      <c r="M217" s="1"/>
      <c r="N217" s="1">
        <v>9.896766666666666</v>
      </c>
      <c r="O217" s="1" t="s">
        <v>30</v>
      </c>
      <c r="P217" s="1" t="s">
        <v>806</v>
      </c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ht="15.75" hidden="1" customHeight="1">
      <c r="A218" s="1" t="s">
        <v>41</v>
      </c>
      <c r="B218" s="1" t="s">
        <v>17</v>
      </c>
      <c r="C218" s="2">
        <v>662.0</v>
      </c>
      <c r="D218" s="1">
        <v>0.0</v>
      </c>
      <c r="E218" s="1"/>
      <c r="F218" s="1" t="s">
        <v>26</v>
      </c>
      <c r="G218" s="1" t="s">
        <v>27</v>
      </c>
      <c r="H218" s="1" t="s">
        <v>807</v>
      </c>
      <c r="I218" s="1" t="s">
        <v>808</v>
      </c>
      <c r="J218" s="1" t="s">
        <v>808</v>
      </c>
      <c r="K218" s="1"/>
      <c r="L218" s="1">
        <v>-6.0</v>
      </c>
      <c r="M218" s="1"/>
      <c r="N218" s="1">
        <v>8.778066666666666</v>
      </c>
      <c r="O218" s="1" t="s">
        <v>30</v>
      </c>
      <c r="P218" s="1" t="s">
        <v>809</v>
      </c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ht="15.75" hidden="1" customHeight="1">
      <c r="A219" s="1" t="s">
        <v>57</v>
      </c>
      <c r="B219" s="1" t="s">
        <v>17</v>
      </c>
      <c r="C219" s="1">
        <v>324.0</v>
      </c>
      <c r="D219" s="1">
        <v>0.0</v>
      </c>
      <c r="E219" s="1" t="s">
        <v>58</v>
      </c>
      <c r="F219" s="1" t="s">
        <v>26</v>
      </c>
      <c r="G219" s="1" t="s">
        <v>27</v>
      </c>
      <c r="H219" s="1" t="s">
        <v>810</v>
      </c>
      <c r="I219" s="1" t="s">
        <v>811</v>
      </c>
      <c r="J219" s="1" t="s">
        <v>811</v>
      </c>
      <c r="K219" s="1"/>
      <c r="L219" s="1">
        <v>-6.0</v>
      </c>
      <c r="M219" s="1"/>
      <c r="N219" s="1">
        <v>8.989683333333334</v>
      </c>
      <c r="O219" s="1" t="s">
        <v>30</v>
      </c>
      <c r="P219" s="1" t="s">
        <v>812</v>
      </c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ht="15.75" hidden="1" customHeight="1">
      <c r="A220" s="1" t="s">
        <v>41</v>
      </c>
      <c r="B220" s="1" t="s">
        <v>17</v>
      </c>
      <c r="C220" s="1">
        <v>528.0</v>
      </c>
      <c r="D220" s="1">
        <v>0.0</v>
      </c>
      <c r="E220" s="1"/>
      <c r="F220" s="1" t="s">
        <v>26</v>
      </c>
      <c r="G220" s="1" t="s">
        <v>27</v>
      </c>
      <c r="H220" s="1" t="s">
        <v>813</v>
      </c>
      <c r="I220" s="1" t="s">
        <v>814</v>
      </c>
      <c r="J220" s="1" t="s">
        <v>814</v>
      </c>
      <c r="K220" s="1"/>
      <c r="L220" s="1">
        <v>-3.0</v>
      </c>
      <c r="M220" s="1"/>
      <c r="N220" s="1">
        <v>11.746133333333333</v>
      </c>
      <c r="O220" s="1" t="s">
        <v>30</v>
      </c>
      <c r="P220" s="1" t="s">
        <v>815</v>
      </c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ht="15.75" hidden="1" customHeight="1">
      <c r="A221" s="1" t="s">
        <v>41</v>
      </c>
      <c r="B221" s="1" t="s">
        <v>17</v>
      </c>
      <c r="C221" s="1">
        <v>553.0</v>
      </c>
      <c r="D221" s="1">
        <v>0.0</v>
      </c>
      <c r="E221" s="1"/>
      <c r="F221" s="1" t="s">
        <v>26</v>
      </c>
      <c r="G221" s="1" t="s">
        <v>27</v>
      </c>
      <c r="H221" s="1" t="s">
        <v>816</v>
      </c>
      <c r="I221" s="1" t="s">
        <v>817</v>
      </c>
      <c r="J221" s="1" t="s">
        <v>817</v>
      </c>
      <c r="K221" s="1"/>
      <c r="L221" s="1">
        <v>-4.0</v>
      </c>
      <c r="M221" s="1"/>
      <c r="N221" s="1">
        <v>10.276733333333333</v>
      </c>
      <c r="O221" s="1" t="s">
        <v>30</v>
      </c>
      <c r="P221" s="1" t="s">
        <v>818</v>
      </c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ht="15.75" hidden="1" customHeight="1">
      <c r="A222" s="1" t="s">
        <v>57</v>
      </c>
      <c r="B222" s="1" t="s">
        <v>17</v>
      </c>
      <c r="C222" s="1">
        <v>504.0</v>
      </c>
      <c r="D222" s="1">
        <v>0.0</v>
      </c>
      <c r="E222" s="1" t="s">
        <v>58</v>
      </c>
      <c r="F222" s="1" t="s">
        <v>26</v>
      </c>
      <c r="G222" s="1" t="s">
        <v>27</v>
      </c>
      <c r="H222" s="1" t="s">
        <v>819</v>
      </c>
      <c r="I222" s="1" t="s">
        <v>820</v>
      </c>
      <c r="J222" s="1" t="s">
        <v>820</v>
      </c>
      <c r="K222" s="1"/>
      <c r="L222" s="1">
        <v>-15.0</v>
      </c>
      <c r="M222" s="1"/>
      <c r="N222" s="1">
        <v>38.24856666666667</v>
      </c>
      <c r="O222" s="1" t="s">
        <v>30</v>
      </c>
      <c r="P222" s="1" t="s">
        <v>821</v>
      </c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ht="15.75" hidden="1" customHeight="1">
      <c r="A223" s="1" t="s">
        <v>24</v>
      </c>
      <c r="B223" s="1" t="s">
        <v>17</v>
      </c>
      <c r="C223" s="1">
        <v>548.0</v>
      </c>
      <c r="D223" s="1">
        <v>0.0</v>
      </c>
      <c r="E223" s="1" t="s">
        <v>822</v>
      </c>
      <c r="F223" s="1" t="s">
        <v>26</v>
      </c>
      <c r="G223" s="1" t="s">
        <v>27</v>
      </c>
      <c r="H223" s="1" t="s">
        <v>823</v>
      </c>
      <c r="I223" s="1" t="s">
        <v>824</v>
      </c>
      <c r="J223" s="1" t="s">
        <v>824</v>
      </c>
      <c r="K223" s="1"/>
      <c r="L223" s="1">
        <v>-1.0</v>
      </c>
      <c r="M223" s="1"/>
      <c r="N223" s="1">
        <v>14.132783333333334</v>
      </c>
      <c r="O223" s="1" t="s">
        <v>30</v>
      </c>
      <c r="P223" s="1" t="s">
        <v>825</v>
      </c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ht="15.75" hidden="1" customHeight="1">
      <c r="A224" s="1" t="s">
        <v>57</v>
      </c>
      <c r="B224" s="1" t="s">
        <v>17</v>
      </c>
      <c r="C224" s="1">
        <v>792.0</v>
      </c>
      <c r="D224" s="1">
        <v>0.0</v>
      </c>
      <c r="E224" s="1" t="s">
        <v>58</v>
      </c>
      <c r="F224" s="1" t="s">
        <v>26</v>
      </c>
      <c r="G224" s="1" t="s">
        <v>27</v>
      </c>
      <c r="H224" s="1" t="s">
        <v>826</v>
      </c>
      <c r="I224" s="1" t="s">
        <v>827</v>
      </c>
      <c r="J224" s="1" t="s">
        <v>827</v>
      </c>
      <c r="K224" s="1"/>
      <c r="L224" s="1">
        <v>-1.0</v>
      </c>
      <c r="M224" s="1"/>
      <c r="N224" s="1">
        <v>21.9142</v>
      </c>
      <c r="O224" s="1" t="s">
        <v>30</v>
      </c>
      <c r="P224" s="1" t="s">
        <v>828</v>
      </c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ht="15.75" hidden="1" customHeight="1">
      <c r="A225" s="1" t="s">
        <v>24</v>
      </c>
      <c r="B225" s="1" t="s">
        <v>17</v>
      </c>
      <c r="C225" s="1">
        <v>399.0</v>
      </c>
      <c r="D225" s="1">
        <v>0.0</v>
      </c>
      <c r="E225" s="1" t="s">
        <v>693</v>
      </c>
      <c r="F225" s="1" t="s">
        <v>26</v>
      </c>
      <c r="G225" s="1" t="s">
        <v>27</v>
      </c>
      <c r="H225" s="1" t="s">
        <v>829</v>
      </c>
      <c r="I225" s="1" t="s">
        <v>830</v>
      </c>
      <c r="J225" s="1" t="s">
        <v>830</v>
      </c>
      <c r="K225" s="1"/>
      <c r="L225" s="1">
        <v>-2.0</v>
      </c>
      <c r="M225" s="1"/>
      <c r="N225" s="1">
        <v>12.60205</v>
      </c>
      <c r="O225" s="1" t="s">
        <v>30</v>
      </c>
      <c r="P225" s="1" t="s">
        <v>831</v>
      </c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ht="15.75" hidden="1" customHeight="1">
      <c r="A226" s="1" t="s">
        <v>16</v>
      </c>
      <c r="B226" s="1" t="s">
        <v>17</v>
      </c>
      <c r="C226" s="1">
        <v>498.0</v>
      </c>
      <c r="D226" s="1">
        <v>0.0</v>
      </c>
      <c r="E226" s="1"/>
      <c r="F226" s="1" t="s">
        <v>18</v>
      </c>
      <c r="G226" s="1" t="s">
        <v>19</v>
      </c>
      <c r="H226" s="1" t="s">
        <v>832</v>
      </c>
      <c r="I226" s="1" t="s">
        <v>833</v>
      </c>
      <c r="J226" s="1" t="s">
        <v>833</v>
      </c>
      <c r="K226" s="1"/>
      <c r="L226" s="1">
        <v>6.0</v>
      </c>
      <c r="M226" s="1"/>
      <c r="N226" s="1">
        <v>11.561666666666667</v>
      </c>
      <c r="O226" s="1" t="s">
        <v>22</v>
      </c>
      <c r="P226" s="1" t="s">
        <v>834</v>
      </c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ht="15.75" hidden="1" customHeight="1">
      <c r="A227" s="1" t="s">
        <v>41</v>
      </c>
      <c r="B227" s="1" t="s">
        <v>17</v>
      </c>
      <c r="C227" s="1">
        <v>329.0</v>
      </c>
      <c r="D227" s="1">
        <v>0.0</v>
      </c>
      <c r="E227" s="1"/>
      <c r="F227" s="1" t="s">
        <v>26</v>
      </c>
      <c r="G227" s="1" t="s">
        <v>19</v>
      </c>
      <c r="H227" s="1" t="s">
        <v>835</v>
      </c>
      <c r="I227" s="1" t="s">
        <v>836</v>
      </c>
      <c r="J227" s="1" t="s">
        <v>836</v>
      </c>
      <c r="K227" s="1"/>
      <c r="L227" s="1">
        <v>1.0</v>
      </c>
      <c r="M227" s="1"/>
      <c r="N227" s="1">
        <v>16.16965</v>
      </c>
      <c r="O227" s="1" t="s">
        <v>30</v>
      </c>
      <c r="P227" s="1" t="s">
        <v>837</v>
      </c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ht="15.75" hidden="1" customHeight="1">
      <c r="A228" s="1" t="s">
        <v>41</v>
      </c>
      <c r="B228" s="1" t="s">
        <v>17</v>
      </c>
      <c r="C228" s="2">
        <v>415.0</v>
      </c>
      <c r="D228" s="1">
        <v>0.0</v>
      </c>
      <c r="E228" s="1"/>
      <c r="F228" s="1" t="s">
        <v>26</v>
      </c>
      <c r="G228" s="1" t="s">
        <v>27</v>
      </c>
      <c r="H228" s="1" t="s">
        <v>838</v>
      </c>
      <c r="I228" s="1" t="s">
        <v>839</v>
      </c>
      <c r="J228" s="1" t="s">
        <v>839</v>
      </c>
      <c r="K228" s="1"/>
      <c r="L228" s="1">
        <v>0.0</v>
      </c>
      <c r="M228" s="1"/>
      <c r="N228" s="1">
        <v>15.51045</v>
      </c>
      <c r="O228" s="1" t="s">
        <v>30</v>
      </c>
      <c r="P228" s="1" t="s">
        <v>840</v>
      </c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ht="15.75" hidden="1" customHeight="1">
      <c r="A229" s="1" t="s">
        <v>41</v>
      </c>
      <c r="B229" s="1" t="s">
        <v>17</v>
      </c>
      <c r="C229" s="1">
        <v>1370.0</v>
      </c>
      <c r="D229" s="1">
        <v>0.0</v>
      </c>
      <c r="E229" s="1"/>
      <c r="F229" s="1" t="s">
        <v>26</v>
      </c>
      <c r="G229" s="1" t="s">
        <v>27</v>
      </c>
      <c r="H229" s="1" t="s">
        <v>841</v>
      </c>
      <c r="I229" s="1" t="s">
        <v>842</v>
      </c>
      <c r="J229" s="1" t="s">
        <v>842</v>
      </c>
      <c r="K229" s="1"/>
      <c r="L229" s="1">
        <v>-4.0</v>
      </c>
      <c r="M229" s="1"/>
      <c r="N229" s="1">
        <v>10.687516666666667</v>
      </c>
      <c r="O229" s="1" t="s">
        <v>30</v>
      </c>
      <c r="P229" s="1" t="s">
        <v>843</v>
      </c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ht="15.75" hidden="1" customHeight="1">
      <c r="A230" s="1" t="s">
        <v>32</v>
      </c>
      <c r="B230" s="1" t="s">
        <v>17</v>
      </c>
      <c r="C230" s="1">
        <v>74.0</v>
      </c>
      <c r="D230" s="1">
        <v>300.0</v>
      </c>
      <c r="E230" s="1" t="s">
        <v>65</v>
      </c>
      <c r="F230" s="1" t="s">
        <v>66</v>
      </c>
      <c r="G230" s="1" t="s">
        <v>27</v>
      </c>
      <c r="H230" s="1" t="s">
        <v>844</v>
      </c>
      <c r="I230" s="1" t="s">
        <v>845</v>
      </c>
      <c r="J230" s="1" t="s">
        <v>846</v>
      </c>
      <c r="K230" s="1" t="s">
        <v>847</v>
      </c>
      <c r="L230" s="1">
        <v>1.0</v>
      </c>
      <c r="M230" s="1">
        <v>0.00965</v>
      </c>
      <c r="N230" s="1">
        <v>17.788533333333334</v>
      </c>
      <c r="O230" s="1" t="s">
        <v>36</v>
      </c>
      <c r="P230" s="1" t="s">
        <v>848</v>
      </c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ht="15.75" hidden="1" customHeight="1">
      <c r="A231" s="1" t="s">
        <v>32</v>
      </c>
      <c r="B231" s="1" t="s">
        <v>17</v>
      </c>
      <c r="C231" s="1">
        <v>510.0</v>
      </c>
      <c r="D231" s="1">
        <v>0.0</v>
      </c>
      <c r="E231" s="1" t="s">
        <v>628</v>
      </c>
      <c r="F231" s="1" t="s">
        <v>66</v>
      </c>
      <c r="G231" s="1" t="s">
        <v>27</v>
      </c>
      <c r="H231" s="1" t="s">
        <v>849</v>
      </c>
      <c r="I231" s="1" t="s">
        <v>850</v>
      </c>
      <c r="J231" s="1" t="s">
        <v>851</v>
      </c>
      <c r="K231" s="1" t="s">
        <v>852</v>
      </c>
      <c r="L231" s="1">
        <v>13.0</v>
      </c>
      <c r="M231" s="1">
        <v>0.05006666666666667</v>
      </c>
      <c r="N231" s="1">
        <v>32.441516666666665</v>
      </c>
      <c r="O231" s="1" t="s">
        <v>36</v>
      </c>
      <c r="P231" s="1" t="s">
        <v>853</v>
      </c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ht="15.75" hidden="1" customHeight="1">
      <c r="A232" s="1" t="s">
        <v>32</v>
      </c>
      <c r="B232" s="1" t="s">
        <v>17</v>
      </c>
      <c r="C232" s="1">
        <v>498.0</v>
      </c>
      <c r="D232" s="1">
        <v>0.0</v>
      </c>
      <c r="E232" s="1" t="s">
        <v>65</v>
      </c>
      <c r="F232" s="1" t="s">
        <v>66</v>
      </c>
      <c r="G232" s="1" t="s">
        <v>27</v>
      </c>
      <c r="H232" s="1" t="s">
        <v>854</v>
      </c>
      <c r="I232" s="1" t="s">
        <v>855</v>
      </c>
      <c r="J232" s="1" t="s">
        <v>856</v>
      </c>
      <c r="K232" s="1" t="s">
        <v>857</v>
      </c>
      <c r="L232" s="1">
        <v>3.0</v>
      </c>
      <c r="M232" s="1">
        <v>0.012183333333333332</v>
      </c>
      <c r="N232" s="1">
        <v>31.826883333333335</v>
      </c>
      <c r="O232" s="1" t="s">
        <v>36</v>
      </c>
      <c r="P232" s="1" t="s">
        <v>858</v>
      </c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ht="15.75" hidden="1" customHeight="1">
      <c r="A233" s="1" t="s">
        <v>32</v>
      </c>
      <c r="B233" s="1" t="s">
        <v>17</v>
      </c>
      <c r="C233" s="2">
        <v>475.0</v>
      </c>
      <c r="D233" s="1">
        <v>0.0</v>
      </c>
      <c r="E233" s="1" t="s">
        <v>65</v>
      </c>
      <c r="F233" s="1" t="s">
        <v>66</v>
      </c>
      <c r="G233" s="1" t="s">
        <v>27</v>
      </c>
      <c r="H233" s="1" t="s">
        <v>859</v>
      </c>
      <c r="I233" s="1" t="s">
        <v>860</v>
      </c>
      <c r="J233" s="1" t="s">
        <v>861</v>
      </c>
      <c r="K233" s="1" t="s">
        <v>862</v>
      </c>
      <c r="L233" s="1">
        <v>-16.0</v>
      </c>
      <c r="M233" s="1">
        <v>0.007783333333333333</v>
      </c>
      <c r="N233" s="1">
        <v>7.333183333333333</v>
      </c>
      <c r="O233" s="1" t="s">
        <v>36</v>
      </c>
      <c r="P233" s="1" t="s">
        <v>863</v>
      </c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ht="15.75" hidden="1" customHeight="1">
      <c r="A234" s="1" t="s">
        <v>57</v>
      </c>
      <c r="B234" s="1" t="s">
        <v>17</v>
      </c>
      <c r="C234" s="2">
        <v>264.0</v>
      </c>
      <c r="D234" s="1">
        <v>0.0</v>
      </c>
      <c r="E234" s="1" t="s">
        <v>58</v>
      </c>
      <c r="F234" s="1" t="s">
        <v>26</v>
      </c>
      <c r="G234" s="1" t="s">
        <v>27</v>
      </c>
      <c r="H234" s="1" t="s">
        <v>864</v>
      </c>
      <c r="I234" s="1" t="s">
        <v>865</v>
      </c>
      <c r="J234" s="1" t="s">
        <v>865</v>
      </c>
      <c r="K234" s="1"/>
      <c r="L234" s="1">
        <v>-4.0</v>
      </c>
      <c r="M234" s="1"/>
      <c r="N234" s="1">
        <v>10.977766666666666</v>
      </c>
      <c r="O234" s="1" t="s">
        <v>30</v>
      </c>
      <c r="P234" s="1" t="s">
        <v>233</v>
      </c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ht="15.75" hidden="1" customHeight="1">
      <c r="A235" s="1" t="s">
        <v>32</v>
      </c>
      <c r="B235" s="1" t="s">
        <v>17</v>
      </c>
      <c r="C235" s="1">
        <v>817.0</v>
      </c>
      <c r="D235" s="1">
        <v>0.0</v>
      </c>
      <c r="E235" s="1" t="s">
        <v>628</v>
      </c>
      <c r="F235" s="1" t="s">
        <v>66</v>
      </c>
      <c r="G235" s="1" t="s">
        <v>27</v>
      </c>
      <c r="H235" s="1" t="s">
        <v>866</v>
      </c>
      <c r="I235" s="1" t="s">
        <v>867</v>
      </c>
      <c r="J235" s="1" t="s">
        <v>868</v>
      </c>
      <c r="K235" s="1" t="s">
        <v>869</v>
      </c>
      <c r="L235" s="1">
        <v>1.0</v>
      </c>
      <c r="M235" s="1">
        <v>0.00525</v>
      </c>
      <c r="N235" s="1">
        <v>10.702233333333334</v>
      </c>
      <c r="O235" s="1" t="s">
        <v>36</v>
      </c>
      <c r="P235" s="1" t="s">
        <v>870</v>
      </c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ht="15.75" hidden="1" customHeight="1">
      <c r="A236" s="1" t="s">
        <v>32</v>
      </c>
      <c r="B236" s="1" t="s">
        <v>17</v>
      </c>
      <c r="C236" s="1">
        <v>494.0</v>
      </c>
      <c r="D236" s="1">
        <v>124.0</v>
      </c>
      <c r="E236" s="1"/>
      <c r="F236" s="1" t="s">
        <v>18</v>
      </c>
      <c r="G236" s="1" t="s">
        <v>27</v>
      </c>
      <c r="H236" s="1" t="s">
        <v>871</v>
      </c>
      <c r="I236" s="1" t="s">
        <v>872</v>
      </c>
      <c r="J236" s="1" t="s">
        <v>872</v>
      </c>
      <c r="K236" s="1"/>
      <c r="L236" s="1">
        <v>-4.0</v>
      </c>
      <c r="M236" s="1"/>
      <c r="N236" s="1">
        <v>22.21275</v>
      </c>
      <c r="O236" s="1" t="s">
        <v>36</v>
      </c>
      <c r="P236" s="1" t="s">
        <v>873</v>
      </c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ht="15.75" hidden="1" customHeight="1">
      <c r="A237" s="1" t="s">
        <v>32</v>
      </c>
      <c r="B237" s="1" t="s">
        <v>17</v>
      </c>
      <c r="C237" s="2">
        <v>664.0</v>
      </c>
      <c r="D237" s="1">
        <v>0.0</v>
      </c>
      <c r="E237" s="1" t="s">
        <v>628</v>
      </c>
      <c r="F237" s="1" t="s">
        <v>66</v>
      </c>
      <c r="G237" s="1" t="s">
        <v>19</v>
      </c>
      <c r="H237" s="1" t="s">
        <v>874</v>
      </c>
      <c r="I237" s="1" t="s">
        <v>875</v>
      </c>
      <c r="J237" s="1" t="s">
        <v>876</v>
      </c>
      <c r="K237" s="1" t="s">
        <v>877</v>
      </c>
      <c r="L237" s="1">
        <v>12.0</v>
      </c>
      <c r="M237" s="1">
        <v>0.009316666666666666</v>
      </c>
      <c r="N237" s="1">
        <v>21.204883333333335</v>
      </c>
      <c r="O237" s="1" t="s">
        <v>36</v>
      </c>
      <c r="P237" s="1" t="s">
        <v>878</v>
      </c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ht="15.75" hidden="1" customHeight="1">
      <c r="A238" s="1" t="s">
        <v>41</v>
      </c>
      <c r="B238" s="1" t="s">
        <v>88</v>
      </c>
      <c r="C238" s="2">
        <v>1944.0</v>
      </c>
      <c r="D238" s="1">
        <v>0.0</v>
      </c>
      <c r="E238" s="1"/>
      <c r="F238" s="1" t="s">
        <v>26</v>
      </c>
      <c r="G238" s="1" t="s">
        <v>19</v>
      </c>
      <c r="H238" s="1" t="s">
        <v>879</v>
      </c>
      <c r="I238" s="1" t="s">
        <v>880</v>
      </c>
      <c r="J238" s="1" t="s">
        <v>880</v>
      </c>
      <c r="K238" s="1"/>
      <c r="L238" s="1">
        <v>-2.0</v>
      </c>
      <c r="M238" s="1"/>
      <c r="N238" s="1">
        <v>12.0206</v>
      </c>
      <c r="O238" s="1" t="s">
        <v>30</v>
      </c>
      <c r="P238" s="1" t="s">
        <v>881</v>
      </c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ht="15.75" hidden="1" customHeight="1">
      <c r="A239" s="1" t="s">
        <v>57</v>
      </c>
      <c r="B239" s="1" t="s">
        <v>17</v>
      </c>
      <c r="C239" s="1">
        <v>264.0</v>
      </c>
      <c r="D239" s="1">
        <v>0.0</v>
      </c>
      <c r="E239" s="1" t="s">
        <v>58</v>
      </c>
      <c r="F239" s="1" t="s">
        <v>26</v>
      </c>
      <c r="G239" s="1" t="s">
        <v>27</v>
      </c>
      <c r="H239" s="1" t="s">
        <v>882</v>
      </c>
      <c r="I239" s="1" t="s">
        <v>883</v>
      </c>
      <c r="J239" s="1" t="s">
        <v>883</v>
      </c>
      <c r="K239" s="1"/>
      <c r="L239" s="1">
        <v>-6.0</v>
      </c>
      <c r="M239" s="1"/>
      <c r="N239" s="1">
        <v>8.408</v>
      </c>
      <c r="O239" s="1" t="s">
        <v>30</v>
      </c>
      <c r="P239" s="1" t="s">
        <v>884</v>
      </c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ht="15.75" hidden="1" customHeight="1">
      <c r="A240" s="1" t="s">
        <v>32</v>
      </c>
      <c r="B240" s="1" t="s">
        <v>17</v>
      </c>
      <c r="C240" s="1">
        <v>590.0</v>
      </c>
      <c r="D240" s="1">
        <v>18.0</v>
      </c>
      <c r="E240" s="1" t="s">
        <v>65</v>
      </c>
      <c r="F240" s="1" t="s">
        <v>66</v>
      </c>
      <c r="G240" s="1" t="s">
        <v>27</v>
      </c>
      <c r="H240" s="1" t="s">
        <v>885</v>
      </c>
      <c r="I240" s="1" t="s">
        <v>886</v>
      </c>
      <c r="J240" s="1" t="s">
        <v>887</v>
      </c>
      <c r="K240" s="1" t="s">
        <v>888</v>
      </c>
      <c r="L240" s="1">
        <v>1.0</v>
      </c>
      <c r="M240" s="1">
        <v>0.015616666666666666</v>
      </c>
      <c r="N240" s="1">
        <v>20.465316666666666</v>
      </c>
      <c r="O240" s="1" t="s">
        <v>36</v>
      </c>
      <c r="P240" s="1" t="s">
        <v>889</v>
      </c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ht="15.75" hidden="1" customHeight="1">
      <c r="A241" s="1" t="s">
        <v>32</v>
      </c>
      <c r="B241" s="1" t="s">
        <v>17</v>
      </c>
      <c r="C241" s="1">
        <v>389.0</v>
      </c>
      <c r="D241" s="1">
        <v>109.0</v>
      </c>
      <c r="E241" s="1"/>
      <c r="F241" s="1" t="s">
        <v>18</v>
      </c>
      <c r="G241" s="1" t="s">
        <v>27</v>
      </c>
      <c r="H241" s="1" t="s">
        <v>890</v>
      </c>
      <c r="I241" s="1" t="s">
        <v>891</v>
      </c>
      <c r="J241" s="1" t="s">
        <v>891</v>
      </c>
      <c r="K241" s="1"/>
      <c r="L241" s="1">
        <v>-12.0</v>
      </c>
      <c r="M241" s="1"/>
      <c r="N241" s="1">
        <v>47.33358333333333</v>
      </c>
      <c r="O241" s="1" t="s">
        <v>36</v>
      </c>
      <c r="P241" s="1" t="s">
        <v>892</v>
      </c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ht="15.75" hidden="1" customHeight="1">
      <c r="A242" s="1" t="s">
        <v>41</v>
      </c>
      <c r="B242" s="1" t="s">
        <v>88</v>
      </c>
      <c r="C242" s="1">
        <v>264.0</v>
      </c>
      <c r="D242" s="1">
        <v>0.0</v>
      </c>
      <c r="E242" s="1"/>
      <c r="F242" s="1" t="s">
        <v>26</v>
      </c>
      <c r="G242" s="1" t="s">
        <v>27</v>
      </c>
      <c r="H242" s="1" t="s">
        <v>893</v>
      </c>
      <c r="I242" s="1" t="s">
        <v>894</v>
      </c>
      <c r="J242" s="1" t="s">
        <v>894</v>
      </c>
      <c r="K242" s="1"/>
      <c r="L242" s="1">
        <v>-4.0</v>
      </c>
      <c r="M242" s="1"/>
      <c r="N242" s="1">
        <v>10.354883333333333</v>
      </c>
      <c r="O242" s="1" t="s">
        <v>30</v>
      </c>
      <c r="P242" s="1" t="s">
        <v>895</v>
      </c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ht="15.75" hidden="1" customHeight="1">
      <c r="A243" s="1" t="s">
        <v>24</v>
      </c>
      <c r="B243" s="1" t="s">
        <v>88</v>
      </c>
      <c r="C243" s="1">
        <v>528.0</v>
      </c>
      <c r="D243" s="1">
        <v>0.0</v>
      </c>
      <c r="E243" s="1" t="s">
        <v>350</v>
      </c>
      <c r="F243" s="1" t="s">
        <v>26</v>
      </c>
      <c r="G243" s="1" t="s">
        <v>27</v>
      </c>
      <c r="H243" s="1" t="s">
        <v>896</v>
      </c>
      <c r="I243" s="1" t="s">
        <v>897</v>
      </c>
      <c r="J243" s="1" t="s">
        <v>897</v>
      </c>
      <c r="K243" s="1"/>
      <c r="L243" s="1">
        <v>-3.0</v>
      </c>
      <c r="M243" s="1"/>
      <c r="N243" s="1">
        <v>12.251566666666667</v>
      </c>
      <c r="O243" s="1" t="s">
        <v>30</v>
      </c>
      <c r="P243" s="1" t="s">
        <v>898</v>
      </c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ht="15.75" hidden="1" customHeight="1">
      <c r="A244" s="1" t="s">
        <v>16</v>
      </c>
      <c r="B244" s="1" t="s">
        <v>17</v>
      </c>
      <c r="C244" s="1">
        <v>119.0</v>
      </c>
      <c r="D244" s="1">
        <v>0.0</v>
      </c>
      <c r="E244" s="1"/>
      <c r="F244" s="1" t="s">
        <v>18</v>
      </c>
      <c r="G244" s="1" t="s">
        <v>19</v>
      </c>
      <c r="H244" s="1" t="s">
        <v>899</v>
      </c>
      <c r="I244" s="1" t="s">
        <v>900</v>
      </c>
      <c r="J244" s="1" t="s">
        <v>900</v>
      </c>
      <c r="K244" s="1"/>
      <c r="L244" s="1">
        <v>4.0</v>
      </c>
      <c r="M244" s="1"/>
      <c r="N244" s="1">
        <v>9.7449</v>
      </c>
      <c r="O244" s="1" t="s">
        <v>22</v>
      </c>
      <c r="P244" s="1" t="s">
        <v>901</v>
      </c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ht="15.75" hidden="1" customHeight="1">
      <c r="A245" s="1" t="s">
        <v>16</v>
      </c>
      <c r="B245" s="1" t="s">
        <v>17</v>
      </c>
      <c r="C245" s="2">
        <v>119.0</v>
      </c>
      <c r="D245" s="1">
        <v>0.0</v>
      </c>
      <c r="E245" s="1"/>
      <c r="F245" s="1" t="s">
        <v>18</v>
      </c>
      <c r="G245" s="1" t="s">
        <v>19</v>
      </c>
      <c r="H245" s="1" t="s">
        <v>902</v>
      </c>
      <c r="I245" s="1" t="s">
        <v>903</v>
      </c>
      <c r="J245" s="1" t="s">
        <v>903</v>
      </c>
      <c r="K245" s="1"/>
      <c r="L245" s="1">
        <v>5.0</v>
      </c>
      <c r="M245" s="1"/>
      <c r="N245" s="1">
        <v>10.64675</v>
      </c>
      <c r="O245" s="1" t="s">
        <v>22</v>
      </c>
      <c r="P245" s="1" t="s">
        <v>904</v>
      </c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ht="15.75" hidden="1" customHeight="1">
      <c r="A246" s="1" t="s">
        <v>24</v>
      </c>
      <c r="B246" s="1" t="s">
        <v>88</v>
      </c>
      <c r="C246" s="1">
        <v>756.0</v>
      </c>
      <c r="D246" s="1">
        <v>0.0</v>
      </c>
      <c r="E246" s="1" t="s">
        <v>905</v>
      </c>
      <c r="F246" s="1" t="s">
        <v>26</v>
      </c>
      <c r="G246" s="1" t="s">
        <v>27</v>
      </c>
      <c r="H246" s="1" t="s">
        <v>906</v>
      </c>
      <c r="I246" s="1" t="s">
        <v>907</v>
      </c>
      <c r="J246" s="1" t="s">
        <v>907</v>
      </c>
      <c r="K246" s="1"/>
      <c r="L246" s="1">
        <v>-3.0</v>
      </c>
      <c r="M246" s="1"/>
      <c r="N246" s="1">
        <v>11.758416666666667</v>
      </c>
      <c r="O246" s="1" t="s">
        <v>30</v>
      </c>
      <c r="P246" s="1" t="s">
        <v>908</v>
      </c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ht="15.75" hidden="1" customHeight="1">
      <c r="A247" s="1" t="s">
        <v>32</v>
      </c>
      <c r="B247" s="1" t="s">
        <v>17</v>
      </c>
      <c r="C247" s="1">
        <v>299.0</v>
      </c>
      <c r="D247" s="1">
        <v>75.0</v>
      </c>
      <c r="E247" s="1"/>
      <c r="F247" s="1" t="s">
        <v>18</v>
      </c>
      <c r="G247" s="1" t="s">
        <v>33</v>
      </c>
      <c r="H247" s="1" t="s">
        <v>909</v>
      </c>
      <c r="I247" s="1" t="s">
        <v>910</v>
      </c>
      <c r="J247" s="1" t="s">
        <v>910</v>
      </c>
      <c r="K247" s="1"/>
      <c r="L247" s="1">
        <v>-7.0</v>
      </c>
      <c r="M247" s="1"/>
      <c r="N247" s="1">
        <v>11.65885</v>
      </c>
      <c r="O247" s="1" t="s">
        <v>36</v>
      </c>
      <c r="P247" s="1" t="s">
        <v>848</v>
      </c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ht="15.75" hidden="1" customHeight="1">
      <c r="A248" s="1" t="s">
        <v>32</v>
      </c>
      <c r="B248" s="1" t="s">
        <v>17</v>
      </c>
      <c r="C248" s="1">
        <v>374.0</v>
      </c>
      <c r="D248" s="1">
        <v>0.0</v>
      </c>
      <c r="E248" s="1" t="s">
        <v>628</v>
      </c>
      <c r="F248" s="1" t="s">
        <v>66</v>
      </c>
      <c r="G248" s="1" t="s">
        <v>19</v>
      </c>
      <c r="H248" s="1" t="s">
        <v>911</v>
      </c>
      <c r="I248" s="1" t="s">
        <v>912</v>
      </c>
      <c r="J248" s="1" t="s">
        <v>913</v>
      </c>
      <c r="K248" s="1" t="s">
        <v>914</v>
      </c>
      <c r="L248" s="1">
        <v>4.0</v>
      </c>
      <c r="M248" s="1">
        <v>0.018533333333333332</v>
      </c>
      <c r="N248" s="1">
        <v>16.365516666666668</v>
      </c>
      <c r="O248" s="1" t="s">
        <v>36</v>
      </c>
      <c r="P248" s="1" t="s">
        <v>915</v>
      </c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ht="15.75" hidden="1" customHeight="1">
      <c r="A249" s="1" t="s">
        <v>41</v>
      </c>
      <c r="B249" s="1" t="s">
        <v>88</v>
      </c>
      <c r="C249" s="2">
        <v>752.0</v>
      </c>
      <c r="D249" s="1">
        <v>0.0</v>
      </c>
      <c r="E249" s="1"/>
      <c r="F249" s="1" t="s">
        <v>26</v>
      </c>
      <c r="G249" s="1" t="s">
        <v>27</v>
      </c>
      <c r="H249" s="1" t="s">
        <v>916</v>
      </c>
      <c r="I249" s="1" t="s">
        <v>917</v>
      </c>
      <c r="J249" s="1" t="s">
        <v>917</v>
      </c>
      <c r="K249" s="1"/>
      <c r="L249" s="1">
        <v>0.0</v>
      </c>
      <c r="M249" s="1"/>
      <c r="N249" s="1">
        <v>15.405516666666667</v>
      </c>
      <c r="O249" s="1" t="s">
        <v>30</v>
      </c>
      <c r="P249" s="1" t="s">
        <v>918</v>
      </c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ht="15.75" hidden="1" customHeight="1">
      <c r="A250" s="1" t="s">
        <v>32</v>
      </c>
      <c r="B250" s="1" t="s">
        <v>17</v>
      </c>
      <c r="C250" s="1">
        <v>586.0</v>
      </c>
      <c r="D250" s="1">
        <v>0.0</v>
      </c>
      <c r="E250" s="1" t="s">
        <v>628</v>
      </c>
      <c r="F250" s="1" t="s">
        <v>66</v>
      </c>
      <c r="G250" s="1" t="s">
        <v>27</v>
      </c>
      <c r="H250" s="1" t="s">
        <v>919</v>
      </c>
      <c r="I250" s="1" t="s">
        <v>920</v>
      </c>
      <c r="J250" s="1" t="s">
        <v>921</v>
      </c>
      <c r="K250" s="1" t="s">
        <v>922</v>
      </c>
      <c r="L250" s="1">
        <v>0.0</v>
      </c>
      <c r="M250" s="1">
        <v>0.033633333333333335</v>
      </c>
      <c r="N250" s="1">
        <v>17.029516666666666</v>
      </c>
      <c r="O250" s="1" t="s">
        <v>36</v>
      </c>
      <c r="P250" s="1" t="s">
        <v>923</v>
      </c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ht="15.75" hidden="1" customHeight="1">
      <c r="A251" s="1" t="s">
        <v>57</v>
      </c>
      <c r="B251" s="1" t="s">
        <v>17</v>
      </c>
      <c r="C251" s="1">
        <v>321.0</v>
      </c>
      <c r="D251" s="1">
        <v>0.0</v>
      </c>
      <c r="E251" s="1" t="s">
        <v>58</v>
      </c>
      <c r="F251" s="1" t="s">
        <v>26</v>
      </c>
      <c r="G251" s="1" t="s">
        <v>27</v>
      </c>
      <c r="H251" s="1" t="s">
        <v>924</v>
      </c>
      <c r="I251" s="1" t="s">
        <v>925</v>
      </c>
      <c r="J251" s="1" t="s">
        <v>925</v>
      </c>
      <c r="K251" s="1"/>
      <c r="L251" s="1">
        <v>-6.0</v>
      </c>
      <c r="M251" s="1"/>
      <c r="N251" s="1">
        <v>8.724666666666666</v>
      </c>
      <c r="O251" s="1" t="s">
        <v>30</v>
      </c>
      <c r="P251" s="1" t="s">
        <v>926</v>
      </c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ht="15.75" hidden="1" customHeight="1">
      <c r="A252" s="1" t="s">
        <v>32</v>
      </c>
      <c r="B252" s="1" t="s">
        <v>17</v>
      </c>
      <c r="C252" s="1">
        <v>220.0</v>
      </c>
      <c r="D252" s="1">
        <v>84.0</v>
      </c>
      <c r="E252" s="1"/>
      <c r="F252" s="1" t="s">
        <v>18</v>
      </c>
      <c r="G252" s="1" t="s">
        <v>33</v>
      </c>
      <c r="H252" s="1" t="s">
        <v>927</v>
      </c>
      <c r="I252" s="1" t="s">
        <v>928</v>
      </c>
      <c r="J252" s="1" t="s">
        <v>928</v>
      </c>
      <c r="K252" s="1"/>
      <c r="L252" s="1">
        <v>-12.0</v>
      </c>
      <c r="M252" s="1"/>
      <c r="N252" s="1">
        <v>6.63685</v>
      </c>
      <c r="O252" s="1" t="s">
        <v>36</v>
      </c>
      <c r="P252" s="1" t="s">
        <v>929</v>
      </c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ht="15.75" hidden="1" customHeight="1">
      <c r="A253" s="1" t="s">
        <v>32</v>
      </c>
      <c r="B253" s="1" t="s">
        <v>17</v>
      </c>
      <c r="C253" s="1">
        <v>259.0</v>
      </c>
      <c r="D253" s="1">
        <v>50.0</v>
      </c>
      <c r="E253" s="1"/>
      <c r="F253" s="1" t="s">
        <v>18</v>
      </c>
      <c r="G253" s="1" t="s">
        <v>27</v>
      </c>
      <c r="H253" s="1" t="s">
        <v>930</v>
      </c>
      <c r="I253" s="1" t="s">
        <v>931</v>
      </c>
      <c r="J253" s="1" t="s">
        <v>931</v>
      </c>
      <c r="K253" s="1"/>
      <c r="L253" s="1">
        <v>-12.0</v>
      </c>
      <c r="M253" s="1"/>
      <c r="N253" s="1">
        <v>5.912733333333334</v>
      </c>
      <c r="O253" s="1" t="s">
        <v>36</v>
      </c>
      <c r="P253" s="1" t="s">
        <v>932</v>
      </c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ht="15.75" hidden="1" customHeight="1">
      <c r="A254" s="1" t="s">
        <v>57</v>
      </c>
      <c r="B254" s="1" t="s">
        <v>17</v>
      </c>
      <c r="C254" s="2">
        <v>987.0</v>
      </c>
      <c r="D254" s="1">
        <v>0.0</v>
      </c>
      <c r="E254" s="1" t="s">
        <v>58</v>
      </c>
      <c r="F254" s="1" t="s">
        <v>26</v>
      </c>
      <c r="G254" s="1" t="s">
        <v>27</v>
      </c>
      <c r="H254" s="1" t="s">
        <v>933</v>
      </c>
      <c r="I254" s="1" t="s">
        <v>934</v>
      </c>
      <c r="J254" s="1" t="s">
        <v>934</v>
      </c>
      <c r="K254" s="1"/>
      <c r="L254" s="1">
        <v>-5.0</v>
      </c>
      <c r="M254" s="1"/>
      <c r="N254" s="1">
        <v>9.908816666666667</v>
      </c>
      <c r="O254" s="1" t="s">
        <v>30</v>
      </c>
      <c r="P254" s="1" t="s">
        <v>935</v>
      </c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ht="15.75" hidden="1" customHeight="1">
      <c r="A255" s="1" t="s">
        <v>24</v>
      </c>
      <c r="B255" s="1" t="s">
        <v>17</v>
      </c>
      <c r="C255" s="1">
        <v>833.0</v>
      </c>
      <c r="D255" s="1">
        <v>0.0</v>
      </c>
      <c r="E255" s="1" t="s">
        <v>350</v>
      </c>
      <c r="F255" s="1" t="s">
        <v>26</v>
      </c>
      <c r="G255" s="1" t="s">
        <v>27</v>
      </c>
      <c r="H255" s="1" t="s">
        <v>936</v>
      </c>
      <c r="I255" s="1" t="s">
        <v>937</v>
      </c>
      <c r="J255" s="1" t="s">
        <v>937</v>
      </c>
      <c r="K255" s="1"/>
      <c r="L255" s="1">
        <v>0.0</v>
      </c>
      <c r="M255" s="1"/>
      <c r="N255" s="1">
        <v>15.285816666666667</v>
      </c>
      <c r="O255" s="1" t="s">
        <v>30</v>
      </c>
      <c r="P255" s="1" t="s">
        <v>938</v>
      </c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ht="15.75" hidden="1" customHeight="1">
      <c r="A256" s="1" t="s">
        <v>57</v>
      </c>
      <c r="B256" s="1" t="s">
        <v>17</v>
      </c>
      <c r="C256" s="2">
        <v>1093.0</v>
      </c>
      <c r="D256" s="1">
        <v>0.0</v>
      </c>
      <c r="E256" s="1" t="s">
        <v>58</v>
      </c>
      <c r="F256" s="1" t="s">
        <v>26</v>
      </c>
      <c r="G256" s="1" t="s">
        <v>27</v>
      </c>
      <c r="H256" s="1" t="s">
        <v>939</v>
      </c>
      <c r="I256" s="1" t="s">
        <v>940</v>
      </c>
      <c r="J256" s="1" t="s">
        <v>940</v>
      </c>
      <c r="K256" s="1"/>
      <c r="L256" s="1">
        <v>-2.0</v>
      </c>
      <c r="M256" s="1"/>
      <c r="N256" s="1">
        <v>12.194083333333333</v>
      </c>
      <c r="O256" s="1" t="s">
        <v>30</v>
      </c>
      <c r="P256" s="1" t="s">
        <v>941</v>
      </c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ht="15.75" hidden="1" customHeight="1">
      <c r="A257" s="1" t="s">
        <v>41</v>
      </c>
      <c r="B257" s="1" t="s">
        <v>17</v>
      </c>
      <c r="C257" s="2">
        <v>299.0</v>
      </c>
      <c r="D257" s="1">
        <v>0.0</v>
      </c>
      <c r="E257" s="1"/>
      <c r="F257" s="1" t="s">
        <v>26</v>
      </c>
      <c r="G257" s="1" t="s">
        <v>27</v>
      </c>
      <c r="H257" s="1" t="s">
        <v>942</v>
      </c>
      <c r="I257" s="1" t="s">
        <v>943</v>
      </c>
      <c r="J257" s="1" t="s">
        <v>943</v>
      </c>
      <c r="K257" s="1"/>
      <c r="L257" s="1">
        <v>-6.0</v>
      </c>
      <c r="M257" s="1"/>
      <c r="N257" s="1">
        <v>8.170816666666667</v>
      </c>
      <c r="O257" s="1" t="s">
        <v>30</v>
      </c>
      <c r="P257" s="1" t="s">
        <v>944</v>
      </c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ht="15.75" hidden="1" customHeight="1">
      <c r="A258" s="1" t="s">
        <v>41</v>
      </c>
      <c r="B258" s="1" t="s">
        <v>17</v>
      </c>
      <c r="C258" s="1">
        <v>578.0</v>
      </c>
      <c r="D258" s="1">
        <v>0.0</v>
      </c>
      <c r="E258" s="1"/>
      <c r="F258" s="1" t="s">
        <v>26</v>
      </c>
      <c r="G258" s="1" t="s">
        <v>27</v>
      </c>
      <c r="H258" s="1" t="s">
        <v>945</v>
      </c>
      <c r="I258" s="1" t="s">
        <v>946</v>
      </c>
      <c r="J258" s="1" t="s">
        <v>946</v>
      </c>
      <c r="K258" s="1"/>
      <c r="L258" s="1">
        <v>-3.0</v>
      </c>
      <c r="M258" s="1"/>
      <c r="N258" s="1">
        <v>11.19615</v>
      </c>
      <c r="O258" s="1" t="s">
        <v>30</v>
      </c>
      <c r="P258" s="1" t="s">
        <v>947</v>
      </c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ht="15.75" hidden="1" customHeight="1">
      <c r="A259" s="1" t="s">
        <v>57</v>
      </c>
      <c r="B259" s="1" t="s">
        <v>17</v>
      </c>
      <c r="C259" s="1">
        <v>329.0</v>
      </c>
      <c r="D259" s="1">
        <v>0.0</v>
      </c>
      <c r="E259" s="1" t="s">
        <v>58</v>
      </c>
      <c r="F259" s="1" t="s">
        <v>26</v>
      </c>
      <c r="G259" s="1" t="s">
        <v>27</v>
      </c>
      <c r="H259" s="1" t="s">
        <v>948</v>
      </c>
      <c r="I259" s="1" t="s">
        <v>949</v>
      </c>
      <c r="J259" s="1" t="s">
        <v>949</v>
      </c>
      <c r="K259" s="1"/>
      <c r="L259" s="1">
        <v>0.0</v>
      </c>
      <c r="M259" s="1"/>
      <c r="N259" s="1">
        <v>15.765866666666666</v>
      </c>
      <c r="O259" s="1" t="s">
        <v>30</v>
      </c>
      <c r="P259" s="1" t="s">
        <v>950</v>
      </c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ht="15.75" hidden="1" customHeight="1">
      <c r="A260" s="1" t="s">
        <v>32</v>
      </c>
      <c r="B260" s="1" t="s">
        <v>17</v>
      </c>
      <c r="C260" s="2">
        <v>408.0</v>
      </c>
      <c r="D260" s="1">
        <v>0.0</v>
      </c>
      <c r="E260" s="1" t="s">
        <v>628</v>
      </c>
      <c r="F260" s="1" t="s">
        <v>66</v>
      </c>
      <c r="G260" s="1" t="s">
        <v>27</v>
      </c>
      <c r="H260" s="1" t="s">
        <v>951</v>
      </c>
      <c r="I260" s="1" t="s">
        <v>952</v>
      </c>
      <c r="J260" s="1" t="s">
        <v>953</v>
      </c>
      <c r="K260" s="1" t="s">
        <v>954</v>
      </c>
      <c r="L260" s="1">
        <v>-5.0</v>
      </c>
      <c r="M260" s="1">
        <v>0.006316666666666667</v>
      </c>
      <c r="N260" s="1">
        <v>14.266383333333334</v>
      </c>
      <c r="O260" s="1" t="s">
        <v>36</v>
      </c>
      <c r="P260" s="1" t="s">
        <v>955</v>
      </c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ht="15.75" hidden="1" customHeight="1">
      <c r="A261" s="1" t="s">
        <v>16</v>
      </c>
      <c r="B261" s="1" t="s">
        <v>17</v>
      </c>
      <c r="C261" s="1">
        <v>20.0</v>
      </c>
      <c r="D261" s="1">
        <v>35.0</v>
      </c>
      <c r="E261" s="1"/>
      <c r="F261" s="1" t="s">
        <v>18</v>
      </c>
      <c r="G261" s="1" t="s">
        <v>19</v>
      </c>
      <c r="H261" s="1" t="s">
        <v>956</v>
      </c>
      <c r="I261" s="1" t="s">
        <v>957</v>
      </c>
      <c r="J261" s="1" t="s">
        <v>957</v>
      </c>
      <c r="K261" s="1"/>
      <c r="L261" s="1">
        <v>-4.0</v>
      </c>
      <c r="M261" s="1"/>
      <c r="N261" s="1">
        <v>0.4890833333333333</v>
      </c>
      <c r="O261" s="1" t="s">
        <v>22</v>
      </c>
      <c r="P261" s="1" t="s">
        <v>958</v>
      </c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ht="15.75" hidden="1" customHeight="1">
      <c r="A262" s="1" t="s">
        <v>32</v>
      </c>
      <c r="B262" s="1" t="s">
        <v>17</v>
      </c>
      <c r="C262" s="2">
        <v>199.0</v>
      </c>
      <c r="D262" s="1">
        <v>50.0</v>
      </c>
      <c r="E262" s="1"/>
      <c r="F262" s="1" t="s">
        <v>18</v>
      </c>
      <c r="G262" s="1" t="s">
        <v>33</v>
      </c>
      <c r="H262" s="1" t="s">
        <v>959</v>
      </c>
      <c r="I262" s="1" t="s">
        <v>960</v>
      </c>
      <c r="J262" s="1" t="s">
        <v>960</v>
      </c>
      <c r="K262" s="1"/>
      <c r="L262" s="1">
        <v>-8.0</v>
      </c>
      <c r="M262" s="1"/>
      <c r="N262" s="1">
        <v>11.19745</v>
      </c>
      <c r="O262" s="1" t="s">
        <v>36</v>
      </c>
      <c r="P262" s="1" t="s">
        <v>961</v>
      </c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ht="15.75" hidden="1" customHeight="1">
      <c r="A263" s="1" t="s">
        <v>24</v>
      </c>
      <c r="B263" s="1" t="s">
        <v>17</v>
      </c>
      <c r="C263" s="2">
        <v>394.0</v>
      </c>
      <c r="D263" s="1">
        <v>0.0</v>
      </c>
      <c r="E263" s="1" t="s">
        <v>962</v>
      </c>
      <c r="F263" s="1" t="s">
        <v>26</v>
      </c>
      <c r="G263" s="1" t="s">
        <v>27</v>
      </c>
      <c r="H263" s="1" t="s">
        <v>963</v>
      </c>
      <c r="I263" s="1" t="s">
        <v>964</v>
      </c>
      <c r="J263" s="1" t="s">
        <v>964</v>
      </c>
      <c r="K263" s="1"/>
      <c r="L263" s="1">
        <v>-3.0</v>
      </c>
      <c r="M263" s="1"/>
      <c r="N263" s="1">
        <v>11.656433333333334</v>
      </c>
      <c r="O263" s="1" t="s">
        <v>30</v>
      </c>
      <c r="P263" s="1" t="s">
        <v>965</v>
      </c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ht="15.75" hidden="1" customHeight="1">
      <c r="A264" s="1" t="s">
        <v>32</v>
      </c>
      <c r="B264" s="1" t="s">
        <v>17</v>
      </c>
      <c r="C264" s="1">
        <v>328.0</v>
      </c>
      <c r="D264" s="1">
        <v>0.0</v>
      </c>
      <c r="E264" s="1" t="s">
        <v>65</v>
      </c>
      <c r="F264" s="1" t="s">
        <v>66</v>
      </c>
      <c r="G264" s="1" t="s">
        <v>27</v>
      </c>
      <c r="H264" s="1" t="s">
        <v>966</v>
      </c>
      <c r="I264" s="1" t="s">
        <v>967</v>
      </c>
      <c r="J264" s="1" t="s">
        <v>968</v>
      </c>
      <c r="K264" s="1" t="s">
        <v>969</v>
      </c>
      <c r="L264" s="1">
        <v>-18.0</v>
      </c>
      <c r="M264" s="1">
        <v>0.006816666666666667</v>
      </c>
      <c r="N264" s="1">
        <v>8.703633333333334</v>
      </c>
      <c r="O264" s="1" t="s">
        <v>36</v>
      </c>
      <c r="P264" s="1" t="s">
        <v>970</v>
      </c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ht="15.75" hidden="1" customHeight="1">
      <c r="A265" s="1" t="s">
        <v>57</v>
      </c>
      <c r="B265" s="1" t="s">
        <v>17</v>
      </c>
      <c r="C265" s="1">
        <v>528.0</v>
      </c>
      <c r="D265" s="1">
        <v>0.0</v>
      </c>
      <c r="E265" s="1" t="s">
        <v>58</v>
      </c>
      <c r="F265" s="1" t="s">
        <v>26</v>
      </c>
      <c r="G265" s="1" t="s">
        <v>27</v>
      </c>
      <c r="H265" s="1" t="s">
        <v>971</v>
      </c>
      <c r="I265" s="1" t="s">
        <v>972</v>
      </c>
      <c r="J265" s="1" t="s">
        <v>972</v>
      </c>
      <c r="K265" s="1"/>
      <c r="L265" s="1">
        <v>0.0</v>
      </c>
      <c r="M265" s="1"/>
      <c r="N265" s="1">
        <v>15.48455</v>
      </c>
      <c r="O265" s="1" t="s">
        <v>30</v>
      </c>
      <c r="P265" s="1" t="s">
        <v>973</v>
      </c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ht="15.75" hidden="1" customHeight="1">
      <c r="A266" s="1" t="s">
        <v>32</v>
      </c>
      <c r="B266" s="1" t="s">
        <v>17</v>
      </c>
      <c r="C266" s="1">
        <v>834.0</v>
      </c>
      <c r="D266" s="1">
        <v>209.0</v>
      </c>
      <c r="E266" s="1"/>
      <c r="F266" s="1" t="s">
        <v>18</v>
      </c>
      <c r="G266" s="1" t="s">
        <v>33</v>
      </c>
      <c r="H266" s="1" t="s">
        <v>974</v>
      </c>
      <c r="I266" s="1" t="s">
        <v>975</v>
      </c>
      <c r="J266" s="1" t="s">
        <v>975</v>
      </c>
      <c r="K266" s="1"/>
      <c r="L266" s="1">
        <v>-7.0</v>
      </c>
      <c r="M266" s="1"/>
      <c r="N266" s="1">
        <v>15.698033333333333</v>
      </c>
      <c r="O266" s="1" t="s">
        <v>36</v>
      </c>
      <c r="P266" s="1" t="s">
        <v>976</v>
      </c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ht="15.75" hidden="1" customHeight="1">
      <c r="A267" s="1" t="s">
        <v>57</v>
      </c>
      <c r="B267" s="1" t="s">
        <v>17</v>
      </c>
      <c r="C267" s="1">
        <v>380.0</v>
      </c>
      <c r="D267" s="1">
        <v>0.0</v>
      </c>
      <c r="E267" s="1" t="s">
        <v>58</v>
      </c>
      <c r="F267" s="1" t="s">
        <v>26</v>
      </c>
      <c r="G267" s="1" t="s">
        <v>27</v>
      </c>
      <c r="H267" s="1" t="s">
        <v>977</v>
      </c>
      <c r="I267" s="1" t="s">
        <v>978</v>
      </c>
      <c r="J267" s="1" t="s">
        <v>978</v>
      </c>
      <c r="K267" s="1"/>
      <c r="L267" s="1">
        <v>-7.0</v>
      </c>
      <c r="M267" s="1"/>
      <c r="N267" s="1">
        <v>7.651666666666666</v>
      </c>
      <c r="O267" s="1" t="s">
        <v>30</v>
      </c>
      <c r="P267" s="1" t="s">
        <v>979</v>
      </c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ht="15.75" hidden="1" customHeight="1">
      <c r="A268" s="1" t="s">
        <v>24</v>
      </c>
      <c r="B268" s="1" t="s">
        <v>17</v>
      </c>
      <c r="C268" s="1">
        <v>309.0</v>
      </c>
      <c r="D268" s="1">
        <v>0.0</v>
      </c>
      <c r="E268" s="1" t="s">
        <v>980</v>
      </c>
      <c r="F268" s="1" t="s">
        <v>26</v>
      </c>
      <c r="G268" s="1" t="s">
        <v>27</v>
      </c>
      <c r="H268" s="1" t="s">
        <v>981</v>
      </c>
      <c r="I268" s="1" t="s">
        <v>982</v>
      </c>
      <c r="J268" s="1" t="s">
        <v>982</v>
      </c>
      <c r="K268" s="1"/>
      <c r="L268" s="1">
        <v>5.0</v>
      </c>
      <c r="M268" s="1"/>
      <c r="N268" s="1">
        <v>20.2168</v>
      </c>
      <c r="O268" s="1" t="s">
        <v>30</v>
      </c>
      <c r="P268" s="1" t="s">
        <v>983</v>
      </c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ht="15.75" hidden="1" customHeight="1">
      <c r="A269" s="1" t="s">
        <v>24</v>
      </c>
      <c r="B269" s="1" t="s">
        <v>17</v>
      </c>
      <c r="C269" s="1">
        <v>726.0</v>
      </c>
      <c r="D269" s="1">
        <v>0.0</v>
      </c>
      <c r="E269" s="1" t="s">
        <v>984</v>
      </c>
      <c r="F269" s="1" t="s">
        <v>26</v>
      </c>
      <c r="G269" s="1" t="s">
        <v>27</v>
      </c>
      <c r="H269" s="1" t="s">
        <v>985</v>
      </c>
      <c r="I269" s="1" t="s">
        <v>986</v>
      </c>
      <c r="J269" s="1" t="s">
        <v>986</v>
      </c>
      <c r="K269" s="1"/>
      <c r="L269" s="1">
        <v>3.0</v>
      </c>
      <c r="M269" s="1"/>
      <c r="N269" s="1">
        <v>18.658283333333333</v>
      </c>
      <c r="O269" s="1" t="s">
        <v>30</v>
      </c>
      <c r="P269" s="1" t="s">
        <v>987</v>
      </c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ht="15.75" hidden="1" customHeight="1">
      <c r="A270" s="1" t="s">
        <v>16</v>
      </c>
      <c r="B270" s="1" t="s">
        <v>17</v>
      </c>
      <c r="C270" s="1">
        <v>309.0</v>
      </c>
      <c r="D270" s="1">
        <v>0.0</v>
      </c>
      <c r="E270" s="1"/>
      <c r="F270" s="1" t="s">
        <v>18</v>
      </c>
      <c r="G270" s="1" t="s">
        <v>19</v>
      </c>
      <c r="H270" s="1" t="s">
        <v>988</v>
      </c>
      <c r="I270" s="1" t="s">
        <v>989</v>
      </c>
      <c r="J270" s="1" t="s">
        <v>989</v>
      </c>
      <c r="K270" s="1"/>
      <c r="L270" s="1">
        <v>1.0</v>
      </c>
      <c r="M270" s="1"/>
      <c r="N270" s="1">
        <v>6.3258</v>
      </c>
      <c r="O270" s="1" t="s">
        <v>22</v>
      </c>
      <c r="P270" s="1" t="s">
        <v>990</v>
      </c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ht="15.75" hidden="1" customHeight="1">
      <c r="A271" s="1" t="s">
        <v>32</v>
      </c>
      <c r="B271" s="1" t="s">
        <v>17</v>
      </c>
      <c r="C271" s="2">
        <v>453.0</v>
      </c>
      <c r="D271" s="1">
        <v>0.0</v>
      </c>
      <c r="E271" s="1" t="s">
        <v>65</v>
      </c>
      <c r="F271" s="1" t="s">
        <v>66</v>
      </c>
      <c r="G271" s="1" t="s">
        <v>27</v>
      </c>
      <c r="H271" s="1" t="s">
        <v>991</v>
      </c>
      <c r="I271" s="1" t="s">
        <v>992</v>
      </c>
      <c r="J271" s="1" t="s">
        <v>993</v>
      </c>
      <c r="K271" s="1" t="s">
        <v>994</v>
      </c>
      <c r="L271" s="1">
        <v>-7.0</v>
      </c>
      <c r="M271" s="1">
        <v>0.010866666666666667</v>
      </c>
      <c r="N271" s="1">
        <v>7.587583333333333</v>
      </c>
      <c r="O271" s="1" t="s">
        <v>36</v>
      </c>
      <c r="P271" s="1" t="s">
        <v>995</v>
      </c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ht="15.75" hidden="1" customHeight="1">
      <c r="A272" s="1" t="s">
        <v>32</v>
      </c>
      <c r="B272" s="1" t="s">
        <v>17</v>
      </c>
      <c r="C272" s="2">
        <v>1016.0</v>
      </c>
      <c r="D272" s="1">
        <v>0.0</v>
      </c>
      <c r="E272" s="1" t="s">
        <v>65</v>
      </c>
      <c r="F272" s="1" t="s">
        <v>66</v>
      </c>
      <c r="G272" s="1" t="s">
        <v>27</v>
      </c>
      <c r="H272" s="1" t="s">
        <v>996</v>
      </c>
      <c r="I272" s="1" t="s">
        <v>997</v>
      </c>
      <c r="J272" s="1" t="s">
        <v>998</v>
      </c>
      <c r="K272" s="1" t="s">
        <v>999</v>
      </c>
      <c r="L272" s="1">
        <v>-9.0</v>
      </c>
      <c r="M272" s="1">
        <v>0.007033333333333333</v>
      </c>
      <c r="N272" s="1">
        <v>19.067616666666666</v>
      </c>
      <c r="O272" s="1" t="s">
        <v>36</v>
      </c>
      <c r="P272" s="1" t="s">
        <v>1000</v>
      </c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ht="15.75" hidden="1" customHeight="1">
      <c r="A273" s="1" t="s">
        <v>32</v>
      </c>
      <c r="B273" s="1" t="s">
        <v>17</v>
      </c>
      <c r="C273" s="1">
        <v>247.0</v>
      </c>
      <c r="D273" s="1">
        <v>62.0</v>
      </c>
      <c r="E273" s="1"/>
      <c r="F273" s="1" t="s">
        <v>18</v>
      </c>
      <c r="G273" s="1" t="s">
        <v>33</v>
      </c>
      <c r="H273" s="1" t="s">
        <v>1001</v>
      </c>
      <c r="I273" s="1" t="s">
        <v>1002</v>
      </c>
      <c r="J273" s="1" t="s">
        <v>1002</v>
      </c>
      <c r="K273" s="1"/>
      <c r="L273" s="1">
        <v>-8.0</v>
      </c>
      <c r="M273" s="1"/>
      <c r="N273" s="1">
        <v>11.245533333333332</v>
      </c>
      <c r="O273" s="1" t="s">
        <v>36</v>
      </c>
      <c r="P273" s="1" t="s">
        <v>1003</v>
      </c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ht="15.75" hidden="1" customHeight="1">
      <c r="A274" s="1" t="s">
        <v>32</v>
      </c>
      <c r="B274" s="1" t="s">
        <v>17</v>
      </c>
      <c r="C274" s="1">
        <v>351.0</v>
      </c>
      <c r="D274" s="1">
        <v>0.0</v>
      </c>
      <c r="E274" s="1" t="s">
        <v>65</v>
      </c>
      <c r="F274" s="1" t="s">
        <v>66</v>
      </c>
      <c r="G274" s="1" t="s">
        <v>19</v>
      </c>
      <c r="H274" s="1" t="s">
        <v>1004</v>
      </c>
      <c r="I274" s="1" t="s">
        <v>1005</v>
      </c>
      <c r="J274" s="1" t="s">
        <v>1006</v>
      </c>
      <c r="K274" s="1" t="s">
        <v>1007</v>
      </c>
      <c r="L274" s="1">
        <v>-5.0</v>
      </c>
      <c r="M274" s="1">
        <v>0.017533333333333335</v>
      </c>
      <c r="N274" s="1">
        <v>11.552266666666666</v>
      </c>
      <c r="O274" s="1" t="s">
        <v>36</v>
      </c>
      <c r="P274" s="1" t="s">
        <v>1008</v>
      </c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ht="15.75" hidden="1" customHeight="1">
      <c r="A275" s="1" t="s">
        <v>41</v>
      </c>
      <c r="B275" s="1" t="s">
        <v>17</v>
      </c>
      <c r="C275" s="1">
        <v>346.0</v>
      </c>
      <c r="D275" s="1">
        <v>0.0</v>
      </c>
      <c r="E275" s="1"/>
      <c r="F275" s="1" t="s">
        <v>26</v>
      </c>
      <c r="G275" s="1" t="s">
        <v>27</v>
      </c>
      <c r="H275" s="1" t="s">
        <v>1009</v>
      </c>
      <c r="I275" s="1" t="s">
        <v>1010</v>
      </c>
      <c r="J275" s="1" t="s">
        <v>1010</v>
      </c>
      <c r="K275" s="1"/>
      <c r="L275" s="1">
        <v>-5.0</v>
      </c>
      <c r="M275" s="1"/>
      <c r="N275" s="1">
        <v>9.42405</v>
      </c>
      <c r="O275" s="1" t="s">
        <v>30</v>
      </c>
      <c r="P275" s="1" t="s">
        <v>1011</v>
      </c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ht="15.75" hidden="1" customHeight="1">
      <c r="A276" s="1" t="s">
        <v>41</v>
      </c>
      <c r="B276" s="1" t="s">
        <v>17</v>
      </c>
      <c r="C276" s="1">
        <v>329.0</v>
      </c>
      <c r="D276" s="1">
        <v>0.0</v>
      </c>
      <c r="E276" s="1"/>
      <c r="F276" s="1" t="s">
        <v>26</v>
      </c>
      <c r="G276" s="1" t="s">
        <v>27</v>
      </c>
      <c r="H276" s="1" t="s">
        <v>1012</v>
      </c>
      <c r="I276" s="1" t="s">
        <v>1013</v>
      </c>
      <c r="J276" s="1" t="s">
        <v>1013</v>
      </c>
      <c r="K276" s="1"/>
      <c r="L276" s="1">
        <v>-6.0</v>
      </c>
      <c r="M276" s="1"/>
      <c r="N276" s="1">
        <v>8.0866</v>
      </c>
      <c r="O276" s="1" t="s">
        <v>30</v>
      </c>
      <c r="P276" s="1" t="s">
        <v>1014</v>
      </c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ht="15.75" hidden="1" customHeight="1">
      <c r="A277" s="1" t="s">
        <v>32</v>
      </c>
      <c r="B277" s="1" t="s">
        <v>17</v>
      </c>
      <c r="C277" s="1">
        <v>398.0</v>
      </c>
      <c r="D277" s="1">
        <v>100.0</v>
      </c>
      <c r="E277" s="1"/>
      <c r="F277" s="1" t="s">
        <v>18</v>
      </c>
      <c r="G277" s="1" t="s">
        <v>33</v>
      </c>
      <c r="H277" s="1" t="s">
        <v>1015</v>
      </c>
      <c r="I277" s="1" t="s">
        <v>1016</v>
      </c>
      <c r="J277" s="1" t="s">
        <v>1016</v>
      </c>
      <c r="K277" s="1"/>
      <c r="L277" s="1">
        <v>-8.0</v>
      </c>
      <c r="M277" s="1"/>
      <c r="N277" s="1">
        <v>10.784283333333333</v>
      </c>
      <c r="O277" s="1" t="s">
        <v>36</v>
      </c>
      <c r="P277" s="1" t="s">
        <v>1017</v>
      </c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ht="15.75" hidden="1" customHeight="1">
      <c r="A278" s="1" t="s">
        <v>41</v>
      </c>
      <c r="B278" s="1" t="s">
        <v>17</v>
      </c>
      <c r="C278" s="2">
        <v>428.0</v>
      </c>
      <c r="D278" s="1">
        <v>0.0</v>
      </c>
      <c r="E278" s="1"/>
      <c r="F278" s="1" t="s">
        <v>26</v>
      </c>
      <c r="G278" s="1" t="s">
        <v>27</v>
      </c>
      <c r="H278" s="1" t="s">
        <v>1018</v>
      </c>
      <c r="I278" s="1" t="s">
        <v>1019</v>
      </c>
      <c r="J278" s="1" t="s">
        <v>1019</v>
      </c>
      <c r="K278" s="1"/>
      <c r="L278" s="1">
        <v>-2.0</v>
      </c>
      <c r="M278" s="1"/>
      <c r="N278" s="1">
        <v>12.208566666666666</v>
      </c>
      <c r="O278" s="1" t="s">
        <v>30</v>
      </c>
      <c r="P278" s="1" t="s">
        <v>1020</v>
      </c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ht="15.75" hidden="1" customHeight="1">
      <c r="A279" s="1" t="s">
        <v>41</v>
      </c>
      <c r="B279" s="1" t="s">
        <v>17</v>
      </c>
      <c r="C279" s="1">
        <v>458.0</v>
      </c>
      <c r="D279" s="1">
        <v>0.0</v>
      </c>
      <c r="E279" s="1"/>
      <c r="F279" s="1" t="s">
        <v>26</v>
      </c>
      <c r="G279" s="1" t="s">
        <v>27</v>
      </c>
      <c r="H279" s="1" t="s">
        <v>1021</v>
      </c>
      <c r="I279" s="1" t="s">
        <v>1022</v>
      </c>
      <c r="J279" s="1" t="s">
        <v>1022</v>
      </c>
      <c r="K279" s="1"/>
      <c r="L279" s="1">
        <v>-2.0</v>
      </c>
      <c r="M279" s="1"/>
      <c r="N279" s="1">
        <v>12.1953</v>
      </c>
      <c r="O279" s="1" t="s">
        <v>30</v>
      </c>
      <c r="P279" s="1" t="s">
        <v>1023</v>
      </c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ht="15.75" hidden="1" customHeight="1">
      <c r="A280" s="1" t="s">
        <v>57</v>
      </c>
      <c r="B280" s="1" t="s">
        <v>17</v>
      </c>
      <c r="C280" s="1">
        <v>304.0</v>
      </c>
      <c r="D280" s="1">
        <v>0.0</v>
      </c>
      <c r="E280" s="1" t="s">
        <v>58</v>
      </c>
      <c r="F280" s="1" t="s">
        <v>26</v>
      </c>
      <c r="G280" s="1" t="s">
        <v>27</v>
      </c>
      <c r="H280" s="1" t="s">
        <v>1024</v>
      </c>
      <c r="I280" s="1" t="s">
        <v>1025</v>
      </c>
      <c r="J280" s="1" t="s">
        <v>1025</v>
      </c>
      <c r="K280" s="1"/>
      <c r="L280" s="1">
        <v>-1.0</v>
      </c>
      <c r="M280" s="1"/>
      <c r="N280" s="1">
        <v>13.41135</v>
      </c>
      <c r="O280" s="1" t="s">
        <v>30</v>
      </c>
      <c r="P280" s="1" t="s">
        <v>1026</v>
      </c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ht="15.75" hidden="1" customHeight="1">
      <c r="A281" s="1" t="s">
        <v>41</v>
      </c>
      <c r="B281" s="1" t="s">
        <v>17</v>
      </c>
      <c r="C281" s="2">
        <v>658.0</v>
      </c>
      <c r="D281" s="1">
        <v>0.0</v>
      </c>
      <c r="E281" s="1"/>
      <c r="F281" s="1" t="s">
        <v>26</v>
      </c>
      <c r="G281" s="1" t="s">
        <v>27</v>
      </c>
      <c r="H281" s="1" t="s">
        <v>1027</v>
      </c>
      <c r="I281" s="1" t="s">
        <v>1028</v>
      </c>
      <c r="J281" s="1" t="s">
        <v>1028</v>
      </c>
      <c r="K281" s="1"/>
      <c r="L281" s="1">
        <v>2.0</v>
      </c>
      <c r="M281" s="1"/>
      <c r="N281" s="1">
        <v>14.805583333333333</v>
      </c>
      <c r="O281" s="1" t="s">
        <v>30</v>
      </c>
      <c r="P281" s="1" t="s">
        <v>1029</v>
      </c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ht="15.75" hidden="1" customHeight="1">
      <c r="A282" s="1" t="s">
        <v>57</v>
      </c>
      <c r="B282" s="1" t="s">
        <v>17</v>
      </c>
      <c r="C282" s="2">
        <v>329.0</v>
      </c>
      <c r="D282" s="1">
        <v>0.0</v>
      </c>
      <c r="E282" s="1" t="s">
        <v>58</v>
      </c>
      <c r="F282" s="1" t="s">
        <v>26</v>
      </c>
      <c r="G282" s="1" t="s">
        <v>27</v>
      </c>
      <c r="H282" s="1" t="s">
        <v>1030</v>
      </c>
      <c r="I282" s="1" t="s">
        <v>1031</v>
      </c>
      <c r="J282" s="1" t="s">
        <v>1031</v>
      </c>
      <c r="K282" s="1"/>
      <c r="L282" s="1">
        <v>3.0</v>
      </c>
      <c r="M282" s="1"/>
      <c r="N282" s="1">
        <v>18.332</v>
      </c>
      <c r="O282" s="1" t="s">
        <v>30</v>
      </c>
      <c r="P282" s="1" t="s">
        <v>1032</v>
      </c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ht="15.75" hidden="1" customHeight="1">
      <c r="A283" s="1" t="s">
        <v>16</v>
      </c>
      <c r="B283" s="1" t="s">
        <v>17</v>
      </c>
      <c r="C283" s="1">
        <v>498.0</v>
      </c>
      <c r="D283" s="1">
        <v>0.0</v>
      </c>
      <c r="E283" s="1"/>
      <c r="F283" s="1" t="s">
        <v>18</v>
      </c>
      <c r="G283" s="1" t="s">
        <v>19</v>
      </c>
      <c r="H283" s="1" t="s">
        <v>1033</v>
      </c>
      <c r="I283" s="1" t="s">
        <v>1034</v>
      </c>
      <c r="J283" s="1" t="s">
        <v>1034</v>
      </c>
      <c r="K283" s="1"/>
      <c r="L283" s="1">
        <v>6.0</v>
      </c>
      <c r="M283" s="1"/>
      <c r="N283" s="1">
        <v>11.673216666666667</v>
      </c>
      <c r="O283" s="1" t="s">
        <v>22</v>
      </c>
      <c r="P283" s="1" t="s">
        <v>1035</v>
      </c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ht="15.75" hidden="1" customHeight="1">
      <c r="A284" s="1" t="s">
        <v>57</v>
      </c>
      <c r="B284" s="1" t="s">
        <v>17</v>
      </c>
      <c r="C284" s="1">
        <v>658.0</v>
      </c>
      <c r="D284" s="1">
        <v>0.0</v>
      </c>
      <c r="E284" s="1" t="s">
        <v>58</v>
      </c>
      <c r="F284" s="1" t="s">
        <v>26</v>
      </c>
      <c r="G284" s="1" t="s">
        <v>27</v>
      </c>
      <c r="H284" s="1" t="s">
        <v>1036</v>
      </c>
      <c r="I284" s="1" t="s">
        <v>1037</v>
      </c>
      <c r="J284" s="1" t="s">
        <v>1037</v>
      </c>
      <c r="K284" s="1"/>
      <c r="L284" s="1">
        <v>5.0</v>
      </c>
      <c r="M284" s="1"/>
      <c r="N284" s="1">
        <v>20.0542</v>
      </c>
      <c r="O284" s="1" t="s">
        <v>30</v>
      </c>
      <c r="P284" s="1" t="s">
        <v>1038</v>
      </c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ht="15.75" hidden="1" customHeight="1">
      <c r="A285" s="1" t="s">
        <v>32</v>
      </c>
      <c r="B285" s="1" t="s">
        <v>17</v>
      </c>
      <c r="C285" s="1">
        <v>987.0</v>
      </c>
      <c r="D285" s="1">
        <v>0.0</v>
      </c>
      <c r="E285" s="1" t="s">
        <v>65</v>
      </c>
      <c r="F285" s="1" t="s">
        <v>66</v>
      </c>
      <c r="G285" s="1" t="s">
        <v>27</v>
      </c>
      <c r="H285" s="1" t="s">
        <v>1039</v>
      </c>
      <c r="I285" s="1" t="s">
        <v>1040</v>
      </c>
      <c r="J285" s="1" t="s">
        <v>1041</v>
      </c>
      <c r="K285" s="1" t="s">
        <v>1042</v>
      </c>
      <c r="L285" s="1">
        <v>-5.0</v>
      </c>
      <c r="M285" s="1">
        <v>0.0065</v>
      </c>
      <c r="N285" s="1">
        <v>19.3778</v>
      </c>
      <c r="O285" s="1" t="s">
        <v>36</v>
      </c>
      <c r="P285" s="1" t="s">
        <v>1043</v>
      </c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ht="15.75" hidden="1" customHeight="1">
      <c r="A286" s="1" t="s">
        <v>57</v>
      </c>
      <c r="B286" s="1" t="s">
        <v>17</v>
      </c>
      <c r="C286" s="1">
        <v>264.0</v>
      </c>
      <c r="D286" s="1">
        <v>0.0</v>
      </c>
      <c r="E286" s="1" t="s">
        <v>58</v>
      </c>
      <c r="F286" s="1" t="s">
        <v>26</v>
      </c>
      <c r="G286" s="1" t="s">
        <v>27</v>
      </c>
      <c r="H286" s="1" t="s">
        <v>1044</v>
      </c>
      <c r="I286" s="1" t="s">
        <v>1045</v>
      </c>
      <c r="J286" s="1" t="s">
        <v>1045</v>
      </c>
      <c r="K286" s="1"/>
      <c r="L286" s="1">
        <v>-2.0</v>
      </c>
      <c r="M286" s="1"/>
      <c r="N286" s="1">
        <v>12.212633333333333</v>
      </c>
      <c r="O286" s="1" t="s">
        <v>30</v>
      </c>
      <c r="P286" s="1" t="s">
        <v>233</v>
      </c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ht="15.75" hidden="1" customHeight="1">
      <c r="A287" s="1" t="s">
        <v>32</v>
      </c>
      <c r="B287" s="1" t="s">
        <v>17</v>
      </c>
      <c r="C287" s="1">
        <v>782.0</v>
      </c>
      <c r="D287" s="1">
        <v>0.0</v>
      </c>
      <c r="E287" s="1" t="s">
        <v>65</v>
      </c>
      <c r="F287" s="1" t="s">
        <v>66</v>
      </c>
      <c r="G287" s="1" t="s">
        <v>27</v>
      </c>
      <c r="H287" s="1" t="s">
        <v>1046</v>
      </c>
      <c r="I287" s="1" t="s">
        <v>1047</v>
      </c>
      <c r="J287" s="1" t="s">
        <v>1048</v>
      </c>
      <c r="K287" s="1" t="s">
        <v>1049</v>
      </c>
      <c r="L287" s="1">
        <v>-5.0</v>
      </c>
      <c r="M287" s="1">
        <v>0.012833333333333334</v>
      </c>
      <c r="N287" s="1">
        <v>18.234216666666665</v>
      </c>
      <c r="O287" s="1" t="s">
        <v>36</v>
      </c>
      <c r="P287" s="1" t="s">
        <v>1050</v>
      </c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ht="15.75" hidden="1" customHeight="1">
      <c r="A288" s="1" t="s">
        <v>32</v>
      </c>
      <c r="B288" s="1" t="s">
        <v>17</v>
      </c>
      <c r="C288" s="2">
        <v>877.0</v>
      </c>
      <c r="D288" s="1">
        <v>0.0</v>
      </c>
      <c r="E288" s="1" t="s">
        <v>65</v>
      </c>
      <c r="F288" s="1" t="s">
        <v>66</v>
      </c>
      <c r="G288" s="1" t="s">
        <v>27</v>
      </c>
      <c r="H288" s="1" t="s">
        <v>1051</v>
      </c>
      <c r="I288" s="1" t="s">
        <v>1052</v>
      </c>
      <c r="J288" s="1" t="s">
        <v>1053</v>
      </c>
      <c r="K288" s="1" t="s">
        <v>1054</v>
      </c>
      <c r="L288" s="1">
        <v>10.0</v>
      </c>
      <c r="M288" s="1">
        <v>0.013933333333333334</v>
      </c>
      <c r="N288" s="1">
        <v>28.870233333333335</v>
      </c>
      <c r="O288" s="1" t="s">
        <v>36</v>
      </c>
      <c r="P288" s="1" t="s">
        <v>1055</v>
      </c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ht="15.75" hidden="1" customHeight="1">
      <c r="A289" s="1" t="s">
        <v>57</v>
      </c>
      <c r="B289" s="1" t="s">
        <v>17</v>
      </c>
      <c r="C289" s="1">
        <v>582.0</v>
      </c>
      <c r="D289" s="1">
        <v>0.0</v>
      </c>
      <c r="E289" s="1" t="s">
        <v>58</v>
      </c>
      <c r="F289" s="1" t="s">
        <v>26</v>
      </c>
      <c r="G289" s="1" t="s">
        <v>27</v>
      </c>
      <c r="H289" s="1" t="s">
        <v>1056</v>
      </c>
      <c r="I289" s="1" t="s">
        <v>1057</v>
      </c>
      <c r="J289" s="1" t="s">
        <v>1057</v>
      </c>
      <c r="K289" s="1"/>
      <c r="L289" s="1">
        <v>0.0</v>
      </c>
      <c r="M289" s="1"/>
      <c r="N289" s="1">
        <v>15.685016666666666</v>
      </c>
      <c r="O289" s="1" t="s">
        <v>30</v>
      </c>
      <c r="P289" s="1" t="s">
        <v>1058</v>
      </c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ht="15.75" hidden="1" customHeight="1">
      <c r="A290" s="1" t="s">
        <v>57</v>
      </c>
      <c r="B290" s="1" t="s">
        <v>17</v>
      </c>
      <c r="C290" s="2">
        <v>364.0</v>
      </c>
      <c r="D290" s="1">
        <v>0.0</v>
      </c>
      <c r="E290" s="1" t="s">
        <v>58</v>
      </c>
      <c r="F290" s="1" t="s">
        <v>26</v>
      </c>
      <c r="G290" s="1" t="s">
        <v>27</v>
      </c>
      <c r="H290" s="1" t="s">
        <v>1059</v>
      </c>
      <c r="I290" s="1" t="s">
        <v>1060</v>
      </c>
      <c r="J290" s="1" t="s">
        <v>1060</v>
      </c>
      <c r="K290" s="1"/>
      <c r="L290" s="1">
        <v>-2.0</v>
      </c>
      <c r="M290" s="1"/>
      <c r="N290" s="1">
        <v>12.323933333333333</v>
      </c>
      <c r="O290" s="1" t="s">
        <v>30</v>
      </c>
      <c r="P290" s="1" t="s">
        <v>1061</v>
      </c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ht="15.75" hidden="1" customHeight="1">
      <c r="A291" s="1" t="s">
        <v>32</v>
      </c>
      <c r="B291" s="1" t="s">
        <v>17</v>
      </c>
      <c r="C291" s="2">
        <v>631.0</v>
      </c>
      <c r="D291" s="1">
        <v>0.0</v>
      </c>
      <c r="E291" s="1" t="s">
        <v>65</v>
      </c>
      <c r="F291" s="1" t="s">
        <v>66</v>
      </c>
      <c r="G291" s="1" t="s">
        <v>27</v>
      </c>
      <c r="H291" s="1" t="s">
        <v>1062</v>
      </c>
      <c r="I291" s="1" t="s">
        <v>1063</v>
      </c>
      <c r="J291" s="1" t="s">
        <v>1064</v>
      </c>
      <c r="K291" s="1" t="s">
        <v>1065</v>
      </c>
      <c r="L291" s="1">
        <v>-11.0</v>
      </c>
      <c r="M291" s="1">
        <v>0.008583333333333333</v>
      </c>
      <c r="N291" s="1">
        <v>11.192266666666667</v>
      </c>
      <c r="O291" s="1" t="s">
        <v>36</v>
      </c>
      <c r="P291" s="1" t="s">
        <v>1066</v>
      </c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ht="15.75" hidden="1" customHeight="1">
      <c r="A292" s="1" t="s">
        <v>32</v>
      </c>
      <c r="B292" s="1" t="s">
        <v>17</v>
      </c>
      <c r="C292" s="2">
        <v>187.0</v>
      </c>
      <c r="D292" s="1">
        <v>62.0</v>
      </c>
      <c r="E292" s="1"/>
      <c r="F292" s="1" t="s">
        <v>18</v>
      </c>
      <c r="G292" s="1" t="s">
        <v>33</v>
      </c>
      <c r="H292" s="1" t="s">
        <v>1067</v>
      </c>
      <c r="I292" s="1" t="s">
        <v>1068</v>
      </c>
      <c r="J292" s="1" t="s">
        <v>1068</v>
      </c>
      <c r="K292" s="1"/>
      <c r="L292" s="1">
        <v>-10.0</v>
      </c>
      <c r="M292" s="1"/>
      <c r="N292" s="1">
        <v>45.197116666666666</v>
      </c>
      <c r="O292" s="1" t="s">
        <v>36</v>
      </c>
      <c r="P292" s="1" t="s">
        <v>542</v>
      </c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ht="15.75" hidden="1" customHeight="1">
      <c r="A293" s="1" t="s">
        <v>57</v>
      </c>
      <c r="B293" s="1" t="s">
        <v>17</v>
      </c>
      <c r="C293" s="1">
        <v>329.0</v>
      </c>
      <c r="D293" s="1">
        <v>0.0</v>
      </c>
      <c r="E293" s="1" t="s">
        <v>58</v>
      </c>
      <c r="F293" s="1" t="s">
        <v>26</v>
      </c>
      <c r="G293" s="1" t="s">
        <v>27</v>
      </c>
      <c r="H293" s="1" t="s">
        <v>1069</v>
      </c>
      <c r="I293" s="1" t="s">
        <v>1070</v>
      </c>
      <c r="J293" s="1" t="s">
        <v>1070</v>
      </c>
      <c r="K293" s="1"/>
      <c r="L293" s="1">
        <v>-6.0</v>
      </c>
      <c r="M293" s="1"/>
      <c r="N293" s="1">
        <v>8.6653</v>
      </c>
      <c r="O293" s="1" t="s">
        <v>30</v>
      </c>
      <c r="P293" s="1" t="s">
        <v>1071</v>
      </c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ht="15.75" hidden="1" customHeight="1">
      <c r="A294" s="1" t="s">
        <v>32</v>
      </c>
      <c r="B294" s="1" t="s">
        <v>17</v>
      </c>
      <c r="C294" s="1">
        <v>398.0</v>
      </c>
      <c r="D294" s="1">
        <v>100.0</v>
      </c>
      <c r="E294" s="1"/>
      <c r="F294" s="1" t="s">
        <v>18</v>
      </c>
      <c r="G294" s="1" t="s">
        <v>19</v>
      </c>
      <c r="H294" s="1" t="s">
        <v>1072</v>
      </c>
      <c r="I294" s="1" t="s">
        <v>1073</v>
      </c>
      <c r="J294" s="1" t="s">
        <v>1073</v>
      </c>
      <c r="K294" s="1"/>
      <c r="L294" s="1">
        <v>-8.0</v>
      </c>
      <c r="M294" s="1"/>
      <c r="N294" s="1">
        <v>10.793533333333333</v>
      </c>
      <c r="O294" s="1" t="s">
        <v>36</v>
      </c>
      <c r="P294" s="1" t="s">
        <v>1074</v>
      </c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ht="15.75" hidden="1" customHeight="1">
      <c r="A295" s="1" t="s">
        <v>57</v>
      </c>
      <c r="B295" s="1" t="s">
        <v>17</v>
      </c>
      <c r="C295" s="1">
        <v>529.0</v>
      </c>
      <c r="D295" s="1">
        <v>0.0</v>
      </c>
      <c r="E295" s="1" t="s">
        <v>58</v>
      </c>
      <c r="F295" s="1" t="s">
        <v>26</v>
      </c>
      <c r="G295" s="1" t="s">
        <v>27</v>
      </c>
      <c r="H295" s="1" t="s">
        <v>1075</v>
      </c>
      <c r="I295" s="1" t="s">
        <v>1076</v>
      </c>
      <c r="J295" s="1" t="s">
        <v>1076</v>
      </c>
      <c r="K295" s="1"/>
      <c r="L295" s="1">
        <v>-3.0</v>
      </c>
      <c r="M295" s="1"/>
      <c r="N295" s="1">
        <v>11.464933333333333</v>
      </c>
      <c r="O295" s="1" t="s">
        <v>30</v>
      </c>
      <c r="P295" s="1" t="s">
        <v>1077</v>
      </c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ht="15.75" hidden="1" customHeight="1">
      <c r="A296" s="1" t="s">
        <v>32</v>
      </c>
      <c r="B296" s="1" t="s">
        <v>17</v>
      </c>
      <c r="C296" s="1">
        <v>528.0</v>
      </c>
      <c r="D296" s="1">
        <v>0.0</v>
      </c>
      <c r="E296" s="1" t="s">
        <v>65</v>
      </c>
      <c r="F296" s="1" t="s">
        <v>66</v>
      </c>
      <c r="G296" s="1" t="s">
        <v>27</v>
      </c>
      <c r="H296" s="1" t="s">
        <v>1078</v>
      </c>
      <c r="I296" s="1" t="s">
        <v>1079</v>
      </c>
      <c r="J296" s="1" t="s">
        <v>1080</v>
      </c>
      <c r="K296" s="1" t="s">
        <v>1081</v>
      </c>
      <c r="L296" s="1">
        <v>-8.0</v>
      </c>
      <c r="M296" s="1">
        <v>0.009766666666666667</v>
      </c>
      <c r="N296" s="1">
        <v>13.945466666666666</v>
      </c>
      <c r="O296" s="1" t="s">
        <v>36</v>
      </c>
      <c r="P296" s="1" t="s">
        <v>1082</v>
      </c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ht="15.75" hidden="1" customHeight="1">
      <c r="A297" s="1" t="s">
        <v>24</v>
      </c>
      <c r="B297" s="1" t="s">
        <v>17</v>
      </c>
      <c r="C297" s="1">
        <v>553.0</v>
      </c>
      <c r="D297" s="1">
        <v>0.0</v>
      </c>
      <c r="E297" s="1" t="s">
        <v>1083</v>
      </c>
      <c r="F297" s="1" t="s">
        <v>26</v>
      </c>
      <c r="G297" s="1" t="s">
        <v>27</v>
      </c>
      <c r="H297" s="1" t="s">
        <v>1084</v>
      </c>
      <c r="I297" s="1" t="s">
        <v>1085</v>
      </c>
      <c r="J297" s="1" t="s">
        <v>1085</v>
      </c>
      <c r="K297" s="1"/>
      <c r="L297" s="1">
        <v>-2.0</v>
      </c>
      <c r="M297" s="1"/>
      <c r="N297" s="1">
        <v>12.4558</v>
      </c>
      <c r="O297" s="1" t="s">
        <v>30</v>
      </c>
      <c r="P297" s="1" t="s">
        <v>1086</v>
      </c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ht="15.75" hidden="1" customHeight="1">
      <c r="A298" s="1" t="s">
        <v>57</v>
      </c>
      <c r="B298" s="1" t="s">
        <v>17</v>
      </c>
      <c r="C298" s="1">
        <v>777.0</v>
      </c>
      <c r="D298" s="1">
        <v>0.0</v>
      </c>
      <c r="E298" s="1" t="s">
        <v>58</v>
      </c>
      <c r="F298" s="1" t="s">
        <v>26</v>
      </c>
      <c r="G298" s="1" t="s">
        <v>27</v>
      </c>
      <c r="H298" s="1" t="s">
        <v>1087</v>
      </c>
      <c r="I298" s="1" t="s">
        <v>1088</v>
      </c>
      <c r="J298" s="1" t="s">
        <v>1088</v>
      </c>
      <c r="K298" s="1"/>
      <c r="L298" s="1">
        <v>0.0</v>
      </c>
      <c r="M298" s="1"/>
      <c r="N298" s="1">
        <v>15.247466666666666</v>
      </c>
      <c r="O298" s="1" t="s">
        <v>30</v>
      </c>
      <c r="P298" s="1" t="s">
        <v>1089</v>
      </c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ht="15.75" hidden="1" customHeight="1">
      <c r="A299" s="1" t="s">
        <v>41</v>
      </c>
      <c r="B299" s="1" t="s">
        <v>17</v>
      </c>
      <c r="C299" s="1">
        <v>827.0</v>
      </c>
      <c r="D299" s="1">
        <v>0.0</v>
      </c>
      <c r="E299" s="1"/>
      <c r="F299" s="1" t="s">
        <v>26</v>
      </c>
      <c r="G299" s="1" t="s">
        <v>27</v>
      </c>
      <c r="H299" s="1" t="s">
        <v>1090</v>
      </c>
      <c r="I299" s="1" t="s">
        <v>1091</v>
      </c>
      <c r="J299" s="1" t="s">
        <v>1091</v>
      </c>
      <c r="K299" s="1"/>
      <c r="L299" s="1">
        <v>-2.0</v>
      </c>
      <c r="M299" s="1"/>
      <c r="N299" s="1">
        <v>12.198016666666666</v>
      </c>
      <c r="O299" s="1" t="s">
        <v>30</v>
      </c>
      <c r="P299" s="1" t="s">
        <v>1092</v>
      </c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ht="15.75" hidden="1" customHeight="1">
      <c r="A300" s="1" t="s">
        <v>41</v>
      </c>
      <c r="B300" s="1" t="s">
        <v>17</v>
      </c>
      <c r="C300" s="1">
        <v>380.0</v>
      </c>
      <c r="D300" s="1">
        <v>0.0</v>
      </c>
      <c r="E300" s="1"/>
      <c r="F300" s="1" t="s">
        <v>26</v>
      </c>
      <c r="G300" s="1" t="s">
        <v>27</v>
      </c>
      <c r="H300" s="1" t="s">
        <v>1093</v>
      </c>
      <c r="I300" s="1" t="s">
        <v>1094</v>
      </c>
      <c r="J300" s="1" t="s">
        <v>1094</v>
      </c>
      <c r="K300" s="1"/>
      <c r="L300" s="1">
        <v>-7.0</v>
      </c>
      <c r="M300" s="1"/>
      <c r="N300" s="1">
        <v>7.521366666666666</v>
      </c>
      <c r="O300" s="1" t="s">
        <v>30</v>
      </c>
      <c r="P300" s="1" t="s">
        <v>1095</v>
      </c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ht="15.75" hidden="1" customHeight="1">
      <c r="A301" s="1" t="s">
        <v>32</v>
      </c>
      <c r="B301" s="1" t="s">
        <v>17</v>
      </c>
      <c r="C301" s="2">
        <v>348.0</v>
      </c>
      <c r="D301" s="1">
        <v>110.0</v>
      </c>
      <c r="E301" s="1"/>
      <c r="F301" s="1" t="s">
        <v>18</v>
      </c>
      <c r="G301" s="1" t="s">
        <v>27</v>
      </c>
      <c r="H301" s="1" t="s">
        <v>1096</v>
      </c>
      <c r="I301" s="1" t="s">
        <v>1097</v>
      </c>
      <c r="J301" s="1" t="s">
        <v>1097</v>
      </c>
      <c r="K301" s="1"/>
      <c r="L301" s="1">
        <v>-11.0</v>
      </c>
      <c r="M301" s="1"/>
      <c r="N301" s="1">
        <v>18.118883333333333</v>
      </c>
      <c r="O301" s="1" t="s">
        <v>36</v>
      </c>
      <c r="P301" s="1" t="s">
        <v>1098</v>
      </c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ht="15.75" hidden="1" customHeight="1">
      <c r="A302" s="1" t="s">
        <v>32</v>
      </c>
      <c r="B302" s="1" t="s">
        <v>17</v>
      </c>
      <c r="C302" s="1">
        <v>947.0</v>
      </c>
      <c r="D302" s="1">
        <v>0.0</v>
      </c>
      <c r="E302" s="1" t="s">
        <v>65</v>
      </c>
      <c r="F302" s="1" t="s">
        <v>66</v>
      </c>
      <c r="G302" s="1" t="s">
        <v>27</v>
      </c>
      <c r="H302" s="1" t="s">
        <v>1099</v>
      </c>
      <c r="I302" s="1" t="s">
        <v>1100</v>
      </c>
      <c r="J302" s="1" t="s">
        <v>1101</v>
      </c>
      <c r="K302" s="1" t="s">
        <v>1102</v>
      </c>
      <c r="L302" s="1">
        <v>0.0</v>
      </c>
      <c r="M302" s="1">
        <v>0.0119</v>
      </c>
      <c r="N302" s="1">
        <v>20.492233333333335</v>
      </c>
      <c r="O302" s="1" t="s">
        <v>36</v>
      </c>
      <c r="P302" s="1" t="s">
        <v>1103</v>
      </c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ht="15.75" hidden="1" customHeight="1">
      <c r="A303" s="1" t="s">
        <v>32</v>
      </c>
      <c r="B303" s="1" t="s">
        <v>17</v>
      </c>
      <c r="C303" s="1">
        <v>423.0</v>
      </c>
      <c r="D303" s="1">
        <v>0.0</v>
      </c>
      <c r="E303" s="1" t="s">
        <v>65</v>
      </c>
      <c r="F303" s="1" t="s">
        <v>66</v>
      </c>
      <c r="G303" s="1" t="s">
        <v>27</v>
      </c>
      <c r="H303" s="1" t="s">
        <v>1104</v>
      </c>
      <c r="I303" s="1" t="s">
        <v>1105</v>
      </c>
      <c r="J303" s="1" t="s">
        <v>1106</v>
      </c>
      <c r="K303" s="1" t="s">
        <v>1107</v>
      </c>
      <c r="L303" s="1">
        <v>7.0</v>
      </c>
      <c r="M303" s="1">
        <v>0.006933333333333333</v>
      </c>
      <c r="N303" s="1">
        <v>78.1984</v>
      </c>
      <c r="O303" s="1" t="s">
        <v>36</v>
      </c>
      <c r="P303" s="1" t="s">
        <v>848</v>
      </c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ht="15.75" hidden="1" customHeight="1">
      <c r="A304" s="1" t="s">
        <v>41</v>
      </c>
      <c r="B304" s="1" t="s">
        <v>17</v>
      </c>
      <c r="C304" s="1">
        <v>329.0</v>
      </c>
      <c r="D304" s="1">
        <v>0.0</v>
      </c>
      <c r="E304" s="1"/>
      <c r="F304" s="1" t="s">
        <v>26</v>
      </c>
      <c r="G304" s="1" t="s">
        <v>27</v>
      </c>
      <c r="H304" s="1" t="s">
        <v>1108</v>
      </c>
      <c r="I304" s="1" t="s">
        <v>1109</v>
      </c>
      <c r="J304" s="1" t="s">
        <v>1109</v>
      </c>
      <c r="K304" s="1"/>
      <c r="L304" s="1">
        <v>-6.0</v>
      </c>
      <c r="M304" s="1"/>
      <c r="N304" s="1">
        <v>8.756533333333334</v>
      </c>
      <c r="O304" s="1" t="s">
        <v>30</v>
      </c>
      <c r="P304" s="1" t="s">
        <v>579</v>
      </c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ht="15.75" hidden="1" customHeight="1">
      <c r="A305" s="1" t="s">
        <v>57</v>
      </c>
      <c r="B305" s="1" t="s">
        <v>17</v>
      </c>
      <c r="C305" s="1">
        <v>329.0</v>
      </c>
      <c r="D305" s="1">
        <v>0.0</v>
      </c>
      <c r="E305" s="1" t="s">
        <v>58</v>
      </c>
      <c r="F305" s="1" t="s">
        <v>26</v>
      </c>
      <c r="G305" s="1" t="s">
        <v>27</v>
      </c>
      <c r="H305" s="1" t="s">
        <v>1110</v>
      </c>
      <c r="I305" s="1" t="s">
        <v>1111</v>
      </c>
      <c r="J305" s="1" t="s">
        <v>1111</v>
      </c>
      <c r="K305" s="1"/>
      <c r="L305" s="1">
        <v>-4.0</v>
      </c>
      <c r="M305" s="1"/>
      <c r="N305" s="1">
        <v>10.294516666666667</v>
      </c>
      <c r="O305" s="1" t="s">
        <v>30</v>
      </c>
      <c r="P305" s="1" t="s">
        <v>1071</v>
      </c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ht="15.75" hidden="1" customHeight="1">
      <c r="A306" s="1" t="s">
        <v>32</v>
      </c>
      <c r="B306" s="1" t="s">
        <v>17</v>
      </c>
      <c r="C306" s="1">
        <v>250.0</v>
      </c>
      <c r="D306" s="1">
        <v>0.0</v>
      </c>
      <c r="E306" s="1" t="s">
        <v>58</v>
      </c>
      <c r="F306" s="1" t="s">
        <v>66</v>
      </c>
      <c r="G306" s="1" t="s">
        <v>27</v>
      </c>
      <c r="H306" s="1" t="s">
        <v>1112</v>
      </c>
      <c r="I306" s="1" t="s">
        <v>1113</v>
      </c>
      <c r="J306" s="1" t="s">
        <v>1114</v>
      </c>
      <c r="K306" s="1" t="s">
        <v>1115</v>
      </c>
      <c r="L306" s="1">
        <v>-11.0</v>
      </c>
      <c r="M306" s="1">
        <v>0.9658833333333333</v>
      </c>
      <c r="N306" s="1">
        <v>9.64905</v>
      </c>
      <c r="O306" s="1" t="s">
        <v>36</v>
      </c>
      <c r="P306" s="1" t="s">
        <v>542</v>
      </c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ht="15.75" hidden="1" customHeight="1">
      <c r="A307" s="1" t="s">
        <v>16</v>
      </c>
      <c r="B307" s="1" t="s">
        <v>17</v>
      </c>
      <c r="C307" s="1">
        <v>329.0</v>
      </c>
      <c r="D307" s="1">
        <v>0.0</v>
      </c>
      <c r="E307" s="1"/>
      <c r="F307" s="1" t="s">
        <v>18</v>
      </c>
      <c r="G307" s="1" t="s">
        <v>19</v>
      </c>
      <c r="H307" s="1" t="s">
        <v>1116</v>
      </c>
      <c r="I307" s="1" t="s">
        <v>1117</v>
      </c>
      <c r="J307" s="1" t="s">
        <v>1117</v>
      </c>
      <c r="K307" s="1"/>
      <c r="L307" s="1">
        <v>8.0</v>
      </c>
      <c r="M307" s="1"/>
      <c r="N307" s="1">
        <v>13.264283333333333</v>
      </c>
      <c r="O307" s="1" t="s">
        <v>22</v>
      </c>
      <c r="P307" s="1" t="s">
        <v>1118</v>
      </c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ht="15.75" hidden="1" customHeight="1">
      <c r="A308" s="1" t="s">
        <v>41</v>
      </c>
      <c r="B308" s="1" t="s">
        <v>17</v>
      </c>
      <c r="C308" s="2">
        <v>321.0</v>
      </c>
      <c r="D308" s="1">
        <v>0.0</v>
      </c>
      <c r="E308" s="1"/>
      <c r="F308" s="1" t="s">
        <v>26</v>
      </c>
      <c r="G308" s="1" t="s">
        <v>27</v>
      </c>
      <c r="H308" s="1" t="s">
        <v>1119</v>
      </c>
      <c r="I308" s="1" t="s">
        <v>1120</v>
      </c>
      <c r="J308" s="1" t="s">
        <v>1120</v>
      </c>
      <c r="K308" s="1"/>
      <c r="L308" s="1">
        <v>-3.0</v>
      </c>
      <c r="M308" s="1"/>
      <c r="N308" s="1">
        <v>11.497316666666666</v>
      </c>
      <c r="O308" s="1" t="s">
        <v>30</v>
      </c>
      <c r="P308" s="1" t="s">
        <v>1121</v>
      </c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ht="15.75" hidden="1" customHeight="1">
      <c r="A309" s="1" t="s">
        <v>57</v>
      </c>
      <c r="B309" s="1" t="s">
        <v>17</v>
      </c>
      <c r="C309" s="2">
        <v>302.0</v>
      </c>
      <c r="D309" s="1">
        <v>0.0</v>
      </c>
      <c r="E309" s="1" t="s">
        <v>58</v>
      </c>
      <c r="F309" s="1" t="s">
        <v>26</v>
      </c>
      <c r="G309" s="1" t="s">
        <v>27</v>
      </c>
      <c r="H309" s="1" t="s">
        <v>1122</v>
      </c>
      <c r="I309" s="1" t="s">
        <v>1123</v>
      </c>
      <c r="J309" s="1" t="s">
        <v>1123</v>
      </c>
      <c r="K309" s="1"/>
      <c r="L309" s="1">
        <v>-4.0</v>
      </c>
      <c r="M309" s="1"/>
      <c r="N309" s="1">
        <v>10.0873</v>
      </c>
      <c r="O309" s="1" t="s">
        <v>30</v>
      </c>
      <c r="P309" s="1" t="s">
        <v>1124</v>
      </c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ht="15.75" hidden="1" customHeight="1">
      <c r="A310" s="1" t="s">
        <v>57</v>
      </c>
      <c r="B310" s="1" t="s">
        <v>17</v>
      </c>
      <c r="C310" s="1">
        <v>523.0</v>
      </c>
      <c r="D310" s="1">
        <v>0.0</v>
      </c>
      <c r="E310" s="1" t="s">
        <v>58</v>
      </c>
      <c r="F310" s="1" t="s">
        <v>26</v>
      </c>
      <c r="G310" s="1" t="s">
        <v>27</v>
      </c>
      <c r="H310" s="1" t="s">
        <v>1125</v>
      </c>
      <c r="I310" s="1" t="s">
        <v>1126</v>
      </c>
      <c r="J310" s="1" t="s">
        <v>1126</v>
      </c>
      <c r="K310" s="1"/>
      <c r="L310" s="1">
        <v>-1.0</v>
      </c>
      <c r="M310" s="1"/>
      <c r="N310" s="1">
        <v>13.91425</v>
      </c>
      <c r="O310" s="1" t="s">
        <v>30</v>
      </c>
      <c r="P310" s="1" t="s">
        <v>1127</v>
      </c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ht="15.75" hidden="1" customHeight="1">
      <c r="A311" s="1" t="s">
        <v>57</v>
      </c>
      <c r="B311" s="1" t="s">
        <v>17</v>
      </c>
      <c r="C311" s="1">
        <v>264.0</v>
      </c>
      <c r="D311" s="1">
        <v>0.0</v>
      </c>
      <c r="E311" s="1" t="s">
        <v>58</v>
      </c>
      <c r="F311" s="1" t="s">
        <v>26</v>
      </c>
      <c r="G311" s="1" t="s">
        <v>27</v>
      </c>
      <c r="H311" s="1" t="s">
        <v>1128</v>
      </c>
      <c r="I311" s="1" t="s">
        <v>1129</v>
      </c>
      <c r="J311" s="1" t="s">
        <v>1129</v>
      </c>
      <c r="K311" s="1"/>
      <c r="L311" s="1">
        <v>-3.0</v>
      </c>
      <c r="M311" s="1"/>
      <c r="N311" s="1">
        <v>11.014066666666666</v>
      </c>
      <c r="O311" s="1" t="s">
        <v>30</v>
      </c>
      <c r="P311" s="1" t="s">
        <v>233</v>
      </c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ht="15.75" hidden="1" customHeight="1">
      <c r="A312" s="1" t="s">
        <v>41</v>
      </c>
      <c r="B312" s="1" t="s">
        <v>17</v>
      </c>
      <c r="C312" s="2">
        <v>593.0</v>
      </c>
      <c r="D312" s="1">
        <v>0.0</v>
      </c>
      <c r="E312" s="1"/>
      <c r="F312" s="1" t="s">
        <v>26</v>
      </c>
      <c r="G312" s="1" t="s">
        <v>27</v>
      </c>
      <c r="H312" s="1" t="s">
        <v>1130</v>
      </c>
      <c r="I312" s="1" t="s">
        <v>1131</v>
      </c>
      <c r="J312" s="1" t="s">
        <v>1131</v>
      </c>
      <c r="K312" s="1"/>
      <c r="L312" s="1">
        <v>-4.0</v>
      </c>
      <c r="M312" s="1"/>
      <c r="N312" s="1">
        <v>10.4898</v>
      </c>
      <c r="O312" s="1" t="s">
        <v>30</v>
      </c>
      <c r="P312" s="1" t="s">
        <v>1132</v>
      </c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ht="15.75" hidden="1" customHeight="1">
      <c r="A313" s="1" t="s">
        <v>41</v>
      </c>
      <c r="B313" s="1" t="s">
        <v>17</v>
      </c>
      <c r="C313" s="1">
        <v>658.0</v>
      </c>
      <c r="D313" s="1">
        <v>0.0</v>
      </c>
      <c r="E313" s="1"/>
      <c r="F313" s="1" t="s">
        <v>26</v>
      </c>
      <c r="G313" s="1" t="s">
        <v>19</v>
      </c>
      <c r="H313" s="1" t="s">
        <v>1133</v>
      </c>
      <c r="I313" s="1" t="s">
        <v>1134</v>
      </c>
      <c r="J313" s="1" t="s">
        <v>1134</v>
      </c>
      <c r="K313" s="1"/>
      <c r="L313" s="1">
        <v>-2.0</v>
      </c>
      <c r="M313" s="1"/>
      <c r="N313" s="1">
        <v>12.623783333333334</v>
      </c>
      <c r="O313" s="1" t="s">
        <v>30</v>
      </c>
      <c r="P313" s="1" t="s">
        <v>1135</v>
      </c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ht="15.75" hidden="1" customHeight="1">
      <c r="A314" s="1" t="s">
        <v>57</v>
      </c>
      <c r="B314" s="1" t="s">
        <v>17</v>
      </c>
      <c r="C314" s="1">
        <v>274.0</v>
      </c>
      <c r="D314" s="1">
        <v>0.0</v>
      </c>
      <c r="E314" s="1" t="s">
        <v>58</v>
      </c>
      <c r="F314" s="1" t="s">
        <v>26</v>
      </c>
      <c r="G314" s="1" t="s">
        <v>27</v>
      </c>
      <c r="H314" s="1" t="s">
        <v>1136</v>
      </c>
      <c r="I314" s="1" t="s">
        <v>1137</v>
      </c>
      <c r="J314" s="1" t="s">
        <v>1137</v>
      </c>
      <c r="K314" s="1"/>
      <c r="L314" s="1">
        <v>-2.0</v>
      </c>
      <c r="M314" s="1"/>
      <c r="N314" s="1">
        <v>12.00245</v>
      </c>
      <c r="O314" s="1" t="s">
        <v>30</v>
      </c>
      <c r="P314" s="1" t="s">
        <v>1138</v>
      </c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ht="15.75" hidden="1" customHeight="1">
      <c r="A315" s="1" t="s">
        <v>41</v>
      </c>
      <c r="B315" s="1" t="s">
        <v>17</v>
      </c>
      <c r="C315" s="2">
        <v>429.0</v>
      </c>
      <c r="D315" s="1">
        <v>0.0</v>
      </c>
      <c r="E315" s="1"/>
      <c r="F315" s="1" t="s">
        <v>26</v>
      </c>
      <c r="G315" s="1" t="s">
        <v>27</v>
      </c>
      <c r="H315" s="1" t="s">
        <v>1139</v>
      </c>
      <c r="I315" s="1" t="s">
        <v>1140</v>
      </c>
      <c r="J315" s="1" t="s">
        <v>1140</v>
      </c>
      <c r="K315" s="1"/>
      <c r="L315" s="1">
        <v>-4.0</v>
      </c>
      <c r="M315" s="1"/>
      <c r="N315" s="1">
        <v>10.7908</v>
      </c>
      <c r="O315" s="1" t="s">
        <v>30</v>
      </c>
      <c r="P315" s="1" t="s">
        <v>1141</v>
      </c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ht="15.75" hidden="1" customHeight="1">
      <c r="A316" s="1" t="s">
        <v>24</v>
      </c>
      <c r="B316" s="1" t="s">
        <v>17</v>
      </c>
      <c r="C316" s="1">
        <v>388.0</v>
      </c>
      <c r="D316" s="1">
        <v>0.0</v>
      </c>
      <c r="E316" s="1" t="s">
        <v>1142</v>
      </c>
      <c r="F316" s="1" t="s">
        <v>26</v>
      </c>
      <c r="G316" s="1" t="s">
        <v>27</v>
      </c>
      <c r="H316" s="1" t="s">
        <v>1143</v>
      </c>
      <c r="I316" s="1" t="s">
        <v>1144</v>
      </c>
      <c r="J316" s="1" t="s">
        <v>1144</v>
      </c>
      <c r="K316" s="1"/>
      <c r="L316" s="1">
        <v>-3.0</v>
      </c>
      <c r="M316" s="1"/>
      <c r="N316" s="1">
        <v>11.279616666666668</v>
      </c>
      <c r="O316" s="1" t="s">
        <v>30</v>
      </c>
      <c r="P316" s="1" t="s">
        <v>1145</v>
      </c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ht="15.75" hidden="1" customHeight="1">
      <c r="A317" s="1" t="s">
        <v>32</v>
      </c>
      <c r="B317" s="1" t="s">
        <v>17</v>
      </c>
      <c r="C317" s="1">
        <v>336.0</v>
      </c>
      <c r="D317" s="1">
        <v>0.0</v>
      </c>
      <c r="E317" s="1" t="s">
        <v>58</v>
      </c>
      <c r="F317" s="1" t="s">
        <v>66</v>
      </c>
      <c r="G317" s="1" t="s">
        <v>19</v>
      </c>
      <c r="H317" s="1" t="s">
        <v>1146</v>
      </c>
      <c r="I317" s="1" t="s">
        <v>1147</v>
      </c>
      <c r="J317" s="1" t="s">
        <v>1148</v>
      </c>
      <c r="K317" s="1" t="s">
        <v>1149</v>
      </c>
      <c r="L317" s="1">
        <v>0.0</v>
      </c>
      <c r="M317" s="1">
        <v>0.3911</v>
      </c>
      <c r="N317" s="1">
        <v>9.029716666666667</v>
      </c>
      <c r="O317" s="1" t="s">
        <v>36</v>
      </c>
      <c r="P317" s="1" t="s">
        <v>1150</v>
      </c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ht="15.75" hidden="1" customHeight="1">
      <c r="A318" s="1" t="s">
        <v>57</v>
      </c>
      <c r="B318" s="1" t="s">
        <v>17</v>
      </c>
      <c r="C318" s="2">
        <v>677.0</v>
      </c>
      <c r="D318" s="1">
        <v>0.0</v>
      </c>
      <c r="E318" s="1" t="s">
        <v>58</v>
      </c>
      <c r="F318" s="1" t="s">
        <v>26</v>
      </c>
      <c r="G318" s="1" t="s">
        <v>27</v>
      </c>
      <c r="H318" s="1" t="s">
        <v>1151</v>
      </c>
      <c r="I318" s="1" t="s">
        <v>1152</v>
      </c>
      <c r="J318" s="1" t="s">
        <v>1152</v>
      </c>
      <c r="K318" s="1"/>
      <c r="L318" s="1">
        <v>-3.0</v>
      </c>
      <c r="M318" s="1"/>
      <c r="N318" s="1">
        <v>11.38315</v>
      </c>
      <c r="O318" s="1" t="s">
        <v>30</v>
      </c>
      <c r="P318" s="1" t="s">
        <v>1153</v>
      </c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ht="15.75" hidden="1" customHeight="1">
      <c r="A319" s="1" t="s">
        <v>41</v>
      </c>
      <c r="B319" s="1" t="s">
        <v>17</v>
      </c>
      <c r="C319" s="2">
        <v>264.0</v>
      </c>
      <c r="D319" s="1">
        <v>0.0</v>
      </c>
      <c r="E319" s="1"/>
      <c r="F319" s="1" t="s">
        <v>26</v>
      </c>
      <c r="G319" s="1" t="s">
        <v>27</v>
      </c>
      <c r="H319" s="1" t="s">
        <v>1154</v>
      </c>
      <c r="I319" s="1" t="s">
        <v>1155</v>
      </c>
      <c r="J319" s="1" t="s">
        <v>1155</v>
      </c>
      <c r="K319" s="1"/>
      <c r="L319" s="1">
        <v>-9.0</v>
      </c>
      <c r="M319" s="1"/>
      <c r="N319" s="1">
        <v>5.401933333333333</v>
      </c>
      <c r="O319" s="1" t="s">
        <v>30</v>
      </c>
      <c r="P319" s="1" t="s">
        <v>895</v>
      </c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ht="15.75" hidden="1" customHeight="1">
      <c r="A320" s="1" t="s">
        <v>57</v>
      </c>
      <c r="B320" s="1" t="s">
        <v>17</v>
      </c>
      <c r="C320" s="2">
        <v>821.0</v>
      </c>
      <c r="D320" s="1">
        <v>0.0</v>
      </c>
      <c r="E320" s="1" t="s">
        <v>58</v>
      </c>
      <c r="F320" s="1" t="s">
        <v>26</v>
      </c>
      <c r="G320" s="1" t="s">
        <v>27</v>
      </c>
      <c r="H320" s="1" t="s">
        <v>1156</v>
      </c>
      <c r="I320" s="1" t="s">
        <v>1157</v>
      </c>
      <c r="J320" s="1" t="s">
        <v>1157</v>
      </c>
      <c r="K320" s="1"/>
      <c r="L320" s="1">
        <v>-5.0</v>
      </c>
      <c r="M320" s="1"/>
      <c r="N320" s="1">
        <v>9.9281</v>
      </c>
      <c r="O320" s="1" t="s">
        <v>30</v>
      </c>
      <c r="P320" s="1" t="s">
        <v>1158</v>
      </c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ht="15.75" hidden="1" customHeight="1">
      <c r="A321" s="1" t="s">
        <v>32</v>
      </c>
      <c r="B321" s="1" t="s">
        <v>17</v>
      </c>
      <c r="C321" s="1">
        <v>548.0</v>
      </c>
      <c r="D321" s="1">
        <v>0.0</v>
      </c>
      <c r="E321" s="1" t="s">
        <v>58</v>
      </c>
      <c r="F321" s="1" t="s">
        <v>66</v>
      </c>
      <c r="G321" s="1" t="s">
        <v>27</v>
      </c>
      <c r="H321" s="1" t="s">
        <v>1159</v>
      </c>
      <c r="I321" s="1" t="s">
        <v>1160</v>
      </c>
      <c r="J321" s="1" t="s">
        <v>1161</v>
      </c>
      <c r="K321" s="1" t="s">
        <v>1162</v>
      </c>
      <c r="L321" s="1">
        <v>-13.0</v>
      </c>
      <c r="M321" s="1">
        <v>1.2308166666666667</v>
      </c>
      <c r="N321" s="1">
        <v>8.957216666666667</v>
      </c>
      <c r="O321" s="1" t="s">
        <v>36</v>
      </c>
      <c r="P321" s="1" t="s">
        <v>1163</v>
      </c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ht="15.75" hidden="1" customHeight="1">
      <c r="A322" s="1" t="s">
        <v>32</v>
      </c>
      <c r="B322" s="1" t="s">
        <v>17</v>
      </c>
      <c r="C322" s="1">
        <v>299.0</v>
      </c>
      <c r="D322" s="1">
        <v>0.0</v>
      </c>
      <c r="E322" s="1" t="s">
        <v>58</v>
      </c>
      <c r="F322" s="1" t="s">
        <v>66</v>
      </c>
      <c r="G322" s="1" t="s">
        <v>19</v>
      </c>
      <c r="H322" s="1" t="s">
        <v>1164</v>
      </c>
      <c r="I322" s="1" t="s">
        <v>1165</v>
      </c>
      <c r="J322" s="1" t="s">
        <v>1166</v>
      </c>
      <c r="K322" s="1" t="s">
        <v>1167</v>
      </c>
      <c r="L322" s="1">
        <v>17.0</v>
      </c>
      <c r="M322" s="1">
        <v>2.81665</v>
      </c>
      <c r="N322" s="1">
        <v>12.608383333333334</v>
      </c>
      <c r="O322" s="1" t="s">
        <v>36</v>
      </c>
      <c r="P322" s="1" t="s">
        <v>1168</v>
      </c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ht="15.75" hidden="1" customHeight="1">
      <c r="A323" s="1" t="s">
        <v>57</v>
      </c>
      <c r="B323" s="1" t="s">
        <v>17</v>
      </c>
      <c r="C323" s="2">
        <v>745.0</v>
      </c>
      <c r="D323" s="1">
        <v>0.0</v>
      </c>
      <c r="E323" s="1" t="s">
        <v>58</v>
      </c>
      <c r="F323" s="1" t="s">
        <v>26</v>
      </c>
      <c r="G323" s="1" t="s">
        <v>27</v>
      </c>
      <c r="H323" s="1" t="s">
        <v>1169</v>
      </c>
      <c r="I323" s="1" t="s">
        <v>1170</v>
      </c>
      <c r="J323" s="1" t="s">
        <v>1170</v>
      </c>
      <c r="K323" s="1"/>
      <c r="L323" s="1">
        <v>-4.0</v>
      </c>
      <c r="M323" s="1"/>
      <c r="N323" s="1">
        <v>10.023066666666667</v>
      </c>
      <c r="O323" s="1" t="s">
        <v>30</v>
      </c>
      <c r="P323" s="1" t="s">
        <v>1171</v>
      </c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ht="15.75" hidden="1" customHeight="1">
      <c r="A324" s="1" t="s">
        <v>41</v>
      </c>
      <c r="B324" s="1" t="s">
        <v>88</v>
      </c>
      <c r="C324" s="1">
        <v>434.0</v>
      </c>
      <c r="D324" s="1">
        <v>0.0</v>
      </c>
      <c r="E324" s="1"/>
      <c r="F324" s="1" t="s">
        <v>26</v>
      </c>
      <c r="G324" s="1" t="s">
        <v>27</v>
      </c>
      <c r="H324" s="1" t="s">
        <v>1172</v>
      </c>
      <c r="I324" s="1" t="s">
        <v>1173</v>
      </c>
      <c r="J324" s="1" t="s">
        <v>1173</v>
      </c>
      <c r="K324" s="1"/>
      <c r="L324" s="1">
        <v>-7.0</v>
      </c>
      <c r="M324" s="1"/>
      <c r="N324" s="1">
        <v>7.73095</v>
      </c>
      <c r="O324" s="1" t="s">
        <v>30</v>
      </c>
      <c r="P324" s="1" t="s">
        <v>1174</v>
      </c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ht="15.75" hidden="1" customHeight="1">
      <c r="A325" s="1" t="s">
        <v>57</v>
      </c>
      <c r="B325" s="1" t="s">
        <v>17</v>
      </c>
      <c r="C325" s="1">
        <v>264.0</v>
      </c>
      <c r="D325" s="1">
        <v>0.0</v>
      </c>
      <c r="E325" s="1" t="s">
        <v>58</v>
      </c>
      <c r="F325" s="1" t="s">
        <v>26</v>
      </c>
      <c r="G325" s="1" t="s">
        <v>27</v>
      </c>
      <c r="H325" s="1" t="s">
        <v>1175</v>
      </c>
      <c r="I325" s="1" t="s">
        <v>1176</v>
      </c>
      <c r="J325" s="1" t="s">
        <v>1176</v>
      </c>
      <c r="K325" s="1"/>
      <c r="L325" s="1">
        <v>-7.0</v>
      </c>
      <c r="M325" s="1"/>
      <c r="N325" s="1">
        <v>7.142883333333334</v>
      </c>
      <c r="O325" s="1" t="s">
        <v>30</v>
      </c>
      <c r="P325" s="1" t="s">
        <v>233</v>
      </c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ht="15.75" hidden="1" customHeight="1">
      <c r="A326" s="1" t="s">
        <v>57</v>
      </c>
      <c r="B326" s="1" t="s">
        <v>17</v>
      </c>
      <c r="C326" s="2">
        <v>264.0</v>
      </c>
      <c r="D326" s="1">
        <v>0.0</v>
      </c>
      <c r="E326" s="1" t="s">
        <v>58</v>
      </c>
      <c r="F326" s="1" t="s">
        <v>26</v>
      </c>
      <c r="G326" s="1" t="s">
        <v>27</v>
      </c>
      <c r="H326" s="1" t="s">
        <v>1177</v>
      </c>
      <c r="I326" s="1" t="s">
        <v>1178</v>
      </c>
      <c r="J326" s="1" t="s">
        <v>1178</v>
      </c>
      <c r="K326" s="1"/>
      <c r="L326" s="1">
        <v>-1.0</v>
      </c>
      <c r="M326" s="1"/>
      <c r="N326" s="1">
        <v>13.7335</v>
      </c>
      <c r="O326" s="1" t="s">
        <v>30</v>
      </c>
      <c r="P326" s="1" t="s">
        <v>548</v>
      </c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ht="15.75" hidden="1" customHeight="1">
      <c r="A327" s="1" t="s">
        <v>57</v>
      </c>
      <c r="B327" s="1" t="s">
        <v>17</v>
      </c>
      <c r="C327" s="1">
        <v>423.0</v>
      </c>
      <c r="D327" s="1">
        <v>0.0</v>
      </c>
      <c r="E327" s="1" t="s">
        <v>58</v>
      </c>
      <c r="F327" s="1" t="s">
        <v>26</v>
      </c>
      <c r="G327" s="1" t="s">
        <v>27</v>
      </c>
      <c r="H327" s="1" t="s">
        <v>1179</v>
      </c>
      <c r="I327" s="1" t="s">
        <v>1180</v>
      </c>
      <c r="J327" s="1" t="s">
        <v>1180</v>
      </c>
      <c r="K327" s="1"/>
      <c r="L327" s="1">
        <v>-1.0</v>
      </c>
      <c r="M327" s="1"/>
      <c r="N327" s="1">
        <v>13.484733333333333</v>
      </c>
      <c r="O327" s="1" t="s">
        <v>30</v>
      </c>
      <c r="P327" s="1" t="s">
        <v>1181</v>
      </c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ht="15.75" hidden="1" customHeight="1">
      <c r="A328" s="1" t="s">
        <v>32</v>
      </c>
      <c r="B328" s="1" t="s">
        <v>17</v>
      </c>
      <c r="C328" s="1">
        <v>209.0</v>
      </c>
      <c r="D328" s="1">
        <v>50.0</v>
      </c>
      <c r="E328" s="1"/>
      <c r="F328" s="1" t="s">
        <v>18</v>
      </c>
      <c r="G328" s="1" t="s">
        <v>27</v>
      </c>
      <c r="H328" s="1" t="s">
        <v>1182</v>
      </c>
      <c r="I328" s="1" t="s">
        <v>1183</v>
      </c>
      <c r="J328" s="1" t="s">
        <v>1183</v>
      </c>
      <c r="K328" s="1"/>
      <c r="L328" s="1">
        <v>-6.0</v>
      </c>
      <c r="M328" s="1"/>
      <c r="N328" s="1">
        <v>12.527</v>
      </c>
      <c r="O328" s="1" t="s">
        <v>36</v>
      </c>
      <c r="P328" s="1" t="s">
        <v>1184</v>
      </c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ht="15.75" hidden="1" customHeight="1">
      <c r="A329" s="1" t="s">
        <v>57</v>
      </c>
      <c r="B329" s="1" t="s">
        <v>17</v>
      </c>
      <c r="C329" s="1">
        <v>906.0</v>
      </c>
      <c r="D329" s="1">
        <v>0.0</v>
      </c>
      <c r="E329" s="1" t="s">
        <v>58</v>
      </c>
      <c r="F329" s="1" t="s">
        <v>26</v>
      </c>
      <c r="G329" s="1" t="s">
        <v>27</v>
      </c>
      <c r="H329" s="1" t="s">
        <v>1185</v>
      </c>
      <c r="I329" s="1" t="s">
        <v>1186</v>
      </c>
      <c r="J329" s="1" t="s">
        <v>1186</v>
      </c>
      <c r="K329" s="1"/>
      <c r="L329" s="1">
        <v>3.0</v>
      </c>
      <c r="M329" s="1"/>
      <c r="N329" s="1">
        <v>18.260266666666666</v>
      </c>
      <c r="O329" s="1" t="s">
        <v>30</v>
      </c>
      <c r="P329" s="1" t="s">
        <v>1187</v>
      </c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ht="15.75" hidden="1" customHeight="1">
      <c r="A330" s="1" t="s">
        <v>57</v>
      </c>
      <c r="B330" s="1" t="s">
        <v>17</v>
      </c>
      <c r="C330" s="1">
        <v>264.0</v>
      </c>
      <c r="D330" s="1">
        <v>0.0</v>
      </c>
      <c r="E330" s="1" t="s">
        <v>58</v>
      </c>
      <c r="F330" s="1" t="s">
        <v>26</v>
      </c>
      <c r="G330" s="1" t="s">
        <v>27</v>
      </c>
      <c r="H330" s="1" t="s">
        <v>1188</v>
      </c>
      <c r="I330" s="1" t="s">
        <v>1189</v>
      </c>
      <c r="J330" s="1" t="s">
        <v>1189</v>
      </c>
      <c r="K330" s="1"/>
      <c r="L330" s="1">
        <v>-2.0</v>
      </c>
      <c r="M330" s="1"/>
      <c r="N330" s="1">
        <v>12.177516666666667</v>
      </c>
      <c r="O330" s="1" t="s">
        <v>30</v>
      </c>
      <c r="P330" s="1" t="s">
        <v>1190</v>
      </c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ht="15.75" hidden="1" customHeight="1">
      <c r="A331" s="1" t="s">
        <v>24</v>
      </c>
      <c r="B331" s="1" t="s">
        <v>17</v>
      </c>
      <c r="C331" s="2">
        <v>329.0</v>
      </c>
      <c r="D331" s="1">
        <v>0.0</v>
      </c>
      <c r="E331" s="1" t="s">
        <v>1191</v>
      </c>
      <c r="F331" s="1" t="s">
        <v>26</v>
      </c>
      <c r="G331" s="1" t="s">
        <v>27</v>
      </c>
      <c r="H331" s="1" t="s">
        <v>1192</v>
      </c>
      <c r="I331" s="1" t="s">
        <v>1193</v>
      </c>
      <c r="J331" s="1" t="s">
        <v>1193</v>
      </c>
      <c r="K331" s="1"/>
      <c r="L331" s="1">
        <v>-3.0</v>
      </c>
      <c r="M331" s="1"/>
      <c r="N331" s="1">
        <v>11.7625</v>
      </c>
      <c r="O331" s="1" t="s">
        <v>30</v>
      </c>
      <c r="P331" s="1" t="s">
        <v>1194</v>
      </c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ht="15.75" hidden="1" customHeight="1">
      <c r="A332" s="1" t="s">
        <v>41</v>
      </c>
      <c r="B332" s="1" t="s">
        <v>17</v>
      </c>
      <c r="C332" s="2">
        <v>434.0</v>
      </c>
      <c r="D332" s="1">
        <v>0.0</v>
      </c>
      <c r="E332" s="1"/>
      <c r="F332" s="1" t="s">
        <v>26</v>
      </c>
      <c r="G332" s="1" t="s">
        <v>27</v>
      </c>
      <c r="H332" s="1" t="s">
        <v>1195</v>
      </c>
      <c r="I332" s="1" t="s">
        <v>1196</v>
      </c>
      <c r="J332" s="1" t="s">
        <v>1196</v>
      </c>
      <c r="K332" s="1"/>
      <c r="L332" s="1">
        <v>-2.0</v>
      </c>
      <c r="M332" s="1"/>
      <c r="N332" s="1">
        <v>12.9531</v>
      </c>
      <c r="O332" s="1" t="s">
        <v>30</v>
      </c>
      <c r="P332" s="1" t="s">
        <v>1197</v>
      </c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ht="15.75" hidden="1" customHeight="1">
      <c r="A333" s="1" t="s">
        <v>32</v>
      </c>
      <c r="B333" s="1" t="s">
        <v>17</v>
      </c>
      <c r="C333" s="2">
        <v>278.0</v>
      </c>
      <c r="D333" s="1">
        <v>55.0</v>
      </c>
      <c r="E333" s="1"/>
      <c r="F333" s="1" t="s">
        <v>18</v>
      </c>
      <c r="G333" s="1" t="s">
        <v>19</v>
      </c>
      <c r="H333" s="1" t="s">
        <v>1198</v>
      </c>
      <c r="I333" s="1" t="s">
        <v>1199</v>
      </c>
      <c r="J333" s="1" t="s">
        <v>1199</v>
      </c>
      <c r="K333" s="1"/>
      <c r="L333" s="1">
        <v>-10.0</v>
      </c>
      <c r="M333" s="1"/>
      <c r="N333" s="1">
        <v>7.986316666666666</v>
      </c>
      <c r="O333" s="1" t="s">
        <v>36</v>
      </c>
      <c r="P333" s="1" t="s">
        <v>1200</v>
      </c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ht="15.75" hidden="1" customHeight="1">
      <c r="A334" s="1" t="s">
        <v>32</v>
      </c>
      <c r="B334" s="1" t="s">
        <v>17</v>
      </c>
      <c r="C334" s="2">
        <v>199.0</v>
      </c>
      <c r="D334" s="1">
        <v>50.0</v>
      </c>
      <c r="E334" s="1"/>
      <c r="F334" s="1" t="s">
        <v>18</v>
      </c>
      <c r="G334" s="1" t="s">
        <v>19</v>
      </c>
      <c r="H334" s="1" t="s">
        <v>1201</v>
      </c>
      <c r="I334" s="1" t="s">
        <v>1202</v>
      </c>
      <c r="J334" s="1" t="s">
        <v>1202</v>
      </c>
      <c r="K334" s="1"/>
      <c r="L334" s="1">
        <v>-12.0</v>
      </c>
      <c r="M334" s="1"/>
      <c r="N334" s="1">
        <v>6.454416666666667</v>
      </c>
      <c r="O334" s="1" t="s">
        <v>36</v>
      </c>
      <c r="P334" s="1" t="s">
        <v>741</v>
      </c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ht="15.75" hidden="1" customHeight="1">
      <c r="A335" s="1" t="s">
        <v>57</v>
      </c>
      <c r="B335" s="1" t="s">
        <v>17</v>
      </c>
      <c r="C335" s="2">
        <v>321.0</v>
      </c>
      <c r="D335" s="1">
        <v>0.0</v>
      </c>
      <c r="E335" s="1" t="s">
        <v>58</v>
      </c>
      <c r="F335" s="1" t="s">
        <v>26</v>
      </c>
      <c r="G335" s="1" t="s">
        <v>27</v>
      </c>
      <c r="H335" s="1" t="s">
        <v>1203</v>
      </c>
      <c r="I335" s="1" t="s">
        <v>1204</v>
      </c>
      <c r="J335" s="1" t="s">
        <v>1204</v>
      </c>
      <c r="K335" s="1"/>
      <c r="L335" s="1">
        <v>-4.0</v>
      </c>
      <c r="M335" s="1"/>
      <c r="N335" s="1">
        <v>10.126783333333334</v>
      </c>
      <c r="O335" s="1" t="s">
        <v>30</v>
      </c>
      <c r="P335" s="1" t="s">
        <v>1205</v>
      </c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ht="15.75" hidden="1" customHeight="1">
      <c r="A336" s="1" t="s">
        <v>32</v>
      </c>
      <c r="B336" s="1" t="s">
        <v>17</v>
      </c>
      <c r="C336" s="1">
        <v>316.0</v>
      </c>
      <c r="D336" s="1">
        <v>62.0</v>
      </c>
      <c r="E336" s="1"/>
      <c r="F336" s="1" t="s">
        <v>18</v>
      </c>
      <c r="G336" s="1" t="s">
        <v>19</v>
      </c>
      <c r="H336" s="1" t="s">
        <v>1206</v>
      </c>
      <c r="I336" s="1" t="s">
        <v>1207</v>
      </c>
      <c r="J336" s="1" t="s">
        <v>1207</v>
      </c>
      <c r="K336" s="1"/>
      <c r="L336" s="1">
        <v>-5.0</v>
      </c>
      <c r="M336" s="1"/>
      <c r="N336" s="1">
        <v>14.159266666666667</v>
      </c>
      <c r="O336" s="1" t="s">
        <v>36</v>
      </c>
      <c r="P336" s="1" t="s">
        <v>1208</v>
      </c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ht="15.75" hidden="1" customHeight="1">
      <c r="A337" s="1" t="s">
        <v>57</v>
      </c>
      <c r="B337" s="1" t="s">
        <v>17</v>
      </c>
      <c r="C337" s="2">
        <v>364.0</v>
      </c>
      <c r="D337" s="1">
        <v>0.0</v>
      </c>
      <c r="E337" s="1" t="s">
        <v>58</v>
      </c>
      <c r="F337" s="1" t="s">
        <v>26</v>
      </c>
      <c r="G337" s="1" t="s">
        <v>27</v>
      </c>
      <c r="H337" s="1" t="s">
        <v>1209</v>
      </c>
      <c r="I337" s="1" t="s">
        <v>1210</v>
      </c>
      <c r="J337" s="1" t="s">
        <v>1210</v>
      </c>
      <c r="K337" s="1"/>
      <c r="L337" s="1">
        <v>-1.0</v>
      </c>
      <c r="M337" s="1"/>
      <c r="N337" s="1">
        <v>13.567983333333334</v>
      </c>
      <c r="O337" s="1" t="s">
        <v>30</v>
      </c>
      <c r="P337" s="1" t="s">
        <v>1211</v>
      </c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ht="15.75" hidden="1" customHeight="1">
      <c r="A338" s="1" t="s">
        <v>24</v>
      </c>
      <c r="B338" s="1" t="s">
        <v>17</v>
      </c>
      <c r="C338" s="1">
        <v>329.0</v>
      </c>
      <c r="D338" s="1">
        <v>0.0</v>
      </c>
      <c r="E338" s="1" t="s">
        <v>1212</v>
      </c>
      <c r="F338" s="1" t="s">
        <v>26</v>
      </c>
      <c r="G338" s="1" t="s">
        <v>27</v>
      </c>
      <c r="H338" s="1" t="s">
        <v>1213</v>
      </c>
      <c r="I338" s="1" t="s">
        <v>1214</v>
      </c>
      <c r="J338" s="1" t="s">
        <v>1214</v>
      </c>
      <c r="K338" s="1"/>
      <c r="L338" s="1">
        <v>2.0</v>
      </c>
      <c r="M338" s="1"/>
      <c r="N338" s="1">
        <v>17.7484</v>
      </c>
      <c r="O338" s="1" t="s">
        <v>30</v>
      </c>
      <c r="P338" s="1" t="s">
        <v>1215</v>
      </c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ht="15.75" hidden="1" customHeight="1">
      <c r="A339" s="1" t="s">
        <v>24</v>
      </c>
      <c r="B339" s="1" t="s">
        <v>17</v>
      </c>
      <c r="C339" s="1">
        <v>346.0</v>
      </c>
      <c r="D339" s="1">
        <v>0.0</v>
      </c>
      <c r="E339" s="1" t="s">
        <v>1191</v>
      </c>
      <c r="F339" s="1" t="s">
        <v>26</v>
      </c>
      <c r="G339" s="1" t="s">
        <v>27</v>
      </c>
      <c r="H339" s="1" t="s">
        <v>1216</v>
      </c>
      <c r="I339" s="1" t="s">
        <v>1217</v>
      </c>
      <c r="J339" s="1" t="s">
        <v>1217</v>
      </c>
      <c r="K339" s="1"/>
      <c r="L339" s="1">
        <v>-5.0</v>
      </c>
      <c r="M339" s="1"/>
      <c r="N339" s="1">
        <v>9.514016666666667</v>
      </c>
      <c r="O339" s="1" t="s">
        <v>30</v>
      </c>
      <c r="P339" s="1" t="s">
        <v>1218</v>
      </c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ht="15.75" hidden="1" customHeight="1">
      <c r="A340" s="1" t="s">
        <v>57</v>
      </c>
      <c r="B340" s="1" t="s">
        <v>17</v>
      </c>
      <c r="C340" s="1">
        <v>264.0</v>
      </c>
      <c r="D340" s="1">
        <v>0.0</v>
      </c>
      <c r="E340" s="1" t="s">
        <v>58</v>
      </c>
      <c r="F340" s="1" t="s">
        <v>26</v>
      </c>
      <c r="G340" s="1" t="s">
        <v>27</v>
      </c>
      <c r="H340" s="1" t="s">
        <v>1219</v>
      </c>
      <c r="I340" s="1" t="s">
        <v>1220</v>
      </c>
      <c r="J340" s="1" t="s">
        <v>1220</v>
      </c>
      <c r="K340" s="1"/>
      <c r="L340" s="1">
        <v>-1.0</v>
      </c>
      <c r="M340" s="1"/>
      <c r="N340" s="1">
        <v>13.52905</v>
      </c>
      <c r="O340" s="1" t="s">
        <v>30</v>
      </c>
      <c r="P340" s="1" t="s">
        <v>884</v>
      </c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ht="15.75" hidden="1" customHeight="1">
      <c r="A341" s="1" t="s">
        <v>41</v>
      </c>
      <c r="B341" s="1" t="s">
        <v>17</v>
      </c>
      <c r="C341" s="2">
        <v>758.0</v>
      </c>
      <c r="D341" s="1">
        <v>0.0</v>
      </c>
      <c r="E341" s="1"/>
      <c r="F341" s="1" t="s">
        <v>26</v>
      </c>
      <c r="G341" s="1" t="s">
        <v>27</v>
      </c>
      <c r="H341" s="1" t="s">
        <v>1221</v>
      </c>
      <c r="I341" s="1" t="s">
        <v>1222</v>
      </c>
      <c r="J341" s="1" t="s">
        <v>1222</v>
      </c>
      <c r="K341" s="1"/>
      <c r="L341" s="1">
        <v>0.0</v>
      </c>
      <c r="M341" s="1"/>
      <c r="N341" s="1">
        <v>14.164916666666667</v>
      </c>
      <c r="O341" s="1" t="s">
        <v>30</v>
      </c>
      <c r="P341" s="1" t="s">
        <v>1223</v>
      </c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ht="15.75" hidden="1" customHeight="1">
      <c r="A342" s="1" t="s">
        <v>41</v>
      </c>
      <c r="B342" s="1" t="s">
        <v>17</v>
      </c>
      <c r="C342" s="1">
        <v>658.0</v>
      </c>
      <c r="D342" s="1">
        <v>0.0</v>
      </c>
      <c r="E342" s="1"/>
      <c r="F342" s="1" t="s">
        <v>26</v>
      </c>
      <c r="G342" s="1" t="s">
        <v>27</v>
      </c>
      <c r="H342" s="1" t="s">
        <v>1224</v>
      </c>
      <c r="I342" s="1" t="s">
        <v>1225</v>
      </c>
      <c r="J342" s="1" t="s">
        <v>1225</v>
      </c>
      <c r="K342" s="1"/>
      <c r="L342" s="1">
        <v>-5.0</v>
      </c>
      <c r="M342" s="1"/>
      <c r="N342" s="1">
        <v>9.234466666666666</v>
      </c>
      <c r="O342" s="1" t="s">
        <v>30</v>
      </c>
      <c r="P342" s="1" t="s">
        <v>177</v>
      </c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ht="15.75" hidden="1" customHeight="1">
      <c r="A343" s="1" t="s">
        <v>57</v>
      </c>
      <c r="B343" s="1" t="s">
        <v>17</v>
      </c>
      <c r="C343" s="1">
        <v>329.0</v>
      </c>
      <c r="D343" s="1">
        <v>0.0</v>
      </c>
      <c r="E343" s="1" t="s">
        <v>58</v>
      </c>
      <c r="F343" s="1" t="s">
        <v>26</v>
      </c>
      <c r="G343" s="1" t="s">
        <v>27</v>
      </c>
      <c r="H343" s="1" t="s">
        <v>1226</v>
      </c>
      <c r="I343" s="1" t="s">
        <v>1227</v>
      </c>
      <c r="J343" s="1" t="s">
        <v>1227</v>
      </c>
      <c r="K343" s="1"/>
      <c r="L343" s="1">
        <v>-2.0</v>
      </c>
      <c r="M343" s="1"/>
      <c r="N343" s="1">
        <v>12.6808</v>
      </c>
      <c r="O343" s="1" t="s">
        <v>30</v>
      </c>
      <c r="P343" s="1" t="s">
        <v>1071</v>
      </c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ht="15.75" hidden="1" customHeight="1">
      <c r="A344" s="1" t="s">
        <v>41</v>
      </c>
      <c r="B344" s="1" t="s">
        <v>17</v>
      </c>
      <c r="C344" s="1">
        <v>329.0</v>
      </c>
      <c r="D344" s="1">
        <v>0.0</v>
      </c>
      <c r="E344" s="1"/>
      <c r="F344" s="1" t="s">
        <v>26</v>
      </c>
      <c r="G344" s="1" t="s">
        <v>27</v>
      </c>
      <c r="H344" s="1" t="s">
        <v>1228</v>
      </c>
      <c r="I344" s="1" t="s">
        <v>1229</v>
      </c>
      <c r="J344" s="1" t="s">
        <v>1229</v>
      </c>
      <c r="K344" s="1"/>
      <c r="L344" s="1">
        <v>-2.0</v>
      </c>
      <c r="M344" s="1"/>
      <c r="N344" s="1">
        <v>12.519866666666667</v>
      </c>
      <c r="O344" s="1" t="s">
        <v>30</v>
      </c>
      <c r="P344" s="1" t="s">
        <v>1230</v>
      </c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ht="15.75" hidden="1" customHeight="1">
      <c r="A345" s="1" t="s">
        <v>16</v>
      </c>
      <c r="B345" s="1" t="s">
        <v>17</v>
      </c>
      <c r="C345" s="1">
        <v>20.0</v>
      </c>
      <c r="D345" s="1">
        <v>35.0</v>
      </c>
      <c r="E345" s="1"/>
      <c r="F345" s="1" t="s">
        <v>18</v>
      </c>
      <c r="G345" s="1" t="s">
        <v>19</v>
      </c>
      <c r="H345" s="1" t="s">
        <v>1231</v>
      </c>
      <c r="I345" s="1" t="s">
        <v>1232</v>
      </c>
      <c r="J345" s="1" t="s">
        <v>1232</v>
      </c>
      <c r="K345" s="1"/>
      <c r="L345" s="1">
        <v>-2.0</v>
      </c>
      <c r="M345" s="1"/>
      <c r="N345" s="1">
        <v>2.0757333333333334</v>
      </c>
      <c r="O345" s="1" t="s">
        <v>22</v>
      </c>
      <c r="P345" s="1" t="s">
        <v>1233</v>
      </c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ht="15.75" hidden="1" customHeight="1">
      <c r="A346" s="1" t="s">
        <v>32</v>
      </c>
      <c r="B346" s="1" t="s">
        <v>17</v>
      </c>
      <c r="C346" s="1">
        <v>371.0</v>
      </c>
      <c r="D346" s="1">
        <v>0.0</v>
      </c>
      <c r="E346" s="1" t="s">
        <v>628</v>
      </c>
      <c r="F346" s="1" t="s">
        <v>66</v>
      </c>
      <c r="G346" s="1" t="s">
        <v>27</v>
      </c>
      <c r="H346" s="1" t="s">
        <v>1234</v>
      </c>
      <c r="I346" s="1" t="s">
        <v>1235</v>
      </c>
      <c r="J346" s="1" t="s">
        <v>1236</v>
      </c>
      <c r="K346" s="1" t="s">
        <v>1237</v>
      </c>
      <c r="L346" s="1">
        <v>-6.0</v>
      </c>
      <c r="M346" s="1">
        <v>0.006666666666666667</v>
      </c>
      <c r="N346" s="1">
        <v>22.978533333333335</v>
      </c>
      <c r="O346" s="1" t="s">
        <v>36</v>
      </c>
      <c r="P346" s="1" t="s">
        <v>1238</v>
      </c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ht="15.75" hidden="1" customHeight="1">
      <c r="A347" s="1" t="s">
        <v>41</v>
      </c>
      <c r="B347" s="1" t="s">
        <v>17</v>
      </c>
      <c r="C347" s="1">
        <v>528.0</v>
      </c>
      <c r="D347" s="1">
        <v>0.0</v>
      </c>
      <c r="E347" s="1"/>
      <c r="F347" s="1" t="s">
        <v>26</v>
      </c>
      <c r="G347" s="1" t="s">
        <v>27</v>
      </c>
      <c r="H347" s="1" t="s">
        <v>1239</v>
      </c>
      <c r="I347" s="1" t="s">
        <v>1240</v>
      </c>
      <c r="J347" s="1" t="s">
        <v>1240</v>
      </c>
      <c r="K347" s="1"/>
      <c r="L347" s="1">
        <v>0.0</v>
      </c>
      <c r="M347" s="1"/>
      <c r="N347" s="1">
        <v>14.10555</v>
      </c>
      <c r="O347" s="1" t="s">
        <v>30</v>
      </c>
      <c r="P347" s="1" t="s">
        <v>1241</v>
      </c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ht="15.75" hidden="1" customHeight="1">
      <c r="A348" s="1" t="s">
        <v>32</v>
      </c>
      <c r="B348" s="1" t="s">
        <v>17</v>
      </c>
      <c r="C348" s="1">
        <v>476.0</v>
      </c>
      <c r="D348" s="1">
        <v>0.0</v>
      </c>
      <c r="E348" s="1" t="s">
        <v>628</v>
      </c>
      <c r="F348" s="1" t="s">
        <v>66</v>
      </c>
      <c r="G348" s="1" t="s">
        <v>27</v>
      </c>
      <c r="H348" s="1" t="s">
        <v>1242</v>
      </c>
      <c r="I348" s="1" t="s">
        <v>1243</v>
      </c>
      <c r="J348" s="1" t="s">
        <v>1244</v>
      </c>
      <c r="K348" s="1" t="s">
        <v>1245</v>
      </c>
      <c r="L348" s="1">
        <v>-10.0</v>
      </c>
      <c r="M348" s="1">
        <v>0.016116666666666668</v>
      </c>
      <c r="N348" s="1">
        <v>11.3752</v>
      </c>
      <c r="O348" s="1" t="s">
        <v>36</v>
      </c>
      <c r="P348" s="1" t="s">
        <v>1246</v>
      </c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ht="15.75" hidden="1" customHeight="1">
      <c r="A349" s="1" t="s">
        <v>32</v>
      </c>
      <c r="B349" s="1" t="s">
        <v>17</v>
      </c>
      <c r="C349" s="2">
        <v>287.0</v>
      </c>
      <c r="D349" s="1">
        <v>62.0</v>
      </c>
      <c r="E349" s="1"/>
      <c r="F349" s="1" t="s">
        <v>18</v>
      </c>
      <c r="G349" s="1" t="s">
        <v>19</v>
      </c>
      <c r="H349" s="1" t="s">
        <v>1247</v>
      </c>
      <c r="I349" s="1" t="s">
        <v>1248</v>
      </c>
      <c r="J349" s="1" t="s">
        <v>1248</v>
      </c>
      <c r="K349" s="1"/>
      <c r="L349" s="1">
        <v>-12.0</v>
      </c>
      <c r="M349" s="1"/>
      <c r="N349" s="1">
        <v>7.119066666666667</v>
      </c>
      <c r="O349" s="1" t="s">
        <v>36</v>
      </c>
      <c r="P349" s="1" t="s">
        <v>1249</v>
      </c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ht="15.75" hidden="1" customHeight="1">
      <c r="A350" s="1" t="s">
        <v>57</v>
      </c>
      <c r="B350" s="1" t="s">
        <v>17</v>
      </c>
      <c r="C350" s="2">
        <v>294.0</v>
      </c>
      <c r="D350" s="1">
        <v>0.0</v>
      </c>
      <c r="E350" s="1" t="s">
        <v>58</v>
      </c>
      <c r="F350" s="1" t="s">
        <v>26</v>
      </c>
      <c r="G350" s="1" t="s">
        <v>27</v>
      </c>
      <c r="H350" s="1" t="s">
        <v>1250</v>
      </c>
      <c r="I350" s="1" t="s">
        <v>1251</v>
      </c>
      <c r="J350" s="1" t="s">
        <v>1251</v>
      </c>
      <c r="K350" s="1"/>
      <c r="L350" s="1">
        <v>-11.0</v>
      </c>
      <c r="M350" s="1"/>
      <c r="N350" s="1">
        <v>5.21835</v>
      </c>
      <c r="O350" s="1" t="s">
        <v>30</v>
      </c>
      <c r="P350" s="1" t="s">
        <v>1252</v>
      </c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ht="15.75" hidden="1" customHeight="1">
      <c r="A351" s="1" t="s">
        <v>57</v>
      </c>
      <c r="B351" s="1" t="s">
        <v>17</v>
      </c>
      <c r="C351" s="1">
        <v>329.0</v>
      </c>
      <c r="D351" s="1">
        <v>0.0</v>
      </c>
      <c r="E351" s="1" t="s">
        <v>58</v>
      </c>
      <c r="F351" s="1" t="s">
        <v>26</v>
      </c>
      <c r="G351" s="1" t="s">
        <v>27</v>
      </c>
      <c r="H351" s="1" t="s">
        <v>1253</v>
      </c>
      <c r="I351" s="1" t="s">
        <v>1254</v>
      </c>
      <c r="J351" s="1" t="s">
        <v>1254</v>
      </c>
      <c r="K351" s="1"/>
      <c r="L351" s="1">
        <v>-9.0</v>
      </c>
      <c r="M351" s="1"/>
      <c r="N351" s="1">
        <v>8.617133333333333</v>
      </c>
      <c r="O351" s="1" t="s">
        <v>30</v>
      </c>
      <c r="P351" s="1" t="s">
        <v>1255</v>
      </c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ht="15.75" hidden="1" customHeight="1">
      <c r="A352" s="1" t="s">
        <v>41</v>
      </c>
      <c r="B352" s="1" t="s">
        <v>17</v>
      </c>
      <c r="C352" s="1">
        <v>264.0</v>
      </c>
      <c r="D352" s="1">
        <v>0.0</v>
      </c>
      <c r="E352" s="1"/>
      <c r="F352" s="1" t="s">
        <v>26</v>
      </c>
      <c r="G352" s="1" t="s">
        <v>27</v>
      </c>
      <c r="H352" s="1" t="s">
        <v>1256</v>
      </c>
      <c r="I352" s="1" t="s">
        <v>1257</v>
      </c>
      <c r="J352" s="1" t="s">
        <v>1257</v>
      </c>
      <c r="K352" s="1"/>
      <c r="L352" s="1">
        <v>-7.0</v>
      </c>
      <c r="M352" s="1"/>
      <c r="N352" s="1">
        <v>7.675966666666667</v>
      </c>
      <c r="O352" s="1" t="s">
        <v>30</v>
      </c>
      <c r="P352" s="1" t="s">
        <v>1258</v>
      </c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ht="15.75" hidden="1" customHeight="1">
      <c r="A353" s="1" t="s">
        <v>32</v>
      </c>
      <c r="B353" s="1" t="s">
        <v>17</v>
      </c>
      <c r="C353" s="1">
        <v>355.0</v>
      </c>
      <c r="D353" s="1">
        <v>0.0</v>
      </c>
      <c r="E353" s="1" t="s">
        <v>1259</v>
      </c>
      <c r="F353" s="1" t="s">
        <v>66</v>
      </c>
      <c r="G353" s="1" t="s">
        <v>27</v>
      </c>
      <c r="H353" s="1" t="s">
        <v>1260</v>
      </c>
      <c r="I353" s="1" t="s">
        <v>1261</v>
      </c>
      <c r="J353" s="1" t="s">
        <v>1262</v>
      </c>
      <c r="K353" s="1" t="s">
        <v>1263</v>
      </c>
      <c r="L353" s="1">
        <v>-3.0</v>
      </c>
      <c r="M353" s="1">
        <v>0.009216666666666666</v>
      </c>
      <c r="N353" s="1">
        <v>23.1528</v>
      </c>
      <c r="O353" s="1" t="s">
        <v>36</v>
      </c>
      <c r="P353" s="1" t="s">
        <v>1264</v>
      </c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ht="15.75" hidden="1" customHeight="1">
      <c r="A354" s="1" t="s">
        <v>32</v>
      </c>
      <c r="B354" s="1" t="s">
        <v>17</v>
      </c>
      <c r="C354" s="1">
        <v>504.0</v>
      </c>
      <c r="D354" s="1">
        <v>124.0</v>
      </c>
      <c r="E354" s="1"/>
      <c r="F354" s="1" t="s">
        <v>18</v>
      </c>
      <c r="G354" s="1" t="s">
        <v>27</v>
      </c>
      <c r="H354" s="1" t="s">
        <v>1265</v>
      </c>
      <c r="I354" s="1" t="s">
        <v>1266</v>
      </c>
      <c r="J354" s="1" t="s">
        <v>1266</v>
      </c>
      <c r="K354" s="1"/>
      <c r="L354" s="1">
        <v>-4.0</v>
      </c>
      <c r="M354" s="1"/>
      <c r="N354" s="1">
        <v>15.039033333333334</v>
      </c>
      <c r="O354" s="1" t="s">
        <v>36</v>
      </c>
      <c r="P354" s="1" t="s">
        <v>1267</v>
      </c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ht="15.75" hidden="1" customHeight="1">
      <c r="A355" s="1" t="s">
        <v>32</v>
      </c>
      <c r="B355" s="1" t="s">
        <v>17</v>
      </c>
      <c r="C355" s="1">
        <v>597.0</v>
      </c>
      <c r="D355" s="1">
        <v>0.0</v>
      </c>
      <c r="E355" s="1" t="s">
        <v>1259</v>
      </c>
      <c r="F355" s="1" t="s">
        <v>66</v>
      </c>
      <c r="G355" s="1" t="s">
        <v>27</v>
      </c>
      <c r="H355" s="1" t="s">
        <v>1268</v>
      </c>
      <c r="I355" s="1" t="s">
        <v>1269</v>
      </c>
      <c r="J355" s="1" t="s">
        <v>1270</v>
      </c>
      <c r="K355" s="1" t="s">
        <v>1271</v>
      </c>
      <c r="L355" s="1">
        <v>8.0</v>
      </c>
      <c r="M355" s="1">
        <v>0.00905</v>
      </c>
      <c r="N355" s="1">
        <v>26.432316666666665</v>
      </c>
      <c r="O355" s="1" t="s">
        <v>36</v>
      </c>
      <c r="P355" s="1" t="s">
        <v>1272</v>
      </c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ht="15.75" hidden="1" customHeight="1">
      <c r="A356" s="1" t="s">
        <v>32</v>
      </c>
      <c r="B356" s="1" t="s">
        <v>17</v>
      </c>
      <c r="C356" s="2">
        <v>548.0</v>
      </c>
      <c r="D356" s="1">
        <v>0.0</v>
      </c>
      <c r="E356" s="1" t="s">
        <v>1273</v>
      </c>
      <c r="F356" s="1" t="s">
        <v>66</v>
      </c>
      <c r="G356" s="1" t="s">
        <v>27</v>
      </c>
      <c r="H356" s="1" t="s">
        <v>1274</v>
      </c>
      <c r="I356" s="1" t="s">
        <v>1275</v>
      </c>
      <c r="J356" s="1" t="s">
        <v>1276</v>
      </c>
      <c r="K356" s="1" t="s">
        <v>1277</v>
      </c>
      <c r="L356" s="1">
        <v>0.0</v>
      </c>
      <c r="M356" s="1">
        <v>0.011033333333333332</v>
      </c>
      <c r="N356" s="1">
        <v>25.959</v>
      </c>
      <c r="O356" s="1" t="s">
        <v>36</v>
      </c>
      <c r="P356" s="1" t="s">
        <v>1278</v>
      </c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ht="15.75" hidden="1" customHeight="1">
      <c r="A357" s="1" t="s">
        <v>41</v>
      </c>
      <c r="B357" s="1" t="s">
        <v>17</v>
      </c>
      <c r="C357" s="1">
        <v>264.0</v>
      </c>
      <c r="D357" s="1">
        <v>0.0</v>
      </c>
      <c r="E357" s="1"/>
      <c r="F357" s="1" t="s">
        <v>26</v>
      </c>
      <c r="G357" s="1" t="s">
        <v>27</v>
      </c>
      <c r="H357" s="1" t="s">
        <v>1279</v>
      </c>
      <c r="I357" s="1" t="s">
        <v>1280</v>
      </c>
      <c r="J357" s="1" t="s">
        <v>1280</v>
      </c>
      <c r="K357" s="1"/>
      <c r="L357" s="1">
        <v>11.0</v>
      </c>
      <c r="M357" s="1"/>
      <c r="N357" s="1">
        <v>26.36715</v>
      </c>
      <c r="O357" s="1" t="s">
        <v>30</v>
      </c>
      <c r="P357" s="1" t="s">
        <v>1281</v>
      </c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ht="15.75" hidden="1" customHeight="1">
      <c r="A358" s="1" t="s">
        <v>41</v>
      </c>
      <c r="B358" s="1" t="s">
        <v>17</v>
      </c>
      <c r="C358" s="1">
        <v>364.0</v>
      </c>
      <c r="D358" s="1">
        <v>0.0</v>
      </c>
      <c r="E358" s="1"/>
      <c r="F358" s="1" t="s">
        <v>26</v>
      </c>
      <c r="G358" s="1" t="s">
        <v>27</v>
      </c>
      <c r="H358" s="1" t="s">
        <v>1282</v>
      </c>
      <c r="I358" s="1" t="s">
        <v>1283</v>
      </c>
      <c r="J358" s="1" t="s">
        <v>1283</v>
      </c>
      <c r="K358" s="1"/>
      <c r="L358" s="1">
        <v>10.0</v>
      </c>
      <c r="M358" s="1"/>
      <c r="N358" s="1">
        <v>25.860316666666666</v>
      </c>
      <c r="O358" s="1" t="s">
        <v>30</v>
      </c>
      <c r="P358" s="1" t="s">
        <v>1284</v>
      </c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ht="15.75" hidden="1" customHeight="1">
      <c r="A359" s="1" t="s">
        <v>41</v>
      </c>
      <c r="B359" s="1" t="s">
        <v>17</v>
      </c>
      <c r="C359" s="1">
        <v>663.0</v>
      </c>
      <c r="D359" s="1">
        <v>0.0</v>
      </c>
      <c r="E359" s="1"/>
      <c r="F359" s="1" t="s">
        <v>26</v>
      </c>
      <c r="G359" s="1" t="s">
        <v>27</v>
      </c>
      <c r="H359" s="1" t="s">
        <v>1285</v>
      </c>
      <c r="I359" s="1" t="s">
        <v>1286</v>
      </c>
      <c r="J359" s="1" t="s">
        <v>1286</v>
      </c>
      <c r="K359" s="1"/>
      <c r="L359" s="1">
        <v>8.0</v>
      </c>
      <c r="M359" s="1"/>
      <c r="N359" s="1">
        <v>23.096583333333335</v>
      </c>
      <c r="O359" s="1" t="s">
        <v>30</v>
      </c>
      <c r="P359" s="1" t="s">
        <v>1287</v>
      </c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ht="15.75" hidden="1" customHeight="1">
      <c r="A360" s="1" t="s">
        <v>32</v>
      </c>
      <c r="B360" s="1" t="s">
        <v>17</v>
      </c>
      <c r="C360" s="1">
        <v>309.0</v>
      </c>
      <c r="D360" s="1">
        <v>0.0</v>
      </c>
      <c r="E360" s="1" t="s">
        <v>1273</v>
      </c>
      <c r="F360" s="1" t="s">
        <v>66</v>
      </c>
      <c r="G360" s="1" t="s">
        <v>19</v>
      </c>
      <c r="H360" s="1" t="s">
        <v>1288</v>
      </c>
      <c r="I360" s="1" t="s">
        <v>1289</v>
      </c>
      <c r="J360" s="1" t="s">
        <v>1290</v>
      </c>
      <c r="K360" s="1" t="s">
        <v>1291</v>
      </c>
      <c r="L360" s="1">
        <v>-4.0</v>
      </c>
      <c r="M360" s="1">
        <v>0.00835</v>
      </c>
      <c r="N360" s="1">
        <v>21.3286</v>
      </c>
      <c r="O360" s="1" t="s">
        <v>36</v>
      </c>
      <c r="P360" s="1" t="s">
        <v>1292</v>
      </c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ht="15.75" hidden="1" customHeight="1">
      <c r="A361" s="1" t="s">
        <v>16</v>
      </c>
      <c r="B361" s="1" t="s">
        <v>17</v>
      </c>
      <c r="C361" s="2">
        <v>693.0</v>
      </c>
      <c r="D361" s="1">
        <v>0.0</v>
      </c>
      <c r="E361" s="1"/>
      <c r="F361" s="1" t="s">
        <v>18</v>
      </c>
      <c r="G361" s="1" t="s">
        <v>19</v>
      </c>
      <c r="H361" s="1" t="s">
        <v>1293</v>
      </c>
      <c r="I361" s="1" t="s">
        <v>1294</v>
      </c>
      <c r="J361" s="1" t="s">
        <v>1294</v>
      </c>
      <c r="K361" s="1"/>
      <c r="L361" s="1">
        <v>5.0</v>
      </c>
      <c r="M361" s="1"/>
      <c r="N361" s="1">
        <v>10.2251</v>
      </c>
      <c r="O361" s="1" t="s">
        <v>22</v>
      </c>
      <c r="P361" s="1" t="s">
        <v>1295</v>
      </c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ht="15.75" hidden="1" customHeight="1">
      <c r="A362" s="1" t="s">
        <v>32</v>
      </c>
      <c r="B362" s="1" t="s">
        <v>17</v>
      </c>
      <c r="C362" s="1">
        <v>427.0</v>
      </c>
      <c r="D362" s="1">
        <v>0.0</v>
      </c>
      <c r="E362" s="1" t="s">
        <v>628</v>
      </c>
      <c r="F362" s="1" t="s">
        <v>66</v>
      </c>
      <c r="G362" s="1" t="s">
        <v>27</v>
      </c>
      <c r="H362" s="1" t="s">
        <v>1296</v>
      </c>
      <c r="I362" s="1" t="s">
        <v>1297</v>
      </c>
      <c r="J362" s="1" t="s">
        <v>1298</v>
      </c>
      <c r="K362" s="1" t="s">
        <v>1299</v>
      </c>
      <c r="L362" s="1">
        <v>5.0</v>
      </c>
      <c r="M362" s="1">
        <v>0.0086</v>
      </c>
      <c r="N362" s="1">
        <v>34.773983333333334</v>
      </c>
      <c r="O362" s="1" t="s">
        <v>36</v>
      </c>
      <c r="P362" s="1" t="s">
        <v>1300</v>
      </c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ht="15.75" hidden="1" customHeight="1">
      <c r="A363" s="1" t="s">
        <v>57</v>
      </c>
      <c r="B363" s="1" t="s">
        <v>17</v>
      </c>
      <c r="C363" s="1">
        <v>394.0</v>
      </c>
      <c r="D363" s="1">
        <v>0.0</v>
      </c>
      <c r="E363" s="1" t="s">
        <v>58</v>
      </c>
      <c r="F363" s="1" t="s">
        <v>26</v>
      </c>
      <c r="G363" s="1" t="s">
        <v>27</v>
      </c>
      <c r="H363" s="1" t="s">
        <v>1301</v>
      </c>
      <c r="I363" s="1" t="s">
        <v>1302</v>
      </c>
      <c r="J363" s="1" t="s">
        <v>1302</v>
      </c>
      <c r="K363" s="1"/>
      <c r="L363" s="1">
        <v>10.0</v>
      </c>
      <c r="M363" s="1"/>
      <c r="N363" s="1">
        <v>36.69251666666667</v>
      </c>
      <c r="O363" s="1" t="s">
        <v>30</v>
      </c>
      <c r="P363" s="1" t="s">
        <v>1303</v>
      </c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ht="15.75" hidden="1" customHeight="1">
      <c r="A364" s="1" t="s">
        <v>24</v>
      </c>
      <c r="B364" s="1" t="s">
        <v>17</v>
      </c>
      <c r="C364" s="2">
        <v>264.0</v>
      </c>
      <c r="D364" s="1">
        <v>0.0</v>
      </c>
      <c r="E364" s="1" t="s">
        <v>1304</v>
      </c>
      <c r="F364" s="1" t="s">
        <v>26</v>
      </c>
      <c r="G364" s="1" t="s">
        <v>27</v>
      </c>
      <c r="H364" s="1" t="s">
        <v>1305</v>
      </c>
      <c r="I364" s="1" t="s">
        <v>1306</v>
      </c>
      <c r="J364" s="1" t="s">
        <v>1306</v>
      </c>
      <c r="K364" s="1"/>
      <c r="L364" s="1">
        <v>9.0</v>
      </c>
      <c r="M364" s="1"/>
      <c r="N364" s="1">
        <v>24.91421666666667</v>
      </c>
      <c r="O364" s="1" t="s">
        <v>30</v>
      </c>
      <c r="P364" s="1" t="s">
        <v>1307</v>
      </c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ht="15.75" hidden="1" customHeight="1">
      <c r="A365" s="1" t="s">
        <v>41</v>
      </c>
      <c r="B365" s="1" t="s">
        <v>17</v>
      </c>
      <c r="C365" s="1">
        <v>508.0</v>
      </c>
      <c r="D365" s="1">
        <v>0.0</v>
      </c>
      <c r="E365" s="1"/>
      <c r="F365" s="1" t="s">
        <v>26</v>
      </c>
      <c r="G365" s="1" t="s">
        <v>27</v>
      </c>
      <c r="H365" s="1" t="s">
        <v>1308</v>
      </c>
      <c r="I365" s="1" t="s">
        <v>1309</v>
      </c>
      <c r="J365" s="1" t="s">
        <v>1309</v>
      </c>
      <c r="K365" s="1"/>
      <c r="L365" s="1">
        <v>9.0</v>
      </c>
      <c r="M365" s="1"/>
      <c r="N365" s="1">
        <v>24.778766666666666</v>
      </c>
      <c r="O365" s="1" t="s">
        <v>30</v>
      </c>
      <c r="P365" s="1" t="s">
        <v>1310</v>
      </c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ht="15.75" hidden="1" customHeight="1">
      <c r="A366" s="1" t="s">
        <v>32</v>
      </c>
      <c r="B366" s="1" t="s">
        <v>17</v>
      </c>
      <c r="C366" s="2">
        <v>299.0</v>
      </c>
      <c r="D366" s="1">
        <v>75.0</v>
      </c>
      <c r="E366" s="1"/>
      <c r="F366" s="1" t="s">
        <v>18</v>
      </c>
      <c r="G366" s="1" t="s">
        <v>19</v>
      </c>
      <c r="H366" s="1" t="s">
        <v>1311</v>
      </c>
      <c r="I366" s="1" t="s">
        <v>1312</v>
      </c>
      <c r="J366" s="1" t="s">
        <v>1312</v>
      </c>
      <c r="K366" s="1"/>
      <c r="L366" s="1">
        <v>-8.0</v>
      </c>
      <c r="M366" s="1"/>
      <c r="N366" s="1">
        <v>29.517316666666666</v>
      </c>
      <c r="O366" s="1" t="s">
        <v>36</v>
      </c>
      <c r="P366" s="1" t="s">
        <v>1313</v>
      </c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ht="15.75" hidden="1" customHeight="1">
      <c r="A367" s="1" t="s">
        <v>57</v>
      </c>
      <c r="B367" s="1" t="s">
        <v>17</v>
      </c>
      <c r="C367" s="1">
        <v>987.0</v>
      </c>
      <c r="D367" s="1">
        <v>0.0</v>
      </c>
      <c r="E367" s="1" t="s">
        <v>58</v>
      </c>
      <c r="F367" s="1" t="s">
        <v>26</v>
      </c>
      <c r="G367" s="1" t="s">
        <v>27</v>
      </c>
      <c r="H367" s="1" t="s">
        <v>1314</v>
      </c>
      <c r="I367" s="1" t="s">
        <v>1315</v>
      </c>
      <c r="J367" s="1" t="s">
        <v>1315</v>
      </c>
      <c r="K367" s="1"/>
      <c r="L367" s="1">
        <v>6.0</v>
      </c>
      <c r="M367" s="1"/>
      <c r="N367" s="1">
        <v>22.923066666666667</v>
      </c>
      <c r="O367" s="1" t="s">
        <v>30</v>
      </c>
      <c r="P367" s="1" t="s">
        <v>1316</v>
      </c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ht="15.75" hidden="1" customHeight="1">
      <c r="A368" s="1" t="s">
        <v>57</v>
      </c>
      <c r="B368" s="1" t="s">
        <v>17</v>
      </c>
      <c r="C368" s="2">
        <v>424.0</v>
      </c>
      <c r="D368" s="1">
        <v>0.0</v>
      </c>
      <c r="E368" s="1" t="s">
        <v>58</v>
      </c>
      <c r="F368" s="1" t="s">
        <v>26</v>
      </c>
      <c r="G368" s="1" t="s">
        <v>27</v>
      </c>
      <c r="H368" s="1" t="s">
        <v>1317</v>
      </c>
      <c r="I368" s="1" t="s">
        <v>1318</v>
      </c>
      <c r="J368" s="1" t="s">
        <v>1318</v>
      </c>
      <c r="K368" s="1"/>
      <c r="L368" s="1">
        <v>2.0</v>
      </c>
      <c r="M368" s="1"/>
      <c r="N368" s="1">
        <v>17.61306666666667</v>
      </c>
      <c r="O368" s="1" t="s">
        <v>30</v>
      </c>
      <c r="P368" s="1" t="s">
        <v>1319</v>
      </c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ht="15.75" hidden="1" customHeight="1">
      <c r="A369" s="1" t="s">
        <v>41</v>
      </c>
      <c r="B369" s="1" t="s">
        <v>17</v>
      </c>
      <c r="C369" s="1">
        <v>528.0</v>
      </c>
      <c r="D369" s="1">
        <v>0.0</v>
      </c>
      <c r="E369" s="1"/>
      <c r="F369" s="1" t="s">
        <v>26</v>
      </c>
      <c r="G369" s="1" t="s">
        <v>27</v>
      </c>
      <c r="H369" s="1" t="s">
        <v>1320</v>
      </c>
      <c r="I369" s="1" t="s">
        <v>1321</v>
      </c>
      <c r="J369" s="1" t="s">
        <v>1321</v>
      </c>
      <c r="K369" s="1"/>
      <c r="L369" s="1">
        <v>0.0</v>
      </c>
      <c r="M369" s="1"/>
      <c r="N369" s="1">
        <v>15.447716666666667</v>
      </c>
      <c r="O369" s="1" t="s">
        <v>30</v>
      </c>
      <c r="P369" s="1" t="s">
        <v>1322</v>
      </c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ht="15.75" hidden="1" customHeight="1">
      <c r="A370" s="1" t="s">
        <v>32</v>
      </c>
      <c r="B370" s="1" t="s">
        <v>17</v>
      </c>
      <c r="C370" s="1">
        <v>329.0</v>
      </c>
      <c r="D370" s="1">
        <v>0.0</v>
      </c>
      <c r="E370" s="1" t="s">
        <v>1259</v>
      </c>
      <c r="F370" s="1" t="s">
        <v>66</v>
      </c>
      <c r="G370" s="1" t="s">
        <v>27</v>
      </c>
      <c r="H370" s="1" t="s">
        <v>1323</v>
      </c>
      <c r="I370" s="1" t="s">
        <v>1324</v>
      </c>
      <c r="J370" s="1" t="s">
        <v>1325</v>
      </c>
      <c r="K370" s="1" t="s">
        <v>1326</v>
      </c>
      <c r="L370" s="1">
        <v>-4.0</v>
      </c>
      <c r="M370" s="1">
        <v>0.023983333333333332</v>
      </c>
      <c r="N370" s="1">
        <v>15.333</v>
      </c>
      <c r="O370" s="1" t="s">
        <v>36</v>
      </c>
      <c r="P370" s="1" t="s">
        <v>1327</v>
      </c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ht="15.75" hidden="1" customHeight="1">
      <c r="A371" s="1" t="s">
        <v>41</v>
      </c>
      <c r="B371" s="1" t="s">
        <v>17</v>
      </c>
      <c r="C371" s="1">
        <v>356.0</v>
      </c>
      <c r="D371" s="1">
        <v>0.0</v>
      </c>
      <c r="E371" s="1"/>
      <c r="F371" s="1" t="s">
        <v>26</v>
      </c>
      <c r="G371" s="1" t="s">
        <v>27</v>
      </c>
      <c r="H371" s="1" t="s">
        <v>1328</v>
      </c>
      <c r="I371" s="1" t="s">
        <v>1329</v>
      </c>
      <c r="J371" s="1" t="s">
        <v>1329</v>
      </c>
      <c r="K371" s="1"/>
      <c r="L371" s="1">
        <v>3.0</v>
      </c>
      <c r="M371" s="1"/>
      <c r="N371" s="1">
        <v>18.114833333333333</v>
      </c>
      <c r="O371" s="1" t="s">
        <v>30</v>
      </c>
      <c r="P371" s="1" t="s">
        <v>1330</v>
      </c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ht="15.75" hidden="1" customHeight="1">
      <c r="A372" s="1" t="s">
        <v>57</v>
      </c>
      <c r="B372" s="1" t="s">
        <v>17</v>
      </c>
      <c r="C372" s="1">
        <v>677.0</v>
      </c>
      <c r="D372" s="1">
        <v>0.0</v>
      </c>
      <c r="E372" s="1" t="s">
        <v>58</v>
      </c>
      <c r="F372" s="1" t="s">
        <v>26</v>
      </c>
      <c r="G372" s="1" t="s">
        <v>27</v>
      </c>
      <c r="H372" s="1" t="s">
        <v>1331</v>
      </c>
      <c r="I372" s="1" t="s">
        <v>1332</v>
      </c>
      <c r="J372" s="1" t="s">
        <v>1332</v>
      </c>
      <c r="K372" s="1"/>
      <c r="L372" s="1">
        <v>3.0</v>
      </c>
      <c r="M372" s="1"/>
      <c r="N372" s="1">
        <v>32.86241666666667</v>
      </c>
      <c r="O372" s="1" t="s">
        <v>30</v>
      </c>
      <c r="P372" s="1" t="s">
        <v>1333</v>
      </c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ht="15.75" hidden="1" customHeight="1">
      <c r="A373" s="1" t="s">
        <v>16</v>
      </c>
      <c r="B373" s="1" t="s">
        <v>17</v>
      </c>
      <c r="C373" s="1">
        <v>309.0</v>
      </c>
      <c r="D373" s="1">
        <v>0.0</v>
      </c>
      <c r="E373" s="1"/>
      <c r="F373" s="1" t="s">
        <v>18</v>
      </c>
      <c r="G373" s="1" t="s">
        <v>19</v>
      </c>
      <c r="H373" s="1" t="s">
        <v>1334</v>
      </c>
      <c r="I373" s="1" t="s">
        <v>1335</v>
      </c>
      <c r="J373" s="1" t="s">
        <v>1335</v>
      </c>
      <c r="K373" s="1"/>
      <c r="L373" s="1">
        <v>4.0</v>
      </c>
      <c r="M373" s="1"/>
      <c r="N373" s="1">
        <v>9.362833333333333</v>
      </c>
      <c r="O373" s="1" t="s">
        <v>22</v>
      </c>
      <c r="P373" s="1" t="s">
        <v>1336</v>
      </c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ht="15.75" hidden="1" customHeight="1">
      <c r="A374" s="1" t="s">
        <v>32</v>
      </c>
      <c r="B374" s="1" t="s">
        <v>17</v>
      </c>
      <c r="C374" s="1">
        <v>366.0</v>
      </c>
      <c r="D374" s="1">
        <v>62.0</v>
      </c>
      <c r="E374" s="1"/>
      <c r="F374" s="1" t="s">
        <v>18</v>
      </c>
      <c r="G374" s="1" t="s">
        <v>33</v>
      </c>
      <c r="H374" s="1" t="s">
        <v>1337</v>
      </c>
      <c r="I374" s="1" t="s">
        <v>1338</v>
      </c>
      <c r="J374" s="1" t="s">
        <v>1338</v>
      </c>
      <c r="K374" s="1"/>
      <c r="L374" s="1">
        <v>-8.0</v>
      </c>
      <c r="M374" s="1"/>
      <c r="N374" s="1">
        <v>10.46165</v>
      </c>
      <c r="O374" s="1" t="s">
        <v>36</v>
      </c>
      <c r="P374" s="1" t="s">
        <v>736</v>
      </c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ht="15.75" hidden="1" customHeight="1">
      <c r="A375" s="1" t="s">
        <v>24</v>
      </c>
      <c r="B375" s="1" t="s">
        <v>17</v>
      </c>
      <c r="C375" s="1">
        <v>405.0</v>
      </c>
      <c r="D375" s="1">
        <v>0.0</v>
      </c>
      <c r="E375" s="1" t="s">
        <v>822</v>
      </c>
      <c r="F375" s="1" t="s">
        <v>26</v>
      </c>
      <c r="G375" s="1" t="s">
        <v>27</v>
      </c>
      <c r="H375" s="1" t="s">
        <v>1339</v>
      </c>
      <c r="I375" s="1" t="s">
        <v>1340</v>
      </c>
      <c r="J375" s="1" t="s">
        <v>1340</v>
      </c>
      <c r="K375" s="1"/>
      <c r="L375" s="1">
        <v>2.0</v>
      </c>
      <c r="M375" s="1"/>
      <c r="N375" s="1">
        <v>19.749033333333333</v>
      </c>
      <c r="O375" s="1" t="s">
        <v>30</v>
      </c>
      <c r="P375" s="1" t="s">
        <v>1341</v>
      </c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ht="15.75" hidden="1" customHeight="1">
      <c r="A376" s="1" t="s">
        <v>32</v>
      </c>
      <c r="B376" s="1" t="s">
        <v>17</v>
      </c>
      <c r="C376" s="1">
        <v>437.0</v>
      </c>
      <c r="D376" s="1">
        <v>0.0</v>
      </c>
      <c r="E376" s="1" t="s">
        <v>1259</v>
      </c>
      <c r="F376" s="1" t="s">
        <v>66</v>
      </c>
      <c r="G376" s="1" t="s">
        <v>27</v>
      </c>
      <c r="H376" s="1" t="s">
        <v>1342</v>
      </c>
      <c r="I376" s="1" t="s">
        <v>1343</v>
      </c>
      <c r="J376" s="1" t="s">
        <v>1344</v>
      </c>
      <c r="K376" s="1" t="s">
        <v>1345</v>
      </c>
      <c r="L376" s="1">
        <v>4.0</v>
      </c>
      <c r="M376" s="1">
        <v>0.060983333333333334</v>
      </c>
      <c r="N376" s="1">
        <v>26.029</v>
      </c>
      <c r="O376" s="1" t="s">
        <v>36</v>
      </c>
      <c r="P376" s="1" t="s">
        <v>1346</v>
      </c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ht="15.75" hidden="1" customHeight="1">
      <c r="A377" s="1" t="s">
        <v>24</v>
      </c>
      <c r="B377" s="1" t="s">
        <v>17</v>
      </c>
      <c r="C377" s="2">
        <v>329.0</v>
      </c>
      <c r="D377" s="1">
        <v>0.0</v>
      </c>
      <c r="E377" s="1" t="s">
        <v>1347</v>
      </c>
      <c r="F377" s="1" t="s">
        <v>26</v>
      </c>
      <c r="G377" s="1" t="s">
        <v>27</v>
      </c>
      <c r="H377" s="1" t="s">
        <v>1348</v>
      </c>
      <c r="I377" s="1" t="s">
        <v>1349</v>
      </c>
      <c r="J377" s="1" t="s">
        <v>1349</v>
      </c>
      <c r="K377" s="1"/>
      <c r="L377" s="1">
        <v>6.0</v>
      </c>
      <c r="M377" s="1"/>
      <c r="N377" s="1">
        <v>21.550966666666667</v>
      </c>
      <c r="O377" s="1" t="s">
        <v>30</v>
      </c>
      <c r="P377" s="1" t="s">
        <v>1350</v>
      </c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ht="15.75" hidden="1" customHeight="1">
      <c r="A378" s="1" t="s">
        <v>32</v>
      </c>
      <c r="B378" s="1" t="s">
        <v>17</v>
      </c>
      <c r="C378" s="2">
        <v>240.0</v>
      </c>
      <c r="D378" s="1">
        <v>69.0</v>
      </c>
      <c r="E378" s="1"/>
      <c r="F378" s="1" t="s">
        <v>18</v>
      </c>
      <c r="G378" s="1" t="s">
        <v>19</v>
      </c>
      <c r="H378" s="1" t="s">
        <v>1351</v>
      </c>
      <c r="I378" s="1" t="s">
        <v>1352</v>
      </c>
      <c r="J378" s="1" t="s">
        <v>1352</v>
      </c>
      <c r="K378" s="1"/>
      <c r="L378" s="1">
        <v>-6.0</v>
      </c>
      <c r="M378" s="1"/>
      <c r="N378" s="1">
        <v>12.850316666666666</v>
      </c>
      <c r="O378" s="1" t="s">
        <v>36</v>
      </c>
      <c r="P378" s="1" t="s">
        <v>333</v>
      </c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ht="15.75" hidden="1" customHeight="1">
      <c r="A379" s="1" t="s">
        <v>41</v>
      </c>
      <c r="B379" s="1" t="s">
        <v>17</v>
      </c>
      <c r="C379" s="1">
        <v>528.0</v>
      </c>
      <c r="D379" s="1">
        <v>0.0</v>
      </c>
      <c r="E379" s="1"/>
      <c r="F379" s="1" t="s">
        <v>26</v>
      </c>
      <c r="G379" s="1" t="s">
        <v>27</v>
      </c>
      <c r="H379" s="1" t="s">
        <v>1353</v>
      </c>
      <c r="I379" s="1" t="s">
        <v>1354</v>
      </c>
      <c r="J379" s="1" t="s">
        <v>1354</v>
      </c>
      <c r="K379" s="1"/>
      <c r="L379" s="1">
        <v>5.0</v>
      </c>
      <c r="M379" s="1"/>
      <c r="N379" s="1">
        <v>20.443666666666665</v>
      </c>
      <c r="O379" s="1" t="s">
        <v>30</v>
      </c>
      <c r="P379" s="1" t="s">
        <v>1355</v>
      </c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ht="15.75" hidden="1" customHeight="1">
      <c r="A380" s="1" t="s">
        <v>32</v>
      </c>
      <c r="B380" s="1" t="s">
        <v>17</v>
      </c>
      <c r="C380" s="1">
        <v>257.0</v>
      </c>
      <c r="D380" s="1">
        <v>62.0</v>
      </c>
      <c r="E380" s="1"/>
      <c r="F380" s="1" t="s">
        <v>18</v>
      </c>
      <c r="G380" s="1" t="s">
        <v>27</v>
      </c>
      <c r="H380" s="1" t="s">
        <v>1356</v>
      </c>
      <c r="I380" s="1" t="s">
        <v>1357</v>
      </c>
      <c r="J380" s="1" t="s">
        <v>1357</v>
      </c>
      <c r="K380" s="1"/>
      <c r="L380" s="1">
        <v>-10.0</v>
      </c>
      <c r="M380" s="1"/>
      <c r="N380" s="1">
        <v>9.053316666666667</v>
      </c>
      <c r="O380" s="1" t="s">
        <v>36</v>
      </c>
      <c r="P380" s="1" t="s">
        <v>1358</v>
      </c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ht="15.75" hidden="1" customHeight="1">
      <c r="A381" s="1" t="s">
        <v>24</v>
      </c>
      <c r="B381" s="1" t="s">
        <v>88</v>
      </c>
      <c r="C381" s="1">
        <v>329.0</v>
      </c>
      <c r="D381" s="1">
        <v>0.0</v>
      </c>
      <c r="E381" s="1" t="s">
        <v>1359</v>
      </c>
      <c r="F381" s="1" t="s">
        <v>26</v>
      </c>
      <c r="G381" s="1" t="s">
        <v>27</v>
      </c>
      <c r="H381" s="1" t="s">
        <v>1360</v>
      </c>
      <c r="I381" s="1" t="s">
        <v>1361</v>
      </c>
      <c r="J381" s="1" t="s">
        <v>1361</v>
      </c>
      <c r="K381" s="1"/>
      <c r="L381" s="1">
        <v>-3.0</v>
      </c>
      <c r="M381" s="1"/>
      <c r="N381" s="1">
        <v>11.817266666666667</v>
      </c>
      <c r="O381" s="1" t="s">
        <v>30</v>
      </c>
      <c r="P381" s="1" t="s">
        <v>1362</v>
      </c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ht="15.75" hidden="1" customHeight="1">
      <c r="A382" s="1" t="s">
        <v>32</v>
      </c>
      <c r="B382" s="1" t="s">
        <v>17</v>
      </c>
      <c r="C382" s="1">
        <v>287.0</v>
      </c>
      <c r="D382" s="1">
        <v>62.0</v>
      </c>
      <c r="E382" s="1"/>
      <c r="F382" s="1" t="s">
        <v>18</v>
      </c>
      <c r="G382" s="1" t="s">
        <v>27</v>
      </c>
      <c r="H382" s="1" t="s">
        <v>1363</v>
      </c>
      <c r="I382" s="1" t="s">
        <v>1364</v>
      </c>
      <c r="J382" s="1" t="s">
        <v>1364</v>
      </c>
      <c r="K382" s="1"/>
      <c r="L382" s="1">
        <v>-6.0</v>
      </c>
      <c r="M382" s="1"/>
      <c r="N382" s="1">
        <v>12.733116666666668</v>
      </c>
      <c r="O382" s="1" t="s">
        <v>36</v>
      </c>
      <c r="P382" s="1" t="s">
        <v>1365</v>
      </c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ht="15.75" hidden="1" customHeight="1">
      <c r="A383" s="1" t="s">
        <v>32</v>
      </c>
      <c r="B383" s="1" t="s">
        <v>17</v>
      </c>
      <c r="C383" s="1">
        <v>618.0</v>
      </c>
      <c r="D383" s="1">
        <v>0.0</v>
      </c>
      <c r="E383" s="1" t="s">
        <v>1273</v>
      </c>
      <c r="F383" s="1" t="s">
        <v>66</v>
      </c>
      <c r="G383" s="1" t="s">
        <v>19</v>
      </c>
      <c r="H383" s="1" t="s">
        <v>1366</v>
      </c>
      <c r="I383" s="1" t="s">
        <v>1367</v>
      </c>
      <c r="J383" s="1" t="s">
        <v>1368</v>
      </c>
      <c r="K383" s="1" t="s">
        <v>1369</v>
      </c>
      <c r="L383" s="1">
        <v>4.0</v>
      </c>
      <c r="M383" s="1">
        <v>0.00955</v>
      </c>
      <c r="N383" s="1">
        <v>31.42495</v>
      </c>
      <c r="O383" s="1" t="s">
        <v>36</v>
      </c>
      <c r="P383" s="1" t="s">
        <v>1370</v>
      </c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ht="15.75" hidden="1" customHeight="1">
      <c r="A384" s="1" t="s">
        <v>41</v>
      </c>
      <c r="B384" s="1" t="s">
        <v>88</v>
      </c>
      <c r="C384" s="2">
        <v>823.0</v>
      </c>
      <c r="D384" s="1">
        <v>0.0</v>
      </c>
      <c r="E384" s="1"/>
      <c r="F384" s="1" t="s">
        <v>26</v>
      </c>
      <c r="G384" s="1" t="s">
        <v>27</v>
      </c>
      <c r="H384" s="1" t="s">
        <v>1371</v>
      </c>
      <c r="I384" s="1" t="s">
        <v>1372</v>
      </c>
      <c r="J384" s="1" t="s">
        <v>1372</v>
      </c>
      <c r="K384" s="1"/>
      <c r="L384" s="1">
        <v>0.0</v>
      </c>
      <c r="M384" s="1"/>
      <c r="N384" s="1">
        <v>15.285</v>
      </c>
      <c r="O384" s="1" t="s">
        <v>30</v>
      </c>
      <c r="P384" s="1" t="s">
        <v>1373</v>
      </c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ht="15.75" hidden="1" customHeight="1">
      <c r="A385" s="1" t="s">
        <v>32</v>
      </c>
      <c r="B385" s="1" t="s">
        <v>17</v>
      </c>
      <c r="C385" s="1">
        <v>725.0</v>
      </c>
      <c r="D385" s="1">
        <v>0.0</v>
      </c>
      <c r="E385" s="1" t="s">
        <v>628</v>
      </c>
      <c r="F385" s="1" t="s">
        <v>66</v>
      </c>
      <c r="G385" s="1" t="s">
        <v>27</v>
      </c>
      <c r="H385" s="1" t="s">
        <v>1374</v>
      </c>
      <c r="I385" s="1" t="s">
        <v>1375</v>
      </c>
      <c r="J385" s="1" t="s">
        <v>1376</v>
      </c>
      <c r="K385" s="1" t="s">
        <v>1377</v>
      </c>
      <c r="L385" s="1">
        <v>2.0</v>
      </c>
      <c r="M385" s="1">
        <v>0.014216666666666667</v>
      </c>
      <c r="N385" s="1">
        <v>26.092583333333334</v>
      </c>
      <c r="O385" s="1" t="s">
        <v>36</v>
      </c>
      <c r="P385" s="1" t="s">
        <v>1378</v>
      </c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ht="15.75" hidden="1" customHeight="1">
      <c r="A386" s="1" t="s">
        <v>57</v>
      </c>
      <c r="B386" s="1" t="s">
        <v>17</v>
      </c>
      <c r="C386" s="1">
        <v>852.0</v>
      </c>
      <c r="D386" s="1">
        <v>0.0</v>
      </c>
      <c r="E386" s="1" t="s">
        <v>58</v>
      </c>
      <c r="F386" s="1" t="s">
        <v>26</v>
      </c>
      <c r="G386" s="1" t="s">
        <v>27</v>
      </c>
      <c r="H386" s="1" t="s">
        <v>1379</v>
      </c>
      <c r="I386" s="1" t="s">
        <v>1380</v>
      </c>
      <c r="J386" s="1" t="s">
        <v>1380</v>
      </c>
      <c r="K386" s="1"/>
      <c r="L386" s="1">
        <v>0.0</v>
      </c>
      <c r="M386" s="1"/>
      <c r="N386" s="1">
        <v>15.388266666666667</v>
      </c>
      <c r="O386" s="1" t="s">
        <v>30</v>
      </c>
      <c r="P386" s="1" t="s">
        <v>1381</v>
      </c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ht="15.75" hidden="1" customHeight="1">
      <c r="A387" s="1" t="s">
        <v>41</v>
      </c>
      <c r="B387" s="1" t="s">
        <v>88</v>
      </c>
      <c r="C387" s="1">
        <v>731.0</v>
      </c>
      <c r="D387" s="1">
        <v>0.0</v>
      </c>
      <c r="E387" s="1"/>
      <c r="F387" s="1" t="s">
        <v>26</v>
      </c>
      <c r="G387" s="1" t="s">
        <v>27</v>
      </c>
      <c r="H387" s="1" t="s">
        <v>1382</v>
      </c>
      <c r="I387" s="1" t="s">
        <v>1383</v>
      </c>
      <c r="J387" s="1" t="s">
        <v>1383</v>
      </c>
      <c r="K387" s="1"/>
      <c r="L387" s="1">
        <v>-2.0</v>
      </c>
      <c r="M387" s="1"/>
      <c r="N387" s="1">
        <v>12.265666666666666</v>
      </c>
      <c r="O387" s="1" t="s">
        <v>30</v>
      </c>
      <c r="P387" s="1" t="s">
        <v>1384</v>
      </c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ht="15.75" hidden="1" customHeight="1">
      <c r="A388" s="1" t="s">
        <v>41</v>
      </c>
      <c r="B388" s="1" t="s">
        <v>88</v>
      </c>
      <c r="C388" s="1">
        <v>364.0</v>
      </c>
      <c r="D388" s="1">
        <v>0.0</v>
      </c>
      <c r="E388" s="1"/>
      <c r="F388" s="1" t="s">
        <v>26</v>
      </c>
      <c r="G388" s="1" t="s">
        <v>27</v>
      </c>
      <c r="H388" s="1" t="s">
        <v>1385</v>
      </c>
      <c r="I388" s="1" t="s">
        <v>1386</v>
      </c>
      <c r="J388" s="1" t="s">
        <v>1386</v>
      </c>
      <c r="K388" s="1"/>
      <c r="L388" s="1">
        <v>-5.0</v>
      </c>
      <c r="M388" s="1"/>
      <c r="N388" s="1">
        <v>9.03865</v>
      </c>
      <c r="O388" s="1" t="s">
        <v>30</v>
      </c>
      <c r="P388" s="1" t="s">
        <v>1387</v>
      </c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ht="15.75" hidden="1" customHeight="1">
      <c r="A389" s="1" t="s">
        <v>32</v>
      </c>
      <c r="B389" s="1" t="s">
        <v>17</v>
      </c>
      <c r="C389" s="1">
        <v>247.0</v>
      </c>
      <c r="D389" s="1">
        <v>62.0</v>
      </c>
      <c r="E389" s="1"/>
      <c r="F389" s="1" t="s">
        <v>18</v>
      </c>
      <c r="G389" s="1" t="s">
        <v>19</v>
      </c>
      <c r="H389" s="1" t="s">
        <v>1388</v>
      </c>
      <c r="I389" s="1" t="s">
        <v>1389</v>
      </c>
      <c r="J389" s="1" t="s">
        <v>1389</v>
      </c>
      <c r="K389" s="1"/>
      <c r="L389" s="1">
        <v>-12.0</v>
      </c>
      <c r="M389" s="1"/>
      <c r="N389" s="1">
        <v>6.89045</v>
      </c>
      <c r="O389" s="1" t="s">
        <v>36</v>
      </c>
      <c r="P389" s="1" t="s">
        <v>1390</v>
      </c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ht="15.75" hidden="1" customHeight="1">
      <c r="A390" s="1" t="s">
        <v>57</v>
      </c>
      <c r="B390" s="1" t="s">
        <v>17</v>
      </c>
      <c r="C390" s="1">
        <v>321.0</v>
      </c>
      <c r="D390" s="1">
        <v>0.0</v>
      </c>
      <c r="E390" s="1" t="s">
        <v>58</v>
      </c>
      <c r="F390" s="1" t="s">
        <v>26</v>
      </c>
      <c r="G390" s="1" t="s">
        <v>27</v>
      </c>
      <c r="H390" s="1" t="s">
        <v>1391</v>
      </c>
      <c r="I390" s="1" t="s">
        <v>1392</v>
      </c>
      <c r="J390" s="1" t="s">
        <v>1392</v>
      </c>
      <c r="K390" s="1"/>
      <c r="L390" s="1">
        <v>-7.0</v>
      </c>
      <c r="M390" s="1"/>
      <c r="N390" s="1">
        <v>7.66515</v>
      </c>
      <c r="O390" s="1" t="s">
        <v>30</v>
      </c>
      <c r="P390" s="1" t="s">
        <v>216</v>
      </c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ht="15.75" hidden="1" customHeight="1">
      <c r="A391" s="1" t="s">
        <v>32</v>
      </c>
      <c r="B391" s="1" t="s">
        <v>17</v>
      </c>
      <c r="C391" s="1">
        <v>394.0</v>
      </c>
      <c r="D391" s="1">
        <v>69.0</v>
      </c>
      <c r="E391" s="1"/>
      <c r="F391" s="1" t="s">
        <v>18</v>
      </c>
      <c r="G391" s="1" t="s">
        <v>27</v>
      </c>
      <c r="H391" s="1" t="s">
        <v>1393</v>
      </c>
      <c r="I391" s="1" t="s">
        <v>1394</v>
      </c>
      <c r="J391" s="1" t="s">
        <v>1394</v>
      </c>
      <c r="K391" s="1"/>
      <c r="L391" s="1">
        <v>-13.0</v>
      </c>
      <c r="M391" s="1"/>
      <c r="N391" s="1">
        <v>17.4842</v>
      </c>
      <c r="O391" s="1" t="s">
        <v>36</v>
      </c>
      <c r="P391" s="1" t="s">
        <v>1395</v>
      </c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ht="15.75" hidden="1" customHeight="1">
      <c r="A392" s="1" t="s">
        <v>41</v>
      </c>
      <c r="B392" s="1" t="s">
        <v>88</v>
      </c>
      <c r="C392" s="1">
        <v>498.0</v>
      </c>
      <c r="D392" s="1">
        <v>0.0</v>
      </c>
      <c r="E392" s="1"/>
      <c r="F392" s="1" t="s">
        <v>26</v>
      </c>
      <c r="G392" s="1" t="s">
        <v>27</v>
      </c>
      <c r="H392" s="1" t="s">
        <v>1396</v>
      </c>
      <c r="I392" s="1" t="s">
        <v>1397</v>
      </c>
      <c r="J392" s="1" t="s">
        <v>1397</v>
      </c>
      <c r="K392" s="1"/>
      <c r="L392" s="1">
        <v>-2.0</v>
      </c>
      <c r="M392" s="1"/>
      <c r="N392" s="1">
        <v>12.614433333333332</v>
      </c>
      <c r="O392" s="1" t="s">
        <v>30</v>
      </c>
      <c r="P392" s="1" t="s">
        <v>1398</v>
      </c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ht="15.75" hidden="1" customHeight="1">
      <c r="A393" s="1" t="s">
        <v>16</v>
      </c>
      <c r="B393" s="1" t="s">
        <v>17</v>
      </c>
      <c r="C393" s="1">
        <v>309.0</v>
      </c>
      <c r="D393" s="1">
        <v>0.0</v>
      </c>
      <c r="E393" s="1"/>
      <c r="F393" s="1" t="s">
        <v>18</v>
      </c>
      <c r="G393" s="1" t="s">
        <v>19</v>
      </c>
      <c r="H393" s="1" t="s">
        <v>1399</v>
      </c>
      <c r="I393" s="1" t="s">
        <v>1400</v>
      </c>
      <c r="J393" s="1" t="s">
        <v>1400</v>
      </c>
      <c r="K393" s="1"/>
      <c r="L393" s="1">
        <v>5.0</v>
      </c>
      <c r="M393" s="1"/>
      <c r="N393" s="1">
        <v>10.005683333333334</v>
      </c>
      <c r="O393" s="1" t="s">
        <v>22</v>
      </c>
      <c r="P393" s="1" t="s">
        <v>1401</v>
      </c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ht="15.75" hidden="1" customHeight="1">
      <c r="A394" s="1" t="s">
        <v>32</v>
      </c>
      <c r="B394" s="1" t="s">
        <v>17</v>
      </c>
      <c r="C394" s="1">
        <v>250.0</v>
      </c>
      <c r="D394" s="1">
        <v>0.0</v>
      </c>
      <c r="E394" s="1" t="s">
        <v>1273</v>
      </c>
      <c r="F394" s="1" t="s">
        <v>66</v>
      </c>
      <c r="G394" s="1" t="s">
        <v>27</v>
      </c>
      <c r="H394" s="1" t="s">
        <v>1402</v>
      </c>
      <c r="I394" s="1" t="s">
        <v>1403</v>
      </c>
      <c r="J394" s="1" t="s">
        <v>1404</v>
      </c>
      <c r="K394" s="1" t="s">
        <v>1405</v>
      </c>
      <c r="L394" s="1">
        <v>-14.0</v>
      </c>
      <c r="M394" s="1">
        <v>0.015166666666666667</v>
      </c>
      <c r="N394" s="1">
        <v>9.0101</v>
      </c>
      <c r="O394" s="1" t="s">
        <v>36</v>
      </c>
      <c r="P394" s="1" t="s">
        <v>1406</v>
      </c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ht="15.75" hidden="1" customHeight="1">
      <c r="A395" s="1" t="s">
        <v>57</v>
      </c>
      <c r="B395" s="1" t="s">
        <v>17</v>
      </c>
      <c r="C395" s="1">
        <v>557.0</v>
      </c>
      <c r="D395" s="1">
        <v>0.0</v>
      </c>
      <c r="E395" s="1" t="s">
        <v>58</v>
      </c>
      <c r="F395" s="1" t="s">
        <v>26</v>
      </c>
      <c r="G395" s="1" t="s">
        <v>27</v>
      </c>
      <c r="H395" s="1" t="s">
        <v>1407</v>
      </c>
      <c r="I395" s="1" t="s">
        <v>1408</v>
      </c>
      <c r="J395" s="1" t="s">
        <v>1408</v>
      </c>
      <c r="K395" s="1"/>
      <c r="L395" s="1">
        <v>-4.0</v>
      </c>
      <c r="M395" s="1"/>
      <c r="N395" s="1">
        <v>10.909383333333333</v>
      </c>
      <c r="O395" s="1" t="s">
        <v>30</v>
      </c>
      <c r="P395" s="1" t="s">
        <v>1409</v>
      </c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ht="15.75" hidden="1" customHeight="1">
      <c r="A396" s="1" t="s">
        <v>16</v>
      </c>
      <c r="B396" s="1" t="s">
        <v>17</v>
      </c>
      <c r="C396" s="1">
        <v>119.0</v>
      </c>
      <c r="D396" s="1">
        <v>0.0</v>
      </c>
      <c r="E396" s="1"/>
      <c r="F396" s="1" t="s">
        <v>18</v>
      </c>
      <c r="G396" s="1" t="s">
        <v>19</v>
      </c>
      <c r="H396" s="1" t="s">
        <v>1410</v>
      </c>
      <c r="I396" s="1" t="s">
        <v>1411</v>
      </c>
      <c r="J396" s="1" t="s">
        <v>1411</v>
      </c>
      <c r="K396" s="1"/>
      <c r="L396" s="1">
        <v>3.0</v>
      </c>
      <c r="M396" s="1"/>
      <c r="N396" s="1">
        <v>8.547366666666667</v>
      </c>
      <c r="O396" s="1" t="s">
        <v>22</v>
      </c>
      <c r="P396" s="1" t="s">
        <v>1412</v>
      </c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ht="15.75" hidden="1" customHeight="1">
      <c r="A397" s="1" t="s">
        <v>32</v>
      </c>
      <c r="B397" s="1" t="s">
        <v>17</v>
      </c>
      <c r="C397" s="1">
        <v>349.0</v>
      </c>
      <c r="D397" s="1">
        <v>0.0</v>
      </c>
      <c r="E397" s="1" t="s">
        <v>1259</v>
      </c>
      <c r="F397" s="1" t="s">
        <v>66</v>
      </c>
      <c r="G397" s="1" t="s">
        <v>27</v>
      </c>
      <c r="H397" s="1" t="s">
        <v>1413</v>
      </c>
      <c r="I397" s="1" t="s">
        <v>1414</v>
      </c>
      <c r="J397" s="1" t="s">
        <v>1415</v>
      </c>
      <c r="K397" s="1" t="s">
        <v>1416</v>
      </c>
      <c r="L397" s="1">
        <v>0.0</v>
      </c>
      <c r="M397" s="1">
        <v>0.05416666666666667</v>
      </c>
      <c r="N397" s="1">
        <v>15.081216666666666</v>
      </c>
      <c r="O397" s="1" t="s">
        <v>36</v>
      </c>
      <c r="P397" s="1" t="s">
        <v>1417</v>
      </c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ht="15.75" hidden="1" customHeight="1">
      <c r="A398" s="1" t="s">
        <v>57</v>
      </c>
      <c r="B398" s="1" t="s">
        <v>17</v>
      </c>
      <c r="C398" s="2">
        <v>587.0</v>
      </c>
      <c r="D398" s="1">
        <v>0.0</v>
      </c>
      <c r="E398" s="1" t="s">
        <v>58</v>
      </c>
      <c r="F398" s="1" t="s">
        <v>26</v>
      </c>
      <c r="G398" s="1" t="s">
        <v>27</v>
      </c>
      <c r="H398" s="1" t="s">
        <v>1418</v>
      </c>
      <c r="I398" s="1" t="s">
        <v>1419</v>
      </c>
      <c r="J398" s="1" t="s">
        <v>1419</v>
      </c>
      <c r="K398" s="1"/>
      <c r="L398" s="1">
        <v>1.0</v>
      </c>
      <c r="M398" s="1"/>
      <c r="N398" s="1">
        <v>16.53005</v>
      </c>
      <c r="O398" s="1" t="s">
        <v>30</v>
      </c>
      <c r="P398" s="1" t="s">
        <v>1420</v>
      </c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ht="15.75" hidden="1" customHeight="1">
      <c r="A399" s="1" t="s">
        <v>32</v>
      </c>
      <c r="B399" s="1" t="s">
        <v>17</v>
      </c>
      <c r="C399" s="1">
        <v>707.0</v>
      </c>
      <c r="D399" s="1">
        <v>0.0</v>
      </c>
      <c r="E399" s="1" t="s">
        <v>628</v>
      </c>
      <c r="F399" s="1" t="s">
        <v>66</v>
      </c>
      <c r="G399" s="1" t="s">
        <v>27</v>
      </c>
      <c r="H399" s="1" t="s">
        <v>1421</v>
      </c>
      <c r="I399" s="1" t="s">
        <v>1422</v>
      </c>
      <c r="J399" s="1" t="s">
        <v>1423</v>
      </c>
      <c r="K399" s="1" t="s">
        <v>1424</v>
      </c>
      <c r="L399" s="1">
        <v>-2.0</v>
      </c>
      <c r="M399" s="1">
        <v>0.032633333333333334</v>
      </c>
      <c r="N399" s="1">
        <v>17.69335</v>
      </c>
      <c r="O399" s="1" t="s">
        <v>36</v>
      </c>
      <c r="P399" s="1" t="s">
        <v>1425</v>
      </c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ht="15.75" hidden="1" customHeight="1">
      <c r="A400" s="1" t="s">
        <v>32</v>
      </c>
      <c r="B400" s="2" t="s">
        <v>17</v>
      </c>
      <c r="C400" s="1">
        <v>245.0</v>
      </c>
      <c r="D400" s="1">
        <v>61.0</v>
      </c>
      <c r="E400" s="1"/>
      <c r="F400" s="1" t="s">
        <v>18</v>
      </c>
      <c r="G400" s="1" t="s">
        <v>33</v>
      </c>
      <c r="H400" s="1" t="s">
        <v>1426</v>
      </c>
      <c r="I400" s="1" t="s">
        <v>1427</v>
      </c>
      <c r="J400" s="1" t="s">
        <v>1427</v>
      </c>
      <c r="K400" s="1"/>
      <c r="L400" s="1">
        <v>-17.0</v>
      </c>
      <c r="M400" s="1"/>
      <c r="N400" s="1">
        <v>10.5215</v>
      </c>
      <c r="O400" s="1" t="s">
        <v>36</v>
      </c>
      <c r="P400" s="1" t="s">
        <v>1428</v>
      </c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ht="15.75" hidden="1" customHeight="1">
      <c r="A401" s="1" t="s">
        <v>32</v>
      </c>
      <c r="B401" s="1" t="s">
        <v>17</v>
      </c>
      <c r="C401" s="1">
        <v>398.0</v>
      </c>
      <c r="D401" s="1">
        <v>100.0</v>
      </c>
      <c r="E401" s="1"/>
      <c r="F401" s="1" t="s">
        <v>18</v>
      </c>
      <c r="G401" s="1" t="s">
        <v>33</v>
      </c>
      <c r="H401" s="1" t="s">
        <v>1429</v>
      </c>
      <c r="I401" s="1" t="s">
        <v>1430</v>
      </c>
      <c r="J401" s="1" t="s">
        <v>1430</v>
      </c>
      <c r="K401" s="1"/>
      <c r="L401" s="1">
        <v>-10.0</v>
      </c>
      <c r="M401" s="1"/>
      <c r="N401" s="1">
        <v>9.917366666666666</v>
      </c>
      <c r="O401" s="1" t="s">
        <v>36</v>
      </c>
      <c r="P401" s="1" t="s">
        <v>1431</v>
      </c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ht="15.75" hidden="1" customHeight="1">
      <c r="A402" s="1" t="s">
        <v>32</v>
      </c>
      <c r="B402" s="1" t="s">
        <v>17</v>
      </c>
      <c r="C402" s="2">
        <v>329.0</v>
      </c>
      <c r="D402" s="1">
        <v>0.0</v>
      </c>
      <c r="E402" s="1" t="s">
        <v>1273</v>
      </c>
      <c r="F402" s="1" t="s">
        <v>66</v>
      </c>
      <c r="G402" s="1" t="s">
        <v>27</v>
      </c>
      <c r="H402" s="1" t="s">
        <v>1432</v>
      </c>
      <c r="I402" s="1" t="s">
        <v>1433</v>
      </c>
      <c r="J402" s="1" t="s">
        <v>1434</v>
      </c>
      <c r="K402" s="1" t="s">
        <v>1435</v>
      </c>
      <c r="L402" s="1">
        <v>-12.0</v>
      </c>
      <c r="M402" s="1">
        <v>0.0065</v>
      </c>
      <c r="N402" s="1">
        <v>7.733216666666666</v>
      </c>
      <c r="O402" s="1" t="s">
        <v>36</v>
      </c>
      <c r="P402" s="1" t="s">
        <v>1436</v>
      </c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ht="15.75" hidden="1" customHeight="1">
      <c r="A403" s="1" t="s">
        <v>41</v>
      </c>
      <c r="B403" s="1" t="s">
        <v>88</v>
      </c>
      <c r="C403" s="1">
        <v>388.0</v>
      </c>
      <c r="D403" s="1">
        <v>0.0</v>
      </c>
      <c r="E403" s="1"/>
      <c r="F403" s="1" t="s">
        <v>26</v>
      </c>
      <c r="G403" s="1" t="s">
        <v>27</v>
      </c>
      <c r="H403" s="1" t="s">
        <v>1437</v>
      </c>
      <c r="I403" s="1" t="s">
        <v>1438</v>
      </c>
      <c r="J403" s="1" t="s">
        <v>1438</v>
      </c>
      <c r="K403" s="1"/>
      <c r="L403" s="1">
        <v>-7.0</v>
      </c>
      <c r="M403" s="1"/>
      <c r="N403" s="1">
        <v>7.181383333333334</v>
      </c>
      <c r="O403" s="1" t="s">
        <v>30</v>
      </c>
      <c r="P403" s="1" t="s">
        <v>1439</v>
      </c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ht="15.75" hidden="1" customHeight="1">
      <c r="A404" s="1" t="s">
        <v>41</v>
      </c>
      <c r="B404" s="1" t="s">
        <v>88</v>
      </c>
      <c r="C404" s="2">
        <v>324.0</v>
      </c>
      <c r="D404" s="1">
        <v>0.0</v>
      </c>
      <c r="E404" s="1"/>
      <c r="F404" s="1" t="s">
        <v>26</v>
      </c>
      <c r="G404" s="1" t="s">
        <v>27</v>
      </c>
      <c r="H404" s="1" t="s">
        <v>1440</v>
      </c>
      <c r="I404" s="1" t="s">
        <v>1441</v>
      </c>
      <c r="J404" s="1" t="s">
        <v>1441</v>
      </c>
      <c r="K404" s="1"/>
      <c r="L404" s="1">
        <v>-8.0</v>
      </c>
      <c r="M404" s="1"/>
      <c r="N404" s="1">
        <v>6.397133333333334</v>
      </c>
      <c r="O404" s="1" t="s">
        <v>30</v>
      </c>
      <c r="P404" s="1" t="s">
        <v>1442</v>
      </c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ht="15.75" hidden="1" customHeight="1">
      <c r="A405" s="1" t="s">
        <v>32</v>
      </c>
      <c r="B405" s="1" t="s">
        <v>17</v>
      </c>
      <c r="C405" s="1">
        <v>617.0</v>
      </c>
      <c r="D405" s="1">
        <v>0.0</v>
      </c>
      <c r="E405" s="1" t="s">
        <v>628</v>
      </c>
      <c r="F405" s="1" t="s">
        <v>66</v>
      </c>
      <c r="G405" s="1" t="s">
        <v>27</v>
      </c>
      <c r="H405" s="1" t="s">
        <v>1443</v>
      </c>
      <c r="I405" s="1" t="s">
        <v>1444</v>
      </c>
      <c r="J405" s="1" t="s">
        <v>1445</v>
      </c>
      <c r="K405" s="1" t="s">
        <v>1446</v>
      </c>
      <c r="L405" s="1">
        <v>-1.0</v>
      </c>
      <c r="M405" s="1">
        <v>14.943383333333333</v>
      </c>
      <c r="N405" s="1">
        <v>101.73955</v>
      </c>
      <c r="O405" s="1" t="s">
        <v>36</v>
      </c>
      <c r="P405" s="1" t="s">
        <v>1447</v>
      </c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ht="15.75" hidden="1" customHeight="1">
      <c r="A406" s="1" t="s">
        <v>16</v>
      </c>
      <c r="B406" s="1" t="s">
        <v>17</v>
      </c>
      <c r="C406" s="2">
        <v>20.0</v>
      </c>
      <c r="D406" s="1">
        <v>35.0</v>
      </c>
      <c r="E406" s="1"/>
      <c r="F406" s="1" t="s">
        <v>18</v>
      </c>
      <c r="G406" s="1" t="s">
        <v>19</v>
      </c>
      <c r="H406" s="1" t="s">
        <v>1448</v>
      </c>
      <c r="I406" s="1" t="s">
        <v>1449</v>
      </c>
      <c r="J406" s="1" t="s">
        <v>1449</v>
      </c>
      <c r="K406" s="1"/>
      <c r="L406" s="1">
        <v>-4.0</v>
      </c>
      <c r="M406" s="1"/>
      <c r="N406" s="1">
        <v>0.9170833333333334</v>
      </c>
      <c r="O406" s="1" t="s">
        <v>22</v>
      </c>
      <c r="P406" s="1" t="s">
        <v>1450</v>
      </c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ht="15.75" hidden="1" customHeight="1">
      <c r="A407" s="1" t="s">
        <v>32</v>
      </c>
      <c r="B407" s="1" t="s">
        <v>17</v>
      </c>
      <c r="C407" s="1">
        <v>279.0</v>
      </c>
      <c r="D407" s="1">
        <v>70.0</v>
      </c>
      <c r="E407" s="1"/>
      <c r="F407" s="1" t="s">
        <v>18</v>
      </c>
      <c r="G407" s="1" t="s">
        <v>33</v>
      </c>
      <c r="H407" s="1" t="s">
        <v>1451</v>
      </c>
      <c r="I407" s="1" t="s">
        <v>1452</v>
      </c>
      <c r="J407" s="1" t="s">
        <v>1452</v>
      </c>
      <c r="K407" s="1"/>
      <c r="L407" s="1">
        <v>-10.0</v>
      </c>
      <c r="M407" s="1"/>
      <c r="N407" s="1">
        <v>9.69245</v>
      </c>
      <c r="O407" s="1" t="s">
        <v>36</v>
      </c>
      <c r="P407" s="1" t="s">
        <v>1453</v>
      </c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ht="15.75" hidden="1" customHeight="1">
      <c r="A408" s="1" t="s">
        <v>57</v>
      </c>
      <c r="B408" s="1" t="s">
        <v>17</v>
      </c>
      <c r="C408" s="2">
        <v>488.0</v>
      </c>
      <c r="D408" s="1">
        <v>0.0</v>
      </c>
      <c r="E408" s="1" t="s">
        <v>58</v>
      </c>
      <c r="F408" s="1" t="s">
        <v>26</v>
      </c>
      <c r="G408" s="1" t="s">
        <v>27</v>
      </c>
      <c r="H408" s="1" t="s">
        <v>1454</v>
      </c>
      <c r="I408" s="1" t="s">
        <v>1455</v>
      </c>
      <c r="J408" s="1" t="s">
        <v>1455</v>
      </c>
      <c r="K408" s="1"/>
      <c r="L408" s="1">
        <v>-4.0</v>
      </c>
      <c r="M408" s="1"/>
      <c r="N408" s="1">
        <v>10.807366666666667</v>
      </c>
      <c r="O408" s="1" t="s">
        <v>30</v>
      </c>
      <c r="P408" s="1" t="s">
        <v>1456</v>
      </c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ht="15.75" hidden="1" customHeight="1">
      <c r="A409" s="1" t="s">
        <v>32</v>
      </c>
      <c r="B409" s="1" t="s">
        <v>17</v>
      </c>
      <c r="C409" s="2">
        <v>167.0</v>
      </c>
      <c r="D409" s="1">
        <v>42.0</v>
      </c>
      <c r="E409" s="1"/>
      <c r="F409" s="1" t="s">
        <v>18</v>
      </c>
      <c r="G409" s="1" t="s">
        <v>19</v>
      </c>
      <c r="H409" s="1" t="s">
        <v>1457</v>
      </c>
      <c r="I409" s="1" t="s">
        <v>1458</v>
      </c>
      <c r="J409" s="1" t="s">
        <v>1458</v>
      </c>
      <c r="K409" s="1"/>
      <c r="L409" s="1">
        <v>-10.0</v>
      </c>
      <c r="M409" s="1"/>
      <c r="N409" s="1">
        <v>8.919433333333334</v>
      </c>
      <c r="O409" s="1" t="s">
        <v>36</v>
      </c>
      <c r="P409" s="1" t="s">
        <v>71</v>
      </c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ht="15.75" hidden="1" customHeight="1">
      <c r="A410" s="1" t="s">
        <v>57</v>
      </c>
      <c r="B410" s="1" t="s">
        <v>17</v>
      </c>
      <c r="C410" s="1">
        <v>466.0</v>
      </c>
      <c r="D410" s="1">
        <v>0.0</v>
      </c>
      <c r="E410" s="1" t="s">
        <v>58</v>
      </c>
      <c r="F410" s="1" t="s">
        <v>26</v>
      </c>
      <c r="G410" s="1" t="s">
        <v>27</v>
      </c>
      <c r="H410" s="1" t="s">
        <v>1459</v>
      </c>
      <c r="I410" s="1" t="s">
        <v>1460</v>
      </c>
      <c r="J410" s="1" t="s">
        <v>1460</v>
      </c>
      <c r="K410" s="1"/>
      <c r="L410" s="1">
        <v>0.0</v>
      </c>
      <c r="M410" s="1"/>
      <c r="N410" s="1">
        <v>14.6185</v>
      </c>
      <c r="O410" s="1" t="s">
        <v>30</v>
      </c>
      <c r="P410" s="1" t="s">
        <v>1461</v>
      </c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ht="15.75" hidden="1" customHeight="1">
      <c r="A411" s="1" t="s">
        <v>57</v>
      </c>
      <c r="B411" s="1" t="s">
        <v>17</v>
      </c>
      <c r="C411" s="1">
        <v>264.0</v>
      </c>
      <c r="D411" s="1">
        <v>0.0</v>
      </c>
      <c r="E411" s="1" t="s">
        <v>58</v>
      </c>
      <c r="F411" s="1" t="s">
        <v>26</v>
      </c>
      <c r="G411" s="1" t="s">
        <v>27</v>
      </c>
      <c r="H411" s="1" t="s">
        <v>1462</v>
      </c>
      <c r="I411" s="1" t="s">
        <v>1463</v>
      </c>
      <c r="J411" s="1" t="s">
        <v>1463</v>
      </c>
      <c r="K411" s="1"/>
      <c r="L411" s="1">
        <v>0.0</v>
      </c>
      <c r="M411" s="1"/>
      <c r="N411" s="1">
        <v>16.790033333333334</v>
      </c>
      <c r="O411" s="1" t="s">
        <v>30</v>
      </c>
      <c r="P411" s="1" t="s">
        <v>1464</v>
      </c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ht="15.75" hidden="1" customHeight="1">
      <c r="A412" s="1" t="s">
        <v>32</v>
      </c>
      <c r="B412" s="1" t="s">
        <v>17</v>
      </c>
      <c r="C412" s="1">
        <v>638.0</v>
      </c>
      <c r="D412" s="1">
        <v>0.0</v>
      </c>
      <c r="E412" s="1" t="s">
        <v>628</v>
      </c>
      <c r="F412" s="1" t="s">
        <v>66</v>
      </c>
      <c r="G412" s="1" t="s">
        <v>27</v>
      </c>
      <c r="H412" s="1" t="s">
        <v>1465</v>
      </c>
      <c r="I412" s="1" t="s">
        <v>1466</v>
      </c>
      <c r="J412" s="1" t="s">
        <v>1467</v>
      </c>
      <c r="K412" s="1" t="s">
        <v>1468</v>
      </c>
      <c r="L412" s="1">
        <v>3.0</v>
      </c>
      <c r="M412" s="1">
        <v>0.018416666666666668</v>
      </c>
      <c r="N412" s="1">
        <v>12.3897</v>
      </c>
      <c r="O412" s="1" t="s">
        <v>36</v>
      </c>
      <c r="P412" s="1" t="s">
        <v>1469</v>
      </c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ht="15.75" hidden="1" customHeight="1">
      <c r="A413" s="1" t="s">
        <v>32</v>
      </c>
      <c r="B413" s="1" t="s">
        <v>17</v>
      </c>
      <c r="C413" s="1">
        <v>318.0</v>
      </c>
      <c r="D413" s="1">
        <v>50.0</v>
      </c>
      <c r="E413" s="1"/>
      <c r="F413" s="1" t="s">
        <v>18</v>
      </c>
      <c r="G413" s="1" t="s">
        <v>33</v>
      </c>
      <c r="H413" s="1" t="s">
        <v>1470</v>
      </c>
      <c r="I413" s="1" t="s">
        <v>1471</v>
      </c>
      <c r="J413" s="1" t="s">
        <v>1471</v>
      </c>
      <c r="K413" s="1"/>
      <c r="L413" s="1">
        <v>0.0</v>
      </c>
      <c r="M413" s="1"/>
      <c r="N413" s="1">
        <v>20.21805</v>
      </c>
      <c r="O413" s="1" t="s">
        <v>36</v>
      </c>
      <c r="P413" s="1" t="s">
        <v>1472</v>
      </c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ht="15.75" hidden="1" customHeight="1">
      <c r="A414" s="1" t="s">
        <v>41</v>
      </c>
      <c r="B414" s="1" t="s">
        <v>88</v>
      </c>
      <c r="C414" s="1">
        <v>658.0</v>
      </c>
      <c r="D414" s="1">
        <v>0.0</v>
      </c>
      <c r="E414" s="1"/>
      <c r="F414" s="1" t="s">
        <v>26</v>
      </c>
      <c r="G414" s="1" t="s">
        <v>27</v>
      </c>
      <c r="H414" s="1" t="s">
        <v>1473</v>
      </c>
      <c r="I414" s="1" t="s">
        <v>1474</v>
      </c>
      <c r="J414" s="1" t="s">
        <v>1474</v>
      </c>
      <c r="K414" s="1"/>
      <c r="L414" s="1">
        <v>2.0</v>
      </c>
      <c r="M414" s="1"/>
      <c r="N414" s="1">
        <v>17.907816666666665</v>
      </c>
      <c r="O414" s="1" t="s">
        <v>30</v>
      </c>
      <c r="P414" s="1" t="s">
        <v>1475</v>
      </c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ht="15.75" hidden="1" customHeight="1">
      <c r="A415" s="1" t="s">
        <v>41</v>
      </c>
      <c r="B415" s="1" t="s">
        <v>88</v>
      </c>
      <c r="C415" s="1">
        <v>618.0</v>
      </c>
      <c r="D415" s="1">
        <v>0.0</v>
      </c>
      <c r="E415" s="1"/>
      <c r="F415" s="1" t="s">
        <v>26</v>
      </c>
      <c r="G415" s="1" t="s">
        <v>27</v>
      </c>
      <c r="H415" s="1" t="s">
        <v>1476</v>
      </c>
      <c r="I415" s="1" t="s">
        <v>1477</v>
      </c>
      <c r="J415" s="1" t="s">
        <v>1477</v>
      </c>
      <c r="K415" s="1"/>
      <c r="L415" s="1">
        <v>-4.0</v>
      </c>
      <c r="M415" s="1"/>
      <c r="N415" s="1">
        <v>10.6084</v>
      </c>
      <c r="O415" s="1" t="s">
        <v>30</v>
      </c>
      <c r="P415" s="1" t="s">
        <v>1478</v>
      </c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ht="15.75" hidden="1" customHeight="1">
      <c r="A416" s="1" t="s">
        <v>32</v>
      </c>
      <c r="B416" s="1" t="s">
        <v>17</v>
      </c>
      <c r="C416" s="2">
        <v>247.0</v>
      </c>
      <c r="D416" s="1">
        <v>62.0</v>
      </c>
      <c r="E416" s="1"/>
      <c r="F416" s="1" t="s">
        <v>18</v>
      </c>
      <c r="G416" s="1" t="s">
        <v>27</v>
      </c>
      <c r="H416" s="1" t="s">
        <v>1479</v>
      </c>
      <c r="I416" s="1" t="s">
        <v>1480</v>
      </c>
      <c r="J416" s="1" t="s">
        <v>1480</v>
      </c>
      <c r="K416" s="1"/>
      <c r="L416" s="1">
        <v>1.0</v>
      </c>
      <c r="M416" s="1"/>
      <c r="N416" s="1">
        <v>4.318783333333333</v>
      </c>
      <c r="O416" s="1" t="s">
        <v>36</v>
      </c>
      <c r="P416" s="1" t="s">
        <v>1436</v>
      </c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ht="15.75" hidden="1" customHeight="1">
      <c r="A417" s="1" t="s">
        <v>32</v>
      </c>
      <c r="B417" s="1" t="s">
        <v>17</v>
      </c>
      <c r="C417" s="1">
        <v>299.0</v>
      </c>
      <c r="D417" s="1">
        <v>0.0</v>
      </c>
      <c r="E417" s="1" t="s">
        <v>628</v>
      </c>
      <c r="F417" s="1" t="s">
        <v>66</v>
      </c>
      <c r="G417" s="1" t="s">
        <v>27</v>
      </c>
      <c r="H417" s="1" t="s">
        <v>1481</v>
      </c>
      <c r="I417" s="1" t="s">
        <v>1482</v>
      </c>
      <c r="J417" s="1" t="s">
        <v>1483</v>
      </c>
      <c r="K417" s="1" t="s">
        <v>1484</v>
      </c>
      <c r="L417" s="1">
        <v>8.0</v>
      </c>
      <c r="M417" s="1">
        <v>0.01985</v>
      </c>
      <c r="N417" s="1">
        <v>23.840116666666667</v>
      </c>
      <c r="O417" s="1" t="s">
        <v>36</v>
      </c>
      <c r="P417" s="1" t="s">
        <v>542</v>
      </c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ht="15.75" hidden="1" customHeight="1">
      <c r="A418" s="1" t="s">
        <v>32</v>
      </c>
      <c r="B418" s="1" t="s">
        <v>17</v>
      </c>
      <c r="C418" s="1">
        <v>429.0</v>
      </c>
      <c r="D418" s="1">
        <v>129.0</v>
      </c>
      <c r="E418" s="1"/>
      <c r="F418" s="1" t="s">
        <v>18</v>
      </c>
      <c r="G418" s="1" t="s">
        <v>33</v>
      </c>
      <c r="H418" s="1" t="s">
        <v>1485</v>
      </c>
      <c r="I418" s="1" t="s">
        <v>1486</v>
      </c>
      <c r="J418" s="1" t="s">
        <v>1486</v>
      </c>
      <c r="K418" s="1"/>
      <c r="L418" s="1">
        <v>-8.0</v>
      </c>
      <c r="M418" s="1"/>
      <c r="N418" s="1">
        <v>25.206983333333334</v>
      </c>
      <c r="O418" s="1" t="s">
        <v>36</v>
      </c>
      <c r="P418" s="1" t="s">
        <v>1487</v>
      </c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ht="15.75" hidden="1" customHeight="1">
      <c r="A419" s="1" t="s">
        <v>16</v>
      </c>
      <c r="B419" s="1" t="s">
        <v>17</v>
      </c>
      <c r="C419" s="2">
        <v>309.0</v>
      </c>
      <c r="D419" s="1">
        <v>0.0</v>
      </c>
      <c r="E419" s="1"/>
      <c r="F419" s="1" t="s">
        <v>18</v>
      </c>
      <c r="G419" s="1" t="s">
        <v>19</v>
      </c>
      <c r="H419" s="1" t="s">
        <v>1488</v>
      </c>
      <c r="I419" s="1" t="s">
        <v>1489</v>
      </c>
      <c r="J419" s="1" t="s">
        <v>1489</v>
      </c>
      <c r="K419" s="1"/>
      <c r="L419" s="1">
        <v>8.0</v>
      </c>
      <c r="M419" s="1"/>
      <c r="N419" s="1">
        <v>13.149833333333333</v>
      </c>
      <c r="O419" s="1" t="s">
        <v>22</v>
      </c>
      <c r="P419" s="1" t="s">
        <v>1490</v>
      </c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ht="15.75" hidden="1" customHeight="1">
      <c r="A420" s="1" t="s">
        <v>16</v>
      </c>
      <c r="B420" s="1" t="s">
        <v>17</v>
      </c>
      <c r="C420" s="1">
        <v>39.0</v>
      </c>
      <c r="D420" s="1">
        <v>0.0</v>
      </c>
      <c r="E420" s="1"/>
      <c r="F420" s="1" t="s">
        <v>18</v>
      </c>
      <c r="G420" s="1" t="s">
        <v>19</v>
      </c>
      <c r="H420" s="1" t="s">
        <v>1491</v>
      </c>
      <c r="I420" s="1" t="s">
        <v>1492</v>
      </c>
      <c r="J420" s="1" t="s">
        <v>1492</v>
      </c>
      <c r="K420" s="1"/>
      <c r="L420" s="1">
        <v>7.0</v>
      </c>
      <c r="M420" s="1"/>
      <c r="N420" s="1">
        <v>12.13785</v>
      </c>
      <c r="O420" s="1" t="s">
        <v>22</v>
      </c>
      <c r="P420" s="1" t="s">
        <v>1493</v>
      </c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ht="15.75" hidden="1" customHeight="1">
      <c r="A421" s="1" t="s">
        <v>41</v>
      </c>
      <c r="B421" s="1" t="s">
        <v>17</v>
      </c>
      <c r="C421" s="2">
        <v>528.0</v>
      </c>
      <c r="D421" s="1">
        <v>0.0</v>
      </c>
      <c r="E421" s="1"/>
      <c r="F421" s="1" t="s">
        <v>26</v>
      </c>
      <c r="G421" s="1" t="s">
        <v>27</v>
      </c>
      <c r="H421" s="1" t="s">
        <v>1494</v>
      </c>
      <c r="I421" s="1" t="s">
        <v>1495</v>
      </c>
      <c r="J421" s="1" t="s">
        <v>1495</v>
      </c>
      <c r="K421" s="1"/>
      <c r="L421" s="1">
        <v>1.0</v>
      </c>
      <c r="M421" s="1"/>
      <c r="N421" s="1">
        <v>16.1235</v>
      </c>
      <c r="O421" s="1" t="s">
        <v>30</v>
      </c>
      <c r="P421" s="1" t="s">
        <v>1496</v>
      </c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ht="15.75" hidden="1" customHeight="1">
      <c r="A422" s="1" t="s">
        <v>57</v>
      </c>
      <c r="B422" s="1" t="s">
        <v>17</v>
      </c>
      <c r="C422" s="1">
        <v>304.0</v>
      </c>
      <c r="D422" s="1">
        <v>0.0</v>
      </c>
      <c r="E422" s="1" t="s">
        <v>58</v>
      </c>
      <c r="F422" s="1" t="s">
        <v>26</v>
      </c>
      <c r="G422" s="1" t="s">
        <v>27</v>
      </c>
      <c r="H422" s="1" t="s">
        <v>1497</v>
      </c>
      <c r="I422" s="1" t="s">
        <v>1498</v>
      </c>
      <c r="J422" s="1" t="s">
        <v>1498</v>
      </c>
      <c r="K422" s="1"/>
      <c r="L422" s="1">
        <v>8.0</v>
      </c>
      <c r="M422" s="1"/>
      <c r="N422" s="1">
        <v>23.92578333333333</v>
      </c>
      <c r="O422" s="1" t="s">
        <v>30</v>
      </c>
      <c r="P422" s="1" t="s">
        <v>1026</v>
      </c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ht="15.75" hidden="1" customHeight="1">
      <c r="A423" s="1" t="s">
        <v>41</v>
      </c>
      <c r="B423" s="1" t="s">
        <v>17</v>
      </c>
      <c r="C423" s="1">
        <v>841.0</v>
      </c>
      <c r="D423" s="1">
        <v>0.0</v>
      </c>
      <c r="E423" s="1"/>
      <c r="F423" s="1" t="s">
        <v>26</v>
      </c>
      <c r="G423" s="1" t="s">
        <v>27</v>
      </c>
      <c r="H423" s="1" t="s">
        <v>1499</v>
      </c>
      <c r="I423" s="1" t="s">
        <v>1500</v>
      </c>
      <c r="J423" s="1" t="s">
        <v>1500</v>
      </c>
      <c r="K423" s="1"/>
      <c r="L423" s="1">
        <v>7.0</v>
      </c>
      <c r="M423" s="1"/>
      <c r="N423" s="1">
        <v>22.613466666666667</v>
      </c>
      <c r="O423" s="1" t="s">
        <v>30</v>
      </c>
      <c r="P423" s="1" t="s">
        <v>1501</v>
      </c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ht="15.75" hidden="1" customHeight="1">
      <c r="A424" s="1" t="s">
        <v>41</v>
      </c>
      <c r="B424" s="1" t="s">
        <v>17</v>
      </c>
      <c r="C424" s="1">
        <v>1056.0</v>
      </c>
      <c r="D424" s="1">
        <v>0.0</v>
      </c>
      <c r="E424" s="1"/>
      <c r="F424" s="1" t="s">
        <v>26</v>
      </c>
      <c r="G424" s="1" t="s">
        <v>27</v>
      </c>
      <c r="H424" s="1" t="s">
        <v>1502</v>
      </c>
      <c r="I424" s="1" t="s">
        <v>1503</v>
      </c>
      <c r="J424" s="1" t="s">
        <v>1503</v>
      </c>
      <c r="K424" s="1"/>
      <c r="L424" s="1">
        <v>2.0</v>
      </c>
      <c r="M424" s="1"/>
      <c r="N424" s="1">
        <v>17.4137</v>
      </c>
      <c r="O424" s="1" t="s">
        <v>30</v>
      </c>
      <c r="P424" s="1" t="s">
        <v>1504</v>
      </c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ht="15.75" hidden="1" customHeight="1">
      <c r="A425" s="1" t="s">
        <v>32</v>
      </c>
      <c r="B425" s="1" t="s">
        <v>17</v>
      </c>
      <c r="C425" s="1">
        <v>498.0</v>
      </c>
      <c r="D425" s="1">
        <v>0.0</v>
      </c>
      <c r="E425" s="1" t="s">
        <v>65</v>
      </c>
      <c r="F425" s="1" t="s">
        <v>66</v>
      </c>
      <c r="G425" s="1" t="s">
        <v>19</v>
      </c>
      <c r="H425" s="1" t="s">
        <v>1505</v>
      </c>
      <c r="I425" s="1" t="s">
        <v>1506</v>
      </c>
      <c r="J425" s="1" t="s">
        <v>1507</v>
      </c>
      <c r="K425" s="1" t="s">
        <v>1508</v>
      </c>
      <c r="L425" s="1">
        <v>-12.0</v>
      </c>
      <c r="M425" s="1">
        <v>0.00655</v>
      </c>
      <c r="N425" s="1">
        <v>11.84865</v>
      </c>
      <c r="O425" s="1" t="s">
        <v>36</v>
      </c>
      <c r="P425" s="1" t="s">
        <v>1509</v>
      </c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ht="15.75" hidden="1" customHeight="1">
      <c r="A426" s="1" t="s">
        <v>24</v>
      </c>
      <c r="B426" s="1" t="s">
        <v>17</v>
      </c>
      <c r="C426" s="1">
        <v>264.0</v>
      </c>
      <c r="D426" s="1">
        <v>0.0</v>
      </c>
      <c r="E426" s="1" t="s">
        <v>1510</v>
      </c>
      <c r="F426" s="1" t="s">
        <v>26</v>
      </c>
      <c r="G426" s="1" t="s">
        <v>27</v>
      </c>
      <c r="H426" s="1" t="s">
        <v>1511</v>
      </c>
      <c r="I426" s="1" t="s">
        <v>1512</v>
      </c>
      <c r="J426" s="1" t="s">
        <v>1512</v>
      </c>
      <c r="K426" s="1"/>
      <c r="L426" s="1">
        <v>3.0</v>
      </c>
      <c r="M426" s="1"/>
      <c r="N426" s="1">
        <v>18.726866666666666</v>
      </c>
      <c r="O426" s="1" t="s">
        <v>30</v>
      </c>
      <c r="P426" s="1" t="s">
        <v>1513</v>
      </c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ht="15.75" hidden="1" customHeight="1">
      <c r="A427" s="1" t="s">
        <v>32</v>
      </c>
      <c r="B427" s="1" t="s">
        <v>17</v>
      </c>
      <c r="C427" s="1">
        <v>617.0</v>
      </c>
      <c r="D427" s="1">
        <v>0.0</v>
      </c>
      <c r="E427" s="1" t="s">
        <v>65</v>
      </c>
      <c r="F427" s="1" t="s">
        <v>66</v>
      </c>
      <c r="G427" s="1" t="s">
        <v>27</v>
      </c>
      <c r="H427" s="1" t="s">
        <v>1514</v>
      </c>
      <c r="I427" s="1" t="s">
        <v>1515</v>
      </c>
      <c r="J427" s="1" t="s">
        <v>1516</v>
      </c>
      <c r="K427" s="1" t="s">
        <v>1517</v>
      </c>
      <c r="L427" s="1">
        <v>-4.0</v>
      </c>
      <c r="M427" s="1">
        <v>0.0054666666666666665</v>
      </c>
      <c r="N427" s="1">
        <v>14.546583333333333</v>
      </c>
      <c r="O427" s="1" t="s">
        <v>36</v>
      </c>
      <c r="P427" s="1" t="s">
        <v>1518</v>
      </c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ht="15.75" hidden="1" customHeight="1">
      <c r="A428" s="1" t="s">
        <v>16</v>
      </c>
      <c r="B428" s="1" t="s">
        <v>17</v>
      </c>
      <c r="C428" s="1">
        <v>20.0</v>
      </c>
      <c r="D428" s="1">
        <v>35.0</v>
      </c>
      <c r="E428" s="1"/>
      <c r="F428" s="1" t="s">
        <v>18</v>
      </c>
      <c r="G428" s="1" t="s">
        <v>19</v>
      </c>
      <c r="H428" s="1" t="s">
        <v>1519</v>
      </c>
      <c r="I428" s="1" t="s">
        <v>1520</v>
      </c>
      <c r="J428" s="1" t="s">
        <v>1520</v>
      </c>
      <c r="K428" s="1"/>
      <c r="L428" s="1">
        <v>-3.0</v>
      </c>
      <c r="M428" s="1"/>
      <c r="N428" s="1">
        <v>1.7826333333333333</v>
      </c>
      <c r="O428" s="1" t="s">
        <v>22</v>
      </c>
      <c r="P428" s="1" t="s">
        <v>1521</v>
      </c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ht="15.75" hidden="1" customHeight="1">
      <c r="A429" s="1" t="s">
        <v>57</v>
      </c>
      <c r="B429" s="1" t="s">
        <v>17</v>
      </c>
      <c r="C429" s="1">
        <v>658.0</v>
      </c>
      <c r="D429" s="1">
        <v>0.0</v>
      </c>
      <c r="E429" s="1" t="s">
        <v>58</v>
      </c>
      <c r="F429" s="1" t="s">
        <v>26</v>
      </c>
      <c r="G429" s="1" t="s">
        <v>27</v>
      </c>
      <c r="H429" s="1" t="s">
        <v>1522</v>
      </c>
      <c r="I429" s="1" t="s">
        <v>1523</v>
      </c>
      <c r="J429" s="1" t="s">
        <v>1523</v>
      </c>
      <c r="K429" s="1"/>
      <c r="L429" s="1">
        <v>-4.0</v>
      </c>
      <c r="M429" s="1"/>
      <c r="N429" s="1">
        <v>10.485</v>
      </c>
      <c r="O429" s="1" t="s">
        <v>30</v>
      </c>
      <c r="P429" s="1" t="s">
        <v>1038</v>
      </c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ht="15.75" hidden="1" customHeight="1">
      <c r="A430" s="1" t="s">
        <v>41</v>
      </c>
      <c r="B430" s="1" t="s">
        <v>17</v>
      </c>
      <c r="C430" s="1">
        <v>693.0</v>
      </c>
      <c r="D430" s="1">
        <v>0.0</v>
      </c>
      <c r="E430" s="1"/>
      <c r="F430" s="1" t="s">
        <v>26</v>
      </c>
      <c r="G430" s="1" t="s">
        <v>27</v>
      </c>
      <c r="H430" s="1" t="s">
        <v>1524</v>
      </c>
      <c r="I430" s="1" t="s">
        <v>1525</v>
      </c>
      <c r="J430" s="1" t="s">
        <v>1525</v>
      </c>
      <c r="K430" s="1"/>
      <c r="L430" s="1">
        <v>-2.0</v>
      </c>
      <c r="M430" s="1"/>
      <c r="N430" s="1">
        <v>12.786266666666666</v>
      </c>
      <c r="O430" s="1" t="s">
        <v>30</v>
      </c>
      <c r="P430" s="1" t="s">
        <v>1526</v>
      </c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ht="15.75" hidden="1" customHeight="1">
      <c r="A431" s="1" t="s">
        <v>32</v>
      </c>
      <c r="B431" s="1" t="s">
        <v>17</v>
      </c>
      <c r="C431" s="1">
        <v>339.0</v>
      </c>
      <c r="D431" s="1">
        <v>0.0</v>
      </c>
      <c r="E431" s="1" t="s">
        <v>65</v>
      </c>
      <c r="F431" s="1" t="s">
        <v>66</v>
      </c>
      <c r="G431" s="1" t="s">
        <v>27</v>
      </c>
      <c r="H431" s="1" t="s">
        <v>1527</v>
      </c>
      <c r="I431" s="1" t="s">
        <v>1528</v>
      </c>
      <c r="J431" s="1" t="s">
        <v>1529</v>
      </c>
      <c r="K431" s="1" t="s">
        <v>1530</v>
      </c>
      <c r="L431" s="1">
        <v>-6.0</v>
      </c>
      <c r="M431" s="1">
        <v>0.0057</v>
      </c>
      <c r="N431" s="1">
        <v>7.9984</v>
      </c>
      <c r="O431" s="1" t="s">
        <v>36</v>
      </c>
      <c r="P431" s="1" t="s">
        <v>1358</v>
      </c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ht="15.75" hidden="1" customHeight="1">
      <c r="A432" s="1" t="s">
        <v>57</v>
      </c>
      <c r="B432" s="1" t="s">
        <v>17</v>
      </c>
      <c r="C432" s="1">
        <v>329.0</v>
      </c>
      <c r="D432" s="1">
        <v>0.0</v>
      </c>
      <c r="E432" s="1" t="s">
        <v>58</v>
      </c>
      <c r="F432" s="1" t="s">
        <v>26</v>
      </c>
      <c r="G432" s="1" t="s">
        <v>27</v>
      </c>
      <c r="H432" s="1" t="s">
        <v>1531</v>
      </c>
      <c r="I432" s="1" t="s">
        <v>1532</v>
      </c>
      <c r="J432" s="1" t="s">
        <v>1532</v>
      </c>
      <c r="K432" s="1"/>
      <c r="L432" s="1">
        <v>-5.0</v>
      </c>
      <c r="M432" s="1"/>
      <c r="N432" s="1">
        <v>9.358116666666668</v>
      </c>
      <c r="O432" s="1" t="s">
        <v>30</v>
      </c>
      <c r="P432" s="1" t="s">
        <v>1533</v>
      </c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ht="15.75" hidden="1" customHeight="1">
      <c r="A433" s="1" t="s">
        <v>32</v>
      </c>
      <c r="B433" s="1" t="s">
        <v>17</v>
      </c>
      <c r="C433" s="2">
        <v>245.0</v>
      </c>
      <c r="D433" s="1">
        <v>61.0</v>
      </c>
      <c r="E433" s="1"/>
      <c r="F433" s="1" t="s">
        <v>18</v>
      </c>
      <c r="G433" s="1" t="s">
        <v>27</v>
      </c>
      <c r="H433" s="1" t="s">
        <v>1534</v>
      </c>
      <c r="I433" s="1" t="s">
        <v>1535</v>
      </c>
      <c r="J433" s="1" t="s">
        <v>1535</v>
      </c>
      <c r="K433" s="1"/>
      <c r="L433" s="1">
        <v>-7.0</v>
      </c>
      <c r="M433" s="1"/>
      <c r="N433" s="1">
        <v>10.825833333333334</v>
      </c>
      <c r="O433" s="1" t="s">
        <v>36</v>
      </c>
      <c r="P433" s="1" t="s">
        <v>1536</v>
      </c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ht="15.75" hidden="1" customHeight="1">
      <c r="A434" s="1" t="s">
        <v>16</v>
      </c>
      <c r="B434" s="1" t="s">
        <v>17</v>
      </c>
      <c r="C434" s="1">
        <v>249.0</v>
      </c>
      <c r="D434" s="1">
        <v>0.0</v>
      </c>
      <c r="E434" s="1"/>
      <c r="F434" s="1" t="s">
        <v>18</v>
      </c>
      <c r="G434" s="1" t="s">
        <v>19</v>
      </c>
      <c r="H434" s="1" t="s">
        <v>1537</v>
      </c>
      <c r="I434" s="1" t="s">
        <v>1538</v>
      </c>
      <c r="J434" s="1" t="s">
        <v>1538</v>
      </c>
      <c r="K434" s="1"/>
      <c r="L434" s="1">
        <v>4.0</v>
      </c>
      <c r="M434" s="1"/>
      <c r="N434" s="1">
        <v>9.334766666666667</v>
      </c>
      <c r="O434" s="1" t="s">
        <v>22</v>
      </c>
      <c r="P434" s="1" t="s">
        <v>1539</v>
      </c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ht="15.75" hidden="1" customHeight="1">
      <c r="A435" s="1" t="s">
        <v>41</v>
      </c>
      <c r="B435" s="1" t="s">
        <v>17</v>
      </c>
      <c r="C435" s="1">
        <v>1021.0</v>
      </c>
      <c r="D435" s="1">
        <v>0.0</v>
      </c>
      <c r="E435" s="1"/>
      <c r="F435" s="1" t="s">
        <v>26</v>
      </c>
      <c r="G435" s="1" t="s">
        <v>27</v>
      </c>
      <c r="H435" s="1" t="s">
        <v>1540</v>
      </c>
      <c r="I435" s="1" t="s">
        <v>1541</v>
      </c>
      <c r="J435" s="1" t="s">
        <v>1541</v>
      </c>
      <c r="K435" s="1"/>
      <c r="L435" s="1">
        <v>-4.0</v>
      </c>
      <c r="M435" s="1"/>
      <c r="N435" s="1">
        <v>10.94</v>
      </c>
      <c r="O435" s="1" t="s">
        <v>30</v>
      </c>
      <c r="P435" s="1" t="s">
        <v>1542</v>
      </c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ht="15.75" hidden="1" customHeight="1">
      <c r="A436" s="1" t="s">
        <v>16</v>
      </c>
      <c r="B436" s="1" t="s">
        <v>17</v>
      </c>
      <c r="C436" s="1">
        <v>249.0</v>
      </c>
      <c r="D436" s="1">
        <v>0.0</v>
      </c>
      <c r="E436" s="1"/>
      <c r="F436" s="1" t="s">
        <v>18</v>
      </c>
      <c r="G436" s="1" t="s">
        <v>19</v>
      </c>
      <c r="H436" s="1" t="s">
        <v>1543</v>
      </c>
      <c r="I436" s="1" t="s">
        <v>1544</v>
      </c>
      <c r="J436" s="1" t="s">
        <v>1544</v>
      </c>
      <c r="K436" s="1"/>
      <c r="L436" s="1">
        <v>7.0</v>
      </c>
      <c r="M436" s="1"/>
      <c r="N436" s="1">
        <v>12.269033333333333</v>
      </c>
      <c r="O436" s="1" t="s">
        <v>22</v>
      </c>
      <c r="P436" s="1" t="s">
        <v>1545</v>
      </c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ht="15.75" hidden="1" customHeight="1">
      <c r="A437" s="1" t="s">
        <v>32</v>
      </c>
      <c r="B437" s="1" t="s">
        <v>17</v>
      </c>
      <c r="C437" s="2">
        <v>247.0</v>
      </c>
      <c r="D437" s="1">
        <v>62.0</v>
      </c>
      <c r="E437" s="1"/>
      <c r="F437" s="1" t="s">
        <v>18</v>
      </c>
      <c r="G437" s="1" t="s">
        <v>27</v>
      </c>
      <c r="H437" s="1" t="s">
        <v>1546</v>
      </c>
      <c r="I437" s="1" t="s">
        <v>1547</v>
      </c>
      <c r="J437" s="1" t="s">
        <v>1547</v>
      </c>
      <c r="K437" s="1"/>
      <c r="L437" s="1">
        <v>-8.0</v>
      </c>
      <c r="M437" s="1"/>
      <c r="N437" s="1">
        <v>10.25595</v>
      </c>
      <c r="O437" s="1" t="s">
        <v>36</v>
      </c>
      <c r="P437" s="1" t="s">
        <v>1003</v>
      </c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ht="15.75" hidden="1" customHeight="1">
      <c r="A438" s="1" t="s">
        <v>32</v>
      </c>
      <c r="B438" s="1" t="s">
        <v>17</v>
      </c>
      <c r="C438" s="1">
        <v>868.0</v>
      </c>
      <c r="D438" s="1">
        <v>0.0</v>
      </c>
      <c r="E438" s="1" t="s">
        <v>65</v>
      </c>
      <c r="F438" s="1" t="s">
        <v>66</v>
      </c>
      <c r="G438" s="1" t="s">
        <v>27</v>
      </c>
      <c r="H438" s="1" t="s">
        <v>1548</v>
      </c>
      <c r="I438" s="1" t="s">
        <v>1549</v>
      </c>
      <c r="J438" s="1" t="s">
        <v>1550</v>
      </c>
      <c r="K438" s="1" t="s">
        <v>1551</v>
      </c>
      <c r="L438" s="1">
        <v>6.0</v>
      </c>
      <c r="M438" s="1">
        <v>0.7563833333333333</v>
      </c>
      <c r="N438" s="1">
        <v>20.453216666666666</v>
      </c>
      <c r="O438" s="1" t="s">
        <v>36</v>
      </c>
      <c r="P438" s="1" t="s">
        <v>1552</v>
      </c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ht="15.75" hidden="1" customHeight="1">
      <c r="A439" s="1" t="s">
        <v>24</v>
      </c>
      <c r="B439" s="1" t="s">
        <v>17</v>
      </c>
      <c r="C439" s="2">
        <v>254.0</v>
      </c>
      <c r="D439" s="1">
        <v>0.0</v>
      </c>
      <c r="E439" s="1" t="s">
        <v>1304</v>
      </c>
      <c r="F439" s="1" t="s">
        <v>26</v>
      </c>
      <c r="G439" s="1" t="s">
        <v>27</v>
      </c>
      <c r="H439" s="1" t="s">
        <v>1553</v>
      </c>
      <c r="I439" s="1" t="s">
        <v>1554</v>
      </c>
      <c r="J439" s="1" t="s">
        <v>1554</v>
      </c>
      <c r="K439" s="1"/>
      <c r="L439" s="1">
        <v>0.0</v>
      </c>
      <c r="M439" s="1"/>
      <c r="N439" s="1">
        <v>15.830733333333333</v>
      </c>
      <c r="O439" s="1" t="s">
        <v>30</v>
      </c>
      <c r="P439" s="1" t="s">
        <v>1555</v>
      </c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ht="15.75" hidden="1" customHeight="1">
      <c r="A440" s="1" t="s">
        <v>32</v>
      </c>
      <c r="B440" s="1" t="s">
        <v>17</v>
      </c>
      <c r="C440" s="1">
        <v>409.0</v>
      </c>
      <c r="D440" s="1">
        <v>0.0</v>
      </c>
      <c r="E440" s="1" t="s">
        <v>65</v>
      </c>
      <c r="F440" s="1" t="s">
        <v>66</v>
      </c>
      <c r="G440" s="1" t="s">
        <v>19</v>
      </c>
      <c r="H440" s="1" t="s">
        <v>1556</v>
      </c>
      <c r="I440" s="1" t="s">
        <v>1557</v>
      </c>
      <c r="J440" s="1" t="s">
        <v>1558</v>
      </c>
      <c r="K440" s="1" t="s">
        <v>1559</v>
      </c>
      <c r="L440" s="1">
        <v>2.0</v>
      </c>
      <c r="M440" s="1">
        <v>0.3673</v>
      </c>
      <c r="N440" s="1">
        <v>12.616166666666667</v>
      </c>
      <c r="O440" s="1" t="s">
        <v>36</v>
      </c>
      <c r="P440" s="1" t="s">
        <v>1560</v>
      </c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ht="15.75" hidden="1" customHeight="1">
      <c r="A441" s="1" t="s">
        <v>32</v>
      </c>
      <c r="B441" s="1" t="s">
        <v>17</v>
      </c>
      <c r="C441" s="1">
        <v>309.0</v>
      </c>
      <c r="D441" s="1">
        <v>0.0</v>
      </c>
      <c r="E441" s="1" t="s">
        <v>65</v>
      </c>
      <c r="F441" s="1" t="s">
        <v>66</v>
      </c>
      <c r="G441" s="1" t="s">
        <v>27</v>
      </c>
      <c r="H441" s="1" t="s">
        <v>1561</v>
      </c>
      <c r="I441" s="1" t="s">
        <v>1562</v>
      </c>
      <c r="J441" s="1" t="s">
        <v>1563</v>
      </c>
      <c r="K441" s="1" t="s">
        <v>1564</v>
      </c>
      <c r="L441" s="1">
        <v>-11.0</v>
      </c>
      <c r="M441" s="1">
        <v>0.00725</v>
      </c>
      <c r="N441" s="1">
        <v>7.688533333333333</v>
      </c>
      <c r="O441" s="1" t="s">
        <v>36</v>
      </c>
      <c r="P441" s="1" t="s">
        <v>135</v>
      </c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ht="15.75" hidden="1" customHeight="1">
      <c r="A442" s="1" t="s">
        <v>57</v>
      </c>
      <c r="B442" s="1" t="s">
        <v>17</v>
      </c>
      <c r="C442" s="1">
        <v>316.0</v>
      </c>
      <c r="D442" s="1">
        <v>0.0</v>
      </c>
      <c r="E442" s="1" t="s">
        <v>58</v>
      </c>
      <c r="F442" s="1" t="s">
        <v>26</v>
      </c>
      <c r="G442" s="1" t="s">
        <v>27</v>
      </c>
      <c r="H442" s="1" t="s">
        <v>1565</v>
      </c>
      <c r="I442" s="1" t="s">
        <v>1566</v>
      </c>
      <c r="J442" s="1" t="s">
        <v>1566</v>
      </c>
      <c r="K442" s="1"/>
      <c r="L442" s="1">
        <v>-7.0</v>
      </c>
      <c r="M442" s="1"/>
      <c r="N442" s="1">
        <v>7.92725</v>
      </c>
      <c r="O442" s="1" t="s">
        <v>30</v>
      </c>
      <c r="P442" s="1" t="s">
        <v>1567</v>
      </c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ht="15.75" hidden="1" customHeight="1">
      <c r="A443" s="1" t="s">
        <v>32</v>
      </c>
      <c r="B443" s="1" t="s">
        <v>17</v>
      </c>
      <c r="C443" s="1">
        <v>339.0</v>
      </c>
      <c r="D443" s="1">
        <v>16.0</v>
      </c>
      <c r="E443" s="1" t="s">
        <v>1259</v>
      </c>
      <c r="F443" s="1" t="s">
        <v>66</v>
      </c>
      <c r="G443" s="1" t="s">
        <v>27</v>
      </c>
      <c r="H443" s="1" t="s">
        <v>1568</v>
      </c>
      <c r="I443" s="1" t="s">
        <v>1569</v>
      </c>
      <c r="J443" s="1" t="s">
        <v>1570</v>
      </c>
      <c r="K443" s="1" t="s">
        <v>1571</v>
      </c>
      <c r="L443" s="1">
        <v>1.0</v>
      </c>
      <c r="M443" s="1">
        <v>103.96503333333334</v>
      </c>
      <c r="N443" s="1">
        <v>184.88948333333335</v>
      </c>
      <c r="O443" s="1" t="s">
        <v>36</v>
      </c>
      <c r="P443" s="1" t="s">
        <v>1572</v>
      </c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ht="15.75" hidden="1" customHeight="1">
      <c r="A444" s="1" t="s">
        <v>16</v>
      </c>
      <c r="B444" s="1" t="s">
        <v>17</v>
      </c>
      <c r="C444" s="1">
        <v>0.0</v>
      </c>
      <c r="D444" s="1">
        <v>378.0</v>
      </c>
      <c r="E444" s="1" t="s">
        <v>65</v>
      </c>
      <c r="F444" s="1" t="s">
        <v>66</v>
      </c>
      <c r="G444" s="1" t="s">
        <v>19</v>
      </c>
      <c r="H444" s="1" t="s">
        <v>1573</v>
      </c>
      <c r="I444" s="1" t="s">
        <v>1574</v>
      </c>
      <c r="J444" s="1" t="s">
        <v>1575</v>
      </c>
      <c r="K444" s="1" t="s">
        <v>1576</v>
      </c>
      <c r="L444" s="1">
        <v>-15.0</v>
      </c>
      <c r="M444" s="1">
        <v>0.007233333333333333</v>
      </c>
      <c r="N444" s="1">
        <v>0.25488333333333335</v>
      </c>
      <c r="O444" s="1" t="s">
        <v>22</v>
      </c>
      <c r="P444" s="1" t="s">
        <v>1577</v>
      </c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ht="15.75" hidden="1" customHeight="1">
      <c r="A445" s="1" t="s">
        <v>32</v>
      </c>
      <c r="B445" s="1" t="s">
        <v>17</v>
      </c>
      <c r="C445" s="1">
        <v>247.0</v>
      </c>
      <c r="D445" s="1">
        <v>62.0</v>
      </c>
      <c r="E445" s="1"/>
      <c r="F445" s="1" t="s">
        <v>18</v>
      </c>
      <c r="G445" s="1" t="s">
        <v>33</v>
      </c>
      <c r="H445" s="1" t="s">
        <v>1578</v>
      </c>
      <c r="I445" s="1" t="s">
        <v>1579</v>
      </c>
      <c r="J445" s="1" t="s">
        <v>1579</v>
      </c>
      <c r="K445" s="1"/>
      <c r="L445" s="1">
        <v>-10.0</v>
      </c>
      <c r="M445" s="1"/>
      <c r="N445" s="1">
        <v>9.547483333333334</v>
      </c>
      <c r="O445" s="1" t="s">
        <v>36</v>
      </c>
      <c r="P445" s="1" t="s">
        <v>395</v>
      </c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ht="15.75" hidden="1" customHeight="1">
      <c r="A446" s="1" t="s">
        <v>32</v>
      </c>
      <c r="B446" s="1" t="s">
        <v>17</v>
      </c>
      <c r="C446" s="1">
        <v>247.0</v>
      </c>
      <c r="D446" s="1">
        <v>62.0</v>
      </c>
      <c r="E446" s="1"/>
      <c r="F446" s="1" t="s">
        <v>18</v>
      </c>
      <c r="G446" s="1" t="s">
        <v>27</v>
      </c>
      <c r="H446" s="1" t="s">
        <v>1580</v>
      </c>
      <c r="I446" s="1" t="s">
        <v>1581</v>
      </c>
      <c r="J446" s="1" t="s">
        <v>1581</v>
      </c>
      <c r="K446" s="1"/>
      <c r="L446" s="1">
        <v>-7.0</v>
      </c>
      <c r="M446" s="1"/>
      <c r="N446" s="1">
        <v>11.580433333333334</v>
      </c>
      <c r="O446" s="1" t="s">
        <v>36</v>
      </c>
      <c r="P446" s="1" t="s">
        <v>1582</v>
      </c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ht="15.75" hidden="1" customHeight="1">
      <c r="A447" s="1" t="s">
        <v>32</v>
      </c>
      <c r="B447" s="1" t="s">
        <v>17</v>
      </c>
      <c r="C447" s="1">
        <v>199.0</v>
      </c>
      <c r="D447" s="1">
        <v>50.0</v>
      </c>
      <c r="E447" s="1"/>
      <c r="F447" s="1" t="s">
        <v>18</v>
      </c>
      <c r="G447" s="1" t="s">
        <v>33</v>
      </c>
      <c r="H447" s="1" t="s">
        <v>1583</v>
      </c>
      <c r="I447" s="1" t="s">
        <v>1584</v>
      </c>
      <c r="J447" s="1" t="s">
        <v>1584</v>
      </c>
      <c r="K447" s="1"/>
      <c r="L447" s="1">
        <v>-10.0</v>
      </c>
      <c r="M447" s="1"/>
      <c r="N447" s="1">
        <v>9.093983333333334</v>
      </c>
      <c r="O447" s="1" t="s">
        <v>36</v>
      </c>
      <c r="P447" s="1" t="s">
        <v>1585</v>
      </c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ht="15.75" hidden="1" customHeight="1">
      <c r="A448" s="1" t="s">
        <v>16</v>
      </c>
      <c r="B448" s="1" t="s">
        <v>17</v>
      </c>
      <c r="C448" s="1">
        <v>20.0</v>
      </c>
      <c r="D448" s="1">
        <v>35.0</v>
      </c>
      <c r="E448" s="1"/>
      <c r="F448" s="1" t="s">
        <v>18</v>
      </c>
      <c r="G448" s="1" t="s">
        <v>19</v>
      </c>
      <c r="H448" s="1" t="s">
        <v>1586</v>
      </c>
      <c r="I448" s="1" t="s">
        <v>1587</v>
      </c>
      <c r="J448" s="1" t="s">
        <v>1587</v>
      </c>
      <c r="K448" s="1"/>
      <c r="L448" s="1">
        <v>-4.0</v>
      </c>
      <c r="M448" s="1"/>
      <c r="N448" s="1">
        <v>0.35463333333333336</v>
      </c>
      <c r="O448" s="1" t="s">
        <v>22</v>
      </c>
      <c r="P448" s="1" t="s">
        <v>1588</v>
      </c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ht="15.75" hidden="1" customHeight="1">
      <c r="A449" s="1" t="s">
        <v>16</v>
      </c>
      <c r="B449" s="1" t="s">
        <v>17</v>
      </c>
      <c r="C449" s="1">
        <v>20.0</v>
      </c>
      <c r="D449" s="1">
        <v>35.0</v>
      </c>
      <c r="E449" s="1"/>
      <c r="F449" s="1" t="s">
        <v>18</v>
      </c>
      <c r="G449" s="1" t="s">
        <v>19</v>
      </c>
      <c r="H449" s="1" t="s">
        <v>1589</v>
      </c>
      <c r="I449" s="1" t="s">
        <v>1590</v>
      </c>
      <c r="J449" s="1" t="s">
        <v>1590</v>
      </c>
      <c r="K449" s="1"/>
      <c r="L449" s="1">
        <v>-3.0</v>
      </c>
      <c r="M449" s="1"/>
      <c r="N449" s="1">
        <v>1.0263333333333333</v>
      </c>
      <c r="O449" s="1" t="s">
        <v>22</v>
      </c>
      <c r="P449" s="1" t="s">
        <v>1591</v>
      </c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ht="15.75" hidden="1" customHeight="1">
      <c r="A450" s="1" t="s">
        <v>32</v>
      </c>
      <c r="B450" s="1" t="s">
        <v>17</v>
      </c>
      <c r="C450" s="1">
        <v>433.0</v>
      </c>
      <c r="D450" s="1">
        <v>0.0</v>
      </c>
      <c r="E450" s="1" t="s">
        <v>65</v>
      </c>
      <c r="F450" s="1" t="s">
        <v>66</v>
      </c>
      <c r="G450" s="1" t="s">
        <v>19</v>
      </c>
      <c r="H450" s="1" t="s">
        <v>1592</v>
      </c>
      <c r="I450" s="1" t="s">
        <v>1593</v>
      </c>
      <c r="J450" s="1" t="s">
        <v>1594</v>
      </c>
      <c r="K450" s="1" t="s">
        <v>1595</v>
      </c>
      <c r="L450" s="1">
        <v>-5.0</v>
      </c>
      <c r="M450" s="1">
        <v>0.00745</v>
      </c>
      <c r="N450" s="1">
        <v>7.3467666666666664</v>
      </c>
      <c r="O450" s="1" t="s">
        <v>36</v>
      </c>
      <c r="P450" s="1" t="s">
        <v>1596</v>
      </c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ht="15.75" hidden="1" customHeight="1">
      <c r="A451" s="1" t="s">
        <v>32</v>
      </c>
      <c r="B451" s="1" t="s">
        <v>17</v>
      </c>
      <c r="C451" s="1">
        <v>247.0</v>
      </c>
      <c r="D451" s="1">
        <v>62.0</v>
      </c>
      <c r="E451" s="1"/>
      <c r="F451" s="1" t="s">
        <v>18</v>
      </c>
      <c r="G451" s="1" t="s">
        <v>19</v>
      </c>
      <c r="H451" s="1" t="s">
        <v>1597</v>
      </c>
      <c r="I451" s="1" t="s">
        <v>1598</v>
      </c>
      <c r="J451" s="1" t="s">
        <v>1598</v>
      </c>
      <c r="K451" s="1"/>
      <c r="L451" s="1">
        <v>-13.0</v>
      </c>
      <c r="M451" s="1"/>
      <c r="N451" s="1">
        <v>6.325283333333333</v>
      </c>
      <c r="O451" s="1" t="s">
        <v>36</v>
      </c>
      <c r="P451" s="1" t="s">
        <v>1599</v>
      </c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ht="15.75" hidden="1" customHeight="1">
      <c r="A452" s="1" t="s">
        <v>57</v>
      </c>
      <c r="B452" s="1" t="s">
        <v>17</v>
      </c>
      <c r="C452" s="2">
        <v>224.0</v>
      </c>
      <c r="D452" s="1">
        <v>0.0</v>
      </c>
      <c r="E452" s="1" t="s">
        <v>58</v>
      </c>
      <c r="F452" s="1" t="s">
        <v>26</v>
      </c>
      <c r="G452" s="1" t="s">
        <v>27</v>
      </c>
      <c r="H452" s="1" t="s">
        <v>1600</v>
      </c>
      <c r="I452" s="1" t="s">
        <v>1601</v>
      </c>
      <c r="J452" s="1" t="s">
        <v>1601</v>
      </c>
      <c r="K452" s="1"/>
      <c r="L452" s="1">
        <v>9.0</v>
      </c>
      <c r="M452" s="1"/>
      <c r="N452" s="1">
        <v>24.61105</v>
      </c>
      <c r="O452" s="1" t="s">
        <v>30</v>
      </c>
      <c r="P452" s="1" t="s">
        <v>1602</v>
      </c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ht="15.75" hidden="1" customHeight="1">
      <c r="A453" s="1" t="s">
        <v>57</v>
      </c>
      <c r="B453" s="2" t="s">
        <v>17</v>
      </c>
      <c r="C453" s="1">
        <v>717.0</v>
      </c>
      <c r="D453" s="1">
        <v>0.0</v>
      </c>
      <c r="E453" s="1" t="s">
        <v>58</v>
      </c>
      <c r="F453" s="1" t="s">
        <v>26</v>
      </c>
      <c r="G453" s="1" t="s">
        <v>27</v>
      </c>
      <c r="H453" s="1" t="s">
        <v>1603</v>
      </c>
      <c r="I453" s="1" t="s">
        <v>1604</v>
      </c>
      <c r="J453" s="1" t="s">
        <v>1604</v>
      </c>
      <c r="K453" s="1"/>
      <c r="L453" s="1">
        <v>7.0</v>
      </c>
      <c r="M453" s="1"/>
      <c r="N453" s="1">
        <v>22.990233333333332</v>
      </c>
      <c r="O453" s="1" t="s">
        <v>30</v>
      </c>
      <c r="P453" s="1" t="s">
        <v>1605</v>
      </c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ht="15.75" hidden="1" customHeight="1">
      <c r="A454" s="1" t="s">
        <v>32</v>
      </c>
      <c r="B454" s="1" t="s">
        <v>17</v>
      </c>
      <c r="C454" s="1">
        <v>378.0</v>
      </c>
      <c r="D454" s="1">
        <v>0.0</v>
      </c>
      <c r="E454" s="1" t="s">
        <v>58</v>
      </c>
      <c r="F454" s="1" t="s">
        <v>66</v>
      </c>
      <c r="G454" s="1" t="s">
        <v>27</v>
      </c>
      <c r="H454" s="1" t="s">
        <v>1606</v>
      </c>
      <c r="I454" s="1" t="s">
        <v>1607</v>
      </c>
      <c r="J454" s="1" t="s">
        <v>1608</v>
      </c>
      <c r="K454" s="1" t="s">
        <v>1609</v>
      </c>
      <c r="L454" s="1">
        <v>55.0</v>
      </c>
      <c r="M454" s="1">
        <v>19.531566666666667</v>
      </c>
      <c r="N454" s="1">
        <v>32.664516666666664</v>
      </c>
      <c r="O454" s="1" t="s">
        <v>36</v>
      </c>
      <c r="P454" s="1" t="s">
        <v>1610</v>
      </c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ht="15.75" hidden="1" customHeight="1">
      <c r="A455" s="1" t="s">
        <v>32</v>
      </c>
      <c r="B455" s="1" t="s">
        <v>17</v>
      </c>
      <c r="C455" s="1">
        <v>324.0</v>
      </c>
      <c r="D455" s="1">
        <v>0.0</v>
      </c>
      <c r="E455" s="1" t="s">
        <v>65</v>
      </c>
      <c r="F455" s="1" t="s">
        <v>66</v>
      </c>
      <c r="G455" s="1" t="s">
        <v>27</v>
      </c>
      <c r="H455" s="1" t="s">
        <v>1611</v>
      </c>
      <c r="I455" s="1" t="s">
        <v>1612</v>
      </c>
      <c r="J455" s="1" t="s">
        <v>1613</v>
      </c>
      <c r="K455" s="1" t="s">
        <v>1614</v>
      </c>
      <c r="L455" s="1">
        <v>25.0</v>
      </c>
      <c r="M455" s="1">
        <v>0.007</v>
      </c>
      <c r="N455" s="1">
        <v>37.7617</v>
      </c>
      <c r="O455" s="1" t="s">
        <v>36</v>
      </c>
      <c r="P455" s="1" t="s">
        <v>1615</v>
      </c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ht="15.75" hidden="1" customHeight="1">
      <c r="A456" s="1" t="s">
        <v>32</v>
      </c>
      <c r="B456" s="1" t="s">
        <v>17</v>
      </c>
      <c r="C456" s="1">
        <v>119.0</v>
      </c>
      <c r="D456" s="1">
        <v>0.0</v>
      </c>
      <c r="E456" s="1"/>
      <c r="F456" s="1" t="s">
        <v>18</v>
      </c>
      <c r="G456" s="1" t="s">
        <v>33</v>
      </c>
      <c r="H456" s="1" t="s">
        <v>1616</v>
      </c>
      <c r="I456" s="1" t="s">
        <v>1617</v>
      </c>
      <c r="J456" s="1" t="s">
        <v>1617</v>
      </c>
      <c r="K456" s="1"/>
      <c r="L456" s="1">
        <v>-87.0</v>
      </c>
      <c r="M456" s="1"/>
      <c r="N456" s="1">
        <v>24.894166666666667</v>
      </c>
      <c r="O456" s="1" t="s">
        <v>36</v>
      </c>
      <c r="P456" s="1" t="s">
        <v>1618</v>
      </c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ht="15.75" hidden="1" customHeight="1">
      <c r="A457" s="1" t="s">
        <v>57</v>
      </c>
      <c r="B457" s="1" t="s">
        <v>17</v>
      </c>
      <c r="C457" s="1">
        <v>264.0</v>
      </c>
      <c r="D457" s="1">
        <v>0.0</v>
      </c>
      <c r="E457" s="1" t="s">
        <v>58</v>
      </c>
      <c r="F457" s="1" t="s">
        <v>26</v>
      </c>
      <c r="G457" s="1" t="s">
        <v>27</v>
      </c>
      <c r="H457" s="1" t="s">
        <v>1619</v>
      </c>
      <c r="I457" s="1" t="s">
        <v>1620</v>
      </c>
      <c r="J457" s="1" t="s">
        <v>1620</v>
      </c>
      <c r="K457" s="1"/>
      <c r="L457" s="1">
        <v>22.0</v>
      </c>
      <c r="M457" s="1"/>
      <c r="N457" s="1">
        <v>37.29193333333333</v>
      </c>
      <c r="O457" s="1" t="s">
        <v>30</v>
      </c>
      <c r="P457" s="1" t="s">
        <v>548</v>
      </c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ht="15.75" hidden="1" customHeight="1">
      <c r="A458" s="1" t="s">
        <v>32</v>
      </c>
      <c r="B458" s="1" t="s">
        <v>17</v>
      </c>
      <c r="C458" s="1">
        <v>328.0</v>
      </c>
      <c r="D458" s="1">
        <v>0.0</v>
      </c>
      <c r="E458" s="1" t="s">
        <v>58</v>
      </c>
      <c r="F458" s="1" t="s">
        <v>66</v>
      </c>
      <c r="G458" s="1" t="s">
        <v>27</v>
      </c>
      <c r="H458" s="1" t="s">
        <v>1621</v>
      </c>
      <c r="I458" s="1" t="s">
        <v>1622</v>
      </c>
      <c r="J458" s="1" t="s">
        <v>1623</v>
      </c>
      <c r="K458" s="1" t="s">
        <v>1624</v>
      </c>
      <c r="L458" s="1">
        <v>28.0</v>
      </c>
      <c r="M458" s="1">
        <v>5.555</v>
      </c>
      <c r="N458" s="1">
        <v>39.7596</v>
      </c>
      <c r="O458" s="1" t="s">
        <v>36</v>
      </c>
      <c r="P458" s="1" t="s">
        <v>87</v>
      </c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ht="15.75" hidden="1" customHeight="1">
      <c r="A459" s="1" t="s">
        <v>32</v>
      </c>
      <c r="B459" s="1" t="s">
        <v>17</v>
      </c>
      <c r="C459" s="1">
        <v>374.0</v>
      </c>
      <c r="D459" s="1">
        <v>0.0</v>
      </c>
      <c r="E459" s="1" t="s">
        <v>65</v>
      </c>
      <c r="F459" s="1" t="s">
        <v>66</v>
      </c>
      <c r="G459" s="1" t="s">
        <v>27</v>
      </c>
      <c r="H459" s="1" t="s">
        <v>1625</v>
      </c>
      <c r="I459" s="1" t="s">
        <v>1626</v>
      </c>
      <c r="J459" s="1" t="s">
        <v>1627</v>
      </c>
      <c r="K459" s="1" t="s">
        <v>1628</v>
      </c>
      <c r="L459" s="1">
        <v>21.0</v>
      </c>
      <c r="M459" s="1">
        <v>0.004683333333333334</v>
      </c>
      <c r="N459" s="1">
        <v>41.8339</v>
      </c>
      <c r="O459" s="1" t="s">
        <v>36</v>
      </c>
      <c r="P459" s="1" t="s">
        <v>1629</v>
      </c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ht="15.75" hidden="1" customHeight="1">
      <c r="A460" s="1" t="s">
        <v>57</v>
      </c>
      <c r="B460" s="1" t="s">
        <v>17</v>
      </c>
      <c r="C460" s="1">
        <v>264.0</v>
      </c>
      <c r="D460" s="1">
        <v>0.0</v>
      </c>
      <c r="E460" s="1" t="s">
        <v>58</v>
      </c>
      <c r="F460" s="1" t="s">
        <v>26</v>
      </c>
      <c r="G460" s="1" t="s">
        <v>27</v>
      </c>
      <c r="H460" s="1" t="s">
        <v>1630</v>
      </c>
      <c r="I460" s="1" t="s">
        <v>1631</v>
      </c>
      <c r="J460" s="1" t="s">
        <v>1631</v>
      </c>
      <c r="K460" s="1"/>
      <c r="L460" s="1">
        <v>21.0</v>
      </c>
      <c r="M460" s="1"/>
      <c r="N460" s="1">
        <v>36.63025</v>
      </c>
      <c r="O460" s="1" t="s">
        <v>30</v>
      </c>
      <c r="P460" s="1" t="s">
        <v>84</v>
      </c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ht="15.75" hidden="1" customHeight="1">
      <c r="A461" s="1" t="s">
        <v>32</v>
      </c>
      <c r="B461" s="1" t="s">
        <v>17</v>
      </c>
      <c r="C461" s="1">
        <v>422.0</v>
      </c>
      <c r="D461" s="1">
        <v>25.0</v>
      </c>
      <c r="E461" s="1" t="s">
        <v>65</v>
      </c>
      <c r="F461" s="1" t="s">
        <v>66</v>
      </c>
      <c r="G461" s="1" t="s">
        <v>27</v>
      </c>
      <c r="H461" s="1" t="s">
        <v>1632</v>
      </c>
      <c r="I461" s="1" t="s">
        <v>1633</v>
      </c>
      <c r="J461" s="1" t="s">
        <v>1634</v>
      </c>
      <c r="K461" s="1" t="s">
        <v>1635</v>
      </c>
      <c r="L461" s="1">
        <v>-6.0</v>
      </c>
      <c r="M461" s="1">
        <v>0.0194</v>
      </c>
      <c r="N461" s="1">
        <v>15.117366666666667</v>
      </c>
      <c r="O461" s="1" t="s">
        <v>36</v>
      </c>
      <c r="P461" s="1" t="s">
        <v>1636</v>
      </c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ht="15.75" hidden="1" customHeight="1">
      <c r="A462" s="1" t="s">
        <v>32</v>
      </c>
      <c r="B462" s="1" t="s">
        <v>17</v>
      </c>
      <c r="C462" s="1">
        <v>199.0</v>
      </c>
      <c r="D462" s="1">
        <v>50.0</v>
      </c>
      <c r="E462" s="1"/>
      <c r="F462" s="1" t="s">
        <v>18</v>
      </c>
      <c r="G462" s="1" t="s">
        <v>33</v>
      </c>
      <c r="H462" s="1" t="s">
        <v>1637</v>
      </c>
      <c r="I462" s="1" t="s">
        <v>1638</v>
      </c>
      <c r="J462" s="1" t="s">
        <v>1638</v>
      </c>
      <c r="K462" s="1"/>
      <c r="L462" s="1">
        <v>0.0</v>
      </c>
      <c r="M462" s="1"/>
      <c r="N462" s="1">
        <v>18.994316666666666</v>
      </c>
      <c r="O462" s="1" t="s">
        <v>36</v>
      </c>
      <c r="P462" s="1" t="s">
        <v>961</v>
      </c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ht="15.75" hidden="1" customHeight="1">
      <c r="A463" s="1" t="s">
        <v>32</v>
      </c>
      <c r="B463" s="1" t="s">
        <v>17</v>
      </c>
      <c r="C463" s="1">
        <v>683.0</v>
      </c>
      <c r="D463" s="1">
        <v>0.0</v>
      </c>
      <c r="E463" s="1" t="s">
        <v>58</v>
      </c>
      <c r="F463" s="1" t="s">
        <v>66</v>
      </c>
      <c r="G463" s="1" t="s">
        <v>19</v>
      </c>
      <c r="H463" s="1" t="s">
        <v>1639</v>
      </c>
      <c r="I463" s="1" t="s">
        <v>1640</v>
      </c>
      <c r="J463" s="1" t="s">
        <v>1641</v>
      </c>
      <c r="K463" s="1" t="s">
        <v>1642</v>
      </c>
      <c r="L463" s="1">
        <v>33.0</v>
      </c>
      <c r="M463" s="1">
        <v>25.054133333333333</v>
      </c>
      <c r="N463" s="1">
        <v>44.629533333333335</v>
      </c>
      <c r="O463" s="1" t="s">
        <v>36</v>
      </c>
      <c r="P463" s="1" t="s">
        <v>1643</v>
      </c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ht="15.75" hidden="1" customHeight="1">
      <c r="A464" s="1" t="s">
        <v>16</v>
      </c>
      <c r="B464" s="1" t="s">
        <v>17</v>
      </c>
      <c r="C464" s="1">
        <v>309.0</v>
      </c>
      <c r="D464" s="1">
        <v>0.0</v>
      </c>
      <c r="E464" s="1"/>
      <c r="F464" s="1" t="s">
        <v>18</v>
      </c>
      <c r="G464" s="1" t="s">
        <v>19</v>
      </c>
      <c r="H464" s="1" t="s">
        <v>1644</v>
      </c>
      <c r="I464" s="1" t="s">
        <v>1645</v>
      </c>
      <c r="J464" s="1" t="s">
        <v>1645</v>
      </c>
      <c r="K464" s="1"/>
      <c r="L464" s="1">
        <v>15.0</v>
      </c>
      <c r="M464" s="1"/>
      <c r="N464" s="1">
        <v>20.9946</v>
      </c>
      <c r="O464" s="1" t="s">
        <v>22</v>
      </c>
      <c r="P464" s="1" t="s">
        <v>1646</v>
      </c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ht="15.75" hidden="1" customHeight="1">
      <c r="A465" s="1" t="s">
        <v>32</v>
      </c>
      <c r="B465" s="1" t="s">
        <v>573</v>
      </c>
      <c r="C465" s="1">
        <v>683.0</v>
      </c>
      <c r="D465" s="1">
        <v>0.0</v>
      </c>
      <c r="E465" s="1"/>
      <c r="F465" s="1" t="s">
        <v>66</v>
      </c>
      <c r="G465" s="1" t="s">
        <v>19</v>
      </c>
      <c r="H465" s="1" t="s">
        <v>1647</v>
      </c>
      <c r="I465" s="1"/>
      <c r="J465" s="1"/>
      <c r="K465" s="1" t="s">
        <v>1648</v>
      </c>
      <c r="L465" s="1">
        <v>0.0</v>
      </c>
      <c r="M465" s="1">
        <v>0.007166666666666667</v>
      </c>
      <c r="N465" s="1"/>
      <c r="O465" s="1" t="s">
        <v>36</v>
      </c>
      <c r="P465" s="1" t="s">
        <v>1649</v>
      </c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ht="15.75" hidden="1" customHeight="1">
      <c r="A466" s="1" t="s">
        <v>57</v>
      </c>
      <c r="B466" s="1" t="s">
        <v>17</v>
      </c>
      <c r="C466" s="2">
        <v>553.0</v>
      </c>
      <c r="D466" s="1">
        <v>0.0</v>
      </c>
      <c r="E466" s="1" t="s">
        <v>58</v>
      </c>
      <c r="F466" s="1" t="s">
        <v>26</v>
      </c>
      <c r="G466" s="1" t="s">
        <v>27</v>
      </c>
      <c r="H466" s="1" t="s">
        <v>1650</v>
      </c>
      <c r="I466" s="1" t="s">
        <v>1651</v>
      </c>
      <c r="J466" s="1" t="s">
        <v>1651</v>
      </c>
      <c r="K466" s="1"/>
      <c r="L466" s="1">
        <v>10.0</v>
      </c>
      <c r="M466" s="1"/>
      <c r="N466" s="1">
        <v>37.244283333333335</v>
      </c>
      <c r="O466" s="1" t="s">
        <v>30</v>
      </c>
      <c r="P466" s="1" t="s">
        <v>1652</v>
      </c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ht="15.75" hidden="1" customHeight="1">
      <c r="A467" s="1" t="s">
        <v>57</v>
      </c>
      <c r="B467" s="1" t="s">
        <v>17</v>
      </c>
      <c r="C467" s="1">
        <v>264.0</v>
      </c>
      <c r="D467" s="1">
        <v>0.0</v>
      </c>
      <c r="E467" s="1" t="s">
        <v>58</v>
      </c>
      <c r="F467" s="1" t="s">
        <v>26</v>
      </c>
      <c r="G467" s="1" t="s">
        <v>27</v>
      </c>
      <c r="H467" s="1" t="s">
        <v>1653</v>
      </c>
      <c r="I467" s="1" t="s">
        <v>1654</v>
      </c>
      <c r="J467" s="1" t="s">
        <v>1654</v>
      </c>
      <c r="K467" s="1"/>
      <c r="L467" s="1">
        <v>14.0</v>
      </c>
      <c r="M467" s="1"/>
      <c r="N467" s="1">
        <v>31.384616666666666</v>
      </c>
      <c r="O467" s="1" t="s">
        <v>30</v>
      </c>
      <c r="P467" s="1" t="s">
        <v>884</v>
      </c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ht="15.75" hidden="1" customHeight="1">
      <c r="A468" s="1" t="s">
        <v>24</v>
      </c>
      <c r="B468" s="1" t="s">
        <v>17</v>
      </c>
      <c r="C468" s="1">
        <v>329.0</v>
      </c>
      <c r="D468" s="1">
        <v>0.0</v>
      </c>
      <c r="E468" s="1" t="s">
        <v>822</v>
      </c>
      <c r="F468" s="1" t="s">
        <v>26</v>
      </c>
      <c r="G468" s="1" t="s">
        <v>27</v>
      </c>
      <c r="H468" s="1" t="s">
        <v>1655</v>
      </c>
      <c r="I468" s="1" t="s">
        <v>1656</v>
      </c>
      <c r="J468" s="1" t="s">
        <v>1656</v>
      </c>
      <c r="K468" s="1"/>
      <c r="L468" s="1">
        <v>15.0</v>
      </c>
      <c r="M468" s="1"/>
      <c r="N468" s="1">
        <v>30.59565</v>
      </c>
      <c r="O468" s="1" t="s">
        <v>30</v>
      </c>
      <c r="P468" s="1" t="s">
        <v>1657</v>
      </c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ht="15.75" hidden="1" customHeight="1">
      <c r="A469" s="1" t="s">
        <v>41</v>
      </c>
      <c r="B469" s="1" t="s">
        <v>17</v>
      </c>
      <c r="C469" s="2">
        <v>329.0</v>
      </c>
      <c r="D469" s="1">
        <v>0.0</v>
      </c>
      <c r="E469" s="1"/>
      <c r="F469" s="1" t="s">
        <v>26</v>
      </c>
      <c r="G469" s="1" t="s">
        <v>27</v>
      </c>
      <c r="H469" s="1" t="s">
        <v>1658</v>
      </c>
      <c r="I469" s="1" t="s">
        <v>1659</v>
      </c>
      <c r="J469" s="1" t="s">
        <v>1659</v>
      </c>
      <c r="K469" s="1"/>
      <c r="L469" s="1">
        <v>11.0</v>
      </c>
      <c r="M469" s="1"/>
      <c r="N469" s="1">
        <v>26.54115</v>
      </c>
      <c r="O469" s="1" t="s">
        <v>30</v>
      </c>
      <c r="P469" s="1" t="s">
        <v>579</v>
      </c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ht="15.75" hidden="1" customHeight="1">
      <c r="A470" s="1" t="s">
        <v>41</v>
      </c>
      <c r="B470" s="1" t="s">
        <v>88</v>
      </c>
      <c r="C470" s="1">
        <v>329.0</v>
      </c>
      <c r="D470" s="1">
        <v>0.0</v>
      </c>
      <c r="E470" s="1"/>
      <c r="F470" s="1" t="s">
        <v>26</v>
      </c>
      <c r="G470" s="1" t="s">
        <v>27</v>
      </c>
      <c r="H470" s="1" t="s">
        <v>1660</v>
      </c>
      <c r="I470" s="1" t="s">
        <v>1661</v>
      </c>
      <c r="J470" s="1" t="s">
        <v>1661</v>
      </c>
      <c r="K470" s="1"/>
      <c r="L470" s="1">
        <v>8.0</v>
      </c>
      <c r="M470" s="1"/>
      <c r="N470" s="1">
        <v>23.500783333333334</v>
      </c>
      <c r="O470" s="1" t="s">
        <v>30</v>
      </c>
      <c r="P470" s="1" t="s">
        <v>1662</v>
      </c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ht="15.75" hidden="1" customHeight="1">
      <c r="A471" s="1" t="s">
        <v>41</v>
      </c>
      <c r="B471" s="1" t="s">
        <v>88</v>
      </c>
      <c r="C471" s="1">
        <v>264.0</v>
      </c>
      <c r="D471" s="1">
        <v>0.0</v>
      </c>
      <c r="E471" s="1"/>
      <c r="F471" s="1" t="s">
        <v>26</v>
      </c>
      <c r="G471" s="1" t="s">
        <v>27</v>
      </c>
      <c r="H471" s="1" t="s">
        <v>1663</v>
      </c>
      <c r="I471" s="1" t="s">
        <v>1664</v>
      </c>
      <c r="J471" s="1" t="s">
        <v>1664</v>
      </c>
      <c r="K471" s="1"/>
      <c r="L471" s="1">
        <v>8.0</v>
      </c>
      <c r="M471" s="1"/>
      <c r="N471" s="1">
        <v>23.887383333333332</v>
      </c>
      <c r="O471" s="1" t="s">
        <v>30</v>
      </c>
      <c r="P471" s="1" t="s">
        <v>1665</v>
      </c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ht="15.75" hidden="1" customHeight="1">
      <c r="A472" s="1" t="s">
        <v>32</v>
      </c>
      <c r="B472" s="1" t="s">
        <v>17</v>
      </c>
      <c r="C472" s="2">
        <v>516.0</v>
      </c>
      <c r="D472" s="1">
        <v>0.0</v>
      </c>
      <c r="E472" s="1" t="s">
        <v>58</v>
      </c>
      <c r="F472" s="1" t="s">
        <v>66</v>
      </c>
      <c r="G472" s="1" t="s">
        <v>27</v>
      </c>
      <c r="H472" s="1" t="s">
        <v>1666</v>
      </c>
      <c r="I472" s="1" t="s">
        <v>1667</v>
      </c>
      <c r="J472" s="1" t="s">
        <v>1668</v>
      </c>
      <c r="K472" s="1" t="s">
        <v>1669</v>
      </c>
      <c r="L472" s="1">
        <v>24.0</v>
      </c>
      <c r="M472" s="1">
        <v>0.9775166666666667</v>
      </c>
      <c r="N472" s="1">
        <v>38.46508333333333</v>
      </c>
      <c r="O472" s="1" t="s">
        <v>36</v>
      </c>
      <c r="P472" s="1" t="s">
        <v>1670</v>
      </c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ht="15.75" hidden="1" customHeight="1">
      <c r="A473" s="1" t="s">
        <v>24</v>
      </c>
      <c r="B473" s="1" t="s">
        <v>88</v>
      </c>
      <c r="C473" s="1">
        <v>329.0</v>
      </c>
      <c r="D473" s="1">
        <v>0.0</v>
      </c>
      <c r="E473" s="1" t="s">
        <v>1671</v>
      </c>
      <c r="F473" s="1" t="s">
        <v>26</v>
      </c>
      <c r="G473" s="1" t="s">
        <v>27</v>
      </c>
      <c r="H473" s="1" t="s">
        <v>1672</v>
      </c>
      <c r="I473" s="1" t="s">
        <v>1673</v>
      </c>
      <c r="J473" s="1" t="s">
        <v>1673</v>
      </c>
      <c r="K473" s="1"/>
      <c r="L473" s="1">
        <v>8.0</v>
      </c>
      <c r="M473" s="1"/>
      <c r="N473" s="1">
        <v>23.491816666666665</v>
      </c>
      <c r="O473" s="1" t="s">
        <v>30</v>
      </c>
      <c r="P473" s="1" t="s">
        <v>194</v>
      </c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ht="15.75" hidden="1" customHeight="1">
      <c r="A474" s="1" t="s">
        <v>41</v>
      </c>
      <c r="B474" s="1" t="s">
        <v>88</v>
      </c>
      <c r="C474" s="2">
        <v>376.0</v>
      </c>
      <c r="D474" s="1">
        <v>0.0</v>
      </c>
      <c r="E474" s="1"/>
      <c r="F474" s="1" t="s">
        <v>26</v>
      </c>
      <c r="G474" s="1" t="s">
        <v>27</v>
      </c>
      <c r="H474" s="1" t="s">
        <v>1674</v>
      </c>
      <c r="I474" s="1" t="s">
        <v>1675</v>
      </c>
      <c r="J474" s="1" t="s">
        <v>1675</v>
      </c>
      <c r="K474" s="1"/>
      <c r="L474" s="1">
        <v>8.0</v>
      </c>
      <c r="M474" s="1"/>
      <c r="N474" s="1">
        <v>23.65575</v>
      </c>
      <c r="O474" s="1" t="s">
        <v>30</v>
      </c>
      <c r="P474" s="1" t="s">
        <v>1676</v>
      </c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ht="15.75" hidden="1" customHeight="1">
      <c r="A475" s="1" t="s">
        <v>41</v>
      </c>
      <c r="B475" s="1" t="s">
        <v>88</v>
      </c>
      <c r="C475" s="1">
        <v>264.0</v>
      </c>
      <c r="D475" s="1">
        <v>0.0</v>
      </c>
      <c r="E475" s="1"/>
      <c r="F475" s="1" t="s">
        <v>26</v>
      </c>
      <c r="G475" s="1" t="s">
        <v>27</v>
      </c>
      <c r="H475" s="1" t="s">
        <v>1677</v>
      </c>
      <c r="I475" s="1" t="s">
        <v>1678</v>
      </c>
      <c r="J475" s="1" t="s">
        <v>1678</v>
      </c>
      <c r="K475" s="1"/>
      <c r="L475" s="1">
        <v>9.0</v>
      </c>
      <c r="M475" s="1"/>
      <c r="N475" s="1">
        <v>24.802933333333332</v>
      </c>
      <c r="O475" s="1" t="s">
        <v>30</v>
      </c>
      <c r="P475" s="1" t="s">
        <v>895</v>
      </c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ht="15.75" hidden="1" customHeight="1">
      <c r="A476" s="1" t="s">
        <v>41</v>
      </c>
      <c r="B476" s="1" t="s">
        <v>88</v>
      </c>
      <c r="C476" s="2">
        <v>264.0</v>
      </c>
      <c r="D476" s="1">
        <v>0.0</v>
      </c>
      <c r="E476" s="1"/>
      <c r="F476" s="1" t="s">
        <v>26</v>
      </c>
      <c r="G476" s="1" t="s">
        <v>27</v>
      </c>
      <c r="H476" s="1" t="s">
        <v>1679</v>
      </c>
      <c r="I476" s="1" t="s">
        <v>1680</v>
      </c>
      <c r="J476" s="1" t="s">
        <v>1680</v>
      </c>
      <c r="K476" s="1"/>
      <c r="L476" s="1">
        <v>15.0</v>
      </c>
      <c r="M476" s="1"/>
      <c r="N476" s="1">
        <v>30.178133333333335</v>
      </c>
      <c r="O476" s="1" t="s">
        <v>30</v>
      </c>
      <c r="P476" s="1" t="s">
        <v>1681</v>
      </c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ht="15.75" hidden="1" customHeight="1">
      <c r="A477" s="1" t="s">
        <v>57</v>
      </c>
      <c r="B477" s="1" t="s">
        <v>17</v>
      </c>
      <c r="C477" s="1">
        <v>648.0</v>
      </c>
      <c r="D477" s="1">
        <v>0.0</v>
      </c>
      <c r="E477" s="1" t="s">
        <v>58</v>
      </c>
      <c r="F477" s="1" t="s">
        <v>26</v>
      </c>
      <c r="G477" s="1" t="s">
        <v>27</v>
      </c>
      <c r="H477" s="1" t="s">
        <v>1682</v>
      </c>
      <c r="I477" s="1" t="s">
        <v>1683</v>
      </c>
      <c r="J477" s="1" t="s">
        <v>1683</v>
      </c>
      <c r="K477" s="1"/>
      <c r="L477" s="1">
        <v>9.0</v>
      </c>
      <c r="M477" s="1"/>
      <c r="N477" s="1">
        <v>24.32715</v>
      </c>
      <c r="O477" s="1" t="s">
        <v>30</v>
      </c>
      <c r="P477" s="1" t="s">
        <v>1684</v>
      </c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ht="15.75" hidden="1" customHeight="1">
      <c r="A478" s="1" t="s">
        <v>57</v>
      </c>
      <c r="B478" s="1" t="s">
        <v>17</v>
      </c>
      <c r="C478" s="1">
        <v>329.0</v>
      </c>
      <c r="D478" s="1">
        <v>0.0</v>
      </c>
      <c r="E478" s="1" t="s">
        <v>58</v>
      </c>
      <c r="F478" s="1" t="s">
        <v>26</v>
      </c>
      <c r="G478" s="1" t="s">
        <v>27</v>
      </c>
      <c r="H478" s="1" t="s">
        <v>1685</v>
      </c>
      <c r="I478" s="1" t="s">
        <v>1686</v>
      </c>
      <c r="J478" s="1" t="s">
        <v>1686</v>
      </c>
      <c r="K478" s="1"/>
      <c r="L478" s="1">
        <v>6.0</v>
      </c>
      <c r="M478" s="1"/>
      <c r="N478" s="1">
        <v>21.93326666666667</v>
      </c>
      <c r="O478" s="1" t="s">
        <v>30</v>
      </c>
      <c r="P478" s="1" t="s">
        <v>1687</v>
      </c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ht="15.75" hidden="1" customHeight="1">
      <c r="A479" s="1" t="s">
        <v>32</v>
      </c>
      <c r="B479" s="1" t="s">
        <v>17</v>
      </c>
      <c r="C479" s="1">
        <v>302.0</v>
      </c>
      <c r="D479" s="1">
        <v>0.0</v>
      </c>
      <c r="E479" s="1" t="s">
        <v>65</v>
      </c>
      <c r="F479" s="1" t="s">
        <v>66</v>
      </c>
      <c r="G479" s="1" t="s">
        <v>27</v>
      </c>
      <c r="H479" s="1" t="s">
        <v>1688</v>
      </c>
      <c r="I479" s="1" t="s">
        <v>1689</v>
      </c>
      <c r="J479" s="1" t="s">
        <v>1690</v>
      </c>
      <c r="K479" s="1" t="s">
        <v>1691</v>
      </c>
      <c r="L479" s="1">
        <v>2.0</v>
      </c>
      <c r="M479" s="1">
        <v>0.024633333333333333</v>
      </c>
      <c r="N479" s="1">
        <v>40.98178333333333</v>
      </c>
      <c r="O479" s="1" t="s">
        <v>36</v>
      </c>
      <c r="P479" s="1" t="s">
        <v>1692</v>
      </c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ht="15.75" hidden="1" customHeight="1">
      <c r="A480" s="1" t="s">
        <v>32</v>
      </c>
      <c r="B480" s="1" t="s">
        <v>17</v>
      </c>
      <c r="C480" s="1">
        <v>1055.0</v>
      </c>
      <c r="D480" s="1">
        <v>204.0</v>
      </c>
      <c r="E480" s="1"/>
      <c r="F480" s="1" t="s">
        <v>18</v>
      </c>
      <c r="G480" s="1" t="s">
        <v>33</v>
      </c>
      <c r="H480" s="1" t="s">
        <v>1693</v>
      </c>
      <c r="I480" s="1" t="s">
        <v>1694</v>
      </c>
      <c r="J480" s="1" t="s">
        <v>1694</v>
      </c>
      <c r="K480" s="1"/>
      <c r="L480" s="1">
        <v>-5.0</v>
      </c>
      <c r="M480" s="1"/>
      <c r="N480" s="1">
        <v>28.545333333333332</v>
      </c>
      <c r="O480" s="1" t="s">
        <v>36</v>
      </c>
      <c r="P480" s="1" t="s">
        <v>1695</v>
      </c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ht="15.75" hidden="1" customHeight="1">
      <c r="A481" s="1" t="s">
        <v>41</v>
      </c>
      <c r="B481" s="1" t="s">
        <v>88</v>
      </c>
      <c r="C481" s="1">
        <v>264.0</v>
      </c>
      <c r="D481" s="1">
        <v>0.0</v>
      </c>
      <c r="E481" s="1"/>
      <c r="F481" s="1" t="s">
        <v>26</v>
      </c>
      <c r="G481" s="1" t="s">
        <v>27</v>
      </c>
      <c r="H481" s="1" t="s">
        <v>1696</v>
      </c>
      <c r="I481" s="1" t="s">
        <v>1697</v>
      </c>
      <c r="J481" s="1" t="s">
        <v>1697</v>
      </c>
      <c r="K481" s="1"/>
      <c r="L481" s="1">
        <v>5.0</v>
      </c>
      <c r="M481" s="1"/>
      <c r="N481" s="1">
        <v>20.469433333333335</v>
      </c>
      <c r="O481" s="1" t="s">
        <v>30</v>
      </c>
      <c r="P481" s="1" t="s">
        <v>1698</v>
      </c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ht="15.75" hidden="1" customHeight="1">
      <c r="A482" s="1" t="s">
        <v>41</v>
      </c>
      <c r="B482" s="1" t="s">
        <v>88</v>
      </c>
      <c r="C482" s="1">
        <v>593.0</v>
      </c>
      <c r="D482" s="1">
        <v>0.0</v>
      </c>
      <c r="E482" s="1"/>
      <c r="F482" s="1" t="s">
        <v>26</v>
      </c>
      <c r="G482" s="1" t="s">
        <v>27</v>
      </c>
      <c r="H482" s="1" t="s">
        <v>1699</v>
      </c>
      <c r="I482" s="1" t="s">
        <v>1700</v>
      </c>
      <c r="J482" s="1" t="s">
        <v>1700</v>
      </c>
      <c r="K482" s="1"/>
      <c r="L482" s="1">
        <v>1.0</v>
      </c>
      <c r="M482" s="1"/>
      <c r="N482" s="1">
        <v>16.575433333333333</v>
      </c>
      <c r="O482" s="1" t="s">
        <v>30</v>
      </c>
      <c r="P482" s="1" t="s">
        <v>1701</v>
      </c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ht="15.75" hidden="1" customHeight="1">
      <c r="A483" s="1" t="s">
        <v>41</v>
      </c>
      <c r="B483" s="1" t="s">
        <v>88</v>
      </c>
      <c r="C483" s="1">
        <v>463.0</v>
      </c>
      <c r="D483" s="1">
        <v>0.0</v>
      </c>
      <c r="E483" s="1"/>
      <c r="F483" s="1" t="s">
        <v>26</v>
      </c>
      <c r="G483" s="1" t="s">
        <v>27</v>
      </c>
      <c r="H483" s="1" t="s">
        <v>1702</v>
      </c>
      <c r="I483" s="1" t="s">
        <v>1703</v>
      </c>
      <c r="J483" s="1" t="s">
        <v>1703</v>
      </c>
      <c r="K483" s="1"/>
      <c r="L483" s="1">
        <v>-3.0</v>
      </c>
      <c r="M483" s="1"/>
      <c r="N483" s="1">
        <v>11.375166666666667</v>
      </c>
      <c r="O483" s="1" t="s">
        <v>30</v>
      </c>
      <c r="P483" s="1" t="s">
        <v>1704</v>
      </c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ht="15.75" hidden="1" customHeight="1">
      <c r="A484" s="1" t="s">
        <v>24</v>
      </c>
      <c r="B484" s="1" t="s">
        <v>88</v>
      </c>
      <c r="C484" s="1">
        <v>323.0</v>
      </c>
      <c r="D484" s="1">
        <v>0.0</v>
      </c>
      <c r="E484" s="1" t="s">
        <v>1705</v>
      </c>
      <c r="F484" s="1" t="s">
        <v>26</v>
      </c>
      <c r="G484" s="1" t="s">
        <v>27</v>
      </c>
      <c r="H484" s="1" t="s">
        <v>1706</v>
      </c>
      <c r="I484" s="1" t="s">
        <v>1707</v>
      </c>
      <c r="J484" s="1" t="s">
        <v>1707</v>
      </c>
      <c r="K484" s="1"/>
      <c r="L484" s="1">
        <v>-2.0</v>
      </c>
      <c r="M484" s="1"/>
      <c r="N484" s="1">
        <v>12.039016666666667</v>
      </c>
      <c r="O484" s="1" t="s">
        <v>30</v>
      </c>
      <c r="P484" s="1" t="s">
        <v>1708</v>
      </c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ht="15.75" hidden="1" customHeight="1">
      <c r="A485" s="1" t="s">
        <v>57</v>
      </c>
      <c r="B485" s="1" t="s">
        <v>17</v>
      </c>
      <c r="C485" s="1">
        <v>329.0</v>
      </c>
      <c r="D485" s="1">
        <v>0.0</v>
      </c>
      <c r="E485" s="1" t="s">
        <v>58</v>
      </c>
      <c r="F485" s="1" t="s">
        <v>26</v>
      </c>
      <c r="G485" s="1" t="s">
        <v>27</v>
      </c>
      <c r="H485" s="1" t="s">
        <v>1709</v>
      </c>
      <c r="I485" s="1" t="s">
        <v>1710</v>
      </c>
      <c r="J485" s="1" t="s">
        <v>1710</v>
      </c>
      <c r="K485" s="1"/>
      <c r="L485" s="1">
        <v>-4.0</v>
      </c>
      <c r="M485" s="1"/>
      <c r="N485" s="1">
        <v>10.631816666666667</v>
      </c>
      <c r="O485" s="1" t="s">
        <v>30</v>
      </c>
      <c r="P485" s="1" t="s">
        <v>1071</v>
      </c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ht="15.75" hidden="1" customHeight="1">
      <c r="A486" s="1" t="s">
        <v>24</v>
      </c>
      <c r="B486" s="1" t="s">
        <v>17</v>
      </c>
      <c r="C486" s="1">
        <v>398.0</v>
      </c>
      <c r="D486" s="1">
        <v>0.0</v>
      </c>
      <c r="E486" s="1" t="s">
        <v>1711</v>
      </c>
      <c r="F486" s="1" t="s">
        <v>26</v>
      </c>
      <c r="G486" s="1" t="s">
        <v>27</v>
      </c>
      <c r="H486" s="1" t="s">
        <v>1712</v>
      </c>
      <c r="I486" s="1" t="s">
        <v>1713</v>
      </c>
      <c r="J486" s="1" t="s">
        <v>1713</v>
      </c>
      <c r="K486" s="1"/>
      <c r="L486" s="1">
        <v>-4.0</v>
      </c>
      <c r="M486" s="1"/>
      <c r="N486" s="1">
        <v>10.0145</v>
      </c>
      <c r="O486" s="1" t="s">
        <v>30</v>
      </c>
      <c r="P486" s="1" t="s">
        <v>1714</v>
      </c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ht="15.75" hidden="1" customHeight="1">
      <c r="A487" s="1" t="s">
        <v>41</v>
      </c>
      <c r="B487" s="1" t="s">
        <v>17</v>
      </c>
      <c r="C487" s="1">
        <v>324.0</v>
      </c>
      <c r="D487" s="1">
        <v>0.0</v>
      </c>
      <c r="E487" s="1"/>
      <c r="F487" s="1" t="s">
        <v>26</v>
      </c>
      <c r="G487" s="1" t="s">
        <v>27</v>
      </c>
      <c r="H487" s="1" t="s">
        <v>1715</v>
      </c>
      <c r="I487" s="1" t="s">
        <v>1716</v>
      </c>
      <c r="J487" s="1" t="s">
        <v>1716</v>
      </c>
      <c r="K487" s="1"/>
      <c r="L487" s="1">
        <v>-9.0</v>
      </c>
      <c r="M487" s="1"/>
      <c r="N487" s="1">
        <v>5.854533333333333</v>
      </c>
      <c r="O487" s="1" t="s">
        <v>30</v>
      </c>
      <c r="P487" s="1" t="s">
        <v>1717</v>
      </c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ht="15.75" hidden="1" customHeight="1">
      <c r="A488" s="1" t="s">
        <v>57</v>
      </c>
      <c r="B488" s="1" t="s">
        <v>17</v>
      </c>
      <c r="C488" s="1">
        <v>299.0</v>
      </c>
      <c r="D488" s="1">
        <v>0.0</v>
      </c>
      <c r="E488" s="1" t="s">
        <v>58</v>
      </c>
      <c r="F488" s="1" t="s">
        <v>26</v>
      </c>
      <c r="G488" s="1" t="s">
        <v>27</v>
      </c>
      <c r="H488" s="1" t="s">
        <v>1718</v>
      </c>
      <c r="I488" s="1" t="s">
        <v>1719</v>
      </c>
      <c r="J488" s="1" t="s">
        <v>1719</v>
      </c>
      <c r="K488" s="1"/>
      <c r="L488" s="1">
        <v>-8.0</v>
      </c>
      <c r="M488" s="1"/>
      <c r="N488" s="1">
        <v>6.1855166666666666</v>
      </c>
      <c r="O488" s="1" t="s">
        <v>30</v>
      </c>
      <c r="P488" s="1" t="s">
        <v>1720</v>
      </c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ht="15.75" hidden="1" customHeight="1">
      <c r="A489" s="1" t="s">
        <v>32</v>
      </c>
      <c r="B489" s="1" t="s">
        <v>17</v>
      </c>
      <c r="C489" s="1">
        <v>405.0</v>
      </c>
      <c r="D489" s="1">
        <v>0.0</v>
      </c>
      <c r="E489" s="1" t="s">
        <v>65</v>
      </c>
      <c r="F489" s="1" t="s">
        <v>66</v>
      </c>
      <c r="G489" s="1" t="s">
        <v>27</v>
      </c>
      <c r="H489" s="1" t="s">
        <v>1721</v>
      </c>
      <c r="I489" s="1" t="s">
        <v>1722</v>
      </c>
      <c r="J489" s="1" t="s">
        <v>1723</v>
      </c>
      <c r="K489" s="1" t="s">
        <v>1724</v>
      </c>
      <c r="L489" s="1">
        <v>-5.0</v>
      </c>
      <c r="M489" s="1">
        <v>0.006883333333333333</v>
      </c>
      <c r="N489" s="1">
        <v>17.4416</v>
      </c>
      <c r="O489" s="1" t="s">
        <v>36</v>
      </c>
      <c r="P489" s="1" t="s">
        <v>1725</v>
      </c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ht="15.75" hidden="1" customHeight="1">
      <c r="A490" s="1" t="s">
        <v>32</v>
      </c>
      <c r="B490" s="1" t="s">
        <v>17</v>
      </c>
      <c r="C490" s="1">
        <v>385.0</v>
      </c>
      <c r="D490" s="1">
        <v>0.0</v>
      </c>
      <c r="E490" s="1" t="s">
        <v>65</v>
      </c>
      <c r="F490" s="1" t="s">
        <v>66</v>
      </c>
      <c r="G490" s="1" t="s">
        <v>27</v>
      </c>
      <c r="H490" s="1" t="s">
        <v>1726</v>
      </c>
      <c r="I490" s="1" t="s">
        <v>1727</v>
      </c>
      <c r="J490" s="1" t="s">
        <v>1728</v>
      </c>
      <c r="K490" s="1" t="s">
        <v>1729</v>
      </c>
      <c r="L490" s="1">
        <v>-8.0</v>
      </c>
      <c r="M490" s="1">
        <v>0.0054</v>
      </c>
      <c r="N490" s="1">
        <v>12.633583333333334</v>
      </c>
      <c r="O490" s="1" t="s">
        <v>36</v>
      </c>
      <c r="P490" s="1" t="s">
        <v>132</v>
      </c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ht="15.75" hidden="1" customHeight="1">
      <c r="A491" s="1" t="s">
        <v>32</v>
      </c>
      <c r="B491" s="1" t="s">
        <v>17</v>
      </c>
      <c r="C491" s="1">
        <v>748.0</v>
      </c>
      <c r="D491" s="1">
        <v>0.0</v>
      </c>
      <c r="E491" s="1" t="s">
        <v>65</v>
      </c>
      <c r="F491" s="1" t="s">
        <v>66</v>
      </c>
      <c r="G491" s="1" t="s">
        <v>27</v>
      </c>
      <c r="H491" s="1" t="s">
        <v>1730</v>
      </c>
      <c r="I491" s="1" t="s">
        <v>1731</v>
      </c>
      <c r="J491" s="1" t="s">
        <v>1732</v>
      </c>
      <c r="K491" s="1" t="s">
        <v>1733</v>
      </c>
      <c r="L491" s="1">
        <v>-12.0</v>
      </c>
      <c r="M491" s="1">
        <v>0.00555</v>
      </c>
      <c r="N491" s="1">
        <v>12.433233333333334</v>
      </c>
      <c r="O491" s="1" t="s">
        <v>36</v>
      </c>
      <c r="P491" s="1" t="s">
        <v>1734</v>
      </c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ht="15.75" hidden="1" customHeight="1">
      <c r="A492" s="1" t="s">
        <v>57</v>
      </c>
      <c r="B492" s="1" t="s">
        <v>17</v>
      </c>
      <c r="C492" s="1">
        <v>488.0</v>
      </c>
      <c r="D492" s="1">
        <v>0.0</v>
      </c>
      <c r="E492" s="1" t="s">
        <v>58</v>
      </c>
      <c r="F492" s="1" t="s">
        <v>26</v>
      </c>
      <c r="G492" s="1" t="s">
        <v>27</v>
      </c>
      <c r="H492" s="1" t="s">
        <v>1735</v>
      </c>
      <c r="I492" s="1" t="s">
        <v>1736</v>
      </c>
      <c r="J492" s="1" t="s">
        <v>1736</v>
      </c>
      <c r="K492" s="1"/>
      <c r="L492" s="1">
        <v>-6.0</v>
      </c>
      <c r="M492" s="1"/>
      <c r="N492" s="1">
        <v>8.419066666666666</v>
      </c>
      <c r="O492" s="1" t="s">
        <v>30</v>
      </c>
      <c r="P492" s="1" t="s">
        <v>669</v>
      </c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ht="15.75" hidden="1" customHeight="1">
      <c r="A493" s="1" t="s">
        <v>41</v>
      </c>
      <c r="B493" s="1" t="s">
        <v>17</v>
      </c>
      <c r="C493" s="1">
        <v>289.0</v>
      </c>
      <c r="D493" s="1">
        <v>0.0</v>
      </c>
      <c r="E493" s="1"/>
      <c r="F493" s="1" t="s">
        <v>26</v>
      </c>
      <c r="G493" s="1" t="s">
        <v>27</v>
      </c>
      <c r="H493" s="1" t="s">
        <v>1737</v>
      </c>
      <c r="I493" s="1" t="s">
        <v>1738</v>
      </c>
      <c r="J493" s="1" t="s">
        <v>1738</v>
      </c>
      <c r="K493" s="1"/>
      <c r="L493" s="1">
        <v>-6.0</v>
      </c>
      <c r="M493" s="1"/>
      <c r="N493" s="1">
        <v>8.312866666666666</v>
      </c>
      <c r="O493" s="1" t="s">
        <v>30</v>
      </c>
      <c r="P493" s="1" t="s">
        <v>1739</v>
      </c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ht="15.75" hidden="1" customHeight="1">
      <c r="A494" s="1" t="s">
        <v>41</v>
      </c>
      <c r="B494" s="1" t="s">
        <v>17</v>
      </c>
      <c r="C494" s="1">
        <v>321.0</v>
      </c>
      <c r="D494" s="1">
        <v>0.0</v>
      </c>
      <c r="E494" s="1"/>
      <c r="F494" s="1" t="s">
        <v>26</v>
      </c>
      <c r="G494" s="1" t="s">
        <v>27</v>
      </c>
      <c r="H494" s="1" t="s">
        <v>1740</v>
      </c>
      <c r="I494" s="1" t="s">
        <v>1741</v>
      </c>
      <c r="J494" s="1" t="s">
        <v>1741</v>
      </c>
      <c r="K494" s="1"/>
      <c r="L494" s="1">
        <v>-7.0</v>
      </c>
      <c r="M494" s="1"/>
      <c r="N494" s="1">
        <v>7.470783333333333</v>
      </c>
      <c r="O494" s="1" t="s">
        <v>30</v>
      </c>
      <c r="P494" s="1" t="s">
        <v>1742</v>
      </c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ht="15.75" hidden="1" customHeight="1">
      <c r="A495" s="1" t="s">
        <v>24</v>
      </c>
      <c r="B495" s="1" t="s">
        <v>17</v>
      </c>
      <c r="C495" s="1">
        <v>457.0</v>
      </c>
      <c r="D495" s="1">
        <v>0.0</v>
      </c>
      <c r="E495" s="1" t="s">
        <v>693</v>
      </c>
      <c r="F495" s="1" t="s">
        <v>26</v>
      </c>
      <c r="G495" s="1" t="s">
        <v>27</v>
      </c>
      <c r="H495" s="1" t="s">
        <v>1743</v>
      </c>
      <c r="I495" s="1" t="s">
        <v>1744</v>
      </c>
      <c r="J495" s="1" t="s">
        <v>1744</v>
      </c>
      <c r="K495" s="1"/>
      <c r="L495" s="1">
        <v>-4.0</v>
      </c>
      <c r="M495" s="1"/>
      <c r="N495" s="1">
        <v>10.048233333333334</v>
      </c>
      <c r="O495" s="1" t="s">
        <v>30</v>
      </c>
      <c r="P495" s="1" t="s">
        <v>1745</v>
      </c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ht="15.75" hidden="1" customHeight="1">
      <c r="A496" s="1" t="s">
        <v>57</v>
      </c>
      <c r="B496" s="1" t="s">
        <v>17</v>
      </c>
      <c r="C496" s="2">
        <v>264.0</v>
      </c>
      <c r="D496" s="1">
        <v>0.0</v>
      </c>
      <c r="E496" s="1" t="s">
        <v>58</v>
      </c>
      <c r="F496" s="1" t="s">
        <v>26</v>
      </c>
      <c r="G496" s="1" t="s">
        <v>27</v>
      </c>
      <c r="H496" s="1" t="s">
        <v>1746</v>
      </c>
      <c r="I496" s="1" t="s">
        <v>1747</v>
      </c>
      <c r="J496" s="1" t="s">
        <v>1747</v>
      </c>
      <c r="K496" s="1"/>
      <c r="L496" s="1">
        <v>-3.0</v>
      </c>
      <c r="M496" s="1"/>
      <c r="N496" s="1">
        <v>11.06775</v>
      </c>
      <c r="O496" s="1" t="s">
        <v>30</v>
      </c>
      <c r="P496" s="1" t="s">
        <v>233</v>
      </c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ht="15.75" hidden="1" customHeight="1">
      <c r="A497" s="1" t="s">
        <v>32</v>
      </c>
      <c r="B497" s="1" t="s">
        <v>17</v>
      </c>
      <c r="C497" s="1">
        <v>309.0</v>
      </c>
      <c r="D497" s="1">
        <v>0.0</v>
      </c>
      <c r="E497" s="1" t="s">
        <v>65</v>
      </c>
      <c r="F497" s="1" t="s">
        <v>66</v>
      </c>
      <c r="G497" s="1" t="s">
        <v>27</v>
      </c>
      <c r="H497" s="1" t="s">
        <v>1748</v>
      </c>
      <c r="I497" s="1" t="s">
        <v>1749</v>
      </c>
      <c r="J497" s="1" t="s">
        <v>1750</v>
      </c>
      <c r="K497" s="1" t="s">
        <v>1751</v>
      </c>
      <c r="L497" s="1">
        <v>-11.0</v>
      </c>
      <c r="M497" s="1">
        <v>0.16086666666666666</v>
      </c>
      <c r="N497" s="1">
        <v>8.871966666666667</v>
      </c>
      <c r="O497" s="1" t="s">
        <v>36</v>
      </c>
      <c r="P497" s="1" t="s">
        <v>472</v>
      </c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ht="15.75" hidden="1" customHeight="1">
      <c r="A498" s="1" t="s">
        <v>41</v>
      </c>
      <c r="B498" s="1" t="s">
        <v>17</v>
      </c>
      <c r="C498" s="1">
        <v>284.0</v>
      </c>
      <c r="D498" s="1">
        <v>0.0</v>
      </c>
      <c r="E498" s="1"/>
      <c r="F498" s="1" t="s">
        <v>26</v>
      </c>
      <c r="G498" s="1" t="s">
        <v>19</v>
      </c>
      <c r="H498" s="1" t="s">
        <v>1752</v>
      </c>
      <c r="I498" s="1" t="s">
        <v>1753</v>
      </c>
      <c r="J498" s="1" t="s">
        <v>1753</v>
      </c>
      <c r="K498" s="1"/>
      <c r="L498" s="1">
        <v>-6.0</v>
      </c>
      <c r="M498" s="1"/>
      <c r="N498" s="1">
        <v>8.025066666666667</v>
      </c>
      <c r="O498" s="1" t="s">
        <v>30</v>
      </c>
      <c r="P498" s="1" t="s">
        <v>1754</v>
      </c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ht="15.75" hidden="1" customHeight="1">
      <c r="A499" s="1" t="s">
        <v>41</v>
      </c>
      <c r="B499" s="1" t="s">
        <v>17</v>
      </c>
      <c r="C499" s="1">
        <v>329.0</v>
      </c>
      <c r="D499" s="1">
        <v>0.0</v>
      </c>
      <c r="E499" s="1"/>
      <c r="F499" s="1" t="s">
        <v>26</v>
      </c>
      <c r="G499" s="1" t="s">
        <v>27</v>
      </c>
      <c r="H499" s="1" t="s">
        <v>1755</v>
      </c>
      <c r="I499" s="1" t="s">
        <v>1756</v>
      </c>
      <c r="J499" s="1" t="s">
        <v>1756</v>
      </c>
      <c r="K499" s="1"/>
      <c r="L499" s="1">
        <v>-5.0</v>
      </c>
      <c r="M499" s="1"/>
      <c r="N499" s="1">
        <v>9.521716666666666</v>
      </c>
      <c r="O499" s="1" t="s">
        <v>30</v>
      </c>
      <c r="P499" s="1" t="s">
        <v>1014</v>
      </c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ht="15.75" hidden="1" customHeight="1">
      <c r="A500" s="1" t="s">
        <v>41</v>
      </c>
      <c r="B500" s="1" t="s">
        <v>17</v>
      </c>
      <c r="C500" s="1">
        <v>264.0</v>
      </c>
      <c r="D500" s="1">
        <v>0.0</v>
      </c>
      <c r="E500" s="1"/>
      <c r="F500" s="1" t="s">
        <v>26</v>
      </c>
      <c r="G500" s="1" t="s">
        <v>27</v>
      </c>
      <c r="H500" s="1" t="s">
        <v>1757</v>
      </c>
      <c r="I500" s="1" t="s">
        <v>1758</v>
      </c>
      <c r="J500" s="1" t="s">
        <v>1758</v>
      </c>
      <c r="K500" s="1"/>
      <c r="L500" s="1">
        <v>-7.0</v>
      </c>
      <c r="M500" s="1"/>
      <c r="N500" s="1">
        <v>7.7496833333333335</v>
      </c>
      <c r="O500" s="1" t="s">
        <v>30</v>
      </c>
      <c r="P500" s="1" t="s">
        <v>1681</v>
      </c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ht="15.75" hidden="1" customHeight="1">
      <c r="A501" s="1" t="s">
        <v>41</v>
      </c>
      <c r="B501" s="1" t="s">
        <v>17</v>
      </c>
      <c r="C501" s="1">
        <v>329.0</v>
      </c>
      <c r="D501" s="1">
        <v>0.0</v>
      </c>
      <c r="E501" s="1"/>
      <c r="F501" s="1" t="s">
        <v>26</v>
      </c>
      <c r="G501" s="1" t="s">
        <v>27</v>
      </c>
      <c r="H501" s="1" t="s">
        <v>1759</v>
      </c>
      <c r="I501" s="1" t="s">
        <v>1760</v>
      </c>
      <c r="J501" s="1" t="s">
        <v>1760</v>
      </c>
      <c r="K501" s="1"/>
      <c r="L501" s="1">
        <v>-6.0</v>
      </c>
      <c r="M501" s="1"/>
      <c r="N501" s="1">
        <v>8.394283333333334</v>
      </c>
      <c r="O501" s="1" t="s">
        <v>30</v>
      </c>
      <c r="P501" s="1" t="s">
        <v>330</v>
      </c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ht="15.75" hidden="1" customHeight="1">
      <c r="A502" s="1" t="s">
        <v>41</v>
      </c>
      <c r="B502" s="1" t="s">
        <v>17</v>
      </c>
      <c r="C502" s="1">
        <v>514.0</v>
      </c>
      <c r="D502" s="1">
        <v>0.0</v>
      </c>
      <c r="E502" s="1"/>
      <c r="F502" s="1" t="s">
        <v>26</v>
      </c>
      <c r="G502" s="1" t="s">
        <v>27</v>
      </c>
      <c r="H502" s="1" t="s">
        <v>1761</v>
      </c>
      <c r="I502" s="1" t="s">
        <v>1762</v>
      </c>
      <c r="J502" s="1" t="s">
        <v>1762</v>
      </c>
      <c r="K502" s="1"/>
      <c r="L502" s="1">
        <v>-6.0</v>
      </c>
      <c r="M502" s="1"/>
      <c r="N502" s="1">
        <v>8.45585</v>
      </c>
      <c r="O502" s="1" t="s">
        <v>30</v>
      </c>
      <c r="P502" s="1" t="s">
        <v>1763</v>
      </c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ht="15.75" hidden="1" customHeight="1">
      <c r="A503" s="1" t="s">
        <v>41</v>
      </c>
      <c r="B503" s="1" t="s">
        <v>17</v>
      </c>
      <c r="C503" s="1">
        <v>423.0</v>
      </c>
      <c r="D503" s="1">
        <v>0.0</v>
      </c>
      <c r="E503" s="1"/>
      <c r="F503" s="1" t="s">
        <v>26</v>
      </c>
      <c r="G503" s="1" t="s">
        <v>27</v>
      </c>
      <c r="H503" s="1" t="s">
        <v>1764</v>
      </c>
      <c r="I503" s="1" t="s">
        <v>1765</v>
      </c>
      <c r="J503" s="1" t="s">
        <v>1765</v>
      </c>
      <c r="K503" s="1"/>
      <c r="L503" s="1">
        <v>-2.0</v>
      </c>
      <c r="M503" s="1"/>
      <c r="N503" s="1">
        <v>12.831733333333334</v>
      </c>
      <c r="O503" s="1" t="s">
        <v>30</v>
      </c>
      <c r="P503" s="1" t="s">
        <v>1766</v>
      </c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ht="15.75" hidden="1" customHeight="1">
      <c r="A504" s="1" t="s">
        <v>32</v>
      </c>
      <c r="B504" s="1" t="s">
        <v>17</v>
      </c>
      <c r="C504" s="2">
        <v>608.0</v>
      </c>
      <c r="D504" s="1">
        <v>147.0</v>
      </c>
      <c r="E504" s="1"/>
      <c r="F504" s="1" t="s">
        <v>18</v>
      </c>
      <c r="G504" s="1" t="s">
        <v>27</v>
      </c>
      <c r="H504" s="1" t="s">
        <v>1767</v>
      </c>
      <c r="I504" s="1" t="s">
        <v>1768</v>
      </c>
      <c r="J504" s="1" t="s">
        <v>1768</v>
      </c>
      <c r="K504" s="1"/>
      <c r="L504" s="1">
        <v>-7.0</v>
      </c>
      <c r="M504" s="1"/>
      <c r="N504" s="1">
        <v>11.352483333333334</v>
      </c>
      <c r="O504" s="1" t="s">
        <v>36</v>
      </c>
      <c r="P504" s="1" t="s">
        <v>1769</v>
      </c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ht="15.75" hidden="1" customHeight="1">
      <c r="A505" s="1" t="s">
        <v>16</v>
      </c>
      <c r="B505" s="1" t="s">
        <v>17</v>
      </c>
      <c r="C505" s="2">
        <v>309.0</v>
      </c>
      <c r="D505" s="1">
        <v>0.0</v>
      </c>
      <c r="E505" s="1"/>
      <c r="F505" s="1" t="s">
        <v>18</v>
      </c>
      <c r="G505" s="1" t="s">
        <v>19</v>
      </c>
      <c r="H505" s="1" t="s">
        <v>1770</v>
      </c>
      <c r="I505" s="1" t="s">
        <v>1771</v>
      </c>
      <c r="J505" s="1" t="s">
        <v>1771</v>
      </c>
      <c r="K505" s="1"/>
      <c r="L505" s="1">
        <v>2.0</v>
      </c>
      <c r="M505" s="1"/>
      <c r="N505" s="1">
        <v>7.048133333333333</v>
      </c>
      <c r="O505" s="1" t="s">
        <v>22</v>
      </c>
      <c r="P505" s="1" t="s">
        <v>1772</v>
      </c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ht="15.75" hidden="1" customHeight="1">
      <c r="A506" s="1" t="s">
        <v>57</v>
      </c>
      <c r="B506" s="1" t="s">
        <v>17</v>
      </c>
      <c r="C506" s="1">
        <v>323.0</v>
      </c>
      <c r="D506" s="1">
        <v>0.0</v>
      </c>
      <c r="E506" s="1" t="s">
        <v>58</v>
      </c>
      <c r="F506" s="1" t="s">
        <v>26</v>
      </c>
      <c r="G506" s="1" t="s">
        <v>27</v>
      </c>
      <c r="H506" s="1" t="s">
        <v>1773</v>
      </c>
      <c r="I506" s="1" t="s">
        <v>1774</v>
      </c>
      <c r="J506" s="1" t="s">
        <v>1774</v>
      </c>
      <c r="K506" s="1"/>
      <c r="L506" s="1">
        <v>-9.0</v>
      </c>
      <c r="M506" s="1"/>
      <c r="N506" s="1">
        <v>5.8228</v>
      </c>
      <c r="O506" s="1" t="s">
        <v>30</v>
      </c>
      <c r="P506" s="1" t="s">
        <v>1775</v>
      </c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ht="15.75" hidden="1" customHeight="1">
      <c r="A507" s="1" t="s">
        <v>57</v>
      </c>
      <c r="B507" s="1" t="s">
        <v>17</v>
      </c>
      <c r="C507" s="2">
        <v>637.0</v>
      </c>
      <c r="D507" s="1">
        <v>0.0</v>
      </c>
      <c r="E507" s="1" t="s">
        <v>58</v>
      </c>
      <c r="F507" s="1" t="s">
        <v>26</v>
      </c>
      <c r="G507" s="1" t="s">
        <v>27</v>
      </c>
      <c r="H507" s="1" t="s">
        <v>1776</v>
      </c>
      <c r="I507" s="1" t="s">
        <v>1777</v>
      </c>
      <c r="J507" s="1" t="s">
        <v>1777</v>
      </c>
      <c r="K507" s="1"/>
      <c r="L507" s="1">
        <v>-6.0</v>
      </c>
      <c r="M507" s="1"/>
      <c r="N507" s="1">
        <v>9.529083333333332</v>
      </c>
      <c r="O507" s="1" t="s">
        <v>30</v>
      </c>
      <c r="P507" s="1" t="s">
        <v>1778</v>
      </c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ht="15.75" hidden="1" customHeight="1">
      <c r="A508" s="1" t="s">
        <v>32</v>
      </c>
      <c r="B508" s="1" t="s">
        <v>17</v>
      </c>
      <c r="C508" s="1">
        <v>284.0</v>
      </c>
      <c r="D508" s="1">
        <v>0.0</v>
      </c>
      <c r="E508" s="1" t="s">
        <v>1779</v>
      </c>
      <c r="F508" s="1" t="s">
        <v>66</v>
      </c>
      <c r="G508" s="1" t="s">
        <v>27</v>
      </c>
      <c r="H508" s="1" t="s">
        <v>1780</v>
      </c>
      <c r="I508" s="1" t="s">
        <v>1781</v>
      </c>
      <c r="J508" s="1" t="s">
        <v>1782</v>
      </c>
      <c r="K508" s="1" t="s">
        <v>1783</v>
      </c>
      <c r="L508" s="1">
        <v>-11.0</v>
      </c>
      <c r="M508" s="1">
        <v>0.005066666666666666</v>
      </c>
      <c r="N508" s="1">
        <v>9.093266666666667</v>
      </c>
      <c r="O508" s="1" t="s">
        <v>36</v>
      </c>
      <c r="P508" s="1" t="s">
        <v>1784</v>
      </c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ht="15.75" hidden="1" customHeight="1">
      <c r="A509" s="1" t="s">
        <v>32</v>
      </c>
      <c r="B509" s="1" t="s">
        <v>17</v>
      </c>
      <c r="C509" s="1">
        <v>309.0</v>
      </c>
      <c r="D509" s="1">
        <v>0.0</v>
      </c>
      <c r="E509" s="1" t="s">
        <v>1779</v>
      </c>
      <c r="F509" s="1" t="s">
        <v>66</v>
      </c>
      <c r="G509" s="1" t="s">
        <v>19</v>
      </c>
      <c r="H509" s="1" t="s">
        <v>1785</v>
      </c>
      <c r="I509" s="1" t="s">
        <v>1786</v>
      </c>
      <c r="J509" s="1" t="s">
        <v>1787</v>
      </c>
      <c r="K509" s="1" t="s">
        <v>1788</v>
      </c>
      <c r="L509" s="1">
        <v>-5.0</v>
      </c>
      <c r="M509" s="1">
        <v>0.00595</v>
      </c>
      <c r="N509" s="1">
        <v>9.185933333333333</v>
      </c>
      <c r="O509" s="1" t="s">
        <v>36</v>
      </c>
      <c r="P509" s="1" t="s">
        <v>1358</v>
      </c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ht="15.75" hidden="1" customHeight="1">
      <c r="A510" s="1" t="s">
        <v>32</v>
      </c>
      <c r="B510" s="1" t="s">
        <v>17</v>
      </c>
      <c r="C510" s="1">
        <v>299.0</v>
      </c>
      <c r="D510" s="1">
        <v>75.0</v>
      </c>
      <c r="E510" s="1"/>
      <c r="F510" s="1" t="s">
        <v>18</v>
      </c>
      <c r="G510" s="1" t="s">
        <v>33</v>
      </c>
      <c r="H510" s="1" t="s">
        <v>1789</v>
      </c>
      <c r="I510" s="1" t="s">
        <v>1790</v>
      </c>
      <c r="J510" s="1" t="s">
        <v>1790</v>
      </c>
      <c r="K510" s="1"/>
      <c r="L510" s="1">
        <v>-10.0</v>
      </c>
      <c r="M510" s="1"/>
      <c r="N510" s="1">
        <v>8.60295</v>
      </c>
      <c r="O510" s="1" t="s">
        <v>36</v>
      </c>
      <c r="P510" s="1" t="s">
        <v>1791</v>
      </c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ht="15.75" hidden="1" customHeight="1">
      <c r="A511" s="1" t="s">
        <v>32</v>
      </c>
      <c r="B511" s="1" t="s">
        <v>573</v>
      </c>
      <c r="C511" s="1">
        <v>265.0</v>
      </c>
      <c r="D511" s="1">
        <v>61.0</v>
      </c>
      <c r="E511" s="1"/>
      <c r="F511" s="1" t="s">
        <v>18</v>
      </c>
      <c r="G511" s="1" t="s">
        <v>33</v>
      </c>
      <c r="H511" s="1" t="s">
        <v>1792</v>
      </c>
      <c r="I511" s="1"/>
      <c r="J511" s="1"/>
      <c r="K511" s="1"/>
      <c r="L511" s="1">
        <v>0.0</v>
      </c>
      <c r="M511" s="1"/>
      <c r="N511" s="1"/>
      <c r="O511" s="1" t="s">
        <v>36</v>
      </c>
      <c r="P511" s="1" t="s">
        <v>1793</v>
      </c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ht="15.75" hidden="1" customHeight="1">
      <c r="A512" s="1" t="s">
        <v>32</v>
      </c>
      <c r="B512" s="1" t="s">
        <v>17</v>
      </c>
      <c r="C512" s="2">
        <v>318.0</v>
      </c>
      <c r="D512" s="1">
        <v>0.0</v>
      </c>
      <c r="E512" s="1" t="s">
        <v>1779</v>
      </c>
      <c r="F512" s="1" t="s">
        <v>66</v>
      </c>
      <c r="G512" s="1" t="s">
        <v>27</v>
      </c>
      <c r="H512" s="1" t="s">
        <v>1794</v>
      </c>
      <c r="I512" s="1" t="s">
        <v>1795</v>
      </c>
      <c r="J512" s="1" t="s">
        <v>1796</v>
      </c>
      <c r="K512" s="1" t="s">
        <v>1797</v>
      </c>
      <c r="L512" s="1">
        <v>-13.0</v>
      </c>
      <c r="M512" s="1">
        <v>0.006533333333333334</v>
      </c>
      <c r="N512" s="1">
        <v>7.581616666666666</v>
      </c>
      <c r="O512" s="1" t="s">
        <v>36</v>
      </c>
      <c r="P512" s="1" t="s">
        <v>1798</v>
      </c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ht="15.75" hidden="1" customHeight="1">
      <c r="A513" s="1" t="s">
        <v>57</v>
      </c>
      <c r="B513" s="1" t="s">
        <v>17</v>
      </c>
      <c r="C513" s="2">
        <v>264.0</v>
      </c>
      <c r="D513" s="1">
        <v>0.0</v>
      </c>
      <c r="E513" s="1" t="s">
        <v>58</v>
      </c>
      <c r="F513" s="1" t="s">
        <v>26</v>
      </c>
      <c r="G513" s="1" t="s">
        <v>27</v>
      </c>
      <c r="H513" s="1" t="s">
        <v>1799</v>
      </c>
      <c r="I513" s="1" t="s">
        <v>1800</v>
      </c>
      <c r="J513" s="1" t="s">
        <v>1800</v>
      </c>
      <c r="K513" s="1"/>
      <c r="L513" s="1">
        <v>-8.0</v>
      </c>
      <c r="M513" s="1"/>
      <c r="N513" s="1">
        <v>6.8834333333333335</v>
      </c>
      <c r="O513" s="1" t="s">
        <v>30</v>
      </c>
      <c r="P513" s="1" t="s">
        <v>548</v>
      </c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ht="15.75" hidden="1" customHeight="1">
      <c r="A514" s="1" t="s">
        <v>32</v>
      </c>
      <c r="B514" s="1" t="s">
        <v>17</v>
      </c>
      <c r="C514" s="2">
        <v>494.0</v>
      </c>
      <c r="D514" s="1">
        <v>124.0</v>
      </c>
      <c r="E514" s="1"/>
      <c r="F514" s="1" t="s">
        <v>18</v>
      </c>
      <c r="G514" s="1" t="s">
        <v>27</v>
      </c>
      <c r="H514" s="1" t="s">
        <v>1801</v>
      </c>
      <c r="I514" s="1" t="s">
        <v>1802</v>
      </c>
      <c r="J514" s="1" t="s">
        <v>1802</v>
      </c>
      <c r="K514" s="1"/>
      <c r="L514" s="1">
        <v>-1.0</v>
      </c>
      <c r="M514" s="1"/>
      <c r="N514" s="1">
        <v>10.90725</v>
      </c>
      <c r="O514" s="1" t="s">
        <v>36</v>
      </c>
      <c r="P514" s="1" t="s">
        <v>1803</v>
      </c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ht="15.75" hidden="1" customHeight="1">
      <c r="A515" s="1" t="s">
        <v>41</v>
      </c>
      <c r="B515" s="1" t="s">
        <v>17</v>
      </c>
      <c r="C515" s="1">
        <v>482.0</v>
      </c>
      <c r="D515" s="1">
        <v>0.0</v>
      </c>
      <c r="E515" s="1"/>
      <c r="F515" s="1" t="s">
        <v>26</v>
      </c>
      <c r="G515" s="1" t="s">
        <v>27</v>
      </c>
      <c r="H515" s="1" t="s">
        <v>1804</v>
      </c>
      <c r="I515" s="1" t="s">
        <v>1805</v>
      </c>
      <c r="J515" s="1" t="s">
        <v>1805</v>
      </c>
      <c r="K515" s="1"/>
      <c r="L515" s="1">
        <v>-5.0</v>
      </c>
      <c r="M515" s="1"/>
      <c r="N515" s="1">
        <v>9.709</v>
      </c>
      <c r="O515" s="1" t="s">
        <v>30</v>
      </c>
      <c r="P515" s="1" t="s">
        <v>1806</v>
      </c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ht="15.75" hidden="1" customHeight="1">
      <c r="A516" s="1" t="s">
        <v>24</v>
      </c>
      <c r="B516" s="1" t="s">
        <v>17</v>
      </c>
      <c r="C516" s="1">
        <v>405.0</v>
      </c>
      <c r="D516" s="1">
        <v>0.0</v>
      </c>
      <c r="E516" s="1" t="s">
        <v>1671</v>
      </c>
      <c r="F516" s="1" t="s">
        <v>26</v>
      </c>
      <c r="G516" s="1" t="s">
        <v>27</v>
      </c>
      <c r="H516" s="1" t="s">
        <v>1807</v>
      </c>
      <c r="I516" s="1" t="s">
        <v>1808</v>
      </c>
      <c r="J516" s="1" t="s">
        <v>1808</v>
      </c>
      <c r="K516" s="1"/>
      <c r="L516" s="1">
        <v>-7.0</v>
      </c>
      <c r="M516" s="1"/>
      <c r="N516" s="1">
        <v>7.357283333333333</v>
      </c>
      <c r="O516" s="1" t="s">
        <v>30</v>
      </c>
      <c r="P516" s="1" t="s">
        <v>1809</v>
      </c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ht="15.75" hidden="1" customHeight="1">
      <c r="A517" s="1" t="s">
        <v>32</v>
      </c>
      <c r="B517" s="2" t="s">
        <v>17</v>
      </c>
      <c r="C517" s="2">
        <v>299.0</v>
      </c>
      <c r="D517" s="1">
        <v>0.0</v>
      </c>
      <c r="E517" s="1" t="s">
        <v>1779</v>
      </c>
      <c r="F517" s="1" t="s">
        <v>66</v>
      </c>
      <c r="G517" s="1" t="s">
        <v>19</v>
      </c>
      <c r="H517" s="1" t="s">
        <v>1810</v>
      </c>
      <c r="I517" s="1" t="s">
        <v>1811</v>
      </c>
      <c r="J517" s="1" t="s">
        <v>1812</v>
      </c>
      <c r="K517" s="1" t="s">
        <v>1813</v>
      </c>
      <c r="L517" s="1">
        <v>-5.0</v>
      </c>
      <c r="M517" s="1">
        <v>0.00685</v>
      </c>
      <c r="N517" s="1">
        <v>12.18875</v>
      </c>
      <c r="O517" s="1" t="s">
        <v>36</v>
      </c>
      <c r="P517" s="1" t="s">
        <v>1814</v>
      </c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ht="15.75" hidden="1" customHeight="1">
      <c r="A518" s="1" t="s">
        <v>57</v>
      </c>
      <c r="B518" s="1" t="s">
        <v>17</v>
      </c>
      <c r="C518" s="1">
        <v>329.0</v>
      </c>
      <c r="D518" s="1">
        <v>0.0</v>
      </c>
      <c r="E518" s="1" t="s">
        <v>58</v>
      </c>
      <c r="F518" s="1" t="s">
        <v>26</v>
      </c>
      <c r="G518" s="1" t="s">
        <v>27</v>
      </c>
      <c r="H518" s="1" t="s">
        <v>1815</v>
      </c>
      <c r="I518" s="1" t="s">
        <v>1816</v>
      </c>
      <c r="J518" s="1" t="s">
        <v>1816</v>
      </c>
      <c r="K518" s="1"/>
      <c r="L518" s="1">
        <v>3.0</v>
      </c>
      <c r="M518" s="1"/>
      <c r="N518" s="1">
        <v>18.839766666666666</v>
      </c>
      <c r="O518" s="1" t="s">
        <v>30</v>
      </c>
      <c r="P518" s="1" t="s">
        <v>1817</v>
      </c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ht="15.75" hidden="1" customHeight="1">
      <c r="A519" s="1" t="s">
        <v>16</v>
      </c>
      <c r="B519" s="1" t="s">
        <v>17</v>
      </c>
      <c r="C519" s="1">
        <v>249.0</v>
      </c>
      <c r="D519" s="1">
        <v>0.0</v>
      </c>
      <c r="E519" s="1"/>
      <c r="F519" s="1" t="s">
        <v>18</v>
      </c>
      <c r="G519" s="1" t="s">
        <v>19</v>
      </c>
      <c r="H519" s="1" t="s">
        <v>1818</v>
      </c>
      <c r="I519" s="1" t="s">
        <v>1819</v>
      </c>
      <c r="J519" s="1" t="s">
        <v>1819</v>
      </c>
      <c r="K519" s="1"/>
      <c r="L519" s="1">
        <v>13.0</v>
      </c>
      <c r="M519" s="1"/>
      <c r="N519" s="1">
        <v>18.336466666666666</v>
      </c>
      <c r="O519" s="1" t="s">
        <v>22</v>
      </c>
      <c r="P519" s="1" t="s">
        <v>1820</v>
      </c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ht="15.75" hidden="1" customHeight="1">
      <c r="A520" s="1" t="s">
        <v>32</v>
      </c>
      <c r="B520" s="1" t="s">
        <v>17</v>
      </c>
      <c r="C520" s="1">
        <v>486.0</v>
      </c>
      <c r="D520" s="1">
        <v>112.0</v>
      </c>
      <c r="E520" s="1"/>
      <c r="F520" s="1" t="s">
        <v>18</v>
      </c>
      <c r="G520" s="1" t="s">
        <v>33</v>
      </c>
      <c r="H520" s="1" t="s">
        <v>1821</v>
      </c>
      <c r="I520" s="1" t="s">
        <v>1822</v>
      </c>
      <c r="J520" s="1" t="s">
        <v>1822</v>
      </c>
      <c r="K520" s="1"/>
      <c r="L520" s="1">
        <v>0.0</v>
      </c>
      <c r="M520" s="1"/>
      <c r="N520" s="1">
        <v>19.7845</v>
      </c>
      <c r="O520" s="1" t="s">
        <v>36</v>
      </c>
      <c r="P520" s="1" t="s">
        <v>1823</v>
      </c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ht="15.75" hidden="1" customHeight="1">
      <c r="A521" s="1" t="s">
        <v>32</v>
      </c>
      <c r="B521" s="1" t="s">
        <v>17</v>
      </c>
      <c r="C521" s="1">
        <v>562.0</v>
      </c>
      <c r="D521" s="1">
        <v>0.0</v>
      </c>
      <c r="E521" s="1" t="s">
        <v>65</v>
      </c>
      <c r="F521" s="1" t="s">
        <v>66</v>
      </c>
      <c r="G521" s="1" t="s">
        <v>27</v>
      </c>
      <c r="H521" s="1" t="s">
        <v>1824</v>
      </c>
      <c r="I521" s="1" t="s">
        <v>1825</v>
      </c>
      <c r="J521" s="1" t="s">
        <v>1826</v>
      </c>
      <c r="K521" s="1" t="s">
        <v>1827</v>
      </c>
      <c r="L521" s="1">
        <v>1.0</v>
      </c>
      <c r="M521" s="1">
        <v>0.005416666666666667</v>
      </c>
      <c r="N521" s="1">
        <v>31.499266666666667</v>
      </c>
      <c r="O521" s="1" t="s">
        <v>36</v>
      </c>
      <c r="P521" s="1" t="s">
        <v>1828</v>
      </c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ht="15.75" hidden="1" customHeight="1">
      <c r="A522" s="1" t="s">
        <v>24</v>
      </c>
      <c r="B522" s="1" t="s">
        <v>17</v>
      </c>
      <c r="C522" s="1">
        <v>2332.0</v>
      </c>
      <c r="D522" s="1">
        <v>0.0</v>
      </c>
      <c r="E522" s="1" t="s">
        <v>1829</v>
      </c>
      <c r="F522" s="1" t="s">
        <v>26</v>
      </c>
      <c r="G522" s="1" t="s">
        <v>27</v>
      </c>
      <c r="H522" s="1" t="s">
        <v>1830</v>
      </c>
      <c r="I522" s="1" t="s">
        <v>1831</v>
      </c>
      <c r="J522" s="1" t="s">
        <v>1831</v>
      </c>
      <c r="K522" s="1"/>
      <c r="L522" s="1">
        <v>-5.0</v>
      </c>
      <c r="M522" s="1"/>
      <c r="N522" s="1">
        <v>20.039316666666668</v>
      </c>
      <c r="O522" s="1" t="s">
        <v>30</v>
      </c>
      <c r="P522" s="1" t="s">
        <v>1832</v>
      </c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ht="15.75" hidden="1" customHeight="1">
      <c r="A523" s="1" t="s">
        <v>41</v>
      </c>
      <c r="B523" s="1" t="s">
        <v>17</v>
      </c>
      <c r="C523" s="1">
        <v>471.0</v>
      </c>
      <c r="D523" s="1">
        <v>0.0</v>
      </c>
      <c r="E523" s="1"/>
      <c r="F523" s="1" t="s">
        <v>26</v>
      </c>
      <c r="G523" s="1" t="s">
        <v>27</v>
      </c>
      <c r="H523" s="1" t="s">
        <v>1833</v>
      </c>
      <c r="I523" s="1" t="s">
        <v>1834</v>
      </c>
      <c r="J523" s="1" t="s">
        <v>1834</v>
      </c>
      <c r="K523" s="1"/>
      <c r="L523" s="1">
        <v>-4.0</v>
      </c>
      <c r="M523" s="1"/>
      <c r="N523" s="1">
        <v>10.1562</v>
      </c>
      <c r="O523" s="1" t="s">
        <v>30</v>
      </c>
      <c r="P523" s="1" t="s">
        <v>1835</v>
      </c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ht="15.75" hidden="1" customHeight="1">
      <c r="A524" s="1" t="s">
        <v>32</v>
      </c>
      <c r="B524" s="1" t="s">
        <v>17</v>
      </c>
      <c r="C524" s="1">
        <v>652.0</v>
      </c>
      <c r="D524" s="1">
        <v>0.0</v>
      </c>
      <c r="E524" s="1" t="s">
        <v>1779</v>
      </c>
      <c r="F524" s="1" t="s">
        <v>66</v>
      </c>
      <c r="G524" s="1" t="s">
        <v>27</v>
      </c>
      <c r="H524" s="1" t="s">
        <v>1836</v>
      </c>
      <c r="I524" s="1" t="s">
        <v>1837</v>
      </c>
      <c r="J524" s="1" t="s">
        <v>1838</v>
      </c>
      <c r="K524" s="1" t="s">
        <v>1839</v>
      </c>
      <c r="L524" s="1">
        <v>3.0</v>
      </c>
      <c r="M524" s="1">
        <v>0.0063</v>
      </c>
      <c r="N524" s="1">
        <v>10.020516666666667</v>
      </c>
      <c r="O524" s="1" t="s">
        <v>36</v>
      </c>
      <c r="P524" s="1" t="s">
        <v>1840</v>
      </c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ht="15.75" hidden="1" customHeight="1">
      <c r="A525" s="1" t="s">
        <v>32</v>
      </c>
      <c r="B525" s="1" t="s">
        <v>17</v>
      </c>
      <c r="C525" s="2">
        <v>357.0</v>
      </c>
      <c r="D525" s="1">
        <v>0.0</v>
      </c>
      <c r="E525" s="1" t="s">
        <v>65</v>
      </c>
      <c r="F525" s="1" t="s">
        <v>66</v>
      </c>
      <c r="G525" s="1" t="s">
        <v>27</v>
      </c>
      <c r="H525" s="1" t="s">
        <v>1841</v>
      </c>
      <c r="I525" s="1" t="s">
        <v>1842</v>
      </c>
      <c r="J525" s="1" t="s">
        <v>1843</v>
      </c>
      <c r="K525" s="1" t="s">
        <v>1844</v>
      </c>
      <c r="L525" s="1">
        <v>-10.0</v>
      </c>
      <c r="M525" s="1">
        <v>0.007233333333333333</v>
      </c>
      <c r="N525" s="1">
        <v>8.42165</v>
      </c>
      <c r="O525" s="1" t="s">
        <v>36</v>
      </c>
      <c r="P525" s="1" t="s">
        <v>1845</v>
      </c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ht="15.75" hidden="1" customHeight="1">
      <c r="A526" s="1" t="s">
        <v>32</v>
      </c>
      <c r="B526" s="1" t="s">
        <v>17</v>
      </c>
      <c r="C526" s="1">
        <v>378.0</v>
      </c>
      <c r="D526" s="1">
        <v>0.0</v>
      </c>
      <c r="E526" s="1" t="s">
        <v>1779</v>
      </c>
      <c r="F526" s="1" t="s">
        <v>66</v>
      </c>
      <c r="G526" s="1" t="s">
        <v>27</v>
      </c>
      <c r="H526" s="1" t="s">
        <v>1846</v>
      </c>
      <c r="I526" s="1" t="s">
        <v>1847</v>
      </c>
      <c r="J526" s="1" t="s">
        <v>1848</v>
      </c>
      <c r="K526" s="1" t="s">
        <v>1849</v>
      </c>
      <c r="L526" s="1">
        <v>5.0</v>
      </c>
      <c r="M526" s="1">
        <v>0.007033333333333333</v>
      </c>
      <c r="N526" s="1">
        <v>11.616933333333334</v>
      </c>
      <c r="O526" s="1" t="s">
        <v>36</v>
      </c>
      <c r="P526" s="1" t="s">
        <v>1850</v>
      </c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ht="15.75" hidden="1" customHeight="1">
      <c r="A527" s="1" t="s">
        <v>32</v>
      </c>
      <c r="B527" s="1" t="s">
        <v>17</v>
      </c>
      <c r="C527" s="1">
        <v>518.0</v>
      </c>
      <c r="D527" s="1">
        <v>0.0</v>
      </c>
      <c r="E527" s="1" t="s">
        <v>65</v>
      </c>
      <c r="F527" s="1" t="s">
        <v>66</v>
      </c>
      <c r="G527" s="1" t="s">
        <v>27</v>
      </c>
      <c r="H527" s="1" t="s">
        <v>1851</v>
      </c>
      <c r="I527" s="1" t="s">
        <v>1852</v>
      </c>
      <c r="J527" s="1" t="s">
        <v>1853</v>
      </c>
      <c r="K527" s="1" t="s">
        <v>1854</v>
      </c>
      <c r="L527" s="1">
        <v>0.0</v>
      </c>
      <c r="M527" s="1">
        <v>0.0064</v>
      </c>
      <c r="N527" s="1">
        <v>20.941283333333335</v>
      </c>
      <c r="O527" s="1" t="s">
        <v>36</v>
      </c>
      <c r="P527" s="1" t="s">
        <v>1855</v>
      </c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ht="15.75" hidden="1" customHeight="1">
      <c r="A528" s="1" t="s">
        <v>57</v>
      </c>
      <c r="B528" s="1" t="s">
        <v>17</v>
      </c>
      <c r="C528" s="1">
        <v>324.0</v>
      </c>
      <c r="D528" s="1">
        <v>0.0</v>
      </c>
      <c r="E528" s="1" t="s">
        <v>58</v>
      </c>
      <c r="F528" s="1" t="s">
        <v>26</v>
      </c>
      <c r="G528" s="1" t="s">
        <v>27</v>
      </c>
      <c r="H528" s="1" t="s">
        <v>1856</v>
      </c>
      <c r="I528" s="1" t="s">
        <v>1857</v>
      </c>
      <c r="J528" s="1" t="s">
        <v>1857</v>
      </c>
      <c r="K528" s="1"/>
      <c r="L528" s="1">
        <v>0.0</v>
      </c>
      <c r="M528" s="1"/>
      <c r="N528" s="1">
        <v>14.114733333333334</v>
      </c>
      <c r="O528" s="1" t="s">
        <v>30</v>
      </c>
      <c r="P528" s="1" t="s">
        <v>1858</v>
      </c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ht="15.75" hidden="1" customHeight="1">
      <c r="A529" s="1" t="s">
        <v>57</v>
      </c>
      <c r="B529" s="1" t="s">
        <v>17</v>
      </c>
      <c r="C529" s="1">
        <v>329.0</v>
      </c>
      <c r="D529" s="1">
        <v>0.0</v>
      </c>
      <c r="E529" s="1" t="s">
        <v>58</v>
      </c>
      <c r="F529" s="1" t="s">
        <v>26</v>
      </c>
      <c r="G529" s="1" t="s">
        <v>27</v>
      </c>
      <c r="H529" s="1" t="s">
        <v>1859</v>
      </c>
      <c r="I529" s="1" t="s">
        <v>1860</v>
      </c>
      <c r="J529" s="1" t="s">
        <v>1860</v>
      </c>
      <c r="K529" s="1"/>
      <c r="L529" s="1">
        <v>-1.0</v>
      </c>
      <c r="M529" s="1"/>
      <c r="N529" s="1">
        <v>13.066816666666666</v>
      </c>
      <c r="O529" s="1" t="s">
        <v>30</v>
      </c>
      <c r="P529" s="1" t="s">
        <v>759</v>
      </c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ht="15.75" hidden="1" customHeight="1">
      <c r="A530" s="1" t="s">
        <v>24</v>
      </c>
      <c r="B530" s="1" t="s">
        <v>17</v>
      </c>
      <c r="C530" s="1">
        <v>358.0</v>
      </c>
      <c r="D530" s="1">
        <v>0.0</v>
      </c>
      <c r="E530" s="1" t="s">
        <v>1711</v>
      </c>
      <c r="F530" s="1" t="s">
        <v>26</v>
      </c>
      <c r="G530" s="1" t="s">
        <v>27</v>
      </c>
      <c r="H530" s="1" t="s">
        <v>1861</v>
      </c>
      <c r="I530" s="1" t="s">
        <v>1862</v>
      </c>
      <c r="J530" s="1" t="s">
        <v>1862</v>
      </c>
      <c r="K530" s="1"/>
      <c r="L530" s="1">
        <v>0.0</v>
      </c>
      <c r="M530" s="1"/>
      <c r="N530" s="1">
        <v>15.62365</v>
      </c>
      <c r="O530" s="1" t="s">
        <v>30</v>
      </c>
      <c r="P530" s="1" t="s">
        <v>1863</v>
      </c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ht="15.75" hidden="1" customHeight="1">
      <c r="A531" s="1" t="s">
        <v>24</v>
      </c>
      <c r="B531" s="1" t="s">
        <v>17</v>
      </c>
      <c r="C531" s="1">
        <v>658.0</v>
      </c>
      <c r="D531" s="1">
        <v>0.0</v>
      </c>
      <c r="E531" s="1" t="s">
        <v>1671</v>
      </c>
      <c r="F531" s="1" t="s">
        <v>26</v>
      </c>
      <c r="G531" s="1" t="s">
        <v>27</v>
      </c>
      <c r="H531" s="1" t="s">
        <v>1864</v>
      </c>
      <c r="I531" s="1" t="s">
        <v>1865</v>
      </c>
      <c r="J531" s="1" t="s">
        <v>1865</v>
      </c>
      <c r="K531" s="1"/>
      <c r="L531" s="1">
        <v>0.0</v>
      </c>
      <c r="M531" s="1"/>
      <c r="N531" s="1">
        <v>14.057516666666666</v>
      </c>
      <c r="O531" s="1" t="s">
        <v>30</v>
      </c>
      <c r="P531" s="1" t="s">
        <v>1866</v>
      </c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ht="15.75" hidden="1" customHeight="1">
      <c r="A532" s="1" t="s">
        <v>41</v>
      </c>
      <c r="B532" s="1" t="s">
        <v>17</v>
      </c>
      <c r="C532" s="1">
        <v>963.0</v>
      </c>
      <c r="D532" s="1">
        <v>0.0</v>
      </c>
      <c r="E532" s="1"/>
      <c r="F532" s="1" t="s">
        <v>26</v>
      </c>
      <c r="G532" s="1" t="s">
        <v>27</v>
      </c>
      <c r="H532" s="1" t="s">
        <v>1867</v>
      </c>
      <c r="I532" s="1" t="s">
        <v>1868</v>
      </c>
      <c r="J532" s="1" t="s">
        <v>1868</v>
      </c>
      <c r="K532" s="1"/>
      <c r="L532" s="1">
        <v>-3.0</v>
      </c>
      <c r="M532" s="1"/>
      <c r="N532" s="1">
        <v>11.569</v>
      </c>
      <c r="O532" s="1" t="s">
        <v>30</v>
      </c>
      <c r="P532" s="1" t="s">
        <v>1869</v>
      </c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ht="15.75" hidden="1" customHeight="1">
      <c r="A533" s="1" t="s">
        <v>16</v>
      </c>
      <c r="B533" s="1" t="s">
        <v>17</v>
      </c>
      <c r="C533" s="1">
        <v>20.0</v>
      </c>
      <c r="D533" s="1">
        <v>35.0</v>
      </c>
      <c r="E533" s="1"/>
      <c r="F533" s="1" t="s">
        <v>18</v>
      </c>
      <c r="G533" s="1" t="s">
        <v>19</v>
      </c>
      <c r="H533" s="1" t="s">
        <v>1870</v>
      </c>
      <c r="I533" s="1" t="s">
        <v>1871</v>
      </c>
      <c r="J533" s="1" t="s">
        <v>1871</v>
      </c>
      <c r="K533" s="1"/>
      <c r="L533" s="1">
        <v>-4.0</v>
      </c>
      <c r="M533" s="1"/>
      <c r="N533" s="1">
        <v>0.5096333333333334</v>
      </c>
      <c r="O533" s="1" t="s">
        <v>22</v>
      </c>
      <c r="P533" s="1" t="s">
        <v>1872</v>
      </c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ht="15.75" hidden="1" customHeight="1">
      <c r="A534" s="1" t="s">
        <v>16</v>
      </c>
      <c r="B534" s="1" t="s">
        <v>17</v>
      </c>
      <c r="C534" s="1">
        <v>306.0</v>
      </c>
      <c r="D534" s="1">
        <v>0.0</v>
      </c>
      <c r="E534" s="1"/>
      <c r="F534" s="1" t="s">
        <v>18</v>
      </c>
      <c r="G534" s="1" t="s">
        <v>19</v>
      </c>
      <c r="H534" s="1" t="s">
        <v>1873</v>
      </c>
      <c r="I534" s="1" t="s">
        <v>1874</v>
      </c>
      <c r="J534" s="1" t="s">
        <v>1874</v>
      </c>
      <c r="K534" s="1"/>
      <c r="L534" s="1">
        <v>3.0</v>
      </c>
      <c r="M534" s="1"/>
      <c r="N534" s="1">
        <v>8.152266666666666</v>
      </c>
      <c r="O534" s="1" t="s">
        <v>22</v>
      </c>
      <c r="P534" s="1" t="s">
        <v>1875</v>
      </c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ht="15.75" hidden="1" customHeight="1">
      <c r="A535" s="1" t="s">
        <v>41</v>
      </c>
      <c r="B535" s="1" t="s">
        <v>17</v>
      </c>
      <c r="C535" s="1">
        <v>274.0</v>
      </c>
      <c r="D535" s="1">
        <v>0.0</v>
      </c>
      <c r="E535" s="1"/>
      <c r="F535" s="1" t="s">
        <v>26</v>
      </c>
      <c r="G535" s="1" t="s">
        <v>27</v>
      </c>
      <c r="H535" s="1" t="s">
        <v>1876</v>
      </c>
      <c r="I535" s="1" t="s">
        <v>1877</v>
      </c>
      <c r="J535" s="1" t="s">
        <v>1877</v>
      </c>
      <c r="K535" s="1"/>
      <c r="L535" s="1">
        <v>-6.0</v>
      </c>
      <c r="M535" s="1"/>
      <c r="N535" s="1">
        <v>8.8135</v>
      </c>
      <c r="O535" s="1" t="s">
        <v>30</v>
      </c>
      <c r="P535" s="1" t="s">
        <v>1878</v>
      </c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ht="15.75" hidden="1" customHeight="1">
      <c r="A536" s="1" t="s">
        <v>41</v>
      </c>
      <c r="B536" s="1" t="s">
        <v>17</v>
      </c>
      <c r="C536" s="1">
        <v>598.0</v>
      </c>
      <c r="D536" s="1">
        <v>0.0</v>
      </c>
      <c r="E536" s="1"/>
      <c r="F536" s="1" t="s">
        <v>26</v>
      </c>
      <c r="G536" s="1" t="s">
        <v>27</v>
      </c>
      <c r="H536" s="1" t="s">
        <v>1879</v>
      </c>
      <c r="I536" s="1" t="s">
        <v>1880</v>
      </c>
      <c r="J536" s="1" t="s">
        <v>1880</v>
      </c>
      <c r="K536" s="1"/>
      <c r="L536" s="1">
        <v>2.0</v>
      </c>
      <c r="M536" s="1"/>
      <c r="N536" s="1">
        <v>17.710266666666666</v>
      </c>
      <c r="O536" s="1" t="s">
        <v>30</v>
      </c>
      <c r="P536" s="1" t="s">
        <v>1881</v>
      </c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ht="15.75" hidden="1" customHeight="1">
      <c r="A537" s="1" t="s">
        <v>41</v>
      </c>
      <c r="B537" s="1" t="s">
        <v>17</v>
      </c>
      <c r="C537" s="1">
        <v>698.0</v>
      </c>
      <c r="D537" s="1">
        <v>0.0</v>
      </c>
      <c r="E537" s="1"/>
      <c r="F537" s="1" t="s">
        <v>26</v>
      </c>
      <c r="G537" s="1" t="s">
        <v>27</v>
      </c>
      <c r="H537" s="1" t="s">
        <v>1882</v>
      </c>
      <c r="I537" s="1" t="s">
        <v>1883</v>
      </c>
      <c r="J537" s="1" t="s">
        <v>1883</v>
      </c>
      <c r="K537" s="1"/>
      <c r="L537" s="1">
        <v>1.0</v>
      </c>
      <c r="M537" s="1"/>
      <c r="N537" s="1">
        <v>16.008166666666668</v>
      </c>
      <c r="O537" s="1" t="s">
        <v>30</v>
      </c>
      <c r="P537" s="1" t="s">
        <v>1884</v>
      </c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ht="15.75" hidden="1" customHeight="1">
      <c r="A538" s="1" t="s">
        <v>41</v>
      </c>
      <c r="B538" s="1" t="s">
        <v>17</v>
      </c>
      <c r="C538" s="1">
        <v>1052.0</v>
      </c>
      <c r="D538" s="1">
        <v>0.0</v>
      </c>
      <c r="E538" s="1"/>
      <c r="F538" s="1" t="s">
        <v>26</v>
      </c>
      <c r="G538" s="1" t="s">
        <v>27</v>
      </c>
      <c r="H538" s="1" t="s">
        <v>1885</v>
      </c>
      <c r="I538" s="1" t="s">
        <v>1886</v>
      </c>
      <c r="J538" s="1" t="s">
        <v>1886</v>
      </c>
      <c r="K538" s="1"/>
      <c r="L538" s="1">
        <v>0.0</v>
      </c>
      <c r="M538" s="1"/>
      <c r="N538" s="1">
        <v>15.569583333333334</v>
      </c>
      <c r="O538" s="1" t="s">
        <v>30</v>
      </c>
      <c r="P538" s="1" t="s">
        <v>1887</v>
      </c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ht="15.75" hidden="1" customHeight="1">
      <c r="A539" s="1" t="s">
        <v>32</v>
      </c>
      <c r="B539" s="1" t="s">
        <v>17</v>
      </c>
      <c r="C539" s="1">
        <v>231.0</v>
      </c>
      <c r="D539" s="1">
        <v>53.0</v>
      </c>
      <c r="E539" s="1"/>
      <c r="F539" s="1" t="s">
        <v>18</v>
      </c>
      <c r="G539" s="1" t="s">
        <v>27</v>
      </c>
      <c r="H539" s="1" t="s">
        <v>1888</v>
      </c>
      <c r="I539" s="1" t="s">
        <v>1889</v>
      </c>
      <c r="J539" s="1" t="s">
        <v>1889</v>
      </c>
      <c r="K539" s="1"/>
      <c r="L539" s="1">
        <v>-12.0</v>
      </c>
      <c r="M539" s="1"/>
      <c r="N539" s="1">
        <v>6.868016666666667</v>
      </c>
      <c r="O539" s="1" t="s">
        <v>36</v>
      </c>
      <c r="P539" s="1" t="s">
        <v>1890</v>
      </c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ht="15.75" hidden="1" customHeight="1">
      <c r="A540" s="1" t="s">
        <v>57</v>
      </c>
      <c r="B540" s="1" t="s">
        <v>17</v>
      </c>
      <c r="C540" s="1">
        <v>728.0</v>
      </c>
      <c r="D540" s="1">
        <v>0.0</v>
      </c>
      <c r="E540" s="1" t="s">
        <v>58</v>
      </c>
      <c r="F540" s="1" t="s">
        <v>26</v>
      </c>
      <c r="G540" s="1" t="s">
        <v>27</v>
      </c>
      <c r="H540" s="1" t="s">
        <v>1891</v>
      </c>
      <c r="I540" s="1" t="s">
        <v>1892</v>
      </c>
      <c r="J540" s="1" t="s">
        <v>1892</v>
      </c>
      <c r="K540" s="1"/>
      <c r="L540" s="1">
        <v>-1.0</v>
      </c>
      <c r="M540" s="1"/>
      <c r="N540" s="1">
        <v>13.531866666666666</v>
      </c>
      <c r="O540" s="1" t="s">
        <v>30</v>
      </c>
      <c r="P540" s="1" t="s">
        <v>1893</v>
      </c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ht="15.75" hidden="1" customHeight="1">
      <c r="A541" s="1" t="s">
        <v>16</v>
      </c>
      <c r="B541" s="2" t="s">
        <v>17</v>
      </c>
      <c r="C541" s="2">
        <v>867.0</v>
      </c>
      <c r="D541" s="1">
        <v>0.0</v>
      </c>
      <c r="E541" s="1"/>
      <c r="F541" s="1" t="s">
        <v>18</v>
      </c>
      <c r="G541" s="1" t="s">
        <v>19</v>
      </c>
      <c r="H541" s="1" t="s">
        <v>1894</v>
      </c>
      <c r="I541" s="1" t="s">
        <v>1895</v>
      </c>
      <c r="J541" s="1" t="s">
        <v>1895</v>
      </c>
      <c r="K541" s="1"/>
      <c r="L541" s="1">
        <v>10.0</v>
      </c>
      <c r="M541" s="1"/>
      <c r="N541" s="1">
        <v>15.150966666666667</v>
      </c>
      <c r="O541" s="1" t="s">
        <v>22</v>
      </c>
      <c r="P541" s="1" t="s">
        <v>1896</v>
      </c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ht="15.75" hidden="1" customHeight="1">
      <c r="A542" s="1" t="s">
        <v>57</v>
      </c>
      <c r="B542" s="1" t="s">
        <v>17</v>
      </c>
      <c r="C542" s="2">
        <v>453.0</v>
      </c>
      <c r="D542" s="1">
        <v>0.0</v>
      </c>
      <c r="E542" s="1" t="s">
        <v>58</v>
      </c>
      <c r="F542" s="1" t="s">
        <v>26</v>
      </c>
      <c r="G542" s="1" t="s">
        <v>27</v>
      </c>
      <c r="H542" s="1" t="s">
        <v>1897</v>
      </c>
      <c r="I542" s="1" t="s">
        <v>1898</v>
      </c>
      <c r="J542" s="1" t="s">
        <v>1898</v>
      </c>
      <c r="K542" s="1"/>
      <c r="L542" s="1">
        <v>-4.0</v>
      </c>
      <c r="M542" s="1"/>
      <c r="N542" s="1">
        <v>10.246</v>
      </c>
      <c r="O542" s="1" t="s">
        <v>30</v>
      </c>
      <c r="P542" s="1" t="s">
        <v>1899</v>
      </c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ht="15.75" hidden="1" customHeight="1">
      <c r="A543" s="1" t="s">
        <v>41</v>
      </c>
      <c r="B543" s="1" t="s">
        <v>17</v>
      </c>
      <c r="C543" s="1">
        <v>264.0</v>
      </c>
      <c r="D543" s="1">
        <v>0.0</v>
      </c>
      <c r="E543" s="1"/>
      <c r="F543" s="1" t="s">
        <v>26</v>
      </c>
      <c r="G543" s="1" t="s">
        <v>19</v>
      </c>
      <c r="H543" s="1" t="s">
        <v>1900</v>
      </c>
      <c r="I543" s="1" t="s">
        <v>1901</v>
      </c>
      <c r="J543" s="1" t="s">
        <v>1901</v>
      </c>
      <c r="K543" s="1"/>
      <c r="L543" s="1">
        <v>-9.0</v>
      </c>
      <c r="M543" s="1"/>
      <c r="N543" s="1">
        <v>5.699783333333333</v>
      </c>
      <c r="O543" s="1" t="s">
        <v>30</v>
      </c>
      <c r="P543" s="1" t="s">
        <v>382</v>
      </c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ht="15.75" hidden="1" customHeight="1">
      <c r="A544" s="1" t="s">
        <v>41</v>
      </c>
      <c r="B544" s="1" t="s">
        <v>17</v>
      </c>
      <c r="C544" s="1">
        <v>792.0</v>
      </c>
      <c r="D544" s="1">
        <v>0.0</v>
      </c>
      <c r="E544" s="1"/>
      <c r="F544" s="1" t="s">
        <v>26</v>
      </c>
      <c r="G544" s="1" t="s">
        <v>19</v>
      </c>
      <c r="H544" s="1" t="s">
        <v>1902</v>
      </c>
      <c r="I544" s="1" t="s">
        <v>1903</v>
      </c>
      <c r="J544" s="1" t="s">
        <v>1903</v>
      </c>
      <c r="K544" s="1"/>
      <c r="L544" s="1">
        <v>-5.0</v>
      </c>
      <c r="M544" s="1"/>
      <c r="N544" s="1">
        <v>9.129</v>
      </c>
      <c r="O544" s="1" t="s">
        <v>30</v>
      </c>
      <c r="P544" s="1" t="s">
        <v>1904</v>
      </c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ht="15.75" hidden="1" customHeight="1">
      <c r="A545" s="1" t="s">
        <v>41</v>
      </c>
      <c r="B545" s="1" t="s">
        <v>17</v>
      </c>
      <c r="C545" s="1">
        <v>528.0</v>
      </c>
      <c r="D545" s="1">
        <v>0.0</v>
      </c>
      <c r="E545" s="1"/>
      <c r="F545" s="1" t="s">
        <v>26</v>
      </c>
      <c r="G545" s="1" t="s">
        <v>27</v>
      </c>
      <c r="H545" s="1" t="s">
        <v>1905</v>
      </c>
      <c r="I545" s="1" t="s">
        <v>1906</v>
      </c>
      <c r="J545" s="1" t="s">
        <v>1906</v>
      </c>
      <c r="K545" s="1"/>
      <c r="L545" s="1">
        <v>0.0</v>
      </c>
      <c r="M545" s="1"/>
      <c r="N545" s="1">
        <v>14.666533333333334</v>
      </c>
      <c r="O545" s="1" t="s">
        <v>30</v>
      </c>
      <c r="P545" s="1" t="s">
        <v>1907</v>
      </c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ht="15.75" hidden="1" customHeight="1">
      <c r="A546" s="1" t="s">
        <v>57</v>
      </c>
      <c r="B546" s="1" t="s">
        <v>17</v>
      </c>
      <c r="C546" s="1">
        <v>658.0</v>
      </c>
      <c r="D546" s="1">
        <v>0.0</v>
      </c>
      <c r="E546" s="1" t="s">
        <v>58</v>
      </c>
      <c r="F546" s="1" t="s">
        <v>26</v>
      </c>
      <c r="G546" s="1" t="s">
        <v>27</v>
      </c>
      <c r="H546" s="1" t="s">
        <v>1908</v>
      </c>
      <c r="I546" s="1" t="s">
        <v>1909</v>
      </c>
      <c r="J546" s="1" t="s">
        <v>1909</v>
      </c>
      <c r="K546" s="1"/>
      <c r="L546" s="1">
        <v>-1.0</v>
      </c>
      <c r="M546" s="1"/>
      <c r="N546" s="1">
        <v>13.185283333333333</v>
      </c>
      <c r="O546" s="1" t="s">
        <v>30</v>
      </c>
      <c r="P546" s="1" t="s">
        <v>1910</v>
      </c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ht="15.75" hidden="1" customHeight="1">
      <c r="A547" s="1" t="s">
        <v>41</v>
      </c>
      <c r="B547" s="1" t="s">
        <v>17</v>
      </c>
      <c r="C547" s="1">
        <v>264.0</v>
      </c>
      <c r="D547" s="1">
        <v>0.0</v>
      </c>
      <c r="E547" s="1"/>
      <c r="F547" s="1" t="s">
        <v>26</v>
      </c>
      <c r="G547" s="1" t="s">
        <v>27</v>
      </c>
      <c r="H547" s="1" t="s">
        <v>1911</v>
      </c>
      <c r="I547" s="1" t="s">
        <v>1912</v>
      </c>
      <c r="J547" s="1" t="s">
        <v>1912</v>
      </c>
      <c r="K547" s="1"/>
      <c r="L547" s="1">
        <v>-6.0</v>
      </c>
      <c r="M547" s="1"/>
      <c r="N547" s="1">
        <v>8.89515</v>
      </c>
      <c r="O547" s="1" t="s">
        <v>30</v>
      </c>
      <c r="P547" s="1" t="s">
        <v>596</v>
      </c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ht="15.75" hidden="1" customHeight="1">
      <c r="A548" s="1" t="s">
        <v>32</v>
      </c>
      <c r="B548" s="1" t="s">
        <v>17</v>
      </c>
      <c r="C548" s="2">
        <v>847.0</v>
      </c>
      <c r="D548" s="1">
        <v>0.0</v>
      </c>
      <c r="E548" s="1" t="s">
        <v>65</v>
      </c>
      <c r="F548" s="1" t="s">
        <v>66</v>
      </c>
      <c r="G548" s="1" t="s">
        <v>27</v>
      </c>
      <c r="H548" s="1" t="s">
        <v>1913</v>
      </c>
      <c r="I548" s="1" t="s">
        <v>1914</v>
      </c>
      <c r="J548" s="1" t="s">
        <v>1915</v>
      </c>
      <c r="K548" s="1" t="s">
        <v>1916</v>
      </c>
      <c r="L548" s="1">
        <v>2.0</v>
      </c>
      <c r="M548" s="1">
        <v>0.019866666666666668</v>
      </c>
      <c r="N548" s="1">
        <v>12.581533333333333</v>
      </c>
      <c r="O548" s="1" t="s">
        <v>36</v>
      </c>
      <c r="P548" s="1" t="s">
        <v>1917</v>
      </c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ht="15.75" hidden="1" customHeight="1">
      <c r="A549" s="1" t="s">
        <v>32</v>
      </c>
      <c r="B549" s="1" t="s">
        <v>17</v>
      </c>
      <c r="C549" s="1">
        <v>250.0</v>
      </c>
      <c r="D549" s="1">
        <v>0.0</v>
      </c>
      <c r="E549" s="1" t="s">
        <v>1779</v>
      </c>
      <c r="F549" s="1" t="s">
        <v>66</v>
      </c>
      <c r="G549" s="1" t="s">
        <v>27</v>
      </c>
      <c r="H549" s="1" t="s">
        <v>1918</v>
      </c>
      <c r="I549" s="1" t="s">
        <v>1919</v>
      </c>
      <c r="J549" s="1" t="s">
        <v>1920</v>
      </c>
      <c r="K549" s="1" t="s">
        <v>1921</v>
      </c>
      <c r="L549" s="1">
        <v>-1.0</v>
      </c>
      <c r="M549" s="1">
        <v>0.005783333333333333</v>
      </c>
      <c r="N549" s="1">
        <v>13.300316666666667</v>
      </c>
      <c r="O549" s="1" t="s">
        <v>36</v>
      </c>
      <c r="P549" s="1" t="s">
        <v>542</v>
      </c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ht="15.75" hidden="1" customHeight="1">
      <c r="A550" s="1" t="s">
        <v>32</v>
      </c>
      <c r="B550" s="1" t="s">
        <v>17</v>
      </c>
      <c r="C550" s="1">
        <v>758.0</v>
      </c>
      <c r="D550" s="1">
        <v>184.0</v>
      </c>
      <c r="E550" s="1"/>
      <c r="F550" s="1" t="s">
        <v>18</v>
      </c>
      <c r="G550" s="1" t="s">
        <v>27</v>
      </c>
      <c r="H550" s="1" t="s">
        <v>1922</v>
      </c>
      <c r="I550" s="1" t="s">
        <v>1923</v>
      </c>
      <c r="J550" s="1" t="s">
        <v>1923</v>
      </c>
      <c r="K550" s="1"/>
      <c r="L550" s="1">
        <v>-3.0</v>
      </c>
      <c r="M550" s="1"/>
      <c r="N550" s="1">
        <v>15.439533333333333</v>
      </c>
      <c r="O550" s="1" t="s">
        <v>36</v>
      </c>
      <c r="P550" s="1" t="s">
        <v>1924</v>
      </c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ht="15.75" hidden="1" customHeight="1">
      <c r="A551" s="1" t="s">
        <v>57</v>
      </c>
      <c r="B551" s="1" t="s">
        <v>17</v>
      </c>
      <c r="C551" s="1">
        <v>693.0</v>
      </c>
      <c r="D551" s="1">
        <v>0.0</v>
      </c>
      <c r="E551" s="1" t="s">
        <v>58</v>
      </c>
      <c r="F551" s="1" t="s">
        <v>26</v>
      </c>
      <c r="G551" s="1" t="s">
        <v>27</v>
      </c>
      <c r="H551" s="1" t="s">
        <v>1925</v>
      </c>
      <c r="I551" s="1" t="s">
        <v>1926</v>
      </c>
      <c r="J551" s="1" t="s">
        <v>1926</v>
      </c>
      <c r="K551" s="1"/>
      <c r="L551" s="1">
        <v>-3.0</v>
      </c>
      <c r="M551" s="1"/>
      <c r="N551" s="1">
        <v>11.586116666666667</v>
      </c>
      <c r="O551" s="1" t="s">
        <v>30</v>
      </c>
      <c r="P551" s="1" t="s">
        <v>1927</v>
      </c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ht="15.75" hidden="1" customHeight="1">
      <c r="A552" s="1" t="s">
        <v>32</v>
      </c>
      <c r="B552" s="1" t="s">
        <v>17</v>
      </c>
      <c r="C552" s="1">
        <v>707.0</v>
      </c>
      <c r="D552" s="1">
        <v>0.0</v>
      </c>
      <c r="E552" s="1" t="s">
        <v>65</v>
      </c>
      <c r="F552" s="1" t="s">
        <v>66</v>
      </c>
      <c r="G552" s="1" t="s">
        <v>27</v>
      </c>
      <c r="H552" s="1" t="s">
        <v>1928</v>
      </c>
      <c r="I552" s="1" t="s">
        <v>1929</v>
      </c>
      <c r="J552" s="1" t="s">
        <v>1930</v>
      </c>
      <c r="K552" s="1" t="s">
        <v>1931</v>
      </c>
      <c r="L552" s="1">
        <v>18.0</v>
      </c>
      <c r="M552" s="1">
        <v>0.0072833333333333335</v>
      </c>
      <c r="N552" s="1">
        <v>35.19015</v>
      </c>
      <c r="O552" s="1" t="s">
        <v>36</v>
      </c>
      <c r="P552" s="1" t="s">
        <v>1932</v>
      </c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ht="15.75" hidden="1" customHeight="1">
      <c r="A553" s="1" t="s">
        <v>32</v>
      </c>
      <c r="B553" s="1" t="s">
        <v>17</v>
      </c>
      <c r="C553" s="1">
        <v>361.0</v>
      </c>
      <c r="D553" s="1">
        <v>0.0</v>
      </c>
      <c r="E553" s="1" t="s">
        <v>1779</v>
      </c>
      <c r="F553" s="1" t="s">
        <v>66</v>
      </c>
      <c r="G553" s="1" t="s">
        <v>27</v>
      </c>
      <c r="H553" s="1" t="s">
        <v>1933</v>
      </c>
      <c r="I553" s="1" t="s">
        <v>1934</v>
      </c>
      <c r="J553" s="1" t="s">
        <v>1935</v>
      </c>
      <c r="K553" s="1" t="s">
        <v>1936</v>
      </c>
      <c r="L553" s="1">
        <v>-2.0</v>
      </c>
      <c r="M553" s="1">
        <v>0.007533333333333334</v>
      </c>
      <c r="N553" s="1">
        <v>21.64015</v>
      </c>
      <c r="O553" s="1" t="s">
        <v>36</v>
      </c>
      <c r="P553" s="1" t="s">
        <v>1937</v>
      </c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ht="15.75" hidden="1" customHeight="1">
      <c r="A554" s="1" t="s">
        <v>41</v>
      </c>
      <c r="B554" s="1" t="s">
        <v>88</v>
      </c>
      <c r="C554" s="1">
        <v>274.0</v>
      </c>
      <c r="D554" s="1">
        <v>0.0</v>
      </c>
      <c r="E554" s="1"/>
      <c r="F554" s="1" t="s">
        <v>26</v>
      </c>
      <c r="G554" s="1" t="s">
        <v>27</v>
      </c>
      <c r="H554" s="1" t="s">
        <v>1938</v>
      </c>
      <c r="I554" s="1" t="s">
        <v>1939</v>
      </c>
      <c r="J554" s="1" t="s">
        <v>1939</v>
      </c>
      <c r="K554" s="1"/>
      <c r="L554" s="1">
        <v>-2.0</v>
      </c>
      <c r="M554" s="1"/>
      <c r="N554" s="1">
        <v>12.57735</v>
      </c>
      <c r="O554" s="1" t="s">
        <v>30</v>
      </c>
      <c r="P554" s="1" t="s">
        <v>1940</v>
      </c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ht="15.75" hidden="1" customHeight="1">
      <c r="A555" s="1" t="s">
        <v>32</v>
      </c>
      <c r="B555" s="1" t="s">
        <v>17</v>
      </c>
      <c r="C555" s="1">
        <v>319.0</v>
      </c>
      <c r="D555" s="1">
        <v>75.0</v>
      </c>
      <c r="E555" s="1"/>
      <c r="F555" s="1" t="s">
        <v>18</v>
      </c>
      <c r="G555" s="1" t="s">
        <v>33</v>
      </c>
      <c r="H555" s="1" t="s">
        <v>1941</v>
      </c>
      <c r="I555" s="1" t="s">
        <v>1942</v>
      </c>
      <c r="J555" s="1" t="s">
        <v>1942</v>
      </c>
      <c r="K555" s="1"/>
      <c r="L555" s="1">
        <v>-8.0</v>
      </c>
      <c r="M555" s="1"/>
      <c r="N555" s="1">
        <v>11.1542</v>
      </c>
      <c r="O555" s="1" t="s">
        <v>36</v>
      </c>
      <c r="P555" s="1" t="s">
        <v>1943</v>
      </c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ht="15.75" hidden="1" customHeight="1">
      <c r="A556" s="1" t="s">
        <v>57</v>
      </c>
      <c r="B556" s="1" t="s">
        <v>17</v>
      </c>
      <c r="C556" s="1">
        <v>264.0</v>
      </c>
      <c r="D556" s="1">
        <v>0.0</v>
      </c>
      <c r="E556" s="1" t="s">
        <v>58</v>
      </c>
      <c r="F556" s="1" t="s">
        <v>26</v>
      </c>
      <c r="G556" s="1" t="s">
        <v>27</v>
      </c>
      <c r="H556" s="1" t="s">
        <v>1944</v>
      </c>
      <c r="I556" s="1" t="s">
        <v>1945</v>
      </c>
      <c r="J556" s="1" t="s">
        <v>1945</v>
      </c>
      <c r="K556" s="1"/>
      <c r="L556" s="1">
        <v>-2.0</v>
      </c>
      <c r="M556" s="1"/>
      <c r="N556" s="1">
        <v>12.560866666666668</v>
      </c>
      <c r="O556" s="1" t="s">
        <v>30</v>
      </c>
      <c r="P556" s="1" t="s">
        <v>84</v>
      </c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ht="15.75" hidden="1" customHeight="1">
      <c r="A557" s="1" t="s">
        <v>16</v>
      </c>
      <c r="B557" s="1" t="s">
        <v>17</v>
      </c>
      <c r="C557" s="2">
        <v>20.0</v>
      </c>
      <c r="D557" s="1">
        <v>35.0</v>
      </c>
      <c r="E557" s="1"/>
      <c r="F557" s="1" t="s">
        <v>18</v>
      </c>
      <c r="G557" s="1" t="s">
        <v>19</v>
      </c>
      <c r="H557" s="1" t="s">
        <v>1946</v>
      </c>
      <c r="I557" s="1" t="s">
        <v>1947</v>
      </c>
      <c r="J557" s="1" t="s">
        <v>1947</v>
      </c>
      <c r="K557" s="1"/>
      <c r="L557" s="1">
        <v>-2.0</v>
      </c>
      <c r="M557" s="1"/>
      <c r="N557" s="1">
        <v>2.074133333333333</v>
      </c>
      <c r="O557" s="1" t="s">
        <v>22</v>
      </c>
      <c r="P557" s="1" t="s">
        <v>1948</v>
      </c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ht="15.75" hidden="1" customHeight="1">
      <c r="A558" s="1" t="s">
        <v>32</v>
      </c>
      <c r="B558" s="1" t="s">
        <v>17</v>
      </c>
      <c r="C558" s="1">
        <v>652.0</v>
      </c>
      <c r="D558" s="1">
        <v>130.0</v>
      </c>
      <c r="E558" s="1"/>
      <c r="F558" s="1" t="s">
        <v>18</v>
      </c>
      <c r="G558" s="1" t="s">
        <v>33</v>
      </c>
      <c r="H558" s="1" t="s">
        <v>1949</v>
      </c>
      <c r="I558" s="1" t="s">
        <v>1950</v>
      </c>
      <c r="J558" s="1" t="s">
        <v>1950</v>
      </c>
      <c r="K558" s="1"/>
      <c r="L558" s="1">
        <v>-16.0</v>
      </c>
      <c r="M558" s="1"/>
      <c r="N558" s="1">
        <v>12.597883333333334</v>
      </c>
      <c r="O558" s="1" t="s">
        <v>36</v>
      </c>
      <c r="P558" s="1" t="s">
        <v>1951</v>
      </c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ht="15.75" hidden="1" customHeight="1">
      <c r="A559" s="1" t="s">
        <v>32</v>
      </c>
      <c r="B559" s="1" t="s">
        <v>17</v>
      </c>
      <c r="C559" s="1">
        <v>948.0</v>
      </c>
      <c r="D559" s="1">
        <v>0.0</v>
      </c>
      <c r="E559" s="1" t="s">
        <v>1779</v>
      </c>
      <c r="F559" s="1" t="s">
        <v>66</v>
      </c>
      <c r="G559" s="1" t="s">
        <v>27</v>
      </c>
      <c r="H559" s="1" t="s">
        <v>1952</v>
      </c>
      <c r="I559" s="1" t="s">
        <v>1953</v>
      </c>
      <c r="J559" s="1" t="s">
        <v>1954</v>
      </c>
      <c r="K559" s="1" t="s">
        <v>1955</v>
      </c>
      <c r="L559" s="1">
        <v>-7.0</v>
      </c>
      <c r="M559" s="1">
        <v>0.008133333333333333</v>
      </c>
      <c r="N559" s="1">
        <v>15.13715</v>
      </c>
      <c r="O559" s="1" t="s">
        <v>36</v>
      </c>
      <c r="P559" s="1" t="s">
        <v>1956</v>
      </c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ht="15.75" hidden="1" customHeight="1">
      <c r="A560" s="1" t="s">
        <v>32</v>
      </c>
      <c r="B560" s="1" t="s">
        <v>17</v>
      </c>
      <c r="C560" s="1">
        <v>119.0</v>
      </c>
      <c r="D560" s="1">
        <v>0.0</v>
      </c>
      <c r="E560" s="1"/>
      <c r="F560" s="1" t="s">
        <v>18</v>
      </c>
      <c r="G560" s="1" t="s">
        <v>33</v>
      </c>
      <c r="H560" s="1" t="s">
        <v>1957</v>
      </c>
      <c r="I560" s="1" t="s">
        <v>1958</v>
      </c>
      <c r="J560" s="1" t="s">
        <v>1958</v>
      </c>
      <c r="K560" s="1"/>
      <c r="L560" s="1">
        <v>-13.0</v>
      </c>
      <c r="M560" s="1"/>
      <c r="N560" s="1">
        <v>5.043916666666667</v>
      </c>
      <c r="O560" s="1" t="s">
        <v>36</v>
      </c>
      <c r="P560" s="1" t="s">
        <v>1959</v>
      </c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ht="15.75" hidden="1" customHeight="1">
      <c r="A561" s="1" t="s">
        <v>32</v>
      </c>
      <c r="B561" s="1" t="s">
        <v>17</v>
      </c>
      <c r="C561" s="1">
        <v>248.0</v>
      </c>
      <c r="D561" s="1">
        <v>166.0</v>
      </c>
      <c r="E561" s="1"/>
      <c r="F561" s="1" t="s">
        <v>18</v>
      </c>
      <c r="G561" s="1" t="s">
        <v>33</v>
      </c>
      <c r="H561" s="1" t="s">
        <v>1960</v>
      </c>
      <c r="I561" s="1" t="s">
        <v>1961</v>
      </c>
      <c r="J561" s="1" t="s">
        <v>1961</v>
      </c>
      <c r="K561" s="1"/>
      <c r="L561" s="1">
        <v>-9.0</v>
      </c>
      <c r="M561" s="1"/>
      <c r="N561" s="1">
        <v>12.664883333333334</v>
      </c>
      <c r="O561" s="1" t="s">
        <v>36</v>
      </c>
      <c r="P561" s="1" t="s">
        <v>1962</v>
      </c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ht="15.75" hidden="1" customHeight="1">
      <c r="A562" s="1" t="s">
        <v>41</v>
      </c>
      <c r="B562" s="1" t="s">
        <v>88</v>
      </c>
      <c r="C562" s="1">
        <v>264.0</v>
      </c>
      <c r="D562" s="1">
        <v>0.0</v>
      </c>
      <c r="E562" s="1"/>
      <c r="F562" s="1" t="s">
        <v>26</v>
      </c>
      <c r="G562" s="1" t="s">
        <v>27</v>
      </c>
      <c r="H562" s="1" t="s">
        <v>1963</v>
      </c>
      <c r="I562" s="1" t="s">
        <v>1964</v>
      </c>
      <c r="J562" s="1" t="s">
        <v>1964</v>
      </c>
      <c r="K562" s="1"/>
      <c r="L562" s="1">
        <v>-8.0</v>
      </c>
      <c r="M562" s="1"/>
      <c r="N562" s="1">
        <v>6.63895</v>
      </c>
      <c r="O562" s="1" t="s">
        <v>30</v>
      </c>
      <c r="P562" s="1" t="s">
        <v>895</v>
      </c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ht="15.75" hidden="1" customHeight="1">
      <c r="A563" s="1" t="s">
        <v>41</v>
      </c>
      <c r="B563" s="1" t="s">
        <v>17</v>
      </c>
      <c r="C563" s="1">
        <v>1121.0</v>
      </c>
      <c r="D563" s="1">
        <v>0.0</v>
      </c>
      <c r="E563" s="1"/>
      <c r="F563" s="1" t="s">
        <v>26</v>
      </c>
      <c r="G563" s="1" t="s">
        <v>27</v>
      </c>
      <c r="H563" s="1" t="s">
        <v>1965</v>
      </c>
      <c r="I563" s="1" t="s">
        <v>1966</v>
      </c>
      <c r="J563" s="1" t="s">
        <v>1966</v>
      </c>
      <c r="K563" s="1"/>
      <c r="L563" s="1">
        <v>-1.0</v>
      </c>
      <c r="M563" s="1"/>
      <c r="N563" s="1">
        <v>13.40785</v>
      </c>
      <c r="O563" s="1" t="s">
        <v>30</v>
      </c>
      <c r="P563" s="1" t="s">
        <v>1967</v>
      </c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ht="15.75" hidden="1" customHeight="1">
      <c r="A564" s="1" t="s">
        <v>16</v>
      </c>
      <c r="B564" s="1" t="s">
        <v>17</v>
      </c>
      <c r="C564" s="1">
        <v>20.0</v>
      </c>
      <c r="D564" s="1">
        <v>35.0</v>
      </c>
      <c r="E564" s="1"/>
      <c r="F564" s="1" t="s">
        <v>18</v>
      </c>
      <c r="G564" s="1" t="s">
        <v>19</v>
      </c>
      <c r="H564" s="1" t="s">
        <v>1968</v>
      </c>
      <c r="I564" s="1" t="s">
        <v>1969</v>
      </c>
      <c r="J564" s="1" t="s">
        <v>1969</v>
      </c>
      <c r="K564" s="1"/>
      <c r="L564" s="1">
        <v>0.0</v>
      </c>
      <c r="M564" s="1"/>
      <c r="N564" s="1">
        <v>4.819083333333333</v>
      </c>
      <c r="O564" s="1" t="s">
        <v>22</v>
      </c>
      <c r="P564" s="1" t="s">
        <v>1970</v>
      </c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ht="15.75" hidden="1" customHeight="1">
      <c r="A565" s="1" t="s">
        <v>41</v>
      </c>
      <c r="B565" s="1" t="s">
        <v>17</v>
      </c>
      <c r="C565" s="1">
        <v>394.0</v>
      </c>
      <c r="D565" s="1">
        <v>0.0</v>
      </c>
      <c r="E565" s="1"/>
      <c r="F565" s="1" t="s">
        <v>26</v>
      </c>
      <c r="G565" s="1" t="s">
        <v>27</v>
      </c>
      <c r="H565" s="1" t="s">
        <v>1971</v>
      </c>
      <c r="I565" s="1" t="s">
        <v>1972</v>
      </c>
      <c r="J565" s="1" t="s">
        <v>1972</v>
      </c>
      <c r="K565" s="1"/>
      <c r="L565" s="1">
        <v>-4.0</v>
      </c>
      <c r="M565" s="1"/>
      <c r="N565" s="1">
        <v>10.36355</v>
      </c>
      <c r="O565" s="1" t="s">
        <v>30</v>
      </c>
      <c r="P565" s="1" t="s">
        <v>1973</v>
      </c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ht="15.75" hidden="1" customHeight="1">
      <c r="A566" s="1" t="s">
        <v>32</v>
      </c>
      <c r="B566" s="1" t="s">
        <v>17</v>
      </c>
      <c r="C566" s="1">
        <v>233.0</v>
      </c>
      <c r="D566" s="1">
        <v>53.0</v>
      </c>
      <c r="E566" s="1"/>
      <c r="F566" s="1" t="s">
        <v>18</v>
      </c>
      <c r="G566" s="1" t="s">
        <v>27</v>
      </c>
      <c r="H566" s="1" t="s">
        <v>1974</v>
      </c>
      <c r="I566" s="1" t="s">
        <v>1975</v>
      </c>
      <c r="J566" s="1" t="s">
        <v>1975</v>
      </c>
      <c r="K566" s="1"/>
      <c r="L566" s="1">
        <v>-41.0</v>
      </c>
      <c r="M566" s="1"/>
      <c r="N566" s="1">
        <v>7.884733333333333</v>
      </c>
      <c r="O566" s="1" t="s">
        <v>36</v>
      </c>
      <c r="P566" s="1" t="s">
        <v>1976</v>
      </c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ht="15.75" hidden="1" customHeight="1">
      <c r="A567" s="1" t="s">
        <v>57</v>
      </c>
      <c r="B567" s="1" t="s">
        <v>17</v>
      </c>
      <c r="C567" s="1">
        <v>329.0</v>
      </c>
      <c r="D567" s="1">
        <v>0.0</v>
      </c>
      <c r="E567" s="1" t="s">
        <v>58</v>
      </c>
      <c r="F567" s="1" t="s">
        <v>26</v>
      </c>
      <c r="G567" s="1" t="s">
        <v>27</v>
      </c>
      <c r="H567" s="1" t="s">
        <v>1977</v>
      </c>
      <c r="I567" s="1" t="s">
        <v>1978</v>
      </c>
      <c r="J567" s="1" t="s">
        <v>1978</v>
      </c>
      <c r="K567" s="1"/>
      <c r="L567" s="1">
        <v>-6.0</v>
      </c>
      <c r="M567" s="1"/>
      <c r="N567" s="1">
        <v>8.613333333333333</v>
      </c>
      <c r="O567" s="1" t="s">
        <v>30</v>
      </c>
      <c r="P567" s="1" t="s">
        <v>1979</v>
      </c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ht="15.75" hidden="1" customHeight="1">
      <c r="A568" s="1" t="s">
        <v>32</v>
      </c>
      <c r="B568" s="1" t="s">
        <v>17</v>
      </c>
      <c r="C568" s="1">
        <v>374.0</v>
      </c>
      <c r="D568" s="1">
        <v>0.0</v>
      </c>
      <c r="E568" s="1" t="s">
        <v>1980</v>
      </c>
      <c r="F568" s="1" t="s">
        <v>66</v>
      </c>
      <c r="G568" s="1" t="s">
        <v>27</v>
      </c>
      <c r="H568" s="1" t="s">
        <v>1981</v>
      </c>
      <c r="I568" s="1" t="s">
        <v>1982</v>
      </c>
      <c r="J568" s="1" t="s">
        <v>1983</v>
      </c>
      <c r="K568" s="1" t="s">
        <v>1984</v>
      </c>
      <c r="L568" s="1">
        <v>-11.0</v>
      </c>
      <c r="M568" s="1">
        <v>0.005266666666666667</v>
      </c>
      <c r="N568" s="1">
        <v>13.177866666666667</v>
      </c>
      <c r="O568" s="1" t="s">
        <v>36</v>
      </c>
      <c r="P568" s="1" t="s">
        <v>848</v>
      </c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ht="15.75" hidden="1" customHeight="1">
      <c r="A569" s="1" t="s">
        <v>16</v>
      </c>
      <c r="B569" s="1" t="s">
        <v>17</v>
      </c>
      <c r="C569" s="1">
        <v>249.0</v>
      </c>
      <c r="D569" s="1">
        <v>0.0</v>
      </c>
      <c r="E569" s="1"/>
      <c r="F569" s="1" t="s">
        <v>18</v>
      </c>
      <c r="G569" s="1" t="s">
        <v>19</v>
      </c>
      <c r="H569" s="1" t="s">
        <v>1985</v>
      </c>
      <c r="I569" s="1" t="s">
        <v>1986</v>
      </c>
      <c r="J569" s="1" t="s">
        <v>1986</v>
      </c>
      <c r="K569" s="1"/>
      <c r="L569" s="1">
        <v>1.0</v>
      </c>
      <c r="M569" s="1"/>
      <c r="N569" s="1">
        <v>6.38375</v>
      </c>
      <c r="O569" s="1" t="s">
        <v>22</v>
      </c>
      <c r="P569" s="1" t="s">
        <v>1987</v>
      </c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ht="15.75" hidden="1" customHeight="1">
      <c r="A570" s="1" t="s">
        <v>16</v>
      </c>
      <c r="B570" s="1" t="s">
        <v>17</v>
      </c>
      <c r="C570" s="1">
        <v>124.5</v>
      </c>
      <c r="D570" s="1">
        <v>124.5</v>
      </c>
      <c r="E570" s="1"/>
      <c r="F570" s="1" t="s">
        <v>18</v>
      </c>
      <c r="G570" s="1" t="s">
        <v>19</v>
      </c>
      <c r="H570" s="1" t="s">
        <v>1988</v>
      </c>
      <c r="I570" s="1" t="s">
        <v>1989</v>
      </c>
      <c r="J570" s="1" t="s">
        <v>1989</v>
      </c>
      <c r="K570" s="1"/>
      <c r="L570" s="1">
        <v>1.0</v>
      </c>
      <c r="M570" s="1"/>
      <c r="N570" s="1">
        <v>6.732233333333333</v>
      </c>
      <c r="O570" s="1" t="s">
        <v>22</v>
      </c>
      <c r="P570" s="1" t="s">
        <v>1990</v>
      </c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ht="15.75" hidden="1" customHeight="1">
      <c r="A571" s="1" t="s">
        <v>32</v>
      </c>
      <c r="B571" s="1" t="s">
        <v>17</v>
      </c>
      <c r="C571" s="1">
        <v>260.0</v>
      </c>
      <c r="D571" s="1">
        <v>0.0</v>
      </c>
      <c r="E571" s="1" t="s">
        <v>1980</v>
      </c>
      <c r="F571" s="1" t="s">
        <v>66</v>
      </c>
      <c r="G571" s="1" t="s">
        <v>27</v>
      </c>
      <c r="H571" s="1" t="s">
        <v>1991</v>
      </c>
      <c r="I571" s="1" t="s">
        <v>1992</v>
      </c>
      <c r="J571" s="1" t="s">
        <v>1993</v>
      </c>
      <c r="K571" s="1" t="s">
        <v>1994</v>
      </c>
      <c r="L571" s="1">
        <v>-8.0</v>
      </c>
      <c r="M571" s="1">
        <v>0.00575</v>
      </c>
      <c r="N571" s="1">
        <v>13.087283333333334</v>
      </c>
      <c r="O571" s="1" t="s">
        <v>36</v>
      </c>
      <c r="P571" s="1" t="s">
        <v>1585</v>
      </c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ht="15.75" hidden="1" customHeight="1">
      <c r="A572" s="1" t="s">
        <v>32</v>
      </c>
      <c r="B572" s="1" t="s">
        <v>17</v>
      </c>
      <c r="C572" s="1">
        <v>247.0</v>
      </c>
      <c r="D572" s="1">
        <v>62.0</v>
      </c>
      <c r="E572" s="1"/>
      <c r="F572" s="1" t="s">
        <v>18</v>
      </c>
      <c r="G572" s="1" t="s">
        <v>27</v>
      </c>
      <c r="H572" s="1" t="s">
        <v>1995</v>
      </c>
      <c r="I572" s="1" t="s">
        <v>1996</v>
      </c>
      <c r="J572" s="1" t="s">
        <v>1996</v>
      </c>
      <c r="K572" s="1"/>
      <c r="L572" s="1">
        <v>-6.0</v>
      </c>
      <c r="M572" s="1"/>
      <c r="N572" s="1">
        <v>12.317566666666666</v>
      </c>
      <c r="O572" s="1" t="s">
        <v>36</v>
      </c>
      <c r="P572" s="1" t="s">
        <v>333</v>
      </c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ht="15.75" hidden="1" customHeight="1">
      <c r="A573" s="1" t="s">
        <v>32</v>
      </c>
      <c r="B573" s="1" t="s">
        <v>17</v>
      </c>
      <c r="C573" s="1">
        <v>672.0</v>
      </c>
      <c r="D573" s="1">
        <v>0.0</v>
      </c>
      <c r="E573" s="1" t="s">
        <v>1980</v>
      </c>
      <c r="F573" s="1" t="s">
        <v>66</v>
      </c>
      <c r="G573" s="1" t="s">
        <v>27</v>
      </c>
      <c r="H573" s="1" t="s">
        <v>1997</v>
      </c>
      <c r="I573" s="1" t="s">
        <v>1998</v>
      </c>
      <c r="J573" s="1" t="s">
        <v>1999</v>
      </c>
      <c r="K573" s="1" t="s">
        <v>2000</v>
      </c>
      <c r="L573" s="1">
        <v>3.0</v>
      </c>
      <c r="M573" s="1">
        <v>0.005683333333333334</v>
      </c>
      <c r="N573" s="1">
        <v>21.32893333333333</v>
      </c>
      <c r="O573" s="1" t="s">
        <v>36</v>
      </c>
      <c r="P573" s="1" t="s">
        <v>2001</v>
      </c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ht="15.75" hidden="1" customHeight="1">
      <c r="A574" s="1" t="s">
        <v>32</v>
      </c>
      <c r="B574" s="1" t="s">
        <v>17</v>
      </c>
      <c r="C574" s="1">
        <v>328.0</v>
      </c>
      <c r="D574" s="1">
        <v>50.0</v>
      </c>
      <c r="E574" s="1"/>
      <c r="F574" s="1" t="s">
        <v>18</v>
      </c>
      <c r="G574" s="1" t="s">
        <v>27</v>
      </c>
      <c r="H574" s="1" t="s">
        <v>2002</v>
      </c>
      <c r="I574" s="1" t="s">
        <v>2003</v>
      </c>
      <c r="J574" s="1" t="s">
        <v>2003</v>
      </c>
      <c r="K574" s="1"/>
      <c r="L574" s="1">
        <v>-3.0</v>
      </c>
      <c r="M574" s="1"/>
      <c r="N574" s="1">
        <v>15.5502</v>
      </c>
      <c r="O574" s="1" t="s">
        <v>36</v>
      </c>
      <c r="P574" s="1" t="s">
        <v>2004</v>
      </c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ht="15.75" hidden="1" customHeight="1">
      <c r="A575" s="1" t="s">
        <v>16</v>
      </c>
      <c r="B575" s="1" t="s">
        <v>17</v>
      </c>
      <c r="C575" s="1">
        <v>249.0</v>
      </c>
      <c r="D575" s="1">
        <v>0.0</v>
      </c>
      <c r="E575" s="1"/>
      <c r="F575" s="1" t="s">
        <v>18</v>
      </c>
      <c r="G575" s="1" t="s">
        <v>19</v>
      </c>
      <c r="H575" s="1" t="s">
        <v>2005</v>
      </c>
      <c r="I575" s="1" t="s">
        <v>2006</v>
      </c>
      <c r="J575" s="1" t="s">
        <v>2006</v>
      </c>
      <c r="K575" s="1"/>
      <c r="L575" s="1">
        <v>2.0</v>
      </c>
      <c r="M575" s="1"/>
      <c r="N575" s="1">
        <v>7.099033333333334</v>
      </c>
      <c r="O575" s="1" t="s">
        <v>22</v>
      </c>
      <c r="P575" s="1" t="s">
        <v>2007</v>
      </c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ht="15.75" hidden="1" customHeight="1">
      <c r="A576" s="1" t="s">
        <v>32</v>
      </c>
      <c r="B576" s="1" t="s">
        <v>17</v>
      </c>
      <c r="C576" s="1">
        <v>309.0</v>
      </c>
      <c r="D576" s="1">
        <v>0.0</v>
      </c>
      <c r="E576" s="1" t="s">
        <v>1980</v>
      </c>
      <c r="F576" s="1" t="s">
        <v>66</v>
      </c>
      <c r="G576" s="1" t="s">
        <v>27</v>
      </c>
      <c r="H576" s="1" t="s">
        <v>2008</v>
      </c>
      <c r="I576" s="1" t="s">
        <v>2009</v>
      </c>
      <c r="J576" s="1" t="s">
        <v>2010</v>
      </c>
      <c r="K576" s="1" t="s">
        <v>2011</v>
      </c>
      <c r="L576" s="1">
        <v>-5.0</v>
      </c>
      <c r="M576" s="1">
        <v>0.0072</v>
      </c>
      <c r="N576" s="1">
        <v>12.024866666666666</v>
      </c>
      <c r="O576" s="1" t="s">
        <v>36</v>
      </c>
      <c r="P576" s="1" t="s">
        <v>2012</v>
      </c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ht="15.75" hidden="1" customHeight="1">
      <c r="A577" s="1" t="s">
        <v>16</v>
      </c>
      <c r="B577" s="1" t="s">
        <v>17</v>
      </c>
      <c r="C577" s="1">
        <v>528.0</v>
      </c>
      <c r="D577" s="1">
        <v>0.0</v>
      </c>
      <c r="E577" s="1"/>
      <c r="F577" s="1" t="s">
        <v>18</v>
      </c>
      <c r="G577" s="1" t="s">
        <v>19</v>
      </c>
      <c r="H577" s="1" t="s">
        <v>2013</v>
      </c>
      <c r="I577" s="1" t="s">
        <v>2014</v>
      </c>
      <c r="J577" s="1" t="s">
        <v>2014</v>
      </c>
      <c r="K577" s="1"/>
      <c r="L577" s="1">
        <v>4.0</v>
      </c>
      <c r="M577" s="1"/>
      <c r="N577" s="1">
        <v>9.7093</v>
      </c>
      <c r="O577" s="1" t="s">
        <v>22</v>
      </c>
      <c r="P577" s="1" t="s">
        <v>2015</v>
      </c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ht="15.75" hidden="1" customHeight="1">
      <c r="A578" s="1" t="s">
        <v>16</v>
      </c>
      <c r="B578" s="1" t="s">
        <v>17</v>
      </c>
      <c r="C578" s="1">
        <v>20.0</v>
      </c>
      <c r="D578" s="1">
        <v>35.0</v>
      </c>
      <c r="E578" s="1"/>
      <c r="F578" s="1" t="s">
        <v>18</v>
      </c>
      <c r="G578" s="1" t="s">
        <v>19</v>
      </c>
      <c r="H578" s="1" t="s">
        <v>2016</v>
      </c>
      <c r="I578" s="1" t="s">
        <v>2017</v>
      </c>
      <c r="J578" s="1" t="s">
        <v>2017</v>
      </c>
      <c r="K578" s="1"/>
      <c r="L578" s="1">
        <v>-4.0</v>
      </c>
      <c r="M578" s="1"/>
      <c r="N578" s="1">
        <v>0.9385</v>
      </c>
      <c r="O578" s="1" t="s">
        <v>22</v>
      </c>
      <c r="P578" s="1" t="s">
        <v>2018</v>
      </c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ht="15.75" hidden="1" customHeight="1">
      <c r="A579" s="1" t="s">
        <v>32</v>
      </c>
      <c r="B579" s="1" t="s">
        <v>17</v>
      </c>
      <c r="C579" s="1">
        <v>216.0</v>
      </c>
      <c r="D579" s="1">
        <v>34.0</v>
      </c>
      <c r="E579" s="1" t="s">
        <v>1980</v>
      </c>
      <c r="F579" s="1" t="s">
        <v>66</v>
      </c>
      <c r="G579" s="1" t="s">
        <v>27</v>
      </c>
      <c r="H579" s="1" t="s">
        <v>2019</v>
      </c>
      <c r="I579" s="1" t="s">
        <v>2020</v>
      </c>
      <c r="J579" s="1" t="s">
        <v>2021</v>
      </c>
      <c r="K579" s="1" t="s">
        <v>2022</v>
      </c>
      <c r="L579" s="1">
        <v>-9.0</v>
      </c>
      <c r="M579" s="1">
        <v>0.00585</v>
      </c>
      <c r="N579" s="1">
        <v>13.242333333333333</v>
      </c>
      <c r="O579" s="1" t="s">
        <v>36</v>
      </c>
      <c r="P579" s="1" t="s">
        <v>2023</v>
      </c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ht="15.75" hidden="1" customHeight="1">
      <c r="A580" s="1" t="s">
        <v>16</v>
      </c>
      <c r="B580" s="1" t="s">
        <v>17</v>
      </c>
      <c r="C580" s="1">
        <v>119.0</v>
      </c>
      <c r="D580" s="1">
        <v>0.0</v>
      </c>
      <c r="E580" s="1"/>
      <c r="F580" s="1" t="s">
        <v>18</v>
      </c>
      <c r="G580" s="1" t="s">
        <v>19</v>
      </c>
      <c r="H580" s="1" t="s">
        <v>2024</v>
      </c>
      <c r="I580" s="1" t="s">
        <v>2025</v>
      </c>
      <c r="J580" s="1" t="s">
        <v>2025</v>
      </c>
      <c r="K580" s="1"/>
      <c r="L580" s="1">
        <v>3.0</v>
      </c>
      <c r="M580" s="1"/>
      <c r="N580" s="1">
        <v>8.105083333333333</v>
      </c>
      <c r="O580" s="1" t="s">
        <v>22</v>
      </c>
      <c r="P580" s="1" t="s">
        <v>2026</v>
      </c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ht="15.75" hidden="1" customHeight="1">
      <c r="A581" s="1" t="s">
        <v>57</v>
      </c>
      <c r="B581" s="1" t="s">
        <v>17</v>
      </c>
      <c r="C581" s="1">
        <v>329.0</v>
      </c>
      <c r="D581" s="1">
        <v>0.0</v>
      </c>
      <c r="E581" s="1" t="s">
        <v>58</v>
      </c>
      <c r="F581" s="1" t="s">
        <v>26</v>
      </c>
      <c r="G581" s="1" t="s">
        <v>27</v>
      </c>
      <c r="H581" s="1" t="s">
        <v>2027</v>
      </c>
      <c r="I581" s="1" t="s">
        <v>2028</v>
      </c>
      <c r="J581" s="1" t="s">
        <v>2028</v>
      </c>
      <c r="K581" s="1"/>
      <c r="L581" s="1">
        <v>-5.0</v>
      </c>
      <c r="M581" s="1"/>
      <c r="N581" s="1">
        <v>9.591916666666666</v>
      </c>
      <c r="O581" s="1" t="s">
        <v>30</v>
      </c>
      <c r="P581" s="1" t="s">
        <v>1071</v>
      </c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ht="15.75" hidden="1" customHeight="1">
      <c r="A582" s="1" t="s">
        <v>32</v>
      </c>
      <c r="B582" s="1" t="s">
        <v>17</v>
      </c>
      <c r="C582" s="1">
        <v>276.0</v>
      </c>
      <c r="D582" s="1">
        <v>13.0</v>
      </c>
      <c r="E582" s="1" t="s">
        <v>1980</v>
      </c>
      <c r="F582" s="1" t="s">
        <v>66</v>
      </c>
      <c r="G582" s="1" t="s">
        <v>27</v>
      </c>
      <c r="H582" s="1" t="s">
        <v>2029</v>
      </c>
      <c r="I582" s="1" t="s">
        <v>2030</v>
      </c>
      <c r="J582" s="1" t="s">
        <v>2031</v>
      </c>
      <c r="K582" s="1" t="s">
        <v>2032</v>
      </c>
      <c r="L582" s="1">
        <v>-10.0</v>
      </c>
      <c r="M582" s="1">
        <v>0.005233333333333334</v>
      </c>
      <c r="N582" s="1">
        <v>8.2113</v>
      </c>
      <c r="O582" s="1" t="s">
        <v>36</v>
      </c>
      <c r="P582" s="1" t="s">
        <v>2033</v>
      </c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ht="15.75" hidden="1" customHeight="1">
      <c r="A583" s="1" t="s">
        <v>41</v>
      </c>
      <c r="B583" s="1" t="s">
        <v>17</v>
      </c>
      <c r="C583" s="1">
        <v>329.0</v>
      </c>
      <c r="D583" s="1">
        <v>0.0</v>
      </c>
      <c r="E583" s="1"/>
      <c r="F583" s="1" t="s">
        <v>26</v>
      </c>
      <c r="G583" s="1" t="s">
        <v>19</v>
      </c>
      <c r="H583" s="1" t="s">
        <v>2034</v>
      </c>
      <c r="I583" s="1" t="s">
        <v>2035</v>
      </c>
      <c r="J583" s="1" t="s">
        <v>2035</v>
      </c>
      <c r="K583" s="1"/>
      <c r="L583" s="1">
        <v>-4.0</v>
      </c>
      <c r="M583" s="1"/>
      <c r="N583" s="1">
        <v>10.9456</v>
      </c>
      <c r="O583" s="1" t="s">
        <v>30</v>
      </c>
      <c r="P583" s="1" t="s">
        <v>1014</v>
      </c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ht="15.75" hidden="1" customHeight="1">
      <c r="A584" s="1" t="s">
        <v>57</v>
      </c>
      <c r="B584" s="1" t="s">
        <v>17</v>
      </c>
      <c r="C584" s="1">
        <v>294.0</v>
      </c>
      <c r="D584" s="1">
        <v>0.0</v>
      </c>
      <c r="E584" s="1" t="s">
        <v>58</v>
      </c>
      <c r="F584" s="1" t="s">
        <v>26</v>
      </c>
      <c r="G584" s="1" t="s">
        <v>27</v>
      </c>
      <c r="H584" s="1" t="s">
        <v>2036</v>
      </c>
      <c r="I584" s="1" t="s">
        <v>2037</v>
      </c>
      <c r="J584" s="1" t="s">
        <v>2037</v>
      </c>
      <c r="K584" s="1"/>
      <c r="L584" s="1">
        <v>-4.0</v>
      </c>
      <c r="M584" s="1"/>
      <c r="N584" s="1">
        <v>10.697966666666666</v>
      </c>
      <c r="O584" s="1" t="s">
        <v>30</v>
      </c>
      <c r="P584" s="1" t="s">
        <v>2038</v>
      </c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ht="15.75" hidden="1" customHeight="1">
      <c r="A585" s="1" t="s">
        <v>32</v>
      </c>
      <c r="B585" s="1" t="s">
        <v>17</v>
      </c>
      <c r="C585" s="1">
        <v>199.0</v>
      </c>
      <c r="D585" s="1">
        <v>50.0</v>
      </c>
      <c r="E585" s="1"/>
      <c r="F585" s="1" t="s">
        <v>18</v>
      </c>
      <c r="G585" s="1" t="s">
        <v>27</v>
      </c>
      <c r="H585" s="1" t="s">
        <v>2039</v>
      </c>
      <c r="I585" s="1" t="s">
        <v>2040</v>
      </c>
      <c r="J585" s="1" t="s">
        <v>2040</v>
      </c>
      <c r="K585" s="1"/>
      <c r="L585" s="1">
        <v>-8.0</v>
      </c>
      <c r="M585" s="1"/>
      <c r="N585" s="1">
        <v>10.445133333333333</v>
      </c>
      <c r="O585" s="1" t="s">
        <v>36</v>
      </c>
      <c r="P585" s="1" t="s">
        <v>542</v>
      </c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ht="15.75" hidden="1" customHeight="1">
      <c r="A586" s="1" t="s">
        <v>32</v>
      </c>
      <c r="B586" s="1" t="s">
        <v>17</v>
      </c>
      <c r="C586" s="1">
        <v>386.0</v>
      </c>
      <c r="D586" s="1">
        <v>97.0</v>
      </c>
      <c r="E586" s="1"/>
      <c r="F586" s="1" t="s">
        <v>18</v>
      </c>
      <c r="G586" s="1" t="s">
        <v>27</v>
      </c>
      <c r="H586" s="1" t="s">
        <v>2041</v>
      </c>
      <c r="I586" s="1" t="s">
        <v>2042</v>
      </c>
      <c r="J586" s="1" t="s">
        <v>2042</v>
      </c>
      <c r="K586" s="1"/>
      <c r="L586" s="1">
        <v>-7.0</v>
      </c>
      <c r="M586" s="1"/>
      <c r="N586" s="1">
        <v>22.8845</v>
      </c>
      <c r="O586" s="1" t="s">
        <v>36</v>
      </c>
      <c r="P586" s="1" t="s">
        <v>2043</v>
      </c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ht="15.75" hidden="1" customHeight="1">
      <c r="A587" s="1" t="s">
        <v>57</v>
      </c>
      <c r="B587" s="1" t="s">
        <v>17</v>
      </c>
      <c r="C587" s="2">
        <v>264.0</v>
      </c>
      <c r="D587" s="1">
        <v>0.0</v>
      </c>
      <c r="E587" s="1" t="s">
        <v>58</v>
      </c>
      <c r="F587" s="1" t="s">
        <v>26</v>
      </c>
      <c r="G587" s="1" t="s">
        <v>27</v>
      </c>
      <c r="H587" s="1" t="s">
        <v>2044</v>
      </c>
      <c r="I587" s="1" t="s">
        <v>2045</v>
      </c>
      <c r="J587" s="1" t="s">
        <v>2045</v>
      </c>
      <c r="K587" s="1"/>
      <c r="L587" s="1">
        <v>-4.0</v>
      </c>
      <c r="M587" s="1"/>
      <c r="N587" s="1">
        <v>10.020616666666667</v>
      </c>
      <c r="O587" s="1" t="s">
        <v>30</v>
      </c>
      <c r="P587" s="1" t="s">
        <v>233</v>
      </c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ht="15.75" hidden="1" customHeight="1">
      <c r="A588" s="1" t="s">
        <v>41</v>
      </c>
      <c r="B588" s="1" t="s">
        <v>17</v>
      </c>
      <c r="C588" s="1">
        <v>329.0</v>
      </c>
      <c r="D588" s="1">
        <v>0.0</v>
      </c>
      <c r="E588" s="1"/>
      <c r="F588" s="1" t="s">
        <v>26</v>
      </c>
      <c r="G588" s="1" t="s">
        <v>27</v>
      </c>
      <c r="H588" s="1" t="s">
        <v>2046</v>
      </c>
      <c r="I588" s="1" t="s">
        <v>2047</v>
      </c>
      <c r="J588" s="1" t="s">
        <v>2047</v>
      </c>
      <c r="K588" s="1"/>
      <c r="L588" s="1">
        <v>-6.0</v>
      </c>
      <c r="M588" s="1"/>
      <c r="N588" s="1">
        <v>8.93805</v>
      </c>
      <c r="O588" s="1" t="s">
        <v>30</v>
      </c>
      <c r="P588" s="1" t="s">
        <v>2048</v>
      </c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ht="15.75" hidden="1" customHeight="1">
      <c r="A589" s="1" t="s">
        <v>32</v>
      </c>
      <c r="B589" s="1" t="s">
        <v>17</v>
      </c>
      <c r="C589" s="1">
        <v>502.0</v>
      </c>
      <c r="D589" s="1">
        <v>126.0</v>
      </c>
      <c r="E589" s="1"/>
      <c r="F589" s="1" t="s">
        <v>18</v>
      </c>
      <c r="G589" s="1" t="s">
        <v>27</v>
      </c>
      <c r="H589" s="1" t="s">
        <v>2049</v>
      </c>
      <c r="I589" s="1" t="s">
        <v>2050</v>
      </c>
      <c r="J589" s="1" t="s">
        <v>2050</v>
      </c>
      <c r="K589" s="1"/>
      <c r="L589" s="1">
        <v>-6.0</v>
      </c>
      <c r="M589" s="1"/>
      <c r="N589" s="1">
        <v>12.482183333333333</v>
      </c>
      <c r="O589" s="1" t="s">
        <v>36</v>
      </c>
      <c r="P589" s="1" t="s">
        <v>2051</v>
      </c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ht="15.75" hidden="1" customHeight="1">
      <c r="A590" s="1" t="s">
        <v>32</v>
      </c>
      <c r="B590" s="1" t="s">
        <v>17</v>
      </c>
      <c r="C590" s="1">
        <v>309.0</v>
      </c>
      <c r="D590" s="1">
        <v>0.0</v>
      </c>
      <c r="E590" s="1" t="s">
        <v>1980</v>
      </c>
      <c r="F590" s="1" t="s">
        <v>66</v>
      </c>
      <c r="G590" s="1" t="s">
        <v>19</v>
      </c>
      <c r="H590" s="1" t="s">
        <v>2052</v>
      </c>
      <c r="I590" s="1" t="s">
        <v>2053</v>
      </c>
      <c r="J590" s="1" t="s">
        <v>2054</v>
      </c>
      <c r="K590" s="1" t="s">
        <v>2055</v>
      </c>
      <c r="L590" s="1">
        <v>-4.0</v>
      </c>
      <c r="M590" s="1">
        <v>0.009516666666666666</v>
      </c>
      <c r="N590" s="1">
        <v>17.10575</v>
      </c>
      <c r="O590" s="1" t="s">
        <v>36</v>
      </c>
      <c r="P590" s="1" t="s">
        <v>2056</v>
      </c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ht="15.75" hidden="1" customHeight="1">
      <c r="A591" s="1" t="s">
        <v>41</v>
      </c>
      <c r="B591" s="1" t="s">
        <v>17</v>
      </c>
      <c r="C591" s="1">
        <v>329.0</v>
      </c>
      <c r="D591" s="1">
        <v>0.0</v>
      </c>
      <c r="E591" s="1"/>
      <c r="F591" s="1" t="s">
        <v>26</v>
      </c>
      <c r="G591" s="1" t="s">
        <v>27</v>
      </c>
      <c r="H591" s="1" t="s">
        <v>2057</v>
      </c>
      <c r="I591" s="1" t="s">
        <v>2058</v>
      </c>
      <c r="J591" s="1" t="s">
        <v>2058</v>
      </c>
      <c r="K591" s="1"/>
      <c r="L591" s="1">
        <v>-6.0</v>
      </c>
      <c r="M591" s="1"/>
      <c r="N591" s="1">
        <v>8.986083333333333</v>
      </c>
      <c r="O591" s="1" t="s">
        <v>30</v>
      </c>
      <c r="P591" s="1" t="s">
        <v>1014</v>
      </c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ht="15.75" hidden="1" customHeight="1">
      <c r="A592" s="1" t="s">
        <v>41</v>
      </c>
      <c r="B592" s="1" t="s">
        <v>17</v>
      </c>
      <c r="C592" s="1">
        <v>329.0</v>
      </c>
      <c r="D592" s="1">
        <v>0.0</v>
      </c>
      <c r="E592" s="1"/>
      <c r="F592" s="1" t="s">
        <v>26</v>
      </c>
      <c r="G592" s="1" t="s">
        <v>27</v>
      </c>
      <c r="H592" s="1" t="s">
        <v>2059</v>
      </c>
      <c r="I592" s="1" t="s">
        <v>2060</v>
      </c>
      <c r="J592" s="1" t="s">
        <v>2060</v>
      </c>
      <c r="K592" s="1"/>
      <c r="L592" s="1">
        <v>-5.0</v>
      </c>
      <c r="M592" s="1"/>
      <c r="N592" s="1">
        <v>9.938916666666668</v>
      </c>
      <c r="O592" s="1" t="s">
        <v>30</v>
      </c>
      <c r="P592" s="1" t="s">
        <v>2061</v>
      </c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ht="15.75" hidden="1" customHeight="1">
      <c r="A593" s="1" t="s">
        <v>32</v>
      </c>
      <c r="B593" s="1" t="s">
        <v>17</v>
      </c>
      <c r="C593" s="1">
        <v>300.0</v>
      </c>
      <c r="D593" s="1">
        <v>60.0</v>
      </c>
      <c r="E593" s="1"/>
      <c r="F593" s="1" t="s">
        <v>18</v>
      </c>
      <c r="G593" s="1" t="s">
        <v>27</v>
      </c>
      <c r="H593" s="1" t="s">
        <v>2062</v>
      </c>
      <c r="I593" s="1" t="s">
        <v>2063</v>
      </c>
      <c r="J593" s="1" t="s">
        <v>2063</v>
      </c>
      <c r="K593" s="1"/>
      <c r="L593" s="1">
        <v>-15.0</v>
      </c>
      <c r="M593" s="1"/>
      <c r="N593" s="1">
        <v>7.9032333333333336</v>
      </c>
      <c r="O593" s="1" t="s">
        <v>36</v>
      </c>
      <c r="P593" s="1" t="s">
        <v>2064</v>
      </c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ht="15.75" hidden="1" customHeight="1">
      <c r="A594" s="1" t="s">
        <v>32</v>
      </c>
      <c r="B594" s="1" t="s">
        <v>17</v>
      </c>
      <c r="C594" s="2">
        <v>215.0</v>
      </c>
      <c r="D594" s="1">
        <v>54.0</v>
      </c>
      <c r="E594" s="1"/>
      <c r="F594" s="1" t="s">
        <v>18</v>
      </c>
      <c r="G594" s="1" t="s">
        <v>33</v>
      </c>
      <c r="H594" s="1" t="s">
        <v>2065</v>
      </c>
      <c r="I594" s="1" t="s">
        <v>2066</v>
      </c>
      <c r="J594" s="1" t="s">
        <v>2066</v>
      </c>
      <c r="K594" s="1"/>
      <c r="L594" s="1">
        <v>-10.0</v>
      </c>
      <c r="M594" s="1"/>
      <c r="N594" s="1">
        <v>40.90015</v>
      </c>
      <c r="O594" s="1" t="s">
        <v>36</v>
      </c>
      <c r="P594" s="1" t="s">
        <v>146</v>
      </c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ht="15.75" hidden="1" customHeight="1">
      <c r="A595" s="1" t="s">
        <v>32</v>
      </c>
      <c r="B595" s="1" t="s">
        <v>17</v>
      </c>
      <c r="C595" s="1">
        <v>299.0</v>
      </c>
      <c r="D595" s="1">
        <v>0.0</v>
      </c>
      <c r="E595" s="1" t="s">
        <v>1980</v>
      </c>
      <c r="F595" s="1" t="s">
        <v>66</v>
      </c>
      <c r="G595" s="1" t="s">
        <v>19</v>
      </c>
      <c r="H595" s="1" t="s">
        <v>2067</v>
      </c>
      <c r="I595" s="1" t="s">
        <v>2068</v>
      </c>
      <c r="J595" s="1" t="s">
        <v>2069</v>
      </c>
      <c r="K595" s="1" t="s">
        <v>2070</v>
      </c>
      <c r="L595" s="1">
        <v>-8.0</v>
      </c>
      <c r="M595" s="1">
        <v>3.16435</v>
      </c>
      <c r="N595" s="1">
        <v>75.69605</v>
      </c>
      <c r="O595" s="1" t="s">
        <v>36</v>
      </c>
      <c r="P595" s="1" t="s">
        <v>2071</v>
      </c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ht="15.75" hidden="1" customHeight="1">
      <c r="A596" s="1" t="s">
        <v>16</v>
      </c>
      <c r="B596" s="1" t="s">
        <v>17</v>
      </c>
      <c r="C596" s="1">
        <v>274.0</v>
      </c>
      <c r="D596" s="1">
        <v>0.0</v>
      </c>
      <c r="E596" s="1"/>
      <c r="F596" s="1" t="s">
        <v>18</v>
      </c>
      <c r="G596" s="1" t="s">
        <v>19</v>
      </c>
      <c r="H596" s="1" t="s">
        <v>2072</v>
      </c>
      <c r="I596" s="1" t="s">
        <v>2073</v>
      </c>
      <c r="J596" s="1" t="s">
        <v>2073</v>
      </c>
      <c r="K596" s="1"/>
      <c r="L596" s="1">
        <v>1.0</v>
      </c>
      <c r="M596" s="1"/>
      <c r="N596" s="1">
        <v>6.843116666666667</v>
      </c>
      <c r="O596" s="1" t="s">
        <v>22</v>
      </c>
      <c r="P596" s="1" t="s">
        <v>2074</v>
      </c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ht="15.75" hidden="1" customHeight="1">
      <c r="A597" s="1" t="s">
        <v>57</v>
      </c>
      <c r="B597" s="1" t="s">
        <v>17</v>
      </c>
      <c r="C597" s="1">
        <v>224.0</v>
      </c>
      <c r="D597" s="1">
        <v>0.0</v>
      </c>
      <c r="E597" s="1" t="s">
        <v>58</v>
      </c>
      <c r="F597" s="1" t="s">
        <v>26</v>
      </c>
      <c r="G597" s="1" t="s">
        <v>27</v>
      </c>
      <c r="H597" s="1" t="s">
        <v>2075</v>
      </c>
      <c r="I597" s="1" t="s">
        <v>2076</v>
      </c>
      <c r="J597" s="1" t="s">
        <v>2076</v>
      </c>
      <c r="K597" s="1"/>
      <c r="L597" s="1">
        <v>-8.0</v>
      </c>
      <c r="M597" s="1"/>
      <c r="N597" s="1">
        <v>8.092266666666667</v>
      </c>
      <c r="O597" s="1" t="s">
        <v>30</v>
      </c>
      <c r="P597" s="1" t="s">
        <v>1602</v>
      </c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ht="15.75" hidden="1" customHeight="1">
      <c r="A598" s="1" t="s">
        <v>32</v>
      </c>
      <c r="B598" s="1" t="s">
        <v>17</v>
      </c>
      <c r="C598" s="1">
        <v>299.0</v>
      </c>
      <c r="D598" s="1">
        <v>0.0</v>
      </c>
      <c r="E598" s="1" t="s">
        <v>1273</v>
      </c>
      <c r="F598" s="1" t="s">
        <v>66</v>
      </c>
      <c r="G598" s="1" t="s">
        <v>19</v>
      </c>
      <c r="H598" s="1" t="s">
        <v>2077</v>
      </c>
      <c r="I598" s="1" t="s">
        <v>2078</v>
      </c>
      <c r="J598" s="1" t="s">
        <v>2079</v>
      </c>
      <c r="K598" s="1" t="s">
        <v>2080</v>
      </c>
      <c r="L598" s="1">
        <v>-19.0</v>
      </c>
      <c r="M598" s="1">
        <v>0.007316666666666667</v>
      </c>
      <c r="N598" s="1">
        <v>10.0502</v>
      </c>
      <c r="O598" s="1" t="s">
        <v>36</v>
      </c>
      <c r="P598" s="1" t="s">
        <v>2081</v>
      </c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ht="15.75" hidden="1" customHeight="1">
      <c r="A599" s="1" t="s">
        <v>32</v>
      </c>
      <c r="B599" s="1" t="s">
        <v>17</v>
      </c>
      <c r="C599" s="1">
        <v>567.0</v>
      </c>
      <c r="D599" s="1">
        <v>0.0</v>
      </c>
      <c r="E599" s="1" t="s">
        <v>1273</v>
      </c>
      <c r="F599" s="1" t="s">
        <v>66</v>
      </c>
      <c r="G599" s="1" t="s">
        <v>27</v>
      </c>
      <c r="H599" s="1" t="s">
        <v>2082</v>
      </c>
      <c r="I599" s="1" t="s">
        <v>2083</v>
      </c>
      <c r="J599" s="1" t="s">
        <v>2084</v>
      </c>
      <c r="K599" s="1" t="s">
        <v>2085</v>
      </c>
      <c r="L599" s="1">
        <v>-3.0</v>
      </c>
      <c r="M599" s="1">
        <v>0.007483333333333333</v>
      </c>
      <c r="N599" s="1">
        <v>15.307983333333333</v>
      </c>
      <c r="O599" s="1" t="s">
        <v>36</v>
      </c>
      <c r="P599" s="1" t="s">
        <v>2086</v>
      </c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ht="15.75" hidden="1" customHeight="1">
      <c r="A600" s="1" t="s">
        <v>32</v>
      </c>
      <c r="B600" s="1" t="s">
        <v>17</v>
      </c>
      <c r="C600" s="1">
        <v>479.0</v>
      </c>
      <c r="D600" s="1">
        <v>19.0</v>
      </c>
      <c r="E600" s="1" t="s">
        <v>1273</v>
      </c>
      <c r="F600" s="1" t="s">
        <v>66</v>
      </c>
      <c r="G600" s="1" t="s">
        <v>27</v>
      </c>
      <c r="H600" s="1" t="s">
        <v>2087</v>
      </c>
      <c r="I600" s="1" t="s">
        <v>2088</v>
      </c>
      <c r="J600" s="1" t="s">
        <v>2089</v>
      </c>
      <c r="K600" s="1" t="s">
        <v>2090</v>
      </c>
      <c r="L600" s="1">
        <v>-3.0</v>
      </c>
      <c r="M600" s="1">
        <v>0.004733333333333333</v>
      </c>
      <c r="N600" s="1">
        <v>12.95675</v>
      </c>
      <c r="O600" s="1" t="s">
        <v>36</v>
      </c>
      <c r="P600" s="1" t="s">
        <v>2091</v>
      </c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ht="15.75" hidden="1" customHeight="1">
      <c r="A601" s="1" t="s">
        <v>57</v>
      </c>
      <c r="B601" s="1" t="s">
        <v>17</v>
      </c>
      <c r="C601" s="1">
        <v>842.0</v>
      </c>
      <c r="D601" s="1">
        <v>0.0</v>
      </c>
      <c r="E601" s="1" t="s">
        <v>58</v>
      </c>
      <c r="F601" s="1" t="s">
        <v>26</v>
      </c>
      <c r="G601" s="1" t="s">
        <v>27</v>
      </c>
      <c r="H601" s="1" t="s">
        <v>2092</v>
      </c>
      <c r="I601" s="1" t="s">
        <v>2093</v>
      </c>
      <c r="J601" s="1" t="s">
        <v>2093</v>
      </c>
      <c r="K601" s="1"/>
      <c r="L601" s="1">
        <v>1.0</v>
      </c>
      <c r="M601" s="1"/>
      <c r="N601" s="1">
        <v>16.998816666666666</v>
      </c>
      <c r="O601" s="1" t="s">
        <v>30</v>
      </c>
      <c r="P601" s="1" t="s">
        <v>2094</v>
      </c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ht="15.75" hidden="1" customHeight="1">
      <c r="A602" s="1" t="s">
        <v>41</v>
      </c>
      <c r="B602" s="1" t="s">
        <v>17</v>
      </c>
      <c r="C602" s="1">
        <v>448.0</v>
      </c>
      <c r="D602" s="1">
        <v>0.0</v>
      </c>
      <c r="E602" s="1"/>
      <c r="F602" s="1" t="s">
        <v>26</v>
      </c>
      <c r="G602" s="1" t="s">
        <v>27</v>
      </c>
      <c r="H602" s="1" t="s">
        <v>2095</v>
      </c>
      <c r="I602" s="1" t="s">
        <v>2096</v>
      </c>
      <c r="J602" s="1" t="s">
        <v>2096</v>
      </c>
      <c r="K602" s="1"/>
      <c r="L602" s="1">
        <v>1.0</v>
      </c>
      <c r="M602" s="1"/>
      <c r="N602" s="1">
        <v>16.881266666666665</v>
      </c>
      <c r="O602" s="1" t="s">
        <v>30</v>
      </c>
      <c r="P602" s="1" t="s">
        <v>2097</v>
      </c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ht="15.75" hidden="1" customHeight="1">
      <c r="A603" s="1" t="s">
        <v>32</v>
      </c>
      <c r="B603" s="1" t="s">
        <v>17</v>
      </c>
      <c r="C603" s="1">
        <v>250.0</v>
      </c>
      <c r="D603" s="1">
        <v>0.0</v>
      </c>
      <c r="E603" s="1" t="s">
        <v>1273</v>
      </c>
      <c r="F603" s="1" t="s">
        <v>66</v>
      </c>
      <c r="G603" s="1" t="s">
        <v>27</v>
      </c>
      <c r="H603" s="1" t="s">
        <v>2098</v>
      </c>
      <c r="I603" s="1" t="s">
        <v>2099</v>
      </c>
      <c r="J603" s="1" t="s">
        <v>2100</v>
      </c>
      <c r="K603" s="1" t="s">
        <v>2101</v>
      </c>
      <c r="L603" s="1">
        <v>-12.0</v>
      </c>
      <c r="M603" s="1">
        <v>0.006366666666666666</v>
      </c>
      <c r="N603" s="1">
        <v>10.714733333333333</v>
      </c>
      <c r="O603" s="1" t="s">
        <v>36</v>
      </c>
      <c r="P603" s="1" t="s">
        <v>2102</v>
      </c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ht="15.75" hidden="1" customHeight="1">
      <c r="A604" s="1" t="s">
        <v>24</v>
      </c>
      <c r="B604" s="1" t="s">
        <v>17</v>
      </c>
      <c r="C604" s="1">
        <v>394.0</v>
      </c>
      <c r="D604" s="1">
        <v>0.0</v>
      </c>
      <c r="E604" s="1" t="s">
        <v>693</v>
      </c>
      <c r="F604" s="1" t="s">
        <v>26</v>
      </c>
      <c r="G604" s="1" t="s">
        <v>27</v>
      </c>
      <c r="H604" s="1" t="s">
        <v>2103</v>
      </c>
      <c r="I604" s="1" t="s">
        <v>2104</v>
      </c>
      <c r="J604" s="1" t="s">
        <v>2104</v>
      </c>
      <c r="K604" s="1"/>
      <c r="L604" s="1">
        <v>-6.0</v>
      </c>
      <c r="M604" s="1"/>
      <c r="N604" s="1">
        <v>8.332083333333333</v>
      </c>
      <c r="O604" s="1" t="s">
        <v>30</v>
      </c>
      <c r="P604" s="1" t="s">
        <v>2105</v>
      </c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ht="15.75" hidden="1" customHeight="1">
      <c r="A605" s="1" t="s">
        <v>57</v>
      </c>
      <c r="B605" s="1" t="s">
        <v>17</v>
      </c>
      <c r="C605" s="1">
        <v>264.0</v>
      </c>
      <c r="D605" s="1">
        <v>0.0</v>
      </c>
      <c r="E605" s="1" t="s">
        <v>58</v>
      </c>
      <c r="F605" s="1" t="s">
        <v>26</v>
      </c>
      <c r="G605" s="1" t="s">
        <v>27</v>
      </c>
      <c r="H605" s="1" t="s">
        <v>2106</v>
      </c>
      <c r="I605" s="1" t="s">
        <v>2107</v>
      </c>
      <c r="J605" s="1" t="s">
        <v>2107</v>
      </c>
      <c r="K605" s="1"/>
      <c r="L605" s="1">
        <v>-5.0</v>
      </c>
      <c r="M605" s="1"/>
      <c r="N605" s="1">
        <v>9.167416666666666</v>
      </c>
      <c r="O605" s="1" t="s">
        <v>30</v>
      </c>
      <c r="P605" s="1" t="s">
        <v>548</v>
      </c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ht="15.75" hidden="1" customHeight="1">
      <c r="A606" s="1" t="s">
        <v>57</v>
      </c>
      <c r="B606" s="1" t="s">
        <v>17</v>
      </c>
      <c r="C606" s="1">
        <v>379.0</v>
      </c>
      <c r="D606" s="1">
        <v>0.0</v>
      </c>
      <c r="E606" s="1" t="s">
        <v>58</v>
      </c>
      <c r="F606" s="1" t="s">
        <v>26</v>
      </c>
      <c r="G606" s="1" t="s">
        <v>27</v>
      </c>
      <c r="H606" s="1" t="s">
        <v>2108</v>
      </c>
      <c r="I606" s="1" t="s">
        <v>2109</v>
      </c>
      <c r="J606" s="1" t="s">
        <v>2109</v>
      </c>
      <c r="K606" s="1"/>
      <c r="L606" s="1">
        <v>-5.0</v>
      </c>
      <c r="M606" s="1"/>
      <c r="N606" s="1">
        <v>9.859883333333334</v>
      </c>
      <c r="O606" s="1" t="s">
        <v>30</v>
      </c>
      <c r="P606" s="1" t="s">
        <v>2110</v>
      </c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ht="15.75" hidden="1" customHeight="1">
      <c r="A607" s="1" t="s">
        <v>41</v>
      </c>
      <c r="B607" s="1" t="s">
        <v>17</v>
      </c>
      <c r="C607" s="2">
        <v>264.0</v>
      </c>
      <c r="D607" s="1">
        <v>0.0</v>
      </c>
      <c r="E607" s="1"/>
      <c r="F607" s="1" t="s">
        <v>26</v>
      </c>
      <c r="G607" s="1" t="s">
        <v>19</v>
      </c>
      <c r="H607" s="1" t="s">
        <v>2111</v>
      </c>
      <c r="I607" s="1" t="s">
        <v>2112</v>
      </c>
      <c r="J607" s="1" t="s">
        <v>2112</v>
      </c>
      <c r="K607" s="1"/>
      <c r="L607" s="1">
        <v>-6.0</v>
      </c>
      <c r="M607" s="1"/>
      <c r="N607" s="1">
        <v>8.449616666666667</v>
      </c>
      <c r="O607" s="1" t="s">
        <v>30</v>
      </c>
      <c r="P607" s="1" t="s">
        <v>1258</v>
      </c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ht="15.75" hidden="1" customHeight="1">
      <c r="A608" s="1" t="s">
        <v>32</v>
      </c>
      <c r="B608" s="1" t="s">
        <v>17</v>
      </c>
      <c r="C608" s="2">
        <v>355.0</v>
      </c>
      <c r="D608" s="1">
        <v>0.0</v>
      </c>
      <c r="E608" s="1" t="s">
        <v>1273</v>
      </c>
      <c r="F608" s="1" t="s">
        <v>66</v>
      </c>
      <c r="G608" s="1" t="s">
        <v>27</v>
      </c>
      <c r="H608" s="1" t="s">
        <v>2113</v>
      </c>
      <c r="I608" s="1" t="s">
        <v>2114</v>
      </c>
      <c r="J608" s="1" t="s">
        <v>2115</v>
      </c>
      <c r="K608" s="1" t="s">
        <v>2116</v>
      </c>
      <c r="L608" s="1">
        <v>-16.0</v>
      </c>
      <c r="M608" s="1">
        <v>0.3423833333333333</v>
      </c>
      <c r="N608" s="1">
        <v>10.317333333333334</v>
      </c>
      <c r="O608" s="1" t="s">
        <v>36</v>
      </c>
      <c r="P608" s="1" t="s">
        <v>2117</v>
      </c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ht="15.75" hidden="1" customHeight="1">
      <c r="A609" s="1" t="s">
        <v>24</v>
      </c>
      <c r="B609" s="1" t="s">
        <v>17</v>
      </c>
      <c r="C609" s="1">
        <v>436.0</v>
      </c>
      <c r="D609" s="1">
        <v>0.0</v>
      </c>
      <c r="E609" s="1" t="s">
        <v>693</v>
      </c>
      <c r="F609" s="1" t="s">
        <v>26</v>
      </c>
      <c r="G609" s="1" t="s">
        <v>27</v>
      </c>
      <c r="H609" s="1" t="s">
        <v>2118</v>
      </c>
      <c r="I609" s="1" t="s">
        <v>2119</v>
      </c>
      <c r="J609" s="1" t="s">
        <v>2119</v>
      </c>
      <c r="K609" s="1"/>
      <c r="L609" s="1">
        <v>-5.0</v>
      </c>
      <c r="M609" s="1"/>
      <c r="N609" s="1">
        <v>9.71565</v>
      </c>
      <c r="O609" s="1" t="s">
        <v>30</v>
      </c>
      <c r="P609" s="1" t="s">
        <v>2120</v>
      </c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ht="15.75" hidden="1" customHeight="1">
      <c r="A610" s="1" t="s">
        <v>41</v>
      </c>
      <c r="B610" s="1" t="s">
        <v>17</v>
      </c>
      <c r="C610" s="1">
        <v>331.0</v>
      </c>
      <c r="D610" s="1">
        <v>0.0</v>
      </c>
      <c r="E610" s="1"/>
      <c r="F610" s="1" t="s">
        <v>26</v>
      </c>
      <c r="G610" s="1" t="s">
        <v>19</v>
      </c>
      <c r="H610" s="1" t="s">
        <v>2121</v>
      </c>
      <c r="I610" s="1" t="s">
        <v>2122</v>
      </c>
      <c r="J610" s="1" t="s">
        <v>2122</v>
      </c>
      <c r="K610" s="1"/>
      <c r="L610" s="1">
        <v>-7.0</v>
      </c>
      <c r="M610" s="1"/>
      <c r="N610" s="1">
        <v>7.737</v>
      </c>
      <c r="O610" s="1" t="s">
        <v>30</v>
      </c>
      <c r="P610" s="1" t="s">
        <v>2123</v>
      </c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ht="15.75" hidden="1" customHeight="1">
      <c r="A611" s="1" t="s">
        <v>57</v>
      </c>
      <c r="B611" s="1" t="s">
        <v>17</v>
      </c>
      <c r="C611" s="1">
        <v>309.0</v>
      </c>
      <c r="D611" s="1">
        <v>0.0</v>
      </c>
      <c r="E611" s="1" t="s">
        <v>58</v>
      </c>
      <c r="F611" s="1" t="s">
        <v>26</v>
      </c>
      <c r="G611" s="1" t="s">
        <v>27</v>
      </c>
      <c r="H611" s="1" t="s">
        <v>2124</v>
      </c>
      <c r="I611" s="1" t="s">
        <v>2125</v>
      </c>
      <c r="J611" s="1" t="s">
        <v>2125</v>
      </c>
      <c r="K611" s="1"/>
      <c r="L611" s="1">
        <v>-5.0</v>
      </c>
      <c r="M611" s="1"/>
      <c r="N611" s="1">
        <v>9.4267</v>
      </c>
      <c r="O611" s="1" t="s">
        <v>30</v>
      </c>
      <c r="P611" s="1" t="s">
        <v>2126</v>
      </c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ht="15.75" hidden="1" customHeight="1">
      <c r="A612" s="1" t="s">
        <v>32</v>
      </c>
      <c r="B612" s="1" t="s">
        <v>17</v>
      </c>
      <c r="C612" s="2">
        <v>199.0</v>
      </c>
      <c r="D612" s="1">
        <v>50.0</v>
      </c>
      <c r="E612" s="1"/>
      <c r="F612" s="1" t="s">
        <v>18</v>
      </c>
      <c r="G612" s="1" t="s">
        <v>19</v>
      </c>
      <c r="H612" s="1" t="s">
        <v>2127</v>
      </c>
      <c r="I612" s="1" t="s">
        <v>2128</v>
      </c>
      <c r="J612" s="1" t="s">
        <v>2128</v>
      </c>
      <c r="K612" s="1"/>
      <c r="L612" s="1">
        <v>-7.0</v>
      </c>
      <c r="M612" s="1"/>
      <c r="N612" s="1">
        <v>11.614833333333333</v>
      </c>
      <c r="O612" s="1" t="s">
        <v>36</v>
      </c>
      <c r="P612" s="1" t="s">
        <v>2129</v>
      </c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ht="15.75" hidden="1" customHeight="1">
      <c r="A613" s="1" t="s">
        <v>32</v>
      </c>
      <c r="B613" s="1" t="s">
        <v>17</v>
      </c>
      <c r="C613" s="2">
        <v>414.0</v>
      </c>
      <c r="D613" s="1">
        <v>0.0</v>
      </c>
      <c r="E613" s="1" t="s">
        <v>1273</v>
      </c>
      <c r="F613" s="1" t="s">
        <v>66</v>
      </c>
      <c r="G613" s="1" t="s">
        <v>27</v>
      </c>
      <c r="H613" s="1" t="s">
        <v>2130</v>
      </c>
      <c r="I613" s="1" t="s">
        <v>2131</v>
      </c>
      <c r="J613" s="1" t="s">
        <v>2132</v>
      </c>
      <c r="K613" s="1" t="s">
        <v>2133</v>
      </c>
      <c r="L613" s="1">
        <v>2.0</v>
      </c>
      <c r="M613" s="1">
        <v>0.006016666666666667</v>
      </c>
      <c r="N613" s="1">
        <v>23.727516666666666</v>
      </c>
      <c r="O613" s="1" t="s">
        <v>36</v>
      </c>
      <c r="P613" s="1" t="s">
        <v>2134</v>
      </c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ht="15.75" hidden="1" customHeight="1">
      <c r="A614" s="1" t="s">
        <v>57</v>
      </c>
      <c r="B614" s="1" t="s">
        <v>17</v>
      </c>
      <c r="C614" s="1">
        <v>517.0</v>
      </c>
      <c r="D614" s="1">
        <v>0.0</v>
      </c>
      <c r="E614" s="1" t="s">
        <v>58</v>
      </c>
      <c r="F614" s="1" t="s">
        <v>26</v>
      </c>
      <c r="G614" s="1" t="s">
        <v>27</v>
      </c>
      <c r="H614" s="1" t="s">
        <v>2135</v>
      </c>
      <c r="I614" s="1" t="s">
        <v>2136</v>
      </c>
      <c r="J614" s="1" t="s">
        <v>2136</v>
      </c>
      <c r="K614" s="1"/>
      <c r="L614" s="1">
        <v>0.0</v>
      </c>
      <c r="M614" s="1"/>
      <c r="N614" s="1">
        <v>14.865983333333334</v>
      </c>
      <c r="O614" s="1" t="s">
        <v>30</v>
      </c>
      <c r="P614" s="1" t="s">
        <v>2137</v>
      </c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ht="15.75" hidden="1" customHeight="1">
      <c r="A615" s="1" t="s">
        <v>32</v>
      </c>
      <c r="B615" s="1" t="s">
        <v>17</v>
      </c>
      <c r="C615" s="2">
        <v>250.0</v>
      </c>
      <c r="D615" s="1">
        <v>0.0</v>
      </c>
      <c r="E615" s="1" t="s">
        <v>1273</v>
      </c>
      <c r="F615" s="1" t="s">
        <v>66</v>
      </c>
      <c r="G615" s="1" t="s">
        <v>19</v>
      </c>
      <c r="H615" s="1" t="s">
        <v>2138</v>
      </c>
      <c r="I615" s="1" t="s">
        <v>2139</v>
      </c>
      <c r="J615" s="1" t="s">
        <v>2140</v>
      </c>
      <c r="K615" s="1" t="s">
        <v>2141</v>
      </c>
      <c r="L615" s="1">
        <v>4.0</v>
      </c>
      <c r="M615" s="1">
        <v>0.007666666666666666</v>
      </c>
      <c r="N615" s="1">
        <v>24.30635</v>
      </c>
      <c r="O615" s="1" t="s">
        <v>36</v>
      </c>
      <c r="P615" s="1" t="s">
        <v>2142</v>
      </c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ht="15.75" hidden="1" customHeight="1">
      <c r="A616" s="1" t="s">
        <v>32</v>
      </c>
      <c r="B616" s="1" t="s">
        <v>17</v>
      </c>
      <c r="C616" s="1">
        <v>247.0</v>
      </c>
      <c r="D616" s="1">
        <v>62.0</v>
      </c>
      <c r="E616" s="1"/>
      <c r="F616" s="1" t="s">
        <v>18</v>
      </c>
      <c r="G616" s="1" t="s">
        <v>19</v>
      </c>
      <c r="H616" s="1" t="s">
        <v>2143</v>
      </c>
      <c r="I616" s="1" t="s">
        <v>2144</v>
      </c>
      <c r="J616" s="1" t="s">
        <v>2144</v>
      </c>
      <c r="K616" s="1"/>
      <c r="L616" s="1">
        <v>-11.0</v>
      </c>
      <c r="M616" s="1"/>
      <c r="N616" s="1">
        <v>7.94595</v>
      </c>
      <c r="O616" s="1" t="s">
        <v>36</v>
      </c>
      <c r="P616" s="1" t="s">
        <v>2145</v>
      </c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ht="15.75" hidden="1" customHeight="1">
      <c r="A617" s="1" t="s">
        <v>32</v>
      </c>
      <c r="B617" s="1" t="s">
        <v>17</v>
      </c>
      <c r="C617" s="2">
        <v>319.0</v>
      </c>
      <c r="D617" s="1">
        <v>0.0</v>
      </c>
      <c r="E617" s="1" t="s">
        <v>1273</v>
      </c>
      <c r="F617" s="1" t="s">
        <v>66</v>
      </c>
      <c r="G617" s="1" t="s">
        <v>27</v>
      </c>
      <c r="H617" s="1" t="s">
        <v>2146</v>
      </c>
      <c r="I617" s="1" t="s">
        <v>2147</v>
      </c>
      <c r="J617" s="1" t="s">
        <v>2148</v>
      </c>
      <c r="K617" s="1" t="s">
        <v>2149</v>
      </c>
      <c r="L617" s="1">
        <v>-13.0</v>
      </c>
      <c r="M617" s="1">
        <v>0.013633333333333334</v>
      </c>
      <c r="N617" s="1">
        <v>6.9743</v>
      </c>
      <c r="O617" s="1" t="s">
        <v>36</v>
      </c>
      <c r="P617" s="1" t="s">
        <v>2150</v>
      </c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ht="15.75" hidden="1" customHeight="1">
      <c r="A618" s="1" t="s">
        <v>32</v>
      </c>
      <c r="B618" s="1" t="s">
        <v>17</v>
      </c>
      <c r="C618" s="1">
        <v>368.0</v>
      </c>
      <c r="D618" s="1">
        <v>0.0</v>
      </c>
      <c r="E618" s="1" t="s">
        <v>1273</v>
      </c>
      <c r="F618" s="1" t="s">
        <v>66</v>
      </c>
      <c r="G618" s="1" t="s">
        <v>27</v>
      </c>
      <c r="H618" s="1" t="s">
        <v>2151</v>
      </c>
      <c r="I618" s="1" t="s">
        <v>2152</v>
      </c>
      <c r="J618" s="1" t="s">
        <v>2153</v>
      </c>
      <c r="K618" s="1" t="s">
        <v>2154</v>
      </c>
      <c r="L618" s="1">
        <v>0.0</v>
      </c>
      <c r="M618" s="1">
        <v>0.014033333333333333</v>
      </c>
      <c r="N618" s="1">
        <v>9.5248</v>
      </c>
      <c r="O618" s="1" t="s">
        <v>36</v>
      </c>
      <c r="P618" s="1" t="s">
        <v>2155</v>
      </c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ht="15.75" hidden="1" customHeight="1">
      <c r="A619" s="1" t="s">
        <v>41</v>
      </c>
      <c r="B619" s="1" t="s">
        <v>17</v>
      </c>
      <c r="C619" s="1">
        <v>533.0</v>
      </c>
      <c r="D619" s="1">
        <v>0.0</v>
      </c>
      <c r="E619" s="1"/>
      <c r="F619" s="1" t="s">
        <v>26</v>
      </c>
      <c r="G619" s="1" t="s">
        <v>27</v>
      </c>
      <c r="H619" s="1" t="s">
        <v>2156</v>
      </c>
      <c r="I619" s="1" t="s">
        <v>2157</v>
      </c>
      <c r="J619" s="1" t="s">
        <v>2157</v>
      </c>
      <c r="K619" s="1"/>
      <c r="L619" s="1">
        <v>-6.0</v>
      </c>
      <c r="M619" s="1"/>
      <c r="N619" s="1">
        <v>8.712033333333334</v>
      </c>
      <c r="O619" s="1" t="s">
        <v>30</v>
      </c>
      <c r="P619" s="1" t="s">
        <v>2158</v>
      </c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ht="15.75" hidden="1" customHeight="1">
      <c r="A620" s="1" t="s">
        <v>32</v>
      </c>
      <c r="B620" s="1" t="s">
        <v>17</v>
      </c>
      <c r="C620" s="1">
        <v>288.0</v>
      </c>
      <c r="D620" s="1">
        <v>50.0</v>
      </c>
      <c r="E620" s="1"/>
      <c r="F620" s="1" t="s">
        <v>18</v>
      </c>
      <c r="G620" s="1" t="s">
        <v>19</v>
      </c>
      <c r="H620" s="1" t="s">
        <v>2159</v>
      </c>
      <c r="I620" s="1" t="s">
        <v>2160</v>
      </c>
      <c r="J620" s="1" t="s">
        <v>2160</v>
      </c>
      <c r="K620" s="1"/>
      <c r="L620" s="1">
        <v>-10.0</v>
      </c>
      <c r="M620" s="1"/>
      <c r="N620" s="1">
        <v>8.96195</v>
      </c>
      <c r="O620" s="1" t="s">
        <v>36</v>
      </c>
      <c r="P620" s="1" t="s">
        <v>2161</v>
      </c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ht="15.75" hidden="1" customHeight="1">
      <c r="A621" s="1" t="s">
        <v>41</v>
      </c>
      <c r="B621" s="1" t="s">
        <v>17</v>
      </c>
      <c r="C621" s="1">
        <v>728.0</v>
      </c>
      <c r="D621" s="1">
        <v>0.0</v>
      </c>
      <c r="E621" s="1"/>
      <c r="F621" s="1" t="s">
        <v>26</v>
      </c>
      <c r="G621" s="1" t="s">
        <v>27</v>
      </c>
      <c r="H621" s="1" t="s">
        <v>2162</v>
      </c>
      <c r="I621" s="1" t="s">
        <v>2163</v>
      </c>
      <c r="J621" s="1" t="s">
        <v>2163</v>
      </c>
      <c r="K621" s="1"/>
      <c r="L621" s="1">
        <v>1.0</v>
      </c>
      <c r="M621" s="1"/>
      <c r="N621" s="1">
        <v>14.111083333333333</v>
      </c>
      <c r="O621" s="1" t="s">
        <v>30</v>
      </c>
      <c r="P621" s="1" t="s">
        <v>2164</v>
      </c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ht="15.75" hidden="1" customHeight="1">
      <c r="A622" s="1" t="s">
        <v>57</v>
      </c>
      <c r="B622" s="1" t="s">
        <v>17</v>
      </c>
      <c r="C622" s="1">
        <v>388.0</v>
      </c>
      <c r="D622" s="1">
        <v>0.0</v>
      </c>
      <c r="E622" s="1" t="s">
        <v>58</v>
      </c>
      <c r="F622" s="1" t="s">
        <v>26</v>
      </c>
      <c r="G622" s="1" t="s">
        <v>27</v>
      </c>
      <c r="H622" s="1" t="s">
        <v>2165</v>
      </c>
      <c r="I622" s="1" t="s">
        <v>2166</v>
      </c>
      <c r="J622" s="1" t="s">
        <v>2166</v>
      </c>
      <c r="K622" s="1"/>
      <c r="L622" s="1">
        <v>-2.0</v>
      </c>
      <c r="M622" s="1"/>
      <c r="N622" s="1">
        <v>12.922233333333333</v>
      </c>
      <c r="O622" s="1" t="s">
        <v>30</v>
      </c>
      <c r="P622" s="1" t="s">
        <v>2167</v>
      </c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ht="15.75" hidden="1" customHeight="1">
      <c r="A623" s="1" t="s">
        <v>41</v>
      </c>
      <c r="B623" s="1" t="s">
        <v>17</v>
      </c>
      <c r="C623" s="1">
        <v>329.0</v>
      </c>
      <c r="D623" s="1">
        <v>0.0</v>
      </c>
      <c r="E623" s="1"/>
      <c r="F623" s="1" t="s">
        <v>26</v>
      </c>
      <c r="G623" s="1" t="s">
        <v>27</v>
      </c>
      <c r="H623" s="1" t="s">
        <v>2168</v>
      </c>
      <c r="I623" s="1" t="s">
        <v>2169</v>
      </c>
      <c r="J623" s="1" t="s">
        <v>2169</v>
      </c>
      <c r="K623" s="1"/>
      <c r="L623" s="1">
        <v>-6.0</v>
      </c>
      <c r="M623" s="1"/>
      <c r="N623" s="1">
        <v>8.218533333333333</v>
      </c>
      <c r="O623" s="1" t="s">
        <v>30</v>
      </c>
      <c r="P623" s="1" t="s">
        <v>837</v>
      </c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ht="15.75" hidden="1" customHeight="1">
      <c r="A624" s="1" t="s">
        <v>41</v>
      </c>
      <c r="B624" s="1" t="s">
        <v>17</v>
      </c>
      <c r="C624" s="1">
        <v>593.0</v>
      </c>
      <c r="D624" s="1">
        <v>0.0</v>
      </c>
      <c r="E624" s="1"/>
      <c r="F624" s="1" t="s">
        <v>26</v>
      </c>
      <c r="G624" s="1" t="s">
        <v>27</v>
      </c>
      <c r="H624" s="1" t="s">
        <v>2170</v>
      </c>
      <c r="I624" s="1" t="s">
        <v>2171</v>
      </c>
      <c r="J624" s="1" t="s">
        <v>2171</v>
      </c>
      <c r="K624" s="1"/>
      <c r="L624" s="1">
        <v>-5.0</v>
      </c>
      <c r="M624" s="1"/>
      <c r="N624" s="1">
        <v>9.491033333333334</v>
      </c>
      <c r="O624" s="1" t="s">
        <v>30</v>
      </c>
      <c r="P624" s="1" t="s">
        <v>2172</v>
      </c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ht="15.75" hidden="1" customHeight="1">
      <c r="A625" s="1" t="s">
        <v>57</v>
      </c>
      <c r="B625" s="1" t="s">
        <v>17</v>
      </c>
      <c r="C625" s="1">
        <v>364.0</v>
      </c>
      <c r="D625" s="1">
        <v>0.0</v>
      </c>
      <c r="E625" s="1" t="s">
        <v>58</v>
      </c>
      <c r="F625" s="1" t="s">
        <v>26</v>
      </c>
      <c r="G625" s="1" t="s">
        <v>27</v>
      </c>
      <c r="H625" s="1" t="s">
        <v>2173</v>
      </c>
      <c r="I625" s="1" t="s">
        <v>2174</v>
      </c>
      <c r="J625" s="1" t="s">
        <v>2174</v>
      </c>
      <c r="K625" s="1"/>
      <c r="L625" s="1">
        <v>-5.0</v>
      </c>
      <c r="M625" s="1"/>
      <c r="N625" s="1">
        <v>9.124716666666666</v>
      </c>
      <c r="O625" s="1" t="s">
        <v>30</v>
      </c>
      <c r="P625" s="1" t="s">
        <v>2175</v>
      </c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ht="15.75" hidden="1" customHeight="1">
      <c r="A626" s="1" t="s">
        <v>32</v>
      </c>
      <c r="B626" s="1" t="s">
        <v>17</v>
      </c>
      <c r="C626" s="1">
        <v>523.0</v>
      </c>
      <c r="D626" s="1">
        <v>0.0</v>
      </c>
      <c r="E626" s="1" t="s">
        <v>2176</v>
      </c>
      <c r="F626" s="1" t="s">
        <v>66</v>
      </c>
      <c r="G626" s="1" t="s">
        <v>27</v>
      </c>
      <c r="H626" s="1" t="s">
        <v>2177</v>
      </c>
      <c r="I626" s="1" t="s">
        <v>2178</v>
      </c>
      <c r="J626" s="1" t="s">
        <v>2179</v>
      </c>
      <c r="K626" s="1" t="s">
        <v>2180</v>
      </c>
      <c r="L626" s="1">
        <v>-6.0</v>
      </c>
      <c r="M626" s="1">
        <v>0.008233333333333334</v>
      </c>
      <c r="N626" s="1">
        <v>23.634233333333334</v>
      </c>
      <c r="O626" s="1" t="s">
        <v>36</v>
      </c>
      <c r="P626" s="1" t="s">
        <v>190</v>
      </c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ht="15.75" hidden="1" customHeight="1">
      <c r="A627" s="1" t="s">
        <v>24</v>
      </c>
      <c r="B627" s="1" t="s">
        <v>17</v>
      </c>
      <c r="C627" s="1">
        <v>283.0</v>
      </c>
      <c r="D627" s="1">
        <v>0.0</v>
      </c>
      <c r="E627" s="1" t="s">
        <v>2181</v>
      </c>
      <c r="F627" s="1" t="s">
        <v>26</v>
      </c>
      <c r="G627" s="1" t="s">
        <v>27</v>
      </c>
      <c r="H627" s="1" t="s">
        <v>2182</v>
      </c>
      <c r="I627" s="1" t="s">
        <v>2183</v>
      </c>
      <c r="J627" s="1" t="s">
        <v>2183</v>
      </c>
      <c r="K627" s="1"/>
      <c r="L627" s="1">
        <v>-5.0</v>
      </c>
      <c r="M627" s="1"/>
      <c r="N627" s="1">
        <v>9.291633333333333</v>
      </c>
      <c r="O627" s="1" t="s">
        <v>30</v>
      </c>
      <c r="P627" s="1" t="s">
        <v>2184</v>
      </c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ht="15.75" hidden="1" customHeight="1">
      <c r="A628" s="1" t="s">
        <v>41</v>
      </c>
      <c r="B628" s="1" t="s">
        <v>17</v>
      </c>
      <c r="C628" s="1">
        <v>299.0</v>
      </c>
      <c r="D628" s="1">
        <v>0.0</v>
      </c>
      <c r="E628" s="1"/>
      <c r="F628" s="1" t="s">
        <v>26</v>
      </c>
      <c r="G628" s="1" t="s">
        <v>27</v>
      </c>
      <c r="H628" s="1" t="s">
        <v>2185</v>
      </c>
      <c r="I628" s="1" t="s">
        <v>2186</v>
      </c>
      <c r="J628" s="1" t="s">
        <v>2186</v>
      </c>
      <c r="K628" s="1"/>
      <c r="L628" s="1">
        <v>-4.0</v>
      </c>
      <c r="M628" s="1"/>
      <c r="N628" s="1">
        <v>10.9088</v>
      </c>
      <c r="O628" s="1" t="s">
        <v>30</v>
      </c>
      <c r="P628" s="1" t="s">
        <v>2187</v>
      </c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ht="15.75" hidden="1" customHeight="1">
      <c r="A629" s="1" t="s">
        <v>57</v>
      </c>
      <c r="B629" s="1" t="s">
        <v>17</v>
      </c>
      <c r="C629" s="2">
        <v>413.0</v>
      </c>
      <c r="D629" s="1">
        <v>0.0</v>
      </c>
      <c r="E629" s="1" t="s">
        <v>58</v>
      </c>
      <c r="F629" s="1" t="s">
        <v>26</v>
      </c>
      <c r="G629" s="1" t="s">
        <v>27</v>
      </c>
      <c r="H629" s="1" t="s">
        <v>2188</v>
      </c>
      <c r="I629" s="1" t="s">
        <v>2189</v>
      </c>
      <c r="J629" s="1" t="s">
        <v>2189</v>
      </c>
      <c r="K629" s="1"/>
      <c r="L629" s="1">
        <v>-5.0</v>
      </c>
      <c r="M629" s="1"/>
      <c r="N629" s="1">
        <v>9.950633333333334</v>
      </c>
      <c r="O629" s="1" t="s">
        <v>30</v>
      </c>
      <c r="P629" s="1" t="s">
        <v>2190</v>
      </c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ht="15.75" hidden="1" customHeight="1">
      <c r="A630" s="1" t="s">
        <v>32</v>
      </c>
      <c r="B630" s="1" t="s">
        <v>17</v>
      </c>
      <c r="C630" s="1">
        <v>247.0</v>
      </c>
      <c r="D630" s="1">
        <v>62.0</v>
      </c>
      <c r="E630" s="1"/>
      <c r="F630" s="1" t="s">
        <v>18</v>
      </c>
      <c r="G630" s="1" t="s">
        <v>19</v>
      </c>
      <c r="H630" s="1" t="s">
        <v>2191</v>
      </c>
      <c r="I630" s="1" t="s">
        <v>2192</v>
      </c>
      <c r="J630" s="1" t="s">
        <v>2192</v>
      </c>
      <c r="K630" s="1"/>
      <c r="L630" s="1">
        <v>-10.0</v>
      </c>
      <c r="M630" s="1"/>
      <c r="N630" s="1">
        <v>8.445666666666666</v>
      </c>
      <c r="O630" s="1" t="s">
        <v>36</v>
      </c>
      <c r="P630" s="1" t="s">
        <v>135</v>
      </c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ht="15.75" hidden="1" customHeight="1">
      <c r="A631" s="1" t="s">
        <v>32</v>
      </c>
      <c r="B631" s="1" t="s">
        <v>17</v>
      </c>
      <c r="C631" s="1">
        <v>335.0</v>
      </c>
      <c r="D631" s="1">
        <v>0.0</v>
      </c>
      <c r="E631" s="1" t="s">
        <v>1273</v>
      </c>
      <c r="F631" s="1" t="s">
        <v>66</v>
      </c>
      <c r="G631" s="1" t="s">
        <v>27</v>
      </c>
      <c r="H631" s="1" t="s">
        <v>2193</v>
      </c>
      <c r="I631" s="1" t="s">
        <v>2194</v>
      </c>
      <c r="J631" s="1" t="s">
        <v>2195</v>
      </c>
      <c r="K631" s="1" t="s">
        <v>2196</v>
      </c>
      <c r="L631" s="1">
        <v>-25.0</v>
      </c>
      <c r="M631" s="1">
        <v>0.014783333333333334</v>
      </c>
      <c r="N631" s="1">
        <v>6.962183333333333</v>
      </c>
      <c r="O631" s="1" t="s">
        <v>36</v>
      </c>
      <c r="P631" s="1" t="s">
        <v>2197</v>
      </c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ht="15.75" hidden="1" customHeight="1">
      <c r="A632" s="1" t="s">
        <v>16</v>
      </c>
      <c r="B632" s="1" t="s">
        <v>17</v>
      </c>
      <c r="C632" s="1">
        <v>269.0</v>
      </c>
      <c r="D632" s="1">
        <v>0.0</v>
      </c>
      <c r="E632" s="1"/>
      <c r="F632" s="1" t="s">
        <v>18</v>
      </c>
      <c r="G632" s="1" t="s">
        <v>19</v>
      </c>
      <c r="H632" s="1" t="s">
        <v>2198</v>
      </c>
      <c r="I632" s="1" t="s">
        <v>2199</v>
      </c>
      <c r="J632" s="1" t="s">
        <v>2199</v>
      </c>
      <c r="K632" s="1"/>
      <c r="L632" s="1">
        <v>1.0</v>
      </c>
      <c r="M632" s="1"/>
      <c r="N632" s="1">
        <v>6.43065</v>
      </c>
      <c r="O632" s="1" t="s">
        <v>22</v>
      </c>
      <c r="P632" s="1" t="s">
        <v>2200</v>
      </c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ht="15.75" hidden="1" customHeight="1">
      <c r="A633" s="1" t="s">
        <v>41</v>
      </c>
      <c r="B633" s="1" t="s">
        <v>17</v>
      </c>
      <c r="C633" s="1">
        <v>224.0</v>
      </c>
      <c r="D633" s="1">
        <v>0.0</v>
      </c>
      <c r="E633" s="1"/>
      <c r="F633" s="1" t="s">
        <v>26</v>
      </c>
      <c r="G633" s="1" t="s">
        <v>27</v>
      </c>
      <c r="H633" s="1" t="s">
        <v>2201</v>
      </c>
      <c r="I633" s="1" t="s">
        <v>2202</v>
      </c>
      <c r="J633" s="1" t="s">
        <v>2202</v>
      </c>
      <c r="K633" s="1"/>
      <c r="L633" s="1">
        <v>-9.0</v>
      </c>
      <c r="M633" s="1"/>
      <c r="N633" s="1">
        <v>5.512583333333334</v>
      </c>
      <c r="O633" s="1" t="s">
        <v>30</v>
      </c>
      <c r="P633" s="1" t="s">
        <v>2203</v>
      </c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ht="15.75" hidden="1" customHeight="1">
      <c r="A634" s="1" t="s">
        <v>57</v>
      </c>
      <c r="B634" s="1" t="s">
        <v>17</v>
      </c>
      <c r="C634" s="1">
        <v>264.0</v>
      </c>
      <c r="D634" s="1">
        <v>0.0</v>
      </c>
      <c r="E634" s="1" t="s">
        <v>58</v>
      </c>
      <c r="F634" s="1" t="s">
        <v>26</v>
      </c>
      <c r="G634" s="1" t="s">
        <v>27</v>
      </c>
      <c r="H634" s="1" t="s">
        <v>2204</v>
      </c>
      <c r="I634" s="1" t="s">
        <v>2205</v>
      </c>
      <c r="J634" s="1" t="s">
        <v>2205</v>
      </c>
      <c r="K634" s="1"/>
      <c r="L634" s="1">
        <v>-8.0</v>
      </c>
      <c r="M634" s="1"/>
      <c r="N634" s="1">
        <v>6.8308</v>
      </c>
      <c r="O634" s="1" t="s">
        <v>30</v>
      </c>
      <c r="P634" s="1" t="s">
        <v>884</v>
      </c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ht="15.75" hidden="1" customHeight="1">
      <c r="A635" s="1" t="s">
        <v>32</v>
      </c>
      <c r="B635" s="1" t="s">
        <v>17</v>
      </c>
      <c r="C635" s="1">
        <v>357.0</v>
      </c>
      <c r="D635" s="1">
        <v>0.0</v>
      </c>
      <c r="E635" s="1" t="s">
        <v>2176</v>
      </c>
      <c r="F635" s="1" t="s">
        <v>66</v>
      </c>
      <c r="G635" s="1" t="s">
        <v>27</v>
      </c>
      <c r="H635" s="1" t="s">
        <v>2206</v>
      </c>
      <c r="I635" s="1" t="s">
        <v>2207</v>
      </c>
      <c r="J635" s="1" t="s">
        <v>2208</v>
      </c>
      <c r="K635" s="1" t="s">
        <v>2209</v>
      </c>
      <c r="L635" s="1">
        <v>-7.0</v>
      </c>
      <c r="M635" s="1">
        <v>0.007933333333333334</v>
      </c>
      <c r="N635" s="1">
        <v>13.6035</v>
      </c>
      <c r="O635" s="1" t="s">
        <v>36</v>
      </c>
      <c r="P635" s="1" t="s">
        <v>2210</v>
      </c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ht="15.75" hidden="1" customHeight="1">
      <c r="A636" s="1" t="s">
        <v>41</v>
      </c>
      <c r="B636" s="1" t="s">
        <v>88</v>
      </c>
      <c r="C636" s="1">
        <v>598.0</v>
      </c>
      <c r="D636" s="1">
        <v>0.0</v>
      </c>
      <c r="E636" s="1"/>
      <c r="F636" s="1" t="s">
        <v>26</v>
      </c>
      <c r="G636" s="1" t="s">
        <v>27</v>
      </c>
      <c r="H636" s="1" t="s">
        <v>2211</v>
      </c>
      <c r="I636" s="1" t="s">
        <v>2212</v>
      </c>
      <c r="J636" s="1" t="s">
        <v>2212</v>
      </c>
      <c r="K636" s="1"/>
      <c r="L636" s="1">
        <v>-1.0</v>
      </c>
      <c r="M636" s="1"/>
      <c r="N636" s="1">
        <v>13.566883333333333</v>
      </c>
      <c r="O636" s="1" t="s">
        <v>30</v>
      </c>
      <c r="P636" s="1" t="s">
        <v>2213</v>
      </c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ht="15.75" hidden="1" customHeight="1">
      <c r="A637" s="1" t="s">
        <v>32</v>
      </c>
      <c r="B637" s="1" t="s">
        <v>17</v>
      </c>
      <c r="C637" s="1">
        <v>247.0</v>
      </c>
      <c r="D637" s="1">
        <v>62.0</v>
      </c>
      <c r="E637" s="1"/>
      <c r="F637" s="1" t="s">
        <v>18</v>
      </c>
      <c r="G637" s="1" t="s">
        <v>33</v>
      </c>
      <c r="H637" s="1" t="s">
        <v>2214</v>
      </c>
      <c r="I637" s="1" t="s">
        <v>2215</v>
      </c>
      <c r="J637" s="1" t="s">
        <v>2215</v>
      </c>
      <c r="K637" s="1"/>
      <c r="L637" s="1">
        <v>-3.0</v>
      </c>
      <c r="M637" s="1"/>
      <c r="N637" s="1">
        <v>15.13445</v>
      </c>
      <c r="O637" s="1" t="s">
        <v>36</v>
      </c>
      <c r="P637" s="1" t="s">
        <v>333</v>
      </c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ht="15.75" hidden="1" customHeight="1">
      <c r="A638" s="1" t="s">
        <v>32</v>
      </c>
      <c r="B638" s="1" t="s">
        <v>17</v>
      </c>
      <c r="C638" s="1">
        <v>265.0</v>
      </c>
      <c r="D638" s="1">
        <v>66.0</v>
      </c>
      <c r="E638" s="1"/>
      <c r="F638" s="1" t="s">
        <v>18</v>
      </c>
      <c r="G638" s="1" t="s">
        <v>27</v>
      </c>
      <c r="H638" s="1" t="s">
        <v>2216</v>
      </c>
      <c r="I638" s="1" t="s">
        <v>2217</v>
      </c>
      <c r="J638" s="1" t="s">
        <v>2217</v>
      </c>
      <c r="K638" s="1"/>
      <c r="L638" s="1">
        <v>-2.0</v>
      </c>
      <c r="M638" s="1"/>
      <c r="N638" s="1">
        <v>16.673</v>
      </c>
      <c r="O638" s="1" t="s">
        <v>36</v>
      </c>
      <c r="P638" s="1" t="s">
        <v>2218</v>
      </c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ht="15.75" hidden="1" customHeight="1">
      <c r="A639" s="1" t="s">
        <v>32</v>
      </c>
      <c r="B639" s="1" t="s">
        <v>17</v>
      </c>
      <c r="C639" s="2">
        <v>296.0</v>
      </c>
      <c r="D639" s="1">
        <v>30.0</v>
      </c>
      <c r="E639" s="1" t="s">
        <v>2176</v>
      </c>
      <c r="F639" s="1" t="s">
        <v>66</v>
      </c>
      <c r="G639" s="1" t="s">
        <v>27</v>
      </c>
      <c r="H639" s="1" t="s">
        <v>2219</v>
      </c>
      <c r="I639" s="1" t="s">
        <v>2220</v>
      </c>
      <c r="J639" s="1" t="s">
        <v>2221</v>
      </c>
      <c r="K639" s="1" t="s">
        <v>2222</v>
      </c>
      <c r="L639" s="1">
        <v>-4.0</v>
      </c>
      <c r="M639" s="1">
        <v>0.025833333333333333</v>
      </c>
      <c r="N639" s="1">
        <v>15.070316666666667</v>
      </c>
      <c r="O639" s="1" t="s">
        <v>36</v>
      </c>
      <c r="P639" s="1" t="s">
        <v>633</v>
      </c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ht="15.75" hidden="1" customHeight="1">
      <c r="A640" s="1" t="s">
        <v>32</v>
      </c>
      <c r="B640" s="1" t="s">
        <v>17</v>
      </c>
      <c r="C640" s="1">
        <v>487.0</v>
      </c>
      <c r="D640" s="1">
        <v>100.0</v>
      </c>
      <c r="E640" s="1"/>
      <c r="F640" s="1" t="s">
        <v>18</v>
      </c>
      <c r="G640" s="1" t="s">
        <v>27</v>
      </c>
      <c r="H640" s="1" t="s">
        <v>2223</v>
      </c>
      <c r="I640" s="1" t="s">
        <v>2224</v>
      </c>
      <c r="J640" s="1" t="s">
        <v>2224</v>
      </c>
      <c r="K640" s="1"/>
      <c r="L640" s="1">
        <v>-5.0</v>
      </c>
      <c r="M640" s="1"/>
      <c r="N640" s="1">
        <v>13.278333333333334</v>
      </c>
      <c r="O640" s="1" t="s">
        <v>36</v>
      </c>
      <c r="P640" s="1" t="s">
        <v>2225</v>
      </c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ht="15.75" hidden="1" customHeight="1">
      <c r="A641" s="1" t="s">
        <v>57</v>
      </c>
      <c r="B641" s="1" t="s">
        <v>17</v>
      </c>
      <c r="C641" s="2">
        <v>364.0</v>
      </c>
      <c r="D641" s="1">
        <v>0.0</v>
      </c>
      <c r="E641" s="1" t="s">
        <v>58</v>
      </c>
      <c r="F641" s="1" t="s">
        <v>26</v>
      </c>
      <c r="G641" s="1" t="s">
        <v>27</v>
      </c>
      <c r="H641" s="1" t="s">
        <v>2226</v>
      </c>
      <c r="I641" s="1" t="s">
        <v>2227</v>
      </c>
      <c r="J641" s="1" t="s">
        <v>2227</v>
      </c>
      <c r="K641" s="1"/>
      <c r="L641" s="1">
        <v>-2.0</v>
      </c>
      <c r="M641" s="1"/>
      <c r="N641" s="1">
        <v>12.8501</v>
      </c>
      <c r="O641" s="1" t="s">
        <v>30</v>
      </c>
      <c r="P641" s="1" t="s">
        <v>1211</v>
      </c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ht="15.75" hidden="1" customHeight="1">
      <c r="A642" s="1" t="s">
        <v>41</v>
      </c>
      <c r="B642" s="1" t="s">
        <v>88</v>
      </c>
      <c r="C642" s="1">
        <v>321.0</v>
      </c>
      <c r="D642" s="1">
        <v>0.0</v>
      </c>
      <c r="E642" s="1"/>
      <c r="F642" s="1" t="s">
        <v>26</v>
      </c>
      <c r="G642" s="1" t="s">
        <v>27</v>
      </c>
      <c r="H642" s="1" t="s">
        <v>2228</v>
      </c>
      <c r="I642" s="1" t="s">
        <v>2229</v>
      </c>
      <c r="J642" s="1" t="s">
        <v>2229</v>
      </c>
      <c r="K642" s="1"/>
      <c r="L642" s="1">
        <v>-4.0</v>
      </c>
      <c r="M642" s="1"/>
      <c r="N642" s="1">
        <v>10.72155</v>
      </c>
      <c r="O642" s="1" t="s">
        <v>30</v>
      </c>
      <c r="P642" s="1" t="s">
        <v>2230</v>
      </c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ht="15.75" hidden="1" customHeight="1">
      <c r="A643" s="1" t="s">
        <v>57</v>
      </c>
      <c r="B643" s="1" t="s">
        <v>17</v>
      </c>
      <c r="C643" s="2">
        <v>329.0</v>
      </c>
      <c r="D643" s="1">
        <v>0.0</v>
      </c>
      <c r="E643" s="1" t="s">
        <v>58</v>
      </c>
      <c r="F643" s="1" t="s">
        <v>26</v>
      </c>
      <c r="G643" s="1" t="s">
        <v>27</v>
      </c>
      <c r="H643" s="1" t="s">
        <v>2231</v>
      </c>
      <c r="I643" s="1" t="s">
        <v>2232</v>
      </c>
      <c r="J643" s="1" t="s">
        <v>2232</v>
      </c>
      <c r="K643" s="1"/>
      <c r="L643" s="1">
        <v>-3.0</v>
      </c>
      <c r="M643" s="1"/>
      <c r="N643" s="1">
        <v>11.8562</v>
      </c>
      <c r="O643" s="1" t="s">
        <v>30</v>
      </c>
      <c r="P643" s="1" t="s">
        <v>2233</v>
      </c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ht="15.75" hidden="1" customHeight="1">
      <c r="A644" s="1" t="s">
        <v>41</v>
      </c>
      <c r="B644" s="1" t="s">
        <v>88</v>
      </c>
      <c r="C644" s="1">
        <v>907.0</v>
      </c>
      <c r="D644" s="1">
        <v>0.0</v>
      </c>
      <c r="E644" s="1"/>
      <c r="F644" s="1" t="s">
        <v>26</v>
      </c>
      <c r="G644" s="1" t="s">
        <v>27</v>
      </c>
      <c r="H644" s="1" t="s">
        <v>2234</v>
      </c>
      <c r="I644" s="1" t="s">
        <v>2235</v>
      </c>
      <c r="J644" s="1" t="s">
        <v>2235</v>
      </c>
      <c r="K644" s="1"/>
      <c r="L644" s="1">
        <v>-3.0</v>
      </c>
      <c r="M644" s="1"/>
      <c r="N644" s="1">
        <v>11.06385</v>
      </c>
      <c r="O644" s="1" t="s">
        <v>30</v>
      </c>
      <c r="P644" s="1" t="s">
        <v>2236</v>
      </c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ht="15.75" hidden="1" customHeight="1">
      <c r="A645" s="1" t="s">
        <v>16</v>
      </c>
      <c r="B645" s="1" t="s">
        <v>17</v>
      </c>
      <c r="C645" s="1">
        <v>498.0</v>
      </c>
      <c r="D645" s="1">
        <v>0.0</v>
      </c>
      <c r="E645" s="1"/>
      <c r="F645" s="1" t="s">
        <v>18</v>
      </c>
      <c r="G645" s="1" t="s">
        <v>19</v>
      </c>
      <c r="H645" s="1" t="s">
        <v>2237</v>
      </c>
      <c r="I645" s="1" t="s">
        <v>2238</v>
      </c>
      <c r="J645" s="1" t="s">
        <v>2238</v>
      </c>
      <c r="K645" s="1"/>
      <c r="L645" s="1">
        <v>3.0</v>
      </c>
      <c r="M645" s="1"/>
      <c r="N645" s="1">
        <v>8.932733333333333</v>
      </c>
      <c r="O645" s="1" t="s">
        <v>22</v>
      </c>
      <c r="P645" s="1" t="s">
        <v>2239</v>
      </c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ht="15.75" hidden="1" customHeight="1">
      <c r="A646" s="1" t="s">
        <v>57</v>
      </c>
      <c r="B646" s="1" t="s">
        <v>17</v>
      </c>
      <c r="C646" s="2">
        <v>658.0</v>
      </c>
      <c r="D646" s="1">
        <v>0.0</v>
      </c>
      <c r="E646" s="1" t="s">
        <v>58</v>
      </c>
      <c r="F646" s="1" t="s">
        <v>26</v>
      </c>
      <c r="G646" s="1" t="s">
        <v>27</v>
      </c>
      <c r="H646" s="1" t="s">
        <v>2240</v>
      </c>
      <c r="I646" s="1" t="s">
        <v>2241</v>
      </c>
      <c r="J646" s="1" t="s">
        <v>2241</v>
      </c>
      <c r="K646" s="1"/>
      <c r="L646" s="1">
        <v>-3.0</v>
      </c>
      <c r="M646" s="1"/>
      <c r="N646" s="1">
        <v>11.690316666666666</v>
      </c>
      <c r="O646" s="1" t="s">
        <v>30</v>
      </c>
      <c r="P646" s="1" t="s">
        <v>1038</v>
      </c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ht="15.75" hidden="1" customHeight="1">
      <c r="A647" s="1" t="s">
        <v>41</v>
      </c>
      <c r="B647" s="1" t="s">
        <v>88</v>
      </c>
      <c r="C647" s="1">
        <v>329.0</v>
      </c>
      <c r="D647" s="1">
        <v>0.0</v>
      </c>
      <c r="E647" s="1"/>
      <c r="F647" s="1" t="s">
        <v>26</v>
      </c>
      <c r="G647" s="1" t="s">
        <v>27</v>
      </c>
      <c r="H647" s="1" t="s">
        <v>2242</v>
      </c>
      <c r="I647" s="1" t="s">
        <v>2243</v>
      </c>
      <c r="J647" s="1" t="s">
        <v>2243</v>
      </c>
      <c r="K647" s="1"/>
      <c r="L647" s="1">
        <v>-7.0</v>
      </c>
      <c r="M647" s="1"/>
      <c r="N647" s="1">
        <v>7.026</v>
      </c>
      <c r="O647" s="1" t="s">
        <v>30</v>
      </c>
      <c r="P647" s="1" t="s">
        <v>579</v>
      </c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ht="15.75" hidden="1" customHeight="1">
      <c r="A648" s="1" t="s">
        <v>32</v>
      </c>
      <c r="B648" s="1" t="s">
        <v>17</v>
      </c>
      <c r="C648" s="1">
        <v>199.0</v>
      </c>
      <c r="D648" s="1">
        <v>50.0</v>
      </c>
      <c r="E648" s="1"/>
      <c r="F648" s="1" t="s">
        <v>18</v>
      </c>
      <c r="G648" s="1" t="s">
        <v>19</v>
      </c>
      <c r="H648" s="1" t="s">
        <v>2244</v>
      </c>
      <c r="I648" s="1" t="s">
        <v>2245</v>
      </c>
      <c r="J648" s="1" t="s">
        <v>2245</v>
      </c>
      <c r="K648" s="1"/>
      <c r="L648" s="1">
        <v>-12.0</v>
      </c>
      <c r="M648" s="1"/>
      <c r="N648" s="1">
        <v>7.270766666666667</v>
      </c>
      <c r="O648" s="1" t="s">
        <v>36</v>
      </c>
      <c r="P648" s="1" t="s">
        <v>2246</v>
      </c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ht="15.75" hidden="1" customHeight="1">
      <c r="A649" s="1" t="s">
        <v>32</v>
      </c>
      <c r="B649" s="1" t="s">
        <v>17</v>
      </c>
      <c r="C649" s="1">
        <v>247.0</v>
      </c>
      <c r="D649" s="1">
        <v>62.0</v>
      </c>
      <c r="E649" s="1"/>
      <c r="F649" s="1" t="s">
        <v>18</v>
      </c>
      <c r="G649" s="1" t="s">
        <v>33</v>
      </c>
      <c r="H649" s="1" t="s">
        <v>2247</v>
      </c>
      <c r="I649" s="1" t="s">
        <v>2248</v>
      </c>
      <c r="J649" s="1" t="s">
        <v>2248</v>
      </c>
      <c r="K649" s="1"/>
      <c r="L649" s="1">
        <v>-11.0</v>
      </c>
      <c r="M649" s="1"/>
      <c r="N649" s="1">
        <v>7.5693166666666665</v>
      </c>
      <c r="O649" s="1" t="s">
        <v>36</v>
      </c>
      <c r="P649" s="1" t="s">
        <v>1599</v>
      </c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ht="15.75" hidden="1" customHeight="1">
      <c r="A650" s="1" t="s">
        <v>32</v>
      </c>
      <c r="B650" s="1" t="s">
        <v>17</v>
      </c>
      <c r="C650" s="1">
        <v>307.0</v>
      </c>
      <c r="D650" s="1">
        <v>106.0</v>
      </c>
      <c r="E650" s="1"/>
      <c r="F650" s="1" t="s">
        <v>18</v>
      </c>
      <c r="G650" s="1" t="s">
        <v>27</v>
      </c>
      <c r="H650" s="1" t="s">
        <v>2249</v>
      </c>
      <c r="I650" s="1" t="s">
        <v>2250</v>
      </c>
      <c r="J650" s="1" t="s">
        <v>2250</v>
      </c>
      <c r="K650" s="1"/>
      <c r="L650" s="1">
        <v>-10.0</v>
      </c>
      <c r="M650" s="1"/>
      <c r="N650" s="1">
        <v>7.566316666666666</v>
      </c>
      <c r="O650" s="1" t="s">
        <v>36</v>
      </c>
      <c r="P650" s="1" t="s">
        <v>2251</v>
      </c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ht="15.75" hidden="1" customHeight="1">
      <c r="A651" s="1" t="s">
        <v>32</v>
      </c>
      <c r="B651" s="1" t="s">
        <v>17</v>
      </c>
      <c r="C651" s="1">
        <v>309.0</v>
      </c>
      <c r="D651" s="1">
        <v>0.0</v>
      </c>
      <c r="E651" s="1" t="s">
        <v>1273</v>
      </c>
      <c r="F651" s="1" t="s">
        <v>66</v>
      </c>
      <c r="G651" s="1" t="s">
        <v>27</v>
      </c>
      <c r="H651" s="1" t="s">
        <v>2252</v>
      </c>
      <c r="I651" s="1" t="s">
        <v>2253</v>
      </c>
      <c r="J651" s="1" t="s">
        <v>2254</v>
      </c>
      <c r="K651" s="1" t="s">
        <v>2255</v>
      </c>
      <c r="L651" s="1">
        <v>-11.0</v>
      </c>
      <c r="M651" s="1">
        <v>0.0057666666666666665</v>
      </c>
      <c r="N651" s="1">
        <v>7.007233333333334</v>
      </c>
      <c r="O651" s="1" t="s">
        <v>36</v>
      </c>
      <c r="P651" s="1" t="s">
        <v>472</v>
      </c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ht="15.75" hidden="1" customHeight="1">
      <c r="A652" s="1" t="s">
        <v>24</v>
      </c>
      <c r="B652" s="1" t="s">
        <v>88</v>
      </c>
      <c r="C652" s="1">
        <v>289.0</v>
      </c>
      <c r="D652" s="1">
        <v>0.0</v>
      </c>
      <c r="E652" s="1" t="s">
        <v>2256</v>
      </c>
      <c r="F652" s="1" t="s">
        <v>26</v>
      </c>
      <c r="G652" s="1" t="s">
        <v>27</v>
      </c>
      <c r="H652" s="1" t="s">
        <v>2257</v>
      </c>
      <c r="I652" s="1" t="s">
        <v>2258</v>
      </c>
      <c r="J652" s="1" t="s">
        <v>2258</v>
      </c>
      <c r="K652" s="1"/>
      <c r="L652" s="1">
        <v>0.0</v>
      </c>
      <c r="M652" s="1"/>
      <c r="N652" s="1">
        <v>14.284116666666666</v>
      </c>
      <c r="O652" s="1" t="s">
        <v>30</v>
      </c>
      <c r="P652" s="1" t="s">
        <v>2259</v>
      </c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ht="15.75" hidden="1" customHeight="1">
      <c r="A653" s="1" t="s">
        <v>57</v>
      </c>
      <c r="B653" s="1" t="s">
        <v>17</v>
      </c>
      <c r="C653" s="2">
        <v>329.0</v>
      </c>
      <c r="D653" s="1">
        <v>0.0</v>
      </c>
      <c r="E653" s="1" t="s">
        <v>58</v>
      </c>
      <c r="F653" s="1" t="s">
        <v>26</v>
      </c>
      <c r="G653" s="1" t="s">
        <v>27</v>
      </c>
      <c r="H653" s="1" t="s">
        <v>2260</v>
      </c>
      <c r="I653" s="1" t="s">
        <v>2261</v>
      </c>
      <c r="J653" s="1" t="s">
        <v>2261</v>
      </c>
      <c r="K653" s="1"/>
      <c r="L653" s="1">
        <v>-2.0</v>
      </c>
      <c r="M653" s="1"/>
      <c r="N653" s="1">
        <v>12.697183333333333</v>
      </c>
      <c r="O653" s="1" t="s">
        <v>30</v>
      </c>
      <c r="P653" s="1" t="s">
        <v>950</v>
      </c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ht="15.75" hidden="1" customHeight="1">
      <c r="A654" s="1" t="s">
        <v>32</v>
      </c>
      <c r="B654" s="1" t="s">
        <v>17</v>
      </c>
      <c r="C654" s="1">
        <v>538.0</v>
      </c>
      <c r="D654" s="1">
        <v>0.0</v>
      </c>
      <c r="E654" s="1" t="s">
        <v>2176</v>
      </c>
      <c r="F654" s="1" t="s">
        <v>66</v>
      </c>
      <c r="G654" s="1" t="s">
        <v>27</v>
      </c>
      <c r="H654" s="1" t="s">
        <v>2262</v>
      </c>
      <c r="I654" s="1" t="s">
        <v>2263</v>
      </c>
      <c r="J654" s="1" t="s">
        <v>2264</v>
      </c>
      <c r="K654" s="1" t="s">
        <v>2265</v>
      </c>
      <c r="L654" s="1">
        <v>-6.0</v>
      </c>
      <c r="M654" s="1">
        <v>0.009016666666666666</v>
      </c>
      <c r="N654" s="1">
        <v>16.425733333333334</v>
      </c>
      <c r="O654" s="1" t="s">
        <v>36</v>
      </c>
      <c r="P654" s="1" t="s">
        <v>2266</v>
      </c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ht="15.75" hidden="1" customHeight="1">
      <c r="A655" s="1" t="s">
        <v>16</v>
      </c>
      <c r="B655" s="1" t="s">
        <v>17</v>
      </c>
      <c r="C655" s="2">
        <v>357.0</v>
      </c>
      <c r="D655" s="1">
        <v>0.0</v>
      </c>
      <c r="E655" s="1"/>
      <c r="F655" s="1" t="s">
        <v>18</v>
      </c>
      <c r="G655" s="1" t="s">
        <v>19</v>
      </c>
      <c r="H655" s="1" t="s">
        <v>2267</v>
      </c>
      <c r="I655" s="1" t="s">
        <v>2268</v>
      </c>
      <c r="J655" s="1" t="s">
        <v>2268</v>
      </c>
      <c r="K655" s="1"/>
      <c r="L655" s="1">
        <v>12.0</v>
      </c>
      <c r="M655" s="1"/>
      <c r="N655" s="1">
        <v>17.579116666666668</v>
      </c>
      <c r="O655" s="1" t="s">
        <v>22</v>
      </c>
      <c r="P655" s="1" t="s">
        <v>2269</v>
      </c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ht="15.75" hidden="1" customHeight="1">
      <c r="A656" s="1" t="s">
        <v>32</v>
      </c>
      <c r="B656" s="1" t="s">
        <v>17</v>
      </c>
      <c r="C656" s="1">
        <v>747.0</v>
      </c>
      <c r="D656" s="1">
        <v>0.0</v>
      </c>
      <c r="E656" s="1" t="s">
        <v>2176</v>
      </c>
      <c r="F656" s="1" t="s">
        <v>66</v>
      </c>
      <c r="G656" s="1" t="s">
        <v>27</v>
      </c>
      <c r="H656" s="1" t="s">
        <v>2270</v>
      </c>
      <c r="I656" s="1" t="s">
        <v>2271</v>
      </c>
      <c r="J656" s="1" t="s">
        <v>2272</v>
      </c>
      <c r="K656" s="1" t="s">
        <v>2273</v>
      </c>
      <c r="L656" s="1">
        <v>1.0</v>
      </c>
      <c r="M656" s="1">
        <v>0.008283333333333334</v>
      </c>
      <c r="N656" s="1">
        <v>15.195016666666668</v>
      </c>
      <c r="O656" s="1" t="s">
        <v>36</v>
      </c>
      <c r="P656" s="1" t="s">
        <v>2274</v>
      </c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ht="15.75" hidden="1" customHeight="1">
      <c r="A657" s="1" t="s">
        <v>41</v>
      </c>
      <c r="B657" s="1" t="s">
        <v>88</v>
      </c>
      <c r="C657" s="1">
        <v>289.0</v>
      </c>
      <c r="D657" s="1">
        <v>0.0</v>
      </c>
      <c r="E657" s="1"/>
      <c r="F657" s="1" t="s">
        <v>26</v>
      </c>
      <c r="G657" s="1" t="s">
        <v>27</v>
      </c>
      <c r="H657" s="1" t="s">
        <v>2275</v>
      </c>
      <c r="I657" s="1" t="s">
        <v>2276</v>
      </c>
      <c r="J657" s="1" t="s">
        <v>2276</v>
      </c>
      <c r="K657" s="1"/>
      <c r="L657" s="1">
        <v>-4.0</v>
      </c>
      <c r="M657" s="1"/>
      <c r="N657" s="1">
        <v>10.48335</v>
      </c>
      <c r="O657" s="1" t="s">
        <v>30</v>
      </c>
      <c r="P657" s="1" t="s">
        <v>2277</v>
      </c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ht="15.75" hidden="1" customHeight="1">
      <c r="A658" s="1" t="s">
        <v>24</v>
      </c>
      <c r="B658" s="1" t="s">
        <v>88</v>
      </c>
      <c r="C658" s="2">
        <v>658.0</v>
      </c>
      <c r="D658" s="1">
        <v>0.0</v>
      </c>
      <c r="E658" s="1" t="s">
        <v>350</v>
      </c>
      <c r="F658" s="1" t="s">
        <v>26</v>
      </c>
      <c r="G658" s="1" t="s">
        <v>27</v>
      </c>
      <c r="H658" s="1" t="s">
        <v>2278</v>
      </c>
      <c r="I658" s="1" t="s">
        <v>2279</v>
      </c>
      <c r="J658" s="1" t="s">
        <v>2279</v>
      </c>
      <c r="K658" s="1"/>
      <c r="L658" s="1">
        <v>-3.0</v>
      </c>
      <c r="M658" s="1"/>
      <c r="N658" s="1">
        <v>11.297683333333334</v>
      </c>
      <c r="O658" s="1" t="s">
        <v>30</v>
      </c>
      <c r="P658" s="1" t="s">
        <v>2280</v>
      </c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ht="15.75" hidden="1" customHeight="1">
      <c r="A659" s="1" t="s">
        <v>16</v>
      </c>
      <c r="B659" s="1" t="s">
        <v>17</v>
      </c>
      <c r="C659" s="1">
        <v>344.0</v>
      </c>
      <c r="D659" s="1">
        <v>0.0</v>
      </c>
      <c r="E659" s="1"/>
      <c r="F659" s="1" t="s">
        <v>18</v>
      </c>
      <c r="G659" s="1" t="s">
        <v>19</v>
      </c>
      <c r="H659" s="1" t="s">
        <v>2281</v>
      </c>
      <c r="I659" s="1" t="s">
        <v>2282</v>
      </c>
      <c r="J659" s="1" t="s">
        <v>2282</v>
      </c>
      <c r="K659" s="1"/>
      <c r="L659" s="1">
        <v>2.0</v>
      </c>
      <c r="M659" s="1"/>
      <c r="N659" s="1">
        <v>7.929083333333334</v>
      </c>
      <c r="O659" s="1" t="s">
        <v>22</v>
      </c>
      <c r="P659" s="1" t="s">
        <v>2283</v>
      </c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ht="15.75" hidden="1" customHeight="1">
      <c r="A660" s="1" t="s">
        <v>16</v>
      </c>
      <c r="B660" s="1" t="s">
        <v>17</v>
      </c>
      <c r="C660" s="1">
        <v>394.0</v>
      </c>
      <c r="D660" s="1">
        <v>0.0</v>
      </c>
      <c r="E660" s="1"/>
      <c r="F660" s="1" t="s">
        <v>18</v>
      </c>
      <c r="G660" s="1" t="s">
        <v>19</v>
      </c>
      <c r="H660" s="1" t="s">
        <v>2284</v>
      </c>
      <c r="I660" s="1" t="s">
        <v>2285</v>
      </c>
      <c r="J660" s="1" t="s">
        <v>2285</v>
      </c>
      <c r="K660" s="1"/>
      <c r="L660" s="1">
        <v>2.0</v>
      </c>
      <c r="M660" s="1"/>
      <c r="N660" s="1">
        <v>7.7978</v>
      </c>
      <c r="O660" s="1" t="s">
        <v>22</v>
      </c>
      <c r="P660" s="1" t="s">
        <v>2286</v>
      </c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ht="15.75" hidden="1" customHeight="1">
      <c r="A661" s="1" t="s">
        <v>16</v>
      </c>
      <c r="B661" s="1" t="s">
        <v>17</v>
      </c>
      <c r="C661" s="1">
        <v>306.0</v>
      </c>
      <c r="D661" s="1">
        <v>0.0</v>
      </c>
      <c r="E661" s="1"/>
      <c r="F661" s="1" t="s">
        <v>18</v>
      </c>
      <c r="G661" s="1" t="s">
        <v>19</v>
      </c>
      <c r="H661" s="1" t="s">
        <v>2287</v>
      </c>
      <c r="I661" s="1" t="s">
        <v>2288</v>
      </c>
      <c r="J661" s="1" t="s">
        <v>2288</v>
      </c>
      <c r="K661" s="1"/>
      <c r="L661" s="1">
        <v>2.0</v>
      </c>
      <c r="M661" s="1"/>
      <c r="N661" s="1">
        <v>7.815416666666667</v>
      </c>
      <c r="O661" s="1" t="s">
        <v>22</v>
      </c>
      <c r="P661" s="1" t="s">
        <v>2289</v>
      </c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ht="15.75" hidden="1" customHeight="1">
      <c r="A662" s="1" t="s">
        <v>57</v>
      </c>
      <c r="B662" s="1" t="s">
        <v>17</v>
      </c>
      <c r="C662" s="1">
        <v>224.0</v>
      </c>
      <c r="D662" s="1">
        <v>0.0</v>
      </c>
      <c r="E662" s="1" t="s">
        <v>58</v>
      </c>
      <c r="F662" s="1" t="s">
        <v>26</v>
      </c>
      <c r="G662" s="1" t="s">
        <v>27</v>
      </c>
      <c r="H662" s="1" t="s">
        <v>2290</v>
      </c>
      <c r="I662" s="1" t="s">
        <v>2291</v>
      </c>
      <c r="J662" s="1" t="s">
        <v>2291</v>
      </c>
      <c r="K662" s="1"/>
      <c r="L662" s="1">
        <v>-7.0</v>
      </c>
      <c r="M662" s="1"/>
      <c r="N662" s="1">
        <v>7.212383333333333</v>
      </c>
      <c r="O662" s="1" t="s">
        <v>30</v>
      </c>
      <c r="P662" s="1" t="s">
        <v>1602</v>
      </c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ht="15.75" hidden="1" customHeight="1">
      <c r="A663" s="1" t="s">
        <v>16</v>
      </c>
      <c r="B663" s="1" t="s">
        <v>17</v>
      </c>
      <c r="C663" s="1">
        <v>20.0</v>
      </c>
      <c r="D663" s="1">
        <v>35.0</v>
      </c>
      <c r="E663" s="1"/>
      <c r="F663" s="1" t="s">
        <v>18</v>
      </c>
      <c r="G663" s="1" t="s">
        <v>19</v>
      </c>
      <c r="H663" s="1" t="s">
        <v>2292</v>
      </c>
      <c r="I663" s="1" t="s">
        <v>2293</v>
      </c>
      <c r="J663" s="1" t="s">
        <v>2293</v>
      </c>
      <c r="K663" s="1"/>
      <c r="L663" s="1">
        <v>-4.0</v>
      </c>
      <c r="M663" s="1"/>
      <c r="N663" s="1">
        <v>0.4356333333333333</v>
      </c>
      <c r="O663" s="1" t="s">
        <v>22</v>
      </c>
      <c r="P663" s="1" t="s">
        <v>2294</v>
      </c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ht="15.75" hidden="1" customHeight="1">
      <c r="A664" s="1" t="s">
        <v>57</v>
      </c>
      <c r="B664" s="1" t="s">
        <v>17</v>
      </c>
      <c r="C664" s="1">
        <v>370.0</v>
      </c>
      <c r="D664" s="1">
        <v>0.0</v>
      </c>
      <c r="E664" s="1" t="s">
        <v>58</v>
      </c>
      <c r="F664" s="1" t="s">
        <v>26</v>
      </c>
      <c r="G664" s="1" t="s">
        <v>27</v>
      </c>
      <c r="H664" s="1" t="s">
        <v>2295</v>
      </c>
      <c r="I664" s="1" t="s">
        <v>2296</v>
      </c>
      <c r="J664" s="1" t="s">
        <v>2296</v>
      </c>
      <c r="K664" s="1"/>
      <c r="L664" s="1">
        <v>-7.0</v>
      </c>
      <c r="M664" s="1"/>
      <c r="N664" s="1">
        <v>7.888516666666667</v>
      </c>
      <c r="O664" s="1" t="s">
        <v>30</v>
      </c>
      <c r="P664" s="1" t="s">
        <v>2297</v>
      </c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ht="15.75" hidden="1" customHeight="1">
      <c r="A665" s="1" t="s">
        <v>41</v>
      </c>
      <c r="B665" s="1" t="s">
        <v>88</v>
      </c>
      <c r="C665" s="1">
        <v>642.0</v>
      </c>
      <c r="D665" s="1">
        <v>0.0</v>
      </c>
      <c r="E665" s="1"/>
      <c r="F665" s="1" t="s">
        <v>26</v>
      </c>
      <c r="G665" s="1" t="s">
        <v>19</v>
      </c>
      <c r="H665" s="1" t="s">
        <v>2298</v>
      </c>
      <c r="I665" s="1" t="s">
        <v>2299</v>
      </c>
      <c r="J665" s="1" t="s">
        <v>2299</v>
      </c>
      <c r="K665" s="1"/>
      <c r="L665" s="1">
        <v>-4.0</v>
      </c>
      <c r="M665" s="1"/>
      <c r="N665" s="1">
        <v>10.323866666666667</v>
      </c>
      <c r="O665" s="1" t="s">
        <v>30</v>
      </c>
      <c r="P665" s="1" t="s">
        <v>2300</v>
      </c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ht="15.75" hidden="1" customHeight="1">
      <c r="A666" s="1" t="s">
        <v>24</v>
      </c>
      <c r="B666" s="1" t="s">
        <v>88</v>
      </c>
      <c r="C666" s="1">
        <v>348.0</v>
      </c>
      <c r="D666" s="1">
        <v>0.0</v>
      </c>
      <c r="E666" s="1" t="s">
        <v>350</v>
      </c>
      <c r="F666" s="1" t="s">
        <v>26</v>
      </c>
      <c r="G666" s="1" t="s">
        <v>27</v>
      </c>
      <c r="H666" s="1" t="s">
        <v>2301</v>
      </c>
      <c r="I666" s="1" t="s">
        <v>2302</v>
      </c>
      <c r="J666" s="1" t="s">
        <v>2302</v>
      </c>
      <c r="K666" s="1"/>
      <c r="L666" s="1">
        <v>-4.0</v>
      </c>
      <c r="M666" s="1"/>
      <c r="N666" s="1">
        <v>10.34865</v>
      </c>
      <c r="O666" s="1" t="s">
        <v>30</v>
      </c>
      <c r="P666" s="1" t="s">
        <v>2303</v>
      </c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ht="15.75" hidden="1" customHeight="1">
      <c r="A667" s="1" t="s">
        <v>32</v>
      </c>
      <c r="B667" s="1" t="s">
        <v>17</v>
      </c>
      <c r="C667" s="2">
        <v>409.0</v>
      </c>
      <c r="D667" s="1">
        <v>0.0</v>
      </c>
      <c r="E667" s="1" t="s">
        <v>1980</v>
      </c>
      <c r="F667" s="1" t="s">
        <v>66</v>
      </c>
      <c r="G667" s="1" t="s">
        <v>27</v>
      </c>
      <c r="H667" s="1" t="s">
        <v>2304</v>
      </c>
      <c r="I667" s="1" t="s">
        <v>2305</v>
      </c>
      <c r="J667" s="1" t="s">
        <v>2306</v>
      </c>
      <c r="K667" s="1" t="s">
        <v>2307</v>
      </c>
      <c r="L667" s="1">
        <v>-2.0</v>
      </c>
      <c r="M667" s="1">
        <v>0.0122</v>
      </c>
      <c r="N667" s="1">
        <v>14.194666666666667</v>
      </c>
      <c r="O667" s="1" t="s">
        <v>36</v>
      </c>
      <c r="P667" s="1" t="s">
        <v>2308</v>
      </c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ht="15.75" hidden="1" customHeight="1">
      <c r="A668" s="1" t="s">
        <v>32</v>
      </c>
      <c r="B668" s="1" t="s">
        <v>17</v>
      </c>
      <c r="C668" s="1">
        <v>199.0</v>
      </c>
      <c r="D668" s="1">
        <v>50.0</v>
      </c>
      <c r="E668" s="1"/>
      <c r="F668" s="1" t="s">
        <v>18</v>
      </c>
      <c r="G668" s="1" t="s">
        <v>33</v>
      </c>
      <c r="H668" s="1" t="s">
        <v>2309</v>
      </c>
      <c r="I668" s="1" t="s">
        <v>2310</v>
      </c>
      <c r="J668" s="1" t="s">
        <v>2310</v>
      </c>
      <c r="K668" s="1"/>
      <c r="L668" s="1">
        <v>-10.0</v>
      </c>
      <c r="M668" s="1"/>
      <c r="N668" s="1">
        <v>8.5989</v>
      </c>
      <c r="O668" s="1" t="s">
        <v>36</v>
      </c>
      <c r="P668" s="1" t="s">
        <v>2311</v>
      </c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ht="15.75" hidden="1" customHeight="1">
      <c r="A669" s="1" t="s">
        <v>32</v>
      </c>
      <c r="B669" s="1" t="s">
        <v>17</v>
      </c>
      <c r="C669" s="1">
        <v>247.0</v>
      </c>
      <c r="D669" s="1">
        <v>62.0</v>
      </c>
      <c r="E669" s="1"/>
      <c r="F669" s="1" t="s">
        <v>18</v>
      </c>
      <c r="G669" s="1" t="s">
        <v>33</v>
      </c>
      <c r="H669" s="1" t="s">
        <v>2312</v>
      </c>
      <c r="I669" s="1" t="s">
        <v>2313</v>
      </c>
      <c r="J669" s="1" t="s">
        <v>2313</v>
      </c>
      <c r="K669" s="1"/>
      <c r="L669" s="1">
        <v>-11.0</v>
      </c>
      <c r="M669" s="1"/>
      <c r="N669" s="1">
        <v>8.164483333333333</v>
      </c>
      <c r="O669" s="1" t="s">
        <v>36</v>
      </c>
      <c r="P669" s="1" t="s">
        <v>472</v>
      </c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ht="15.75" hidden="1" customHeight="1">
      <c r="A670" s="1" t="s">
        <v>32</v>
      </c>
      <c r="B670" s="1" t="s">
        <v>17</v>
      </c>
      <c r="C670" s="1">
        <v>338.0</v>
      </c>
      <c r="D670" s="1">
        <v>0.0</v>
      </c>
      <c r="E670" s="1" t="s">
        <v>2176</v>
      </c>
      <c r="F670" s="1" t="s">
        <v>66</v>
      </c>
      <c r="G670" s="1" t="s">
        <v>27</v>
      </c>
      <c r="H670" s="1" t="s">
        <v>2314</v>
      </c>
      <c r="I670" s="1" t="s">
        <v>2315</v>
      </c>
      <c r="J670" s="1" t="s">
        <v>2316</v>
      </c>
      <c r="K670" s="1" t="s">
        <v>2317</v>
      </c>
      <c r="L670" s="1">
        <v>-12.0</v>
      </c>
      <c r="M670" s="1">
        <v>0.01425</v>
      </c>
      <c r="N670" s="1">
        <v>6.1874666666666664</v>
      </c>
      <c r="O670" s="1" t="s">
        <v>36</v>
      </c>
      <c r="P670" s="1" t="s">
        <v>2318</v>
      </c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ht="15.75" hidden="1" customHeight="1">
      <c r="A671" s="1" t="s">
        <v>41</v>
      </c>
      <c r="B671" s="1" t="s">
        <v>17</v>
      </c>
      <c r="C671" s="1">
        <v>329.0</v>
      </c>
      <c r="D671" s="1">
        <v>0.0</v>
      </c>
      <c r="E671" s="1"/>
      <c r="F671" s="1" t="s">
        <v>26</v>
      </c>
      <c r="G671" s="1" t="s">
        <v>27</v>
      </c>
      <c r="H671" s="1" t="s">
        <v>2319</v>
      </c>
      <c r="I671" s="1" t="s">
        <v>2320</v>
      </c>
      <c r="J671" s="1" t="s">
        <v>2320</v>
      </c>
      <c r="K671" s="1"/>
      <c r="L671" s="1">
        <v>-5.0</v>
      </c>
      <c r="M671" s="1"/>
      <c r="N671" s="1">
        <v>9.765316666666667</v>
      </c>
      <c r="O671" s="1" t="s">
        <v>30</v>
      </c>
      <c r="P671" s="1" t="s">
        <v>2321</v>
      </c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ht="15.75" hidden="1" customHeight="1">
      <c r="A672" s="1" t="s">
        <v>32</v>
      </c>
      <c r="B672" s="1" t="s">
        <v>17</v>
      </c>
      <c r="C672" s="1">
        <v>494.0</v>
      </c>
      <c r="D672" s="1">
        <v>124.0</v>
      </c>
      <c r="E672" s="1"/>
      <c r="F672" s="1" t="s">
        <v>18</v>
      </c>
      <c r="G672" s="1" t="s">
        <v>33</v>
      </c>
      <c r="H672" s="1" t="s">
        <v>2322</v>
      </c>
      <c r="I672" s="1" t="s">
        <v>2323</v>
      </c>
      <c r="J672" s="1" t="s">
        <v>2323</v>
      </c>
      <c r="K672" s="1"/>
      <c r="L672" s="1">
        <v>-11.0</v>
      </c>
      <c r="M672" s="1"/>
      <c r="N672" s="1">
        <v>8.202366666666666</v>
      </c>
      <c r="O672" s="1" t="s">
        <v>36</v>
      </c>
      <c r="P672" s="1" t="s">
        <v>2324</v>
      </c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ht="15.75" hidden="1" customHeight="1">
      <c r="A673" s="1" t="s">
        <v>32</v>
      </c>
      <c r="B673" s="1" t="s">
        <v>17</v>
      </c>
      <c r="C673" s="1">
        <v>558.0</v>
      </c>
      <c r="D673" s="1">
        <v>0.0</v>
      </c>
      <c r="E673" s="1" t="s">
        <v>1980</v>
      </c>
      <c r="F673" s="1" t="s">
        <v>66</v>
      </c>
      <c r="G673" s="1" t="s">
        <v>27</v>
      </c>
      <c r="H673" s="1" t="s">
        <v>2325</v>
      </c>
      <c r="I673" s="1" t="s">
        <v>2326</v>
      </c>
      <c r="J673" s="1" t="s">
        <v>2327</v>
      </c>
      <c r="K673" s="1" t="s">
        <v>2328</v>
      </c>
      <c r="L673" s="1">
        <v>-6.0</v>
      </c>
      <c r="M673" s="1">
        <v>0.006666666666666667</v>
      </c>
      <c r="N673" s="1">
        <v>13.432583333333334</v>
      </c>
      <c r="O673" s="1" t="s">
        <v>36</v>
      </c>
      <c r="P673" s="1" t="s">
        <v>2329</v>
      </c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ht="15.75" hidden="1" customHeight="1">
      <c r="A674" s="1" t="s">
        <v>16</v>
      </c>
      <c r="B674" s="1" t="s">
        <v>17</v>
      </c>
      <c r="C674" s="1">
        <v>119.0</v>
      </c>
      <c r="D674" s="1">
        <v>0.0</v>
      </c>
      <c r="E674" s="1"/>
      <c r="F674" s="1" t="s">
        <v>18</v>
      </c>
      <c r="G674" s="1" t="s">
        <v>19</v>
      </c>
      <c r="H674" s="1" t="s">
        <v>2330</v>
      </c>
      <c r="I674" s="1" t="s">
        <v>2331</v>
      </c>
      <c r="J674" s="1" t="s">
        <v>2331</v>
      </c>
      <c r="K674" s="1"/>
      <c r="L674" s="1">
        <v>0.0</v>
      </c>
      <c r="M674" s="1"/>
      <c r="N674" s="1">
        <v>4.539866666666667</v>
      </c>
      <c r="O674" s="1" t="s">
        <v>22</v>
      </c>
      <c r="P674" s="1" t="s">
        <v>2332</v>
      </c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ht="15.75" hidden="1" customHeight="1">
      <c r="A675" s="1" t="s">
        <v>32</v>
      </c>
      <c r="B675" s="1" t="s">
        <v>17</v>
      </c>
      <c r="C675" s="2">
        <v>250.0</v>
      </c>
      <c r="D675" s="1">
        <v>0.0</v>
      </c>
      <c r="E675" s="1" t="s">
        <v>1980</v>
      </c>
      <c r="F675" s="1" t="s">
        <v>66</v>
      </c>
      <c r="G675" s="1" t="s">
        <v>27</v>
      </c>
      <c r="H675" s="1" t="s">
        <v>2333</v>
      </c>
      <c r="I675" s="1" t="s">
        <v>2334</v>
      </c>
      <c r="J675" s="1" t="s">
        <v>2335</v>
      </c>
      <c r="K675" s="1" t="s">
        <v>2336</v>
      </c>
      <c r="L675" s="1">
        <v>-6.0</v>
      </c>
      <c r="M675" s="1">
        <v>0.004933333333333333</v>
      </c>
      <c r="N675" s="1">
        <v>11.015583333333334</v>
      </c>
      <c r="O675" s="1" t="s">
        <v>36</v>
      </c>
      <c r="P675" s="1" t="s">
        <v>741</v>
      </c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ht="15.75" hidden="1" customHeight="1">
      <c r="A676" s="1" t="s">
        <v>57</v>
      </c>
      <c r="B676" s="1" t="s">
        <v>17</v>
      </c>
      <c r="C676" s="1">
        <v>693.0</v>
      </c>
      <c r="D676" s="1">
        <v>0.0</v>
      </c>
      <c r="E676" s="1" t="s">
        <v>58</v>
      </c>
      <c r="F676" s="1" t="s">
        <v>26</v>
      </c>
      <c r="G676" s="1" t="s">
        <v>27</v>
      </c>
      <c r="H676" s="1" t="s">
        <v>2337</v>
      </c>
      <c r="I676" s="1" t="s">
        <v>2338</v>
      </c>
      <c r="J676" s="1" t="s">
        <v>2338</v>
      </c>
      <c r="K676" s="1"/>
      <c r="L676" s="1">
        <v>0.0</v>
      </c>
      <c r="M676" s="1"/>
      <c r="N676" s="1">
        <v>15.417816666666667</v>
      </c>
      <c r="O676" s="1" t="s">
        <v>30</v>
      </c>
      <c r="P676" s="1" t="s">
        <v>2339</v>
      </c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ht="15.75" hidden="1" customHeight="1">
      <c r="A677" s="1" t="s">
        <v>16</v>
      </c>
      <c r="B677" s="1" t="s">
        <v>17</v>
      </c>
      <c r="C677" s="1">
        <v>119.0</v>
      </c>
      <c r="D677" s="1">
        <v>0.0</v>
      </c>
      <c r="E677" s="1"/>
      <c r="F677" s="1" t="s">
        <v>18</v>
      </c>
      <c r="G677" s="1" t="s">
        <v>19</v>
      </c>
      <c r="H677" s="1" t="s">
        <v>2340</v>
      </c>
      <c r="I677" s="1" t="s">
        <v>2341</v>
      </c>
      <c r="J677" s="1" t="s">
        <v>2341</v>
      </c>
      <c r="K677" s="1"/>
      <c r="L677" s="1">
        <v>5.0</v>
      </c>
      <c r="M677" s="1"/>
      <c r="N677" s="1">
        <v>10.079933333333333</v>
      </c>
      <c r="O677" s="1" t="s">
        <v>22</v>
      </c>
      <c r="P677" s="1" t="s">
        <v>2342</v>
      </c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ht="15.75" hidden="1" customHeight="1">
      <c r="A678" s="1" t="s">
        <v>57</v>
      </c>
      <c r="B678" s="1" t="s">
        <v>17</v>
      </c>
      <c r="C678" s="1">
        <v>264.0</v>
      </c>
      <c r="D678" s="1">
        <v>0.0</v>
      </c>
      <c r="E678" s="1" t="s">
        <v>58</v>
      </c>
      <c r="F678" s="1" t="s">
        <v>26</v>
      </c>
      <c r="G678" s="1" t="s">
        <v>27</v>
      </c>
      <c r="H678" s="1" t="s">
        <v>2343</v>
      </c>
      <c r="I678" s="1" t="s">
        <v>2344</v>
      </c>
      <c r="J678" s="1" t="s">
        <v>2344</v>
      </c>
      <c r="K678" s="1"/>
      <c r="L678" s="1">
        <v>-2.0</v>
      </c>
      <c r="M678" s="1"/>
      <c r="N678" s="1">
        <v>12.18935</v>
      </c>
      <c r="O678" s="1" t="s">
        <v>30</v>
      </c>
      <c r="P678" s="1" t="s">
        <v>548</v>
      </c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ht="15.75" hidden="1" customHeight="1">
      <c r="A679" s="1" t="s">
        <v>57</v>
      </c>
      <c r="B679" s="1" t="s">
        <v>17</v>
      </c>
      <c r="C679" s="1">
        <v>437.0</v>
      </c>
      <c r="D679" s="1">
        <v>0.0</v>
      </c>
      <c r="E679" s="1" t="s">
        <v>58</v>
      </c>
      <c r="F679" s="1" t="s">
        <v>26</v>
      </c>
      <c r="G679" s="1" t="s">
        <v>27</v>
      </c>
      <c r="H679" s="1" t="s">
        <v>2345</v>
      </c>
      <c r="I679" s="1" t="s">
        <v>2346</v>
      </c>
      <c r="J679" s="1" t="s">
        <v>2346</v>
      </c>
      <c r="K679" s="1"/>
      <c r="L679" s="1">
        <v>-3.0</v>
      </c>
      <c r="M679" s="1"/>
      <c r="N679" s="1">
        <v>11.363283333333333</v>
      </c>
      <c r="O679" s="1" t="s">
        <v>30</v>
      </c>
      <c r="P679" s="1" t="s">
        <v>2347</v>
      </c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ht="15.75" hidden="1" customHeight="1">
      <c r="A680" s="1" t="s">
        <v>57</v>
      </c>
      <c r="B680" s="1" t="s">
        <v>17</v>
      </c>
      <c r="C680" s="1">
        <v>488.0</v>
      </c>
      <c r="D680" s="1">
        <v>0.0</v>
      </c>
      <c r="E680" s="1" t="s">
        <v>58</v>
      </c>
      <c r="F680" s="1" t="s">
        <v>26</v>
      </c>
      <c r="G680" s="1" t="s">
        <v>27</v>
      </c>
      <c r="H680" s="1" t="s">
        <v>2348</v>
      </c>
      <c r="I680" s="1" t="s">
        <v>2349</v>
      </c>
      <c r="J680" s="1" t="s">
        <v>2349</v>
      </c>
      <c r="K680" s="1"/>
      <c r="L680" s="1">
        <v>-7.0</v>
      </c>
      <c r="M680" s="1"/>
      <c r="N680" s="1">
        <v>7.8258833333333335</v>
      </c>
      <c r="O680" s="1" t="s">
        <v>30</v>
      </c>
      <c r="P680" s="1" t="s">
        <v>2350</v>
      </c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ht="15.75" hidden="1" customHeight="1">
      <c r="A681" s="1" t="s">
        <v>24</v>
      </c>
      <c r="B681" s="1" t="s">
        <v>17</v>
      </c>
      <c r="C681" s="1">
        <v>388.0</v>
      </c>
      <c r="D681" s="1">
        <v>0.0</v>
      </c>
      <c r="E681" s="1" t="s">
        <v>1359</v>
      </c>
      <c r="F681" s="1" t="s">
        <v>26</v>
      </c>
      <c r="G681" s="1" t="s">
        <v>27</v>
      </c>
      <c r="H681" s="1" t="s">
        <v>2351</v>
      </c>
      <c r="I681" s="1" t="s">
        <v>2352</v>
      </c>
      <c r="J681" s="1" t="s">
        <v>2352</v>
      </c>
      <c r="K681" s="1"/>
      <c r="L681" s="1">
        <v>-6.0</v>
      </c>
      <c r="M681" s="1"/>
      <c r="N681" s="1">
        <v>8.653233333333333</v>
      </c>
      <c r="O681" s="1" t="s">
        <v>30</v>
      </c>
      <c r="P681" s="1" t="s">
        <v>2353</v>
      </c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ht="15.75" hidden="1" customHeight="1">
      <c r="A682" s="1" t="s">
        <v>57</v>
      </c>
      <c r="B682" s="1" t="s">
        <v>17</v>
      </c>
      <c r="C682" s="1">
        <v>264.0</v>
      </c>
      <c r="D682" s="1">
        <v>0.0</v>
      </c>
      <c r="E682" s="1" t="s">
        <v>58</v>
      </c>
      <c r="F682" s="1" t="s">
        <v>26</v>
      </c>
      <c r="G682" s="1" t="s">
        <v>27</v>
      </c>
      <c r="H682" s="1" t="s">
        <v>2354</v>
      </c>
      <c r="I682" s="1" t="s">
        <v>2355</v>
      </c>
      <c r="J682" s="1" t="s">
        <v>2355</v>
      </c>
      <c r="K682" s="1"/>
      <c r="L682" s="1">
        <v>-6.0</v>
      </c>
      <c r="M682" s="1"/>
      <c r="N682" s="1">
        <v>8.65865</v>
      </c>
      <c r="O682" s="1" t="s">
        <v>30</v>
      </c>
      <c r="P682" s="1" t="s">
        <v>2356</v>
      </c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ht="15.75" hidden="1" customHeight="1">
      <c r="A683" s="1" t="s">
        <v>16</v>
      </c>
      <c r="B683" s="1" t="s">
        <v>17</v>
      </c>
      <c r="C683" s="1">
        <v>119.0</v>
      </c>
      <c r="D683" s="1">
        <v>0.0</v>
      </c>
      <c r="E683" s="1"/>
      <c r="F683" s="1" t="s">
        <v>18</v>
      </c>
      <c r="G683" s="1" t="s">
        <v>19</v>
      </c>
      <c r="H683" s="1" t="s">
        <v>2357</v>
      </c>
      <c r="I683" s="1" t="s">
        <v>2358</v>
      </c>
      <c r="J683" s="1" t="s">
        <v>2358</v>
      </c>
      <c r="K683" s="1"/>
      <c r="L683" s="1">
        <v>1.0</v>
      </c>
      <c r="M683" s="1"/>
      <c r="N683" s="1">
        <v>6.867333333333334</v>
      </c>
      <c r="O683" s="1" t="s">
        <v>22</v>
      </c>
      <c r="P683" s="1" t="s">
        <v>2359</v>
      </c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ht="15.75" hidden="1" customHeight="1">
      <c r="A684" s="1" t="s">
        <v>41</v>
      </c>
      <c r="B684" s="1" t="s">
        <v>17</v>
      </c>
      <c r="C684" s="2">
        <v>448.0</v>
      </c>
      <c r="D684" s="1">
        <v>0.0</v>
      </c>
      <c r="E684" s="1"/>
      <c r="F684" s="1" t="s">
        <v>26</v>
      </c>
      <c r="G684" s="1" t="s">
        <v>27</v>
      </c>
      <c r="H684" s="1" t="s">
        <v>2360</v>
      </c>
      <c r="I684" s="1" t="s">
        <v>2361</v>
      </c>
      <c r="J684" s="1" t="s">
        <v>2361</v>
      </c>
      <c r="K684" s="1"/>
      <c r="L684" s="1">
        <v>-6.0</v>
      </c>
      <c r="M684" s="1"/>
      <c r="N684" s="1">
        <v>8.583633333333333</v>
      </c>
      <c r="O684" s="1" t="s">
        <v>30</v>
      </c>
      <c r="P684" s="1" t="s">
        <v>2362</v>
      </c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ht="15.75" hidden="1" customHeight="1">
      <c r="A685" s="1" t="s">
        <v>32</v>
      </c>
      <c r="B685" s="1" t="s">
        <v>17</v>
      </c>
      <c r="C685" s="2">
        <v>434.0</v>
      </c>
      <c r="D685" s="1">
        <v>0.0</v>
      </c>
      <c r="E685" s="1" t="s">
        <v>1980</v>
      </c>
      <c r="F685" s="1" t="s">
        <v>66</v>
      </c>
      <c r="G685" s="1" t="s">
        <v>27</v>
      </c>
      <c r="H685" s="1" t="s">
        <v>2363</v>
      </c>
      <c r="I685" s="1" t="s">
        <v>2364</v>
      </c>
      <c r="J685" s="1" t="s">
        <v>2365</v>
      </c>
      <c r="K685" s="1" t="s">
        <v>2366</v>
      </c>
      <c r="L685" s="1">
        <v>-11.0</v>
      </c>
      <c r="M685" s="1">
        <v>0.008383333333333333</v>
      </c>
      <c r="N685" s="1">
        <v>9.063466666666667</v>
      </c>
      <c r="O685" s="1" t="s">
        <v>36</v>
      </c>
      <c r="P685" s="1" t="s">
        <v>2367</v>
      </c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ht="15.75" hidden="1" customHeight="1">
      <c r="A686" s="1" t="s">
        <v>41</v>
      </c>
      <c r="B686" s="1" t="s">
        <v>17</v>
      </c>
      <c r="C686" s="1">
        <v>358.0</v>
      </c>
      <c r="D686" s="1">
        <v>0.0</v>
      </c>
      <c r="E686" s="1"/>
      <c r="F686" s="1" t="s">
        <v>26</v>
      </c>
      <c r="G686" s="1" t="s">
        <v>27</v>
      </c>
      <c r="H686" s="1" t="s">
        <v>2368</v>
      </c>
      <c r="I686" s="1" t="s">
        <v>2369</v>
      </c>
      <c r="J686" s="1" t="s">
        <v>2369</v>
      </c>
      <c r="K686" s="1"/>
      <c r="L686" s="1">
        <v>-5.0</v>
      </c>
      <c r="M686" s="1"/>
      <c r="N686" s="1">
        <v>9.2359</v>
      </c>
      <c r="O686" s="1" t="s">
        <v>30</v>
      </c>
      <c r="P686" s="1" t="s">
        <v>2370</v>
      </c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ht="15.75" hidden="1" customHeight="1">
      <c r="A687" s="1" t="s">
        <v>57</v>
      </c>
      <c r="B687" s="1" t="s">
        <v>17</v>
      </c>
      <c r="C687" s="1">
        <v>361.0</v>
      </c>
      <c r="D687" s="1">
        <v>0.0</v>
      </c>
      <c r="E687" s="1" t="s">
        <v>58</v>
      </c>
      <c r="F687" s="1" t="s">
        <v>26</v>
      </c>
      <c r="G687" s="1" t="s">
        <v>27</v>
      </c>
      <c r="H687" s="1" t="s">
        <v>2371</v>
      </c>
      <c r="I687" s="1" t="s">
        <v>2372</v>
      </c>
      <c r="J687" s="1" t="s">
        <v>2372</v>
      </c>
      <c r="K687" s="1"/>
      <c r="L687" s="1">
        <v>-4.0</v>
      </c>
      <c r="M687" s="1"/>
      <c r="N687" s="1">
        <v>10.4162</v>
      </c>
      <c r="O687" s="1" t="s">
        <v>30</v>
      </c>
      <c r="P687" s="1" t="s">
        <v>2373</v>
      </c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ht="15.75" hidden="1" customHeight="1">
      <c r="A688" s="1" t="s">
        <v>41</v>
      </c>
      <c r="B688" s="1" t="s">
        <v>17</v>
      </c>
      <c r="C688" s="1">
        <v>528.0</v>
      </c>
      <c r="D688" s="1">
        <v>0.0</v>
      </c>
      <c r="E688" s="1"/>
      <c r="F688" s="1" t="s">
        <v>26</v>
      </c>
      <c r="G688" s="1" t="s">
        <v>27</v>
      </c>
      <c r="H688" s="1" t="s">
        <v>2374</v>
      </c>
      <c r="I688" s="1" t="s">
        <v>2375</v>
      </c>
      <c r="J688" s="1" t="s">
        <v>2375</v>
      </c>
      <c r="K688" s="1"/>
      <c r="L688" s="1">
        <v>2.0</v>
      </c>
      <c r="M688" s="1"/>
      <c r="N688" s="1">
        <v>17.322483333333334</v>
      </c>
      <c r="O688" s="1" t="s">
        <v>30</v>
      </c>
      <c r="P688" s="1" t="s">
        <v>2376</v>
      </c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ht="15.75" hidden="1" customHeight="1">
      <c r="A689" s="1" t="s">
        <v>41</v>
      </c>
      <c r="B689" s="1" t="s">
        <v>17</v>
      </c>
      <c r="C689" s="1">
        <v>736.0</v>
      </c>
      <c r="D689" s="1">
        <v>0.0</v>
      </c>
      <c r="E689" s="1"/>
      <c r="F689" s="1" t="s">
        <v>26</v>
      </c>
      <c r="G689" s="1" t="s">
        <v>27</v>
      </c>
      <c r="H689" s="1" t="s">
        <v>2377</v>
      </c>
      <c r="I689" s="1" t="s">
        <v>2378</v>
      </c>
      <c r="J689" s="1" t="s">
        <v>2378</v>
      </c>
      <c r="K689" s="1"/>
      <c r="L689" s="1">
        <v>0.0</v>
      </c>
      <c r="M689" s="1"/>
      <c r="N689" s="1">
        <v>14.560133333333333</v>
      </c>
      <c r="O689" s="1" t="s">
        <v>30</v>
      </c>
      <c r="P689" s="1" t="s">
        <v>2379</v>
      </c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ht="15.75" hidden="1" customHeight="1">
      <c r="A690" s="1" t="s">
        <v>57</v>
      </c>
      <c r="B690" s="1" t="s">
        <v>17</v>
      </c>
      <c r="C690" s="2">
        <v>323.0</v>
      </c>
      <c r="D690" s="1">
        <v>0.0</v>
      </c>
      <c r="E690" s="1" t="s">
        <v>58</v>
      </c>
      <c r="F690" s="1" t="s">
        <v>26</v>
      </c>
      <c r="G690" s="1" t="s">
        <v>27</v>
      </c>
      <c r="H690" s="1" t="s">
        <v>2380</v>
      </c>
      <c r="I690" s="1" t="s">
        <v>2381</v>
      </c>
      <c r="J690" s="1" t="s">
        <v>2381</v>
      </c>
      <c r="K690" s="1"/>
      <c r="L690" s="1">
        <v>-7.0</v>
      </c>
      <c r="M690" s="1"/>
      <c r="N690" s="1">
        <v>7.337366666666667</v>
      </c>
      <c r="O690" s="1" t="s">
        <v>30</v>
      </c>
      <c r="P690" s="1" t="s">
        <v>2382</v>
      </c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ht="15.75" hidden="1" customHeight="1">
      <c r="A691" s="1" t="s">
        <v>16</v>
      </c>
      <c r="B691" s="1" t="s">
        <v>573</v>
      </c>
      <c r="C691" s="2">
        <v>558.0</v>
      </c>
      <c r="D691" s="1">
        <v>0.0</v>
      </c>
      <c r="E691" s="1"/>
      <c r="F691" s="1" t="s">
        <v>18</v>
      </c>
      <c r="G691" s="1" t="s">
        <v>19</v>
      </c>
      <c r="H691" s="1" t="s">
        <v>2383</v>
      </c>
      <c r="I691" s="1"/>
      <c r="J691" s="1"/>
      <c r="K691" s="1"/>
      <c r="L691" s="1">
        <v>0.0</v>
      </c>
      <c r="M691" s="1"/>
      <c r="N691" s="1"/>
      <c r="O691" s="1" t="s">
        <v>22</v>
      </c>
      <c r="P691" s="1" t="s">
        <v>2384</v>
      </c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ht="15.75" hidden="1" customHeight="1">
      <c r="A692" s="1" t="s">
        <v>32</v>
      </c>
      <c r="B692" s="1" t="s">
        <v>17</v>
      </c>
      <c r="C692" s="2">
        <v>386.0</v>
      </c>
      <c r="D692" s="1">
        <v>97.0</v>
      </c>
      <c r="E692" s="1"/>
      <c r="F692" s="1" t="s">
        <v>18</v>
      </c>
      <c r="G692" s="1" t="s">
        <v>27</v>
      </c>
      <c r="H692" s="1" t="s">
        <v>2385</v>
      </c>
      <c r="I692" s="1" t="s">
        <v>2386</v>
      </c>
      <c r="J692" s="1" t="s">
        <v>2386</v>
      </c>
      <c r="K692" s="1"/>
      <c r="L692" s="1">
        <v>-11.0</v>
      </c>
      <c r="M692" s="1"/>
      <c r="N692" s="1">
        <v>6.966833333333334</v>
      </c>
      <c r="O692" s="1" t="s">
        <v>36</v>
      </c>
      <c r="P692" s="1" t="s">
        <v>2387</v>
      </c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ht="15.75" hidden="1" customHeight="1">
      <c r="A693" s="1" t="s">
        <v>16</v>
      </c>
      <c r="B693" s="1" t="s">
        <v>17</v>
      </c>
      <c r="C693" s="2">
        <v>124.5</v>
      </c>
      <c r="D693" s="1">
        <v>124.5</v>
      </c>
      <c r="E693" s="1"/>
      <c r="F693" s="1" t="s">
        <v>18</v>
      </c>
      <c r="G693" s="1" t="s">
        <v>19</v>
      </c>
      <c r="H693" s="1" t="s">
        <v>2388</v>
      </c>
      <c r="I693" s="1" t="s">
        <v>2389</v>
      </c>
      <c r="J693" s="1" t="s">
        <v>2389</v>
      </c>
      <c r="K693" s="1"/>
      <c r="L693" s="1">
        <v>8.0</v>
      </c>
      <c r="M693" s="1"/>
      <c r="N693" s="1">
        <v>13.738316666666666</v>
      </c>
      <c r="O693" s="1" t="s">
        <v>22</v>
      </c>
      <c r="P693" s="1" t="s">
        <v>2390</v>
      </c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ht="15.75" hidden="1" customHeight="1">
      <c r="A694" s="1" t="s">
        <v>16</v>
      </c>
      <c r="B694" s="1" t="s">
        <v>17</v>
      </c>
      <c r="C694" s="1">
        <v>124.5</v>
      </c>
      <c r="D694" s="1">
        <v>124.5</v>
      </c>
      <c r="E694" s="1"/>
      <c r="F694" s="1" t="s">
        <v>18</v>
      </c>
      <c r="G694" s="1" t="s">
        <v>19</v>
      </c>
      <c r="H694" s="1" t="s">
        <v>2391</v>
      </c>
      <c r="I694" s="1" t="s">
        <v>2392</v>
      </c>
      <c r="J694" s="1" t="s">
        <v>2392</v>
      </c>
      <c r="K694" s="1"/>
      <c r="L694" s="1">
        <v>9.0</v>
      </c>
      <c r="M694" s="1"/>
      <c r="N694" s="1">
        <v>14.102616666666666</v>
      </c>
      <c r="O694" s="1" t="s">
        <v>22</v>
      </c>
      <c r="P694" s="1" t="s">
        <v>2393</v>
      </c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ht="15.75" hidden="1" customHeight="1">
      <c r="A695" s="1" t="s">
        <v>32</v>
      </c>
      <c r="B695" s="1" t="s">
        <v>17</v>
      </c>
      <c r="C695" s="1">
        <v>388.0</v>
      </c>
      <c r="D695" s="1">
        <v>0.0</v>
      </c>
      <c r="E695" s="1" t="s">
        <v>1980</v>
      </c>
      <c r="F695" s="1" t="s">
        <v>66</v>
      </c>
      <c r="G695" s="1" t="s">
        <v>27</v>
      </c>
      <c r="H695" s="1" t="s">
        <v>2394</v>
      </c>
      <c r="I695" s="1" t="s">
        <v>2395</v>
      </c>
      <c r="J695" s="1" t="s">
        <v>2396</v>
      </c>
      <c r="K695" s="1" t="s">
        <v>2397</v>
      </c>
      <c r="L695" s="1">
        <v>-6.0</v>
      </c>
      <c r="M695" s="1">
        <v>0.33763333333333334</v>
      </c>
      <c r="N695" s="1">
        <v>16.020116666666667</v>
      </c>
      <c r="O695" s="1" t="s">
        <v>36</v>
      </c>
      <c r="P695" s="1" t="s">
        <v>2398</v>
      </c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ht="15.75" hidden="1" customHeight="1">
      <c r="A696" s="1" t="s">
        <v>32</v>
      </c>
      <c r="B696" s="1" t="s">
        <v>17</v>
      </c>
      <c r="C696" s="1">
        <v>498.0</v>
      </c>
      <c r="D696" s="1">
        <v>0.0</v>
      </c>
      <c r="E696" s="1" t="s">
        <v>1980</v>
      </c>
      <c r="F696" s="1" t="s">
        <v>66</v>
      </c>
      <c r="G696" s="1" t="s">
        <v>27</v>
      </c>
      <c r="H696" s="1" t="s">
        <v>2399</v>
      </c>
      <c r="I696" s="1" t="s">
        <v>2400</v>
      </c>
      <c r="J696" s="1" t="s">
        <v>2401</v>
      </c>
      <c r="K696" s="1" t="s">
        <v>2402</v>
      </c>
      <c r="L696" s="1">
        <v>-13.0</v>
      </c>
      <c r="M696" s="1">
        <v>0.020183333333333334</v>
      </c>
      <c r="N696" s="1">
        <v>11.4896</v>
      </c>
      <c r="O696" s="1" t="s">
        <v>36</v>
      </c>
      <c r="P696" s="1" t="s">
        <v>2403</v>
      </c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ht="15.75" hidden="1" customHeight="1">
      <c r="A697" s="1" t="s">
        <v>32</v>
      </c>
      <c r="B697" s="1" t="s">
        <v>17</v>
      </c>
      <c r="C697" s="1">
        <v>260.0</v>
      </c>
      <c r="D697" s="1">
        <v>0.0</v>
      </c>
      <c r="E697" s="1" t="s">
        <v>1980</v>
      </c>
      <c r="F697" s="1" t="s">
        <v>66</v>
      </c>
      <c r="G697" s="1" t="s">
        <v>27</v>
      </c>
      <c r="H697" s="1" t="s">
        <v>2404</v>
      </c>
      <c r="I697" s="1" t="s">
        <v>2405</v>
      </c>
      <c r="J697" s="1" t="s">
        <v>2406</v>
      </c>
      <c r="K697" s="1" t="s">
        <v>2407</v>
      </c>
      <c r="L697" s="1">
        <v>-6.0</v>
      </c>
      <c r="M697" s="1">
        <v>0.2880666666666667</v>
      </c>
      <c r="N697" s="1">
        <v>8.563666666666666</v>
      </c>
      <c r="O697" s="1" t="s">
        <v>36</v>
      </c>
      <c r="P697" s="1" t="s">
        <v>961</v>
      </c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ht="15.75" hidden="1" customHeight="1">
      <c r="A698" s="1" t="s">
        <v>41</v>
      </c>
      <c r="B698" s="1" t="s">
        <v>17</v>
      </c>
      <c r="C698" s="1">
        <v>364.0</v>
      </c>
      <c r="D698" s="1">
        <v>0.0</v>
      </c>
      <c r="E698" s="1"/>
      <c r="F698" s="1" t="s">
        <v>26</v>
      </c>
      <c r="G698" s="1" t="s">
        <v>27</v>
      </c>
      <c r="H698" s="1" t="s">
        <v>2408</v>
      </c>
      <c r="I698" s="1" t="s">
        <v>2409</v>
      </c>
      <c r="J698" s="1" t="s">
        <v>2409</v>
      </c>
      <c r="K698" s="1"/>
      <c r="L698" s="1">
        <v>-8.0</v>
      </c>
      <c r="M698" s="1"/>
      <c r="N698" s="1">
        <v>6.8642</v>
      </c>
      <c r="O698" s="1" t="s">
        <v>30</v>
      </c>
      <c r="P698" s="1" t="s">
        <v>2410</v>
      </c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ht="15.75" hidden="1" customHeight="1">
      <c r="A699" s="1" t="s">
        <v>41</v>
      </c>
      <c r="B699" s="1" t="s">
        <v>17</v>
      </c>
      <c r="C699" s="1">
        <v>663.0</v>
      </c>
      <c r="D699" s="1">
        <v>0.0</v>
      </c>
      <c r="E699" s="1"/>
      <c r="F699" s="1" t="s">
        <v>26</v>
      </c>
      <c r="G699" s="1" t="s">
        <v>19</v>
      </c>
      <c r="H699" s="1" t="s">
        <v>2411</v>
      </c>
      <c r="I699" s="1" t="s">
        <v>2412</v>
      </c>
      <c r="J699" s="1" t="s">
        <v>2412</v>
      </c>
      <c r="K699" s="1"/>
      <c r="L699" s="1">
        <v>0.0</v>
      </c>
      <c r="M699" s="1"/>
      <c r="N699" s="1">
        <v>13.0827</v>
      </c>
      <c r="O699" s="1" t="s">
        <v>30</v>
      </c>
      <c r="P699" s="1" t="s">
        <v>2413</v>
      </c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ht="15.75" hidden="1" customHeight="1">
      <c r="A700" s="1" t="s">
        <v>32</v>
      </c>
      <c r="B700" s="1" t="s">
        <v>17</v>
      </c>
      <c r="C700" s="1">
        <v>267.0</v>
      </c>
      <c r="D700" s="1">
        <v>62.0</v>
      </c>
      <c r="E700" s="1"/>
      <c r="F700" s="1" t="s">
        <v>18</v>
      </c>
      <c r="G700" s="1" t="s">
        <v>33</v>
      </c>
      <c r="H700" s="1" t="s">
        <v>2414</v>
      </c>
      <c r="I700" s="1" t="s">
        <v>2415</v>
      </c>
      <c r="J700" s="1" t="s">
        <v>2415</v>
      </c>
      <c r="K700" s="1"/>
      <c r="L700" s="1">
        <v>-12.0</v>
      </c>
      <c r="M700" s="1"/>
      <c r="N700" s="1">
        <v>6.960066666666667</v>
      </c>
      <c r="O700" s="1" t="s">
        <v>36</v>
      </c>
      <c r="P700" s="1" t="s">
        <v>2416</v>
      </c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ht="15.75" hidden="1" customHeight="1">
      <c r="A701" s="1" t="s">
        <v>41</v>
      </c>
      <c r="B701" s="1" t="s">
        <v>17</v>
      </c>
      <c r="C701" s="1">
        <v>259.0</v>
      </c>
      <c r="D701" s="1">
        <v>0.0</v>
      </c>
      <c r="E701" s="1"/>
      <c r="F701" s="1" t="s">
        <v>26</v>
      </c>
      <c r="G701" s="1" t="s">
        <v>27</v>
      </c>
      <c r="H701" s="1" t="s">
        <v>2417</v>
      </c>
      <c r="I701" s="1" t="s">
        <v>2418</v>
      </c>
      <c r="J701" s="1" t="s">
        <v>2418</v>
      </c>
      <c r="K701" s="1"/>
      <c r="L701" s="1">
        <v>-9.0</v>
      </c>
      <c r="M701" s="1"/>
      <c r="N701" s="1">
        <v>5.43795</v>
      </c>
      <c r="O701" s="1" t="s">
        <v>30</v>
      </c>
      <c r="P701" s="1" t="s">
        <v>2419</v>
      </c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ht="15.75" hidden="1" customHeight="1">
      <c r="A702" s="1" t="s">
        <v>57</v>
      </c>
      <c r="B702" s="1" t="s">
        <v>17</v>
      </c>
      <c r="C702" s="1">
        <v>369.0</v>
      </c>
      <c r="D702" s="1">
        <v>0.0</v>
      </c>
      <c r="E702" s="1" t="s">
        <v>58</v>
      </c>
      <c r="F702" s="1" t="s">
        <v>26</v>
      </c>
      <c r="G702" s="1" t="s">
        <v>27</v>
      </c>
      <c r="H702" s="1" t="s">
        <v>2420</v>
      </c>
      <c r="I702" s="1" t="s">
        <v>2421</v>
      </c>
      <c r="J702" s="1" t="s">
        <v>2421</v>
      </c>
      <c r="K702" s="1"/>
      <c r="L702" s="1">
        <v>-7.0</v>
      </c>
      <c r="M702" s="1"/>
      <c r="N702" s="1">
        <v>7.306266666666667</v>
      </c>
      <c r="O702" s="1" t="s">
        <v>30</v>
      </c>
      <c r="P702" s="1" t="s">
        <v>2422</v>
      </c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ht="15.75" hidden="1" customHeight="1">
      <c r="A703" s="1" t="s">
        <v>41</v>
      </c>
      <c r="B703" s="1" t="s">
        <v>17</v>
      </c>
      <c r="C703" s="2">
        <v>264.0</v>
      </c>
      <c r="D703" s="1">
        <v>0.0</v>
      </c>
      <c r="E703" s="1"/>
      <c r="F703" s="1" t="s">
        <v>26</v>
      </c>
      <c r="G703" s="1" t="s">
        <v>27</v>
      </c>
      <c r="H703" s="1" t="s">
        <v>2423</v>
      </c>
      <c r="I703" s="1" t="s">
        <v>2424</v>
      </c>
      <c r="J703" s="1" t="s">
        <v>2424</v>
      </c>
      <c r="K703" s="1"/>
      <c r="L703" s="1">
        <v>-6.0</v>
      </c>
      <c r="M703" s="1"/>
      <c r="N703" s="1">
        <v>8.723733333333334</v>
      </c>
      <c r="O703" s="1" t="s">
        <v>30</v>
      </c>
      <c r="P703" s="1" t="s">
        <v>1698</v>
      </c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ht="15.75" hidden="1" customHeight="1">
      <c r="A704" s="1" t="s">
        <v>32</v>
      </c>
      <c r="B704" s="1" t="s">
        <v>17</v>
      </c>
      <c r="C704" s="1">
        <v>250.0</v>
      </c>
      <c r="D704" s="1">
        <v>0.0</v>
      </c>
      <c r="E704" s="1" t="s">
        <v>1980</v>
      </c>
      <c r="F704" s="1" t="s">
        <v>66</v>
      </c>
      <c r="G704" s="1" t="s">
        <v>27</v>
      </c>
      <c r="H704" s="1" t="s">
        <v>2425</v>
      </c>
      <c r="I704" s="1" t="s">
        <v>2426</v>
      </c>
      <c r="J704" s="1" t="s">
        <v>2427</v>
      </c>
      <c r="K704" s="1" t="s">
        <v>2428</v>
      </c>
      <c r="L704" s="1">
        <v>-12.0</v>
      </c>
      <c r="M704" s="1">
        <v>0.2168</v>
      </c>
      <c r="N704" s="1">
        <v>14.15055</v>
      </c>
      <c r="O704" s="1" t="s">
        <v>36</v>
      </c>
      <c r="P704" s="1" t="s">
        <v>2429</v>
      </c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ht="15.75" hidden="1" customHeight="1">
      <c r="A705" s="1" t="s">
        <v>16</v>
      </c>
      <c r="B705" s="2" t="s">
        <v>17</v>
      </c>
      <c r="C705" s="1">
        <v>269.0</v>
      </c>
      <c r="D705" s="1">
        <v>0.0</v>
      </c>
      <c r="E705" s="1"/>
      <c r="F705" s="1" t="s">
        <v>18</v>
      </c>
      <c r="G705" s="1" t="s">
        <v>19</v>
      </c>
      <c r="H705" s="1" t="s">
        <v>2430</v>
      </c>
      <c r="I705" s="1" t="s">
        <v>2431</v>
      </c>
      <c r="J705" s="1" t="s">
        <v>2431</v>
      </c>
      <c r="K705" s="1"/>
      <c r="L705" s="1">
        <v>6.0</v>
      </c>
      <c r="M705" s="1"/>
      <c r="N705" s="1">
        <v>11.297333333333333</v>
      </c>
      <c r="O705" s="1" t="s">
        <v>22</v>
      </c>
      <c r="P705" s="1" t="s">
        <v>2432</v>
      </c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ht="15.75" hidden="1" customHeight="1">
      <c r="A706" s="1" t="s">
        <v>24</v>
      </c>
      <c r="B706" s="1" t="s">
        <v>17</v>
      </c>
      <c r="C706" s="1">
        <v>648.0</v>
      </c>
      <c r="D706" s="1">
        <v>0.0</v>
      </c>
      <c r="E706" s="1" t="s">
        <v>2433</v>
      </c>
      <c r="F706" s="1" t="s">
        <v>26</v>
      </c>
      <c r="G706" s="1" t="s">
        <v>27</v>
      </c>
      <c r="H706" s="1" t="s">
        <v>2434</v>
      </c>
      <c r="I706" s="1" t="s">
        <v>2435</v>
      </c>
      <c r="J706" s="1" t="s">
        <v>2435</v>
      </c>
      <c r="K706" s="1"/>
      <c r="L706" s="1">
        <v>-2.0</v>
      </c>
      <c r="M706" s="1"/>
      <c r="N706" s="1">
        <v>12.467333333333332</v>
      </c>
      <c r="O706" s="1" t="s">
        <v>30</v>
      </c>
      <c r="P706" s="1" t="s">
        <v>2436</v>
      </c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ht="15.75" hidden="1" customHeight="1">
      <c r="A707" s="1" t="s">
        <v>57</v>
      </c>
      <c r="B707" s="1" t="s">
        <v>17</v>
      </c>
      <c r="C707" s="1">
        <v>429.0</v>
      </c>
      <c r="D707" s="1">
        <v>0.0</v>
      </c>
      <c r="E707" s="1" t="s">
        <v>58</v>
      </c>
      <c r="F707" s="1" t="s">
        <v>26</v>
      </c>
      <c r="G707" s="1" t="s">
        <v>27</v>
      </c>
      <c r="H707" s="1" t="s">
        <v>2437</v>
      </c>
      <c r="I707" s="1" t="s">
        <v>2438</v>
      </c>
      <c r="J707" s="1" t="s">
        <v>2438</v>
      </c>
      <c r="K707" s="1"/>
      <c r="L707" s="1">
        <v>-10.0</v>
      </c>
      <c r="M707" s="1"/>
      <c r="N707" s="1">
        <v>56.65286666666667</v>
      </c>
      <c r="O707" s="1" t="s">
        <v>30</v>
      </c>
      <c r="P707" s="1" t="s">
        <v>2439</v>
      </c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ht="15.75" hidden="1" customHeight="1">
      <c r="A708" s="1" t="s">
        <v>16</v>
      </c>
      <c r="B708" s="1" t="s">
        <v>17</v>
      </c>
      <c r="C708" s="2">
        <v>59.0</v>
      </c>
      <c r="D708" s="1">
        <v>0.0</v>
      </c>
      <c r="E708" s="1"/>
      <c r="F708" s="1" t="s">
        <v>18</v>
      </c>
      <c r="G708" s="1" t="s">
        <v>19</v>
      </c>
      <c r="H708" s="1" t="s">
        <v>2440</v>
      </c>
      <c r="I708" s="1" t="s">
        <v>2441</v>
      </c>
      <c r="J708" s="1" t="s">
        <v>2441</v>
      </c>
      <c r="K708" s="1"/>
      <c r="L708" s="1">
        <v>-2.0</v>
      </c>
      <c r="M708" s="1"/>
      <c r="N708" s="1">
        <v>2.447216666666667</v>
      </c>
      <c r="O708" s="1" t="s">
        <v>22</v>
      </c>
      <c r="P708" s="1" t="s">
        <v>2442</v>
      </c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ht="15.75" hidden="1" customHeight="1">
      <c r="A709" s="1" t="s">
        <v>41</v>
      </c>
      <c r="B709" s="1" t="s">
        <v>17</v>
      </c>
      <c r="C709" s="1">
        <v>378.0</v>
      </c>
      <c r="D709" s="1">
        <v>0.0</v>
      </c>
      <c r="E709" s="1"/>
      <c r="F709" s="1" t="s">
        <v>26</v>
      </c>
      <c r="G709" s="1" t="s">
        <v>27</v>
      </c>
      <c r="H709" s="1" t="s">
        <v>2443</v>
      </c>
      <c r="I709" s="1" t="s">
        <v>2444</v>
      </c>
      <c r="J709" s="1" t="s">
        <v>2444</v>
      </c>
      <c r="K709" s="1"/>
      <c r="L709" s="1">
        <v>-2.0</v>
      </c>
      <c r="M709" s="1"/>
      <c r="N709" s="1">
        <v>12.422166666666667</v>
      </c>
      <c r="O709" s="1" t="s">
        <v>30</v>
      </c>
      <c r="P709" s="1" t="s">
        <v>2445</v>
      </c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ht="15.75" hidden="1" customHeight="1">
      <c r="A710" s="1" t="s">
        <v>41</v>
      </c>
      <c r="B710" s="1" t="s">
        <v>17</v>
      </c>
      <c r="C710" s="1">
        <v>488.0</v>
      </c>
      <c r="D710" s="1">
        <v>0.0</v>
      </c>
      <c r="E710" s="1"/>
      <c r="F710" s="1" t="s">
        <v>26</v>
      </c>
      <c r="G710" s="1" t="s">
        <v>19</v>
      </c>
      <c r="H710" s="1" t="s">
        <v>2446</v>
      </c>
      <c r="I710" s="1" t="s">
        <v>2447</v>
      </c>
      <c r="J710" s="1" t="s">
        <v>2447</v>
      </c>
      <c r="K710" s="1"/>
      <c r="L710" s="1">
        <v>-4.0</v>
      </c>
      <c r="M710" s="1"/>
      <c r="N710" s="1">
        <v>10.636933333333333</v>
      </c>
      <c r="O710" s="1" t="s">
        <v>30</v>
      </c>
      <c r="P710" s="1" t="s">
        <v>2448</v>
      </c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ht="15.75" hidden="1" customHeight="1">
      <c r="A711" s="1" t="s">
        <v>32</v>
      </c>
      <c r="B711" s="1" t="s">
        <v>17</v>
      </c>
      <c r="C711" s="1">
        <v>318.0</v>
      </c>
      <c r="D711" s="1">
        <v>0.0</v>
      </c>
      <c r="E711" s="1" t="s">
        <v>65</v>
      </c>
      <c r="F711" s="1" t="s">
        <v>66</v>
      </c>
      <c r="G711" s="1" t="s">
        <v>19</v>
      </c>
      <c r="H711" s="1" t="s">
        <v>2449</v>
      </c>
      <c r="I711" s="1" t="s">
        <v>2450</v>
      </c>
      <c r="J711" s="1" t="s">
        <v>2451</v>
      </c>
      <c r="K711" s="1" t="s">
        <v>2452</v>
      </c>
      <c r="L711" s="1">
        <v>-23.0</v>
      </c>
      <c r="M711" s="1">
        <v>0.007516666666666666</v>
      </c>
      <c r="N711" s="1">
        <v>8.263266666666667</v>
      </c>
      <c r="O711" s="1" t="s">
        <v>36</v>
      </c>
      <c r="P711" s="1" t="s">
        <v>2453</v>
      </c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ht="15.75" hidden="1" customHeight="1">
      <c r="A712" s="1" t="s">
        <v>24</v>
      </c>
      <c r="B712" s="1" t="s">
        <v>17</v>
      </c>
      <c r="C712" s="1">
        <v>399.0</v>
      </c>
      <c r="D712" s="1">
        <v>0.0</v>
      </c>
      <c r="E712" s="1" t="s">
        <v>2454</v>
      </c>
      <c r="F712" s="1" t="s">
        <v>26</v>
      </c>
      <c r="G712" s="1" t="s">
        <v>27</v>
      </c>
      <c r="H712" s="1" t="s">
        <v>2455</v>
      </c>
      <c r="I712" s="1" t="s">
        <v>2456</v>
      </c>
      <c r="J712" s="1" t="s">
        <v>2456</v>
      </c>
      <c r="K712" s="1"/>
      <c r="L712" s="1">
        <v>-6.0</v>
      </c>
      <c r="M712" s="1"/>
      <c r="N712" s="1">
        <v>8.012733333333333</v>
      </c>
      <c r="O712" s="1" t="s">
        <v>30</v>
      </c>
      <c r="P712" s="1" t="s">
        <v>2457</v>
      </c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ht="15.75" hidden="1" customHeight="1">
      <c r="A713" s="1" t="s">
        <v>24</v>
      </c>
      <c r="B713" s="1" t="s">
        <v>17</v>
      </c>
      <c r="C713" s="1">
        <v>351.0</v>
      </c>
      <c r="D713" s="1">
        <v>0.0</v>
      </c>
      <c r="E713" s="1" t="s">
        <v>562</v>
      </c>
      <c r="F713" s="1" t="s">
        <v>26</v>
      </c>
      <c r="G713" s="1" t="s">
        <v>27</v>
      </c>
      <c r="H713" s="1" t="s">
        <v>2458</v>
      </c>
      <c r="I713" s="1" t="s">
        <v>2459</v>
      </c>
      <c r="J713" s="1" t="s">
        <v>2459</v>
      </c>
      <c r="K713" s="1"/>
      <c r="L713" s="1">
        <v>-5.0</v>
      </c>
      <c r="M713" s="1"/>
      <c r="N713" s="1">
        <v>9.046483333333333</v>
      </c>
      <c r="O713" s="1" t="s">
        <v>30</v>
      </c>
      <c r="P713" s="1" t="s">
        <v>2460</v>
      </c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ht="15.75" hidden="1" customHeight="1">
      <c r="A714" s="1" t="s">
        <v>57</v>
      </c>
      <c r="B714" s="1" t="s">
        <v>17</v>
      </c>
      <c r="C714" s="1">
        <v>264.0</v>
      </c>
      <c r="D714" s="1">
        <v>0.0</v>
      </c>
      <c r="E714" s="1" t="s">
        <v>58</v>
      </c>
      <c r="F714" s="1" t="s">
        <v>26</v>
      </c>
      <c r="G714" s="1" t="s">
        <v>27</v>
      </c>
      <c r="H714" s="1" t="s">
        <v>2461</v>
      </c>
      <c r="I714" s="1" t="s">
        <v>2462</v>
      </c>
      <c r="J714" s="1" t="s">
        <v>2462</v>
      </c>
      <c r="K714" s="1"/>
      <c r="L714" s="1">
        <v>-8.0</v>
      </c>
      <c r="M714" s="1"/>
      <c r="N714" s="1">
        <v>6.751216666666667</v>
      </c>
      <c r="O714" s="1" t="s">
        <v>30</v>
      </c>
      <c r="P714" s="1" t="s">
        <v>548</v>
      </c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ht="15.75" hidden="1" customHeight="1">
      <c r="A715" s="1" t="s">
        <v>32</v>
      </c>
      <c r="B715" s="1" t="s">
        <v>17</v>
      </c>
      <c r="C715" s="1">
        <v>378.0</v>
      </c>
      <c r="D715" s="1">
        <v>0.0</v>
      </c>
      <c r="E715" s="1" t="s">
        <v>65</v>
      </c>
      <c r="F715" s="1" t="s">
        <v>66</v>
      </c>
      <c r="G715" s="1" t="s">
        <v>27</v>
      </c>
      <c r="H715" s="1" t="s">
        <v>2463</v>
      </c>
      <c r="I715" s="1" t="s">
        <v>2464</v>
      </c>
      <c r="J715" s="1" t="s">
        <v>2465</v>
      </c>
      <c r="K715" s="1" t="s">
        <v>2466</v>
      </c>
      <c r="L715" s="1">
        <v>-22.0</v>
      </c>
      <c r="M715" s="1">
        <v>0.012433333333333333</v>
      </c>
      <c r="N715" s="1">
        <v>8.338383333333333</v>
      </c>
      <c r="O715" s="1" t="s">
        <v>36</v>
      </c>
      <c r="P715" s="1" t="s">
        <v>2467</v>
      </c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ht="15.75" hidden="1" customHeight="1">
      <c r="A716" s="1" t="s">
        <v>32</v>
      </c>
      <c r="B716" s="1" t="s">
        <v>17</v>
      </c>
      <c r="C716" s="1">
        <v>532.0</v>
      </c>
      <c r="D716" s="1">
        <v>0.0</v>
      </c>
      <c r="E716" s="1" t="s">
        <v>65</v>
      </c>
      <c r="F716" s="1" t="s">
        <v>66</v>
      </c>
      <c r="G716" s="1" t="s">
        <v>27</v>
      </c>
      <c r="H716" s="1" t="s">
        <v>2468</v>
      </c>
      <c r="I716" s="1" t="s">
        <v>2469</v>
      </c>
      <c r="J716" s="1" t="s">
        <v>2470</v>
      </c>
      <c r="K716" s="1" t="s">
        <v>2471</v>
      </c>
      <c r="L716" s="1">
        <v>-5.0</v>
      </c>
      <c r="M716" s="1">
        <v>0.006666666666666667</v>
      </c>
      <c r="N716" s="1">
        <v>15.42035</v>
      </c>
      <c r="O716" s="1" t="s">
        <v>36</v>
      </c>
      <c r="P716" s="1" t="s">
        <v>2472</v>
      </c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ht="15.75" hidden="1" customHeight="1">
      <c r="A717" s="1" t="s">
        <v>57</v>
      </c>
      <c r="B717" s="1" t="s">
        <v>17</v>
      </c>
      <c r="C717" s="1">
        <v>274.0</v>
      </c>
      <c r="D717" s="1">
        <v>0.0</v>
      </c>
      <c r="E717" s="1" t="s">
        <v>58</v>
      </c>
      <c r="F717" s="1" t="s">
        <v>26</v>
      </c>
      <c r="G717" s="1" t="s">
        <v>27</v>
      </c>
      <c r="H717" s="1" t="s">
        <v>2473</v>
      </c>
      <c r="I717" s="1" t="s">
        <v>2474</v>
      </c>
      <c r="J717" s="1" t="s">
        <v>2474</v>
      </c>
      <c r="K717" s="1"/>
      <c r="L717" s="1">
        <v>-2.0</v>
      </c>
      <c r="M717" s="1"/>
      <c r="N717" s="1">
        <v>12.605766666666666</v>
      </c>
      <c r="O717" s="1" t="s">
        <v>30</v>
      </c>
      <c r="P717" s="1" t="s">
        <v>127</v>
      </c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ht="15.75" hidden="1" customHeight="1">
      <c r="A718" s="1" t="s">
        <v>32</v>
      </c>
      <c r="B718" s="1" t="s">
        <v>17</v>
      </c>
      <c r="C718" s="1">
        <v>387.0</v>
      </c>
      <c r="D718" s="1">
        <v>0.0</v>
      </c>
      <c r="E718" s="1" t="s">
        <v>65</v>
      </c>
      <c r="F718" s="1" t="s">
        <v>66</v>
      </c>
      <c r="G718" s="1" t="s">
        <v>19</v>
      </c>
      <c r="H718" s="1" t="s">
        <v>2475</v>
      </c>
      <c r="I718" s="1" t="s">
        <v>2476</v>
      </c>
      <c r="J718" s="1" t="s">
        <v>2477</v>
      </c>
      <c r="K718" s="1" t="s">
        <v>2478</v>
      </c>
      <c r="L718" s="1">
        <v>-7.0</v>
      </c>
      <c r="M718" s="1">
        <v>0.006266666666666667</v>
      </c>
      <c r="N718" s="1">
        <v>18.159366666666667</v>
      </c>
      <c r="O718" s="1" t="s">
        <v>36</v>
      </c>
      <c r="P718" s="1" t="s">
        <v>2479</v>
      </c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ht="15.75" hidden="1" customHeight="1">
      <c r="A719" s="1" t="s">
        <v>32</v>
      </c>
      <c r="B719" s="1" t="s">
        <v>17</v>
      </c>
      <c r="C719" s="1">
        <v>484.0</v>
      </c>
      <c r="D719" s="1">
        <v>121.0</v>
      </c>
      <c r="E719" s="1"/>
      <c r="F719" s="1" t="s">
        <v>18</v>
      </c>
      <c r="G719" s="1" t="s">
        <v>19</v>
      </c>
      <c r="H719" s="1" t="s">
        <v>2480</v>
      </c>
      <c r="I719" s="1" t="s">
        <v>2481</v>
      </c>
      <c r="J719" s="1" t="s">
        <v>2481</v>
      </c>
      <c r="K719" s="1"/>
      <c r="L719" s="1">
        <v>-9.0</v>
      </c>
      <c r="M719" s="1"/>
      <c r="N719" s="1">
        <v>10.054083333333333</v>
      </c>
      <c r="O719" s="1" t="s">
        <v>36</v>
      </c>
      <c r="P719" s="1" t="s">
        <v>2482</v>
      </c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ht="15.75" hidden="1" customHeight="1">
      <c r="A720" s="1" t="s">
        <v>41</v>
      </c>
      <c r="B720" s="1" t="s">
        <v>17</v>
      </c>
      <c r="C720" s="1">
        <v>329.0</v>
      </c>
      <c r="D720" s="1">
        <v>0.0</v>
      </c>
      <c r="E720" s="1"/>
      <c r="F720" s="1" t="s">
        <v>26</v>
      </c>
      <c r="G720" s="1" t="s">
        <v>27</v>
      </c>
      <c r="H720" s="1" t="s">
        <v>2483</v>
      </c>
      <c r="I720" s="1" t="s">
        <v>2484</v>
      </c>
      <c r="J720" s="1" t="s">
        <v>2484</v>
      </c>
      <c r="K720" s="1"/>
      <c r="L720" s="1">
        <v>-5.0</v>
      </c>
      <c r="M720" s="1"/>
      <c r="N720" s="1">
        <v>9.158483333333333</v>
      </c>
      <c r="O720" s="1" t="s">
        <v>30</v>
      </c>
      <c r="P720" s="1" t="s">
        <v>837</v>
      </c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ht="15.75" hidden="1" customHeight="1">
      <c r="A721" s="1" t="s">
        <v>41</v>
      </c>
      <c r="B721" s="1" t="s">
        <v>17</v>
      </c>
      <c r="C721" s="1">
        <v>947.0</v>
      </c>
      <c r="D721" s="1">
        <v>0.0</v>
      </c>
      <c r="E721" s="1"/>
      <c r="F721" s="1" t="s">
        <v>26</v>
      </c>
      <c r="G721" s="1" t="s">
        <v>27</v>
      </c>
      <c r="H721" s="1" t="s">
        <v>2485</v>
      </c>
      <c r="I721" s="1" t="s">
        <v>2486</v>
      </c>
      <c r="J721" s="1" t="s">
        <v>2486</v>
      </c>
      <c r="K721" s="1"/>
      <c r="L721" s="1">
        <v>-4.0</v>
      </c>
      <c r="M721" s="1"/>
      <c r="N721" s="1">
        <v>10.0052</v>
      </c>
      <c r="O721" s="1" t="s">
        <v>30</v>
      </c>
      <c r="P721" s="1" t="s">
        <v>2487</v>
      </c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ht="15.75" hidden="1" customHeight="1">
      <c r="A722" s="1" t="s">
        <v>16</v>
      </c>
      <c r="B722" s="1" t="s">
        <v>17</v>
      </c>
      <c r="C722" s="2">
        <v>498.0</v>
      </c>
      <c r="D722" s="1">
        <v>0.0</v>
      </c>
      <c r="E722" s="1"/>
      <c r="F722" s="1" t="s">
        <v>18</v>
      </c>
      <c r="G722" s="1" t="s">
        <v>19</v>
      </c>
      <c r="H722" s="1" t="s">
        <v>2488</v>
      </c>
      <c r="I722" s="1" t="s">
        <v>2489</v>
      </c>
      <c r="J722" s="1" t="s">
        <v>2489</v>
      </c>
      <c r="K722" s="1"/>
      <c r="L722" s="1">
        <v>3.0</v>
      </c>
      <c r="M722" s="1"/>
      <c r="N722" s="1">
        <v>8.848816666666666</v>
      </c>
      <c r="O722" s="1" t="s">
        <v>22</v>
      </c>
      <c r="P722" s="1" t="s">
        <v>2490</v>
      </c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ht="15.75" hidden="1" customHeight="1">
      <c r="A723" s="1" t="s">
        <v>32</v>
      </c>
      <c r="B723" s="1" t="s">
        <v>17</v>
      </c>
      <c r="C723" s="1">
        <v>318.0</v>
      </c>
      <c r="D723" s="1">
        <v>0.0</v>
      </c>
      <c r="E723" s="1" t="s">
        <v>65</v>
      </c>
      <c r="F723" s="1" t="s">
        <v>66</v>
      </c>
      <c r="G723" s="1" t="s">
        <v>27</v>
      </c>
      <c r="H723" s="1" t="s">
        <v>2491</v>
      </c>
      <c r="I723" s="1" t="s">
        <v>2492</v>
      </c>
      <c r="J723" s="1" t="s">
        <v>2493</v>
      </c>
      <c r="K723" s="1" t="s">
        <v>2494</v>
      </c>
      <c r="L723" s="1">
        <v>-20.0</v>
      </c>
      <c r="M723" s="1">
        <v>0.005166666666666667</v>
      </c>
      <c r="N723" s="1">
        <v>9.8523</v>
      </c>
      <c r="O723" s="1" t="s">
        <v>36</v>
      </c>
      <c r="P723" s="1" t="s">
        <v>2495</v>
      </c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ht="15.75" hidden="1" customHeight="1">
      <c r="A724" s="1" t="s">
        <v>32</v>
      </c>
      <c r="B724" s="1" t="s">
        <v>17</v>
      </c>
      <c r="C724" s="1">
        <v>583.0</v>
      </c>
      <c r="D724" s="1">
        <v>0.0</v>
      </c>
      <c r="E724" s="1" t="s">
        <v>1779</v>
      </c>
      <c r="F724" s="1" t="s">
        <v>66</v>
      </c>
      <c r="G724" s="1" t="s">
        <v>27</v>
      </c>
      <c r="H724" s="1" t="s">
        <v>2496</v>
      </c>
      <c r="I724" s="1" t="s">
        <v>2497</v>
      </c>
      <c r="J724" s="1" t="s">
        <v>2498</v>
      </c>
      <c r="K724" s="1" t="s">
        <v>2499</v>
      </c>
      <c r="L724" s="1">
        <v>-5.0</v>
      </c>
      <c r="M724" s="1">
        <v>0.006666666666666667</v>
      </c>
      <c r="N724" s="1">
        <v>13.0858</v>
      </c>
      <c r="O724" s="1" t="s">
        <v>36</v>
      </c>
      <c r="P724" s="1" t="s">
        <v>2500</v>
      </c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ht="15.75" hidden="1" customHeight="1">
      <c r="A725" s="1" t="s">
        <v>41</v>
      </c>
      <c r="B725" s="1" t="s">
        <v>17</v>
      </c>
      <c r="C725" s="2">
        <v>429.0</v>
      </c>
      <c r="D725" s="1">
        <v>0.0</v>
      </c>
      <c r="E725" s="1"/>
      <c r="F725" s="1" t="s">
        <v>26</v>
      </c>
      <c r="G725" s="1" t="s">
        <v>27</v>
      </c>
      <c r="H725" s="1" t="s">
        <v>2501</v>
      </c>
      <c r="I725" s="1" t="s">
        <v>2502</v>
      </c>
      <c r="J725" s="1" t="s">
        <v>2502</v>
      </c>
      <c r="K725" s="1"/>
      <c r="L725" s="1">
        <v>-4.0</v>
      </c>
      <c r="M725" s="1"/>
      <c r="N725" s="1">
        <v>10.1235</v>
      </c>
      <c r="O725" s="1" t="s">
        <v>30</v>
      </c>
      <c r="P725" s="1" t="s">
        <v>2503</v>
      </c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ht="15.75" hidden="1" customHeight="1">
      <c r="A726" s="1" t="s">
        <v>16</v>
      </c>
      <c r="B726" s="1" t="s">
        <v>17</v>
      </c>
      <c r="C726" s="2">
        <v>309.0</v>
      </c>
      <c r="D726" s="1">
        <v>0.0</v>
      </c>
      <c r="E726" s="1"/>
      <c r="F726" s="1" t="s">
        <v>18</v>
      </c>
      <c r="G726" s="1" t="s">
        <v>19</v>
      </c>
      <c r="H726" s="1" t="s">
        <v>2504</v>
      </c>
      <c r="I726" s="1" t="s">
        <v>2505</v>
      </c>
      <c r="J726" s="1" t="s">
        <v>2505</v>
      </c>
      <c r="K726" s="1"/>
      <c r="L726" s="1">
        <v>6.0</v>
      </c>
      <c r="M726" s="1"/>
      <c r="N726" s="1">
        <v>11.56075</v>
      </c>
      <c r="O726" s="1" t="s">
        <v>22</v>
      </c>
      <c r="P726" s="1" t="s">
        <v>2506</v>
      </c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ht="15.75" hidden="1" customHeight="1">
      <c r="A727" s="1" t="s">
        <v>57</v>
      </c>
      <c r="B727" s="1" t="s">
        <v>17</v>
      </c>
      <c r="C727" s="2">
        <v>469.0</v>
      </c>
      <c r="D727" s="1">
        <v>0.0</v>
      </c>
      <c r="E727" s="1" t="s">
        <v>58</v>
      </c>
      <c r="F727" s="1" t="s">
        <v>26</v>
      </c>
      <c r="G727" s="1" t="s">
        <v>27</v>
      </c>
      <c r="H727" s="1" t="s">
        <v>2507</v>
      </c>
      <c r="I727" s="1" t="s">
        <v>2508</v>
      </c>
      <c r="J727" s="1" t="s">
        <v>2508</v>
      </c>
      <c r="K727" s="1"/>
      <c r="L727" s="1">
        <v>0.0</v>
      </c>
      <c r="M727" s="1"/>
      <c r="N727" s="1">
        <v>15.404366666666666</v>
      </c>
      <c r="O727" s="1" t="s">
        <v>30</v>
      </c>
      <c r="P727" s="1" t="s">
        <v>2509</v>
      </c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ht="15.75" hidden="1" customHeight="1">
      <c r="A728" s="1" t="s">
        <v>32</v>
      </c>
      <c r="B728" s="1" t="s">
        <v>17</v>
      </c>
      <c r="C728" s="1">
        <v>280.0</v>
      </c>
      <c r="D728" s="1">
        <v>0.0</v>
      </c>
      <c r="E728" s="1" t="s">
        <v>1779</v>
      </c>
      <c r="F728" s="1" t="s">
        <v>66</v>
      </c>
      <c r="G728" s="1" t="s">
        <v>27</v>
      </c>
      <c r="H728" s="1" t="s">
        <v>2510</v>
      </c>
      <c r="I728" s="1" t="s">
        <v>2511</v>
      </c>
      <c r="J728" s="1" t="s">
        <v>2512</v>
      </c>
      <c r="K728" s="1" t="s">
        <v>2513</v>
      </c>
      <c r="L728" s="1">
        <v>-10.0</v>
      </c>
      <c r="M728" s="1">
        <v>0.0069166666666666664</v>
      </c>
      <c r="N728" s="1">
        <v>10.733283333333333</v>
      </c>
      <c r="O728" s="1" t="s">
        <v>36</v>
      </c>
      <c r="P728" s="1" t="s">
        <v>50</v>
      </c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ht="15.75" hidden="1" customHeight="1">
      <c r="A729" s="1" t="s">
        <v>32</v>
      </c>
      <c r="B729" s="1" t="s">
        <v>17</v>
      </c>
      <c r="C729" s="1">
        <v>347.0</v>
      </c>
      <c r="D729" s="1">
        <v>0.0</v>
      </c>
      <c r="E729" s="1"/>
      <c r="F729" s="1" t="s">
        <v>18</v>
      </c>
      <c r="G729" s="1" t="s">
        <v>19</v>
      </c>
      <c r="H729" s="1" t="s">
        <v>2514</v>
      </c>
      <c r="I729" s="1" t="s">
        <v>2515</v>
      </c>
      <c r="J729" s="1" t="s">
        <v>2515</v>
      </c>
      <c r="K729" s="1"/>
      <c r="L729" s="1">
        <v>-3.0</v>
      </c>
      <c r="M729" s="1"/>
      <c r="N729" s="1">
        <v>15.831633333333333</v>
      </c>
      <c r="O729" s="1" t="s">
        <v>36</v>
      </c>
      <c r="P729" s="1" t="s">
        <v>2516</v>
      </c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ht="15.75" hidden="1" customHeight="1">
      <c r="A730" s="1" t="s">
        <v>57</v>
      </c>
      <c r="B730" s="1" t="s">
        <v>17</v>
      </c>
      <c r="C730" s="1">
        <v>264.0</v>
      </c>
      <c r="D730" s="1">
        <v>0.0</v>
      </c>
      <c r="E730" s="1" t="s">
        <v>58</v>
      </c>
      <c r="F730" s="1" t="s">
        <v>26</v>
      </c>
      <c r="G730" s="1" t="s">
        <v>27</v>
      </c>
      <c r="H730" s="1" t="s">
        <v>2517</v>
      </c>
      <c r="I730" s="1" t="s">
        <v>2518</v>
      </c>
      <c r="J730" s="1" t="s">
        <v>2518</v>
      </c>
      <c r="K730" s="1"/>
      <c r="L730" s="1">
        <v>-8.0</v>
      </c>
      <c r="M730" s="1"/>
      <c r="N730" s="1">
        <v>6.3059666666666665</v>
      </c>
      <c r="O730" s="1" t="s">
        <v>30</v>
      </c>
      <c r="P730" s="1" t="s">
        <v>884</v>
      </c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ht="15.75" hidden="1" customHeight="1">
      <c r="A731" s="1" t="s">
        <v>41</v>
      </c>
      <c r="B731" s="1" t="s">
        <v>17</v>
      </c>
      <c r="C731" s="2">
        <v>394.0</v>
      </c>
      <c r="D731" s="1">
        <v>0.0</v>
      </c>
      <c r="E731" s="1"/>
      <c r="F731" s="1" t="s">
        <v>26</v>
      </c>
      <c r="G731" s="1" t="s">
        <v>19</v>
      </c>
      <c r="H731" s="1" t="s">
        <v>2519</v>
      </c>
      <c r="I731" s="1" t="s">
        <v>2520</v>
      </c>
      <c r="J731" s="1" t="s">
        <v>2520</v>
      </c>
      <c r="K731" s="1"/>
      <c r="L731" s="1">
        <v>-1.0</v>
      </c>
      <c r="M731" s="1"/>
      <c r="N731" s="1">
        <v>13.720333333333333</v>
      </c>
      <c r="O731" s="1" t="s">
        <v>30</v>
      </c>
      <c r="P731" s="1" t="s">
        <v>2521</v>
      </c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ht="15.75" hidden="1" customHeight="1">
      <c r="A732" s="1" t="s">
        <v>16</v>
      </c>
      <c r="B732" s="1" t="s">
        <v>17</v>
      </c>
      <c r="C732" s="1">
        <v>40.0</v>
      </c>
      <c r="D732" s="1">
        <v>70.0</v>
      </c>
      <c r="E732" s="1"/>
      <c r="F732" s="1" t="s">
        <v>18</v>
      </c>
      <c r="G732" s="1" t="s">
        <v>19</v>
      </c>
      <c r="H732" s="1" t="s">
        <v>2522</v>
      </c>
      <c r="I732" s="1" t="s">
        <v>2523</v>
      </c>
      <c r="J732" s="1" t="s">
        <v>2523</v>
      </c>
      <c r="K732" s="1"/>
      <c r="L732" s="1">
        <v>-4.0</v>
      </c>
      <c r="M732" s="1"/>
      <c r="N732" s="1">
        <v>0.5493</v>
      </c>
      <c r="O732" s="1" t="s">
        <v>22</v>
      </c>
      <c r="P732" s="1" t="s">
        <v>2524</v>
      </c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ht="15.75" hidden="1" customHeight="1">
      <c r="A733" s="1" t="s">
        <v>57</v>
      </c>
      <c r="B733" s="1" t="s">
        <v>17</v>
      </c>
      <c r="C733" s="1">
        <v>1088.0</v>
      </c>
      <c r="D733" s="1">
        <v>0.0</v>
      </c>
      <c r="E733" s="1" t="s">
        <v>58</v>
      </c>
      <c r="F733" s="1" t="s">
        <v>26</v>
      </c>
      <c r="G733" s="1" t="s">
        <v>27</v>
      </c>
      <c r="H733" s="1" t="s">
        <v>2525</v>
      </c>
      <c r="I733" s="1" t="s">
        <v>2526</v>
      </c>
      <c r="J733" s="1" t="s">
        <v>2526</v>
      </c>
      <c r="K733" s="1"/>
      <c r="L733" s="1">
        <v>1.0</v>
      </c>
      <c r="M733" s="1"/>
      <c r="N733" s="1">
        <v>16.89678333333333</v>
      </c>
      <c r="O733" s="1" t="s">
        <v>30</v>
      </c>
      <c r="P733" s="1" t="s">
        <v>2527</v>
      </c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ht="15.75" hidden="1" customHeight="1">
      <c r="A734" s="1" t="s">
        <v>41</v>
      </c>
      <c r="B734" s="1" t="s">
        <v>17</v>
      </c>
      <c r="C734" s="1">
        <v>264.0</v>
      </c>
      <c r="D734" s="1">
        <v>0.0</v>
      </c>
      <c r="E734" s="1"/>
      <c r="F734" s="1" t="s">
        <v>26</v>
      </c>
      <c r="G734" s="1" t="s">
        <v>19</v>
      </c>
      <c r="H734" s="1" t="s">
        <v>2528</v>
      </c>
      <c r="I734" s="1" t="s">
        <v>2529</v>
      </c>
      <c r="J734" s="1" t="s">
        <v>2529</v>
      </c>
      <c r="K734" s="1"/>
      <c r="L734" s="1">
        <v>-5.0</v>
      </c>
      <c r="M734" s="1"/>
      <c r="N734" s="1">
        <v>9.628</v>
      </c>
      <c r="O734" s="1" t="s">
        <v>30</v>
      </c>
      <c r="P734" s="1" t="s">
        <v>596</v>
      </c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ht="15.75" hidden="1" customHeight="1">
      <c r="A735" s="1" t="s">
        <v>57</v>
      </c>
      <c r="B735" s="1" t="s">
        <v>17</v>
      </c>
      <c r="C735" s="1">
        <v>329.0</v>
      </c>
      <c r="D735" s="1">
        <v>0.0</v>
      </c>
      <c r="E735" s="1" t="s">
        <v>58</v>
      </c>
      <c r="F735" s="1" t="s">
        <v>26</v>
      </c>
      <c r="G735" s="1" t="s">
        <v>27</v>
      </c>
      <c r="H735" s="1" t="s">
        <v>2530</v>
      </c>
      <c r="I735" s="1" t="s">
        <v>2531</v>
      </c>
      <c r="J735" s="1" t="s">
        <v>2531</v>
      </c>
      <c r="K735" s="1"/>
      <c r="L735" s="1">
        <v>-8.0</v>
      </c>
      <c r="M735" s="1"/>
      <c r="N735" s="1">
        <v>6.171466666666666</v>
      </c>
      <c r="O735" s="1" t="s">
        <v>30</v>
      </c>
      <c r="P735" s="1" t="s">
        <v>1071</v>
      </c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ht="15.75" hidden="1" customHeight="1">
      <c r="A736" s="1" t="s">
        <v>24</v>
      </c>
      <c r="B736" s="1" t="s">
        <v>17</v>
      </c>
      <c r="C736" s="2">
        <v>329.0</v>
      </c>
      <c r="D736" s="1">
        <v>0.0</v>
      </c>
      <c r="E736" s="1" t="s">
        <v>2181</v>
      </c>
      <c r="F736" s="1" t="s">
        <v>26</v>
      </c>
      <c r="G736" s="1" t="s">
        <v>27</v>
      </c>
      <c r="H736" s="1" t="s">
        <v>2532</v>
      </c>
      <c r="I736" s="1" t="s">
        <v>2533</v>
      </c>
      <c r="J736" s="1" t="s">
        <v>2533</v>
      </c>
      <c r="K736" s="1"/>
      <c r="L736" s="1">
        <v>-7.0</v>
      </c>
      <c r="M736" s="1"/>
      <c r="N736" s="1">
        <v>7.30905</v>
      </c>
      <c r="O736" s="1" t="s">
        <v>30</v>
      </c>
      <c r="P736" s="1" t="s">
        <v>1194</v>
      </c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ht="15.75" hidden="1" customHeight="1">
      <c r="A737" s="1" t="s">
        <v>32</v>
      </c>
      <c r="B737" s="1" t="s">
        <v>17</v>
      </c>
      <c r="C737" s="1">
        <v>191.0</v>
      </c>
      <c r="D737" s="1">
        <v>48.0</v>
      </c>
      <c r="E737" s="1"/>
      <c r="F737" s="1" t="s">
        <v>18</v>
      </c>
      <c r="G737" s="1" t="s">
        <v>19</v>
      </c>
      <c r="H737" s="1" t="s">
        <v>2534</v>
      </c>
      <c r="I737" s="1" t="s">
        <v>2535</v>
      </c>
      <c r="J737" s="1" t="s">
        <v>2535</v>
      </c>
      <c r="K737" s="1"/>
      <c r="L737" s="1">
        <v>-5.0</v>
      </c>
      <c r="M737" s="1"/>
      <c r="N737" s="1">
        <v>46.473216666666666</v>
      </c>
      <c r="O737" s="1" t="s">
        <v>36</v>
      </c>
      <c r="P737" s="1" t="s">
        <v>2536</v>
      </c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ht="15.75" hidden="1" customHeight="1">
      <c r="A738" s="1" t="s">
        <v>41</v>
      </c>
      <c r="B738" s="1" t="s">
        <v>17</v>
      </c>
      <c r="C738" s="1">
        <v>632.0</v>
      </c>
      <c r="D738" s="1">
        <v>0.0</v>
      </c>
      <c r="E738" s="1"/>
      <c r="F738" s="1" t="s">
        <v>26</v>
      </c>
      <c r="G738" s="1" t="s">
        <v>27</v>
      </c>
      <c r="H738" s="1" t="s">
        <v>2537</v>
      </c>
      <c r="I738" s="1" t="s">
        <v>2538</v>
      </c>
      <c r="J738" s="1" t="s">
        <v>2538</v>
      </c>
      <c r="K738" s="1"/>
      <c r="L738" s="1">
        <v>0.0</v>
      </c>
      <c r="M738" s="1"/>
      <c r="N738" s="1">
        <v>15.346483333333333</v>
      </c>
      <c r="O738" s="1" t="s">
        <v>30</v>
      </c>
      <c r="P738" s="1" t="s">
        <v>2539</v>
      </c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ht="15.75" hidden="1" customHeight="1">
      <c r="A739" s="1" t="s">
        <v>16</v>
      </c>
      <c r="B739" s="1" t="s">
        <v>17</v>
      </c>
      <c r="C739" s="1">
        <v>39.0</v>
      </c>
      <c r="D739" s="1">
        <v>0.0</v>
      </c>
      <c r="E739" s="1"/>
      <c r="F739" s="1" t="s">
        <v>18</v>
      </c>
      <c r="G739" s="1" t="s">
        <v>19</v>
      </c>
      <c r="H739" s="1" t="s">
        <v>2540</v>
      </c>
      <c r="I739" s="1" t="s">
        <v>2541</v>
      </c>
      <c r="J739" s="1" t="s">
        <v>2541</v>
      </c>
      <c r="K739" s="1"/>
      <c r="L739" s="1">
        <v>-2.0</v>
      </c>
      <c r="M739" s="1"/>
      <c r="N739" s="1">
        <v>2.2328</v>
      </c>
      <c r="O739" s="1" t="s">
        <v>22</v>
      </c>
      <c r="P739" s="1" t="s">
        <v>2542</v>
      </c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ht="15.75" hidden="1" customHeight="1">
      <c r="A740" s="1" t="s">
        <v>24</v>
      </c>
      <c r="B740" s="1" t="s">
        <v>17</v>
      </c>
      <c r="C740" s="1">
        <v>289.0</v>
      </c>
      <c r="D740" s="1">
        <v>0.0</v>
      </c>
      <c r="E740" s="1" t="s">
        <v>2543</v>
      </c>
      <c r="F740" s="1" t="s">
        <v>26</v>
      </c>
      <c r="G740" s="1" t="s">
        <v>27</v>
      </c>
      <c r="H740" s="1" t="s">
        <v>2544</v>
      </c>
      <c r="I740" s="1" t="s">
        <v>2545</v>
      </c>
      <c r="J740" s="1" t="s">
        <v>2545</v>
      </c>
      <c r="K740" s="1"/>
      <c r="L740" s="1">
        <v>-10.0</v>
      </c>
      <c r="M740" s="1"/>
      <c r="N740" s="1">
        <v>4.6438</v>
      </c>
      <c r="O740" s="1" t="s">
        <v>30</v>
      </c>
      <c r="P740" s="1" t="s">
        <v>2546</v>
      </c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ht="15.75" hidden="1" customHeight="1">
      <c r="A741" s="1" t="s">
        <v>57</v>
      </c>
      <c r="B741" s="1" t="s">
        <v>17</v>
      </c>
      <c r="C741" s="2">
        <v>399.0</v>
      </c>
      <c r="D741" s="1">
        <v>0.0</v>
      </c>
      <c r="E741" s="1" t="s">
        <v>58</v>
      </c>
      <c r="F741" s="1" t="s">
        <v>26</v>
      </c>
      <c r="G741" s="1" t="s">
        <v>27</v>
      </c>
      <c r="H741" s="1" t="s">
        <v>2547</v>
      </c>
      <c r="I741" s="1" t="s">
        <v>2548</v>
      </c>
      <c r="J741" s="1" t="s">
        <v>2548</v>
      </c>
      <c r="K741" s="1"/>
      <c r="L741" s="1">
        <v>-4.0</v>
      </c>
      <c r="M741" s="1"/>
      <c r="N741" s="1">
        <v>10.787483333333334</v>
      </c>
      <c r="O741" s="1" t="s">
        <v>30</v>
      </c>
      <c r="P741" s="1" t="s">
        <v>2549</v>
      </c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ht="15.75" hidden="1" customHeight="1">
      <c r="A742" s="1" t="s">
        <v>24</v>
      </c>
      <c r="B742" s="2" t="s">
        <v>17</v>
      </c>
      <c r="C742" s="1">
        <v>329.0</v>
      </c>
      <c r="D742" s="1">
        <v>0.0</v>
      </c>
      <c r="E742" s="1" t="s">
        <v>204</v>
      </c>
      <c r="F742" s="1" t="s">
        <v>26</v>
      </c>
      <c r="G742" s="1" t="s">
        <v>27</v>
      </c>
      <c r="H742" s="1" t="s">
        <v>2550</v>
      </c>
      <c r="I742" s="1" t="s">
        <v>2551</v>
      </c>
      <c r="J742" s="1" t="s">
        <v>2551</v>
      </c>
      <c r="K742" s="1"/>
      <c r="L742" s="1">
        <v>-2.0</v>
      </c>
      <c r="M742" s="1"/>
      <c r="N742" s="1">
        <v>12.321066666666667</v>
      </c>
      <c r="O742" s="1" t="s">
        <v>30</v>
      </c>
      <c r="P742" s="1" t="s">
        <v>1194</v>
      </c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ht="15.75" hidden="1" customHeight="1">
      <c r="A743" s="1" t="s">
        <v>32</v>
      </c>
      <c r="B743" s="1" t="s">
        <v>17</v>
      </c>
      <c r="C743" s="1">
        <v>349.0</v>
      </c>
      <c r="D743" s="1">
        <v>0.0</v>
      </c>
      <c r="E743" s="1" t="s">
        <v>1779</v>
      </c>
      <c r="F743" s="1" t="s">
        <v>66</v>
      </c>
      <c r="G743" s="1" t="s">
        <v>19</v>
      </c>
      <c r="H743" s="1" t="s">
        <v>2552</v>
      </c>
      <c r="I743" s="1" t="s">
        <v>2553</v>
      </c>
      <c r="J743" s="1" t="s">
        <v>2554</v>
      </c>
      <c r="K743" s="1" t="s">
        <v>2555</v>
      </c>
      <c r="L743" s="1">
        <v>-7.0</v>
      </c>
      <c r="M743" s="1">
        <v>0.007633333333333333</v>
      </c>
      <c r="N743" s="1">
        <v>9.891283333333334</v>
      </c>
      <c r="O743" s="1" t="s">
        <v>36</v>
      </c>
      <c r="P743" s="1" t="s">
        <v>2556</v>
      </c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ht="15.75" hidden="1" customHeight="1">
      <c r="A744" s="1" t="s">
        <v>16</v>
      </c>
      <c r="B744" s="1" t="s">
        <v>17</v>
      </c>
      <c r="C744" s="1">
        <v>498.0</v>
      </c>
      <c r="D744" s="1">
        <v>0.0</v>
      </c>
      <c r="E744" s="1"/>
      <c r="F744" s="1" t="s">
        <v>18</v>
      </c>
      <c r="G744" s="1" t="s">
        <v>19</v>
      </c>
      <c r="H744" s="1" t="s">
        <v>2557</v>
      </c>
      <c r="I744" s="1" t="s">
        <v>2558</v>
      </c>
      <c r="J744" s="1" t="s">
        <v>2558</v>
      </c>
      <c r="K744" s="1"/>
      <c r="L744" s="1">
        <v>7.0</v>
      </c>
      <c r="M744" s="1"/>
      <c r="N744" s="1">
        <v>12.4122</v>
      </c>
      <c r="O744" s="1" t="s">
        <v>22</v>
      </c>
      <c r="P744" s="1" t="s">
        <v>2559</v>
      </c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ht="15.75" hidden="1" customHeight="1">
      <c r="A745" s="1" t="s">
        <v>57</v>
      </c>
      <c r="B745" s="1" t="s">
        <v>17</v>
      </c>
      <c r="C745" s="1">
        <v>329.0</v>
      </c>
      <c r="D745" s="1">
        <v>0.0</v>
      </c>
      <c r="E745" s="1" t="s">
        <v>58</v>
      </c>
      <c r="F745" s="1" t="s">
        <v>26</v>
      </c>
      <c r="G745" s="1" t="s">
        <v>27</v>
      </c>
      <c r="H745" s="1" t="s">
        <v>2560</v>
      </c>
      <c r="I745" s="1" t="s">
        <v>2561</v>
      </c>
      <c r="J745" s="1" t="s">
        <v>2561</v>
      </c>
      <c r="K745" s="1"/>
      <c r="L745" s="1">
        <v>-2.0</v>
      </c>
      <c r="M745" s="1"/>
      <c r="N745" s="1">
        <v>12.368066666666667</v>
      </c>
      <c r="O745" s="1" t="s">
        <v>30</v>
      </c>
      <c r="P745" s="1" t="s">
        <v>2562</v>
      </c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ht="15.75" hidden="1" customHeight="1">
      <c r="A746" s="1" t="s">
        <v>41</v>
      </c>
      <c r="B746" s="1" t="s">
        <v>17</v>
      </c>
      <c r="C746" s="2">
        <v>329.0</v>
      </c>
      <c r="D746" s="1">
        <v>0.0</v>
      </c>
      <c r="E746" s="1"/>
      <c r="F746" s="1" t="s">
        <v>26</v>
      </c>
      <c r="G746" s="1" t="s">
        <v>27</v>
      </c>
      <c r="H746" s="1" t="s">
        <v>2563</v>
      </c>
      <c r="I746" s="1" t="s">
        <v>2564</v>
      </c>
      <c r="J746" s="1" t="s">
        <v>2564</v>
      </c>
      <c r="K746" s="1"/>
      <c r="L746" s="1">
        <v>-3.0</v>
      </c>
      <c r="M746" s="1"/>
      <c r="N746" s="1">
        <v>11.855566666666666</v>
      </c>
      <c r="O746" s="1" t="s">
        <v>30</v>
      </c>
      <c r="P746" s="1" t="s">
        <v>579</v>
      </c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ht="15.75" hidden="1" customHeight="1">
      <c r="A747" s="1" t="s">
        <v>41</v>
      </c>
      <c r="B747" s="1" t="s">
        <v>17</v>
      </c>
      <c r="C747" s="1">
        <v>264.0</v>
      </c>
      <c r="D747" s="1">
        <v>0.0</v>
      </c>
      <c r="E747" s="1"/>
      <c r="F747" s="1" t="s">
        <v>26</v>
      </c>
      <c r="G747" s="1" t="s">
        <v>27</v>
      </c>
      <c r="H747" s="1" t="s">
        <v>2565</v>
      </c>
      <c r="I747" s="1" t="s">
        <v>2566</v>
      </c>
      <c r="J747" s="1" t="s">
        <v>2566</v>
      </c>
      <c r="K747" s="1"/>
      <c r="L747" s="1">
        <v>-2.0</v>
      </c>
      <c r="M747" s="1"/>
      <c r="N747" s="1">
        <v>12.5043</v>
      </c>
      <c r="O747" s="1" t="s">
        <v>30</v>
      </c>
      <c r="P747" s="1" t="s">
        <v>382</v>
      </c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ht="15.75" hidden="1" customHeight="1">
      <c r="A748" s="1" t="s">
        <v>41</v>
      </c>
      <c r="B748" s="1" t="s">
        <v>17</v>
      </c>
      <c r="C748" s="1">
        <v>264.0</v>
      </c>
      <c r="D748" s="1">
        <v>0.0</v>
      </c>
      <c r="E748" s="1"/>
      <c r="F748" s="1" t="s">
        <v>26</v>
      </c>
      <c r="G748" s="1" t="s">
        <v>27</v>
      </c>
      <c r="H748" s="1" t="s">
        <v>2567</v>
      </c>
      <c r="I748" s="1" t="s">
        <v>2568</v>
      </c>
      <c r="J748" s="1" t="s">
        <v>2568</v>
      </c>
      <c r="K748" s="1"/>
      <c r="L748" s="1">
        <v>0.0</v>
      </c>
      <c r="M748" s="1"/>
      <c r="N748" s="1">
        <v>14.160866666666667</v>
      </c>
      <c r="O748" s="1" t="s">
        <v>30</v>
      </c>
      <c r="P748" s="1" t="s">
        <v>1258</v>
      </c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ht="15.75" hidden="1" customHeight="1">
      <c r="A749" s="1" t="s">
        <v>57</v>
      </c>
      <c r="B749" s="1" t="s">
        <v>17</v>
      </c>
      <c r="C749" s="2">
        <v>1216.0</v>
      </c>
      <c r="D749" s="1">
        <v>0.0</v>
      </c>
      <c r="E749" s="1" t="s">
        <v>58</v>
      </c>
      <c r="F749" s="1" t="s">
        <v>26</v>
      </c>
      <c r="G749" s="1" t="s">
        <v>27</v>
      </c>
      <c r="H749" s="1" t="s">
        <v>2569</v>
      </c>
      <c r="I749" s="1" t="s">
        <v>2570</v>
      </c>
      <c r="J749" s="1" t="s">
        <v>2570</v>
      </c>
      <c r="K749" s="1"/>
      <c r="L749" s="1">
        <v>-1.0</v>
      </c>
      <c r="M749" s="1"/>
      <c r="N749" s="1">
        <v>13.5597</v>
      </c>
      <c r="O749" s="1" t="s">
        <v>30</v>
      </c>
      <c r="P749" s="1" t="s">
        <v>2571</v>
      </c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ht="15.75" hidden="1" customHeight="1">
      <c r="A750" s="1" t="s">
        <v>32</v>
      </c>
      <c r="B750" s="1" t="s">
        <v>17</v>
      </c>
      <c r="C750" s="1">
        <v>235.0</v>
      </c>
      <c r="D750" s="1">
        <v>74.0</v>
      </c>
      <c r="E750" s="1"/>
      <c r="F750" s="1" t="s">
        <v>18</v>
      </c>
      <c r="G750" s="1" t="s">
        <v>27</v>
      </c>
      <c r="H750" s="1" t="s">
        <v>2572</v>
      </c>
      <c r="I750" s="1" t="s">
        <v>2573</v>
      </c>
      <c r="J750" s="1" t="s">
        <v>2573</v>
      </c>
      <c r="K750" s="1"/>
      <c r="L750" s="1">
        <v>-7.0</v>
      </c>
      <c r="M750" s="1"/>
      <c r="N750" s="1">
        <v>11.676783333333333</v>
      </c>
      <c r="O750" s="1" t="s">
        <v>36</v>
      </c>
      <c r="P750" s="1" t="s">
        <v>1358</v>
      </c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ht="15.75" hidden="1" customHeight="1">
      <c r="A751" s="1" t="s">
        <v>41</v>
      </c>
      <c r="B751" s="1" t="s">
        <v>17</v>
      </c>
      <c r="C751" s="1">
        <v>321.0</v>
      </c>
      <c r="D751" s="1">
        <v>0.0</v>
      </c>
      <c r="E751" s="1"/>
      <c r="F751" s="1" t="s">
        <v>26</v>
      </c>
      <c r="G751" s="1" t="s">
        <v>27</v>
      </c>
      <c r="H751" s="1" t="s">
        <v>2574</v>
      </c>
      <c r="I751" s="1" t="s">
        <v>2575</v>
      </c>
      <c r="J751" s="1" t="s">
        <v>2575</v>
      </c>
      <c r="K751" s="1"/>
      <c r="L751" s="1">
        <v>-4.0</v>
      </c>
      <c r="M751" s="1"/>
      <c r="N751" s="1">
        <v>10.455583333333333</v>
      </c>
      <c r="O751" s="1" t="s">
        <v>30</v>
      </c>
      <c r="P751" s="1" t="s">
        <v>2576</v>
      </c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ht="15.75" hidden="1" customHeight="1">
      <c r="A752" s="1" t="s">
        <v>41</v>
      </c>
      <c r="B752" s="1" t="s">
        <v>88</v>
      </c>
      <c r="C752" s="1">
        <v>274.0</v>
      </c>
      <c r="D752" s="1">
        <v>0.0</v>
      </c>
      <c r="E752" s="1"/>
      <c r="F752" s="1" t="s">
        <v>26</v>
      </c>
      <c r="G752" s="1" t="s">
        <v>27</v>
      </c>
      <c r="H752" s="1" t="s">
        <v>2577</v>
      </c>
      <c r="I752" s="1" t="s">
        <v>2578</v>
      </c>
      <c r="J752" s="1" t="s">
        <v>2578</v>
      </c>
      <c r="K752" s="1"/>
      <c r="L752" s="1">
        <v>0.0</v>
      </c>
      <c r="M752" s="1"/>
      <c r="N752" s="1">
        <v>14.468383333333334</v>
      </c>
      <c r="O752" s="1" t="s">
        <v>30</v>
      </c>
      <c r="P752" s="1" t="s">
        <v>2579</v>
      </c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ht="15.75" hidden="1" customHeight="1">
      <c r="A753" s="1" t="s">
        <v>57</v>
      </c>
      <c r="B753" s="1" t="s">
        <v>17</v>
      </c>
      <c r="C753" s="1">
        <v>364.0</v>
      </c>
      <c r="D753" s="1">
        <v>0.0</v>
      </c>
      <c r="E753" s="1" t="s">
        <v>58</v>
      </c>
      <c r="F753" s="1" t="s">
        <v>26</v>
      </c>
      <c r="G753" s="1" t="s">
        <v>27</v>
      </c>
      <c r="H753" s="1" t="s">
        <v>2580</v>
      </c>
      <c r="I753" s="1" t="s">
        <v>2581</v>
      </c>
      <c r="J753" s="1" t="s">
        <v>2581</v>
      </c>
      <c r="K753" s="1"/>
      <c r="L753" s="1">
        <v>1.0</v>
      </c>
      <c r="M753" s="1"/>
      <c r="N753" s="1">
        <v>17.726133333333333</v>
      </c>
      <c r="O753" s="1" t="s">
        <v>30</v>
      </c>
      <c r="P753" s="1" t="s">
        <v>2582</v>
      </c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ht="15.75" hidden="1" customHeight="1">
      <c r="A754" s="1" t="s">
        <v>57</v>
      </c>
      <c r="B754" s="1" t="s">
        <v>17</v>
      </c>
      <c r="C754" s="1">
        <v>657.0</v>
      </c>
      <c r="D754" s="1">
        <v>0.0</v>
      </c>
      <c r="E754" s="1" t="s">
        <v>58</v>
      </c>
      <c r="F754" s="1" t="s">
        <v>26</v>
      </c>
      <c r="G754" s="1" t="s">
        <v>27</v>
      </c>
      <c r="H754" s="1" t="s">
        <v>2583</v>
      </c>
      <c r="I754" s="1" t="s">
        <v>2584</v>
      </c>
      <c r="J754" s="1" t="s">
        <v>2584</v>
      </c>
      <c r="K754" s="1"/>
      <c r="L754" s="1">
        <v>4.0</v>
      </c>
      <c r="M754" s="1"/>
      <c r="N754" s="1">
        <v>19.1212</v>
      </c>
      <c r="O754" s="1" t="s">
        <v>30</v>
      </c>
      <c r="P754" s="1" t="s">
        <v>2585</v>
      </c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ht="15.75" hidden="1" customHeight="1">
      <c r="A755" s="1" t="s">
        <v>16</v>
      </c>
      <c r="B755" s="1" t="s">
        <v>17</v>
      </c>
      <c r="C755" s="1">
        <v>867.0</v>
      </c>
      <c r="D755" s="1">
        <v>0.0</v>
      </c>
      <c r="E755" s="1"/>
      <c r="F755" s="1" t="s">
        <v>18</v>
      </c>
      <c r="G755" s="1" t="s">
        <v>19</v>
      </c>
      <c r="H755" s="1" t="s">
        <v>2586</v>
      </c>
      <c r="I755" s="1" t="s">
        <v>2587</v>
      </c>
      <c r="J755" s="1" t="s">
        <v>2587</v>
      </c>
      <c r="K755" s="1"/>
      <c r="L755" s="1">
        <v>9.0</v>
      </c>
      <c r="M755" s="1"/>
      <c r="N755" s="1">
        <v>14.3646</v>
      </c>
      <c r="O755" s="1" t="s">
        <v>22</v>
      </c>
      <c r="P755" s="1" t="s">
        <v>2588</v>
      </c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ht="15.75" hidden="1" customHeight="1">
      <c r="A756" s="1" t="s">
        <v>32</v>
      </c>
      <c r="B756" s="1" t="s">
        <v>17</v>
      </c>
      <c r="C756" s="1">
        <v>274.0</v>
      </c>
      <c r="D756" s="1">
        <v>64.0</v>
      </c>
      <c r="E756" s="1"/>
      <c r="F756" s="1" t="s">
        <v>18</v>
      </c>
      <c r="G756" s="1" t="s">
        <v>33</v>
      </c>
      <c r="H756" s="1" t="s">
        <v>2589</v>
      </c>
      <c r="I756" s="1" t="s">
        <v>2590</v>
      </c>
      <c r="J756" s="1" t="s">
        <v>2590</v>
      </c>
      <c r="K756" s="1"/>
      <c r="L756" s="1">
        <v>-9.0</v>
      </c>
      <c r="M756" s="1"/>
      <c r="N756" s="1">
        <v>9.213933333333333</v>
      </c>
      <c r="O756" s="1" t="s">
        <v>36</v>
      </c>
      <c r="P756" s="1" t="s">
        <v>2591</v>
      </c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ht="15.75" hidden="1" customHeight="1">
      <c r="A757" s="1" t="s">
        <v>32</v>
      </c>
      <c r="B757" s="1" t="s">
        <v>17</v>
      </c>
      <c r="C757" s="1">
        <v>309.0</v>
      </c>
      <c r="D757" s="1">
        <v>0.0</v>
      </c>
      <c r="E757" s="1" t="s">
        <v>1779</v>
      </c>
      <c r="F757" s="1" t="s">
        <v>66</v>
      </c>
      <c r="G757" s="1" t="s">
        <v>27</v>
      </c>
      <c r="H757" s="1" t="s">
        <v>2592</v>
      </c>
      <c r="I757" s="1" t="s">
        <v>2593</v>
      </c>
      <c r="J757" s="1" t="s">
        <v>2594</v>
      </c>
      <c r="K757" s="1" t="s">
        <v>2595</v>
      </c>
      <c r="L757" s="1">
        <v>-14.0</v>
      </c>
      <c r="M757" s="1">
        <v>0.013666666666666667</v>
      </c>
      <c r="N757" s="1">
        <v>8.265133333333333</v>
      </c>
      <c r="O757" s="1" t="s">
        <v>36</v>
      </c>
      <c r="P757" s="1" t="s">
        <v>2596</v>
      </c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ht="15.75" hidden="1" customHeight="1">
      <c r="A758" s="1" t="s">
        <v>41</v>
      </c>
      <c r="B758" s="1" t="s">
        <v>88</v>
      </c>
      <c r="C758" s="1">
        <v>607.0</v>
      </c>
      <c r="D758" s="1">
        <v>0.0</v>
      </c>
      <c r="E758" s="1"/>
      <c r="F758" s="1" t="s">
        <v>26</v>
      </c>
      <c r="G758" s="1" t="s">
        <v>27</v>
      </c>
      <c r="H758" s="1" t="s">
        <v>2597</v>
      </c>
      <c r="I758" s="1" t="s">
        <v>2598</v>
      </c>
      <c r="J758" s="1" t="s">
        <v>2598</v>
      </c>
      <c r="K758" s="1"/>
      <c r="L758" s="1">
        <v>-4.0</v>
      </c>
      <c r="M758" s="1"/>
      <c r="N758" s="1">
        <v>10.9086</v>
      </c>
      <c r="O758" s="1" t="s">
        <v>30</v>
      </c>
      <c r="P758" s="1" t="s">
        <v>2599</v>
      </c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ht="15.75" hidden="1" customHeight="1">
      <c r="A759" s="1" t="s">
        <v>32</v>
      </c>
      <c r="B759" s="1" t="s">
        <v>17</v>
      </c>
      <c r="C759" s="2">
        <v>398.0</v>
      </c>
      <c r="D759" s="1">
        <v>100.0</v>
      </c>
      <c r="E759" s="1"/>
      <c r="F759" s="1" t="s">
        <v>18</v>
      </c>
      <c r="G759" s="1" t="s">
        <v>19</v>
      </c>
      <c r="H759" s="1" t="s">
        <v>2600</v>
      </c>
      <c r="I759" s="1" t="s">
        <v>2601</v>
      </c>
      <c r="J759" s="1" t="s">
        <v>2601</v>
      </c>
      <c r="K759" s="1"/>
      <c r="L759" s="1">
        <v>-3.0</v>
      </c>
      <c r="M759" s="1"/>
      <c r="N759" s="1">
        <v>16.3505</v>
      </c>
      <c r="O759" s="1" t="s">
        <v>36</v>
      </c>
      <c r="P759" s="1" t="s">
        <v>2602</v>
      </c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ht="15.75" hidden="1" customHeight="1">
      <c r="A760" s="1" t="s">
        <v>32</v>
      </c>
      <c r="B760" s="1" t="s">
        <v>17</v>
      </c>
      <c r="C760" s="1">
        <v>718.0</v>
      </c>
      <c r="D760" s="1">
        <v>0.0</v>
      </c>
      <c r="E760" s="1" t="s">
        <v>65</v>
      </c>
      <c r="F760" s="1" t="s">
        <v>66</v>
      </c>
      <c r="G760" s="1" t="s">
        <v>27</v>
      </c>
      <c r="H760" s="1" t="s">
        <v>2603</v>
      </c>
      <c r="I760" s="1" t="s">
        <v>2604</v>
      </c>
      <c r="J760" s="1" t="s">
        <v>2605</v>
      </c>
      <c r="K760" s="1" t="s">
        <v>2606</v>
      </c>
      <c r="L760" s="1">
        <v>0.0</v>
      </c>
      <c r="M760" s="1">
        <v>0.0057</v>
      </c>
      <c r="N760" s="1">
        <v>23.818716666666667</v>
      </c>
      <c r="O760" s="1" t="s">
        <v>36</v>
      </c>
      <c r="P760" s="1" t="s">
        <v>2607</v>
      </c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ht="15.75" hidden="1" customHeight="1">
      <c r="A761" s="1" t="s">
        <v>41</v>
      </c>
      <c r="B761" s="1" t="s">
        <v>88</v>
      </c>
      <c r="C761" s="1">
        <v>534.0</v>
      </c>
      <c r="D761" s="1">
        <v>0.0</v>
      </c>
      <c r="E761" s="1"/>
      <c r="F761" s="1" t="s">
        <v>26</v>
      </c>
      <c r="G761" s="1" t="s">
        <v>27</v>
      </c>
      <c r="H761" s="1" t="s">
        <v>2608</v>
      </c>
      <c r="I761" s="1" t="s">
        <v>2609</v>
      </c>
      <c r="J761" s="1" t="s">
        <v>2609</v>
      </c>
      <c r="K761" s="1"/>
      <c r="L761" s="1">
        <v>4.0</v>
      </c>
      <c r="M761" s="1"/>
      <c r="N761" s="1">
        <v>19.69425</v>
      </c>
      <c r="O761" s="1" t="s">
        <v>30</v>
      </c>
      <c r="P761" s="1" t="s">
        <v>2610</v>
      </c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ht="15.75" hidden="1" customHeight="1">
      <c r="A762" s="1" t="s">
        <v>57</v>
      </c>
      <c r="B762" s="1" t="s">
        <v>17</v>
      </c>
      <c r="C762" s="2">
        <v>712.0</v>
      </c>
      <c r="D762" s="1">
        <v>0.0</v>
      </c>
      <c r="E762" s="1" t="s">
        <v>58</v>
      </c>
      <c r="F762" s="1" t="s">
        <v>26</v>
      </c>
      <c r="G762" s="1" t="s">
        <v>27</v>
      </c>
      <c r="H762" s="1" t="s">
        <v>2611</v>
      </c>
      <c r="I762" s="1" t="s">
        <v>2612</v>
      </c>
      <c r="J762" s="1" t="s">
        <v>2612</v>
      </c>
      <c r="K762" s="1"/>
      <c r="L762" s="1">
        <v>5.0</v>
      </c>
      <c r="M762" s="1"/>
      <c r="N762" s="1">
        <v>20.3505</v>
      </c>
      <c r="O762" s="1" t="s">
        <v>30</v>
      </c>
      <c r="P762" s="1" t="s">
        <v>2613</v>
      </c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ht="15.75" hidden="1" customHeight="1">
      <c r="A763" s="1" t="s">
        <v>16</v>
      </c>
      <c r="B763" s="1" t="s">
        <v>17</v>
      </c>
      <c r="C763" s="2">
        <v>20.0</v>
      </c>
      <c r="D763" s="1">
        <v>35.0</v>
      </c>
      <c r="E763" s="1"/>
      <c r="F763" s="1" t="s">
        <v>18</v>
      </c>
      <c r="G763" s="1" t="s">
        <v>19</v>
      </c>
      <c r="H763" s="1" t="s">
        <v>2614</v>
      </c>
      <c r="I763" s="1" t="s">
        <v>2615</v>
      </c>
      <c r="J763" s="1" t="s">
        <v>2615</v>
      </c>
      <c r="K763" s="1"/>
      <c r="L763" s="1">
        <v>-4.0</v>
      </c>
      <c r="M763" s="1"/>
      <c r="N763" s="1">
        <v>0.061233333333333334</v>
      </c>
      <c r="O763" s="1" t="s">
        <v>22</v>
      </c>
      <c r="P763" s="1" t="s">
        <v>2616</v>
      </c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ht="15.75" hidden="1" customHeight="1">
      <c r="A764" s="1" t="s">
        <v>24</v>
      </c>
      <c r="B764" s="1" t="s">
        <v>88</v>
      </c>
      <c r="C764" s="1">
        <v>743.0</v>
      </c>
      <c r="D764" s="1">
        <v>0.0</v>
      </c>
      <c r="E764" s="1" t="s">
        <v>2617</v>
      </c>
      <c r="F764" s="1" t="s">
        <v>26</v>
      </c>
      <c r="G764" s="1" t="s">
        <v>27</v>
      </c>
      <c r="H764" s="1" t="s">
        <v>2618</v>
      </c>
      <c r="I764" s="1" t="s">
        <v>2619</v>
      </c>
      <c r="J764" s="1" t="s">
        <v>2619</v>
      </c>
      <c r="K764" s="1"/>
      <c r="L764" s="1">
        <v>0.0</v>
      </c>
      <c r="M764" s="1"/>
      <c r="N764" s="1">
        <v>15.197</v>
      </c>
      <c r="O764" s="1" t="s">
        <v>30</v>
      </c>
      <c r="P764" s="1" t="s">
        <v>2620</v>
      </c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ht="15.75" hidden="1" customHeight="1">
      <c r="A765" s="1" t="s">
        <v>32</v>
      </c>
      <c r="B765" s="1" t="s">
        <v>17</v>
      </c>
      <c r="C765" s="1">
        <v>646.0</v>
      </c>
      <c r="D765" s="1">
        <v>36.0</v>
      </c>
      <c r="E765" s="1" t="s">
        <v>1779</v>
      </c>
      <c r="F765" s="1" t="s">
        <v>66</v>
      </c>
      <c r="G765" s="1" t="s">
        <v>27</v>
      </c>
      <c r="H765" s="1" t="s">
        <v>2621</v>
      </c>
      <c r="I765" s="1" t="s">
        <v>2622</v>
      </c>
      <c r="J765" s="1" t="s">
        <v>2623</v>
      </c>
      <c r="K765" s="1" t="s">
        <v>2624</v>
      </c>
      <c r="L765" s="1">
        <v>-7.0</v>
      </c>
      <c r="M765" s="1">
        <v>0.0194</v>
      </c>
      <c r="N765" s="1">
        <v>11.99965</v>
      </c>
      <c r="O765" s="1" t="s">
        <v>36</v>
      </c>
      <c r="P765" s="1" t="s">
        <v>2625</v>
      </c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ht="15.75" hidden="1" customHeight="1">
      <c r="A766" s="1" t="s">
        <v>57</v>
      </c>
      <c r="B766" s="1" t="s">
        <v>17</v>
      </c>
      <c r="C766" s="1">
        <v>423.0</v>
      </c>
      <c r="D766" s="1">
        <v>0.0</v>
      </c>
      <c r="E766" s="1" t="s">
        <v>58</v>
      </c>
      <c r="F766" s="1" t="s">
        <v>26</v>
      </c>
      <c r="G766" s="1" t="s">
        <v>27</v>
      </c>
      <c r="H766" s="1" t="s">
        <v>2626</v>
      </c>
      <c r="I766" s="1" t="s">
        <v>2627</v>
      </c>
      <c r="J766" s="1" t="s">
        <v>2627</v>
      </c>
      <c r="K766" s="1"/>
      <c r="L766" s="1">
        <v>-5.0</v>
      </c>
      <c r="M766" s="1"/>
      <c r="N766" s="1">
        <v>9.76005</v>
      </c>
      <c r="O766" s="1" t="s">
        <v>30</v>
      </c>
      <c r="P766" s="1" t="s">
        <v>2628</v>
      </c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ht="15.75" hidden="1" customHeight="1">
      <c r="A767" s="1" t="s">
        <v>32</v>
      </c>
      <c r="B767" s="1" t="s">
        <v>17</v>
      </c>
      <c r="C767" s="1">
        <v>319.0</v>
      </c>
      <c r="D767" s="1">
        <v>75.0</v>
      </c>
      <c r="E767" s="1"/>
      <c r="F767" s="1" t="s">
        <v>18</v>
      </c>
      <c r="G767" s="1" t="s">
        <v>27</v>
      </c>
      <c r="H767" s="1" t="s">
        <v>2629</v>
      </c>
      <c r="I767" s="1" t="s">
        <v>2630</v>
      </c>
      <c r="J767" s="1" t="s">
        <v>2630</v>
      </c>
      <c r="K767" s="1"/>
      <c r="L767" s="1">
        <v>-7.0</v>
      </c>
      <c r="M767" s="1"/>
      <c r="N767" s="1">
        <v>11.642466666666667</v>
      </c>
      <c r="O767" s="1" t="s">
        <v>36</v>
      </c>
      <c r="P767" s="1" t="s">
        <v>2631</v>
      </c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ht="15.75" hidden="1" customHeight="1">
      <c r="A768" s="1" t="s">
        <v>41</v>
      </c>
      <c r="B768" s="1" t="s">
        <v>88</v>
      </c>
      <c r="C768" s="1">
        <v>658.0</v>
      </c>
      <c r="D768" s="1">
        <v>0.0</v>
      </c>
      <c r="E768" s="1"/>
      <c r="F768" s="1" t="s">
        <v>26</v>
      </c>
      <c r="G768" s="1" t="s">
        <v>19</v>
      </c>
      <c r="H768" s="1" t="s">
        <v>2632</v>
      </c>
      <c r="I768" s="1" t="s">
        <v>2633</v>
      </c>
      <c r="J768" s="1" t="s">
        <v>2633</v>
      </c>
      <c r="K768" s="1"/>
      <c r="L768" s="1">
        <v>0.0</v>
      </c>
      <c r="M768" s="1"/>
      <c r="N768" s="1">
        <v>14.68055</v>
      </c>
      <c r="O768" s="1" t="s">
        <v>30</v>
      </c>
      <c r="P768" s="1" t="s">
        <v>2634</v>
      </c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ht="15.75" hidden="1" customHeight="1">
      <c r="A769" s="1" t="s">
        <v>16</v>
      </c>
      <c r="B769" s="1" t="s">
        <v>17</v>
      </c>
      <c r="C769" s="2">
        <v>20.0</v>
      </c>
      <c r="D769" s="1">
        <v>35.0</v>
      </c>
      <c r="E769" s="1"/>
      <c r="F769" s="1" t="s">
        <v>18</v>
      </c>
      <c r="G769" s="1" t="s">
        <v>19</v>
      </c>
      <c r="H769" s="1" t="s">
        <v>2635</v>
      </c>
      <c r="I769" s="1" t="s">
        <v>2636</v>
      </c>
      <c r="J769" s="1" t="s">
        <v>2636</v>
      </c>
      <c r="K769" s="1"/>
      <c r="L769" s="1">
        <v>-4.0</v>
      </c>
      <c r="M769" s="1"/>
      <c r="N769" s="1">
        <v>0.87995</v>
      </c>
      <c r="O769" s="1" t="s">
        <v>22</v>
      </c>
      <c r="P769" s="1" t="s">
        <v>2637</v>
      </c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ht="15.75" hidden="1" customHeight="1">
      <c r="A770" s="1" t="s">
        <v>32</v>
      </c>
      <c r="B770" s="1" t="s">
        <v>17</v>
      </c>
      <c r="C770" s="2">
        <v>517.0</v>
      </c>
      <c r="D770" s="1">
        <v>0.0</v>
      </c>
      <c r="E770" s="1" t="s">
        <v>65</v>
      </c>
      <c r="F770" s="1" t="s">
        <v>66</v>
      </c>
      <c r="G770" s="1" t="s">
        <v>27</v>
      </c>
      <c r="H770" s="1" t="s">
        <v>2638</v>
      </c>
      <c r="I770" s="1" t="s">
        <v>2639</v>
      </c>
      <c r="J770" s="1" t="s">
        <v>2640</v>
      </c>
      <c r="K770" s="1" t="s">
        <v>2641</v>
      </c>
      <c r="L770" s="1">
        <v>-9.0</v>
      </c>
      <c r="M770" s="1">
        <v>0.00685</v>
      </c>
      <c r="N770" s="1">
        <v>12.736333333333333</v>
      </c>
      <c r="O770" s="1" t="s">
        <v>36</v>
      </c>
      <c r="P770" s="1" t="s">
        <v>2642</v>
      </c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ht="15.75" hidden="1" customHeight="1">
      <c r="A771" s="1" t="s">
        <v>24</v>
      </c>
      <c r="B771" s="1" t="s">
        <v>88</v>
      </c>
      <c r="C771" s="1">
        <v>474.0</v>
      </c>
      <c r="D771" s="1">
        <v>0.0</v>
      </c>
      <c r="E771" s="1" t="s">
        <v>2643</v>
      </c>
      <c r="F771" s="1" t="s">
        <v>26</v>
      </c>
      <c r="G771" s="1" t="s">
        <v>27</v>
      </c>
      <c r="H771" s="1" t="s">
        <v>2644</v>
      </c>
      <c r="I771" s="1" t="s">
        <v>2645</v>
      </c>
      <c r="J771" s="1" t="s">
        <v>2645</v>
      </c>
      <c r="K771" s="1"/>
      <c r="L771" s="1">
        <v>1.0</v>
      </c>
      <c r="M771" s="1"/>
      <c r="N771" s="1">
        <v>16.747616666666666</v>
      </c>
      <c r="O771" s="1" t="s">
        <v>30</v>
      </c>
      <c r="P771" s="1" t="s">
        <v>2646</v>
      </c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ht="15.75" hidden="1" customHeight="1">
      <c r="A772" s="1" t="s">
        <v>41</v>
      </c>
      <c r="B772" s="1" t="s">
        <v>88</v>
      </c>
      <c r="C772" s="1">
        <v>289.0</v>
      </c>
      <c r="D772" s="1">
        <v>0.0</v>
      </c>
      <c r="E772" s="1"/>
      <c r="F772" s="1" t="s">
        <v>26</v>
      </c>
      <c r="G772" s="1" t="s">
        <v>27</v>
      </c>
      <c r="H772" s="1" t="s">
        <v>2647</v>
      </c>
      <c r="I772" s="1" t="s">
        <v>2648</v>
      </c>
      <c r="J772" s="1" t="s">
        <v>2648</v>
      </c>
      <c r="K772" s="1"/>
      <c r="L772" s="1">
        <v>-5.0</v>
      </c>
      <c r="M772" s="1"/>
      <c r="N772" s="1">
        <v>9.728966666666667</v>
      </c>
      <c r="O772" s="1" t="s">
        <v>30</v>
      </c>
      <c r="P772" s="1" t="s">
        <v>2649</v>
      </c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ht="15.75" hidden="1" customHeight="1">
      <c r="A773" s="1" t="s">
        <v>32</v>
      </c>
      <c r="B773" s="1" t="s">
        <v>17</v>
      </c>
      <c r="C773" s="1">
        <v>579.0</v>
      </c>
      <c r="D773" s="1">
        <v>0.0</v>
      </c>
      <c r="E773" s="1" t="s">
        <v>1779</v>
      </c>
      <c r="F773" s="1" t="s">
        <v>66</v>
      </c>
      <c r="G773" s="1" t="s">
        <v>27</v>
      </c>
      <c r="H773" s="1" t="s">
        <v>2650</v>
      </c>
      <c r="I773" s="1" t="s">
        <v>2651</v>
      </c>
      <c r="J773" s="1" t="s">
        <v>2652</v>
      </c>
      <c r="K773" s="1" t="s">
        <v>2653</v>
      </c>
      <c r="L773" s="1">
        <v>-4.0</v>
      </c>
      <c r="M773" s="1">
        <v>0.0092</v>
      </c>
      <c r="N773" s="1">
        <v>16.58825</v>
      </c>
      <c r="O773" s="1" t="s">
        <v>36</v>
      </c>
      <c r="P773" s="1" t="s">
        <v>2654</v>
      </c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ht="15.75" hidden="1" customHeight="1">
      <c r="A774" s="1" t="s">
        <v>32</v>
      </c>
      <c r="B774" s="1" t="s">
        <v>17</v>
      </c>
      <c r="C774" s="1">
        <v>1098.0</v>
      </c>
      <c r="D774" s="1">
        <v>0.0</v>
      </c>
      <c r="E774" s="1" t="s">
        <v>65</v>
      </c>
      <c r="F774" s="1" t="s">
        <v>66</v>
      </c>
      <c r="G774" s="1" t="s">
        <v>27</v>
      </c>
      <c r="H774" s="1" t="s">
        <v>2655</v>
      </c>
      <c r="I774" s="1" t="s">
        <v>2656</v>
      </c>
      <c r="J774" s="1" t="s">
        <v>2657</v>
      </c>
      <c r="K774" s="1" t="s">
        <v>2658</v>
      </c>
      <c r="L774" s="1">
        <v>-3.0</v>
      </c>
      <c r="M774" s="1">
        <v>0.01135</v>
      </c>
      <c r="N774" s="1">
        <v>14.144033333333333</v>
      </c>
      <c r="O774" s="1" t="s">
        <v>36</v>
      </c>
      <c r="P774" s="1" t="s">
        <v>2659</v>
      </c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ht="15.75" hidden="1" customHeight="1">
      <c r="A775" s="1" t="s">
        <v>32</v>
      </c>
      <c r="B775" s="1" t="s">
        <v>17</v>
      </c>
      <c r="C775" s="1">
        <v>235.0</v>
      </c>
      <c r="D775" s="1">
        <v>74.0</v>
      </c>
      <c r="E775" s="1"/>
      <c r="F775" s="1" t="s">
        <v>18</v>
      </c>
      <c r="G775" s="1" t="s">
        <v>33</v>
      </c>
      <c r="H775" s="1" t="s">
        <v>2660</v>
      </c>
      <c r="I775" s="1" t="s">
        <v>2661</v>
      </c>
      <c r="J775" s="1" t="s">
        <v>2661</v>
      </c>
      <c r="K775" s="1"/>
      <c r="L775" s="1">
        <v>-7.0</v>
      </c>
      <c r="M775" s="1"/>
      <c r="N775" s="1">
        <v>12.38005</v>
      </c>
      <c r="O775" s="1" t="s">
        <v>36</v>
      </c>
      <c r="P775" s="1" t="s">
        <v>1390</v>
      </c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ht="15.75" hidden="1" customHeight="1">
      <c r="A776" s="1" t="s">
        <v>32</v>
      </c>
      <c r="B776" s="1" t="s">
        <v>17</v>
      </c>
      <c r="C776" s="1">
        <v>314.0</v>
      </c>
      <c r="D776" s="1">
        <v>104.0</v>
      </c>
      <c r="E776" s="1"/>
      <c r="F776" s="1" t="s">
        <v>18</v>
      </c>
      <c r="G776" s="1" t="s">
        <v>33</v>
      </c>
      <c r="H776" s="1" t="s">
        <v>2662</v>
      </c>
      <c r="I776" s="1" t="s">
        <v>2663</v>
      </c>
      <c r="J776" s="1" t="s">
        <v>2663</v>
      </c>
      <c r="K776" s="1"/>
      <c r="L776" s="1">
        <v>-13.0</v>
      </c>
      <c r="M776" s="1"/>
      <c r="N776" s="1">
        <v>6.4988166666666665</v>
      </c>
      <c r="O776" s="1" t="s">
        <v>36</v>
      </c>
      <c r="P776" s="1" t="s">
        <v>2664</v>
      </c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ht="15.75" hidden="1" customHeight="1">
      <c r="A777" s="1" t="s">
        <v>41</v>
      </c>
      <c r="B777" s="1" t="s">
        <v>88</v>
      </c>
      <c r="C777" s="1">
        <v>585.0</v>
      </c>
      <c r="D777" s="1">
        <v>0.0</v>
      </c>
      <c r="E777" s="1"/>
      <c r="F777" s="1" t="s">
        <v>26</v>
      </c>
      <c r="G777" s="1" t="s">
        <v>27</v>
      </c>
      <c r="H777" s="1" t="s">
        <v>2665</v>
      </c>
      <c r="I777" s="1" t="s">
        <v>2666</v>
      </c>
      <c r="J777" s="1" t="s">
        <v>2666</v>
      </c>
      <c r="K777" s="1"/>
      <c r="L777" s="1">
        <v>-4.0</v>
      </c>
      <c r="M777" s="1"/>
      <c r="N777" s="1">
        <v>10.7594</v>
      </c>
      <c r="O777" s="1" t="s">
        <v>30</v>
      </c>
      <c r="P777" s="1" t="s">
        <v>2667</v>
      </c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ht="15.75" hidden="1" customHeight="1">
      <c r="A778" s="1" t="s">
        <v>16</v>
      </c>
      <c r="B778" s="1" t="s">
        <v>17</v>
      </c>
      <c r="C778" s="2">
        <v>309.0</v>
      </c>
      <c r="D778" s="1">
        <v>0.0</v>
      </c>
      <c r="E778" s="1"/>
      <c r="F778" s="1" t="s">
        <v>18</v>
      </c>
      <c r="G778" s="1" t="s">
        <v>19</v>
      </c>
      <c r="H778" s="1" t="s">
        <v>2668</v>
      </c>
      <c r="I778" s="1" t="s">
        <v>2669</v>
      </c>
      <c r="J778" s="1" t="s">
        <v>2669</v>
      </c>
      <c r="K778" s="1"/>
      <c r="L778" s="1">
        <v>2.0</v>
      </c>
      <c r="M778" s="1"/>
      <c r="N778" s="1">
        <v>7.358633333333334</v>
      </c>
      <c r="O778" s="1" t="s">
        <v>22</v>
      </c>
      <c r="P778" s="1" t="s">
        <v>2670</v>
      </c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ht="15.75" hidden="1" customHeight="1">
      <c r="A779" s="1" t="s">
        <v>16</v>
      </c>
      <c r="B779" s="1" t="s">
        <v>17</v>
      </c>
      <c r="C779" s="1">
        <v>129.5</v>
      </c>
      <c r="D779" s="1">
        <v>129.5</v>
      </c>
      <c r="E779" s="1"/>
      <c r="F779" s="1" t="s">
        <v>18</v>
      </c>
      <c r="G779" s="1" t="s">
        <v>19</v>
      </c>
      <c r="H779" s="1" t="s">
        <v>2671</v>
      </c>
      <c r="I779" s="1" t="s">
        <v>2672</v>
      </c>
      <c r="J779" s="1" t="s">
        <v>2672</v>
      </c>
      <c r="K779" s="1"/>
      <c r="L779" s="1">
        <v>4.0</v>
      </c>
      <c r="M779" s="1"/>
      <c r="N779" s="1">
        <v>9.59405</v>
      </c>
      <c r="O779" s="1" t="s">
        <v>22</v>
      </c>
      <c r="P779" s="1" t="s">
        <v>2673</v>
      </c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ht="15.75" hidden="1" customHeight="1">
      <c r="A780" s="1" t="s">
        <v>57</v>
      </c>
      <c r="B780" s="1" t="s">
        <v>17</v>
      </c>
      <c r="C780" s="1">
        <v>329.0</v>
      </c>
      <c r="D780" s="1">
        <v>0.0</v>
      </c>
      <c r="E780" s="1" t="s">
        <v>58</v>
      </c>
      <c r="F780" s="1" t="s">
        <v>26</v>
      </c>
      <c r="G780" s="1" t="s">
        <v>27</v>
      </c>
      <c r="H780" s="1" t="s">
        <v>2674</v>
      </c>
      <c r="I780" s="1" t="s">
        <v>2675</v>
      </c>
      <c r="J780" s="1" t="s">
        <v>2675</v>
      </c>
      <c r="K780" s="1"/>
      <c r="L780" s="1">
        <v>-6.0</v>
      </c>
      <c r="M780" s="1"/>
      <c r="N780" s="1">
        <v>8.79515</v>
      </c>
      <c r="O780" s="1" t="s">
        <v>30</v>
      </c>
      <c r="P780" s="1" t="s">
        <v>1071</v>
      </c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ht="15.75" hidden="1" customHeight="1">
      <c r="A781" s="1" t="s">
        <v>24</v>
      </c>
      <c r="B781" s="1" t="s">
        <v>17</v>
      </c>
      <c r="C781" s="1">
        <v>369.0</v>
      </c>
      <c r="D781" s="1">
        <v>0.0</v>
      </c>
      <c r="E781" s="1" t="s">
        <v>350</v>
      </c>
      <c r="F781" s="1" t="s">
        <v>26</v>
      </c>
      <c r="G781" s="1" t="s">
        <v>27</v>
      </c>
      <c r="H781" s="1" t="s">
        <v>2676</v>
      </c>
      <c r="I781" s="1" t="s">
        <v>2677</v>
      </c>
      <c r="J781" s="1" t="s">
        <v>2677</v>
      </c>
      <c r="K781" s="1"/>
      <c r="L781" s="1">
        <v>-5.0</v>
      </c>
      <c r="M781" s="1"/>
      <c r="N781" s="1">
        <v>9.09565</v>
      </c>
      <c r="O781" s="1" t="s">
        <v>30</v>
      </c>
      <c r="P781" s="1" t="s">
        <v>2678</v>
      </c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ht="15.75" hidden="1" customHeight="1">
      <c r="A782" s="1" t="s">
        <v>41</v>
      </c>
      <c r="B782" s="1" t="s">
        <v>17</v>
      </c>
      <c r="C782" s="1">
        <v>488.0</v>
      </c>
      <c r="D782" s="1">
        <v>0.0</v>
      </c>
      <c r="E782" s="1"/>
      <c r="F782" s="1" t="s">
        <v>26</v>
      </c>
      <c r="G782" s="1" t="s">
        <v>27</v>
      </c>
      <c r="H782" s="1" t="s">
        <v>2679</v>
      </c>
      <c r="I782" s="1" t="s">
        <v>2680</v>
      </c>
      <c r="J782" s="1" t="s">
        <v>2680</v>
      </c>
      <c r="K782" s="1"/>
      <c r="L782" s="1">
        <v>-2.0</v>
      </c>
      <c r="M782" s="1"/>
      <c r="N782" s="1">
        <v>12.170783333333333</v>
      </c>
      <c r="O782" s="1" t="s">
        <v>30</v>
      </c>
      <c r="P782" s="1" t="s">
        <v>2681</v>
      </c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ht="15.75" hidden="1" customHeight="1">
      <c r="A783" s="1" t="s">
        <v>24</v>
      </c>
      <c r="B783" s="1" t="s">
        <v>17</v>
      </c>
      <c r="C783" s="1">
        <v>329.0</v>
      </c>
      <c r="D783" s="1">
        <v>0.0</v>
      </c>
      <c r="E783" s="1" t="s">
        <v>2682</v>
      </c>
      <c r="F783" s="1" t="s">
        <v>26</v>
      </c>
      <c r="G783" s="1" t="s">
        <v>27</v>
      </c>
      <c r="H783" s="1" t="s">
        <v>2683</v>
      </c>
      <c r="I783" s="1" t="s">
        <v>2684</v>
      </c>
      <c r="J783" s="1" t="s">
        <v>2684</v>
      </c>
      <c r="K783" s="1"/>
      <c r="L783" s="1">
        <v>-5.0</v>
      </c>
      <c r="M783" s="1"/>
      <c r="N783" s="1">
        <v>9.162566666666667</v>
      </c>
      <c r="O783" s="1" t="s">
        <v>30</v>
      </c>
      <c r="P783" s="1" t="s">
        <v>2685</v>
      </c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ht="15.75" hidden="1" customHeight="1">
      <c r="A784" s="1" t="s">
        <v>41</v>
      </c>
      <c r="B784" s="1" t="s">
        <v>17</v>
      </c>
      <c r="C784" s="1">
        <v>828.0</v>
      </c>
      <c r="D784" s="1">
        <v>0.0</v>
      </c>
      <c r="E784" s="1"/>
      <c r="F784" s="1" t="s">
        <v>26</v>
      </c>
      <c r="G784" s="1" t="s">
        <v>27</v>
      </c>
      <c r="H784" s="1" t="s">
        <v>2686</v>
      </c>
      <c r="I784" s="1" t="s">
        <v>2687</v>
      </c>
      <c r="J784" s="1" t="s">
        <v>2687</v>
      </c>
      <c r="K784" s="1"/>
      <c r="L784" s="1">
        <v>-1.0</v>
      </c>
      <c r="M784" s="1"/>
      <c r="N784" s="1">
        <v>13.465966666666667</v>
      </c>
      <c r="O784" s="1" t="s">
        <v>30</v>
      </c>
      <c r="P784" s="1" t="s">
        <v>2688</v>
      </c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ht="15.75" hidden="1" customHeight="1">
      <c r="A785" s="1" t="s">
        <v>57</v>
      </c>
      <c r="B785" s="1" t="s">
        <v>17</v>
      </c>
      <c r="C785" s="2">
        <v>264.0</v>
      </c>
      <c r="D785" s="1">
        <v>0.0</v>
      </c>
      <c r="E785" s="1" t="s">
        <v>58</v>
      </c>
      <c r="F785" s="1" t="s">
        <v>26</v>
      </c>
      <c r="G785" s="1" t="s">
        <v>27</v>
      </c>
      <c r="H785" s="1" t="s">
        <v>2689</v>
      </c>
      <c r="I785" s="1" t="s">
        <v>2690</v>
      </c>
      <c r="J785" s="1" t="s">
        <v>2690</v>
      </c>
      <c r="K785" s="1"/>
      <c r="L785" s="1">
        <v>-7.0</v>
      </c>
      <c r="M785" s="1"/>
      <c r="N785" s="1">
        <v>7.4260166666666665</v>
      </c>
      <c r="O785" s="1" t="s">
        <v>30</v>
      </c>
      <c r="P785" s="1" t="s">
        <v>233</v>
      </c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ht="15.75" hidden="1" customHeight="1">
      <c r="A786" s="1" t="s">
        <v>57</v>
      </c>
      <c r="B786" s="1" t="s">
        <v>17</v>
      </c>
      <c r="C786" s="1">
        <v>364.0</v>
      </c>
      <c r="D786" s="1">
        <v>0.0</v>
      </c>
      <c r="E786" s="1" t="s">
        <v>58</v>
      </c>
      <c r="F786" s="1" t="s">
        <v>26</v>
      </c>
      <c r="G786" s="1" t="s">
        <v>27</v>
      </c>
      <c r="H786" s="1" t="s">
        <v>2691</v>
      </c>
      <c r="I786" s="1" t="s">
        <v>2692</v>
      </c>
      <c r="J786" s="1" t="s">
        <v>2692</v>
      </c>
      <c r="K786" s="1"/>
      <c r="L786" s="1">
        <v>-1.0</v>
      </c>
      <c r="M786" s="1"/>
      <c r="N786" s="1">
        <v>13.904</v>
      </c>
      <c r="O786" s="1" t="s">
        <v>30</v>
      </c>
      <c r="P786" s="1" t="s">
        <v>2693</v>
      </c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ht="15.75" hidden="1" customHeight="1">
      <c r="A787" s="1" t="s">
        <v>57</v>
      </c>
      <c r="B787" s="1" t="s">
        <v>17</v>
      </c>
      <c r="C787" s="1">
        <v>274.0</v>
      </c>
      <c r="D787" s="1">
        <v>0.0</v>
      </c>
      <c r="E787" s="1" t="s">
        <v>58</v>
      </c>
      <c r="F787" s="1" t="s">
        <v>26</v>
      </c>
      <c r="G787" s="1" t="s">
        <v>27</v>
      </c>
      <c r="H787" s="1" t="s">
        <v>2694</v>
      </c>
      <c r="I787" s="1" t="s">
        <v>2695</v>
      </c>
      <c r="J787" s="1" t="s">
        <v>2695</v>
      </c>
      <c r="K787" s="1"/>
      <c r="L787" s="1">
        <v>-8.0</v>
      </c>
      <c r="M787" s="1"/>
      <c r="N787" s="1">
        <v>6.881866666666666</v>
      </c>
      <c r="O787" s="1" t="s">
        <v>30</v>
      </c>
      <c r="P787" s="1" t="s">
        <v>2696</v>
      </c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ht="15.75" hidden="1" customHeight="1">
      <c r="A788" s="1" t="s">
        <v>32</v>
      </c>
      <c r="B788" s="1" t="s">
        <v>17</v>
      </c>
      <c r="C788" s="1">
        <v>494.0</v>
      </c>
      <c r="D788" s="1">
        <v>124.0</v>
      </c>
      <c r="E788" s="1"/>
      <c r="F788" s="1" t="s">
        <v>18</v>
      </c>
      <c r="G788" s="1" t="s">
        <v>19</v>
      </c>
      <c r="H788" s="1" t="s">
        <v>2697</v>
      </c>
      <c r="I788" s="1" t="s">
        <v>2698</v>
      </c>
      <c r="J788" s="1" t="s">
        <v>2698</v>
      </c>
      <c r="K788" s="1"/>
      <c r="L788" s="1">
        <v>-1.0</v>
      </c>
      <c r="M788" s="1"/>
      <c r="N788" s="1">
        <v>42.07621666666667</v>
      </c>
      <c r="O788" s="1" t="s">
        <v>36</v>
      </c>
      <c r="P788" s="1" t="s">
        <v>2699</v>
      </c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ht="15.75" hidden="1" customHeight="1">
      <c r="A789" s="1" t="s">
        <v>41</v>
      </c>
      <c r="B789" s="1" t="s">
        <v>17</v>
      </c>
      <c r="C789" s="1">
        <v>264.0</v>
      </c>
      <c r="D789" s="1">
        <v>0.0</v>
      </c>
      <c r="E789" s="1"/>
      <c r="F789" s="1" t="s">
        <v>26</v>
      </c>
      <c r="G789" s="1" t="s">
        <v>19</v>
      </c>
      <c r="H789" s="1" t="s">
        <v>2700</v>
      </c>
      <c r="I789" s="1" t="s">
        <v>2701</v>
      </c>
      <c r="J789" s="1" t="s">
        <v>2701</v>
      </c>
      <c r="K789" s="1"/>
      <c r="L789" s="1">
        <v>-8.0</v>
      </c>
      <c r="M789" s="1"/>
      <c r="N789" s="1">
        <v>6.471583333333333</v>
      </c>
      <c r="O789" s="1" t="s">
        <v>30</v>
      </c>
      <c r="P789" s="1" t="s">
        <v>44</v>
      </c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ht="15.75" hidden="1" customHeight="1">
      <c r="A790" s="1" t="s">
        <v>32</v>
      </c>
      <c r="B790" s="1" t="s">
        <v>17</v>
      </c>
      <c r="C790" s="1">
        <v>199.0</v>
      </c>
      <c r="D790" s="1">
        <v>50.0</v>
      </c>
      <c r="E790" s="1"/>
      <c r="F790" s="1" t="s">
        <v>18</v>
      </c>
      <c r="G790" s="1" t="s">
        <v>33</v>
      </c>
      <c r="H790" s="1" t="s">
        <v>2702</v>
      </c>
      <c r="I790" s="1" t="s">
        <v>2703</v>
      </c>
      <c r="J790" s="1" t="s">
        <v>2703</v>
      </c>
      <c r="K790" s="1"/>
      <c r="L790" s="1">
        <v>-2.0</v>
      </c>
      <c r="M790" s="1"/>
      <c r="N790" s="1">
        <v>17.594833333333334</v>
      </c>
      <c r="O790" s="1" t="s">
        <v>36</v>
      </c>
      <c r="P790" s="1" t="s">
        <v>747</v>
      </c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ht="15.75" hidden="1" customHeight="1">
      <c r="A791" s="1" t="s">
        <v>41</v>
      </c>
      <c r="B791" s="1" t="s">
        <v>17</v>
      </c>
      <c r="C791" s="1">
        <v>368.0</v>
      </c>
      <c r="D791" s="1">
        <v>0.0</v>
      </c>
      <c r="E791" s="1"/>
      <c r="F791" s="1" t="s">
        <v>26</v>
      </c>
      <c r="G791" s="1" t="s">
        <v>27</v>
      </c>
      <c r="H791" s="1" t="s">
        <v>2704</v>
      </c>
      <c r="I791" s="1" t="s">
        <v>2705</v>
      </c>
      <c r="J791" s="1" t="s">
        <v>2705</v>
      </c>
      <c r="K791" s="1"/>
      <c r="L791" s="1">
        <v>0.0</v>
      </c>
      <c r="M791" s="1"/>
      <c r="N791" s="1">
        <v>14.052566666666667</v>
      </c>
      <c r="O791" s="1" t="s">
        <v>30</v>
      </c>
      <c r="P791" s="1" t="s">
        <v>2706</v>
      </c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ht="15.75" hidden="1" customHeight="1">
      <c r="A792" s="1" t="s">
        <v>57</v>
      </c>
      <c r="B792" s="1" t="s">
        <v>17</v>
      </c>
      <c r="C792" s="1">
        <v>728.0</v>
      </c>
      <c r="D792" s="1">
        <v>0.0</v>
      </c>
      <c r="E792" s="1" t="s">
        <v>58</v>
      </c>
      <c r="F792" s="1" t="s">
        <v>26</v>
      </c>
      <c r="G792" s="1" t="s">
        <v>27</v>
      </c>
      <c r="H792" s="1" t="s">
        <v>2707</v>
      </c>
      <c r="I792" s="1" t="s">
        <v>2708</v>
      </c>
      <c r="J792" s="1" t="s">
        <v>2708</v>
      </c>
      <c r="K792" s="1"/>
      <c r="L792" s="1">
        <v>-1.0</v>
      </c>
      <c r="M792" s="1"/>
      <c r="N792" s="1">
        <v>13.029033333333333</v>
      </c>
      <c r="O792" s="1" t="s">
        <v>30</v>
      </c>
      <c r="P792" s="1" t="s">
        <v>2709</v>
      </c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ht="15.75" hidden="1" customHeight="1">
      <c r="A793" s="1" t="s">
        <v>41</v>
      </c>
      <c r="B793" s="1" t="s">
        <v>17</v>
      </c>
      <c r="C793" s="1">
        <v>289.0</v>
      </c>
      <c r="D793" s="1">
        <v>0.0</v>
      </c>
      <c r="E793" s="1"/>
      <c r="F793" s="1" t="s">
        <v>26</v>
      </c>
      <c r="G793" s="1" t="s">
        <v>27</v>
      </c>
      <c r="H793" s="1" t="s">
        <v>2710</v>
      </c>
      <c r="I793" s="1" t="s">
        <v>2711</v>
      </c>
      <c r="J793" s="1" t="s">
        <v>2711</v>
      </c>
      <c r="K793" s="1"/>
      <c r="L793" s="1">
        <v>-5.0</v>
      </c>
      <c r="M793" s="1"/>
      <c r="N793" s="1">
        <v>9.346466666666666</v>
      </c>
      <c r="O793" s="1" t="s">
        <v>30</v>
      </c>
      <c r="P793" s="1" t="s">
        <v>2649</v>
      </c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ht="15.75" hidden="1" customHeight="1">
      <c r="A794" s="1" t="s">
        <v>32</v>
      </c>
      <c r="B794" s="1" t="s">
        <v>17</v>
      </c>
      <c r="C794" s="1">
        <v>319.0</v>
      </c>
      <c r="D794" s="1">
        <v>75.0</v>
      </c>
      <c r="E794" s="1"/>
      <c r="F794" s="1" t="s">
        <v>18</v>
      </c>
      <c r="G794" s="1" t="s">
        <v>27</v>
      </c>
      <c r="H794" s="1" t="s">
        <v>2712</v>
      </c>
      <c r="I794" s="1" t="s">
        <v>2713</v>
      </c>
      <c r="J794" s="1" t="s">
        <v>2713</v>
      </c>
      <c r="K794" s="1"/>
      <c r="L794" s="1">
        <v>-4.0</v>
      </c>
      <c r="M794" s="1"/>
      <c r="N794" s="1">
        <v>21.3332</v>
      </c>
      <c r="O794" s="1" t="s">
        <v>36</v>
      </c>
      <c r="P794" s="1" t="s">
        <v>2714</v>
      </c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ht="15.75" hidden="1" customHeight="1">
      <c r="A795" s="1" t="s">
        <v>57</v>
      </c>
      <c r="B795" s="1" t="s">
        <v>17</v>
      </c>
      <c r="C795" s="2">
        <v>264.0</v>
      </c>
      <c r="D795" s="1">
        <v>0.0</v>
      </c>
      <c r="E795" s="1" t="s">
        <v>58</v>
      </c>
      <c r="F795" s="1" t="s">
        <v>26</v>
      </c>
      <c r="G795" s="1" t="s">
        <v>27</v>
      </c>
      <c r="H795" s="1" t="s">
        <v>2715</v>
      </c>
      <c r="I795" s="1" t="s">
        <v>2716</v>
      </c>
      <c r="J795" s="1" t="s">
        <v>2716</v>
      </c>
      <c r="K795" s="1"/>
      <c r="L795" s="1">
        <v>-4.0</v>
      </c>
      <c r="M795" s="1"/>
      <c r="N795" s="1">
        <v>10.398816666666667</v>
      </c>
      <c r="O795" s="1" t="s">
        <v>30</v>
      </c>
      <c r="P795" s="1" t="s">
        <v>548</v>
      </c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ht="15.75" hidden="1" customHeight="1">
      <c r="A796" s="1" t="s">
        <v>32</v>
      </c>
      <c r="B796" s="1" t="s">
        <v>17</v>
      </c>
      <c r="C796" s="1">
        <v>518.0</v>
      </c>
      <c r="D796" s="1">
        <v>0.0</v>
      </c>
      <c r="E796" s="1" t="s">
        <v>1980</v>
      </c>
      <c r="F796" s="1" t="s">
        <v>66</v>
      </c>
      <c r="G796" s="1" t="s">
        <v>27</v>
      </c>
      <c r="H796" s="1" t="s">
        <v>2717</v>
      </c>
      <c r="I796" s="1" t="s">
        <v>2718</v>
      </c>
      <c r="J796" s="1" t="s">
        <v>2719</v>
      </c>
      <c r="K796" s="1" t="s">
        <v>2720</v>
      </c>
      <c r="L796" s="1">
        <v>-11.0</v>
      </c>
      <c r="M796" s="1">
        <v>0.0073</v>
      </c>
      <c r="N796" s="1">
        <v>10.662066666666666</v>
      </c>
      <c r="O796" s="1" t="s">
        <v>36</v>
      </c>
      <c r="P796" s="1" t="s">
        <v>2721</v>
      </c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ht="15.75" hidden="1" customHeight="1">
      <c r="A797" s="1" t="s">
        <v>32</v>
      </c>
      <c r="B797" s="1" t="s">
        <v>17</v>
      </c>
      <c r="C797" s="2">
        <v>268.0</v>
      </c>
      <c r="D797" s="1">
        <v>50.0</v>
      </c>
      <c r="E797" s="1"/>
      <c r="F797" s="1" t="s">
        <v>18</v>
      </c>
      <c r="G797" s="1" t="s">
        <v>27</v>
      </c>
      <c r="H797" s="1" t="s">
        <v>2722</v>
      </c>
      <c r="I797" s="1" t="s">
        <v>2723</v>
      </c>
      <c r="J797" s="1" t="s">
        <v>2723</v>
      </c>
      <c r="K797" s="1"/>
      <c r="L797" s="1">
        <v>-4.0</v>
      </c>
      <c r="M797" s="1"/>
      <c r="N797" s="1">
        <v>14.474566666666666</v>
      </c>
      <c r="O797" s="1" t="s">
        <v>36</v>
      </c>
      <c r="P797" s="1" t="s">
        <v>2724</v>
      </c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ht="15.75" hidden="1" customHeight="1">
      <c r="A798" s="1" t="s">
        <v>41</v>
      </c>
      <c r="B798" s="1" t="s">
        <v>17</v>
      </c>
      <c r="C798" s="1">
        <v>388.0</v>
      </c>
      <c r="D798" s="1">
        <v>0.0</v>
      </c>
      <c r="E798" s="1"/>
      <c r="F798" s="1" t="s">
        <v>26</v>
      </c>
      <c r="G798" s="1" t="s">
        <v>27</v>
      </c>
      <c r="H798" s="1" t="s">
        <v>2725</v>
      </c>
      <c r="I798" s="1" t="s">
        <v>2726</v>
      </c>
      <c r="J798" s="1" t="s">
        <v>2726</v>
      </c>
      <c r="K798" s="1"/>
      <c r="L798" s="1">
        <v>-3.0</v>
      </c>
      <c r="M798" s="1"/>
      <c r="N798" s="1">
        <v>11.084383333333333</v>
      </c>
      <c r="O798" s="1" t="s">
        <v>30</v>
      </c>
      <c r="P798" s="1" t="s">
        <v>2727</v>
      </c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ht="15.75" hidden="1" customHeight="1">
      <c r="A799" s="1" t="s">
        <v>57</v>
      </c>
      <c r="B799" s="1" t="s">
        <v>17</v>
      </c>
      <c r="C799" s="1">
        <v>389.0</v>
      </c>
      <c r="D799" s="1">
        <v>0.0</v>
      </c>
      <c r="E799" s="1" t="s">
        <v>58</v>
      </c>
      <c r="F799" s="1" t="s">
        <v>26</v>
      </c>
      <c r="G799" s="1" t="s">
        <v>27</v>
      </c>
      <c r="H799" s="1" t="s">
        <v>2728</v>
      </c>
      <c r="I799" s="1" t="s">
        <v>2729</v>
      </c>
      <c r="J799" s="1" t="s">
        <v>2729</v>
      </c>
      <c r="K799" s="1"/>
      <c r="L799" s="1">
        <v>-4.0</v>
      </c>
      <c r="M799" s="1"/>
      <c r="N799" s="1">
        <v>10.157933333333334</v>
      </c>
      <c r="O799" s="1" t="s">
        <v>30</v>
      </c>
      <c r="P799" s="1" t="s">
        <v>2730</v>
      </c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ht="15.75" hidden="1" customHeight="1">
      <c r="A800" s="1" t="s">
        <v>16</v>
      </c>
      <c r="B800" s="1" t="s">
        <v>17</v>
      </c>
      <c r="C800" s="1">
        <v>20.0</v>
      </c>
      <c r="D800" s="1">
        <v>35.0</v>
      </c>
      <c r="E800" s="1"/>
      <c r="F800" s="1" t="s">
        <v>18</v>
      </c>
      <c r="G800" s="1" t="s">
        <v>19</v>
      </c>
      <c r="H800" s="1" t="s">
        <v>2731</v>
      </c>
      <c r="I800" s="1" t="s">
        <v>2732</v>
      </c>
      <c r="J800" s="1" t="s">
        <v>2732</v>
      </c>
      <c r="K800" s="1"/>
      <c r="L800" s="1">
        <v>-4.0</v>
      </c>
      <c r="M800" s="1"/>
      <c r="N800" s="1">
        <v>0.6855</v>
      </c>
      <c r="O800" s="1" t="s">
        <v>22</v>
      </c>
      <c r="P800" s="1" t="s">
        <v>2733</v>
      </c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ht="15.75" hidden="1" customHeight="1">
      <c r="A801" s="1" t="s">
        <v>32</v>
      </c>
      <c r="B801" s="1" t="s">
        <v>17</v>
      </c>
      <c r="C801" s="1">
        <v>199.0</v>
      </c>
      <c r="D801" s="1">
        <v>50.0</v>
      </c>
      <c r="E801" s="1"/>
      <c r="F801" s="1" t="s">
        <v>18</v>
      </c>
      <c r="G801" s="1" t="s">
        <v>33</v>
      </c>
      <c r="H801" s="1" t="s">
        <v>2734</v>
      </c>
      <c r="I801" s="1" t="s">
        <v>2735</v>
      </c>
      <c r="J801" s="1" t="s">
        <v>2735</v>
      </c>
      <c r="K801" s="1"/>
      <c r="L801" s="1">
        <v>-8.0</v>
      </c>
      <c r="M801" s="1"/>
      <c r="N801" s="1">
        <v>11.046466666666667</v>
      </c>
      <c r="O801" s="1" t="s">
        <v>36</v>
      </c>
      <c r="P801" s="1" t="s">
        <v>542</v>
      </c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ht="15.75" hidden="1" customHeight="1">
      <c r="A802" s="1" t="s">
        <v>32</v>
      </c>
      <c r="B802" s="1" t="s">
        <v>17</v>
      </c>
      <c r="C802" s="1">
        <v>434.0</v>
      </c>
      <c r="D802" s="1">
        <v>0.0</v>
      </c>
      <c r="E802" s="1" t="s">
        <v>1980</v>
      </c>
      <c r="F802" s="1" t="s">
        <v>66</v>
      </c>
      <c r="G802" s="1" t="s">
        <v>27</v>
      </c>
      <c r="H802" s="1" t="s">
        <v>2736</v>
      </c>
      <c r="I802" s="1" t="s">
        <v>2737</v>
      </c>
      <c r="J802" s="1" t="s">
        <v>2738</v>
      </c>
      <c r="K802" s="1" t="s">
        <v>2739</v>
      </c>
      <c r="L802" s="1">
        <v>-6.0</v>
      </c>
      <c r="M802" s="1">
        <v>0.19648333333333334</v>
      </c>
      <c r="N802" s="1">
        <v>19.79095</v>
      </c>
      <c r="O802" s="1" t="s">
        <v>36</v>
      </c>
      <c r="P802" s="1" t="s">
        <v>2740</v>
      </c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ht="15.75" hidden="1" customHeight="1">
      <c r="A803" s="1" t="s">
        <v>24</v>
      </c>
      <c r="B803" s="1" t="s">
        <v>17</v>
      </c>
      <c r="C803" s="1">
        <v>329.0</v>
      </c>
      <c r="D803" s="1">
        <v>0.0</v>
      </c>
      <c r="E803" s="1" t="s">
        <v>2741</v>
      </c>
      <c r="F803" s="1" t="s">
        <v>26</v>
      </c>
      <c r="G803" s="1" t="s">
        <v>27</v>
      </c>
      <c r="H803" s="1" t="s">
        <v>2742</v>
      </c>
      <c r="I803" s="1" t="s">
        <v>2743</v>
      </c>
      <c r="J803" s="1" t="s">
        <v>2743</v>
      </c>
      <c r="K803" s="1"/>
      <c r="L803" s="1">
        <v>-7.0</v>
      </c>
      <c r="M803" s="1"/>
      <c r="N803" s="1">
        <v>7.06615</v>
      </c>
      <c r="O803" s="1" t="s">
        <v>30</v>
      </c>
      <c r="P803" s="1" t="s">
        <v>2744</v>
      </c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ht="15.75" hidden="1" customHeight="1">
      <c r="A804" s="1" t="s">
        <v>32</v>
      </c>
      <c r="B804" s="1" t="s">
        <v>17</v>
      </c>
      <c r="C804" s="2">
        <v>267.0</v>
      </c>
      <c r="D804" s="1">
        <v>62.0</v>
      </c>
      <c r="E804" s="1"/>
      <c r="F804" s="1" t="s">
        <v>18</v>
      </c>
      <c r="G804" s="1" t="s">
        <v>19</v>
      </c>
      <c r="H804" s="1" t="s">
        <v>2745</v>
      </c>
      <c r="I804" s="1" t="s">
        <v>2746</v>
      </c>
      <c r="J804" s="1" t="s">
        <v>2746</v>
      </c>
      <c r="K804" s="1"/>
      <c r="L804" s="1">
        <v>-12.0</v>
      </c>
      <c r="M804" s="1"/>
      <c r="N804" s="1">
        <v>7.066433333333333</v>
      </c>
      <c r="O804" s="1" t="s">
        <v>36</v>
      </c>
      <c r="P804" s="1" t="s">
        <v>2747</v>
      </c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ht="15.75" hidden="1" customHeight="1">
      <c r="A805" s="1" t="s">
        <v>32</v>
      </c>
      <c r="B805" s="1" t="s">
        <v>17</v>
      </c>
      <c r="C805" s="1">
        <v>329.0</v>
      </c>
      <c r="D805" s="1">
        <v>0.0</v>
      </c>
      <c r="E805" s="1" t="s">
        <v>1980</v>
      </c>
      <c r="F805" s="1" t="s">
        <v>66</v>
      </c>
      <c r="G805" s="1" t="s">
        <v>27</v>
      </c>
      <c r="H805" s="1" t="s">
        <v>2748</v>
      </c>
      <c r="I805" s="1" t="s">
        <v>2749</v>
      </c>
      <c r="J805" s="1" t="s">
        <v>2750</v>
      </c>
      <c r="K805" s="1" t="s">
        <v>2751</v>
      </c>
      <c r="L805" s="1">
        <v>4.0</v>
      </c>
      <c r="M805" s="1">
        <v>0.014916666666666667</v>
      </c>
      <c r="N805" s="1">
        <v>18.256566666666668</v>
      </c>
      <c r="O805" s="1" t="s">
        <v>36</v>
      </c>
      <c r="P805" s="1" t="s">
        <v>496</v>
      </c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ht="15.75" hidden="1" customHeight="1">
      <c r="A806" s="1" t="s">
        <v>32</v>
      </c>
      <c r="B806" s="1" t="s">
        <v>17</v>
      </c>
      <c r="C806" s="1">
        <v>274.0</v>
      </c>
      <c r="D806" s="1">
        <v>0.0</v>
      </c>
      <c r="E806" s="1" t="s">
        <v>1980</v>
      </c>
      <c r="F806" s="1" t="s">
        <v>66</v>
      </c>
      <c r="G806" s="1" t="s">
        <v>27</v>
      </c>
      <c r="H806" s="1" t="s">
        <v>2752</v>
      </c>
      <c r="I806" s="1" t="s">
        <v>2753</v>
      </c>
      <c r="J806" s="1" t="s">
        <v>2754</v>
      </c>
      <c r="K806" s="1" t="s">
        <v>2755</v>
      </c>
      <c r="L806" s="1">
        <v>6.0</v>
      </c>
      <c r="M806" s="1">
        <v>0.006233333333333333</v>
      </c>
      <c r="N806" s="1">
        <v>22.02825</v>
      </c>
      <c r="O806" s="1" t="s">
        <v>36</v>
      </c>
      <c r="P806" s="1" t="s">
        <v>2756</v>
      </c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ht="15.75" hidden="1" customHeight="1">
      <c r="A807" s="1" t="s">
        <v>32</v>
      </c>
      <c r="B807" s="1" t="s">
        <v>17</v>
      </c>
      <c r="C807" s="1">
        <v>364.0</v>
      </c>
      <c r="D807" s="1">
        <v>0.0</v>
      </c>
      <c r="E807" s="1" t="s">
        <v>1980</v>
      </c>
      <c r="F807" s="1" t="s">
        <v>66</v>
      </c>
      <c r="G807" s="1" t="s">
        <v>27</v>
      </c>
      <c r="H807" s="1" t="s">
        <v>2757</v>
      </c>
      <c r="I807" s="1" t="s">
        <v>2758</v>
      </c>
      <c r="J807" s="1" t="s">
        <v>2759</v>
      </c>
      <c r="K807" s="1" t="s">
        <v>2760</v>
      </c>
      <c r="L807" s="1">
        <v>-9.0</v>
      </c>
      <c r="M807" s="1">
        <v>0.0066</v>
      </c>
      <c r="N807" s="1">
        <v>9.251866666666666</v>
      </c>
      <c r="O807" s="1" t="s">
        <v>36</v>
      </c>
      <c r="P807" s="1" t="s">
        <v>2761</v>
      </c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ht="15.75" hidden="1" customHeight="1">
      <c r="A808" s="1" t="s">
        <v>32</v>
      </c>
      <c r="B808" s="1" t="s">
        <v>17</v>
      </c>
      <c r="C808" s="1">
        <v>199.0</v>
      </c>
      <c r="D808" s="1">
        <v>50.0</v>
      </c>
      <c r="E808" s="1"/>
      <c r="F808" s="1" t="s">
        <v>18</v>
      </c>
      <c r="G808" s="1" t="s">
        <v>27</v>
      </c>
      <c r="H808" s="1" t="s">
        <v>2762</v>
      </c>
      <c r="I808" s="1" t="s">
        <v>2763</v>
      </c>
      <c r="J808" s="1" t="s">
        <v>2763</v>
      </c>
      <c r="K808" s="1"/>
      <c r="L808" s="1">
        <v>-7.0</v>
      </c>
      <c r="M808" s="1"/>
      <c r="N808" s="1">
        <v>12.414633333333333</v>
      </c>
      <c r="O808" s="1" t="s">
        <v>36</v>
      </c>
      <c r="P808" s="1" t="s">
        <v>2764</v>
      </c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ht="15.75" hidden="1" customHeight="1">
      <c r="A809" s="1" t="s">
        <v>32</v>
      </c>
      <c r="B809" s="1" t="s">
        <v>17</v>
      </c>
      <c r="C809" s="2">
        <v>450.0</v>
      </c>
      <c r="D809" s="1">
        <v>0.0</v>
      </c>
      <c r="E809" s="1" t="s">
        <v>1980</v>
      </c>
      <c r="F809" s="1" t="s">
        <v>66</v>
      </c>
      <c r="G809" s="1" t="s">
        <v>27</v>
      </c>
      <c r="H809" s="1" t="s">
        <v>2765</v>
      </c>
      <c r="I809" s="1" t="s">
        <v>2766</v>
      </c>
      <c r="J809" s="1" t="s">
        <v>2767</v>
      </c>
      <c r="K809" s="1" t="s">
        <v>2768</v>
      </c>
      <c r="L809" s="1">
        <v>-13.0</v>
      </c>
      <c r="M809" s="1">
        <v>0.006216666666666666</v>
      </c>
      <c r="N809" s="1">
        <v>8.547866666666666</v>
      </c>
      <c r="O809" s="1" t="s">
        <v>36</v>
      </c>
      <c r="P809" s="1" t="s">
        <v>2769</v>
      </c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ht="15.75" hidden="1" customHeight="1">
      <c r="A810" s="1" t="s">
        <v>32</v>
      </c>
      <c r="B810" s="1" t="s">
        <v>17</v>
      </c>
      <c r="C810" s="1">
        <v>269.0</v>
      </c>
      <c r="D810" s="1">
        <v>0.0</v>
      </c>
      <c r="E810" s="1" t="s">
        <v>1980</v>
      </c>
      <c r="F810" s="1" t="s">
        <v>66</v>
      </c>
      <c r="G810" s="1" t="s">
        <v>27</v>
      </c>
      <c r="H810" s="1" t="s">
        <v>2770</v>
      </c>
      <c r="I810" s="1" t="s">
        <v>2771</v>
      </c>
      <c r="J810" s="1" t="s">
        <v>2772</v>
      </c>
      <c r="K810" s="1" t="s">
        <v>2773</v>
      </c>
      <c r="L810" s="1">
        <v>-1.0</v>
      </c>
      <c r="M810" s="1">
        <v>0.4122166666666667</v>
      </c>
      <c r="N810" s="1">
        <v>30.936033333333334</v>
      </c>
      <c r="O810" s="1" t="s">
        <v>36</v>
      </c>
      <c r="P810" s="1" t="s">
        <v>2318</v>
      </c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ht="15.75" hidden="1" customHeight="1">
      <c r="A811" s="1" t="s">
        <v>24</v>
      </c>
      <c r="B811" s="1" t="s">
        <v>17</v>
      </c>
      <c r="C811" s="2">
        <v>369.0</v>
      </c>
      <c r="D811" s="1">
        <v>0.0</v>
      </c>
      <c r="E811" s="1" t="s">
        <v>549</v>
      </c>
      <c r="F811" s="1" t="s">
        <v>26</v>
      </c>
      <c r="G811" s="1" t="s">
        <v>27</v>
      </c>
      <c r="H811" s="1" t="s">
        <v>2774</v>
      </c>
      <c r="I811" s="1" t="s">
        <v>2775</v>
      </c>
      <c r="J811" s="1" t="s">
        <v>2775</v>
      </c>
      <c r="K811" s="1"/>
      <c r="L811" s="1">
        <v>0.0</v>
      </c>
      <c r="M811" s="1"/>
      <c r="N811" s="1">
        <v>14.202316666666666</v>
      </c>
      <c r="O811" s="1" t="s">
        <v>30</v>
      </c>
      <c r="P811" s="1" t="s">
        <v>2776</v>
      </c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ht="15.75" hidden="1" customHeight="1">
      <c r="A812" s="1" t="s">
        <v>57</v>
      </c>
      <c r="B812" s="1" t="s">
        <v>17</v>
      </c>
      <c r="C812" s="1">
        <v>1046.0</v>
      </c>
      <c r="D812" s="1">
        <v>0.0</v>
      </c>
      <c r="E812" s="1" t="s">
        <v>58</v>
      </c>
      <c r="F812" s="1" t="s">
        <v>26</v>
      </c>
      <c r="G812" s="1" t="s">
        <v>27</v>
      </c>
      <c r="H812" s="1" t="s">
        <v>2777</v>
      </c>
      <c r="I812" s="1" t="s">
        <v>2778</v>
      </c>
      <c r="J812" s="1" t="s">
        <v>2778</v>
      </c>
      <c r="K812" s="1"/>
      <c r="L812" s="1">
        <v>-2.0</v>
      </c>
      <c r="M812" s="1"/>
      <c r="N812" s="1">
        <v>12.11525</v>
      </c>
      <c r="O812" s="1" t="s">
        <v>30</v>
      </c>
      <c r="P812" s="1" t="s">
        <v>2779</v>
      </c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ht="15.75" hidden="1" customHeight="1">
      <c r="A813" s="1" t="s">
        <v>57</v>
      </c>
      <c r="B813" s="1" t="s">
        <v>17</v>
      </c>
      <c r="C813" s="2">
        <v>323.0</v>
      </c>
      <c r="D813" s="1">
        <v>0.0</v>
      </c>
      <c r="E813" s="1" t="s">
        <v>58</v>
      </c>
      <c r="F813" s="1" t="s">
        <v>26</v>
      </c>
      <c r="G813" s="1" t="s">
        <v>27</v>
      </c>
      <c r="H813" s="1" t="s">
        <v>2780</v>
      </c>
      <c r="I813" s="1" t="s">
        <v>2781</v>
      </c>
      <c r="J813" s="1" t="s">
        <v>2781</v>
      </c>
      <c r="K813" s="1"/>
      <c r="L813" s="1">
        <v>-6.0</v>
      </c>
      <c r="M813" s="1"/>
      <c r="N813" s="1">
        <v>8.718783333333333</v>
      </c>
      <c r="O813" s="1" t="s">
        <v>30</v>
      </c>
      <c r="P813" s="1" t="s">
        <v>2782</v>
      </c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ht="15.75" hidden="1" customHeight="1">
      <c r="A814" s="1" t="s">
        <v>57</v>
      </c>
      <c r="B814" s="1" t="s">
        <v>17</v>
      </c>
      <c r="C814" s="1">
        <v>321.0</v>
      </c>
      <c r="D814" s="1">
        <v>0.0</v>
      </c>
      <c r="E814" s="1" t="s">
        <v>58</v>
      </c>
      <c r="F814" s="1" t="s">
        <v>26</v>
      </c>
      <c r="G814" s="1" t="s">
        <v>27</v>
      </c>
      <c r="H814" s="1" t="s">
        <v>2783</v>
      </c>
      <c r="I814" s="1" t="s">
        <v>2784</v>
      </c>
      <c r="J814" s="1" t="s">
        <v>2784</v>
      </c>
      <c r="K814" s="1"/>
      <c r="L814" s="1">
        <v>-6.0</v>
      </c>
      <c r="M814" s="1"/>
      <c r="N814" s="1">
        <v>8.375483333333333</v>
      </c>
      <c r="O814" s="1" t="s">
        <v>30</v>
      </c>
      <c r="P814" s="1" t="s">
        <v>2785</v>
      </c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ht="15.75" hidden="1" customHeight="1">
      <c r="A815" s="1" t="s">
        <v>16</v>
      </c>
      <c r="B815" s="1" t="s">
        <v>17</v>
      </c>
      <c r="C815" s="1">
        <v>249.0</v>
      </c>
      <c r="D815" s="1">
        <v>0.0</v>
      </c>
      <c r="E815" s="1"/>
      <c r="F815" s="1" t="s">
        <v>18</v>
      </c>
      <c r="G815" s="1" t="s">
        <v>19</v>
      </c>
      <c r="H815" s="1" t="s">
        <v>2786</v>
      </c>
      <c r="I815" s="1" t="s">
        <v>2787</v>
      </c>
      <c r="J815" s="1" t="s">
        <v>2787</v>
      </c>
      <c r="K815" s="1"/>
      <c r="L815" s="1">
        <v>2.0</v>
      </c>
      <c r="M815" s="1"/>
      <c r="N815" s="1">
        <v>7.13725</v>
      </c>
      <c r="O815" s="1" t="s">
        <v>22</v>
      </c>
      <c r="P815" s="1" t="s">
        <v>2788</v>
      </c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ht="15.75" hidden="1" customHeight="1">
      <c r="A816" s="1" t="s">
        <v>24</v>
      </c>
      <c r="B816" s="1" t="s">
        <v>17</v>
      </c>
      <c r="C816" s="1">
        <v>264.0</v>
      </c>
      <c r="D816" s="1">
        <v>0.0</v>
      </c>
      <c r="E816" s="1" t="s">
        <v>2789</v>
      </c>
      <c r="F816" s="1" t="s">
        <v>26</v>
      </c>
      <c r="G816" s="1" t="s">
        <v>27</v>
      </c>
      <c r="H816" s="1" t="s">
        <v>2790</v>
      </c>
      <c r="I816" s="1" t="s">
        <v>2791</v>
      </c>
      <c r="J816" s="1" t="s">
        <v>2791</v>
      </c>
      <c r="K816" s="1"/>
      <c r="L816" s="1">
        <v>-8.0</v>
      </c>
      <c r="M816" s="1"/>
      <c r="N816" s="1">
        <v>6.863566666666666</v>
      </c>
      <c r="O816" s="1" t="s">
        <v>30</v>
      </c>
      <c r="P816" s="1" t="s">
        <v>2792</v>
      </c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ht="15.75" hidden="1" customHeight="1">
      <c r="A817" s="1" t="s">
        <v>24</v>
      </c>
      <c r="B817" s="1" t="s">
        <v>17</v>
      </c>
      <c r="C817" s="1">
        <v>329.0</v>
      </c>
      <c r="D817" s="1">
        <v>0.0</v>
      </c>
      <c r="E817" s="1" t="s">
        <v>2789</v>
      </c>
      <c r="F817" s="1" t="s">
        <v>26</v>
      </c>
      <c r="G817" s="1" t="s">
        <v>27</v>
      </c>
      <c r="H817" s="1" t="s">
        <v>2793</v>
      </c>
      <c r="I817" s="1" t="s">
        <v>2794</v>
      </c>
      <c r="J817" s="1" t="s">
        <v>2794</v>
      </c>
      <c r="K817" s="1"/>
      <c r="L817" s="1">
        <v>-8.0</v>
      </c>
      <c r="M817" s="1"/>
      <c r="N817" s="1">
        <v>6.992166666666667</v>
      </c>
      <c r="O817" s="1" t="s">
        <v>30</v>
      </c>
      <c r="P817" s="1" t="s">
        <v>1194</v>
      </c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ht="15.75" hidden="1" customHeight="1">
      <c r="A818" s="1" t="s">
        <v>32</v>
      </c>
      <c r="B818" s="1" t="s">
        <v>17</v>
      </c>
      <c r="C818" s="1">
        <v>250.0</v>
      </c>
      <c r="D818" s="1">
        <v>0.0</v>
      </c>
      <c r="E818" s="1" t="s">
        <v>1273</v>
      </c>
      <c r="F818" s="1" t="s">
        <v>66</v>
      </c>
      <c r="G818" s="1" t="s">
        <v>27</v>
      </c>
      <c r="H818" s="1" t="s">
        <v>2795</v>
      </c>
      <c r="I818" s="1" t="s">
        <v>2796</v>
      </c>
      <c r="J818" s="1" t="s">
        <v>2797</v>
      </c>
      <c r="K818" s="1" t="s">
        <v>2798</v>
      </c>
      <c r="L818" s="1">
        <v>-14.0</v>
      </c>
      <c r="M818" s="1">
        <v>0.0061</v>
      </c>
      <c r="N818" s="1">
        <v>7.01905</v>
      </c>
      <c r="O818" s="1" t="s">
        <v>36</v>
      </c>
      <c r="P818" s="1" t="s">
        <v>2799</v>
      </c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ht="15.75" hidden="1" customHeight="1">
      <c r="A819" s="1" t="s">
        <v>57</v>
      </c>
      <c r="B819" s="1" t="s">
        <v>17</v>
      </c>
      <c r="C819" s="1">
        <v>264.0</v>
      </c>
      <c r="D819" s="1">
        <v>0.0</v>
      </c>
      <c r="E819" s="1" t="s">
        <v>58</v>
      </c>
      <c r="F819" s="1" t="s">
        <v>26</v>
      </c>
      <c r="G819" s="1" t="s">
        <v>27</v>
      </c>
      <c r="H819" s="1" t="s">
        <v>2800</v>
      </c>
      <c r="I819" s="1" t="s">
        <v>2801</v>
      </c>
      <c r="J819" s="1" t="s">
        <v>2801</v>
      </c>
      <c r="K819" s="1"/>
      <c r="L819" s="1">
        <v>-8.0</v>
      </c>
      <c r="M819" s="1"/>
      <c r="N819" s="1">
        <v>6.42785</v>
      </c>
      <c r="O819" s="1" t="s">
        <v>30</v>
      </c>
      <c r="P819" s="1" t="s">
        <v>84</v>
      </c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ht="15.75" hidden="1" customHeight="1">
      <c r="A820" s="1" t="s">
        <v>24</v>
      </c>
      <c r="B820" s="1" t="s">
        <v>17</v>
      </c>
      <c r="C820" s="1">
        <v>329.0</v>
      </c>
      <c r="D820" s="1">
        <v>0.0</v>
      </c>
      <c r="E820" s="1" t="s">
        <v>191</v>
      </c>
      <c r="F820" s="1" t="s">
        <v>26</v>
      </c>
      <c r="G820" s="1" t="s">
        <v>27</v>
      </c>
      <c r="H820" s="1" t="s">
        <v>2802</v>
      </c>
      <c r="I820" s="1" t="s">
        <v>2803</v>
      </c>
      <c r="J820" s="1" t="s">
        <v>2803</v>
      </c>
      <c r="K820" s="1"/>
      <c r="L820" s="1">
        <v>-7.0</v>
      </c>
      <c r="M820" s="1"/>
      <c r="N820" s="1">
        <v>7.517316666666667</v>
      </c>
      <c r="O820" s="1" t="s">
        <v>30</v>
      </c>
      <c r="P820" s="1" t="s">
        <v>2804</v>
      </c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ht="15.75" hidden="1" customHeight="1">
      <c r="A821" s="1" t="s">
        <v>41</v>
      </c>
      <c r="B821" s="1" t="s">
        <v>17</v>
      </c>
      <c r="C821" s="1">
        <v>329.0</v>
      </c>
      <c r="D821" s="1">
        <v>0.0</v>
      </c>
      <c r="E821" s="1"/>
      <c r="F821" s="1" t="s">
        <v>26</v>
      </c>
      <c r="G821" s="1" t="s">
        <v>27</v>
      </c>
      <c r="H821" s="1" t="s">
        <v>2805</v>
      </c>
      <c r="I821" s="1" t="s">
        <v>2806</v>
      </c>
      <c r="J821" s="1" t="s">
        <v>2806</v>
      </c>
      <c r="K821" s="1"/>
      <c r="L821" s="1">
        <v>-3.0</v>
      </c>
      <c r="M821" s="1"/>
      <c r="N821" s="1">
        <v>11.27025</v>
      </c>
      <c r="O821" s="1" t="s">
        <v>30</v>
      </c>
      <c r="P821" s="1" t="s">
        <v>330</v>
      </c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ht="15.75" hidden="1" customHeight="1">
      <c r="A822" s="1" t="s">
        <v>32</v>
      </c>
      <c r="B822" s="1" t="s">
        <v>17</v>
      </c>
      <c r="C822" s="1">
        <v>199.0</v>
      </c>
      <c r="D822" s="1">
        <v>50.0</v>
      </c>
      <c r="E822" s="1"/>
      <c r="F822" s="1" t="s">
        <v>18</v>
      </c>
      <c r="G822" s="1" t="s">
        <v>19</v>
      </c>
      <c r="H822" s="1" t="s">
        <v>2807</v>
      </c>
      <c r="I822" s="1" t="s">
        <v>2808</v>
      </c>
      <c r="J822" s="1" t="s">
        <v>2808</v>
      </c>
      <c r="K822" s="1"/>
      <c r="L822" s="1">
        <v>-9.0</v>
      </c>
      <c r="M822" s="1"/>
      <c r="N822" s="1">
        <v>9.5501</v>
      </c>
      <c r="O822" s="1" t="s">
        <v>36</v>
      </c>
      <c r="P822" s="1" t="s">
        <v>741</v>
      </c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ht="15.75" hidden="1" customHeight="1">
      <c r="A823" s="1" t="s">
        <v>57</v>
      </c>
      <c r="B823" s="1" t="s">
        <v>17</v>
      </c>
      <c r="C823" s="1">
        <v>289.0</v>
      </c>
      <c r="D823" s="1">
        <v>0.0</v>
      </c>
      <c r="E823" s="1" t="s">
        <v>58</v>
      </c>
      <c r="F823" s="1" t="s">
        <v>26</v>
      </c>
      <c r="G823" s="1" t="s">
        <v>27</v>
      </c>
      <c r="H823" s="1" t="s">
        <v>2809</v>
      </c>
      <c r="I823" s="1" t="s">
        <v>2810</v>
      </c>
      <c r="J823" s="1" t="s">
        <v>2810</v>
      </c>
      <c r="K823" s="1"/>
      <c r="L823" s="1">
        <v>-6.0</v>
      </c>
      <c r="M823" s="1"/>
      <c r="N823" s="1">
        <v>8.09625</v>
      </c>
      <c r="O823" s="1" t="s">
        <v>30</v>
      </c>
      <c r="P823" s="1" t="s">
        <v>2811</v>
      </c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ht="15.75" hidden="1" customHeight="1">
      <c r="A824" s="1" t="s">
        <v>57</v>
      </c>
      <c r="B824" s="1" t="s">
        <v>17</v>
      </c>
      <c r="C824" s="1">
        <v>329.0</v>
      </c>
      <c r="D824" s="1">
        <v>0.0</v>
      </c>
      <c r="E824" s="1" t="s">
        <v>58</v>
      </c>
      <c r="F824" s="1" t="s">
        <v>26</v>
      </c>
      <c r="G824" s="1" t="s">
        <v>27</v>
      </c>
      <c r="H824" s="1" t="s">
        <v>2812</v>
      </c>
      <c r="I824" s="1" t="s">
        <v>2813</v>
      </c>
      <c r="J824" s="1" t="s">
        <v>2813</v>
      </c>
      <c r="K824" s="1"/>
      <c r="L824" s="1">
        <v>-6.0</v>
      </c>
      <c r="M824" s="1"/>
      <c r="N824" s="1">
        <v>8.6285</v>
      </c>
      <c r="O824" s="1" t="s">
        <v>30</v>
      </c>
      <c r="P824" s="1" t="s">
        <v>1979</v>
      </c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ht="15.75" hidden="1" customHeight="1">
      <c r="A825" s="1" t="s">
        <v>57</v>
      </c>
      <c r="B825" s="1" t="s">
        <v>17</v>
      </c>
      <c r="C825" s="1">
        <v>361.0</v>
      </c>
      <c r="D825" s="1">
        <v>0.0</v>
      </c>
      <c r="E825" s="1" t="s">
        <v>58</v>
      </c>
      <c r="F825" s="1" t="s">
        <v>26</v>
      </c>
      <c r="G825" s="1" t="s">
        <v>27</v>
      </c>
      <c r="H825" s="1" t="s">
        <v>2814</v>
      </c>
      <c r="I825" s="1" t="s">
        <v>2815</v>
      </c>
      <c r="J825" s="1" t="s">
        <v>2815</v>
      </c>
      <c r="K825" s="1"/>
      <c r="L825" s="1">
        <v>-4.0</v>
      </c>
      <c r="M825" s="1"/>
      <c r="N825" s="1">
        <v>10.820533333333334</v>
      </c>
      <c r="O825" s="1" t="s">
        <v>30</v>
      </c>
      <c r="P825" s="1" t="s">
        <v>2816</v>
      </c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ht="15.75" hidden="1" customHeight="1">
      <c r="A826" s="1" t="s">
        <v>57</v>
      </c>
      <c r="B826" s="1" t="s">
        <v>17</v>
      </c>
      <c r="C826" s="1">
        <v>453.0</v>
      </c>
      <c r="D826" s="1">
        <v>0.0</v>
      </c>
      <c r="E826" s="1" t="s">
        <v>58</v>
      </c>
      <c r="F826" s="1" t="s">
        <v>26</v>
      </c>
      <c r="G826" s="1" t="s">
        <v>27</v>
      </c>
      <c r="H826" s="1" t="s">
        <v>2817</v>
      </c>
      <c r="I826" s="1" t="s">
        <v>2818</v>
      </c>
      <c r="J826" s="1" t="s">
        <v>2818</v>
      </c>
      <c r="K826" s="1"/>
      <c r="L826" s="1">
        <v>-6.0</v>
      </c>
      <c r="M826" s="1"/>
      <c r="N826" s="1">
        <v>8.200616666666667</v>
      </c>
      <c r="O826" s="1" t="s">
        <v>30</v>
      </c>
      <c r="P826" s="1" t="s">
        <v>2819</v>
      </c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ht="15.75" hidden="1" customHeight="1">
      <c r="A827" s="1" t="s">
        <v>57</v>
      </c>
      <c r="B827" s="1" t="s">
        <v>17</v>
      </c>
      <c r="C827" s="1">
        <v>378.0</v>
      </c>
      <c r="D827" s="1">
        <v>0.0</v>
      </c>
      <c r="E827" s="1" t="s">
        <v>58</v>
      </c>
      <c r="F827" s="1" t="s">
        <v>26</v>
      </c>
      <c r="G827" s="1" t="s">
        <v>27</v>
      </c>
      <c r="H827" s="1" t="s">
        <v>2820</v>
      </c>
      <c r="I827" s="1" t="s">
        <v>2821</v>
      </c>
      <c r="J827" s="1" t="s">
        <v>2821</v>
      </c>
      <c r="K827" s="1"/>
      <c r="L827" s="1">
        <v>-4.0</v>
      </c>
      <c r="M827" s="1"/>
      <c r="N827" s="1">
        <v>10.688483333333334</v>
      </c>
      <c r="O827" s="1" t="s">
        <v>30</v>
      </c>
      <c r="P827" s="1" t="s">
        <v>2822</v>
      </c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ht="15.75" hidden="1" customHeight="1">
      <c r="A828" s="1" t="s">
        <v>41</v>
      </c>
      <c r="B828" s="1" t="s">
        <v>17</v>
      </c>
      <c r="C828" s="1">
        <v>254.0</v>
      </c>
      <c r="D828" s="1">
        <v>0.0</v>
      </c>
      <c r="E828" s="1"/>
      <c r="F828" s="1" t="s">
        <v>26</v>
      </c>
      <c r="G828" s="1" t="s">
        <v>27</v>
      </c>
      <c r="H828" s="1" t="s">
        <v>2823</v>
      </c>
      <c r="I828" s="1" t="s">
        <v>2824</v>
      </c>
      <c r="J828" s="1" t="s">
        <v>2824</v>
      </c>
      <c r="K828" s="1"/>
      <c r="L828" s="1">
        <v>-6.0</v>
      </c>
      <c r="M828" s="1"/>
      <c r="N828" s="1">
        <v>8.413883333333333</v>
      </c>
      <c r="O828" s="1" t="s">
        <v>30</v>
      </c>
      <c r="P828" s="1" t="s">
        <v>2825</v>
      </c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ht="15.75" hidden="1" customHeight="1">
      <c r="A829" s="1" t="s">
        <v>16</v>
      </c>
      <c r="B829" s="1" t="s">
        <v>17</v>
      </c>
      <c r="C829" s="1">
        <v>59.0</v>
      </c>
      <c r="D829" s="1">
        <v>0.0</v>
      </c>
      <c r="E829" s="1"/>
      <c r="F829" s="1" t="s">
        <v>18</v>
      </c>
      <c r="G829" s="1" t="s">
        <v>19</v>
      </c>
      <c r="H829" s="1" t="s">
        <v>2826</v>
      </c>
      <c r="I829" s="1" t="s">
        <v>2827</v>
      </c>
      <c r="J829" s="1" t="s">
        <v>2827</v>
      </c>
      <c r="K829" s="1"/>
      <c r="L829" s="1">
        <v>-2.0</v>
      </c>
      <c r="M829" s="1"/>
      <c r="N829" s="1">
        <v>2.1655</v>
      </c>
      <c r="O829" s="1" t="s">
        <v>22</v>
      </c>
      <c r="P829" s="1" t="s">
        <v>2828</v>
      </c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ht="15.75" hidden="1" customHeight="1">
      <c r="A830" s="1" t="s">
        <v>57</v>
      </c>
      <c r="B830" s="1" t="s">
        <v>17</v>
      </c>
      <c r="C830" s="2">
        <v>379.0</v>
      </c>
      <c r="D830" s="1">
        <v>0.0</v>
      </c>
      <c r="E830" s="1" t="s">
        <v>58</v>
      </c>
      <c r="F830" s="1" t="s">
        <v>26</v>
      </c>
      <c r="G830" s="1" t="s">
        <v>27</v>
      </c>
      <c r="H830" s="1" t="s">
        <v>2829</v>
      </c>
      <c r="I830" s="1" t="s">
        <v>2830</v>
      </c>
      <c r="J830" s="1" t="s">
        <v>2830</v>
      </c>
      <c r="K830" s="1"/>
      <c r="L830" s="1">
        <v>-1.0</v>
      </c>
      <c r="M830" s="1"/>
      <c r="N830" s="1">
        <v>13.329416666666667</v>
      </c>
      <c r="O830" s="1" t="s">
        <v>30</v>
      </c>
      <c r="P830" s="1" t="s">
        <v>2831</v>
      </c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ht="15.75" hidden="1" customHeight="1">
      <c r="A831" s="1" t="s">
        <v>57</v>
      </c>
      <c r="B831" s="1" t="s">
        <v>17</v>
      </c>
      <c r="C831" s="1">
        <v>747.0</v>
      </c>
      <c r="D831" s="1">
        <v>0.0</v>
      </c>
      <c r="E831" s="1" t="s">
        <v>58</v>
      </c>
      <c r="F831" s="1" t="s">
        <v>26</v>
      </c>
      <c r="G831" s="1" t="s">
        <v>27</v>
      </c>
      <c r="H831" s="1" t="s">
        <v>2832</v>
      </c>
      <c r="I831" s="1" t="s">
        <v>2833</v>
      </c>
      <c r="J831" s="1" t="s">
        <v>2833</v>
      </c>
      <c r="K831" s="1"/>
      <c r="L831" s="1">
        <v>-3.0</v>
      </c>
      <c r="M831" s="1"/>
      <c r="N831" s="1">
        <v>11.97015</v>
      </c>
      <c r="O831" s="1" t="s">
        <v>30</v>
      </c>
      <c r="P831" s="1" t="s">
        <v>2834</v>
      </c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ht="15.75" hidden="1" customHeight="1">
      <c r="A832" s="1" t="s">
        <v>24</v>
      </c>
      <c r="B832" s="1" t="s">
        <v>17</v>
      </c>
      <c r="C832" s="1">
        <v>329.0</v>
      </c>
      <c r="D832" s="1">
        <v>0.0</v>
      </c>
      <c r="E832" s="1" t="s">
        <v>822</v>
      </c>
      <c r="F832" s="1" t="s">
        <v>26</v>
      </c>
      <c r="G832" s="1" t="s">
        <v>27</v>
      </c>
      <c r="H832" s="1" t="s">
        <v>2835</v>
      </c>
      <c r="I832" s="1" t="s">
        <v>2836</v>
      </c>
      <c r="J832" s="1" t="s">
        <v>2836</v>
      </c>
      <c r="K832" s="1"/>
      <c r="L832" s="1">
        <v>-5.0</v>
      </c>
      <c r="M832" s="1"/>
      <c r="N832" s="1">
        <v>9.483866666666666</v>
      </c>
      <c r="O832" s="1" t="s">
        <v>30</v>
      </c>
      <c r="P832" s="1" t="s">
        <v>2837</v>
      </c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ht="15.75" hidden="1" customHeight="1">
      <c r="A833" s="1" t="s">
        <v>32</v>
      </c>
      <c r="B833" s="1" t="s">
        <v>17</v>
      </c>
      <c r="C833" s="2">
        <v>292.0</v>
      </c>
      <c r="D833" s="1">
        <v>14.0</v>
      </c>
      <c r="E833" s="1" t="s">
        <v>1273</v>
      </c>
      <c r="F833" s="1" t="s">
        <v>66</v>
      </c>
      <c r="G833" s="1" t="s">
        <v>27</v>
      </c>
      <c r="H833" s="1" t="s">
        <v>2838</v>
      </c>
      <c r="I833" s="1" t="s">
        <v>2839</v>
      </c>
      <c r="J833" s="1" t="s">
        <v>2840</v>
      </c>
      <c r="K833" s="1" t="s">
        <v>2841</v>
      </c>
      <c r="L833" s="1">
        <v>-5.0</v>
      </c>
      <c r="M833" s="1">
        <v>0.020766666666666666</v>
      </c>
      <c r="N833" s="1">
        <v>7.585933333333333</v>
      </c>
      <c r="O833" s="1" t="s">
        <v>36</v>
      </c>
      <c r="P833" s="1" t="s">
        <v>2842</v>
      </c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ht="15.75" hidden="1" customHeight="1">
      <c r="A834" s="1" t="s">
        <v>24</v>
      </c>
      <c r="B834" s="1" t="s">
        <v>17</v>
      </c>
      <c r="C834" s="1">
        <v>394.0</v>
      </c>
      <c r="D834" s="1">
        <v>0.0</v>
      </c>
      <c r="E834" s="1" t="s">
        <v>822</v>
      </c>
      <c r="F834" s="1" t="s">
        <v>26</v>
      </c>
      <c r="G834" s="1" t="s">
        <v>27</v>
      </c>
      <c r="H834" s="1" t="s">
        <v>2843</v>
      </c>
      <c r="I834" s="1" t="s">
        <v>2844</v>
      </c>
      <c r="J834" s="1" t="s">
        <v>2844</v>
      </c>
      <c r="K834" s="1"/>
      <c r="L834" s="1">
        <v>0.0</v>
      </c>
      <c r="M834" s="1"/>
      <c r="N834" s="1">
        <v>15.17135</v>
      </c>
      <c r="O834" s="1" t="s">
        <v>30</v>
      </c>
      <c r="P834" s="1" t="s">
        <v>2845</v>
      </c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ht="15.75" hidden="1" customHeight="1">
      <c r="A835" s="1" t="s">
        <v>32</v>
      </c>
      <c r="B835" s="1" t="s">
        <v>17</v>
      </c>
      <c r="C835" s="2">
        <v>466.0</v>
      </c>
      <c r="D835" s="1">
        <v>112.0</v>
      </c>
      <c r="E835" s="1"/>
      <c r="F835" s="1" t="s">
        <v>18</v>
      </c>
      <c r="G835" s="1" t="s">
        <v>33</v>
      </c>
      <c r="H835" s="1" t="s">
        <v>2846</v>
      </c>
      <c r="I835" s="1" t="s">
        <v>2847</v>
      </c>
      <c r="J835" s="1" t="s">
        <v>2847</v>
      </c>
      <c r="K835" s="1"/>
      <c r="L835" s="1">
        <v>-8.0</v>
      </c>
      <c r="M835" s="1"/>
      <c r="N835" s="1">
        <v>11.4045</v>
      </c>
      <c r="O835" s="1" t="s">
        <v>36</v>
      </c>
      <c r="P835" s="1" t="s">
        <v>2848</v>
      </c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ht="15.75" hidden="1" customHeight="1">
      <c r="A836" s="1" t="s">
        <v>41</v>
      </c>
      <c r="B836" s="1" t="s">
        <v>17</v>
      </c>
      <c r="C836" s="1">
        <v>364.0</v>
      </c>
      <c r="D836" s="1">
        <v>0.0</v>
      </c>
      <c r="E836" s="1"/>
      <c r="F836" s="1" t="s">
        <v>26</v>
      </c>
      <c r="G836" s="1" t="s">
        <v>27</v>
      </c>
      <c r="H836" s="1" t="s">
        <v>2849</v>
      </c>
      <c r="I836" s="1" t="s">
        <v>2850</v>
      </c>
      <c r="J836" s="1" t="s">
        <v>2850</v>
      </c>
      <c r="K836" s="1"/>
      <c r="L836" s="1">
        <v>-5.0</v>
      </c>
      <c r="M836" s="1"/>
      <c r="N836" s="1">
        <v>9.9298</v>
      </c>
      <c r="O836" s="1" t="s">
        <v>30</v>
      </c>
      <c r="P836" s="1" t="s">
        <v>2851</v>
      </c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ht="15.75" hidden="1" customHeight="1">
      <c r="A837" s="1" t="s">
        <v>57</v>
      </c>
      <c r="B837" s="1" t="s">
        <v>17</v>
      </c>
      <c r="C837" s="1">
        <v>264.0</v>
      </c>
      <c r="D837" s="1">
        <v>0.0</v>
      </c>
      <c r="E837" s="1" t="s">
        <v>58</v>
      </c>
      <c r="F837" s="1" t="s">
        <v>26</v>
      </c>
      <c r="G837" s="1" t="s">
        <v>27</v>
      </c>
      <c r="H837" s="1" t="s">
        <v>2852</v>
      </c>
      <c r="I837" s="1" t="s">
        <v>2853</v>
      </c>
      <c r="J837" s="1" t="s">
        <v>2853</v>
      </c>
      <c r="K837" s="1"/>
      <c r="L837" s="1">
        <v>-5.0</v>
      </c>
      <c r="M837" s="1"/>
      <c r="N837" s="1">
        <v>9.047316666666667</v>
      </c>
      <c r="O837" s="1" t="s">
        <v>30</v>
      </c>
      <c r="P837" s="1" t="s">
        <v>233</v>
      </c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ht="15.75" hidden="1" customHeight="1">
      <c r="A838" s="1" t="s">
        <v>32</v>
      </c>
      <c r="B838" s="1" t="s">
        <v>17</v>
      </c>
      <c r="C838" s="2">
        <v>308.0</v>
      </c>
      <c r="D838" s="1">
        <v>0.0</v>
      </c>
      <c r="E838" s="1" t="s">
        <v>1273</v>
      </c>
      <c r="F838" s="1" t="s">
        <v>66</v>
      </c>
      <c r="G838" s="1" t="s">
        <v>19</v>
      </c>
      <c r="H838" s="1" t="s">
        <v>2854</v>
      </c>
      <c r="I838" s="1" t="s">
        <v>2855</v>
      </c>
      <c r="J838" s="1" t="s">
        <v>2856</v>
      </c>
      <c r="K838" s="1" t="s">
        <v>2857</v>
      </c>
      <c r="L838" s="1">
        <v>-10.0</v>
      </c>
      <c r="M838" s="1">
        <v>0.39093333333333335</v>
      </c>
      <c r="N838" s="1">
        <v>10.561483333333333</v>
      </c>
      <c r="O838" s="1" t="s">
        <v>36</v>
      </c>
      <c r="P838" s="1" t="s">
        <v>2858</v>
      </c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ht="15.75" hidden="1" customHeight="1">
      <c r="A839" s="1" t="s">
        <v>24</v>
      </c>
      <c r="B839" s="1" t="s">
        <v>17</v>
      </c>
      <c r="C839" s="1">
        <v>698.0</v>
      </c>
      <c r="D839" s="1">
        <v>0.0</v>
      </c>
      <c r="E839" s="1" t="s">
        <v>2859</v>
      </c>
      <c r="F839" s="1" t="s">
        <v>26</v>
      </c>
      <c r="G839" s="1" t="s">
        <v>27</v>
      </c>
      <c r="H839" s="1" t="s">
        <v>2860</v>
      </c>
      <c r="I839" s="1" t="s">
        <v>2861</v>
      </c>
      <c r="J839" s="1" t="s">
        <v>2861</v>
      </c>
      <c r="K839" s="1"/>
      <c r="L839" s="1">
        <v>0.0</v>
      </c>
      <c r="M839" s="1"/>
      <c r="N839" s="1">
        <v>15.970833333333333</v>
      </c>
      <c r="O839" s="1" t="s">
        <v>30</v>
      </c>
      <c r="P839" s="1" t="s">
        <v>2862</v>
      </c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ht="15.75" hidden="1" customHeight="1">
      <c r="A840" s="1" t="s">
        <v>57</v>
      </c>
      <c r="B840" s="1" t="s">
        <v>17</v>
      </c>
      <c r="C840" s="1">
        <v>264.0</v>
      </c>
      <c r="D840" s="1">
        <v>0.0</v>
      </c>
      <c r="E840" s="1" t="s">
        <v>58</v>
      </c>
      <c r="F840" s="1" t="s">
        <v>26</v>
      </c>
      <c r="G840" s="1" t="s">
        <v>27</v>
      </c>
      <c r="H840" s="1" t="s">
        <v>2863</v>
      </c>
      <c r="I840" s="1" t="s">
        <v>2864</v>
      </c>
      <c r="J840" s="1" t="s">
        <v>2864</v>
      </c>
      <c r="K840" s="1"/>
      <c r="L840" s="1">
        <v>-5.0</v>
      </c>
      <c r="M840" s="1"/>
      <c r="N840" s="1">
        <v>9.450566666666667</v>
      </c>
      <c r="O840" s="1" t="s">
        <v>30</v>
      </c>
      <c r="P840" s="1" t="s">
        <v>2865</v>
      </c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ht="15.75" hidden="1" customHeight="1">
      <c r="A841" s="1" t="s">
        <v>57</v>
      </c>
      <c r="B841" s="1" t="s">
        <v>17</v>
      </c>
      <c r="C841" s="1">
        <v>463.0</v>
      </c>
      <c r="D841" s="1">
        <v>0.0</v>
      </c>
      <c r="E841" s="1" t="s">
        <v>58</v>
      </c>
      <c r="F841" s="1" t="s">
        <v>26</v>
      </c>
      <c r="G841" s="1" t="s">
        <v>27</v>
      </c>
      <c r="H841" s="1" t="s">
        <v>2866</v>
      </c>
      <c r="I841" s="1" t="s">
        <v>2867</v>
      </c>
      <c r="J841" s="1" t="s">
        <v>2867</v>
      </c>
      <c r="K841" s="1"/>
      <c r="L841" s="1">
        <v>-4.0</v>
      </c>
      <c r="M841" s="1"/>
      <c r="N841" s="1">
        <v>10.679383333333334</v>
      </c>
      <c r="O841" s="1" t="s">
        <v>30</v>
      </c>
      <c r="P841" s="1" t="s">
        <v>2868</v>
      </c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ht="15.75" hidden="1" customHeight="1">
      <c r="A842" s="1" t="s">
        <v>57</v>
      </c>
      <c r="B842" s="1" t="s">
        <v>17</v>
      </c>
      <c r="C842" s="1">
        <v>294.0</v>
      </c>
      <c r="D842" s="1">
        <v>0.0</v>
      </c>
      <c r="E842" s="1" t="s">
        <v>58</v>
      </c>
      <c r="F842" s="1" t="s">
        <v>26</v>
      </c>
      <c r="G842" s="1" t="s">
        <v>27</v>
      </c>
      <c r="H842" s="1" t="s">
        <v>2869</v>
      </c>
      <c r="I842" s="1" t="s">
        <v>2870</v>
      </c>
      <c r="J842" s="1" t="s">
        <v>2870</v>
      </c>
      <c r="K842" s="1"/>
      <c r="L842" s="1">
        <v>-9.0</v>
      </c>
      <c r="M842" s="1"/>
      <c r="N842" s="1">
        <v>8.32405</v>
      </c>
      <c r="O842" s="1" t="s">
        <v>30</v>
      </c>
      <c r="P842" s="1" t="s">
        <v>2871</v>
      </c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ht="15.75" hidden="1" customHeight="1">
      <c r="A843" s="1" t="s">
        <v>32</v>
      </c>
      <c r="B843" s="1" t="s">
        <v>17</v>
      </c>
      <c r="C843" s="1">
        <v>625.0</v>
      </c>
      <c r="D843" s="1">
        <v>0.0</v>
      </c>
      <c r="E843" s="1" t="s">
        <v>1273</v>
      </c>
      <c r="F843" s="1" t="s">
        <v>66</v>
      </c>
      <c r="G843" s="1" t="s">
        <v>27</v>
      </c>
      <c r="H843" s="1" t="s">
        <v>2872</v>
      </c>
      <c r="I843" s="1" t="s">
        <v>2873</v>
      </c>
      <c r="J843" s="1" t="s">
        <v>2874</v>
      </c>
      <c r="K843" s="1" t="s">
        <v>2875</v>
      </c>
      <c r="L843" s="1">
        <v>-12.0</v>
      </c>
      <c r="M843" s="1">
        <v>0.01115</v>
      </c>
      <c r="N843" s="1">
        <v>10.706433333333333</v>
      </c>
      <c r="O843" s="1" t="s">
        <v>36</v>
      </c>
      <c r="P843" s="1" t="s">
        <v>2876</v>
      </c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ht="15.75" hidden="1" customHeight="1">
      <c r="A844" s="1" t="s">
        <v>32</v>
      </c>
      <c r="B844" s="1" t="s">
        <v>17</v>
      </c>
      <c r="C844" s="1">
        <v>-106.0</v>
      </c>
      <c r="D844" s="1">
        <v>500.0</v>
      </c>
      <c r="E844" s="1"/>
      <c r="F844" s="1" t="s">
        <v>18</v>
      </c>
      <c r="G844" s="1" t="s">
        <v>27</v>
      </c>
      <c r="H844" s="1" t="s">
        <v>2877</v>
      </c>
      <c r="I844" s="1" t="s">
        <v>2878</v>
      </c>
      <c r="J844" s="1" t="s">
        <v>2878</v>
      </c>
      <c r="K844" s="1"/>
      <c r="L844" s="1">
        <v>-11.0</v>
      </c>
      <c r="M844" s="1"/>
      <c r="N844" s="1">
        <v>8.300866666666666</v>
      </c>
      <c r="O844" s="1" t="s">
        <v>36</v>
      </c>
      <c r="P844" s="1" t="s">
        <v>2879</v>
      </c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ht="15.75" hidden="1" customHeight="1">
      <c r="A845" s="1" t="s">
        <v>32</v>
      </c>
      <c r="B845" s="1" t="s">
        <v>17</v>
      </c>
      <c r="C845" s="2">
        <v>284.0</v>
      </c>
      <c r="D845" s="1">
        <v>0.0</v>
      </c>
      <c r="E845" s="1" t="s">
        <v>1273</v>
      </c>
      <c r="F845" s="1" t="s">
        <v>66</v>
      </c>
      <c r="G845" s="1" t="s">
        <v>27</v>
      </c>
      <c r="H845" s="1" t="s">
        <v>2880</v>
      </c>
      <c r="I845" s="1" t="s">
        <v>2881</v>
      </c>
      <c r="J845" s="1" t="s">
        <v>2882</v>
      </c>
      <c r="K845" s="1" t="s">
        <v>2883</v>
      </c>
      <c r="L845" s="1">
        <v>-5.0</v>
      </c>
      <c r="M845" s="1">
        <v>0.007333333333333333</v>
      </c>
      <c r="N845" s="1">
        <v>79.31571666666666</v>
      </c>
      <c r="O845" s="1" t="s">
        <v>36</v>
      </c>
      <c r="P845" s="1" t="s">
        <v>1784</v>
      </c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ht="15.75" hidden="1" customHeight="1">
      <c r="A846" s="1" t="s">
        <v>32</v>
      </c>
      <c r="B846" s="1" t="s">
        <v>17</v>
      </c>
      <c r="C846" s="1">
        <v>247.0</v>
      </c>
      <c r="D846" s="1">
        <v>62.0</v>
      </c>
      <c r="E846" s="1"/>
      <c r="F846" s="1" t="s">
        <v>18</v>
      </c>
      <c r="G846" s="1" t="s">
        <v>33</v>
      </c>
      <c r="H846" s="1" t="s">
        <v>2884</v>
      </c>
      <c r="I846" s="1" t="s">
        <v>2885</v>
      </c>
      <c r="J846" s="1" t="s">
        <v>2885</v>
      </c>
      <c r="K846" s="1"/>
      <c r="L846" s="1">
        <v>-10.0</v>
      </c>
      <c r="M846" s="1"/>
      <c r="N846" s="1">
        <v>8.740933333333333</v>
      </c>
      <c r="O846" s="1" t="s">
        <v>36</v>
      </c>
      <c r="P846" s="1" t="s">
        <v>1599</v>
      </c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ht="15.75" hidden="1" customHeight="1">
      <c r="A847" s="1" t="s">
        <v>32</v>
      </c>
      <c r="B847" s="1" t="s">
        <v>17</v>
      </c>
      <c r="C847" s="1">
        <v>199.0</v>
      </c>
      <c r="D847" s="1">
        <v>50.0</v>
      </c>
      <c r="E847" s="1"/>
      <c r="F847" s="1" t="s">
        <v>18</v>
      </c>
      <c r="G847" s="1" t="s">
        <v>27</v>
      </c>
      <c r="H847" s="1" t="s">
        <v>2886</v>
      </c>
      <c r="I847" s="1" t="s">
        <v>2887</v>
      </c>
      <c r="J847" s="1" t="s">
        <v>2887</v>
      </c>
      <c r="K847" s="1"/>
      <c r="L847" s="1">
        <v>-11.0</v>
      </c>
      <c r="M847" s="1"/>
      <c r="N847" s="1">
        <v>7.469383333333333</v>
      </c>
      <c r="O847" s="1" t="s">
        <v>36</v>
      </c>
      <c r="P847" s="1" t="s">
        <v>2129</v>
      </c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ht="15.75" hidden="1" customHeight="1">
      <c r="A848" s="1" t="s">
        <v>41</v>
      </c>
      <c r="B848" s="1" t="s">
        <v>17</v>
      </c>
      <c r="C848" s="1">
        <v>474.0</v>
      </c>
      <c r="D848" s="1">
        <v>0.0</v>
      </c>
      <c r="E848" s="1"/>
      <c r="F848" s="1" t="s">
        <v>26</v>
      </c>
      <c r="G848" s="1" t="s">
        <v>27</v>
      </c>
      <c r="H848" s="1" t="s">
        <v>2888</v>
      </c>
      <c r="I848" s="1" t="s">
        <v>2889</v>
      </c>
      <c r="J848" s="1" t="s">
        <v>2889</v>
      </c>
      <c r="K848" s="1"/>
      <c r="L848" s="1">
        <v>-8.0</v>
      </c>
      <c r="M848" s="1"/>
      <c r="N848" s="1">
        <v>6.850216666666666</v>
      </c>
      <c r="O848" s="1" t="s">
        <v>30</v>
      </c>
      <c r="P848" s="1" t="s">
        <v>2890</v>
      </c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ht="15.75" hidden="1" customHeight="1">
      <c r="A849" s="1" t="s">
        <v>24</v>
      </c>
      <c r="B849" s="1" t="s">
        <v>17</v>
      </c>
      <c r="C849" s="1">
        <v>329.0</v>
      </c>
      <c r="D849" s="1">
        <v>0.0</v>
      </c>
      <c r="E849" s="1" t="s">
        <v>2256</v>
      </c>
      <c r="F849" s="1" t="s">
        <v>26</v>
      </c>
      <c r="G849" s="1" t="s">
        <v>27</v>
      </c>
      <c r="H849" s="1" t="s">
        <v>2891</v>
      </c>
      <c r="I849" s="1" t="s">
        <v>2892</v>
      </c>
      <c r="J849" s="1" t="s">
        <v>2892</v>
      </c>
      <c r="K849" s="1"/>
      <c r="L849" s="1">
        <v>-4.0</v>
      </c>
      <c r="M849" s="1"/>
      <c r="N849" s="1">
        <v>10.93585</v>
      </c>
      <c r="O849" s="1" t="s">
        <v>30</v>
      </c>
      <c r="P849" s="1" t="s">
        <v>2744</v>
      </c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ht="15.75" hidden="1" customHeight="1">
      <c r="A850" s="1" t="s">
        <v>57</v>
      </c>
      <c r="B850" s="1" t="s">
        <v>17</v>
      </c>
      <c r="C850" s="1">
        <v>264.0</v>
      </c>
      <c r="D850" s="1">
        <v>0.0</v>
      </c>
      <c r="E850" s="1" t="s">
        <v>58</v>
      </c>
      <c r="F850" s="1" t="s">
        <v>26</v>
      </c>
      <c r="G850" s="1" t="s">
        <v>27</v>
      </c>
      <c r="H850" s="1" t="s">
        <v>2893</v>
      </c>
      <c r="I850" s="1" t="s">
        <v>2894</v>
      </c>
      <c r="J850" s="1" t="s">
        <v>2894</v>
      </c>
      <c r="K850" s="1"/>
      <c r="L850" s="1">
        <v>-1.0</v>
      </c>
      <c r="M850" s="1"/>
      <c r="N850" s="1">
        <v>13.16395</v>
      </c>
      <c r="O850" s="1" t="s">
        <v>30</v>
      </c>
      <c r="P850" s="1" t="s">
        <v>548</v>
      </c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ht="15.75" hidden="1" customHeight="1">
      <c r="A851" s="1" t="s">
        <v>41</v>
      </c>
      <c r="B851" s="1" t="s">
        <v>17</v>
      </c>
      <c r="C851" s="2">
        <v>321.0</v>
      </c>
      <c r="D851" s="1">
        <v>0.0</v>
      </c>
      <c r="E851" s="1"/>
      <c r="F851" s="1" t="s">
        <v>26</v>
      </c>
      <c r="G851" s="1" t="s">
        <v>27</v>
      </c>
      <c r="H851" s="1" t="s">
        <v>2895</v>
      </c>
      <c r="I851" s="1" t="s">
        <v>2896</v>
      </c>
      <c r="J851" s="1" t="s">
        <v>2896</v>
      </c>
      <c r="K851" s="1"/>
      <c r="L851" s="1">
        <v>0.0</v>
      </c>
      <c r="M851" s="1"/>
      <c r="N851" s="1">
        <v>15.750333333333334</v>
      </c>
      <c r="O851" s="1" t="s">
        <v>30</v>
      </c>
      <c r="P851" s="1" t="s">
        <v>1121</v>
      </c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ht="15.75" hidden="1" customHeight="1">
      <c r="A852" s="1" t="s">
        <v>32</v>
      </c>
      <c r="B852" s="1" t="s">
        <v>17</v>
      </c>
      <c r="C852" s="1">
        <v>388.0</v>
      </c>
      <c r="D852" s="1">
        <v>0.0</v>
      </c>
      <c r="E852" s="1" t="s">
        <v>1273</v>
      </c>
      <c r="F852" s="1" t="s">
        <v>66</v>
      </c>
      <c r="G852" s="1" t="s">
        <v>27</v>
      </c>
      <c r="H852" s="1" t="s">
        <v>2897</v>
      </c>
      <c r="I852" s="1" t="s">
        <v>2898</v>
      </c>
      <c r="J852" s="1" t="s">
        <v>2899</v>
      </c>
      <c r="K852" s="1" t="s">
        <v>2900</v>
      </c>
      <c r="L852" s="1">
        <v>-9.0</v>
      </c>
      <c r="M852" s="1">
        <v>0.0052</v>
      </c>
      <c r="N852" s="1">
        <v>6.9867</v>
      </c>
      <c r="O852" s="1" t="s">
        <v>36</v>
      </c>
      <c r="P852" s="1" t="s">
        <v>587</v>
      </c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ht="15.75" hidden="1" customHeight="1">
      <c r="A853" s="1" t="s">
        <v>32</v>
      </c>
      <c r="B853" s="1" t="s">
        <v>17</v>
      </c>
      <c r="C853" s="1">
        <v>442.0</v>
      </c>
      <c r="D853" s="1">
        <v>111.0</v>
      </c>
      <c r="E853" s="1"/>
      <c r="F853" s="1" t="s">
        <v>18</v>
      </c>
      <c r="G853" s="1" t="s">
        <v>33</v>
      </c>
      <c r="H853" s="1" t="s">
        <v>2901</v>
      </c>
      <c r="I853" s="1" t="s">
        <v>2902</v>
      </c>
      <c r="J853" s="1" t="s">
        <v>2902</v>
      </c>
      <c r="K853" s="1"/>
      <c r="L853" s="1">
        <v>-10.0</v>
      </c>
      <c r="M853" s="1"/>
      <c r="N853" s="1">
        <v>8.5611</v>
      </c>
      <c r="O853" s="1" t="s">
        <v>36</v>
      </c>
      <c r="P853" s="1" t="s">
        <v>2903</v>
      </c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ht="15.75" hidden="1" customHeight="1">
      <c r="A854" s="1" t="s">
        <v>16</v>
      </c>
      <c r="B854" s="1" t="s">
        <v>17</v>
      </c>
      <c r="C854" s="2">
        <v>20.0</v>
      </c>
      <c r="D854" s="1">
        <v>35.0</v>
      </c>
      <c r="E854" s="1"/>
      <c r="F854" s="1" t="s">
        <v>18</v>
      </c>
      <c r="G854" s="1" t="s">
        <v>19</v>
      </c>
      <c r="H854" s="1" t="s">
        <v>2904</v>
      </c>
      <c r="I854" s="1" t="s">
        <v>2905</v>
      </c>
      <c r="J854" s="1" t="s">
        <v>2905</v>
      </c>
      <c r="K854" s="1"/>
      <c r="L854" s="1">
        <v>-4.0</v>
      </c>
      <c r="M854" s="1"/>
      <c r="N854" s="1">
        <v>0.44215</v>
      </c>
      <c r="O854" s="1" t="s">
        <v>22</v>
      </c>
      <c r="P854" s="1" t="s">
        <v>2906</v>
      </c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ht="15.75" hidden="1" customHeight="1">
      <c r="A855" s="1" t="s">
        <v>32</v>
      </c>
      <c r="B855" s="1" t="s">
        <v>17</v>
      </c>
      <c r="C855" s="1">
        <v>139.0</v>
      </c>
      <c r="D855" s="1">
        <v>0.0</v>
      </c>
      <c r="E855" s="1"/>
      <c r="F855" s="1" t="s">
        <v>18</v>
      </c>
      <c r="G855" s="1" t="s">
        <v>27</v>
      </c>
      <c r="H855" s="1" t="s">
        <v>2907</v>
      </c>
      <c r="I855" s="1" t="s">
        <v>2908</v>
      </c>
      <c r="J855" s="1" t="s">
        <v>2908</v>
      </c>
      <c r="K855" s="1"/>
      <c r="L855" s="1">
        <v>-12.0</v>
      </c>
      <c r="M855" s="1"/>
      <c r="N855" s="1">
        <v>6.623266666666667</v>
      </c>
      <c r="O855" s="1" t="s">
        <v>36</v>
      </c>
      <c r="P855" s="1" t="s">
        <v>2909</v>
      </c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ht="15.75" hidden="1" customHeight="1">
      <c r="A856" s="1" t="s">
        <v>32</v>
      </c>
      <c r="B856" s="1" t="s">
        <v>17</v>
      </c>
      <c r="C856" s="1">
        <v>1124.0</v>
      </c>
      <c r="D856" s="1">
        <v>0.0</v>
      </c>
      <c r="E856" s="1" t="s">
        <v>1273</v>
      </c>
      <c r="F856" s="1" t="s">
        <v>66</v>
      </c>
      <c r="G856" s="1" t="s">
        <v>27</v>
      </c>
      <c r="H856" s="1" t="s">
        <v>2910</v>
      </c>
      <c r="I856" s="1" t="s">
        <v>2911</v>
      </c>
      <c r="J856" s="1" t="s">
        <v>2912</v>
      </c>
      <c r="K856" s="1" t="s">
        <v>2913</v>
      </c>
      <c r="L856" s="1">
        <v>-1.0</v>
      </c>
      <c r="M856" s="1">
        <v>0.0068</v>
      </c>
      <c r="N856" s="1">
        <v>36.95668333333333</v>
      </c>
      <c r="O856" s="1" t="s">
        <v>36</v>
      </c>
      <c r="P856" s="1" t="s">
        <v>2914</v>
      </c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ht="15.75" hidden="1" customHeight="1">
      <c r="A857" s="1" t="s">
        <v>32</v>
      </c>
      <c r="B857" s="1" t="s">
        <v>17</v>
      </c>
      <c r="C857" s="1">
        <v>247.0</v>
      </c>
      <c r="D857" s="1">
        <v>62.0</v>
      </c>
      <c r="E857" s="1"/>
      <c r="F857" s="1" t="s">
        <v>18</v>
      </c>
      <c r="G857" s="1" t="s">
        <v>19</v>
      </c>
      <c r="H857" s="1" t="s">
        <v>2915</v>
      </c>
      <c r="I857" s="1" t="s">
        <v>2916</v>
      </c>
      <c r="J857" s="1" t="s">
        <v>2916</v>
      </c>
      <c r="K857" s="1"/>
      <c r="L857" s="1">
        <v>-12.0</v>
      </c>
      <c r="M857" s="1"/>
      <c r="N857" s="1">
        <v>6.81845</v>
      </c>
      <c r="O857" s="1" t="s">
        <v>36</v>
      </c>
      <c r="P857" s="1" t="s">
        <v>1358</v>
      </c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ht="15.75" hidden="1" customHeight="1">
      <c r="A858" s="1" t="s">
        <v>32</v>
      </c>
      <c r="B858" s="1" t="s">
        <v>17</v>
      </c>
      <c r="C858" s="1">
        <v>247.0</v>
      </c>
      <c r="D858" s="1">
        <v>11.0</v>
      </c>
      <c r="E858" s="1" t="s">
        <v>1273</v>
      </c>
      <c r="F858" s="1" t="s">
        <v>66</v>
      </c>
      <c r="G858" s="1" t="s">
        <v>19</v>
      </c>
      <c r="H858" s="1" t="s">
        <v>2917</v>
      </c>
      <c r="I858" s="1" t="s">
        <v>2918</v>
      </c>
      <c r="J858" s="1" t="s">
        <v>2919</v>
      </c>
      <c r="K858" s="1" t="s">
        <v>2920</v>
      </c>
      <c r="L858" s="1">
        <v>-10.0</v>
      </c>
      <c r="M858" s="1">
        <v>0.005416666666666667</v>
      </c>
      <c r="N858" s="1">
        <v>8.48625</v>
      </c>
      <c r="O858" s="1" t="s">
        <v>36</v>
      </c>
      <c r="P858" s="1" t="s">
        <v>2921</v>
      </c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ht="15.75" hidden="1" customHeight="1">
      <c r="A859" s="1" t="s">
        <v>32</v>
      </c>
      <c r="B859" s="1" t="s">
        <v>17</v>
      </c>
      <c r="C859" s="1">
        <v>299.0</v>
      </c>
      <c r="D859" s="1">
        <v>0.0</v>
      </c>
      <c r="E859" s="1" t="s">
        <v>1273</v>
      </c>
      <c r="F859" s="1" t="s">
        <v>66</v>
      </c>
      <c r="G859" s="1" t="s">
        <v>27</v>
      </c>
      <c r="H859" s="1" t="s">
        <v>2922</v>
      </c>
      <c r="I859" s="1" t="s">
        <v>2923</v>
      </c>
      <c r="J859" s="1" t="s">
        <v>2924</v>
      </c>
      <c r="K859" s="1" t="s">
        <v>2925</v>
      </c>
      <c r="L859" s="1">
        <v>0.0</v>
      </c>
      <c r="M859" s="1">
        <v>0.007266666666666667</v>
      </c>
      <c r="N859" s="1">
        <v>15.726816666666666</v>
      </c>
      <c r="O859" s="1" t="s">
        <v>36</v>
      </c>
      <c r="P859" s="1" t="s">
        <v>747</v>
      </c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ht="15.75" hidden="1" customHeight="1">
      <c r="A860" s="1" t="s">
        <v>57</v>
      </c>
      <c r="B860" s="1" t="s">
        <v>17</v>
      </c>
      <c r="C860" s="1">
        <v>658.0</v>
      </c>
      <c r="D860" s="1">
        <v>0.0</v>
      </c>
      <c r="E860" s="1" t="s">
        <v>58</v>
      </c>
      <c r="F860" s="1" t="s">
        <v>26</v>
      </c>
      <c r="G860" s="1" t="s">
        <v>27</v>
      </c>
      <c r="H860" s="1" t="s">
        <v>2926</v>
      </c>
      <c r="I860" s="1" t="s">
        <v>2927</v>
      </c>
      <c r="J860" s="1" t="s">
        <v>2927</v>
      </c>
      <c r="K860" s="1"/>
      <c r="L860" s="1">
        <v>-2.0</v>
      </c>
      <c r="M860" s="1"/>
      <c r="N860" s="1">
        <v>12.360666666666667</v>
      </c>
      <c r="O860" s="1" t="s">
        <v>30</v>
      </c>
      <c r="P860" s="1" t="s">
        <v>2928</v>
      </c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ht="15.75" hidden="1" customHeight="1">
      <c r="A861" s="1" t="s">
        <v>32</v>
      </c>
      <c r="B861" s="1" t="s">
        <v>17</v>
      </c>
      <c r="C861" s="1">
        <v>677.0</v>
      </c>
      <c r="D861" s="1">
        <v>0.0</v>
      </c>
      <c r="E861" s="1" t="s">
        <v>1273</v>
      </c>
      <c r="F861" s="1" t="s">
        <v>66</v>
      </c>
      <c r="G861" s="1" t="s">
        <v>27</v>
      </c>
      <c r="H861" s="1" t="s">
        <v>2929</v>
      </c>
      <c r="I861" s="1" t="s">
        <v>2930</v>
      </c>
      <c r="J861" s="1" t="s">
        <v>2931</v>
      </c>
      <c r="K861" s="1" t="s">
        <v>2932</v>
      </c>
      <c r="L861" s="1">
        <v>-1.0</v>
      </c>
      <c r="M861" s="1">
        <v>0.0053</v>
      </c>
      <c r="N861" s="1">
        <v>16.069883333333333</v>
      </c>
      <c r="O861" s="1" t="s">
        <v>36</v>
      </c>
      <c r="P861" s="1" t="s">
        <v>2933</v>
      </c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ht="15.75" hidden="1" customHeight="1">
      <c r="A862" s="1" t="s">
        <v>57</v>
      </c>
      <c r="B862" s="1" t="s">
        <v>17</v>
      </c>
      <c r="C862" s="1">
        <v>672.0</v>
      </c>
      <c r="D862" s="1">
        <v>0.0</v>
      </c>
      <c r="E862" s="1" t="s">
        <v>58</v>
      </c>
      <c r="F862" s="1" t="s">
        <v>26</v>
      </c>
      <c r="G862" s="1" t="s">
        <v>27</v>
      </c>
      <c r="H862" s="1" t="s">
        <v>2934</v>
      </c>
      <c r="I862" s="1" t="s">
        <v>2935</v>
      </c>
      <c r="J862" s="1" t="s">
        <v>2935</v>
      </c>
      <c r="K862" s="1"/>
      <c r="L862" s="1">
        <v>-5.0</v>
      </c>
      <c r="M862" s="1"/>
      <c r="N862" s="1">
        <v>9.288633333333333</v>
      </c>
      <c r="O862" s="1" t="s">
        <v>30</v>
      </c>
      <c r="P862" s="1" t="s">
        <v>2936</v>
      </c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ht="15.75" hidden="1" customHeight="1">
      <c r="A863" s="1" t="s">
        <v>57</v>
      </c>
      <c r="B863" s="1" t="s">
        <v>17</v>
      </c>
      <c r="C863" s="2">
        <v>224.0</v>
      </c>
      <c r="D863" s="1">
        <v>0.0</v>
      </c>
      <c r="E863" s="1" t="s">
        <v>58</v>
      </c>
      <c r="F863" s="1" t="s">
        <v>26</v>
      </c>
      <c r="G863" s="1" t="s">
        <v>27</v>
      </c>
      <c r="H863" s="1" t="s">
        <v>2937</v>
      </c>
      <c r="I863" s="1" t="s">
        <v>2938</v>
      </c>
      <c r="J863" s="1" t="s">
        <v>2938</v>
      </c>
      <c r="K863" s="1"/>
      <c r="L863" s="1">
        <v>-8.0</v>
      </c>
      <c r="M863" s="1"/>
      <c r="N863" s="1">
        <v>6.607333333333333</v>
      </c>
      <c r="O863" s="1" t="s">
        <v>30</v>
      </c>
      <c r="P863" s="1" t="s">
        <v>1602</v>
      </c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ht="15.75" hidden="1" customHeight="1">
      <c r="A864" s="1" t="s">
        <v>32</v>
      </c>
      <c r="B864" s="1" t="s">
        <v>17</v>
      </c>
      <c r="C864" s="1">
        <v>260.0</v>
      </c>
      <c r="D864" s="1">
        <v>0.0</v>
      </c>
      <c r="E864" s="1" t="s">
        <v>1980</v>
      </c>
      <c r="F864" s="1" t="s">
        <v>66</v>
      </c>
      <c r="G864" s="1" t="s">
        <v>27</v>
      </c>
      <c r="H864" s="1" t="s">
        <v>2939</v>
      </c>
      <c r="I864" s="1" t="s">
        <v>2940</v>
      </c>
      <c r="J864" s="1" t="s">
        <v>2941</v>
      </c>
      <c r="K864" s="1" t="s">
        <v>2942</v>
      </c>
      <c r="L864" s="1">
        <v>-10.0</v>
      </c>
      <c r="M864" s="1">
        <v>0.0052</v>
      </c>
      <c r="N864" s="1">
        <v>11.8861</v>
      </c>
      <c r="O864" s="1" t="s">
        <v>36</v>
      </c>
      <c r="P864" s="1" t="s">
        <v>542</v>
      </c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ht="15.75" hidden="1" customHeight="1">
      <c r="A865" s="1" t="s">
        <v>16</v>
      </c>
      <c r="B865" s="1" t="s">
        <v>17</v>
      </c>
      <c r="C865" s="2">
        <v>309.0</v>
      </c>
      <c r="D865" s="1">
        <v>0.0</v>
      </c>
      <c r="E865" s="1"/>
      <c r="F865" s="1" t="s">
        <v>18</v>
      </c>
      <c r="G865" s="1" t="s">
        <v>19</v>
      </c>
      <c r="H865" s="1" t="s">
        <v>2943</v>
      </c>
      <c r="I865" s="1" t="s">
        <v>2944</v>
      </c>
      <c r="J865" s="1" t="s">
        <v>2944</v>
      </c>
      <c r="K865" s="1"/>
      <c r="L865" s="1">
        <v>1.0</v>
      </c>
      <c r="M865" s="1"/>
      <c r="N865" s="1">
        <v>6.190133333333334</v>
      </c>
      <c r="O865" s="1" t="s">
        <v>22</v>
      </c>
      <c r="P865" s="1" t="s">
        <v>2945</v>
      </c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ht="15.75" hidden="1" customHeight="1">
      <c r="A866" s="1" t="s">
        <v>16</v>
      </c>
      <c r="B866" s="1" t="s">
        <v>17</v>
      </c>
      <c r="C866" s="2">
        <v>927.0</v>
      </c>
      <c r="D866" s="1">
        <v>0.0</v>
      </c>
      <c r="E866" s="1"/>
      <c r="F866" s="1" t="s">
        <v>18</v>
      </c>
      <c r="G866" s="1" t="s">
        <v>19</v>
      </c>
      <c r="H866" s="1" t="s">
        <v>2946</v>
      </c>
      <c r="I866" s="1" t="s">
        <v>2947</v>
      </c>
      <c r="J866" s="1" t="s">
        <v>2947</v>
      </c>
      <c r="K866" s="1"/>
      <c r="L866" s="1">
        <v>4.0</v>
      </c>
      <c r="M866" s="1"/>
      <c r="N866" s="1">
        <v>9.5705</v>
      </c>
      <c r="O866" s="1" t="s">
        <v>22</v>
      </c>
      <c r="P866" s="1" t="s">
        <v>2948</v>
      </c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ht="15.75" hidden="1" customHeight="1">
      <c r="A867" s="1" t="s">
        <v>32</v>
      </c>
      <c r="B867" s="1" t="s">
        <v>17</v>
      </c>
      <c r="C867" s="2">
        <v>119.0</v>
      </c>
      <c r="D867" s="1">
        <v>0.0</v>
      </c>
      <c r="E867" s="1"/>
      <c r="F867" s="1" t="s">
        <v>18</v>
      </c>
      <c r="G867" s="1" t="s">
        <v>33</v>
      </c>
      <c r="H867" s="1" t="s">
        <v>2949</v>
      </c>
      <c r="I867" s="1" t="s">
        <v>2950</v>
      </c>
      <c r="J867" s="1" t="s">
        <v>2950</v>
      </c>
      <c r="K867" s="1"/>
      <c r="L867" s="1">
        <v>-9.0</v>
      </c>
      <c r="M867" s="1"/>
      <c r="N867" s="1">
        <v>10.3355</v>
      </c>
      <c r="O867" s="1" t="s">
        <v>36</v>
      </c>
      <c r="P867" s="1" t="s">
        <v>2951</v>
      </c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ht="15.75" hidden="1" customHeight="1">
      <c r="A868" s="1" t="s">
        <v>57</v>
      </c>
      <c r="B868" s="1" t="s">
        <v>17</v>
      </c>
      <c r="C868" s="1">
        <v>528.0</v>
      </c>
      <c r="D868" s="1">
        <v>0.0</v>
      </c>
      <c r="E868" s="1" t="s">
        <v>58</v>
      </c>
      <c r="F868" s="1" t="s">
        <v>26</v>
      </c>
      <c r="G868" s="1" t="s">
        <v>27</v>
      </c>
      <c r="H868" s="1" t="s">
        <v>2952</v>
      </c>
      <c r="I868" s="1" t="s">
        <v>2953</v>
      </c>
      <c r="J868" s="1" t="s">
        <v>2953</v>
      </c>
      <c r="K868" s="1"/>
      <c r="L868" s="1">
        <v>-6.0</v>
      </c>
      <c r="M868" s="1"/>
      <c r="N868" s="1">
        <v>10.461683333333333</v>
      </c>
      <c r="O868" s="1" t="s">
        <v>30</v>
      </c>
      <c r="P868" s="1" t="s">
        <v>2954</v>
      </c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ht="15.75" hidden="1" customHeight="1">
      <c r="A869" s="1" t="s">
        <v>32</v>
      </c>
      <c r="B869" s="1" t="s">
        <v>17</v>
      </c>
      <c r="C869" s="1">
        <v>730.0</v>
      </c>
      <c r="D869" s="1">
        <v>0.0</v>
      </c>
      <c r="E869" s="1" t="s">
        <v>1980</v>
      </c>
      <c r="F869" s="1" t="s">
        <v>66</v>
      </c>
      <c r="G869" s="1" t="s">
        <v>27</v>
      </c>
      <c r="H869" s="1" t="s">
        <v>2955</v>
      </c>
      <c r="I869" s="1" t="s">
        <v>2956</v>
      </c>
      <c r="J869" s="1" t="s">
        <v>2957</v>
      </c>
      <c r="K869" s="1" t="s">
        <v>2958</v>
      </c>
      <c r="L869" s="1">
        <v>-9.0</v>
      </c>
      <c r="M869" s="1">
        <v>0.00595</v>
      </c>
      <c r="N869" s="1">
        <v>10.728983333333334</v>
      </c>
      <c r="O869" s="1" t="s">
        <v>36</v>
      </c>
      <c r="P869" s="1" t="s">
        <v>2959</v>
      </c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ht="15.75" hidden="1" customHeight="1">
      <c r="A870" s="1" t="s">
        <v>32</v>
      </c>
      <c r="B870" s="1" t="s">
        <v>17</v>
      </c>
      <c r="C870" s="2">
        <v>321.0</v>
      </c>
      <c r="D870" s="1">
        <v>42.0</v>
      </c>
      <c r="E870" s="1"/>
      <c r="F870" s="1" t="s">
        <v>18</v>
      </c>
      <c r="G870" s="1" t="s">
        <v>33</v>
      </c>
      <c r="H870" s="1" t="s">
        <v>2960</v>
      </c>
      <c r="I870" s="1" t="s">
        <v>2961</v>
      </c>
      <c r="J870" s="1" t="s">
        <v>2961</v>
      </c>
      <c r="K870" s="1"/>
      <c r="L870" s="1">
        <v>-11.0</v>
      </c>
      <c r="M870" s="1"/>
      <c r="N870" s="1">
        <v>8.480266666666667</v>
      </c>
      <c r="O870" s="1" t="s">
        <v>36</v>
      </c>
      <c r="P870" s="1" t="s">
        <v>2962</v>
      </c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ht="15.75" hidden="1" customHeight="1">
      <c r="A871" s="1" t="s">
        <v>32</v>
      </c>
      <c r="B871" s="1" t="s">
        <v>17</v>
      </c>
      <c r="C871" s="1">
        <v>308.0</v>
      </c>
      <c r="D871" s="1">
        <v>15.0</v>
      </c>
      <c r="E871" s="1" t="s">
        <v>1980</v>
      </c>
      <c r="F871" s="1" t="s">
        <v>66</v>
      </c>
      <c r="G871" s="1" t="s">
        <v>27</v>
      </c>
      <c r="H871" s="1" t="s">
        <v>2963</v>
      </c>
      <c r="I871" s="1" t="s">
        <v>2964</v>
      </c>
      <c r="J871" s="1" t="s">
        <v>2965</v>
      </c>
      <c r="K871" s="1" t="s">
        <v>2966</v>
      </c>
      <c r="L871" s="1">
        <v>5.0</v>
      </c>
      <c r="M871" s="1">
        <v>0.0041</v>
      </c>
      <c r="N871" s="1">
        <v>17.933316666666666</v>
      </c>
      <c r="O871" s="1" t="s">
        <v>36</v>
      </c>
      <c r="P871" s="1" t="s">
        <v>242</v>
      </c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ht="15.75" hidden="1" customHeight="1">
      <c r="A872" s="1" t="s">
        <v>57</v>
      </c>
      <c r="B872" s="1" t="s">
        <v>17</v>
      </c>
      <c r="C872" s="1">
        <v>662.0</v>
      </c>
      <c r="D872" s="1">
        <v>0.0</v>
      </c>
      <c r="E872" s="1" t="s">
        <v>58</v>
      </c>
      <c r="F872" s="1" t="s">
        <v>26</v>
      </c>
      <c r="G872" s="1" t="s">
        <v>27</v>
      </c>
      <c r="H872" s="1" t="s">
        <v>2967</v>
      </c>
      <c r="I872" s="1" t="s">
        <v>2968</v>
      </c>
      <c r="J872" s="1" t="s">
        <v>2968</v>
      </c>
      <c r="K872" s="1"/>
      <c r="L872" s="1">
        <v>-2.0</v>
      </c>
      <c r="M872" s="1"/>
      <c r="N872" s="1">
        <v>12.257183333333334</v>
      </c>
      <c r="O872" s="1" t="s">
        <v>30</v>
      </c>
      <c r="P872" s="1" t="s">
        <v>2969</v>
      </c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ht="15.75" hidden="1" customHeight="1">
      <c r="A873" s="1" t="s">
        <v>32</v>
      </c>
      <c r="B873" s="1" t="s">
        <v>17</v>
      </c>
      <c r="C873" s="1">
        <v>518.0</v>
      </c>
      <c r="D873" s="1">
        <v>0.0</v>
      </c>
      <c r="E873" s="1" t="s">
        <v>1980</v>
      </c>
      <c r="F873" s="1" t="s">
        <v>66</v>
      </c>
      <c r="G873" s="1" t="s">
        <v>27</v>
      </c>
      <c r="H873" s="1" t="s">
        <v>2970</v>
      </c>
      <c r="I873" s="1" t="s">
        <v>2971</v>
      </c>
      <c r="J873" s="1" t="s">
        <v>2972</v>
      </c>
      <c r="K873" s="1" t="s">
        <v>2973</v>
      </c>
      <c r="L873" s="1">
        <v>-7.0</v>
      </c>
      <c r="M873" s="1">
        <v>0.0054</v>
      </c>
      <c r="N873" s="1">
        <v>10.165866666666666</v>
      </c>
      <c r="O873" s="1" t="s">
        <v>36</v>
      </c>
      <c r="P873" s="1" t="s">
        <v>2721</v>
      </c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ht="15.75" hidden="1" customHeight="1">
      <c r="A874" s="1" t="s">
        <v>57</v>
      </c>
      <c r="B874" s="1" t="s">
        <v>17</v>
      </c>
      <c r="C874" s="1">
        <v>323.0</v>
      </c>
      <c r="D874" s="1">
        <v>0.0</v>
      </c>
      <c r="E874" s="1" t="s">
        <v>58</v>
      </c>
      <c r="F874" s="1" t="s">
        <v>26</v>
      </c>
      <c r="G874" s="1" t="s">
        <v>27</v>
      </c>
      <c r="H874" s="1" t="s">
        <v>2974</v>
      </c>
      <c r="I874" s="1" t="s">
        <v>2975</v>
      </c>
      <c r="J874" s="1" t="s">
        <v>2975</v>
      </c>
      <c r="K874" s="1"/>
      <c r="L874" s="1">
        <v>-5.0</v>
      </c>
      <c r="M874" s="1"/>
      <c r="N874" s="1">
        <v>9.675683333333334</v>
      </c>
      <c r="O874" s="1" t="s">
        <v>30</v>
      </c>
      <c r="P874" s="1" t="s">
        <v>2976</v>
      </c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ht="15.75" hidden="1" customHeight="1">
      <c r="A875" s="1" t="s">
        <v>57</v>
      </c>
      <c r="B875" s="1" t="s">
        <v>17</v>
      </c>
      <c r="C875" s="1">
        <v>966.0</v>
      </c>
      <c r="D875" s="1">
        <v>0.0</v>
      </c>
      <c r="E875" s="1" t="s">
        <v>58</v>
      </c>
      <c r="F875" s="1" t="s">
        <v>26</v>
      </c>
      <c r="G875" s="1" t="s">
        <v>27</v>
      </c>
      <c r="H875" s="1" t="s">
        <v>2977</v>
      </c>
      <c r="I875" s="1" t="s">
        <v>2978</v>
      </c>
      <c r="J875" s="1" t="s">
        <v>2978</v>
      </c>
      <c r="K875" s="1"/>
      <c r="L875" s="1">
        <v>3.0</v>
      </c>
      <c r="M875" s="1"/>
      <c r="N875" s="1">
        <v>18.829633333333334</v>
      </c>
      <c r="O875" s="1" t="s">
        <v>30</v>
      </c>
      <c r="P875" s="1" t="s">
        <v>2979</v>
      </c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ht="15.75" hidden="1" customHeight="1">
      <c r="A876" s="1" t="s">
        <v>24</v>
      </c>
      <c r="B876" s="1" t="s">
        <v>17</v>
      </c>
      <c r="C876" s="1">
        <v>264.0</v>
      </c>
      <c r="D876" s="1">
        <v>0.0</v>
      </c>
      <c r="E876" s="1" t="s">
        <v>2980</v>
      </c>
      <c r="F876" s="1" t="s">
        <v>26</v>
      </c>
      <c r="G876" s="1" t="s">
        <v>27</v>
      </c>
      <c r="H876" s="1" t="s">
        <v>2981</v>
      </c>
      <c r="I876" s="1" t="s">
        <v>2982</v>
      </c>
      <c r="J876" s="1" t="s">
        <v>2982</v>
      </c>
      <c r="K876" s="1"/>
      <c r="L876" s="1">
        <v>-6.0</v>
      </c>
      <c r="M876" s="1"/>
      <c r="N876" s="1">
        <v>8.33965</v>
      </c>
      <c r="O876" s="1" t="s">
        <v>30</v>
      </c>
      <c r="P876" s="1" t="s">
        <v>2983</v>
      </c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ht="15.75" hidden="1" customHeight="1">
      <c r="A877" s="1" t="s">
        <v>32</v>
      </c>
      <c r="B877" s="1" t="s">
        <v>17</v>
      </c>
      <c r="C877" s="1">
        <v>267.0</v>
      </c>
      <c r="D877" s="1">
        <v>62.0</v>
      </c>
      <c r="E877" s="1"/>
      <c r="F877" s="1" t="s">
        <v>18</v>
      </c>
      <c r="G877" s="1" t="s">
        <v>33</v>
      </c>
      <c r="H877" s="1" t="s">
        <v>2984</v>
      </c>
      <c r="I877" s="1" t="s">
        <v>2985</v>
      </c>
      <c r="J877" s="1" t="s">
        <v>2985</v>
      </c>
      <c r="K877" s="1"/>
      <c r="L877" s="1">
        <v>-8.0</v>
      </c>
      <c r="M877" s="1"/>
      <c r="N877" s="1">
        <v>10.804</v>
      </c>
      <c r="O877" s="1" t="s">
        <v>36</v>
      </c>
      <c r="P877" s="1" t="s">
        <v>587</v>
      </c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ht="15.75" hidden="1" customHeight="1">
      <c r="A878" s="1" t="s">
        <v>32</v>
      </c>
      <c r="B878" s="1" t="s">
        <v>17</v>
      </c>
      <c r="C878" s="1">
        <v>276.0</v>
      </c>
      <c r="D878" s="1">
        <v>13.0</v>
      </c>
      <c r="E878" s="1" t="s">
        <v>1980</v>
      </c>
      <c r="F878" s="1" t="s">
        <v>66</v>
      </c>
      <c r="G878" s="1" t="s">
        <v>27</v>
      </c>
      <c r="H878" s="1" t="s">
        <v>2986</v>
      </c>
      <c r="I878" s="1" t="s">
        <v>2987</v>
      </c>
      <c r="J878" s="1" t="s">
        <v>2988</v>
      </c>
      <c r="K878" s="1" t="s">
        <v>2989</v>
      </c>
      <c r="L878" s="1">
        <v>-15.0</v>
      </c>
      <c r="M878" s="1">
        <v>0.02045</v>
      </c>
      <c r="N878" s="1">
        <v>6.050816666666667</v>
      </c>
      <c r="O878" s="1" t="s">
        <v>36</v>
      </c>
      <c r="P878" s="1" t="s">
        <v>2033</v>
      </c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ht="15.75" hidden="1" customHeight="1">
      <c r="A879" s="1" t="s">
        <v>32</v>
      </c>
      <c r="B879" s="1" t="s">
        <v>17</v>
      </c>
      <c r="C879" s="1">
        <v>267.0</v>
      </c>
      <c r="D879" s="1">
        <v>62.0</v>
      </c>
      <c r="E879" s="1"/>
      <c r="F879" s="1" t="s">
        <v>18</v>
      </c>
      <c r="G879" s="1" t="s">
        <v>33</v>
      </c>
      <c r="H879" s="1" t="s">
        <v>2990</v>
      </c>
      <c r="I879" s="1" t="s">
        <v>2991</v>
      </c>
      <c r="J879" s="1" t="s">
        <v>2991</v>
      </c>
      <c r="K879" s="1"/>
      <c r="L879" s="1">
        <v>-11.0</v>
      </c>
      <c r="M879" s="1"/>
      <c r="N879" s="1">
        <v>8.868966666666667</v>
      </c>
      <c r="O879" s="1" t="s">
        <v>36</v>
      </c>
      <c r="P879" s="1" t="s">
        <v>2416</v>
      </c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ht="15.75" hidden="1" customHeight="1">
      <c r="A880" s="1" t="s">
        <v>16</v>
      </c>
      <c r="B880" s="1" t="s">
        <v>17</v>
      </c>
      <c r="C880" s="2">
        <v>209.0</v>
      </c>
      <c r="D880" s="1">
        <v>0.0</v>
      </c>
      <c r="E880" s="1"/>
      <c r="F880" s="1" t="s">
        <v>18</v>
      </c>
      <c r="G880" s="1" t="s">
        <v>19</v>
      </c>
      <c r="H880" s="1" t="s">
        <v>2992</v>
      </c>
      <c r="I880" s="1" t="s">
        <v>2993</v>
      </c>
      <c r="J880" s="1" t="s">
        <v>2993</v>
      </c>
      <c r="K880" s="1"/>
      <c r="L880" s="1">
        <v>1.0</v>
      </c>
      <c r="M880" s="1"/>
      <c r="N880" s="1">
        <v>6.682916666666666</v>
      </c>
      <c r="O880" s="1" t="s">
        <v>22</v>
      </c>
      <c r="P880" s="1" t="s">
        <v>2994</v>
      </c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ht="15.75" hidden="1" customHeight="1">
      <c r="A881" s="1" t="s">
        <v>16</v>
      </c>
      <c r="B881" s="1" t="s">
        <v>17</v>
      </c>
      <c r="C881" s="1">
        <v>249.0</v>
      </c>
      <c r="D881" s="1">
        <v>0.0</v>
      </c>
      <c r="E881" s="1"/>
      <c r="F881" s="1" t="s">
        <v>18</v>
      </c>
      <c r="G881" s="1" t="s">
        <v>19</v>
      </c>
      <c r="H881" s="1" t="s">
        <v>2995</v>
      </c>
      <c r="I881" s="1" t="s">
        <v>2996</v>
      </c>
      <c r="J881" s="1" t="s">
        <v>2996</v>
      </c>
      <c r="K881" s="1"/>
      <c r="L881" s="1">
        <v>5.0</v>
      </c>
      <c r="M881" s="1"/>
      <c r="N881" s="1">
        <v>10.084333333333333</v>
      </c>
      <c r="O881" s="1" t="s">
        <v>22</v>
      </c>
      <c r="P881" s="1" t="s">
        <v>2997</v>
      </c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ht="15.75" hidden="1" customHeight="1">
      <c r="A882" s="1" t="s">
        <v>32</v>
      </c>
      <c r="B882" s="1" t="s">
        <v>17</v>
      </c>
      <c r="C882" s="1">
        <v>387.0</v>
      </c>
      <c r="D882" s="1">
        <v>0.0</v>
      </c>
      <c r="E882" s="1" t="s">
        <v>1980</v>
      </c>
      <c r="F882" s="1" t="s">
        <v>66</v>
      </c>
      <c r="G882" s="1" t="s">
        <v>27</v>
      </c>
      <c r="H882" s="1" t="s">
        <v>2998</v>
      </c>
      <c r="I882" s="1" t="s">
        <v>2999</v>
      </c>
      <c r="J882" s="1" t="s">
        <v>3000</v>
      </c>
      <c r="K882" s="1" t="s">
        <v>3001</v>
      </c>
      <c r="L882" s="1">
        <v>-11.0</v>
      </c>
      <c r="M882" s="1">
        <v>0.00575</v>
      </c>
      <c r="N882" s="1">
        <v>11.011866666666666</v>
      </c>
      <c r="O882" s="1" t="s">
        <v>36</v>
      </c>
      <c r="P882" s="1" t="s">
        <v>3002</v>
      </c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ht="15.75" hidden="1" customHeight="1">
      <c r="A883" s="1" t="s">
        <v>57</v>
      </c>
      <c r="B883" s="1" t="s">
        <v>17</v>
      </c>
      <c r="C883" s="1">
        <v>289.0</v>
      </c>
      <c r="D883" s="1">
        <v>0.0</v>
      </c>
      <c r="E883" s="1" t="s">
        <v>58</v>
      </c>
      <c r="F883" s="1" t="s">
        <v>26</v>
      </c>
      <c r="G883" s="1" t="s">
        <v>27</v>
      </c>
      <c r="H883" s="1" t="s">
        <v>3003</v>
      </c>
      <c r="I883" s="1" t="s">
        <v>3004</v>
      </c>
      <c r="J883" s="1" t="s">
        <v>3004</v>
      </c>
      <c r="K883" s="1"/>
      <c r="L883" s="1">
        <v>-7.0</v>
      </c>
      <c r="M883" s="1"/>
      <c r="N883" s="1">
        <v>7.490466666666666</v>
      </c>
      <c r="O883" s="1" t="s">
        <v>30</v>
      </c>
      <c r="P883" s="1" t="s">
        <v>3005</v>
      </c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ht="15.75" hidden="1" customHeight="1">
      <c r="A884" s="1" t="s">
        <v>57</v>
      </c>
      <c r="B884" s="1" t="s">
        <v>17</v>
      </c>
      <c r="C884" s="1">
        <v>329.0</v>
      </c>
      <c r="D884" s="1">
        <v>0.0</v>
      </c>
      <c r="E884" s="1" t="s">
        <v>58</v>
      </c>
      <c r="F884" s="1" t="s">
        <v>26</v>
      </c>
      <c r="G884" s="1" t="s">
        <v>27</v>
      </c>
      <c r="H884" s="1" t="s">
        <v>3006</v>
      </c>
      <c r="I884" s="1" t="s">
        <v>3007</v>
      </c>
      <c r="J884" s="1" t="s">
        <v>3007</v>
      </c>
      <c r="K884" s="1"/>
      <c r="L884" s="1">
        <v>-3.0</v>
      </c>
      <c r="M884" s="1"/>
      <c r="N884" s="1">
        <v>11.701666666666666</v>
      </c>
      <c r="O884" s="1" t="s">
        <v>30</v>
      </c>
      <c r="P884" s="1" t="s">
        <v>3008</v>
      </c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ht="15.75" hidden="1" customHeight="1">
      <c r="A885" s="1" t="s">
        <v>41</v>
      </c>
      <c r="B885" s="1" t="s">
        <v>17</v>
      </c>
      <c r="C885" s="2">
        <v>642.0</v>
      </c>
      <c r="D885" s="1">
        <v>0.0</v>
      </c>
      <c r="E885" s="1"/>
      <c r="F885" s="1" t="s">
        <v>26</v>
      </c>
      <c r="G885" s="1" t="s">
        <v>27</v>
      </c>
      <c r="H885" s="1" t="s">
        <v>3009</v>
      </c>
      <c r="I885" s="1" t="s">
        <v>3010</v>
      </c>
      <c r="J885" s="1" t="s">
        <v>3010</v>
      </c>
      <c r="K885" s="1"/>
      <c r="L885" s="1">
        <v>-2.0</v>
      </c>
      <c r="M885" s="1"/>
      <c r="N885" s="1">
        <v>12.302033333333334</v>
      </c>
      <c r="O885" s="1" t="s">
        <v>30</v>
      </c>
      <c r="P885" s="1" t="s">
        <v>3011</v>
      </c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ht="15.75" hidden="1" customHeight="1">
      <c r="A886" s="1" t="s">
        <v>32</v>
      </c>
      <c r="B886" s="1" t="s">
        <v>17</v>
      </c>
      <c r="C886" s="1">
        <v>414.0</v>
      </c>
      <c r="D886" s="1">
        <v>104.0</v>
      </c>
      <c r="E886" s="1"/>
      <c r="F886" s="1" t="s">
        <v>18</v>
      </c>
      <c r="G886" s="1" t="s">
        <v>33</v>
      </c>
      <c r="H886" s="1" t="s">
        <v>3012</v>
      </c>
      <c r="I886" s="1" t="s">
        <v>3013</v>
      </c>
      <c r="J886" s="1" t="s">
        <v>3013</v>
      </c>
      <c r="K886" s="1"/>
      <c r="L886" s="1">
        <v>-4.0</v>
      </c>
      <c r="M886" s="1"/>
      <c r="N886" s="1">
        <v>15.175766666666666</v>
      </c>
      <c r="O886" s="1" t="s">
        <v>36</v>
      </c>
      <c r="P886" s="1" t="s">
        <v>3014</v>
      </c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ht="15.75" hidden="1" customHeight="1">
      <c r="A887" s="1" t="s">
        <v>41</v>
      </c>
      <c r="B887" s="1" t="s">
        <v>17</v>
      </c>
      <c r="C887" s="1">
        <v>264.0</v>
      </c>
      <c r="D887" s="1">
        <v>0.0</v>
      </c>
      <c r="E887" s="1"/>
      <c r="F887" s="1" t="s">
        <v>26</v>
      </c>
      <c r="G887" s="1" t="s">
        <v>27</v>
      </c>
      <c r="H887" s="1" t="s">
        <v>3015</v>
      </c>
      <c r="I887" s="1" t="s">
        <v>3016</v>
      </c>
      <c r="J887" s="1" t="s">
        <v>3016</v>
      </c>
      <c r="K887" s="1"/>
      <c r="L887" s="1">
        <v>-8.0</v>
      </c>
      <c r="M887" s="1"/>
      <c r="N887" s="1">
        <v>6.925483333333333</v>
      </c>
      <c r="O887" s="1" t="s">
        <v>30</v>
      </c>
      <c r="P887" s="1" t="s">
        <v>1681</v>
      </c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ht="15.75" hidden="1" customHeight="1">
      <c r="A888" s="1" t="s">
        <v>16</v>
      </c>
      <c r="B888" s="1" t="s">
        <v>17</v>
      </c>
      <c r="C888" s="1">
        <v>249.0</v>
      </c>
      <c r="D888" s="1">
        <v>0.0</v>
      </c>
      <c r="E888" s="1"/>
      <c r="F888" s="1" t="s">
        <v>18</v>
      </c>
      <c r="G888" s="1" t="s">
        <v>19</v>
      </c>
      <c r="H888" s="1" t="s">
        <v>3017</v>
      </c>
      <c r="I888" s="1" t="s">
        <v>3018</v>
      </c>
      <c r="J888" s="1" t="s">
        <v>3018</v>
      </c>
      <c r="K888" s="1"/>
      <c r="L888" s="1">
        <v>2.0</v>
      </c>
      <c r="M888" s="1"/>
      <c r="N888" s="1">
        <v>7.076316666666667</v>
      </c>
      <c r="O888" s="1" t="s">
        <v>22</v>
      </c>
      <c r="P888" s="1" t="s">
        <v>3019</v>
      </c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ht="15.75" hidden="1" customHeight="1">
      <c r="A889" s="1" t="s">
        <v>41</v>
      </c>
      <c r="B889" s="1" t="s">
        <v>17</v>
      </c>
      <c r="C889" s="1">
        <v>528.0</v>
      </c>
      <c r="D889" s="1">
        <v>0.0</v>
      </c>
      <c r="E889" s="1"/>
      <c r="F889" s="1" t="s">
        <v>26</v>
      </c>
      <c r="G889" s="1" t="s">
        <v>27</v>
      </c>
      <c r="H889" s="1" t="s">
        <v>3020</v>
      </c>
      <c r="I889" s="1" t="s">
        <v>3021</v>
      </c>
      <c r="J889" s="1" t="s">
        <v>3021</v>
      </c>
      <c r="K889" s="1"/>
      <c r="L889" s="1">
        <v>-5.0</v>
      </c>
      <c r="M889" s="1"/>
      <c r="N889" s="1">
        <v>9.680583333333333</v>
      </c>
      <c r="O889" s="1" t="s">
        <v>30</v>
      </c>
      <c r="P889" s="1" t="s">
        <v>3022</v>
      </c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ht="15.75" hidden="1" customHeight="1">
      <c r="A890" s="1" t="s">
        <v>41</v>
      </c>
      <c r="B890" s="1" t="s">
        <v>17</v>
      </c>
      <c r="C890" s="1">
        <v>453.0</v>
      </c>
      <c r="D890" s="1">
        <v>0.0</v>
      </c>
      <c r="E890" s="1"/>
      <c r="F890" s="1" t="s">
        <v>26</v>
      </c>
      <c r="G890" s="1" t="s">
        <v>27</v>
      </c>
      <c r="H890" s="1" t="s">
        <v>3023</v>
      </c>
      <c r="I890" s="1" t="s">
        <v>3024</v>
      </c>
      <c r="J890" s="1" t="s">
        <v>3024</v>
      </c>
      <c r="K890" s="1"/>
      <c r="L890" s="1">
        <v>-4.0</v>
      </c>
      <c r="M890" s="1"/>
      <c r="N890" s="1">
        <v>10.856116666666667</v>
      </c>
      <c r="O890" s="1" t="s">
        <v>30</v>
      </c>
      <c r="P890" s="1" t="s">
        <v>3025</v>
      </c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ht="15.75" hidden="1" customHeight="1">
      <c r="A891" s="1" t="s">
        <v>41</v>
      </c>
      <c r="B891" s="1" t="s">
        <v>17</v>
      </c>
      <c r="C891" s="1">
        <v>384.0</v>
      </c>
      <c r="D891" s="1">
        <v>0.0</v>
      </c>
      <c r="E891" s="1"/>
      <c r="F891" s="1" t="s">
        <v>26</v>
      </c>
      <c r="G891" s="1" t="s">
        <v>27</v>
      </c>
      <c r="H891" s="1" t="s">
        <v>3026</v>
      </c>
      <c r="I891" s="1" t="s">
        <v>3027</v>
      </c>
      <c r="J891" s="1" t="s">
        <v>3027</v>
      </c>
      <c r="K891" s="1"/>
      <c r="L891" s="1">
        <v>3.0</v>
      </c>
      <c r="M891" s="1"/>
      <c r="N891" s="1">
        <v>18.9316</v>
      </c>
      <c r="O891" s="1" t="s">
        <v>30</v>
      </c>
      <c r="P891" s="1" t="s">
        <v>3028</v>
      </c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ht="15.75" hidden="1" customHeight="1">
      <c r="A892" s="1" t="s">
        <v>41</v>
      </c>
      <c r="B892" s="1" t="s">
        <v>17</v>
      </c>
      <c r="C892" s="1">
        <v>2317.0</v>
      </c>
      <c r="D892" s="1">
        <v>0.0</v>
      </c>
      <c r="E892" s="1"/>
      <c r="F892" s="1" t="s">
        <v>26</v>
      </c>
      <c r="G892" s="1" t="s">
        <v>27</v>
      </c>
      <c r="H892" s="1" t="s">
        <v>3029</v>
      </c>
      <c r="I892" s="1" t="s">
        <v>3030</v>
      </c>
      <c r="J892" s="1" t="s">
        <v>3030</v>
      </c>
      <c r="K892" s="1"/>
      <c r="L892" s="1">
        <v>13.0</v>
      </c>
      <c r="M892" s="1"/>
      <c r="N892" s="1">
        <v>28.262483333333332</v>
      </c>
      <c r="O892" s="1" t="s">
        <v>30</v>
      </c>
      <c r="P892" s="1" t="s">
        <v>3031</v>
      </c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ht="15.75" hidden="1" customHeight="1">
      <c r="A893" s="1" t="s">
        <v>41</v>
      </c>
      <c r="B893" s="1" t="s">
        <v>17</v>
      </c>
      <c r="C893" s="1">
        <v>321.0</v>
      </c>
      <c r="D893" s="1">
        <v>0.0</v>
      </c>
      <c r="E893" s="1"/>
      <c r="F893" s="1" t="s">
        <v>26</v>
      </c>
      <c r="G893" s="1" t="s">
        <v>27</v>
      </c>
      <c r="H893" s="1" t="s">
        <v>3032</v>
      </c>
      <c r="I893" s="1" t="s">
        <v>3033</v>
      </c>
      <c r="J893" s="1" t="s">
        <v>3033</v>
      </c>
      <c r="K893" s="1"/>
      <c r="L893" s="1">
        <v>5.0</v>
      </c>
      <c r="M893" s="1"/>
      <c r="N893" s="1">
        <v>20.410316666666667</v>
      </c>
      <c r="O893" s="1" t="s">
        <v>30</v>
      </c>
      <c r="P893" s="1" t="s">
        <v>1121</v>
      </c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ht="15.75" hidden="1" customHeight="1">
      <c r="A894" s="1" t="s">
        <v>57</v>
      </c>
      <c r="B894" s="1" t="s">
        <v>17</v>
      </c>
      <c r="C894" s="1">
        <v>572.0</v>
      </c>
      <c r="D894" s="1">
        <v>0.0</v>
      </c>
      <c r="E894" s="1" t="s">
        <v>58</v>
      </c>
      <c r="F894" s="1" t="s">
        <v>26</v>
      </c>
      <c r="G894" s="1" t="s">
        <v>27</v>
      </c>
      <c r="H894" s="1" t="s">
        <v>3034</v>
      </c>
      <c r="I894" s="1" t="s">
        <v>3035</v>
      </c>
      <c r="J894" s="1" t="s">
        <v>3035</v>
      </c>
      <c r="K894" s="1"/>
      <c r="L894" s="1">
        <v>3.0</v>
      </c>
      <c r="M894" s="1"/>
      <c r="N894" s="1">
        <v>21.131683333333335</v>
      </c>
      <c r="O894" s="1" t="s">
        <v>30</v>
      </c>
      <c r="P894" s="1" t="s">
        <v>3036</v>
      </c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ht="15.75" hidden="1" customHeight="1">
      <c r="A895" s="1" t="s">
        <v>16</v>
      </c>
      <c r="B895" s="1" t="s">
        <v>17</v>
      </c>
      <c r="C895" s="2">
        <v>124.5</v>
      </c>
      <c r="D895" s="1">
        <v>124.5</v>
      </c>
      <c r="E895" s="1"/>
      <c r="F895" s="1" t="s">
        <v>18</v>
      </c>
      <c r="G895" s="1" t="s">
        <v>19</v>
      </c>
      <c r="H895" s="1" t="s">
        <v>3037</v>
      </c>
      <c r="I895" s="1" t="s">
        <v>3038</v>
      </c>
      <c r="J895" s="1" t="s">
        <v>3038</v>
      </c>
      <c r="K895" s="1"/>
      <c r="L895" s="1">
        <v>16.0</v>
      </c>
      <c r="M895" s="1"/>
      <c r="N895" s="1">
        <v>21.759483333333332</v>
      </c>
      <c r="O895" s="1" t="s">
        <v>22</v>
      </c>
      <c r="P895" s="1" t="s">
        <v>3039</v>
      </c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ht="15.75" hidden="1" customHeight="1">
      <c r="A896" s="1" t="s">
        <v>16</v>
      </c>
      <c r="B896" s="1" t="s">
        <v>17</v>
      </c>
      <c r="C896" s="1">
        <v>124.5</v>
      </c>
      <c r="D896" s="1">
        <v>124.5</v>
      </c>
      <c r="E896" s="1"/>
      <c r="F896" s="1" t="s">
        <v>18</v>
      </c>
      <c r="G896" s="1" t="s">
        <v>19</v>
      </c>
      <c r="H896" s="1" t="s">
        <v>3040</v>
      </c>
      <c r="I896" s="1" t="s">
        <v>3041</v>
      </c>
      <c r="J896" s="1" t="s">
        <v>3041</v>
      </c>
      <c r="K896" s="1"/>
      <c r="L896" s="1">
        <v>14.0</v>
      </c>
      <c r="M896" s="1"/>
      <c r="N896" s="1">
        <v>19.414516666666668</v>
      </c>
      <c r="O896" s="1" t="s">
        <v>22</v>
      </c>
      <c r="P896" s="1" t="s">
        <v>3042</v>
      </c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ht="15.75" hidden="1" customHeight="1">
      <c r="A897" s="1" t="s">
        <v>16</v>
      </c>
      <c r="B897" s="1" t="s">
        <v>17</v>
      </c>
      <c r="C897" s="2">
        <v>39.0</v>
      </c>
      <c r="D897" s="1">
        <v>0.0</v>
      </c>
      <c r="E897" s="1"/>
      <c r="F897" s="1" t="s">
        <v>18</v>
      </c>
      <c r="G897" s="1" t="s">
        <v>19</v>
      </c>
      <c r="H897" s="1" t="s">
        <v>3043</v>
      </c>
      <c r="I897" s="1" t="s">
        <v>3044</v>
      </c>
      <c r="J897" s="1" t="s">
        <v>3044</v>
      </c>
      <c r="K897" s="1"/>
      <c r="L897" s="1">
        <v>-3.0</v>
      </c>
      <c r="M897" s="1"/>
      <c r="N897" s="1">
        <v>1.6240166666666667</v>
      </c>
      <c r="O897" s="1" t="s">
        <v>22</v>
      </c>
      <c r="P897" s="1" t="s">
        <v>3045</v>
      </c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ht="15.75" hidden="1" customHeight="1">
      <c r="A898" s="1" t="s">
        <v>57</v>
      </c>
      <c r="B898" s="1" t="s">
        <v>17</v>
      </c>
      <c r="C898" s="1">
        <v>935.0</v>
      </c>
      <c r="D898" s="1">
        <v>0.0</v>
      </c>
      <c r="E898" s="1" t="s">
        <v>58</v>
      </c>
      <c r="F898" s="1" t="s">
        <v>26</v>
      </c>
      <c r="G898" s="1" t="s">
        <v>27</v>
      </c>
      <c r="H898" s="1" t="s">
        <v>3046</v>
      </c>
      <c r="I898" s="1" t="s">
        <v>3047</v>
      </c>
      <c r="J898" s="1" t="s">
        <v>3047</v>
      </c>
      <c r="K898" s="1"/>
      <c r="L898" s="1">
        <v>11.0</v>
      </c>
      <c r="M898" s="1"/>
      <c r="N898" s="1">
        <v>26.785433333333334</v>
      </c>
      <c r="O898" s="1" t="s">
        <v>30</v>
      </c>
      <c r="P898" s="1" t="s">
        <v>3048</v>
      </c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ht="15.75" hidden="1" customHeight="1">
      <c r="A899" s="1" t="s">
        <v>32</v>
      </c>
      <c r="B899" s="1" t="s">
        <v>17</v>
      </c>
      <c r="C899" s="2">
        <v>498.0</v>
      </c>
      <c r="D899" s="1">
        <v>0.0</v>
      </c>
      <c r="E899" s="1" t="s">
        <v>1980</v>
      </c>
      <c r="F899" s="1" t="s">
        <v>66</v>
      </c>
      <c r="G899" s="1" t="s">
        <v>19</v>
      </c>
      <c r="H899" s="1" t="s">
        <v>3049</v>
      </c>
      <c r="I899" s="1" t="s">
        <v>3050</v>
      </c>
      <c r="J899" s="1" t="s">
        <v>3051</v>
      </c>
      <c r="K899" s="1" t="s">
        <v>3052</v>
      </c>
      <c r="L899" s="1">
        <v>-10.0</v>
      </c>
      <c r="M899" s="1">
        <v>0.006116666666666667</v>
      </c>
      <c r="N899" s="1">
        <v>19.806933333333333</v>
      </c>
      <c r="O899" s="1" t="s">
        <v>36</v>
      </c>
      <c r="P899" s="1" t="s">
        <v>3053</v>
      </c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ht="15.75" hidden="1" customHeight="1">
      <c r="A900" s="1" t="s">
        <v>32</v>
      </c>
      <c r="B900" s="1" t="s">
        <v>17</v>
      </c>
      <c r="C900" s="1">
        <v>747.0</v>
      </c>
      <c r="D900" s="1">
        <v>0.0</v>
      </c>
      <c r="E900" s="1" t="s">
        <v>1980</v>
      </c>
      <c r="F900" s="1" t="s">
        <v>66</v>
      </c>
      <c r="G900" s="1" t="s">
        <v>19</v>
      </c>
      <c r="H900" s="1" t="s">
        <v>3054</v>
      </c>
      <c r="I900" s="1" t="s">
        <v>3055</v>
      </c>
      <c r="J900" s="1" t="s">
        <v>3056</v>
      </c>
      <c r="K900" s="1" t="s">
        <v>3057</v>
      </c>
      <c r="L900" s="1">
        <v>1.0</v>
      </c>
      <c r="M900" s="1">
        <v>0.0186</v>
      </c>
      <c r="N900" s="1">
        <v>17.5282</v>
      </c>
      <c r="O900" s="1" t="s">
        <v>36</v>
      </c>
      <c r="P900" s="1" t="s">
        <v>3058</v>
      </c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 ht="15.75" customHeight="1">
      <c r="A920" s="1"/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 ht="15.75" customHeight="1">
      <c r="A932" s="1"/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 ht="15.75" customHeight="1">
      <c r="A933" s="1"/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 ht="15.75" customHeight="1">
      <c r="A963" s="1"/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 ht="15.75" customHeight="1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</row>
    <row r="1004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</row>
    <row r="1005" ht="15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</row>
    <row r="1006" ht="15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</row>
    <row r="1007" ht="15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</row>
    <row r="1008" ht="15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</row>
    <row r="1009" ht="15.7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</row>
    <row r="1010" ht="15.7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</row>
    <row r="1011" ht="15.7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</row>
    <row r="1012" ht="15.75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</row>
    <row r="1013" ht="15.75" customHeigh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</row>
    <row r="1014" ht="15.75" customHeight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</row>
    <row r="1015" ht="15.75" customHeight="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</row>
    <row r="1016" ht="15.75" customHeight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</row>
    <row r="1017" ht="15.75" customHeight="1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</row>
    <row r="1018" ht="15.75" customHeight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S1018" s="1"/>
      <c r="T1018" s="1"/>
      <c r="U1018" s="1"/>
      <c r="V1018" s="1"/>
      <c r="W1018" s="1"/>
      <c r="X1018" s="1"/>
      <c r="Y1018" s="1"/>
      <c r="Z1018" s="1"/>
      <c r="AB1018" s="1"/>
      <c r="AC1018" s="1"/>
      <c r="AD1018" s="1"/>
      <c r="AE1018" s="1"/>
      <c r="AF1018" s="1"/>
    </row>
    <row r="1019" ht="15.75" customHeight="1">
      <c r="A1019" s="1"/>
      <c r="B1019" s="1"/>
      <c r="C1019" s="2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</row>
    <row r="1020" ht="15.75" customHeight="1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</row>
    <row r="1021" ht="15.75" customHeight="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</row>
    <row r="1022" ht="15.75" customHeight="1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</row>
    <row r="1023" ht="15.75" customHeight="1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</row>
    <row r="1024" ht="15.75" customHeight="1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</row>
    <row r="1025" ht="15.75" customHeight="1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</row>
    <row r="1026" ht="15.75" customHeight="1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</row>
    <row r="1027" ht="15.75" customHeight="1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</row>
    <row r="1028" ht="15.75" customHeight="1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</row>
    <row r="1029" ht="15.75" customHeight="1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</row>
    <row r="1030" ht="15.75" customHeight="1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</row>
    <row r="1031" ht="15.75" customHeight="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</row>
    <row r="1032" ht="15.75" customHeight="1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</row>
    <row r="1033" ht="15.75" customHeight="1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</row>
    <row r="1034" ht="15.75" customHeight="1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</row>
    <row r="1035" ht="15.75" customHeight="1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</row>
    <row r="1036" ht="15.75" customHeight="1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</row>
    <row r="1037" ht="15.75" customHeight="1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</row>
    <row r="1038" ht="15.75" customHeight="1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</row>
    <row r="1039" ht="15.75" customHeight="1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</row>
    <row r="1040" ht="15.75" customHeight="1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</row>
    <row r="1041" ht="15.75" customHeight="1">
      <c r="A1041" s="1"/>
      <c r="B1041" s="1"/>
      <c r="C1041" s="2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</row>
    <row r="1042" ht="15.75" customHeight="1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</row>
    <row r="1043" ht="15.75" customHeight="1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</row>
    <row r="1044" ht="15.75" customHeight="1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</row>
    <row r="1045" ht="15.75" customHeight="1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</row>
    <row r="1046" ht="15.75" customHeight="1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</row>
    <row r="1047" ht="15.75" customHeight="1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</row>
    <row r="1048" ht="15.75" customHeight="1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</row>
    <row r="1049" ht="15.75" customHeight="1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</row>
    <row r="1050" ht="15.75" customHeight="1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</row>
    <row r="1051" ht="15.75" customHeight="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</row>
    <row r="1052" ht="15.75" customHeight="1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S1052" s="1"/>
      <c r="T1052" s="1"/>
      <c r="U1052" s="1"/>
      <c r="V1052" s="1"/>
      <c r="W1052" s="1"/>
      <c r="X1052" s="1"/>
      <c r="Y1052" s="1"/>
      <c r="Z1052" s="1"/>
      <c r="AB1052" s="1"/>
      <c r="AC1052" s="1"/>
      <c r="AD1052" s="1"/>
      <c r="AE1052" s="1"/>
      <c r="AF1052" s="1"/>
    </row>
    <row r="1053" ht="15.75" customHeight="1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S1053" s="1"/>
      <c r="T1053" s="1"/>
      <c r="U1053" s="1"/>
      <c r="V1053" s="1"/>
      <c r="W1053" s="1"/>
      <c r="X1053" s="1"/>
      <c r="Y1053" s="1"/>
      <c r="Z1053" s="1"/>
      <c r="AB1053" s="1"/>
      <c r="AC1053" s="1"/>
      <c r="AD1053" s="1"/>
      <c r="AE1053" s="1"/>
      <c r="AF1053" s="1"/>
    </row>
    <row r="1054" ht="15.75" customHeight="1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</row>
    <row r="1055" ht="15.75" customHeight="1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</row>
    <row r="1056" ht="15.75" customHeight="1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S1056" s="1"/>
      <c r="T1056" s="1"/>
      <c r="U1056" s="1"/>
      <c r="V1056" s="1"/>
      <c r="W1056" s="1"/>
      <c r="X1056" s="1"/>
      <c r="Y1056" s="1"/>
      <c r="Z1056" s="1"/>
      <c r="AB1056" s="1"/>
      <c r="AC1056" s="1"/>
      <c r="AD1056" s="1"/>
      <c r="AE1056" s="1"/>
      <c r="AF1056" s="1"/>
    </row>
    <row r="1057" ht="15.75" customHeight="1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</row>
    <row r="1058" ht="15.75" customHeight="1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</row>
    <row r="1059" ht="15.75" customHeight="1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S1059" s="1"/>
      <c r="T1059" s="1"/>
      <c r="U1059" s="1"/>
      <c r="V1059" s="1"/>
      <c r="W1059" s="1"/>
      <c r="X1059" s="1"/>
      <c r="Y1059" s="1"/>
      <c r="Z1059" s="1"/>
      <c r="AB1059" s="1"/>
      <c r="AC1059" s="1"/>
      <c r="AD1059" s="1"/>
      <c r="AE1059" s="1"/>
      <c r="AF1059" s="1"/>
    </row>
    <row r="1060" ht="15.75" customHeight="1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</row>
    <row r="1061" ht="15.75" customHeight="1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</row>
    <row r="1062" ht="15.75" customHeight="1">
      <c r="A1062" s="1"/>
      <c r="B1062" s="2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S1062" s="1"/>
      <c r="T1062" s="1"/>
      <c r="U1062" s="1"/>
      <c r="V1062" s="1"/>
      <c r="W1062" s="1"/>
      <c r="X1062" s="1"/>
      <c r="Y1062" s="1"/>
      <c r="Z1062" s="1"/>
      <c r="AB1062" s="1"/>
      <c r="AC1062" s="1"/>
      <c r="AD1062" s="1"/>
      <c r="AE1062" s="1"/>
      <c r="AF1062" s="1"/>
    </row>
    <row r="1063" ht="15.75" customHeight="1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</row>
    <row r="1064" ht="15.75" customHeight="1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</row>
    <row r="1065" ht="15.75" customHeight="1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</row>
    <row r="1066" ht="15.75" customHeight="1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S1066" s="1"/>
      <c r="T1066" s="1"/>
      <c r="U1066" s="1"/>
      <c r="V1066" s="1"/>
      <c r="W1066" s="1"/>
      <c r="X1066" s="1"/>
      <c r="Y1066" s="1"/>
      <c r="Z1066" s="1"/>
      <c r="AB1066" s="1"/>
      <c r="AC1066" s="1"/>
      <c r="AD1066" s="1"/>
      <c r="AE1066" s="1"/>
      <c r="AF1066" s="1"/>
    </row>
    <row r="1067" ht="15.75" customHeight="1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</row>
    <row r="1068" ht="15.75" customHeight="1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</row>
    <row r="1069" ht="15.75" customHeight="1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</row>
    <row r="1070" ht="15.75" customHeight="1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</row>
    <row r="1071" ht="15.75" customHeight="1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</row>
    <row r="1072" ht="15.75" customHeight="1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</row>
    <row r="1073" ht="15.75" customHeight="1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</row>
    <row r="1074" ht="15.75" customHeight="1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</row>
    <row r="1075" ht="15.75" customHeight="1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S1075" s="1"/>
      <c r="T1075" s="1"/>
      <c r="U1075" s="1"/>
      <c r="V1075" s="1"/>
      <c r="W1075" s="1"/>
      <c r="X1075" s="1"/>
      <c r="Y1075" s="1"/>
      <c r="Z1075" s="1"/>
      <c r="AB1075" s="1"/>
      <c r="AC1075" s="1"/>
      <c r="AD1075" s="1"/>
      <c r="AE1075" s="1"/>
      <c r="AF1075" s="1"/>
    </row>
    <row r="1076" ht="15.75" customHeight="1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</row>
    <row r="1077" ht="15.75" customHeight="1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S1077" s="1"/>
      <c r="T1077" s="1"/>
      <c r="U1077" s="1"/>
      <c r="V1077" s="1"/>
      <c r="W1077" s="1"/>
      <c r="X1077" s="1"/>
      <c r="Y1077" s="1"/>
      <c r="Z1077" s="1"/>
      <c r="AB1077" s="1"/>
      <c r="AC1077" s="1"/>
      <c r="AD1077" s="1"/>
      <c r="AE1077" s="1"/>
      <c r="AF1077" s="1"/>
    </row>
    <row r="1078" ht="15.75" customHeight="1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S1078" s="1"/>
      <c r="T1078" s="1"/>
      <c r="U1078" s="1"/>
      <c r="V1078" s="1"/>
      <c r="W1078" s="1"/>
      <c r="X1078" s="1"/>
      <c r="Y1078" s="1"/>
      <c r="Z1078" s="1"/>
      <c r="AB1078" s="1"/>
      <c r="AC1078" s="1"/>
      <c r="AD1078" s="1"/>
      <c r="AE1078" s="1"/>
      <c r="AF1078" s="1"/>
    </row>
    <row r="1079" ht="15.75" customHeight="1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</row>
    <row r="1080" ht="15.75" customHeight="1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</row>
    <row r="1081" ht="15.75" customHeight="1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</row>
    <row r="1082" ht="15.75" customHeight="1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</row>
    <row r="1083" ht="15.75" customHeight="1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</row>
    <row r="1084" ht="15.75" customHeight="1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S1084" s="1"/>
      <c r="T1084" s="1"/>
      <c r="U1084" s="1"/>
      <c r="V1084" s="1"/>
      <c r="W1084" s="1"/>
      <c r="X1084" s="1"/>
      <c r="Y1084" s="1"/>
      <c r="Z1084" s="1"/>
      <c r="AB1084" s="1"/>
      <c r="AC1084" s="1"/>
      <c r="AD1084" s="1"/>
      <c r="AE1084" s="1"/>
      <c r="AF1084" s="1"/>
    </row>
    <row r="1085" ht="15.75" customHeight="1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</row>
    <row r="1086" ht="15.75" customHeight="1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S1086" s="1"/>
      <c r="T1086" s="1"/>
      <c r="U1086" s="1"/>
      <c r="V1086" s="1"/>
      <c r="W1086" s="1"/>
      <c r="X1086" s="1"/>
      <c r="Y1086" s="1"/>
      <c r="Z1086" s="1"/>
      <c r="AB1086" s="1"/>
      <c r="AC1086" s="1"/>
      <c r="AD1086" s="1"/>
      <c r="AE1086" s="1"/>
      <c r="AF1086" s="1"/>
    </row>
    <row r="1087" ht="15.75" customHeight="1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</row>
    <row r="1088" ht="15.75" customHeight="1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</row>
    <row r="1089" ht="15.75" customHeight="1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</row>
    <row r="1090" ht="15.75" customHeight="1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</row>
    <row r="1091" ht="15.75" customHeight="1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</row>
    <row r="1092" ht="15.75" customHeight="1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S1092" s="1"/>
      <c r="T1092" s="1"/>
      <c r="U1092" s="1"/>
      <c r="V1092" s="1"/>
      <c r="W1092" s="1"/>
      <c r="X1092" s="1"/>
      <c r="Y1092" s="1"/>
      <c r="Z1092" s="1"/>
      <c r="AB1092" s="1"/>
      <c r="AC1092" s="1"/>
      <c r="AD1092" s="1"/>
      <c r="AE1092" s="1"/>
      <c r="AF1092" s="1"/>
    </row>
    <row r="1093" ht="15.75" customHeight="1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</row>
    <row r="1094" ht="15.75" customHeight="1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</row>
    <row r="1095" ht="15.75" customHeight="1">
      <c r="A1095" s="1"/>
      <c r="B1095" s="1"/>
      <c r="C1095" s="2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</row>
    <row r="1096" ht="15.75" customHeight="1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</row>
    <row r="1097" ht="15.75" customHeight="1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</row>
    <row r="1098" ht="15.75" customHeight="1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</row>
    <row r="1099" ht="15.75" customHeight="1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</row>
    <row r="1100" ht="15.75" customHeight="1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</row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</sheetData>
  <autoFilter ref="$A$1:$N$1145">
    <filterColumn colId="0">
      <filters blank="1">
        <filter val="damejidlo"/>
        <filter val="wolt"/>
      </filters>
    </filterColumn>
    <filterColumn colId="1">
      <filters blank="1">
        <filter val="canceled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11.5"/>
    <col customWidth="1" min="3" max="3" width="13.75"/>
    <col customWidth="1" min="4" max="4" width="8.63"/>
    <col customWidth="1" min="5" max="5" width="22.88"/>
    <col customWidth="1" min="6" max="26" width="18.0"/>
  </cols>
  <sheetData>
    <row r="1" ht="15.75" customHeight="1">
      <c r="A1" s="3" t="s">
        <v>3059</v>
      </c>
      <c r="B1" s="4"/>
      <c r="C1" s="4"/>
      <c r="D1" s="4"/>
      <c r="E1" s="5"/>
      <c r="F1" s="6" t="s">
        <v>3060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5.75" customHeight="1">
      <c r="A2" s="8"/>
      <c r="B2" s="9"/>
      <c r="C2" s="9"/>
      <c r="D2" s="9"/>
      <c r="E2" s="10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3" t="s">
        <v>3061</v>
      </c>
      <c r="B3" s="4"/>
      <c r="C3" s="4"/>
      <c r="D3" s="4"/>
      <c r="E3" s="5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0.5" customHeight="1">
      <c r="A4" s="8"/>
      <c r="B4" s="9"/>
      <c r="C4" s="9"/>
      <c r="D4" s="9"/>
      <c r="E4" s="10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30.0" customHeight="1">
      <c r="A5" s="11">
        <v>46083.0</v>
      </c>
      <c r="B5" s="4"/>
      <c r="C5" s="12" t="s">
        <v>3062</v>
      </c>
      <c r="D5" s="13">
        <v>46089.0</v>
      </c>
      <c r="E5" s="5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8"/>
      <c r="B6" s="9"/>
      <c r="C6" s="14"/>
      <c r="D6" s="9"/>
      <c r="E6" s="10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15" t="str">
        <f>CHOOSE(WEEKDAY(A5), "Neděle", "Pondělí", "Úterý", "Středa", "Čtvrtek", "Pátek", "Sobota")</f>
        <v>Pondělí</v>
      </c>
      <c r="B7" s="5"/>
      <c r="C7" s="14"/>
      <c r="D7" s="16" t="str">
        <f>CHOOSE(WEEKDAY(D5), "Neděle", "Pondělí", "Úterý", "Středa", "Čtvrtek", "Pátek", "Sobota")</f>
        <v>Neděle</v>
      </c>
      <c r="E7" s="5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8"/>
      <c r="B8" s="10"/>
      <c r="C8" s="14"/>
      <c r="D8" s="9"/>
      <c r="E8" s="10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17" t="s">
        <v>3063</v>
      </c>
      <c r="B9" s="4"/>
      <c r="C9" s="4"/>
      <c r="D9" s="4"/>
      <c r="E9" s="5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18" t="s">
        <v>3064</v>
      </c>
      <c r="B10" s="19" t="s">
        <v>3065</v>
      </c>
      <c r="C10" s="20" t="s">
        <v>3066</v>
      </c>
      <c r="D10" s="19" t="s">
        <v>3067</v>
      </c>
      <c r="E10" s="21" t="s">
        <v>13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22" t="s">
        <v>3068</v>
      </c>
      <c r="B11" s="23">
        <v>28405.0</v>
      </c>
      <c r="C11" s="24">
        <v>9308.0</v>
      </c>
      <c r="D11" s="25">
        <f t="shared" ref="D11:D26" si="1">C11-B11</f>
        <v>-19097</v>
      </c>
      <c r="E11" s="26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22" t="s">
        <v>3069</v>
      </c>
      <c r="B12" s="23">
        <v>30130.0</v>
      </c>
      <c r="C12" s="24">
        <v>30130.0</v>
      </c>
      <c r="D12" s="25">
        <f t="shared" si="1"/>
        <v>0</v>
      </c>
      <c r="E12" s="26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22" t="s">
        <v>3070</v>
      </c>
      <c r="B13" s="23">
        <v>0.0</v>
      </c>
      <c r="C13" s="24"/>
      <c r="D13" s="25">
        <f t="shared" si="1"/>
        <v>0</v>
      </c>
      <c r="E13" s="26" t="s">
        <v>3071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22" t="s">
        <v>3072</v>
      </c>
      <c r="B14" s="23">
        <v>2700.0</v>
      </c>
      <c r="C14" s="24">
        <v>6700.0</v>
      </c>
      <c r="D14" s="25">
        <f t="shared" si="1"/>
        <v>4000</v>
      </c>
      <c r="E14" s="26" t="s">
        <v>3073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27" t="s">
        <v>3074</v>
      </c>
      <c r="B15" s="23">
        <v>0.0</v>
      </c>
      <c r="C15" s="24"/>
      <c r="D15" s="25">
        <f t="shared" si="1"/>
        <v>0</v>
      </c>
      <c r="E15" s="26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7" t="s">
        <v>3075</v>
      </c>
      <c r="B16" s="23">
        <v>223.0</v>
      </c>
      <c r="C16" s="24">
        <v>15335.0</v>
      </c>
      <c r="D16" s="25">
        <f t="shared" si="1"/>
        <v>15112</v>
      </c>
      <c r="E16" s="26" t="s">
        <v>3076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7" t="s">
        <v>3077</v>
      </c>
      <c r="B17" s="23">
        <v>0.0</v>
      </c>
      <c r="C17" s="24"/>
      <c r="D17" s="25">
        <f t="shared" si="1"/>
        <v>0</v>
      </c>
      <c r="E17" s="26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27" t="s">
        <v>3078</v>
      </c>
      <c r="B18" s="23">
        <v>5880.0</v>
      </c>
      <c r="C18" s="24">
        <v>5880.0</v>
      </c>
      <c r="D18" s="25">
        <f t="shared" si="1"/>
        <v>0</v>
      </c>
      <c r="E18" s="26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28" t="s">
        <v>3079</v>
      </c>
      <c r="B19" s="23">
        <v>84725.0</v>
      </c>
      <c r="C19" s="23">
        <f t="array" ref="C19">SUMIFS(INDIRECT(A1 &amp; " Restia!C:C"), INDIRECT(A1 &amp; " Restia!A:A"), A19, INDIRECT(A1 &amp; " Restia!B:B"), "&lt;&gt;cancele")</f>
        <v>84725</v>
      </c>
      <c r="D19" s="25">
        <f t="shared" si="1"/>
        <v>0</v>
      </c>
      <c r="E19" s="26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28" t="s">
        <v>3080</v>
      </c>
      <c r="B20" s="23">
        <v>34212.0</v>
      </c>
      <c r="C20" s="7">
        <f t="array" ref="C20">SUMIFS( INDIRECT(A1 &amp; " Restia!C:C"), INDIRECT(A1 &amp; " Restia!A:A"), A20, INDIRECT(A1 &amp; " Restia!B:B"), "&lt;&gt;canceled" )</f>
        <v>34212</v>
      </c>
      <c r="D20" s="25">
        <f t="shared" si="1"/>
        <v>0</v>
      </c>
      <c r="E20" s="26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28" t="s">
        <v>3081</v>
      </c>
      <c r="B21" s="23">
        <v>85418.0</v>
      </c>
      <c r="C21" s="7">
        <f t="array" ref="C21">SUMIFS( INDIRECT(A1 &amp; " Restia!C:C"), INDIRECT(A1 &amp; " Restia!A:A"), "damejidlo", INDIRECT(A1 &amp; " Restia!G:G"), "online", INDIRECT(A1 &amp; " Restia!B:B"), "&lt;&gt;canceled" )</f>
        <v>85418</v>
      </c>
      <c r="D21" s="25">
        <f t="shared" si="1"/>
        <v>0</v>
      </c>
      <c r="E21" s="26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28" t="s">
        <v>3082</v>
      </c>
      <c r="B22" s="23">
        <v>95186.0</v>
      </c>
      <c r="C22" s="7">
        <f t="array" ref="C22">SUMIFS( INDIRECT(A1 &amp; " Restia!C:C"), INDIRECT(A1 &amp; " Restia!A:A"), "generic", INDIRECT(A1 &amp; " Restia!G:G"), "online", INDIRECT(A1 &amp; " Restia!B:B"), "&lt;&gt;canceled" )</f>
        <v>95186</v>
      </c>
      <c r="D22" s="25">
        <f t="shared" si="1"/>
        <v>0</v>
      </c>
      <c r="E22" s="26"/>
      <c r="F22" s="6" t="s">
        <v>3083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28" t="s">
        <v>3084</v>
      </c>
      <c r="B23" s="23">
        <v>2265.0</v>
      </c>
      <c r="C23" s="7">
        <f t="array" ref="C23">SUMIFS( INDIRECT(A1 &amp; " Restia!C:C"), INDIRECT(A1 &amp; " Restia!E:E"), "wolt kurýr", INDIRECT(A1 &amp; " Restia!A:A"), "&lt;&gt;wolt", INDIRECT(A1 &amp; " Restia!G:G"), "cash", INDIRECT(A1 &amp; " Restia!B:B"), "&lt;&gt;canceled" )</f>
        <v>2265</v>
      </c>
      <c r="D23" s="25">
        <f t="shared" si="1"/>
        <v>0</v>
      </c>
      <c r="E23" s="26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28" t="s">
        <v>3085</v>
      </c>
      <c r="B24" s="23">
        <v>9425.0</v>
      </c>
      <c r="C24" s="7">
        <f t="array" ref="C24">SUMIFS( INDIRECT(A1 &amp; " Restia!C:C"), INDIRECT(A1 &amp; " Restia!A:A"), "damejidlo", INDIRECT(A1 &amp; " Restia!G:G"), "cash", INDIRECT(A1 &amp; " Restia!B:B"), "&lt;&gt;canceled")</f>
        <v>9425</v>
      </c>
      <c r="D24" s="25">
        <f t="shared" si="1"/>
        <v>0</v>
      </c>
      <c r="E24" s="26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29" t="s">
        <v>3086</v>
      </c>
      <c r="B25" s="23">
        <v>369142.5</v>
      </c>
      <c r="C25" s="7">
        <f t="array" ref="C25">SUM(INDIRECT(A1 &amp; " Restia!C:C")) - SUMIFS(INDIRECT(A1 &amp; " Restia!C:C"), INDIRECT(A1 &amp; " Restia!B:B"), "canceled")</f>
        <v>369142.5</v>
      </c>
      <c r="D25" s="25">
        <f t="shared" si="1"/>
        <v>0</v>
      </c>
      <c r="E25" s="26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30" t="s">
        <v>3087</v>
      </c>
      <c r="B26" s="31">
        <v>1.5</v>
      </c>
      <c r="C26" s="25">
        <f>sum(C11:C23)-C25</f>
        <v>16.5</v>
      </c>
      <c r="D26" s="31">
        <f t="shared" si="1"/>
        <v>15</v>
      </c>
      <c r="E26" s="32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D7:E8"/>
    <mergeCell ref="A9:E9"/>
    <mergeCell ref="F22:F26"/>
    <mergeCell ref="A1:E2"/>
    <mergeCell ref="F1:F5"/>
    <mergeCell ref="A3:E4"/>
    <mergeCell ref="A5:B6"/>
    <mergeCell ref="C5:C8"/>
    <mergeCell ref="D5:E6"/>
    <mergeCell ref="A7:B8"/>
  </mergeCells>
  <conditionalFormatting sqref="B26:C26 D11:D26">
    <cfRule type="cellIs" dxfId="0" priority="1" operator="lessThan">
      <formula>0</formula>
    </cfRule>
  </conditionalFormatting>
  <conditionalFormatting sqref="A7:B8">
    <cfRule type="cellIs" dxfId="1" priority="2" operator="notEqual">
      <formula>"Pondělí"</formula>
    </cfRule>
  </conditionalFormatting>
  <conditionalFormatting sqref="D7:E8">
    <cfRule type="cellIs" dxfId="1" priority="3" operator="notEqual">
      <formula>"Neděle"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11.5"/>
    <col customWidth="1" min="3" max="3" width="13.75"/>
    <col customWidth="1" min="4" max="4" width="8.63"/>
    <col customWidth="1" min="5" max="5" width="22.88"/>
    <col customWidth="1" min="6" max="26" width="18.0"/>
  </cols>
  <sheetData>
    <row r="1" ht="15.75" customHeight="1">
      <c r="A1" s="3" t="s">
        <v>3088</v>
      </c>
      <c r="B1" s="4"/>
      <c r="C1" s="4"/>
      <c r="D1" s="4"/>
      <c r="E1" s="5"/>
      <c r="F1" s="6" t="s">
        <v>3060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5.75" customHeight="1">
      <c r="A2" s="8"/>
      <c r="B2" s="9"/>
      <c r="C2" s="9"/>
      <c r="D2" s="9"/>
      <c r="E2" s="10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3" t="s">
        <v>3061</v>
      </c>
      <c r="B3" s="4"/>
      <c r="C3" s="4"/>
      <c r="D3" s="4"/>
      <c r="E3" s="5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0.5" customHeight="1">
      <c r="A4" s="8"/>
      <c r="B4" s="9"/>
      <c r="C4" s="9"/>
      <c r="D4" s="9"/>
      <c r="E4" s="10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30.0" customHeight="1">
      <c r="A5" s="11">
        <v>46083.0</v>
      </c>
      <c r="B5" s="4"/>
      <c r="C5" s="12" t="s">
        <v>3062</v>
      </c>
      <c r="D5" s="13">
        <v>46089.0</v>
      </c>
      <c r="E5" s="5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8"/>
      <c r="B6" s="9"/>
      <c r="C6" s="14"/>
      <c r="D6" s="9"/>
      <c r="E6" s="10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15" t="str">
        <f>CHOOSE(WEEKDAY(A5), "Neděle", "Pondělí", "Úterý", "Středa", "Čtvrtek", "Pátek", "Sobota")</f>
        <v>Pondělí</v>
      </c>
      <c r="B7" s="5"/>
      <c r="C7" s="14"/>
      <c r="D7" s="16" t="str">
        <f>CHOOSE(WEEKDAY(D5), "Neděle", "Pondělí", "Úterý", "Středa", "Čtvrtek", "Pátek", "Sobota")</f>
        <v>Neděle</v>
      </c>
      <c r="E7" s="5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8"/>
      <c r="B8" s="10"/>
      <c r="C8" s="14"/>
      <c r="D8" s="9"/>
      <c r="E8" s="10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17" t="s">
        <v>3063</v>
      </c>
      <c r="B9" s="4"/>
      <c r="C9" s="4"/>
      <c r="D9" s="4"/>
      <c r="E9" s="5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18" t="s">
        <v>3064</v>
      </c>
      <c r="B10" s="19" t="s">
        <v>3065</v>
      </c>
      <c r="C10" s="20" t="s">
        <v>3066</v>
      </c>
      <c r="D10" s="19" t="s">
        <v>3067</v>
      </c>
      <c r="E10" s="21" t="s">
        <v>13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22" t="s">
        <v>3068</v>
      </c>
      <c r="B11" s="23">
        <v>13856.0</v>
      </c>
      <c r="C11" s="24">
        <v>13356.0</v>
      </c>
      <c r="D11" s="25">
        <f t="shared" ref="D11:D26" si="1">C11-B11</f>
        <v>-500</v>
      </c>
      <c r="E11" s="26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22" t="s">
        <v>3069</v>
      </c>
      <c r="B12" s="23">
        <v>12310.0</v>
      </c>
      <c r="C12" s="24">
        <v>12310.0</v>
      </c>
      <c r="D12" s="25">
        <f t="shared" si="1"/>
        <v>0</v>
      </c>
      <c r="E12" s="26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22" t="s">
        <v>3070</v>
      </c>
      <c r="B13" s="23">
        <v>0.0</v>
      </c>
      <c r="C13" s="24"/>
      <c r="D13" s="25">
        <f t="shared" si="1"/>
        <v>0</v>
      </c>
      <c r="E13" s="26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22" t="s">
        <v>3072</v>
      </c>
      <c r="B14" s="23">
        <v>0.0</v>
      </c>
      <c r="C14" s="24"/>
      <c r="D14" s="25">
        <f t="shared" si="1"/>
        <v>0</v>
      </c>
      <c r="E14" s="26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27" t="s">
        <v>3074</v>
      </c>
      <c r="B15" s="23">
        <v>0.0</v>
      </c>
      <c r="C15" s="24"/>
      <c r="D15" s="25">
        <f t="shared" si="1"/>
        <v>0</v>
      </c>
      <c r="E15" s="26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7" t="s">
        <v>3075</v>
      </c>
      <c r="B16" s="23">
        <v>0.0</v>
      </c>
      <c r="C16" s="24"/>
      <c r="D16" s="25">
        <f t="shared" si="1"/>
        <v>0</v>
      </c>
      <c r="E16" s="26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7" t="s">
        <v>3077</v>
      </c>
      <c r="B17" s="23">
        <v>0.0</v>
      </c>
      <c r="C17" s="24">
        <v>500.0</v>
      </c>
      <c r="D17" s="25">
        <f t="shared" si="1"/>
        <v>500</v>
      </c>
      <c r="E17" s="26" t="s">
        <v>3089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27" t="s">
        <v>3078</v>
      </c>
      <c r="B18" s="23">
        <v>1200.0</v>
      </c>
      <c r="C18" s="24">
        <v>1080.0</v>
      </c>
      <c r="D18" s="25">
        <f t="shared" si="1"/>
        <v>-120</v>
      </c>
      <c r="E18" s="26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28" t="s">
        <v>3079</v>
      </c>
      <c r="B19" s="23">
        <v>0.0</v>
      </c>
      <c r="C19" s="23">
        <f t="array" ref="C19">SUMIFS(INDIRECT(A1 &amp; " Restia!C:C"), INDIRECT(A1 &amp; " Restia!A:A"), A19, INDIRECT(A1 &amp; " Restia!B:B"), "&lt;&gt;cancele")</f>
        <v>0</v>
      </c>
      <c r="D19" s="25">
        <f t="shared" si="1"/>
        <v>0</v>
      </c>
      <c r="E19" s="26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28" t="s">
        <v>3080</v>
      </c>
      <c r="B20" s="23">
        <v>5146.0</v>
      </c>
      <c r="C20" s="7">
        <f t="array" ref="C20">SUMIFS( INDIRECT(A1 &amp; " Restia!C:C"), INDIRECT(A1 &amp; " Restia!A:A"), A20, INDIRECT(A1 &amp; " Restia!B:B"), "&lt;&gt;canceled" )</f>
        <v>5146</v>
      </c>
      <c r="D20" s="25">
        <f t="shared" si="1"/>
        <v>0</v>
      </c>
      <c r="E20" s="26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28" t="s">
        <v>3081</v>
      </c>
      <c r="B21" s="23">
        <v>38530.42</v>
      </c>
      <c r="C21" s="7">
        <f t="array" ref="C21">SUMIFS( INDIRECT(A1 &amp; " Restia!C:C"), INDIRECT(A1 &amp; " Restia!A:A"), "damejidlo", INDIRECT(A1 &amp; " Restia!G:G"), "online", INDIRECT(A1 &amp; " Restia!B:B"), "&lt;&gt;canceled" )</f>
        <v>38530.42</v>
      </c>
      <c r="D21" s="25">
        <f t="shared" si="1"/>
        <v>0</v>
      </c>
      <c r="E21" s="26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28" t="s">
        <v>3082</v>
      </c>
      <c r="B22" s="23">
        <v>9454.0</v>
      </c>
      <c r="C22" s="7">
        <f t="array" ref="C22">SUMIFS( INDIRECT(A1 &amp; " Restia!C:C"), INDIRECT(A1 &amp; " Restia!A:A"), "generic", INDIRECT(A1 &amp; " Restia!G:G"), "online", INDIRECT(A1 &amp; " Restia!B:B"), "&lt;&gt;canceled" )</f>
        <v>9454</v>
      </c>
      <c r="D22" s="25">
        <f t="shared" si="1"/>
        <v>0</v>
      </c>
      <c r="E22" s="26"/>
      <c r="F22" s="6" t="s">
        <v>3083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28" t="s">
        <v>3084</v>
      </c>
      <c r="B23" s="23">
        <v>0.0</v>
      </c>
      <c r="C23" s="7">
        <f t="array" ref="C23">SUMIFS( INDIRECT(A1 &amp; " Restia!C:C"), INDIRECT(A1 &amp; " Restia!E:E"), "wolt kurýr", INDIRECT(A1 &amp; " Restia!A:A"), "&lt;&gt;wolt", INDIRECT(A1 &amp; " Restia!G:G"), "cash", INDIRECT(A1 &amp; " Restia!B:B"), "&lt;&gt;canceled" )</f>
        <v>0</v>
      </c>
      <c r="D23" s="25">
        <f t="shared" si="1"/>
        <v>0</v>
      </c>
      <c r="E23" s="26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28" t="s">
        <v>3085</v>
      </c>
      <c r="B24" s="23">
        <v>2629.2</v>
      </c>
      <c r="C24" s="7">
        <f t="array" ref="C24">SUMIFS( INDIRECT(A1 &amp; " Restia!C:C"), INDIRECT(A1 &amp; " Restia!A:A"), "damejidlo", INDIRECT(A1 &amp; " Restia!G:G"), "cash", INDIRECT(A1 &amp; " Restia!B:B"), "&lt;&gt;canceled")</f>
        <v>2629.2</v>
      </c>
      <c r="D24" s="25">
        <f t="shared" si="1"/>
        <v>0</v>
      </c>
      <c r="E24" s="26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29" t="s">
        <v>3086</v>
      </c>
      <c r="B25" s="23">
        <v>80495.91999999998</v>
      </c>
      <c r="C25" s="7">
        <f t="array" ref="C25">SUM(INDIRECT(A1 &amp; " Restia!C:C")) - SUMIFS(INDIRECT(A1 &amp; " Restia!C:C"), INDIRECT(A1 &amp; " Restia!B:B"), "canceled")</f>
        <v>80495.92</v>
      </c>
      <c r="D25" s="31">
        <f t="shared" si="1"/>
        <v>0</v>
      </c>
      <c r="E25" s="26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30" t="s">
        <v>3087</v>
      </c>
      <c r="B26" s="31">
        <v>0.49999999999454303</v>
      </c>
      <c r="C26" s="25">
        <f>sum(C11:C23)-C25</f>
        <v>-119.5</v>
      </c>
      <c r="D26" s="31">
        <f t="shared" si="1"/>
        <v>-120</v>
      </c>
      <c r="E26" s="32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D7:E8"/>
    <mergeCell ref="A9:E9"/>
    <mergeCell ref="F22:F26"/>
    <mergeCell ref="A1:E2"/>
    <mergeCell ref="F1:F5"/>
    <mergeCell ref="A3:E4"/>
    <mergeCell ref="A5:B6"/>
    <mergeCell ref="C5:C8"/>
    <mergeCell ref="D5:E6"/>
    <mergeCell ref="A7:B8"/>
  </mergeCells>
  <conditionalFormatting sqref="B26:C26 D11:D26">
    <cfRule type="cellIs" dxfId="0" priority="1" operator="lessThan">
      <formula>0</formula>
    </cfRule>
  </conditionalFormatting>
  <conditionalFormatting sqref="A7:B8">
    <cfRule type="cellIs" dxfId="1" priority="2" operator="notEqual">
      <formula>"Pondělí"</formula>
    </cfRule>
  </conditionalFormatting>
  <conditionalFormatting sqref="D7:E8">
    <cfRule type="cellIs" dxfId="1" priority="3" operator="notEqual">
      <formula>"Neděle"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11.5"/>
    <col customWidth="1" min="3" max="3" width="13.75"/>
    <col customWidth="1" min="4" max="4" width="8.63"/>
    <col customWidth="1" min="5" max="5" width="22.88"/>
    <col customWidth="1" min="6" max="26" width="18.0"/>
  </cols>
  <sheetData>
    <row r="1" ht="15.75" customHeight="1">
      <c r="A1" s="3" t="s">
        <v>3090</v>
      </c>
      <c r="B1" s="4"/>
      <c r="C1" s="4"/>
      <c r="D1" s="4"/>
      <c r="E1" s="5"/>
      <c r="F1" s="6" t="s">
        <v>3060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5.75" customHeight="1">
      <c r="A2" s="8"/>
      <c r="B2" s="9"/>
      <c r="C2" s="9"/>
      <c r="D2" s="9"/>
      <c r="E2" s="10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3" t="s">
        <v>3061</v>
      </c>
      <c r="B3" s="4"/>
      <c r="C3" s="4"/>
      <c r="D3" s="4"/>
      <c r="E3" s="5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0.5" customHeight="1">
      <c r="A4" s="8"/>
      <c r="B4" s="9"/>
      <c r="C4" s="9"/>
      <c r="D4" s="9"/>
      <c r="E4" s="10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30.0" customHeight="1">
      <c r="A5" s="11">
        <v>46083.0</v>
      </c>
      <c r="B5" s="4"/>
      <c r="C5" s="12" t="s">
        <v>3062</v>
      </c>
      <c r="D5" s="13">
        <v>46089.0</v>
      </c>
      <c r="E5" s="5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8"/>
      <c r="B6" s="9"/>
      <c r="C6" s="14"/>
      <c r="D6" s="9"/>
      <c r="E6" s="10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15" t="str">
        <f>CHOOSE(WEEKDAY(A5), "Neděle", "Pondělí", "Úterý", "Středa", "Čtvrtek", "Pátek", "Sobota")</f>
        <v>Pondělí</v>
      </c>
      <c r="B7" s="5"/>
      <c r="C7" s="14"/>
      <c r="D7" s="16" t="str">
        <f>CHOOSE(WEEKDAY(D5), "Neděle", "Pondělí", "Úterý", "Středa", "Čtvrtek", "Pátek", "Sobota")</f>
        <v>Neděle</v>
      </c>
      <c r="E7" s="5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8"/>
      <c r="B8" s="10"/>
      <c r="C8" s="14"/>
      <c r="D8" s="9"/>
      <c r="E8" s="10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17" t="s">
        <v>3063</v>
      </c>
      <c r="B9" s="4"/>
      <c r="C9" s="4"/>
      <c r="D9" s="4"/>
      <c r="E9" s="5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18" t="s">
        <v>3064</v>
      </c>
      <c r="B10" s="19" t="s">
        <v>3065</v>
      </c>
      <c r="C10" s="20" t="s">
        <v>3066</v>
      </c>
      <c r="D10" s="19" t="s">
        <v>3067</v>
      </c>
      <c r="E10" s="21" t="s">
        <v>13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22" t="s">
        <v>3068</v>
      </c>
      <c r="B11" s="23">
        <v>33879.0</v>
      </c>
      <c r="C11" s="24">
        <v>33888.0</v>
      </c>
      <c r="D11" s="25">
        <f t="shared" ref="D11:D26" si="1">C11-B11</f>
        <v>9</v>
      </c>
      <c r="E11" s="33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22" t="s">
        <v>3069</v>
      </c>
      <c r="B12" s="23">
        <v>35997.0</v>
      </c>
      <c r="C12" s="24">
        <v>35997.0</v>
      </c>
      <c r="D12" s="25">
        <f t="shared" si="1"/>
        <v>0</v>
      </c>
      <c r="E12" s="26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22" t="s">
        <v>3070</v>
      </c>
      <c r="B13" s="23">
        <v>510.0</v>
      </c>
      <c r="C13" s="24">
        <v>510.0</v>
      </c>
      <c r="D13" s="25">
        <f t="shared" si="1"/>
        <v>0</v>
      </c>
      <c r="E13" s="33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22" t="s">
        <v>3072</v>
      </c>
      <c r="B14" s="23">
        <v>0.0</v>
      </c>
      <c r="C14" s="24"/>
      <c r="D14" s="25">
        <f t="shared" si="1"/>
        <v>0</v>
      </c>
      <c r="E14" s="33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27" t="s">
        <v>3074</v>
      </c>
      <c r="B15" s="23">
        <v>0.0</v>
      </c>
      <c r="C15" s="24"/>
      <c r="D15" s="25">
        <f t="shared" si="1"/>
        <v>0</v>
      </c>
      <c r="E15" s="33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7" t="s">
        <v>3075</v>
      </c>
      <c r="B16" s="23">
        <v>0.0</v>
      </c>
      <c r="C16" s="24"/>
      <c r="D16" s="25">
        <f t="shared" si="1"/>
        <v>0</v>
      </c>
      <c r="E16" s="26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7" t="s">
        <v>3077</v>
      </c>
      <c r="B17" s="23">
        <v>1989.0</v>
      </c>
      <c r="C17" s="24">
        <v>1989.0</v>
      </c>
      <c r="D17" s="25">
        <f t="shared" si="1"/>
        <v>0</v>
      </c>
      <c r="E17" s="26" t="s">
        <v>3091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27" t="s">
        <v>3078</v>
      </c>
      <c r="B18" s="23">
        <v>6280.0</v>
      </c>
      <c r="C18" s="24">
        <v>6280.0</v>
      </c>
      <c r="D18" s="25">
        <f t="shared" si="1"/>
        <v>0</v>
      </c>
      <c r="E18" s="33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28" t="s">
        <v>3079</v>
      </c>
      <c r="B19" s="23">
        <v>114003.0</v>
      </c>
      <c r="C19" s="23">
        <f t="array" ref="C19">SUMIFS(INDIRECT(A1 &amp; " Restia!C:C"), INDIRECT(A1 &amp; " Restia!A:A"), A19, INDIRECT(A1 &amp; " Restia!B:B"), "&lt;&gt;canceled")</f>
        <v>114003</v>
      </c>
      <c r="D19" s="25">
        <f t="shared" si="1"/>
        <v>0</v>
      </c>
      <c r="E19" s="33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28" t="s">
        <v>3080</v>
      </c>
      <c r="B20" s="23">
        <v>30533.0</v>
      </c>
      <c r="C20" s="7">
        <f t="array" ref="C20">SUMIFS( INDIRECT(A1 &amp; " Restia!C:C"), INDIRECT(A1 &amp; " Restia!A:A"), A20, INDIRECT(A1 &amp; " Restia!B:B"), "&lt;&gt;canceled" )</f>
        <v>30533</v>
      </c>
      <c r="D20" s="25">
        <f t="shared" si="1"/>
        <v>0</v>
      </c>
      <c r="E20" s="33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28" t="s">
        <v>3081</v>
      </c>
      <c r="B21" s="23">
        <v>110164.0</v>
      </c>
      <c r="C21" s="7">
        <f t="array" ref="C21">SUMIFS( INDIRECT(A1 &amp; " Restia!C:C"), INDIRECT(A1 &amp; " Restia!A:A"), "damejidlo", INDIRECT(A1 &amp; " Restia!G:G"), "online", INDIRECT(A1 &amp; " Restia!B:B"), "&lt;&gt;canceled" )</f>
        <v>110164</v>
      </c>
      <c r="D21" s="25">
        <f t="shared" si="1"/>
        <v>0</v>
      </c>
      <c r="E21" s="33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28" t="s">
        <v>3082</v>
      </c>
      <c r="B22" s="23">
        <v>97610.5</v>
      </c>
      <c r="C22" s="7">
        <f t="array" ref="C22">SUMIFS( INDIRECT(A1 &amp; " Restia!C:C"), INDIRECT(A1 &amp; " Restia!A:A"), "generic", INDIRECT(A1 &amp; " Restia!G:G"), "online", INDIRECT(A1 &amp; " Restia!B:B"), "&lt;&gt;canceled" )</f>
        <v>97610.5</v>
      </c>
      <c r="D22" s="25">
        <f t="shared" si="1"/>
        <v>0</v>
      </c>
      <c r="E22" s="33"/>
      <c r="F22" s="6" t="s">
        <v>3083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28" t="s">
        <v>3084</v>
      </c>
      <c r="B23" s="23">
        <v>1497.0</v>
      </c>
      <c r="C23" s="7">
        <f t="array" ref="C23">SUMIFS( INDIRECT(A1 &amp; " Restia!C:C"), INDIRECT(A1 &amp; " Restia!E:E"), "wolt kurýr", INDIRECT(A1 &amp; " Restia!A:A"), "&lt;&gt;wolt", INDIRECT(A1 &amp; " Restia!G:G"), "cash", INDIRECT(A1 &amp; " Restia!B:B"), "&lt;&gt;canceled" )</f>
        <v>1497</v>
      </c>
      <c r="D23" s="25">
        <f t="shared" si="1"/>
        <v>0</v>
      </c>
      <c r="E23" s="33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28" t="s">
        <v>3085</v>
      </c>
      <c r="B24" s="23">
        <v>12858.0</v>
      </c>
      <c r="C24" s="7">
        <f t="array" ref="C24">SUMIFS( INDIRECT(A1 &amp; " Restia!C:C"), INDIRECT(A1 &amp; " Restia!A:A"), "damejidlo", INDIRECT(A1 &amp; " Restia!G:G"), "cash", INDIRECT(A1 &amp; " Restia!B:B"), "&lt;&gt;canceled")</f>
        <v>12858</v>
      </c>
      <c r="D24" s="25">
        <f t="shared" si="1"/>
        <v>0</v>
      </c>
      <c r="E24" s="33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29" t="s">
        <v>3086</v>
      </c>
      <c r="B25" s="23">
        <v>432458.5</v>
      </c>
      <c r="C25" s="7">
        <f t="array" ref="C25">SUM(INDIRECT(A1 &amp; " Restia!C:C")) - SUMIFS(INDIRECT(A1 &amp; " Restia!C:C"), INDIRECT(A1 &amp; " Restia!B:B"), "canceled")</f>
        <v>432458.5</v>
      </c>
      <c r="D25" s="25">
        <f t="shared" si="1"/>
        <v>0</v>
      </c>
      <c r="E25" s="33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30" t="s">
        <v>3087</v>
      </c>
      <c r="B26" s="34">
        <v>4.0</v>
      </c>
      <c r="C26" s="35">
        <f>sum(C11:C23)-C25</f>
        <v>13</v>
      </c>
      <c r="D26" s="36">
        <f t="shared" si="1"/>
        <v>9</v>
      </c>
      <c r="E26" s="3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D7:E8"/>
    <mergeCell ref="A9:E9"/>
    <mergeCell ref="F22:F26"/>
    <mergeCell ref="A1:E2"/>
    <mergeCell ref="F1:F5"/>
    <mergeCell ref="A3:E4"/>
    <mergeCell ref="A5:B6"/>
    <mergeCell ref="C5:C8"/>
    <mergeCell ref="D5:E6"/>
    <mergeCell ref="A7:B8"/>
  </mergeCells>
  <conditionalFormatting sqref="B26:C26 D11:D26">
    <cfRule type="cellIs" dxfId="0" priority="1" operator="lessThan">
      <formula>0</formula>
    </cfRule>
  </conditionalFormatting>
  <conditionalFormatting sqref="A7:B8">
    <cfRule type="cellIs" dxfId="1" priority="2" operator="notEqual">
      <formula>"Pondělí"</formula>
    </cfRule>
  </conditionalFormatting>
  <conditionalFormatting sqref="D7:E8">
    <cfRule type="cellIs" dxfId="1" priority="3" operator="notEqual">
      <formula>"Neděle"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15.75" customHeight="1">
      <c r="A2" s="1" t="s">
        <v>41</v>
      </c>
      <c r="B2" s="1" t="s">
        <v>17</v>
      </c>
      <c r="C2" s="1">
        <v>313.6</v>
      </c>
      <c r="D2" s="1">
        <v>134.4</v>
      </c>
      <c r="E2" s="1"/>
      <c r="F2" s="1" t="s">
        <v>26</v>
      </c>
      <c r="G2" s="1" t="s">
        <v>19</v>
      </c>
      <c r="H2" s="1" t="s">
        <v>3092</v>
      </c>
      <c r="I2" s="1" t="s">
        <v>3093</v>
      </c>
      <c r="J2" s="1" t="s">
        <v>3093</v>
      </c>
      <c r="K2" s="1"/>
      <c r="L2" s="1">
        <v>-20.0</v>
      </c>
      <c r="M2" s="1"/>
      <c r="N2" s="1">
        <v>9.91145</v>
      </c>
      <c r="O2" s="1" t="s">
        <v>3094</v>
      </c>
      <c r="P2" s="1" t="s">
        <v>3095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ht="15.75" customHeight="1">
      <c r="A3" s="1" t="s">
        <v>41</v>
      </c>
      <c r="B3" s="1" t="s">
        <v>17</v>
      </c>
      <c r="C3" s="1">
        <v>499.8</v>
      </c>
      <c r="D3" s="1">
        <v>214.2</v>
      </c>
      <c r="E3" s="1"/>
      <c r="F3" s="1" t="s">
        <v>26</v>
      </c>
      <c r="G3" s="1" t="s">
        <v>27</v>
      </c>
      <c r="H3" s="1" t="s">
        <v>3096</v>
      </c>
      <c r="I3" s="1" t="s">
        <v>3097</v>
      </c>
      <c r="J3" s="1" t="s">
        <v>3097</v>
      </c>
      <c r="K3" s="1"/>
      <c r="L3" s="1">
        <v>-13.0</v>
      </c>
      <c r="M3" s="1"/>
      <c r="N3" s="1">
        <v>17.096716666666666</v>
      </c>
      <c r="O3" s="1" t="s">
        <v>3094</v>
      </c>
      <c r="P3" s="1" t="s">
        <v>3098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ht="15.75" customHeight="1">
      <c r="A4" s="1" t="s">
        <v>41</v>
      </c>
      <c r="B4" s="1" t="s">
        <v>17</v>
      </c>
      <c r="C4" s="1">
        <v>283.0</v>
      </c>
      <c r="D4" s="1">
        <v>50.0</v>
      </c>
      <c r="E4" s="1"/>
      <c r="F4" s="1" t="s">
        <v>26</v>
      </c>
      <c r="G4" s="1" t="s">
        <v>27</v>
      </c>
      <c r="H4" s="1" t="s">
        <v>3099</v>
      </c>
      <c r="I4" s="1" t="s">
        <v>3100</v>
      </c>
      <c r="J4" s="1" t="s">
        <v>3100</v>
      </c>
      <c r="K4" s="1"/>
      <c r="L4" s="1">
        <v>2.0</v>
      </c>
      <c r="M4" s="1"/>
      <c r="N4" s="1">
        <v>17.209366666666668</v>
      </c>
      <c r="O4" s="1" t="s">
        <v>3094</v>
      </c>
      <c r="P4" s="1" t="s">
        <v>3101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ht="15.75" customHeight="1">
      <c r="A5" s="1" t="s">
        <v>41</v>
      </c>
      <c r="B5" s="1" t="s">
        <v>17</v>
      </c>
      <c r="C5" s="1">
        <v>244.3</v>
      </c>
      <c r="D5" s="1">
        <v>104.7</v>
      </c>
      <c r="E5" s="1"/>
      <c r="F5" s="1" t="s">
        <v>26</v>
      </c>
      <c r="G5" s="1" t="s">
        <v>27</v>
      </c>
      <c r="H5" s="1" t="s">
        <v>3102</v>
      </c>
      <c r="I5" s="1" t="s">
        <v>3103</v>
      </c>
      <c r="J5" s="1" t="s">
        <v>3103</v>
      </c>
      <c r="K5" s="1"/>
      <c r="L5" s="1">
        <v>-1.0</v>
      </c>
      <c r="M5" s="1"/>
      <c r="N5" s="1">
        <v>13.331283333333333</v>
      </c>
      <c r="O5" s="1" t="s">
        <v>3094</v>
      </c>
      <c r="P5" s="1" t="s">
        <v>3104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ht="15.75" customHeight="1">
      <c r="A6" s="1" t="s">
        <v>41</v>
      </c>
      <c r="B6" s="1" t="s">
        <v>17</v>
      </c>
      <c r="C6" s="1">
        <v>244.3</v>
      </c>
      <c r="D6" s="1">
        <v>104.7</v>
      </c>
      <c r="E6" s="1"/>
      <c r="F6" s="1" t="s">
        <v>26</v>
      </c>
      <c r="G6" s="1" t="s">
        <v>27</v>
      </c>
      <c r="H6" s="1" t="s">
        <v>3105</v>
      </c>
      <c r="I6" s="1" t="s">
        <v>3106</v>
      </c>
      <c r="J6" s="1" t="s">
        <v>3106</v>
      </c>
      <c r="K6" s="1"/>
      <c r="L6" s="1">
        <v>0.0</v>
      </c>
      <c r="M6" s="1"/>
      <c r="N6" s="1">
        <v>15.045083333333332</v>
      </c>
      <c r="O6" s="1" t="s">
        <v>3094</v>
      </c>
      <c r="P6" s="1" t="s">
        <v>3107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ht="15.75" customHeight="1">
      <c r="A7" s="1" t="s">
        <v>41</v>
      </c>
      <c r="B7" s="1" t="s">
        <v>17</v>
      </c>
      <c r="C7" s="2">
        <v>233.8</v>
      </c>
      <c r="D7" s="1">
        <v>100.2</v>
      </c>
      <c r="E7" s="1"/>
      <c r="F7" s="1" t="s">
        <v>26</v>
      </c>
      <c r="G7" s="1" t="s">
        <v>27</v>
      </c>
      <c r="H7" s="1" t="s">
        <v>3108</v>
      </c>
      <c r="I7" s="1" t="s">
        <v>3109</v>
      </c>
      <c r="J7" s="1" t="s">
        <v>3109</v>
      </c>
      <c r="K7" s="1"/>
      <c r="L7" s="1">
        <v>0.0</v>
      </c>
      <c r="M7" s="1"/>
      <c r="N7" s="1">
        <v>15.39135</v>
      </c>
      <c r="O7" s="1" t="s">
        <v>3094</v>
      </c>
      <c r="P7" s="1" t="s">
        <v>3110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ht="15.75" customHeight="1">
      <c r="A8" s="1" t="s">
        <v>41</v>
      </c>
      <c r="B8" s="1" t="s">
        <v>17</v>
      </c>
      <c r="C8" s="1">
        <v>244.3</v>
      </c>
      <c r="D8" s="1">
        <v>104.7</v>
      </c>
      <c r="E8" s="1"/>
      <c r="F8" s="1" t="s">
        <v>26</v>
      </c>
      <c r="G8" s="1" t="s">
        <v>27</v>
      </c>
      <c r="H8" s="1" t="s">
        <v>3111</v>
      </c>
      <c r="I8" s="1" t="s">
        <v>3112</v>
      </c>
      <c r="J8" s="1" t="s">
        <v>3112</v>
      </c>
      <c r="K8" s="1"/>
      <c r="L8" s="1">
        <v>7.0</v>
      </c>
      <c r="M8" s="1"/>
      <c r="N8" s="1">
        <v>22.989133333333335</v>
      </c>
      <c r="O8" s="1" t="s">
        <v>3094</v>
      </c>
      <c r="P8" s="1" t="s">
        <v>3113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ht="15.75" customHeight="1">
      <c r="A9" s="1" t="s">
        <v>41</v>
      </c>
      <c r="B9" s="1" t="s">
        <v>17</v>
      </c>
      <c r="C9" s="1">
        <v>310.1</v>
      </c>
      <c r="D9" s="1">
        <v>132.9</v>
      </c>
      <c r="E9" s="1"/>
      <c r="F9" s="1" t="s">
        <v>26</v>
      </c>
      <c r="G9" s="1" t="s">
        <v>27</v>
      </c>
      <c r="H9" s="1" t="s">
        <v>3114</v>
      </c>
      <c r="I9" s="1" t="s">
        <v>3115</v>
      </c>
      <c r="J9" s="1" t="s">
        <v>3115</v>
      </c>
      <c r="K9" s="1"/>
      <c r="L9" s="1">
        <v>-3.0</v>
      </c>
      <c r="M9" s="1"/>
      <c r="N9" s="1">
        <v>11.005133333333333</v>
      </c>
      <c r="O9" s="1" t="s">
        <v>3094</v>
      </c>
      <c r="P9" s="1" t="s">
        <v>3116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ht="15.75" customHeight="1">
      <c r="A10" s="1" t="s">
        <v>41</v>
      </c>
      <c r="B10" s="1" t="s">
        <v>17</v>
      </c>
      <c r="C10" s="2">
        <v>270.9</v>
      </c>
      <c r="D10" s="1">
        <v>116.1</v>
      </c>
      <c r="E10" s="1"/>
      <c r="F10" s="1" t="s">
        <v>26</v>
      </c>
      <c r="G10" s="1" t="s">
        <v>27</v>
      </c>
      <c r="H10" s="1" t="s">
        <v>3117</v>
      </c>
      <c r="I10" s="1" t="s">
        <v>3118</v>
      </c>
      <c r="J10" s="1" t="s">
        <v>3118</v>
      </c>
      <c r="K10" s="1"/>
      <c r="L10" s="1">
        <v>-6.0</v>
      </c>
      <c r="M10" s="1"/>
      <c r="N10" s="1">
        <v>8.429316666666667</v>
      </c>
      <c r="O10" s="1" t="s">
        <v>3094</v>
      </c>
      <c r="P10" s="1" t="s">
        <v>3119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ht="15.75" customHeight="1">
      <c r="A11" s="1" t="s">
        <v>41</v>
      </c>
      <c r="B11" s="1" t="s">
        <v>17</v>
      </c>
      <c r="C11" s="1">
        <v>244.3</v>
      </c>
      <c r="D11" s="1">
        <v>104.7</v>
      </c>
      <c r="E11" s="1"/>
      <c r="F11" s="1" t="s">
        <v>26</v>
      </c>
      <c r="G11" s="1" t="s">
        <v>27</v>
      </c>
      <c r="H11" s="1" t="s">
        <v>3120</v>
      </c>
      <c r="I11" s="1" t="s">
        <v>3121</v>
      </c>
      <c r="J11" s="1" t="s">
        <v>3121</v>
      </c>
      <c r="K11" s="1"/>
      <c r="L11" s="1">
        <v>-3.0</v>
      </c>
      <c r="M11" s="1"/>
      <c r="N11" s="1">
        <v>11.309416666666667</v>
      </c>
      <c r="O11" s="1" t="s">
        <v>3094</v>
      </c>
      <c r="P11" s="1" t="s">
        <v>3122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E11" s="1"/>
      <c r="AF11" s="1"/>
    </row>
    <row r="12" ht="15.75" customHeight="1">
      <c r="A12" s="1" t="s">
        <v>41</v>
      </c>
      <c r="B12" s="1" t="s">
        <v>17</v>
      </c>
      <c r="C12" s="2">
        <v>396.9</v>
      </c>
      <c r="D12" s="1">
        <v>170.1</v>
      </c>
      <c r="E12" s="1"/>
      <c r="F12" s="1" t="s">
        <v>26</v>
      </c>
      <c r="G12" s="1" t="s">
        <v>27</v>
      </c>
      <c r="H12" s="1" t="s">
        <v>3123</v>
      </c>
      <c r="I12" s="1" t="s">
        <v>3124</v>
      </c>
      <c r="J12" s="1" t="s">
        <v>3124</v>
      </c>
      <c r="K12" s="1"/>
      <c r="L12" s="1">
        <v>-7.0</v>
      </c>
      <c r="M12" s="1"/>
      <c r="N12" s="1">
        <v>7.710716666666666</v>
      </c>
      <c r="O12" s="1" t="s">
        <v>3094</v>
      </c>
      <c r="P12" s="1" t="s">
        <v>3125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ht="15.75" customHeight="1">
      <c r="A13" s="1" t="s">
        <v>16</v>
      </c>
      <c r="B13" s="1" t="s">
        <v>17</v>
      </c>
      <c r="C13" s="1">
        <v>329.0</v>
      </c>
      <c r="D13" s="1">
        <v>0.0</v>
      </c>
      <c r="E13" s="1" t="s">
        <v>3126</v>
      </c>
      <c r="F13" s="1" t="s">
        <v>66</v>
      </c>
      <c r="G13" s="1" t="s">
        <v>19</v>
      </c>
      <c r="H13" s="1" t="s">
        <v>3127</v>
      </c>
      <c r="I13" s="1" t="s">
        <v>3128</v>
      </c>
      <c r="J13" s="1" t="s">
        <v>3129</v>
      </c>
      <c r="K13" s="1" t="s">
        <v>3130</v>
      </c>
      <c r="L13" s="1">
        <v>-6.0</v>
      </c>
      <c r="M13" s="1">
        <v>0.9313166666666667</v>
      </c>
      <c r="N13" s="1">
        <v>11.560383333333334</v>
      </c>
      <c r="O13" s="1" t="s">
        <v>22</v>
      </c>
      <c r="P13" s="1" t="s">
        <v>3131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ht="15.75" customHeight="1">
      <c r="A14" s="1" t="s">
        <v>24</v>
      </c>
      <c r="B14" s="1" t="s">
        <v>17</v>
      </c>
      <c r="C14" s="1">
        <v>374.0</v>
      </c>
      <c r="D14" s="1">
        <v>0.0</v>
      </c>
      <c r="E14" s="1" t="s">
        <v>1510</v>
      </c>
      <c r="F14" s="1" t="s">
        <v>26</v>
      </c>
      <c r="G14" s="1" t="s">
        <v>27</v>
      </c>
      <c r="H14" s="1" t="s">
        <v>3132</v>
      </c>
      <c r="I14" s="1" t="s">
        <v>3133</v>
      </c>
      <c r="J14" s="1" t="s">
        <v>3133</v>
      </c>
      <c r="K14" s="1"/>
      <c r="L14" s="1">
        <v>-9.0</v>
      </c>
      <c r="M14" s="1"/>
      <c r="N14" s="1">
        <v>5.1305</v>
      </c>
      <c r="O14" s="1" t="s">
        <v>3094</v>
      </c>
      <c r="P14" s="1" t="s">
        <v>3134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ht="15.75" customHeight="1">
      <c r="A15" s="1" t="s">
        <v>16</v>
      </c>
      <c r="B15" s="1" t="s">
        <v>17</v>
      </c>
      <c r="C15" s="2">
        <v>259.0</v>
      </c>
      <c r="D15" s="1">
        <v>0.0</v>
      </c>
      <c r="E15" s="1"/>
      <c r="F15" s="1" t="s">
        <v>18</v>
      </c>
      <c r="G15" s="1" t="s">
        <v>33</v>
      </c>
      <c r="H15" s="1" t="s">
        <v>3135</v>
      </c>
      <c r="I15" s="1" t="s">
        <v>3136</v>
      </c>
      <c r="J15" s="1" t="s">
        <v>3136</v>
      </c>
      <c r="K15" s="1"/>
      <c r="L15" s="1">
        <v>11.0</v>
      </c>
      <c r="M15" s="1"/>
      <c r="N15" s="1">
        <v>16.288933333333333</v>
      </c>
      <c r="O15" s="1" t="s">
        <v>22</v>
      </c>
      <c r="P15" s="1" t="s">
        <v>3137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ht="15.75" customHeight="1">
      <c r="A16" s="1" t="s">
        <v>41</v>
      </c>
      <c r="B16" s="1" t="s">
        <v>17</v>
      </c>
      <c r="C16" s="1">
        <v>317.1</v>
      </c>
      <c r="D16" s="1">
        <v>135.9</v>
      </c>
      <c r="E16" s="1"/>
      <c r="F16" s="1" t="s">
        <v>26</v>
      </c>
      <c r="G16" s="1" t="s">
        <v>27</v>
      </c>
      <c r="H16" s="1" t="s">
        <v>3138</v>
      </c>
      <c r="I16" s="1" t="s">
        <v>3139</v>
      </c>
      <c r="J16" s="1" t="s">
        <v>3139</v>
      </c>
      <c r="K16" s="1"/>
      <c r="L16" s="1">
        <v>-2.0</v>
      </c>
      <c r="M16" s="1"/>
      <c r="N16" s="1">
        <v>12.707483333333334</v>
      </c>
      <c r="O16" s="1" t="s">
        <v>3094</v>
      </c>
      <c r="P16" s="1" t="s">
        <v>3140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ht="15.75" customHeight="1">
      <c r="A17" s="1" t="s">
        <v>32</v>
      </c>
      <c r="B17" s="1" t="s">
        <v>17</v>
      </c>
      <c r="C17" s="1">
        <v>268.0</v>
      </c>
      <c r="D17" s="1">
        <v>66.0</v>
      </c>
      <c r="E17" s="1"/>
      <c r="F17" s="1" t="s">
        <v>18</v>
      </c>
      <c r="G17" s="1" t="s">
        <v>27</v>
      </c>
      <c r="H17" s="1" t="s">
        <v>3141</v>
      </c>
      <c r="I17" s="1" t="s">
        <v>3142</v>
      </c>
      <c r="J17" s="1" t="s">
        <v>3142</v>
      </c>
      <c r="K17" s="1"/>
      <c r="L17" s="1">
        <v>-8.0</v>
      </c>
      <c r="M17" s="1"/>
      <c r="N17" s="1">
        <v>10.101766666666666</v>
      </c>
      <c r="O17" s="1" t="s">
        <v>36</v>
      </c>
      <c r="P17" s="1" t="s">
        <v>3143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ht="15.75" customHeight="1">
      <c r="A18" s="1" t="s">
        <v>32</v>
      </c>
      <c r="B18" s="1" t="s">
        <v>17</v>
      </c>
      <c r="C18" s="1">
        <v>538.0</v>
      </c>
      <c r="D18" s="1">
        <v>0.0</v>
      </c>
      <c r="E18" s="1" t="s">
        <v>3126</v>
      </c>
      <c r="F18" s="1" t="s">
        <v>66</v>
      </c>
      <c r="G18" s="1" t="s">
        <v>27</v>
      </c>
      <c r="H18" s="1" t="s">
        <v>3144</v>
      </c>
      <c r="I18" s="1" t="s">
        <v>3145</v>
      </c>
      <c r="J18" s="1" t="s">
        <v>3146</v>
      </c>
      <c r="K18" s="1" t="s">
        <v>3147</v>
      </c>
      <c r="L18" s="1">
        <v>-3.0</v>
      </c>
      <c r="M18" s="1">
        <v>0.6178833333333333</v>
      </c>
      <c r="N18" s="1">
        <v>5.8197833333333335</v>
      </c>
      <c r="O18" s="1" t="s">
        <v>36</v>
      </c>
      <c r="P18" s="1" t="s">
        <v>3148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ht="15.75" customHeight="1">
      <c r="A19" s="1" t="s">
        <v>41</v>
      </c>
      <c r="B19" s="1" t="s">
        <v>17</v>
      </c>
      <c r="C19" s="2">
        <v>383.6</v>
      </c>
      <c r="D19" s="1">
        <v>164.4</v>
      </c>
      <c r="E19" s="1"/>
      <c r="F19" s="1" t="s">
        <v>26</v>
      </c>
      <c r="G19" s="1" t="s">
        <v>27</v>
      </c>
      <c r="H19" s="1" t="s">
        <v>3149</v>
      </c>
      <c r="I19" s="1" t="s">
        <v>3150</v>
      </c>
      <c r="J19" s="1" t="s">
        <v>3150</v>
      </c>
      <c r="K19" s="1"/>
      <c r="L19" s="1">
        <v>-6.0</v>
      </c>
      <c r="M19" s="1"/>
      <c r="N19" s="1">
        <v>8.022183333333333</v>
      </c>
      <c r="O19" s="1" t="s">
        <v>3094</v>
      </c>
      <c r="P19" s="1" t="s">
        <v>3151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ht="15.75" customHeight="1">
      <c r="A20" s="1" t="s">
        <v>41</v>
      </c>
      <c r="B20" s="1" t="s">
        <v>17</v>
      </c>
      <c r="C20" s="2">
        <v>271.6</v>
      </c>
      <c r="D20" s="1">
        <v>116.4</v>
      </c>
      <c r="E20" s="1"/>
      <c r="F20" s="1" t="s">
        <v>26</v>
      </c>
      <c r="G20" s="1" t="s">
        <v>27</v>
      </c>
      <c r="H20" s="1" t="s">
        <v>3152</v>
      </c>
      <c r="I20" s="1" t="s">
        <v>3153</v>
      </c>
      <c r="J20" s="1" t="s">
        <v>3153</v>
      </c>
      <c r="K20" s="1"/>
      <c r="L20" s="1">
        <v>-9.0</v>
      </c>
      <c r="M20" s="1"/>
      <c r="N20" s="1">
        <v>5.00875</v>
      </c>
      <c r="O20" s="1" t="s">
        <v>3094</v>
      </c>
      <c r="P20" s="1" t="s">
        <v>3154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ht="15.75" customHeight="1">
      <c r="A21" s="1" t="s">
        <v>41</v>
      </c>
      <c r="B21" s="1" t="s">
        <v>17</v>
      </c>
      <c r="C21" s="2">
        <v>592.0</v>
      </c>
      <c r="D21" s="1">
        <v>0.0</v>
      </c>
      <c r="E21" s="1"/>
      <c r="F21" s="1" t="s">
        <v>26</v>
      </c>
      <c r="G21" s="1" t="s">
        <v>27</v>
      </c>
      <c r="H21" s="1" t="s">
        <v>3155</v>
      </c>
      <c r="I21" s="1" t="s">
        <v>3156</v>
      </c>
      <c r="J21" s="1" t="s">
        <v>3156</v>
      </c>
      <c r="K21" s="1"/>
      <c r="L21" s="1">
        <v>-8.0</v>
      </c>
      <c r="M21" s="1"/>
      <c r="N21" s="1">
        <v>6.27515</v>
      </c>
      <c r="O21" s="1" t="s">
        <v>3094</v>
      </c>
      <c r="P21" s="1" t="s">
        <v>3157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ht="15.75" customHeight="1">
      <c r="A22" s="1" t="s">
        <v>32</v>
      </c>
      <c r="B22" s="1" t="s">
        <v>17</v>
      </c>
      <c r="C22" s="2">
        <v>320.0</v>
      </c>
      <c r="D22" s="1">
        <v>78.0</v>
      </c>
      <c r="E22" s="1"/>
      <c r="F22" s="1" t="s">
        <v>18</v>
      </c>
      <c r="G22" s="1" t="s">
        <v>27</v>
      </c>
      <c r="H22" s="1" t="s">
        <v>3158</v>
      </c>
      <c r="I22" s="1" t="s">
        <v>3159</v>
      </c>
      <c r="J22" s="1" t="s">
        <v>3159</v>
      </c>
      <c r="K22" s="1"/>
      <c r="L22" s="1">
        <v>-9.0</v>
      </c>
      <c r="M22" s="1"/>
      <c r="N22" s="1">
        <v>9.49505</v>
      </c>
      <c r="O22" s="1" t="s">
        <v>36</v>
      </c>
      <c r="P22" s="1" t="s">
        <v>3160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ht="15.75" customHeight="1">
      <c r="A23" s="1" t="s">
        <v>41</v>
      </c>
      <c r="B23" s="1" t="s">
        <v>17</v>
      </c>
      <c r="C23" s="1">
        <v>723.11</v>
      </c>
      <c r="D23" s="1">
        <v>309.89</v>
      </c>
      <c r="E23" s="1"/>
      <c r="F23" s="1" t="s">
        <v>26</v>
      </c>
      <c r="G23" s="1" t="s">
        <v>27</v>
      </c>
      <c r="H23" s="1" t="s">
        <v>3161</v>
      </c>
      <c r="I23" s="1" t="s">
        <v>3162</v>
      </c>
      <c r="J23" s="1" t="s">
        <v>3162</v>
      </c>
      <c r="K23" s="1"/>
      <c r="L23" s="1">
        <v>3.0</v>
      </c>
      <c r="M23" s="1"/>
      <c r="N23" s="1">
        <v>18.137883333333335</v>
      </c>
      <c r="O23" s="1" t="s">
        <v>3094</v>
      </c>
      <c r="P23" s="1" t="s">
        <v>3163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ht="15.75" customHeight="1">
      <c r="A24" s="1" t="s">
        <v>41</v>
      </c>
      <c r="B24" s="1" t="s">
        <v>17</v>
      </c>
      <c r="C24" s="2">
        <v>439.6</v>
      </c>
      <c r="D24" s="1">
        <v>188.4</v>
      </c>
      <c r="E24" s="1"/>
      <c r="F24" s="1" t="s">
        <v>26</v>
      </c>
      <c r="G24" s="1" t="s">
        <v>27</v>
      </c>
      <c r="H24" s="1" t="s">
        <v>3164</v>
      </c>
      <c r="I24" s="1" t="s">
        <v>3165</v>
      </c>
      <c r="J24" s="1" t="s">
        <v>3165</v>
      </c>
      <c r="K24" s="1"/>
      <c r="L24" s="1">
        <v>-6.0</v>
      </c>
      <c r="M24" s="1"/>
      <c r="N24" s="1">
        <v>8.536966666666666</v>
      </c>
      <c r="O24" s="1" t="s">
        <v>3094</v>
      </c>
      <c r="P24" s="1" t="s">
        <v>3166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E24" s="1"/>
      <c r="AF24" s="1"/>
    </row>
    <row r="25" ht="15.75" customHeight="1">
      <c r="A25" s="1" t="s">
        <v>41</v>
      </c>
      <c r="B25" s="1" t="s">
        <v>17</v>
      </c>
      <c r="C25" s="1">
        <v>284.0</v>
      </c>
      <c r="D25" s="1">
        <v>100.0</v>
      </c>
      <c r="E25" s="1"/>
      <c r="F25" s="1" t="s">
        <v>26</v>
      </c>
      <c r="G25" s="1" t="s">
        <v>27</v>
      </c>
      <c r="H25" s="1" t="s">
        <v>3167</v>
      </c>
      <c r="I25" s="1" t="s">
        <v>3168</v>
      </c>
      <c r="J25" s="1" t="s">
        <v>3168</v>
      </c>
      <c r="K25" s="1"/>
      <c r="L25" s="1">
        <v>-10.0</v>
      </c>
      <c r="M25" s="1"/>
      <c r="N25" s="1">
        <v>4.1253</v>
      </c>
      <c r="O25" s="1" t="s">
        <v>3094</v>
      </c>
      <c r="P25" s="1" t="s">
        <v>3169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ht="15.75" customHeight="1">
      <c r="A26" s="1" t="s">
        <v>16</v>
      </c>
      <c r="B26" s="1" t="s">
        <v>17</v>
      </c>
      <c r="C26" s="1">
        <v>139.0</v>
      </c>
      <c r="D26" s="1">
        <v>0.0</v>
      </c>
      <c r="E26" s="1"/>
      <c r="F26" s="1" t="s">
        <v>18</v>
      </c>
      <c r="G26" s="1" t="s">
        <v>33</v>
      </c>
      <c r="H26" s="1" t="s">
        <v>3170</v>
      </c>
      <c r="I26" s="1" t="s">
        <v>3171</v>
      </c>
      <c r="J26" s="1" t="s">
        <v>3171</v>
      </c>
      <c r="K26" s="1"/>
      <c r="L26" s="1">
        <v>-4.0</v>
      </c>
      <c r="M26" s="1"/>
      <c r="N26" s="1">
        <v>0.4192666666666667</v>
      </c>
      <c r="O26" s="1" t="s">
        <v>22</v>
      </c>
      <c r="P26" s="1" t="s">
        <v>3172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ht="15.75" customHeight="1">
      <c r="A27" s="1" t="s">
        <v>16</v>
      </c>
      <c r="B27" s="1" t="s">
        <v>17</v>
      </c>
      <c r="C27" s="1">
        <v>564.0</v>
      </c>
      <c r="D27" s="1">
        <v>0.0</v>
      </c>
      <c r="E27" s="1"/>
      <c r="F27" s="1" t="s">
        <v>18</v>
      </c>
      <c r="G27" s="1" t="s">
        <v>33</v>
      </c>
      <c r="H27" s="1" t="s">
        <v>3173</v>
      </c>
      <c r="I27" s="1" t="s">
        <v>3174</v>
      </c>
      <c r="J27" s="1" t="s">
        <v>3174</v>
      </c>
      <c r="K27" s="1"/>
      <c r="L27" s="1">
        <v>9.0</v>
      </c>
      <c r="M27" s="1"/>
      <c r="N27" s="1">
        <v>14.5495</v>
      </c>
      <c r="O27" s="1" t="s">
        <v>22</v>
      </c>
      <c r="P27" s="1" t="s">
        <v>3175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E27" s="1"/>
      <c r="AF27" s="1"/>
    </row>
    <row r="28" ht="15.75" customHeight="1">
      <c r="A28" s="1" t="s">
        <v>41</v>
      </c>
      <c r="B28" s="1" t="s">
        <v>17</v>
      </c>
      <c r="C28" s="1">
        <v>345.1</v>
      </c>
      <c r="D28" s="1">
        <v>147.9</v>
      </c>
      <c r="E28" s="1"/>
      <c r="F28" s="1" t="s">
        <v>26</v>
      </c>
      <c r="G28" s="1" t="s">
        <v>27</v>
      </c>
      <c r="H28" s="1" t="s">
        <v>3176</v>
      </c>
      <c r="I28" s="1" t="s">
        <v>3177</v>
      </c>
      <c r="J28" s="1" t="s">
        <v>3177</v>
      </c>
      <c r="K28" s="1"/>
      <c r="L28" s="1">
        <v>-8.0</v>
      </c>
      <c r="M28" s="1"/>
      <c r="N28" s="1">
        <v>6.493333333333333</v>
      </c>
      <c r="O28" s="1" t="s">
        <v>3094</v>
      </c>
      <c r="P28" s="1" t="s">
        <v>3178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ht="15.75" customHeight="1">
      <c r="A29" s="1" t="s">
        <v>41</v>
      </c>
      <c r="B29" s="1" t="s">
        <v>17</v>
      </c>
      <c r="C29" s="1">
        <v>299.0</v>
      </c>
      <c r="D29" s="1">
        <v>0.0</v>
      </c>
      <c r="E29" s="1"/>
      <c r="F29" s="1" t="s">
        <v>26</v>
      </c>
      <c r="G29" s="1" t="s">
        <v>27</v>
      </c>
      <c r="H29" s="1" t="s">
        <v>3179</v>
      </c>
      <c r="I29" s="1" t="s">
        <v>3180</v>
      </c>
      <c r="J29" s="1" t="s">
        <v>3180</v>
      </c>
      <c r="K29" s="1"/>
      <c r="L29" s="1">
        <v>-7.0</v>
      </c>
      <c r="M29" s="1"/>
      <c r="N29" s="1">
        <v>7.0884</v>
      </c>
      <c r="O29" s="1" t="s">
        <v>3094</v>
      </c>
      <c r="P29" s="1" t="s">
        <v>3181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ht="15.75" customHeight="1">
      <c r="A30" s="1" t="s">
        <v>41</v>
      </c>
      <c r="B30" s="2" t="s">
        <v>17</v>
      </c>
      <c r="C30" s="2">
        <v>473.2</v>
      </c>
      <c r="D30" s="1">
        <v>202.8</v>
      </c>
      <c r="E30" s="1"/>
      <c r="F30" s="1" t="s">
        <v>26</v>
      </c>
      <c r="G30" s="1" t="s">
        <v>27</v>
      </c>
      <c r="H30" s="1" t="s">
        <v>3182</v>
      </c>
      <c r="I30" s="1" t="s">
        <v>3183</v>
      </c>
      <c r="J30" s="1" t="s">
        <v>3183</v>
      </c>
      <c r="K30" s="1"/>
      <c r="L30" s="1">
        <v>-4.0</v>
      </c>
      <c r="M30" s="1"/>
      <c r="N30" s="1">
        <v>10.368</v>
      </c>
      <c r="O30" s="1" t="s">
        <v>3094</v>
      </c>
      <c r="P30" s="1" t="s">
        <v>3184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ht="15.75" customHeight="1">
      <c r="A31" s="1" t="s">
        <v>41</v>
      </c>
      <c r="B31" s="1" t="s">
        <v>17</v>
      </c>
      <c r="C31" s="2">
        <v>212.8</v>
      </c>
      <c r="D31" s="1">
        <v>91.2</v>
      </c>
      <c r="E31" s="1"/>
      <c r="F31" s="1" t="s">
        <v>26</v>
      </c>
      <c r="G31" s="1" t="s">
        <v>27</v>
      </c>
      <c r="H31" s="1" t="s">
        <v>3185</v>
      </c>
      <c r="I31" s="1" t="s">
        <v>3186</v>
      </c>
      <c r="J31" s="1" t="s">
        <v>3186</v>
      </c>
      <c r="K31" s="1"/>
      <c r="L31" s="1">
        <v>-10.0</v>
      </c>
      <c r="M31" s="1"/>
      <c r="N31" s="1">
        <v>4.596416666666666</v>
      </c>
      <c r="O31" s="1" t="s">
        <v>3094</v>
      </c>
      <c r="P31" s="1" t="s">
        <v>3187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E31" s="1"/>
      <c r="AF31" s="1"/>
    </row>
    <row r="32" ht="15.75" customHeight="1">
      <c r="A32" s="1" t="s">
        <v>24</v>
      </c>
      <c r="B32" s="1" t="s">
        <v>17</v>
      </c>
      <c r="C32" s="1">
        <v>698.0</v>
      </c>
      <c r="D32" s="1">
        <v>0.0</v>
      </c>
      <c r="E32" s="1"/>
      <c r="F32" s="1" t="s">
        <v>18</v>
      </c>
      <c r="G32" s="1" t="s">
        <v>27</v>
      </c>
      <c r="H32" s="1" t="s">
        <v>3188</v>
      </c>
      <c r="I32" s="1" t="s">
        <v>3189</v>
      </c>
      <c r="J32" s="1" t="s">
        <v>3189</v>
      </c>
      <c r="K32" s="1"/>
      <c r="L32" s="1">
        <v>-3.0</v>
      </c>
      <c r="M32" s="1"/>
      <c r="N32" s="1">
        <v>11.3908</v>
      </c>
      <c r="O32" s="1" t="s">
        <v>3094</v>
      </c>
      <c r="P32" s="1" t="s">
        <v>3190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ht="15.75" customHeight="1">
      <c r="A33" s="1" t="s">
        <v>32</v>
      </c>
      <c r="B33" s="1" t="s">
        <v>17</v>
      </c>
      <c r="C33" s="1">
        <v>207.0</v>
      </c>
      <c r="D33" s="1">
        <v>52.0</v>
      </c>
      <c r="E33" s="1"/>
      <c r="F33" s="1" t="s">
        <v>18</v>
      </c>
      <c r="G33" s="1" t="s">
        <v>33</v>
      </c>
      <c r="H33" s="1" t="s">
        <v>3191</v>
      </c>
      <c r="I33" s="1" t="s">
        <v>3192</v>
      </c>
      <c r="J33" s="1" t="s">
        <v>3192</v>
      </c>
      <c r="K33" s="1"/>
      <c r="L33" s="1">
        <v>-12.0</v>
      </c>
      <c r="M33" s="1"/>
      <c r="N33" s="1">
        <v>7.61765</v>
      </c>
      <c r="O33" s="1" t="s">
        <v>36</v>
      </c>
      <c r="P33" s="1" t="s">
        <v>3193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E33" s="1"/>
      <c r="AF33" s="1"/>
    </row>
    <row r="34" ht="15.75" customHeight="1">
      <c r="A34" s="1" t="s">
        <v>41</v>
      </c>
      <c r="B34" s="1" t="s">
        <v>17</v>
      </c>
      <c r="C34" s="1">
        <v>268.8</v>
      </c>
      <c r="D34" s="1">
        <v>115.2</v>
      </c>
      <c r="E34" s="1"/>
      <c r="F34" s="1" t="s">
        <v>26</v>
      </c>
      <c r="G34" s="1" t="s">
        <v>27</v>
      </c>
      <c r="H34" s="1" t="s">
        <v>3194</v>
      </c>
      <c r="I34" s="1" t="s">
        <v>3195</v>
      </c>
      <c r="J34" s="1" t="s">
        <v>3195</v>
      </c>
      <c r="K34" s="1"/>
      <c r="L34" s="1">
        <v>-8.0</v>
      </c>
      <c r="M34" s="1"/>
      <c r="N34" s="1">
        <v>6.9917</v>
      </c>
      <c r="O34" s="1" t="s">
        <v>3094</v>
      </c>
      <c r="P34" s="1" t="s">
        <v>3196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E34" s="1"/>
      <c r="AF34" s="1"/>
    </row>
    <row r="35" ht="15.75" customHeight="1">
      <c r="A35" s="1" t="s">
        <v>41</v>
      </c>
      <c r="B35" s="1" t="s">
        <v>17</v>
      </c>
      <c r="C35" s="1">
        <v>293.3</v>
      </c>
      <c r="D35" s="1">
        <v>125.7</v>
      </c>
      <c r="E35" s="1"/>
      <c r="F35" s="1" t="s">
        <v>26</v>
      </c>
      <c r="G35" s="1" t="s">
        <v>27</v>
      </c>
      <c r="H35" s="1" t="s">
        <v>3197</v>
      </c>
      <c r="I35" s="1" t="s">
        <v>3198</v>
      </c>
      <c r="J35" s="1" t="s">
        <v>3198</v>
      </c>
      <c r="K35" s="1"/>
      <c r="L35" s="1">
        <v>-3.0</v>
      </c>
      <c r="M35" s="1"/>
      <c r="N35" s="1">
        <v>11.705716666666667</v>
      </c>
      <c r="O35" s="1" t="s">
        <v>3094</v>
      </c>
      <c r="P35" s="1" t="s">
        <v>3199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ht="15.75" customHeight="1">
      <c r="A36" s="1" t="s">
        <v>24</v>
      </c>
      <c r="B36" s="1" t="s">
        <v>17</v>
      </c>
      <c r="C36" s="2">
        <v>1106.0</v>
      </c>
      <c r="D36" s="1">
        <v>0.0</v>
      </c>
      <c r="E36" s="1" t="s">
        <v>3200</v>
      </c>
      <c r="F36" s="1" t="s">
        <v>26</v>
      </c>
      <c r="G36" s="1" t="s">
        <v>27</v>
      </c>
      <c r="H36" s="1" t="s">
        <v>3201</v>
      </c>
      <c r="I36" s="1" t="s">
        <v>3202</v>
      </c>
      <c r="J36" s="1" t="s">
        <v>3202</v>
      </c>
      <c r="K36" s="1"/>
      <c r="L36" s="1">
        <v>2.0</v>
      </c>
      <c r="M36" s="1"/>
      <c r="N36" s="1">
        <v>17.708</v>
      </c>
      <c r="O36" s="1" t="s">
        <v>3094</v>
      </c>
      <c r="P36" s="1" t="s">
        <v>3203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ht="15.75" customHeight="1">
      <c r="A37" s="1" t="s">
        <v>24</v>
      </c>
      <c r="B37" s="1" t="s">
        <v>17</v>
      </c>
      <c r="C37" s="1">
        <v>728.0</v>
      </c>
      <c r="D37" s="1">
        <v>0.0</v>
      </c>
      <c r="E37" s="1"/>
      <c r="F37" s="1" t="s">
        <v>18</v>
      </c>
      <c r="G37" s="1" t="s">
        <v>27</v>
      </c>
      <c r="H37" s="1" t="s">
        <v>3204</v>
      </c>
      <c r="I37" s="1" t="s">
        <v>3205</v>
      </c>
      <c r="J37" s="1" t="s">
        <v>3205</v>
      </c>
      <c r="K37" s="1"/>
      <c r="L37" s="1">
        <v>-3.0</v>
      </c>
      <c r="M37" s="1"/>
      <c r="N37" s="1">
        <v>11.709816666666667</v>
      </c>
      <c r="O37" s="1" t="s">
        <v>3094</v>
      </c>
      <c r="P37" s="1" t="s">
        <v>3206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ht="15.75" customHeight="1">
      <c r="A38" s="1" t="s">
        <v>16</v>
      </c>
      <c r="B38" s="1" t="s">
        <v>17</v>
      </c>
      <c r="C38" s="1">
        <v>379.0</v>
      </c>
      <c r="D38" s="1">
        <v>0.0</v>
      </c>
      <c r="E38" s="1"/>
      <c r="F38" s="1" t="s">
        <v>18</v>
      </c>
      <c r="G38" s="1" t="s">
        <v>33</v>
      </c>
      <c r="H38" s="1" t="s">
        <v>3207</v>
      </c>
      <c r="I38" s="1" t="s">
        <v>3208</v>
      </c>
      <c r="J38" s="1" t="s">
        <v>3208</v>
      </c>
      <c r="K38" s="1"/>
      <c r="L38" s="1">
        <v>-4.0</v>
      </c>
      <c r="M38" s="1"/>
      <c r="N38" s="1">
        <v>0.8864666666666666</v>
      </c>
      <c r="O38" s="1" t="s">
        <v>22</v>
      </c>
      <c r="P38" s="1" t="s">
        <v>3209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E38" s="1"/>
      <c r="AF38" s="1"/>
    </row>
    <row r="39" ht="15.75" customHeight="1">
      <c r="A39" s="1" t="s">
        <v>16</v>
      </c>
      <c r="B39" s="1" t="s">
        <v>17</v>
      </c>
      <c r="C39" s="1">
        <v>259.0</v>
      </c>
      <c r="D39" s="1">
        <v>0.0</v>
      </c>
      <c r="E39" s="1"/>
      <c r="F39" s="1" t="s">
        <v>18</v>
      </c>
      <c r="G39" s="1" t="s">
        <v>33</v>
      </c>
      <c r="H39" s="1" t="s">
        <v>3210</v>
      </c>
      <c r="I39" s="1" t="s">
        <v>3211</v>
      </c>
      <c r="J39" s="1" t="s">
        <v>3211</v>
      </c>
      <c r="K39" s="1"/>
      <c r="L39" s="1">
        <v>5.0</v>
      </c>
      <c r="M39" s="1"/>
      <c r="N39" s="1">
        <v>10.123266666666666</v>
      </c>
      <c r="O39" s="1" t="s">
        <v>22</v>
      </c>
      <c r="P39" s="1" t="s">
        <v>3212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ht="15.75" customHeight="1">
      <c r="A40" s="1" t="s">
        <v>41</v>
      </c>
      <c r="B40" s="1" t="s">
        <v>17</v>
      </c>
      <c r="C40" s="1">
        <v>399.0</v>
      </c>
      <c r="D40" s="1">
        <v>171.0</v>
      </c>
      <c r="E40" s="1"/>
      <c r="F40" s="1" t="s">
        <v>26</v>
      </c>
      <c r="G40" s="1" t="s">
        <v>27</v>
      </c>
      <c r="H40" s="1" t="s">
        <v>3213</v>
      </c>
      <c r="I40" s="1" t="s">
        <v>3214</v>
      </c>
      <c r="J40" s="1" t="s">
        <v>3214</v>
      </c>
      <c r="K40" s="1"/>
      <c r="L40" s="1">
        <v>11.0</v>
      </c>
      <c r="M40" s="1"/>
      <c r="N40" s="1">
        <v>26.390483333333332</v>
      </c>
      <c r="O40" s="1" t="s">
        <v>3094</v>
      </c>
      <c r="P40" s="1" t="s">
        <v>3215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ht="15.75" customHeight="1">
      <c r="A41" s="1" t="s">
        <v>32</v>
      </c>
      <c r="B41" s="1" t="s">
        <v>17</v>
      </c>
      <c r="C41" s="1">
        <v>911.0</v>
      </c>
      <c r="D41" s="1">
        <v>66.0</v>
      </c>
      <c r="E41" s="1" t="s">
        <v>3216</v>
      </c>
      <c r="F41" s="1" t="s">
        <v>66</v>
      </c>
      <c r="G41" s="1" t="s">
        <v>27</v>
      </c>
      <c r="H41" s="1" t="s">
        <v>3217</v>
      </c>
      <c r="I41" s="1" t="s">
        <v>3218</v>
      </c>
      <c r="J41" s="1" t="s">
        <v>3219</v>
      </c>
      <c r="K41" s="1" t="s">
        <v>3220</v>
      </c>
      <c r="L41" s="1">
        <v>12.0</v>
      </c>
      <c r="M41" s="1">
        <v>4.215466666666667</v>
      </c>
      <c r="N41" s="1">
        <v>28.39705</v>
      </c>
      <c r="O41" s="1" t="s">
        <v>36</v>
      </c>
      <c r="P41" s="1" t="s">
        <v>3221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ht="15.75" customHeight="1">
      <c r="A42" s="1" t="s">
        <v>41</v>
      </c>
      <c r="B42" s="1" t="s">
        <v>17</v>
      </c>
      <c r="C42" s="2">
        <v>341.6</v>
      </c>
      <c r="D42" s="1">
        <v>146.4</v>
      </c>
      <c r="E42" s="1"/>
      <c r="F42" s="1" t="s">
        <v>26</v>
      </c>
      <c r="G42" s="1" t="s">
        <v>27</v>
      </c>
      <c r="H42" s="1" t="s">
        <v>3222</v>
      </c>
      <c r="I42" s="1" t="s">
        <v>3223</v>
      </c>
      <c r="J42" s="1" t="s">
        <v>3223</v>
      </c>
      <c r="K42" s="1"/>
      <c r="L42" s="1">
        <v>-6.0</v>
      </c>
      <c r="M42" s="1"/>
      <c r="N42" s="1">
        <v>8.86605</v>
      </c>
      <c r="O42" s="1" t="s">
        <v>3094</v>
      </c>
      <c r="P42" s="1" t="s">
        <v>3224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ht="15.75" customHeight="1">
      <c r="A43" s="1" t="s">
        <v>16</v>
      </c>
      <c r="B43" s="1" t="s">
        <v>17</v>
      </c>
      <c r="C43" s="1">
        <v>329.0</v>
      </c>
      <c r="D43" s="1">
        <v>0.0</v>
      </c>
      <c r="E43" s="1" t="s">
        <v>3216</v>
      </c>
      <c r="F43" s="1" t="s">
        <v>66</v>
      </c>
      <c r="G43" s="1" t="s">
        <v>19</v>
      </c>
      <c r="H43" s="1" t="s">
        <v>3225</v>
      </c>
      <c r="I43" s="1" t="s">
        <v>3226</v>
      </c>
      <c r="J43" s="1" t="s">
        <v>3227</v>
      </c>
      <c r="K43" s="1" t="s">
        <v>3228</v>
      </c>
      <c r="L43" s="1">
        <v>2.0</v>
      </c>
      <c r="M43" s="1">
        <v>4.8725</v>
      </c>
      <c r="N43" s="1">
        <v>5.876683333333333</v>
      </c>
      <c r="O43" s="1" t="s">
        <v>22</v>
      </c>
      <c r="P43" s="1" t="s">
        <v>3229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ht="15.75" customHeight="1">
      <c r="A44" s="1" t="s">
        <v>41</v>
      </c>
      <c r="B44" s="1" t="s">
        <v>17</v>
      </c>
      <c r="C44" s="1">
        <v>244.3</v>
      </c>
      <c r="D44" s="1">
        <v>104.7</v>
      </c>
      <c r="E44" s="1"/>
      <c r="F44" s="1" t="s">
        <v>26</v>
      </c>
      <c r="G44" s="1" t="s">
        <v>27</v>
      </c>
      <c r="H44" s="1" t="s">
        <v>3230</v>
      </c>
      <c r="I44" s="1" t="s">
        <v>3231</v>
      </c>
      <c r="J44" s="1" t="s">
        <v>3231</v>
      </c>
      <c r="K44" s="1"/>
      <c r="L44" s="1">
        <v>-8.0</v>
      </c>
      <c r="M44" s="1"/>
      <c r="N44" s="1">
        <v>6.696133333333333</v>
      </c>
      <c r="O44" s="1" t="s">
        <v>3094</v>
      </c>
      <c r="P44" s="1" t="s">
        <v>3113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ht="15.75" customHeight="1">
      <c r="A45" s="1" t="s">
        <v>32</v>
      </c>
      <c r="B45" s="1" t="s">
        <v>17</v>
      </c>
      <c r="C45" s="2">
        <v>598.0</v>
      </c>
      <c r="D45" s="1">
        <v>0.0</v>
      </c>
      <c r="E45" s="1" t="s">
        <v>3216</v>
      </c>
      <c r="F45" s="1" t="s">
        <v>66</v>
      </c>
      <c r="G45" s="1" t="s">
        <v>27</v>
      </c>
      <c r="H45" s="1" t="s">
        <v>3232</v>
      </c>
      <c r="I45" s="1" t="s">
        <v>3233</v>
      </c>
      <c r="J45" s="1" t="s">
        <v>3234</v>
      </c>
      <c r="K45" s="1" t="s">
        <v>3235</v>
      </c>
      <c r="L45" s="1">
        <v>-4.0</v>
      </c>
      <c r="M45" s="1">
        <v>2.358033333333333</v>
      </c>
      <c r="N45" s="1">
        <v>9.682033333333333</v>
      </c>
      <c r="O45" s="1" t="s">
        <v>36</v>
      </c>
      <c r="P45" s="1" t="s">
        <v>3236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ht="15.75" customHeight="1">
      <c r="A46" s="1" t="s">
        <v>41</v>
      </c>
      <c r="B46" s="1" t="s">
        <v>17</v>
      </c>
      <c r="C46" s="1">
        <v>180.6</v>
      </c>
      <c r="D46" s="1">
        <v>77.4</v>
      </c>
      <c r="E46" s="1"/>
      <c r="F46" s="1" t="s">
        <v>26</v>
      </c>
      <c r="G46" s="1" t="s">
        <v>27</v>
      </c>
      <c r="H46" s="1" t="s">
        <v>3237</v>
      </c>
      <c r="I46" s="1" t="s">
        <v>3238</v>
      </c>
      <c r="J46" s="1" t="s">
        <v>3238</v>
      </c>
      <c r="K46" s="1"/>
      <c r="L46" s="1">
        <v>-10.0</v>
      </c>
      <c r="M46" s="1"/>
      <c r="N46" s="1">
        <v>4.542516666666667</v>
      </c>
      <c r="O46" s="1" t="s">
        <v>3094</v>
      </c>
      <c r="P46" s="1" t="s">
        <v>3239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ht="15.75" customHeight="1">
      <c r="A47" s="1" t="s">
        <v>41</v>
      </c>
      <c r="B47" s="1" t="s">
        <v>17</v>
      </c>
      <c r="C47" s="1">
        <v>345.1</v>
      </c>
      <c r="D47" s="1">
        <v>147.9</v>
      </c>
      <c r="E47" s="1"/>
      <c r="F47" s="1" t="s">
        <v>26</v>
      </c>
      <c r="G47" s="1" t="s">
        <v>27</v>
      </c>
      <c r="H47" s="1" t="s">
        <v>3240</v>
      </c>
      <c r="I47" s="1" t="s">
        <v>3241</v>
      </c>
      <c r="J47" s="1" t="s">
        <v>3241</v>
      </c>
      <c r="K47" s="1"/>
      <c r="L47" s="1">
        <v>-5.0</v>
      </c>
      <c r="M47" s="1"/>
      <c r="N47" s="1">
        <v>9.608866666666666</v>
      </c>
      <c r="O47" s="1" t="s">
        <v>3094</v>
      </c>
      <c r="P47" s="1" t="s">
        <v>3242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ht="15.75" customHeight="1">
      <c r="A48" s="1" t="s">
        <v>41</v>
      </c>
      <c r="B48" s="1" t="s">
        <v>17</v>
      </c>
      <c r="C48" s="1">
        <v>244.3</v>
      </c>
      <c r="D48" s="1">
        <v>104.7</v>
      </c>
      <c r="E48" s="1"/>
      <c r="F48" s="1" t="s">
        <v>26</v>
      </c>
      <c r="G48" s="1" t="s">
        <v>27</v>
      </c>
      <c r="H48" s="1" t="s">
        <v>3243</v>
      </c>
      <c r="I48" s="1" t="s">
        <v>3244</v>
      </c>
      <c r="J48" s="1" t="s">
        <v>3244</v>
      </c>
      <c r="K48" s="1"/>
      <c r="L48" s="1">
        <v>-10.0</v>
      </c>
      <c r="M48" s="1"/>
      <c r="N48" s="1">
        <v>4.302983333333334</v>
      </c>
      <c r="O48" s="1" t="s">
        <v>3094</v>
      </c>
      <c r="P48" s="1" t="s">
        <v>3245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ht="15.75" customHeight="1">
      <c r="A49" s="1" t="s">
        <v>41</v>
      </c>
      <c r="B49" s="1" t="s">
        <v>17</v>
      </c>
      <c r="C49" s="1">
        <v>396.9</v>
      </c>
      <c r="D49" s="1">
        <v>170.1</v>
      </c>
      <c r="E49" s="1"/>
      <c r="F49" s="1" t="s">
        <v>26</v>
      </c>
      <c r="G49" s="1" t="s">
        <v>27</v>
      </c>
      <c r="H49" s="1" t="s">
        <v>3246</v>
      </c>
      <c r="I49" s="1" t="s">
        <v>3247</v>
      </c>
      <c r="J49" s="1" t="s">
        <v>3247</v>
      </c>
      <c r="K49" s="1"/>
      <c r="L49" s="1">
        <v>-6.0</v>
      </c>
      <c r="M49" s="1"/>
      <c r="N49" s="1">
        <v>8.86415</v>
      </c>
      <c r="O49" s="1" t="s">
        <v>3094</v>
      </c>
      <c r="P49" s="1" t="s">
        <v>3248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E49" s="1"/>
      <c r="AF49" s="1"/>
    </row>
    <row r="50" ht="15.75" customHeight="1">
      <c r="A50" s="1" t="s">
        <v>41</v>
      </c>
      <c r="B50" s="1" t="s">
        <v>17</v>
      </c>
      <c r="C50" s="1">
        <v>285.6</v>
      </c>
      <c r="D50" s="1">
        <v>122.4</v>
      </c>
      <c r="E50" s="1"/>
      <c r="F50" s="1" t="s">
        <v>26</v>
      </c>
      <c r="G50" s="1" t="s">
        <v>27</v>
      </c>
      <c r="H50" s="1" t="s">
        <v>3249</v>
      </c>
      <c r="I50" s="1" t="s">
        <v>3250</v>
      </c>
      <c r="J50" s="1" t="s">
        <v>3250</v>
      </c>
      <c r="K50" s="1"/>
      <c r="L50" s="1">
        <v>-8.0</v>
      </c>
      <c r="M50" s="1"/>
      <c r="N50" s="1">
        <v>6.594016666666667</v>
      </c>
      <c r="O50" s="1" t="s">
        <v>3094</v>
      </c>
      <c r="P50" s="1" t="s">
        <v>3251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ht="15.75" customHeight="1">
      <c r="A51" s="1" t="s">
        <v>41</v>
      </c>
      <c r="B51" s="1" t="s">
        <v>17</v>
      </c>
      <c r="C51" s="1">
        <v>345.1</v>
      </c>
      <c r="D51" s="1">
        <v>147.9</v>
      </c>
      <c r="E51" s="1"/>
      <c r="F51" s="1" t="s">
        <v>26</v>
      </c>
      <c r="G51" s="1" t="s">
        <v>27</v>
      </c>
      <c r="H51" s="1" t="s">
        <v>3252</v>
      </c>
      <c r="I51" s="1" t="s">
        <v>3253</v>
      </c>
      <c r="J51" s="1" t="s">
        <v>3253</v>
      </c>
      <c r="K51" s="1"/>
      <c r="L51" s="1">
        <v>-5.0</v>
      </c>
      <c r="M51" s="1"/>
      <c r="N51" s="1">
        <v>9.984433333333333</v>
      </c>
      <c r="O51" s="1" t="s">
        <v>3094</v>
      </c>
      <c r="P51" s="1" t="s">
        <v>3254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ht="15.75" customHeight="1">
      <c r="A52" s="1" t="s">
        <v>41</v>
      </c>
      <c r="B52" s="1" t="s">
        <v>17</v>
      </c>
      <c r="C52" s="2">
        <v>293.0</v>
      </c>
      <c r="D52" s="1">
        <v>0.0</v>
      </c>
      <c r="E52" s="1"/>
      <c r="F52" s="1" t="s">
        <v>26</v>
      </c>
      <c r="G52" s="1" t="s">
        <v>27</v>
      </c>
      <c r="H52" s="1" t="s">
        <v>3255</v>
      </c>
      <c r="I52" s="1" t="s">
        <v>3256</v>
      </c>
      <c r="J52" s="1" t="s">
        <v>3256</v>
      </c>
      <c r="K52" s="1"/>
      <c r="L52" s="1">
        <v>-9.0</v>
      </c>
      <c r="M52" s="1"/>
      <c r="N52" s="1">
        <v>5.7664</v>
      </c>
      <c r="O52" s="1" t="s">
        <v>3094</v>
      </c>
      <c r="P52" s="1" t="s">
        <v>3257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ht="15.75" customHeight="1">
      <c r="A53" s="1" t="s">
        <v>41</v>
      </c>
      <c r="B53" s="1" t="s">
        <v>17</v>
      </c>
      <c r="C53" s="1">
        <v>289.1</v>
      </c>
      <c r="D53" s="1">
        <v>123.9</v>
      </c>
      <c r="E53" s="1"/>
      <c r="F53" s="1" t="s">
        <v>26</v>
      </c>
      <c r="G53" s="1" t="s">
        <v>27</v>
      </c>
      <c r="H53" s="1" t="s">
        <v>3258</v>
      </c>
      <c r="I53" s="1" t="s">
        <v>3259</v>
      </c>
      <c r="J53" s="1" t="s">
        <v>3259</v>
      </c>
      <c r="K53" s="1"/>
      <c r="L53" s="1">
        <v>-6.0</v>
      </c>
      <c r="M53" s="1"/>
      <c r="N53" s="1">
        <v>8.0818</v>
      </c>
      <c r="O53" s="1" t="s">
        <v>3094</v>
      </c>
      <c r="P53" s="1" t="s">
        <v>3260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E53" s="1"/>
      <c r="AF53" s="1"/>
    </row>
    <row r="54" ht="15.75" customHeight="1">
      <c r="A54" s="1" t="s">
        <v>41</v>
      </c>
      <c r="B54" s="1" t="s">
        <v>17</v>
      </c>
      <c r="C54" s="2">
        <v>284.0</v>
      </c>
      <c r="D54" s="1">
        <v>100.0</v>
      </c>
      <c r="E54" s="1"/>
      <c r="F54" s="1" t="s">
        <v>26</v>
      </c>
      <c r="G54" s="1" t="s">
        <v>27</v>
      </c>
      <c r="H54" s="1" t="s">
        <v>3261</v>
      </c>
      <c r="I54" s="1" t="s">
        <v>3262</v>
      </c>
      <c r="J54" s="1" t="s">
        <v>3262</v>
      </c>
      <c r="K54" s="1"/>
      <c r="L54" s="1">
        <v>-8.0</v>
      </c>
      <c r="M54" s="1"/>
      <c r="N54" s="1">
        <v>6.5733</v>
      </c>
      <c r="O54" s="1" t="s">
        <v>3094</v>
      </c>
      <c r="P54" s="1" t="s">
        <v>3263</v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E54" s="1"/>
      <c r="AF54" s="1"/>
    </row>
    <row r="55" ht="15.75" customHeight="1">
      <c r="A55" s="1" t="s">
        <v>32</v>
      </c>
      <c r="B55" s="1" t="s">
        <v>17</v>
      </c>
      <c r="C55" s="1">
        <v>263.0</v>
      </c>
      <c r="D55" s="1">
        <v>66.0</v>
      </c>
      <c r="E55" s="1"/>
      <c r="F55" s="1" t="s">
        <v>18</v>
      </c>
      <c r="G55" s="1" t="s">
        <v>27</v>
      </c>
      <c r="H55" s="1" t="s">
        <v>3264</v>
      </c>
      <c r="I55" s="1" t="s">
        <v>3265</v>
      </c>
      <c r="J55" s="1" t="s">
        <v>3265</v>
      </c>
      <c r="K55" s="1"/>
      <c r="L55" s="1">
        <v>-14.0</v>
      </c>
      <c r="M55" s="1"/>
      <c r="N55" s="1">
        <v>5.030466666666666</v>
      </c>
      <c r="O55" s="1" t="s">
        <v>36</v>
      </c>
      <c r="P55" s="1" t="s">
        <v>3266</v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ht="15.75" customHeight="1">
      <c r="A56" s="1" t="s">
        <v>32</v>
      </c>
      <c r="B56" s="1" t="s">
        <v>17</v>
      </c>
      <c r="C56" s="1">
        <v>553.0</v>
      </c>
      <c r="D56" s="1">
        <v>0.0</v>
      </c>
      <c r="E56" s="1" t="s">
        <v>3216</v>
      </c>
      <c r="F56" s="1" t="s">
        <v>66</v>
      </c>
      <c r="G56" s="1" t="s">
        <v>27</v>
      </c>
      <c r="H56" s="1" t="s">
        <v>3267</v>
      </c>
      <c r="I56" s="1" t="s">
        <v>3268</v>
      </c>
      <c r="J56" s="1" t="s">
        <v>3269</v>
      </c>
      <c r="K56" s="1" t="s">
        <v>3270</v>
      </c>
      <c r="L56" s="1">
        <v>-5.0</v>
      </c>
      <c r="M56" s="1">
        <v>4.98045</v>
      </c>
      <c r="N56" s="1">
        <v>6.944366666666666</v>
      </c>
      <c r="O56" s="1" t="s">
        <v>36</v>
      </c>
      <c r="P56" s="1" t="s">
        <v>3271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ht="15.75" customHeight="1">
      <c r="A57" s="1" t="s">
        <v>16</v>
      </c>
      <c r="B57" s="1" t="s">
        <v>17</v>
      </c>
      <c r="C57" s="2">
        <v>259.0</v>
      </c>
      <c r="D57" s="1">
        <v>0.0</v>
      </c>
      <c r="E57" s="1"/>
      <c r="F57" s="1" t="s">
        <v>18</v>
      </c>
      <c r="G57" s="1" t="s">
        <v>33</v>
      </c>
      <c r="H57" s="1" t="s">
        <v>3272</v>
      </c>
      <c r="I57" s="1" t="s">
        <v>3273</v>
      </c>
      <c r="J57" s="1" t="s">
        <v>3273</v>
      </c>
      <c r="K57" s="1"/>
      <c r="L57" s="1">
        <v>21.0</v>
      </c>
      <c r="M57" s="1"/>
      <c r="N57" s="1">
        <v>26.375883333333334</v>
      </c>
      <c r="O57" s="1" t="s">
        <v>22</v>
      </c>
      <c r="P57" s="1" t="s">
        <v>3274</v>
      </c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E57" s="1"/>
      <c r="AF57" s="1"/>
    </row>
    <row r="58" ht="15.75" customHeight="1">
      <c r="A58" s="1" t="s">
        <v>16</v>
      </c>
      <c r="B58" s="1" t="s">
        <v>17</v>
      </c>
      <c r="C58" s="1">
        <v>259.0</v>
      </c>
      <c r="D58" s="1">
        <v>0.0</v>
      </c>
      <c r="E58" s="1"/>
      <c r="F58" s="1" t="s">
        <v>18</v>
      </c>
      <c r="G58" s="1" t="s">
        <v>33</v>
      </c>
      <c r="H58" s="1" t="s">
        <v>3275</v>
      </c>
      <c r="I58" s="1" t="s">
        <v>3276</v>
      </c>
      <c r="J58" s="1" t="s">
        <v>3276</v>
      </c>
      <c r="K58" s="1"/>
      <c r="L58" s="1">
        <v>22.0</v>
      </c>
      <c r="M58" s="1"/>
      <c r="N58" s="1">
        <v>27.34955</v>
      </c>
      <c r="O58" s="1" t="s">
        <v>22</v>
      </c>
      <c r="P58" s="1" t="s">
        <v>3277</v>
      </c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ht="15.75" customHeight="1">
      <c r="A59" s="1" t="s">
        <v>16</v>
      </c>
      <c r="B59" s="1" t="s">
        <v>17</v>
      </c>
      <c r="C59" s="2">
        <v>259.0</v>
      </c>
      <c r="D59" s="1">
        <v>0.0</v>
      </c>
      <c r="E59" s="1"/>
      <c r="F59" s="1" t="s">
        <v>18</v>
      </c>
      <c r="G59" s="1" t="s">
        <v>33</v>
      </c>
      <c r="H59" s="1" t="s">
        <v>3278</v>
      </c>
      <c r="I59" s="1" t="s">
        <v>3279</v>
      </c>
      <c r="J59" s="1" t="s">
        <v>3279</v>
      </c>
      <c r="K59" s="1"/>
      <c r="L59" s="1">
        <v>1.0</v>
      </c>
      <c r="M59" s="1"/>
      <c r="N59" s="1">
        <v>6.750233333333333</v>
      </c>
      <c r="O59" s="1" t="s">
        <v>22</v>
      </c>
      <c r="P59" s="1" t="s">
        <v>3280</v>
      </c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ht="15.75" customHeight="1">
      <c r="A60" s="1" t="s">
        <v>41</v>
      </c>
      <c r="B60" s="1" t="s">
        <v>17</v>
      </c>
      <c r="C60" s="1">
        <v>285.6</v>
      </c>
      <c r="D60" s="1">
        <v>122.4</v>
      </c>
      <c r="E60" s="1"/>
      <c r="F60" s="1" t="s">
        <v>26</v>
      </c>
      <c r="G60" s="1" t="s">
        <v>27</v>
      </c>
      <c r="H60" s="1" t="s">
        <v>3281</v>
      </c>
      <c r="I60" s="1" t="s">
        <v>3282</v>
      </c>
      <c r="J60" s="1" t="s">
        <v>3282</v>
      </c>
      <c r="K60" s="1"/>
      <c r="L60" s="1">
        <v>-9.0</v>
      </c>
      <c r="M60" s="1"/>
      <c r="N60" s="1">
        <v>5.072233333333333</v>
      </c>
      <c r="O60" s="1" t="s">
        <v>3094</v>
      </c>
      <c r="P60" s="1" t="s">
        <v>3283</v>
      </c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ht="15.75" customHeight="1">
      <c r="A61" s="1" t="s">
        <v>16</v>
      </c>
      <c r="B61" s="1" t="s">
        <v>17</v>
      </c>
      <c r="C61" s="1">
        <v>789.6</v>
      </c>
      <c r="D61" s="1">
        <v>197.4</v>
      </c>
      <c r="E61" s="1"/>
      <c r="F61" s="1" t="s">
        <v>18</v>
      </c>
      <c r="G61" s="1" t="s">
        <v>33</v>
      </c>
      <c r="H61" s="1" t="s">
        <v>3284</v>
      </c>
      <c r="I61" s="1" t="s">
        <v>3285</v>
      </c>
      <c r="J61" s="1" t="s">
        <v>3285</v>
      </c>
      <c r="K61" s="1"/>
      <c r="L61" s="1">
        <v>-60.0</v>
      </c>
      <c r="M61" s="1"/>
      <c r="N61" s="1">
        <v>0.3133166666666667</v>
      </c>
      <c r="O61" s="1" t="s">
        <v>22</v>
      </c>
      <c r="P61" s="1" t="s">
        <v>3286</v>
      </c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E61" s="1"/>
      <c r="AF61" s="1"/>
    </row>
    <row r="62" ht="15.75" customHeight="1">
      <c r="A62" s="1" t="s">
        <v>16</v>
      </c>
      <c r="B62" s="1" t="s">
        <v>17</v>
      </c>
      <c r="C62" s="2">
        <v>476.0</v>
      </c>
      <c r="D62" s="1">
        <v>0.0</v>
      </c>
      <c r="E62" s="1"/>
      <c r="F62" s="1" t="s">
        <v>18</v>
      </c>
      <c r="G62" s="1" t="s">
        <v>19</v>
      </c>
      <c r="H62" s="1" t="s">
        <v>3287</v>
      </c>
      <c r="I62" s="1" t="s">
        <v>3288</v>
      </c>
      <c r="J62" s="1" t="s">
        <v>3288</v>
      </c>
      <c r="K62" s="1"/>
      <c r="L62" s="1">
        <v>34.0</v>
      </c>
      <c r="M62" s="1"/>
      <c r="N62" s="1">
        <v>39.0088</v>
      </c>
      <c r="O62" s="1" t="s">
        <v>22</v>
      </c>
      <c r="P62" s="1" t="s">
        <v>3289</v>
      </c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ht="15.75" customHeight="1">
      <c r="A63" s="1" t="s">
        <v>41</v>
      </c>
      <c r="B63" s="1" t="s">
        <v>17</v>
      </c>
      <c r="C63" s="1">
        <v>488.6</v>
      </c>
      <c r="D63" s="1">
        <v>209.4</v>
      </c>
      <c r="E63" s="1"/>
      <c r="F63" s="1" t="s">
        <v>26</v>
      </c>
      <c r="G63" s="1" t="s">
        <v>27</v>
      </c>
      <c r="H63" s="1" t="s">
        <v>3290</v>
      </c>
      <c r="I63" s="1" t="s">
        <v>3291</v>
      </c>
      <c r="J63" s="1" t="s">
        <v>3291</v>
      </c>
      <c r="K63" s="1"/>
      <c r="L63" s="1">
        <v>-1.0</v>
      </c>
      <c r="M63" s="1"/>
      <c r="N63" s="1">
        <v>8.1543</v>
      </c>
      <c r="O63" s="1" t="s">
        <v>3094</v>
      </c>
      <c r="P63" s="1" t="s">
        <v>3292</v>
      </c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E63" s="1"/>
      <c r="AF63" s="1"/>
    </row>
    <row r="64" ht="15.75" customHeight="1">
      <c r="A64" s="1" t="s">
        <v>32</v>
      </c>
      <c r="B64" s="1" t="s">
        <v>17</v>
      </c>
      <c r="C64" s="1">
        <v>284.0</v>
      </c>
      <c r="D64" s="1">
        <v>0.0</v>
      </c>
      <c r="E64" s="1" t="s">
        <v>3126</v>
      </c>
      <c r="F64" s="1" t="s">
        <v>66</v>
      </c>
      <c r="G64" s="1" t="s">
        <v>27</v>
      </c>
      <c r="H64" s="1" t="s">
        <v>3293</v>
      </c>
      <c r="I64" s="1" t="s">
        <v>3294</v>
      </c>
      <c r="J64" s="1" t="s">
        <v>3295</v>
      </c>
      <c r="K64" s="1" t="s">
        <v>3296</v>
      </c>
      <c r="L64" s="1">
        <v>-5.0</v>
      </c>
      <c r="M64" s="1">
        <v>0.36438333333333334</v>
      </c>
      <c r="N64" s="1">
        <v>7.503916666666667</v>
      </c>
      <c r="O64" s="1" t="s">
        <v>36</v>
      </c>
      <c r="P64" s="1" t="s">
        <v>3297</v>
      </c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ht="15.75" customHeight="1">
      <c r="A65" s="1" t="s">
        <v>41</v>
      </c>
      <c r="B65" s="1" t="s">
        <v>17</v>
      </c>
      <c r="C65" s="1">
        <v>1230.6</v>
      </c>
      <c r="D65" s="1">
        <v>527.4</v>
      </c>
      <c r="E65" s="1"/>
      <c r="F65" s="1" t="s">
        <v>26</v>
      </c>
      <c r="G65" s="1" t="s">
        <v>27</v>
      </c>
      <c r="H65" s="1" t="s">
        <v>3298</v>
      </c>
      <c r="I65" s="1" t="s">
        <v>3299</v>
      </c>
      <c r="J65" s="1" t="s">
        <v>3299</v>
      </c>
      <c r="K65" s="1"/>
      <c r="L65" s="1">
        <v>0.0</v>
      </c>
      <c r="M65" s="1"/>
      <c r="N65" s="1">
        <v>15.21925</v>
      </c>
      <c r="O65" s="1" t="s">
        <v>3094</v>
      </c>
      <c r="P65" s="1" t="s">
        <v>3300</v>
      </c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E65" s="1"/>
      <c r="AF65" s="1"/>
    </row>
    <row r="66" ht="15.75" customHeight="1">
      <c r="A66" s="1" t="s">
        <v>41</v>
      </c>
      <c r="B66" s="1" t="s">
        <v>17</v>
      </c>
      <c r="C66" s="2">
        <v>318.0</v>
      </c>
      <c r="D66" s="1">
        <v>100.0</v>
      </c>
      <c r="E66" s="1"/>
      <c r="F66" s="1" t="s">
        <v>26</v>
      </c>
      <c r="G66" s="1" t="s">
        <v>27</v>
      </c>
      <c r="H66" s="1" t="s">
        <v>3301</v>
      </c>
      <c r="I66" s="1" t="s">
        <v>3302</v>
      </c>
      <c r="J66" s="1" t="s">
        <v>3302</v>
      </c>
      <c r="K66" s="1"/>
      <c r="L66" s="1">
        <v>-7.0</v>
      </c>
      <c r="M66" s="1"/>
      <c r="N66" s="1">
        <v>7.644616666666667</v>
      </c>
      <c r="O66" s="1" t="s">
        <v>3094</v>
      </c>
      <c r="P66" s="1" t="s">
        <v>3303</v>
      </c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ht="15.75" customHeight="1">
      <c r="A67" s="1" t="s">
        <v>32</v>
      </c>
      <c r="B67" s="1" t="s">
        <v>17</v>
      </c>
      <c r="C67" s="2">
        <v>349.0</v>
      </c>
      <c r="D67" s="1">
        <v>0.0</v>
      </c>
      <c r="E67" s="1" t="s">
        <v>3126</v>
      </c>
      <c r="F67" s="1" t="s">
        <v>66</v>
      </c>
      <c r="G67" s="1" t="s">
        <v>27</v>
      </c>
      <c r="H67" s="1" t="s">
        <v>3304</v>
      </c>
      <c r="I67" s="1" t="s">
        <v>3305</v>
      </c>
      <c r="J67" s="1" t="s">
        <v>3306</v>
      </c>
      <c r="K67" s="1" t="s">
        <v>3307</v>
      </c>
      <c r="L67" s="1">
        <v>-4.0</v>
      </c>
      <c r="M67" s="1">
        <v>1.62825</v>
      </c>
      <c r="N67" s="1">
        <v>9.3856</v>
      </c>
      <c r="O67" s="1" t="s">
        <v>36</v>
      </c>
      <c r="P67" s="1" t="s">
        <v>3308</v>
      </c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ht="15.75" customHeight="1">
      <c r="A68" s="1" t="s">
        <v>41</v>
      </c>
      <c r="B68" s="1" t="s">
        <v>17</v>
      </c>
      <c r="C68" s="2">
        <v>389.9</v>
      </c>
      <c r="D68" s="1">
        <v>167.1</v>
      </c>
      <c r="E68" s="1"/>
      <c r="F68" s="1" t="s">
        <v>26</v>
      </c>
      <c r="G68" s="1" t="s">
        <v>27</v>
      </c>
      <c r="H68" s="1" t="s">
        <v>3309</v>
      </c>
      <c r="I68" s="1" t="s">
        <v>3310</v>
      </c>
      <c r="J68" s="1" t="s">
        <v>3310</v>
      </c>
      <c r="K68" s="1"/>
      <c r="L68" s="1">
        <v>-5.0</v>
      </c>
      <c r="M68" s="1"/>
      <c r="N68" s="1">
        <v>9.22175</v>
      </c>
      <c r="O68" s="1" t="s">
        <v>3094</v>
      </c>
      <c r="P68" s="1" t="s">
        <v>3311</v>
      </c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ht="15.75" customHeight="1">
      <c r="A69" s="1" t="s">
        <v>16</v>
      </c>
      <c r="B69" s="1" t="s">
        <v>17</v>
      </c>
      <c r="C69" s="1">
        <v>259.0</v>
      </c>
      <c r="D69" s="1">
        <v>0.0</v>
      </c>
      <c r="E69" s="1"/>
      <c r="F69" s="1" t="s">
        <v>18</v>
      </c>
      <c r="G69" s="1" t="s">
        <v>19</v>
      </c>
      <c r="H69" s="1" t="s">
        <v>3312</v>
      </c>
      <c r="I69" s="1" t="s">
        <v>3313</v>
      </c>
      <c r="J69" s="1" t="s">
        <v>3313</v>
      </c>
      <c r="K69" s="1"/>
      <c r="L69" s="1">
        <v>2.0</v>
      </c>
      <c r="M69" s="1"/>
      <c r="N69" s="1">
        <v>7.294316666666667</v>
      </c>
      <c r="O69" s="1" t="s">
        <v>22</v>
      </c>
      <c r="P69" s="1" t="s">
        <v>3314</v>
      </c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ht="15.75" customHeight="1">
      <c r="A70" s="1" t="s">
        <v>16</v>
      </c>
      <c r="B70" s="1" t="s">
        <v>17</v>
      </c>
      <c r="C70" s="1">
        <v>329.0</v>
      </c>
      <c r="D70" s="1">
        <v>0.0</v>
      </c>
      <c r="E70" s="1"/>
      <c r="F70" s="1" t="s">
        <v>18</v>
      </c>
      <c r="G70" s="1" t="s">
        <v>19</v>
      </c>
      <c r="H70" s="1" t="s">
        <v>3315</v>
      </c>
      <c r="I70" s="1" t="s">
        <v>3316</v>
      </c>
      <c r="J70" s="1" t="s">
        <v>3316</v>
      </c>
      <c r="K70" s="1"/>
      <c r="L70" s="1">
        <v>3.0</v>
      </c>
      <c r="M70" s="1"/>
      <c r="N70" s="1">
        <v>8.819766666666666</v>
      </c>
      <c r="O70" s="1" t="s">
        <v>22</v>
      </c>
      <c r="P70" s="1" t="s">
        <v>3317</v>
      </c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ht="15.75" customHeight="1">
      <c r="A71" s="1" t="s">
        <v>41</v>
      </c>
      <c r="B71" s="1" t="s">
        <v>17</v>
      </c>
      <c r="C71" s="2">
        <v>244.3</v>
      </c>
      <c r="D71" s="1">
        <v>104.7</v>
      </c>
      <c r="E71" s="1"/>
      <c r="F71" s="1" t="s">
        <v>26</v>
      </c>
      <c r="G71" s="1" t="s">
        <v>27</v>
      </c>
      <c r="H71" s="1" t="s">
        <v>3318</v>
      </c>
      <c r="I71" s="1" t="s">
        <v>3319</v>
      </c>
      <c r="J71" s="1" t="s">
        <v>3319</v>
      </c>
      <c r="K71" s="1"/>
      <c r="L71" s="1">
        <v>4.0</v>
      </c>
      <c r="M71" s="1"/>
      <c r="N71" s="1">
        <v>19.707166666666666</v>
      </c>
      <c r="O71" s="1" t="s">
        <v>3094</v>
      </c>
      <c r="P71" s="1" t="s">
        <v>3320</v>
      </c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ht="15.75" customHeight="1">
      <c r="A72" s="1" t="s">
        <v>16</v>
      </c>
      <c r="B72" s="1" t="s">
        <v>17</v>
      </c>
      <c r="C72" s="1">
        <v>110.0</v>
      </c>
      <c r="D72" s="1">
        <v>0.0</v>
      </c>
      <c r="E72" s="1"/>
      <c r="F72" s="1" t="s">
        <v>18</v>
      </c>
      <c r="G72" s="1" t="s">
        <v>19</v>
      </c>
      <c r="H72" s="1" t="s">
        <v>3321</v>
      </c>
      <c r="I72" s="1" t="s">
        <v>3322</v>
      </c>
      <c r="J72" s="1" t="s">
        <v>3322</v>
      </c>
      <c r="K72" s="1"/>
      <c r="L72" s="1">
        <v>8.0</v>
      </c>
      <c r="M72" s="1"/>
      <c r="N72" s="1">
        <v>13.357233333333333</v>
      </c>
      <c r="O72" s="1" t="s">
        <v>22</v>
      </c>
      <c r="P72" s="1" t="s">
        <v>3323</v>
      </c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E72" s="1"/>
      <c r="AF72" s="1"/>
    </row>
    <row r="73" ht="15.75" customHeight="1">
      <c r="A73" s="1" t="s">
        <v>16</v>
      </c>
      <c r="B73" s="1" t="s">
        <v>17</v>
      </c>
      <c r="C73" s="1">
        <v>90.0</v>
      </c>
      <c r="D73" s="1">
        <v>0.0</v>
      </c>
      <c r="E73" s="1"/>
      <c r="F73" s="1" t="s">
        <v>18</v>
      </c>
      <c r="G73" s="1" t="s">
        <v>19</v>
      </c>
      <c r="H73" s="1" t="s">
        <v>3324</v>
      </c>
      <c r="I73" s="1" t="s">
        <v>3325</v>
      </c>
      <c r="J73" s="1" t="s">
        <v>3325</v>
      </c>
      <c r="K73" s="1"/>
      <c r="L73" s="1">
        <v>15.0</v>
      </c>
      <c r="M73" s="1"/>
      <c r="N73" s="1">
        <v>20.531716666666668</v>
      </c>
      <c r="O73" s="1" t="s">
        <v>22</v>
      </c>
      <c r="P73" s="1" t="s">
        <v>3326</v>
      </c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ht="15.75" customHeight="1">
      <c r="A74" s="1" t="s">
        <v>32</v>
      </c>
      <c r="B74" s="1" t="s">
        <v>17</v>
      </c>
      <c r="C74" s="1">
        <v>259.0</v>
      </c>
      <c r="D74" s="1">
        <v>0.0</v>
      </c>
      <c r="E74" s="1" t="s">
        <v>3327</v>
      </c>
      <c r="F74" s="1" t="s">
        <v>66</v>
      </c>
      <c r="G74" s="1" t="s">
        <v>27</v>
      </c>
      <c r="H74" s="1" t="s">
        <v>3328</v>
      </c>
      <c r="I74" s="1" t="s">
        <v>3329</v>
      </c>
      <c r="J74" s="1" t="s">
        <v>3330</v>
      </c>
      <c r="K74" s="1" t="s">
        <v>3331</v>
      </c>
      <c r="L74" s="1">
        <v>-7.0</v>
      </c>
      <c r="M74" s="1">
        <v>8.731316666666666</v>
      </c>
      <c r="N74" s="1">
        <v>7.6699166666666665</v>
      </c>
      <c r="O74" s="1" t="s">
        <v>36</v>
      </c>
      <c r="P74" s="1" t="s">
        <v>3332</v>
      </c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ht="15.75" customHeight="1">
      <c r="A75" s="1" t="s">
        <v>41</v>
      </c>
      <c r="B75" s="1" t="s">
        <v>17</v>
      </c>
      <c r="C75" s="1">
        <v>244.3</v>
      </c>
      <c r="D75" s="1">
        <v>104.7</v>
      </c>
      <c r="E75" s="1"/>
      <c r="F75" s="1" t="s">
        <v>26</v>
      </c>
      <c r="G75" s="1" t="s">
        <v>19</v>
      </c>
      <c r="H75" s="1" t="s">
        <v>3333</v>
      </c>
      <c r="I75" s="1" t="s">
        <v>3334</v>
      </c>
      <c r="J75" s="1" t="s">
        <v>3334</v>
      </c>
      <c r="K75" s="1"/>
      <c r="L75" s="1">
        <v>-2.0</v>
      </c>
      <c r="M75" s="1"/>
      <c r="N75" s="1">
        <v>12.823083333333333</v>
      </c>
      <c r="O75" s="1" t="s">
        <v>3094</v>
      </c>
      <c r="P75" s="1" t="s">
        <v>3113</v>
      </c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E75" s="1"/>
      <c r="AF75" s="1"/>
    </row>
    <row r="76" ht="15.75" customHeight="1">
      <c r="A76" s="1" t="s">
        <v>41</v>
      </c>
      <c r="B76" s="1" t="s">
        <v>17</v>
      </c>
      <c r="C76" s="1">
        <v>498.0</v>
      </c>
      <c r="D76" s="1">
        <v>150.0</v>
      </c>
      <c r="E76" s="1"/>
      <c r="F76" s="1" t="s">
        <v>26</v>
      </c>
      <c r="G76" s="1" t="s">
        <v>27</v>
      </c>
      <c r="H76" s="1" t="s">
        <v>3335</v>
      </c>
      <c r="I76" s="1" t="s">
        <v>3336</v>
      </c>
      <c r="J76" s="1" t="s">
        <v>3336</v>
      </c>
      <c r="K76" s="1"/>
      <c r="L76" s="1">
        <v>-3.0</v>
      </c>
      <c r="M76" s="1"/>
      <c r="N76" s="1">
        <v>11.3493</v>
      </c>
      <c r="O76" s="1" t="s">
        <v>3094</v>
      </c>
      <c r="P76" s="1" t="s">
        <v>3337</v>
      </c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ht="15.75" customHeight="1">
      <c r="A77" s="1" t="s">
        <v>41</v>
      </c>
      <c r="B77" s="1" t="s">
        <v>17</v>
      </c>
      <c r="C77" s="1">
        <v>224.0</v>
      </c>
      <c r="D77" s="1">
        <v>50.0</v>
      </c>
      <c r="E77" s="1"/>
      <c r="F77" s="1" t="s">
        <v>26</v>
      </c>
      <c r="G77" s="1" t="s">
        <v>27</v>
      </c>
      <c r="H77" s="1" t="s">
        <v>3338</v>
      </c>
      <c r="I77" s="1" t="s">
        <v>3339</v>
      </c>
      <c r="J77" s="1" t="s">
        <v>3339</v>
      </c>
      <c r="K77" s="1"/>
      <c r="L77" s="1">
        <v>-6.0</v>
      </c>
      <c r="M77" s="1"/>
      <c r="N77" s="1">
        <v>8.746116666666667</v>
      </c>
      <c r="O77" s="1" t="s">
        <v>3094</v>
      </c>
      <c r="P77" s="1" t="s">
        <v>3340</v>
      </c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E77" s="1"/>
      <c r="AF77" s="1"/>
    </row>
    <row r="78" ht="15.75" customHeight="1">
      <c r="A78" s="1" t="s">
        <v>32</v>
      </c>
      <c r="B78" s="1" t="s">
        <v>17</v>
      </c>
      <c r="C78" s="1">
        <v>304.0</v>
      </c>
      <c r="D78" s="1">
        <v>0.0</v>
      </c>
      <c r="E78" s="1" t="s">
        <v>3327</v>
      </c>
      <c r="F78" s="1" t="s">
        <v>66</v>
      </c>
      <c r="G78" s="1" t="s">
        <v>27</v>
      </c>
      <c r="H78" s="1" t="s">
        <v>3341</v>
      </c>
      <c r="I78" s="1" t="s">
        <v>3342</v>
      </c>
      <c r="J78" s="1" t="s">
        <v>3343</v>
      </c>
      <c r="K78" s="1" t="s">
        <v>3344</v>
      </c>
      <c r="L78" s="1">
        <v>-6.0</v>
      </c>
      <c r="M78" s="1">
        <v>10.941</v>
      </c>
      <c r="N78" s="1">
        <v>9.227983333333333</v>
      </c>
      <c r="O78" s="1" t="s">
        <v>36</v>
      </c>
      <c r="P78" s="1" t="s">
        <v>3345</v>
      </c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ht="15.75" customHeight="1">
      <c r="A79" s="1" t="s">
        <v>24</v>
      </c>
      <c r="B79" s="1" t="s">
        <v>17</v>
      </c>
      <c r="C79" s="2">
        <v>532.0</v>
      </c>
      <c r="D79" s="1">
        <v>0.0</v>
      </c>
      <c r="E79" s="1" t="s">
        <v>1510</v>
      </c>
      <c r="F79" s="1" t="s">
        <v>26</v>
      </c>
      <c r="G79" s="1" t="s">
        <v>27</v>
      </c>
      <c r="H79" s="1" t="s">
        <v>3346</v>
      </c>
      <c r="I79" s="1" t="s">
        <v>3347</v>
      </c>
      <c r="J79" s="1" t="s">
        <v>3347</v>
      </c>
      <c r="K79" s="1"/>
      <c r="L79" s="1">
        <v>-4.0</v>
      </c>
      <c r="M79" s="1"/>
      <c r="N79" s="1">
        <v>10.6932</v>
      </c>
      <c r="O79" s="1" t="s">
        <v>3094</v>
      </c>
      <c r="P79" s="1" t="s">
        <v>3348</v>
      </c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E79" s="1"/>
      <c r="AF79" s="1"/>
    </row>
    <row r="80" ht="15.75" customHeight="1">
      <c r="A80" s="1" t="s">
        <v>41</v>
      </c>
      <c r="B80" s="1" t="s">
        <v>17</v>
      </c>
      <c r="C80" s="2">
        <v>292.6</v>
      </c>
      <c r="D80" s="1">
        <v>125.4</v>
      </c>
      <c r="E80" s="1"/>
      <c r="F80" s="1" t="s">
        <v>26</v>
      </c>
      <c r="G80" s="1" t="s">
        <v>27</v>
      </c>
      <c r="H80" s="1" t="s">
        <v>3349</v>
      </c>
      <c r="I80" s="1" t="s">
        <v>3350</v>
      </c>
      <c r="J80" s="1" t="s">
        <v>3350</v>
      </c>
      <c r="K80" s="1"/>
      <c r="L80" s="1">
        <v>-6.0</v>
      </c>
      <c r="M80" s="1"/>
      <c r="N80" s="1">
        <v>8.188516666666667</v>
      </c>
      <c r="O80" s="1" t="s">
        <v>3094</v>
      </c>
      <c r="P80" s="1" t="s">
        <v>3351</v>
      </c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ht="15.75" customHeight="1">
      <c r="A81" s="1" t="s">
        <v>16</v>
      </c>
      <c r="B81" s="1" t="s">
        <v>17</v>
      </c>
      <c r="C81" s="2">
        <v>263.2</v>
      </c>
      <c r="D81" s="1">
        <v>65.8</v>
      </c>
      <c r="E81" s="1"/>
      <c r="F81" s="1" t="s">
        <v>18</v>
      </c>
      <c r="G81" s="1" t="s">
        <v>33</v>
      </c>
      <c r="H81" s="1" t="s">
        <v>3352</v>
      </c>
      <c r="I81" s="1" t="s">
        <v>3353</v>
      </c>
      <c r="J81" s="1" t="s">
        <v>3353</v>
      </c>
      <c r="K81" s="1"/>
      <c r="L81" s="1">
        <v>1.0</v>
      </c>
      <c r="M81" s="1"/>
      <c r="N81" s="1">
        <v>6.1837</v>
      </c>
      <c r="O81" s="1" t="s">
        <v>22</v>
      </c>
      <c r="P81" s="1" t="s">
        <v>3354</v>
      </c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ht="15.75" customHeight="1">
      <c r="A82" s="1" t="s">
        <v>16</v>
      </c>
      <c r="B82" s="1" t="s">
        <v>17</v>
      </c>
      <c r="C82" s="1">
        <v>207.2</v>
      </c>
      <c r="D82" s="1">
        <v>51.8</v>
      </c>
      <c r="E82" s="1"/>
      <c r="F82" s="1" t="s">
        <v>18</v>
      </c>
      <c r="G82" s="1" t="s">
        <v>19</v>
      </c>
      <c r="H82" s="1" t="s">
        <v>3355</v>
      </c>
      <c r="I82" s="1" t="s">
        <v>3356</v>
      </c>
      <c r="J82" s="1" t="s">
        <v>3356</v>
      </c>
      <c r="K82" s="1"/>
      <c r="L82" s="1">
        <v>22.0</v>
      </c>
      <c r="M82" s="1"/>
      <c r="N82" s="1">
        <v>27.27735</v>
      </c>
      <c r="O82" s="1" t="s">
        <v>22</v>
      </c>
      <c r="P82" s="1" t="s">
        <v>3357</v>
      </c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E82" s="1"/>
      <c r="AF82" s="1"/>
    </row>
    <row r="83" ht="15.75" customHeight="1">
      <c r="A83" s="1" t="s">
        <v>16</v>
      </c>
      <c r="B83" s="1" t="s">
        <v>17</v>
      </c>
      <c r="C83" s="1">
        <v>263.2</v>
      </c>
      <c r="D83" s="1">
        <v>65.8</v>
      </c>
      <c r="E83" s="1"/>
      <c r="F83" s="1" t="s">
        <v>18</v>
      </c>
      <c r="G83" s="1" t="s">
        <v>19</v>
      </c>
      <c r="H83" s="1" t="s">
        <v>3358</v>
      </c>
      <c r="I83" s="1" t="s">
        <v>3359</v>
      </c>
      <c r="J83" s="1" t="s">
        <v>3359</v>
      </c>
      <c r="K83" s="1"/>
      <c r="L83" s="1">
        <v>28.0</v>
      </c>
      <c r="M83" s="1"/>
      <c r="N83" s="1">
        <v>33.40846666666667</v>
      </c>
      <c r="O83" s="1" t="s">
        <v>22</v>
      </c>
      <c r="P83" s="1" t="s">
        <v>3360</v>
      </c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ht="15.75" customHeight="1">
      <c r="A84" s="1" t="s">
        <v>41</v>
      </c>
      <c r="B84" s="1" t="s">
        <v>17</v>
      </c>
      <c r="C84" s="2">
        <v>191.8</v>
      </c>
      <c r="D84" s="1">
        <v>82.2</v>
      </c>
      <c r="E84" s="1"/>
      <c r="F84" s="1" t="s">
        <v>26</v>
      </c>
      <c r="G84" s="1" t="s">
        <v>27</v>
      </c>
      <c r="H84" s="1" t="s">
        <v>3361</v>
      </c>
      <c r="I84" s="1" t="s">
        <v>3362</v>
      </c>
      <c r="J84" s="1" t="s">
        <v>3362</v>
      </c>
      <c r="K84" s="1"/>
      <c r="L84" s="1">
        <v>-3.0</v>
      </c>
      <c r="M84" s="1"/>
      <c r="N84" s="1">
        <v>11.387566666666666</v>
      </c>
      <c r="O84" s="1" t="s">
        <v>3094</v>
      </c>
      <c r="P84" s="1" t="s">
        <v>3363</v>
      </c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E84" s="1"/>
      <c r="AF84" s="1"/>
    </row>
    <row r="85" ht="15.75" customHeight="1">
      <c r="A85" s="1" t="s">
        <v>41</v>
      </c>
      <c r="B85" s="1" t="s">
        <v>17</v>
      </c>
      <c r="C85" s="1">
        <v>317.1</v>
      </c>
      <c r="D85" s="1">
        <v>135.9</v>
      </c>
      <c r="E85" s="1"/>
      <c r="F85" s="1" t="s">
        <v>26</v>
      </c>
      <c r="G85" s="1" t="s">
        <v>27</v>
      </c>
      <c r="H85" s="1" t="s">
        <v>3364</v>
      </c>
      <c r="I85" s="1" t="s">
        <v>3365</v>
      </c>
      <c r="J85" s="1" t="s">
        <v>3365</v>
      </c>
      <c r="K85" s="1"/>
      <c r="L85" s="1">
        <v>-3.0</v>
      </c>
      <c r="M85" s="1"/>
      <c r="N85" s="1">
        <v>11.876566666666667</v>
      </c>
      <c r="O85" s="1" t="s">
        <v>3094</v>
      </c>
      <c r="P85" s="1" t="s">
        <v>3366</v>
      </c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ht="15.75" customHeight="1">
      <c r="A86" s="1" t="s">
        <v>24</v>
      </c>
      <c r="B86" s="1" t="s">
        <v>17</v>
      </c>
      <c r="C86" s="1">
        <v>274.0</v>
      </c>
      <c r="D86" s="1">
        <v>0.0</v>
      </c>
      <c r="E86" s="1" t="s">
        <v>1510</v>
      </c>
      <c r="F86" s="1" t="s">
        <v>26</v>
      </c>
      <c r="G86" s="1" t="s">
        <v>27</v>
      </c>
      <c r="H86" s="1" t="s">
        <v>3367</v>
      </c>
      <c r="I86" s="1" t="s">
        <v>3368</v>
      </c>
      <c r="J86" s="1" t="s">
        <v>3368</v>
      </c>
      <c r="K86" s="1"/>
      <c r="L86" s="1">
        <v>-6.0</v>
      </c>
      <c r="M86" s="1"/>
      <c r="N86" s="1">
        <v>8.232783333333334</v>
      </c>
      <c r="O86" s="1" t="s">
        <v>3094</v>
      </c>
      <c r="P86" s="1" t="s">
        <v>3369</v>
      </c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ht="15.75" customHeight="1">
      <c r="A87" s="1" t="s">
        <v>41</v>
      </c>
      <c r="B87" s="1" t="s">
        <v>17</v>
      </c>
      <c r="C87" s="2">
        <v>349.0</v>
      </c>
      <c r="D87" s="1">
        <v>0.0</v>
      </c>
      <c r="E87" s="1"/>
      <c r="F87" s="1" t="s">
        <v>26</v>
      </c>
      <c r="G87" s="1" t="s">
        <v>27</v>
      </c>
      <c r="H87" s="1" t="s">
        <v>3370</v>
      </c>
      <c r="I87" s="1" t="s">
        <v>3371</v>
      </c>
      <c r="J87" s="1" t="s">
        <v>3371</v>
      </c>
      <c r="K87" s="1"/>
      <c r="L87" s="1">
        <v>-6.0</v>
      </c>
      <c r="M87" s="1"/>
      <c r="N87" s="1">
        <v>8.866716666666667</v>
      </c>
      <c r="O87" s="1" t="s">
        <v>3094</v>
      </c>
      <c r="P87" s="1" t="s">
        <v>3320</v>
      </c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E87" s="1"/>
      <c r="AF87" s="1"/>
    </row>
    <row r="88" ht="15.75" customHeight="1">
      <c r="A88" s="1" t="s">
        <v>41</v>
      </c>
      <c r="B88" s="1" t="s">
        <v>17</v>
      </c>
      <c r="C88" s="2">
        <v>723.0</v>
      </c>
      <c r="D88" s="1">
        <v>0.0</v>
      </c>
      <c r="E88" s="1"/>
      <c r="F88" s="1" t="s">
        <v>26</v>
      </c>
      <c r="G88" s="1" t="s">
        <v>27</v>
      </c>
      <c r="H88" s="1" t="s">
        <v>3372</v>
      </c>
      <c r="I88" s="1" t="s">
        <v>3373</v>
      </c>
      <c r="J88" s="1" t="s">
        <v>3373</v>
      </c>
      <c r="K88" s="1"/>
      <c r="L88" s="1">
        <v>-5.0</v>
      </c>
      <c r="M88" s="1"/>
      <c r="N88" s="1">
        <v>9.022566666666666</v>
      </c>
      <c r="O88" s="1" t="s">
        <v>3094</v>
      </c>
      <c r="P88" s="1" t="s">
        <v>3374</v>
      </c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ht="15.75" customHeight="1">
      <c r="A89" s="1" t="s">
        <v>41</v>
      </c>
      <c r="B89" s="1" t="s">
        <v>17</v>
      </c>
      <c r="C89" s="2">
        <v>398.0</v>
      </c>
      <c r="D89" s="1">
        <v>150.0</v>
      </c>
      <c r="E89" s="1"/>
      <c r="F89" s="1" t="s">
        <v>26</v>
      </c>
      <c r="G89" s="1" t="s">
        <v>27</v>
      </c>
      <c r="H89" s="1" t="s">
        <v>3375</v>
      </c>
      <c r="I89" s="1" t="s">
        <v>3376</v>
      </c>
      <c r="J89" s="1" t="s">
        <v>3376</v>
      </c>
      <c r="K89" s="1"/>
      <c r="L89" s="1">
        <v>-5.0</v>
      </c>
      <c r="M89" s="1"/>
      <c r="N89" s="1">
        <v>9.5699</v>
      </c>
      <c r="O89" s="1" t="s">
        <v>3094</v>
      </c>
      <c r="P89" s="1" t="s">
        <v>3377</v>
      </c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ht="15.75" customHeight="1">
      <c r="A90" s="1" t="s">
        <v>41</v>
      </c>
      <c r="B90" s="1" t="s">
        <v>17</v>
      </c>
      <c r="C90" s="1">
        <v>548.0</v>
      </c>
      <c r="D90" s="1">
        <v>150.0</v>
      </c>
      <c r="E90" s="1"/>
      <c r="F90" s="1" t="s">
        <v>26</v>
      </c>
      <c r="G90" s="1" t="s">
        <v>19</v>
      </c>
      <c r="H90" s="1" t="s">
        <v>3378</v>
      </c>
      <c r="I90" s="1" t="s">
        <v>3379</v>
      </c>
      <c r="J90" s="1" t="s">
        <v>3379</v>
      </c>
      <c r="K90" s="1"/>
      <c r="L90" s="1">
        <v>-4.0</v>
      </c>
      <c r="M90" s="1"/>
      <c r="N90" s="1">
        <v>10.54955</v>
      </c>
      <c r="O90" s="1" t="s">
        <v>3094</v>
      </c>
      <c r="P90" s="1" t="s">
        <v>3380</v>
      </c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ht="15.75" customHeight="1">
      <c r="A91" s="1" t="s">
        <v>41</v>
      </c>
      <c r="B91" s="1" t="s">
        <v>17</v>
      </c>
      <c r="C91" s="1">
        <v>239.0</v>
      </c>
      <c r="D91" s="1">
        <v>0.0</v>
      </c>
      <c r="E91" s="1"/>
      <c r="F91" s="1" t="s">
        <v>26</v>
      </c>
      <c r="G91" s="1" t="s">
        <v>19</v>
      </c>
      <c r="H91" s="1" t="s">
        <v>3381</v>
      </c>
      <c r="I91" s="1" t="s">
        <v>3382</v>
      </c>
      <c r="J91" s="1" t="s">
        <v>3382</v>
      </c>
      <c r="K91" s="1"/>
      <c r="L91" s="1">
        <v>-2.0</v>
      </c>
      <c r="M91" s="1"/>
      <c r="N91" s="1">
        <v>12.411133333333334</v>
      </c>
      <c r="O91" s="1" t="s">
        <v>3094</v>
      </c>
      <c r="P91" s="1" t="s">
        <v>3383</v>
      </c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ht="15.75" customHeight="1">
      <c r="A92" s="1" t="s">
        <v>32</v>
      </c>
      <c r="B92" s="1" t="s">
        <v>17</v>
      </c>
      <c r="C92" s="2">
        <v>305.0</v>
      </c>
      <c r="D92" s="1">
        <v>93.0</v>
      </c>
      <c r="E92" s="1"/>
      <c r="F92" s="1" t="s">
        <v>18</v>
      </c>
      <c r="G92" s="1" t="s">
        <v>33</v>
      </c>
      <c r="H92" s="1" t="s">
        <v>3384</v>
      </c>
      <c r="I92" s="1" t="s">
        <v>3385</v>
      </c>
      <c r="J92" s="1" t="s">
        <v>3385</v>
      </c>
      <c r="K92" s="1"/>
      <c r="L92" s="1">
        <v>-3.0</v>
      </c>
      <c r="M92" s="1"/>
      <c r="N92" s="1">
        <v>16.15335</v>
      </c>
      <c r="O92" s="1" t="s">
        <v>36</v>
      </c>
      <c r="P92" s="1" t="s">
        <v>3386</v>
      </c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ht="15.75" customHeight="1">
      <c r="A93" s="1" t="s">
        <v>32</v>
      </c>
      <c r="B93" s="1" t="s">
        <v>17</v>
      </c>
      <c r="C93" s="2">
        <v>288.0</v>
      </c>
      <c r="D93" s="1">
        <v>110.0</v>
      </c>
      <c r="E93" s="1"/>
      <c r="F93" s="1" t="s">
        <v>18</v>
      </c>
      <c r="G93" s="1" t="s">
        <v>27</v>
      </c>
      <c r="H93" s="1" t="s">
        <v>3387</v>
      </c>
      <c r="I93" s="1" t="s">
        <v>3388</v>
      </c>
      <c r="J93" s="1" t="s">
        <v>3388</v>
      </c>
      <c r="K93" s="1"/>
      <c r="L93" s="1">
        <v>-3.0</v>
      </c>
      <c r="M93" s="1"/>
      <c r="N93" s="1">
        <v>14.831816666666667</v>
      </c>
      <c r="O93" s="1" t="s">
        <v>36</v>
      </c>
      <c r="P93" s="1" t="s">
        <v>3389</v>
      </c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ht="15.75" customHeight="1">
      <c r="A94" s="1" t="s">
        <v>41</v>
      </c>
      <c r="B94" s="1" t="s">
        <v>17</v>
      </c>
      <c r="C94" s="1">
        <v>453.6</v>
      </c>
      <c r="D94" s="1">
        <v>194.4</v>
      </c>
      <c r="E94" s="1"/>
      <c r="F94" s="1" t="s">
        <v>26</v>
      </c>
      <c r="G94" s="1" t="s">
        <v>27</v>
      </c>
      <c r="H94" s="1" t="s">
        <v>3390</v>
      </c>
      <c r="I94" s="1" t="s">
        <v>3391</v>
      </c>
      <c r="J94" s="1" t="s">
        <v>3391</v>
      </c>
      <c r="K94" s="1"/>
      <c r="L94" s="1">
        <v>-5.0</v>
      </c>
      <c r="M94" s="1"/>
      <c r="N94" s="1">
        <v>9.880216666666668</v>
      </c>
      <c r="O94" s="1" t="s">
        <v>3094</v>
      </c>
      <c r="P94" s="1" t="s">
        <v>3392</v>
      </c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ht="15.75" customHeight="1">
      <c r="A95" s="1" t="s">
        <v>16</v>
      </c>
      <c r="B95" s="1" t="s">
        <v>17</v>
      </c>
      <c r="C95" s="2">
        <v>139.0</v>
      </c>
      <c r="D95" s="1">
        <v>0.0</v>
      </c>
      <c r="E95" s="1"/>
      <c r="F95" s="1" t="s">
        <v>18</v>
      </c>
      <c r="G95" s="1" t="s">
        <v>19</v>
      </c>
      <c r="H95" s="1" t="s">
        <v>3393</v>
      </c>
      <c r="I95" s="1" t="s">
        <v>3394</v>
      </c>
      <c r="J95" s="1" t="s">
        <v>3394</v>
      </c>
      <c r="K95" s="1"/>
      <c r="L95" s="1">
        <v>-2.0</v>
      </c>
      <c r="M95" s="1"/>
      <c r="N95" s="1">
        <v>2.8928</v>
      </c>
      <c r="O95" s="1" t="s">
        <v>22</v>
      </c>
      <c r="P95" s="1" t="s">
        <v>3395</v>
      </c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ht="15.75" customHeight="1">
      <c r="A96" s="1" t="s">
        <v>41</v>
      </c>
      <c r="B96" s="1" t="s">
        <v>17</v>
      </c>
      <c r="C96" s="1">
        <v>244.3</v>
      </c>
      <c r="D96" s="1">
        <v>104.7</v>
      </c>
      <c r="E96" s="1"/>
      <c r="F96" s="1" t="s">
        <v>26</v>
      </c>
      <c r="G96" s="1" t="s">
        <v>27</v>
      </c>
      <c r="H96" s="1" t="s">
        <v>3396</v>
      </c>
      <c r="I96" s="1" t="s">
        <v>3397</v>
      </c>
      <c r="J96" s="1" t="s">
        <v>3397</v>
      </c>
      <c r="K96" s="1"/>
      <c r="L96" s="1">
        <v>-1.0</v>
      </c>
      <c r="M96" s="1"/>
      <c r="N96" s="1">
        <v>13.067216666666667</v>
      </c>
      <c r="O96" s="1" t="s">
        <v>3094</v>
      </c>
      <c r="P96" s="1" t="s">
        <v>3113</v>
      </c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E96" s="1"/>
      <c r="AF96" s="1"/>
    </row>
    <row r="97" ht="15.75" customHeight="1">
      <c r="A97" s="1" t="s">
        <v>41</v>
      </c>
      <c r="B97" s="1" t="s">
        <v>17</v>
      </c>
      <c r="C97" s="1">
        <v>516.6</v>
      </c>
      <c r="D97" s="1">
        <v>221.4</v>
      </c>
      <c r="E97" s="1"/>
      <c r="F97" s="1" t="s">
        <v>26</v>
      </c>
      <c r="G97" s="1" t="s">
        <v>27</v>
      </c>
      <c r="H97" s="1" t="s">
        <v>3398</v>
      </c>
      <c r="I97" s="1" t="s">
        <v>3399</v>
      </c>
      <c r="J97" s="1" t="s">
        <v>3399</v>
      </c>
      <c r="K97" s="1"/>
      <c r="L97" s="1">
        <v>-1.0</v>
      </c>
      <c r="M97" s="1"/>
      <c r="N97" s="1">
        <v>13.271433333333333</v>
      </c>
      <c r="O97" s="1" t="s">
        <v>3094</v>
      </c>
      <c r="P97" s="1" t="s">
        <v>3400</v>
      </c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ht="15.75" customHeight="1">
      <c r="A98" s="1" t="s">
        <v>32</v>
      </c>
      <c r="B98" s="1" t="s">
        <v>17</v>
      </c>
      <c r="C98" s="1">
        <v>509.0</v>
      </c>
      <c r="D98" s="1">
        <v>127.0</v>
      </c>
      <c r="E98" s="1"/>
      <c r="F98" s="1" t="s">
        <v>18</v>
      </c>
      <c r="G98" s="1" t="s">
        <v>33</v>
      </c>
      <c r="H98" s="1" t="s">
        <v>3401</v>
      </c>
      <c r="I98" s="1" t="s">
        <v>3402</v>
      </c>
      <c r="J98" s="1" t="s">
        <v>3402</v>
      </c>
      <c r="K98" s="1"/>
      <c r="L98" s="1">
        <v>-5.0</v>
      </c>
      <c r="M98" s="1"/>
      <c r="N98" s="1">
        <v>13.932766666666666</v>
      </c>
      <c r="O98" s="1" t="s">
        <v>36</v>
      </c>
      <c r="P98" s="1" t="s">
        <v>3403</v>
      </c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E98" s="1"/>
      <c r="AF98" s="1"/>
    </row>
    <row r="99" ht="15.75" customHeight="1">
      <c r="A99" s="1" t="s">
        <v>32</v>
      </c>
      <c r="B99" s="1" t="s">
        <v>17</v>
      </c>
      <c r="C99" s="2">
        <v>289.0</v>
      </c>
      <c r="D99" s="1">
        <v>0.0</v>
      </c>
      <c r="E99" s="1" t="s">
        <v>3327</v>
      </c>
      <c r="F99" s="1" t="s">
        <v>66</v>
      </c>
      <c r="G99" s="1" t="s">
        <v>27</v>
      </c>
      <c r="H99" s="1" t="s">
        <v>3404</v>
      </c>
      <c r="I99" s="1" t="s">
        <v>3405</v>
      </c>
      <c r="J99" s="1" t="s">
        <v>3406</v>
      </c>
      <c r="K99" s="1" t="s">
        <v>3407</v>
      </c>
      <c r="L99" s="1">
        <v>0.0</v>
      </c>
      <c r="M99" s="1">
        <v>1.9577666666666667</v>
      </c>
      <c r="N99" s="1">
        <v>11.326716666666666</v>
      </c>
      <c r="O99" s="1" t="s">
        <v>36</v>
      </c>
      <c r="P99" s="1" t="s">
        <v>3408</v>
      </c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E99" s="1"/>
      <c r="AF99" s="1"/>
    </row>
    <row r="100" ht="15.75" customHeight="1">
      <c r="A100" s="1" t="s">
        <v>32</v>
      </c>
      <c r="B100" s="1" t="s">
        <v>17</v>
      </c>
      <c r="C100" s="2">
        <v>790.0</v>
      </c>
      <c r="D100" s="1">
        <v>197.0</v>
      </c>
      <c r="E100" s="1"/>
      <c r="F100" s="1" t="s">
        <v>18</v>
      </c>
      <c r="G100" s="1" t="s">
        <v>33</v>
      </c>
      <c r="H100" s="1" t="s">
        <v>3409</v>
      </c>
      <c r="I100" s="1" t="s">
        <v>3410</v>
      </c>
      <c r="J100" s="1" t="s">
        <v>3410</v>
      </c>
      <c r="K100" s="1"/>
      <c r="L100" s="1">
        <v>1.0</v>
      </c>
      <c r="M100" s="1"/>
      <c r="N100" s="1">
        <v>21.069266666666667</v>
      </c>
      <c r="O100" s="1" t="s">
        <v>36</v>
      </c>
      <c r="P100" s="1" t="s">
        <v>3411</v>
      </c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E100" s="1"/>
      <c r="AF100" s="1"/>
    </row>
    <row r="101" ht="15.75" customHeight="1">
      <c r="A101" s="1" t="s">
        <v>32</v>
      </c>
      <c r="B101" s="2" t="s">
        <v>17</v>
      </c>
      <c r="C101" s="1">
        <v>458.0</v>
      </c>
      <c r="D101" s="1">
        <v>0.0</v>
      </c>
      <c r="E101" s="1" t="s">
        <v>3327</v>
      </c>
      <c r="F101" s="1" t="s">
        <v>66</v>
      </c>
      <c r="G101" s="1" t="s">
        <v>27</v>
      </c>
      <c r="H101" s="1" t="s">
        <v>3412</v>
      </c>
      <c r="I101" s="1" t="s">
        <v>3413</v>
      </c>
      <c r="J101" s="1" t="s">
        <v>3414</v>
      </c>
      <c r="K101" s="1" t="s">
        <v>3415</v>
      </c>
      <c r="L101" s="1">
        <v>-4.0</v>
      </c>
      <c r="M101" s="1">
        <v>12.781083333333333</v>
      </c>
      <c r="N101" s="1">
        <v>12.514033333333334</v>
      </c>
      <c r="O101" s="1" t="s">
        <v>36</v>
      </c>
      <c r="P101" s="1" t="s">
        <v>3416</v>
      </c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E101" s="1"/>
      <c r="AF101" s="1"/>
    </row>
    <row r="102" ht="15.75" customHeight="1">
      <c r="A102" s="1" t="s">
        <v>41</v>
      </c>
      <c r="B102" s="1" t="s">
        <v>17</v>
      </c>
      <c r="C102" s="1">
        <v>259.0</v>
      </c>
      <c r="D102" s="1">
        <v>100.0</v>
      </c>
      <c r="E102" s="1"/>
      <c r="F102" s="1" t="s">
        <v>26</v>
      </c>
      <c r="G102" s="1" t="s">
        <v>27</v>
      </c>
      <c r="H102" s="1" t="s">
        <v>3417</v>
      </c>
      <c r="I102" s="1" t="s">
        <v>3418</v>
      </c>
      <c r="J102" s="1" t="s">
        <v>3418</v>
      </c>
      <c r="K102" s="1"/>
      <c r="L102" s="1">
        <v>0.0</v>
      </c>
      <c r="M102" s="1"/>
      <c r="N102" s="1">
        <v>15.288233333333332</v>
      </c>
      <c r="O102" s="1" t="s">
        <v>3094</v>
      </c>
      <c r="P102" s="1" t="s">
        <v>3419</v>
      </c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ht="15.75" customHeight="1">
      <c r="A103" s="1" t="s">
        <v>41</v>
      </c>
      <c r="B103" s="1" t="s">
        <v>17</v>
      </c>
      <c r="C103" s="1">
        <v>368.9</v>
      </c>
      <c r="D103" s="1">
        <v>158.1</v>
      </c>
      <c r="E103" s="1"/>
      <c r="F103" s="1" t="s">
        <v>26</v>
      </c>
      <c r="G103" s="1" t="s">
        <v>27</v>
      </c>
      <c r="H103" s="1" t="s">
        <v>3420</v>
      </c>
      <c r="I103" s="1" t="s">
        <v>3421</v>
      </c>
      <c r="J103" s="1" t="s">
        <v>3421</v>
      </c>
      <c r="K103" s="1"/>
      <c r="L103" s="1">
        <v>1.0</v>
      </c>
      <c r="M103" s="1"/>
      <c r="N103" s="1">
        <v>16.73281666666667</v>
      </c>
      <c r="O103" s="1" t="s">
        <v>3094</v>
      </c>
      <c r="P103" s="1" t="s">
        <v>3422</v>
      </c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ht="15.75" customHeight="1">
      <c r="A104" s="1" t="s">
        <v>41</v>
      </c>
      <c r="B104" s="1" t="s">
        <v>17</v>
      </c>
      <c r="C104" s="2">
        <v>244.3</v>
      </c>
      <c r="D104" s="1">
        <v>104.7</v>
      </c>
      <c r="E104" s="1"/>
      <c r="F104" s="1" t="s">
        <v>26</v>
      </c>
      <c r="G104" s="1" t="s">
        <v>27</v>
      </c>
      <c r="H104" s="1" t="s">
        <v>3423</v>
      </c>
      <c r="I104" s="1" t="s">
        <v>3424</v>
      </c>
      <c r="J104" s="1" t="s">
        <v>3424</v>
      </c>
      <c r="K104" s="1"/>
      <c r="L104" s="1">
        <v>-3.0</v>
      </c>
      <c r="M104" s="1"/>
      <c r="N104" s="1">
        <v>11.37785</v>
      </c>
      <c r="O104" s="1" t="s">
        <v>3094</v>
      </c>
      <c r="P104" s="1" t="s">
        <v>3425</v>
      </c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ht="15.75" customHeight="1">
      <c r="A105" s="1" t="s">
        <v>32</v>
      </c>
      <c r="B105" s="1" t="s">
        <v>17</v>
      </c>
      <c r="C105" s="1">
        <v>259.0</v>
      </c>
      <c r="D105" s="1">
        <v>0.0</v>
      </c>
      <c r="E105" s="1" t="s">
        <v>3327</v>
      </c>
      <c r="F105" s="1" t="s">
        <v>66</v>
      </c>
      <c r="G105" s="1" t="s">
        <v>19</v>
      </c>
      <c r="H105" s="1" t="s">
        <v>3426</v>
      </c>
      <c r="I105" s="1" t="s">
        <v>3427</v>
      </c>
      <c r="J105" s="1" t="s">
        <v>3428</v>
      </c>
      <c r="K105" s="1" t="s">
        <v>3429</v>
      </c>
      <c r="L105" s="1">
        <v>1.0</v>
      </c>
      <c r="M105" s="1">
        <v>16.760466666666666</v>
      </c>
      <c r="N105" s="1">
        <v>12.110833333333334</v>
      </c>
      <c r="O105" s="1" t="s">
        <v>36</v>
      </c>
      <c r="P105" s="1" t="s">
        <v>3430</v>
      </c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ht="15.75" customHeight="1">
      <c r="A106" s="1" t="s">
        <v>32</v>
      </c>
      <c r="B106" s="1" t="s">
        <v>573</v>
      </c>
      <c r="C106" s="1">
        <v>250.0</v>
      </c>
      <c r="D106" s="1">
        <v>0.0</v>
      </c>
      <c r="E106" s="1"/>
      <c r="F106" s="1" t="s">
        <v>66</v>
      </c>
      <c r="G106" s="1" t="s">
        <v>19</v>
      </c>
      <c r="H106" s="1" t="s">
        <v>3431</v>
      </c>
      <c r="I106" s="1"/>
      <c r="J106" s="1"/>
      <c r="K106" s="1"/>
      <c r="L106" s="1">
        <v>0.0</v>
      </c>
      <c r="M106" s="1"/>
      <c r="N106" s="1"/>
      <c r="O106" s="1" t="s">
        <v>36</v>
      </c>
      <c r="P106" s="1" t="s">
        <v>3432</v>
      </c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ht="15.75" customHeight="1">
      <c r="A107" s="1" t="s">
        <v>32</v>
      </c>
      <c r="B107" s="1" t="s">
        <v>17</v>
      </c>
      <c r="C107" s="1">
        <v>703.0</v>
      </c>
      <c r="D107" s="1">
        <v>0.0</v>
      </c>
      <c r="E107" s="1" t="s">
        <v>3327</v>
      </c>
      <c r="F107" s="1" t="s">
        <v>66</v>
      </c>
      <c r="G107" s="1" t="s">
        <v>27</v>
      </c>
      <c r="H107" s="1" t="s">
        <v>3433</v>
      </c>
      <c r="I107" s="1" t="s">
        <v>3434</v>
      </c>
      <c r="J107" s="1" t="s">
        <v>3435</v>
      </c>
      <c r="K107" s="1" t="s">
        <v>3436</v>
      </c>
      <c r="L107" s="1">
        <v>-1.0</v>
      </c>
      <c r="M107" s="1">
        <v>8.278333333333334</v>
      </c>
      <c r="N107" s="1">
        <v>12.43555</v>
      </c>
      <c r="O107" s="1" t="s">
        <v>36</v>
      </c>
      <c r="P107" s="1" t="s">
        <v>3437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ht="15.75" customHeight="1">
      <c r="A108" s="1" t="s">
        <v>16</v>
      </c>
      <c r="B108" s="1" t="s">
        <v>17</v>
      </c>
      <c r="C108" s="1">
        <v>20.0</v>
      </c>
      <c r="D108" s="1">
        <v>35.0</v>
      </c>
      <c r="E108" s="1"/>
      <c r="F108" s="1" t="s">
        <v>18</v>
      </c>
      <c r="G108" s="1" t="s">
        <v>33</v>
      </c>
      <c r="H108" s="1" t="s">
        <v>3438</v>
      </c>
      <c r="I108" s="1" t="s">
        <v>3439</v>
      </c>
      <c r="J108" s="1" t="s">
        <v>3439</v>
      </c>
      <c r="K108" s="1"/>
      <c r="L108" s="1">
        <v>-4.0</v>
      </c>
      <c r="M108" s="1"/>
      <c r="N108" s="1">
        <v>0.40713333333333335</v>
      </c>
      <c r="O108" s="1" t="s">
        <v>22</v>
      </c>
      <c r="P108" s="1" t="s">
        <v>3440</v>
      </c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E108" s="1"/>
      <c r="AF108" s="1"/>
    </row>
    <row r="109" ht="15.75" customHeight="1">
      <c r="A109" s="1" t="s">
        <v>41</v>
      </c>
      <c r="B109" s="1" t="s">
        <v>17</v>
      </c>
      <c r="C109" s="2">
        <v>476.7</v>
      </c>
      <c r="D109" s="1">
        <v>204.3</v>
      </c>
      <c r="E109" s="1"/>
      <c r="F109" s="1" t="s">
        <v>26</v>
      </c>
      <c r="G109" s="1" t="s">
        <v>27</v>
      </c>
      <c r="H109" s="1" t="s">
        <v>3441</v>
      </c>
      <c r="I109" s="1" t="s">
        <v>3442</v>
      </c>
      <c r="J109" s="1" t="s">
        <v>3442</v>
      </c>
      <c r="K109" s="1"/>
      <c r="L109" s="1">
        <v>-3.0</v>
      </c>
      <c r="M109" s="1"/>
      <c r="N109" s="1">
        <v>11.445883333333333</v>
      </c>
      <c r="O109" s="1" t="s">
        <v>3094</v>
      </c>
      <c r="P109" s="1" t="s">
        <v>3443</v>
      </c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ht="15.75" customHeight="1">
      <c r="A110" s="1" t="s">
        <v>32</v>
      </c>
      <c r="B110" s="1" t="s">
        <v>17</v>
      </c>
      <c r="C110" s="1">
        <v>414.0</v>
      </c>
      <c r="D110" s="1">
        <v>104.0</v>
      </c>
      <c r="E110" s="1"/>
      <c r="F110" s="1" t="s">
        <v>18</v>
      </c>
      <c r="G110" s="1" t="s">
        <v>33</v>
      </c>
      <c r="H110" s="1" t="s">
        <v>3444</v>
      </c>
      <c r="I110" s="1" t="s">
        <v>3445</v>
      </c>
      <c r="J110" s="1" t="s">
        <v>3445</v>
      </c>
      <c r="K110" s="1"/>
      <c r="L110" s="1">
        <v>-14.0</v>
      </c>
      <c r="M110" s="1"/>
      <c r="N110" s="1">
        <v>5.001166666666666</v>
      </c>
      <c r="O110" s="1" t="s">
        <v>36</v>
      </c>
      <c r="P110" s="1" t="s">
        <v>3446</v>
      </c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ht="15.75" customHeight="1">
      <c r="A111" s="1" t="s">
        <v>16</v>
      </c>
      <c r="B111" s="1" t="s">
        <v>17</v>
      </c>
      <c r="C111" s="1">
        <v>139.0</v>
      </c>
      <c r="D111" s="1">
        <v>0.0</v>
      </c>
      <c r="E111" s="1"/>
      <c r="F111" s="1" t="s">
        <v>18</v>
      </c>
      <c r="G111" s="1" t="s">
        <v>33</v>
      </c>
      <c r="H111" s="1" t="s">
        <v>3447</v>
      </c>
      <c r="I111" s="1" t="s">
        <v>3448</v>
      </c>
      <c r="J111" s="1" t="s">
        <v>3448</v>
      </c>
      <c r="K111" s="1"/>
      <c r="L111" s="1">
        <v>3.0</v>
      </c>
      <c r="M111" s="1"/>
      <c r="N111" s="1">
        <v>8.215483333333333</v>
      </c>
      <c r="O111" s="1" t="s">
        <v>22</v>
      </c>
      <c r="P111" s="1" t="s">
        <v>3449</v>
      </c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ht="15.75" customHeight="1">
      <c r="A112" s="1" t="s">
        <v>16</v>
      </c>
      <c r="B112" s="1" t="s">
        <v>17</v>
      </c>
      <c r="C112" s="2">
        <v>140.0</v>
      </c>
      <c r="D112" s="1">
        <v>0.0</v>
      </c>
      <c r="E112" s="1"/>
      <c r="F112" s="1" t="s">
        <v>18</v>
      </c>
      <c r="G112" s="1" t="s">
        <v>33</v>
      </c>
      <c r="H112" s="1" t="s">
        <v>3450</v>
      </c>
      <c r="I112" s="1" t="s">
        <v>3451</v>
      </c>
      <c r="J112" s="1" t="s">
        <v>3451</v>
      </c>
      <c r="K112" s="1"/>
      <c r="L112" s="1">
        <v>0.0</v>
      </c>
      <c r="M112" s="1"/>
      <c r="N112" s="1">
        <v>4.69175</v>
      </c>
      <c r="O112" s="1" t="s">
        <v>22</v>
      </c>
      <c r="P112" s="1" t="s">
        <v>3452</v>
      </c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E112" s="1"/>
      <c r="AF112" s="1"/>
    </row>
    <row r="113" ht="15.75" customHeight="1">
      <c r="A113" s="1" t="s">
        <v>41</v>
      </c>
      <c r="B113" s="1" t="s">
        <v>17</v>
      </c>
      <c r="C113" s="2">
        <v>198.8</v>
      </c>
      <c r="D113" s="1">
        <v>85.2</v>
      </c>
      <c r="E113" s="1"/>
      <c r="F113" s="1" t="s">
        <v>26</v>
      </c>
      <c r="G113" s="1" t="s">
        <v>27</v>
      </c>
      <c r="H113" s="1" t="s">
        <v>3453</v>
      </c>
      <c r="I113" s="1" t="s">
        <v>3454</v>
      </c>
      <c r="J113" s="1" t="s">
        <v>3454</v>
      </c>
      <c r="K113" s="1"/>
      <c r="L113" s="1">
        <v>-5.0</v>
      </c>
      <c r="M113" s="1"/>
      <c r="N113" s="1">
        <v>9.436533333333333</v>
      </c>
      <c r="O113" s="1" t="s">
        <v>3094</v>
      </c>
      <c r="P113" s="1" t="s">
        <v>3455</v>
      </c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E113" s="1"/>
      <c r="AF113" s="1"/>
    </row>
    <row r="114" ht="15.75" customHeight="1">
      <c r="A114" s="1" t="s">
        <v>41</v>
      </c>
      <c r="B114" s="1" t="s">
        <v>17</v>
      </c>
      <c r="C114" s="1">
        <v>292.6</v>
      </c>
      <c r="D114" s="1">
        <v>125.4</v>
      </c>
      <c r="E114" s="1"/>
      <c r="F114" s="1" t="s">
        <v>26</v>
      </c>
      <c r="G114" s="1" t="s">
        <v>27</v>
      </c>
      <c r="H114" s="1" t="s">
        <v>3456</v>
      </c>
      <c r="I114" s="1" t="s">
        <v>3457</v>
      </c>
      <c r="J114" s="1" t="s">
        <v>3457</v>
      </c>
      <c r="K114" s="1"/>
      <c r="L114" s="1">
        <v>-5.0</v>
      </c>
      <c r="M114" s="1"/>
      <c r="N114" s="1">
        <v>9.713533333333332</v>
      </c>
      <c r="O114" s="1" t="s">
        <v>3094</v>
      </c>
      <c r="P114" s="1" t="s">
        <v>3458</v>
      </c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E114" s="1"/>
      <c r="AF114" s="1"/>
    </row>
    <row r="115" ht="15.75" customHeight="1">
      <c r="A115" s="1" t="s">
        <v>16</v>
      </c>
      <c r="B115" s="1" t="s">
        <v>17</v>
      </c>
      <c r="C115" s="1">
        <v>304.0</v>
      </c>
      <c r="D115" s="1">
        <v>0.0</v>
      </c>
      <c r="E115" s="1"/>
      <c r="F115" s="1" t="s">
        <v>18</v>
      </c>
      <c r="G115" s="1" t="s">
        <v>19</v>
      </c>
      <c r="H115" s="1" t="s">
        <v>3459</v>
      </c>
      <c r="I115" s="1" t="s">
        <v>3460</v>
      </c>
      <c r="J115" s="1" t="s">
        <v>3460</v>
      </c>
      <c r="K115" s="1"/>
      <c r="L115" s="1">
        <v>4.0</v>
      </c>
      <c r="M115" s="1"/>
      <c r="N115" s="1">
        <v>9.8972</v>
      </c>
      <c r="O115" s="1" t="s">
        <v>22</v>
      </c>
      <c r="P115" s="1" t="s">
        <v>3461</v>
      </c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ht="15.75" customHeight="1">
      <c r="A116" s="1" t="s">
        <v>41</v>
      </c>
      <c r="B116" s="1" t="s">
        <v>17</v>
      </c>
      <c r="C116" s="1">
        <v>443.0</v>
      </c>
      <c r="D116" s="1">
        <v>0.0</v>
      </c>
      <c r="E116" s="1"/>
      <c r="F116" s="1" t="s">
        <v>26</v>
      </c>
      <c r="G116" s="1" t="s">
        <v>19</v>
      </c>
      <c r="H116" s="1" t="s">
        <v>3462</v>
      </c>
      <c r="I116" s="1" t="s">
        <v>3463</v>
      </c>
      <c r="J116" s="1" t="s">
        <v>3463</v>
      </c>
      <c r="K116" s="1"/>
      <c r="L116" s="1">
        <v>-9.0</v>
      </c>
      <c r="M116" s="1"/>
      <c r="N116" s="1">
        <v>5.767266666666667</v>
      </c>
      <c r="O116" s="1" t="s">
        <v>3094</v>
      </c>
      <c r="P116" s="1" t="s">
        <v>3464</v>
      </c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E116" s="1"/>
      <c r="AF116" s="1"/>
    </row>
    <row r="117" ht="15.75" customHeight="1">
      <c r="A117" s="1" t="s">
        <v>16</v>
      </c>
      <c r="B117" s="1" t="s">
        <v>17</v>
      </c>
      <c r="C117" s="1">
        <v>78.0</v>
      </c>
      <c r="D117" s="1">
        <v>0.0</v>
      </c>
      <c r="E117" s="1"/>
      <c r="F117" s="1" t="s">
        <v>18</v>
      </c>
      <c r="G117" s="1" t="s">
        <v>19</v>
      </c>
      <c r="H117" s="1" t="s">
        <v>3465</v>
      </c>
      <c r="I117" s="1" t="s">
        <v>3466</v>
      </c>
      <c r="J117" s="1" t="s">
        <v>3466</v>
      </c>
      <c r="K117" s="1"/>
      <c r="L117" s="1">
        <v>-4.0</v>
      </c>
      <c r="M117" s="1"/>
      <c r="N117" s="1">
        <v>0.041916666666666665</v>
      </c>
      <c r="O117" s="1" t="s">
        <v>22</v>
      </c>
      <c r="P117" s="1" t="s">
        <v>3467</v>
      </c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ht="15.75" customHeight="1">
      <c r="A118" s="1" t="s">
        <v>16</v>
      </c>
      <c r="B118" s="1" t="s">
        <v>17</v>
      </c>
      <c r="C118" s="1">
        <v>1039.0</v>
      </c>
      <c r="D118" s="1">
        <v>0.0</v>
      </c>
      <c r="E118" s="1"/>
      <c r="F118" s="1" t="s">
        <v>18</v>
      </c>
      <c r="G118" s="1" t="s">
        <v>19</v>
      </c>
      <c r="H118" s="1" t="s">
        <v>3468</v>
      </c>
      <c r="I118" s="1" t="s">
        <v>3469</v>
      </c>
      <c r="J118" s="1" t="s">
        <v>3469</v>
      </c>
      <c r="K118" s="1"/>
      <c r="L118" s="1">
        <v>9.0</v>
      </c>
      <c r="M118" s="1"/>
      <c r="N118" s="1">
        <v>14.95305</v>
      </c>
      <c r="O118" s="1" t="s">
        <v>22</v>
      </c>
      <c r="P118" s="1" t="s">
        <v>3470</v>
      </c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ht="15.75" customHeight="1">
      <c r="A119" s="1" t="s">
        <v>41</v>
      </c>
      <c r="B119" s="1" t="s">
        <v>17</v>
      </c>
      <c r="C119" s="1">
        <v>224.0</v>
      </c>
      <c r="D119" s="1">
        <v>50.0</v>
      </c>
      <c r="E119" s="1"/>
      <c r="F119" s="1" t="s">
        <v>26</v>
      </c>
      <c r="G119" s="1" t="s">
        <v>27</v>
      </c>
      <c r="H119" s="1" t="s">
        <v>3471</v>
      </c>
      <c r="I119" s="1" t="s">
        <v>3472</v>
      </c>
      <c r="J119" s="1" t="s">
        <v>3472</v>
      </c>
      <c r="K119" s="1"/>
      <c r="L119" s="1">
        <v>-8.0</v>
      </c>
      <c r="M119" s="1"/>
      <c r="N119" s="1">
        <v>6.670816666666667</v>
      </c>
      <c r="O119" s="1" t="s">
        <v>3094</v>
      </c>
      <c r="P119" s="1" t="s">
        <v>3473</v>
      </c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ht="15.75" customHeight="1">
      <c r="A120" s="1" t="s">
        <v>16</v>
      </c>
      <c r="B120" s="1" t="s">
        <v>17</v>
      </c>
      <c r="C120" s="1">
        <v>75.0</v>
      </c>
      <c r="D120" s="1">
        <v>0.0</v>
      </c>
      <c r="E120" s="1"/>
      <c r="F120" s="1" t="s">
        <v>18</v>
      </c>
      <c r="G120" s="1" t="s">
        <v>19</v>
      </c>
      <c r="H120" s="1" t="s">
        <v>3474</v>
      </c>
      <c r="I120" s="1" t="s">
        <v>3475</v>
      </c>
      <c r="J120" s="1" t="s">
        <v>3475</v>
      </c>
      <c r="K120" s="1"/>
      <c r="L120" s="1">
        <v>-3.0</v>
      </c>
      <c r="M120" s="1"/>
      <c r="N120" s="1">
        <v>1.7401166666666668</v>
      </c>
      <c r="O120" s="1" t="s">
        <v>22</v>
      </c>
      <c r="P120" s="1" t="s">
        <v>3476</v>
      </c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E120" s="1"/>
      <c r="AF120" s="1"/>
    </row>
    <row r="121" ht="15.75" customHeight="1">
      <c r="A121" s="1" t="s">
        <v>16</v>
      </c>
      <c r="B121" s="1" t="s">
        <v>17</v>
      </c>
      <c r="C121" s="1">
        <v>90.0</v>
      </c>
      <c r="D121" s="1">
        <v>0.0</v>
      </c>
      <c r="E121" s="1"/>
      <c r="F121" s="1" t="s">
        <v>18</v>
      </c>
      <c r="G121" s="1" t="s">
        <v>19</v>
      </c>
      <c r="H121" s="1" t="s">
        <v>3477</v>
      </c>
      <c r="I121" s="1" t="s">
        <v>3478</v>
      </c>
      <c r="J121" s="1" t="s">
        <v>3478</v>
      </c>
      <c r="K121" s="1"/>
      <c r="L121" s="1">
        <v>0.0</v>
      </c>
      <c r="M121" s="1"/>
      <c r="N121" s="1">
        <v>5.33185</v>
      </c>
      <c r="O121" s="1" t="s">
        <v>22</v>
      </c>
      <c r="P121" s="1" t="s">
        <v>3479</v>
      </c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E121" s="1"/>
      <c r="AF121" s="1"/>
    </row>
    <row r="122" ht="15.75" customHeight="1">
      <c r="A122" s="1" t="s">
        <v>32</v>
      </c>
      <c r="B122" s="1" t="s">
        <v>17</v>
      </c>
      <c r="C122" s="1">
        <v>406.0</v>
      </c>
      <c r="D122" s="1">
        <v>102.0</v>
      </c>
      <c r="E122" s="1"/>
      <c r="F122" s="1" t="s">
        <v>18</v>
      </c>
      <c r="G122" s="1" t="s">
        <v>19</v>
      </c>
      <c r="H122" s="1" t="s">
        <v>3480</v>
      </c>
      <c r="I122" s="1" t="s">
        <v>3481</v>
      </c>
      <c r="J122" s="1" t="s">
        <v>3481</v>
      </c>
      <c r="K122" s="1"/>
      <c r="L122" s="1">
        <v>-13.0</v>
      </c>
      <c r="M122" s="1"/>
      <c r="N122" s="1">
        <v>17.376166666666666</v>
      </c>
      <c r="O122" s="1" t="s">
        <v>36</v>
      </c>
      <c r="P122" s="1" t="s">
        <v>3482</v>
      </c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E122" s="1"/>
      <c r="AF122" s="1"/>
    </row>
    <row r="123" ht="15.75" customHeight="1">
      <c r="A123" s="1" t="s">
        <v>16</v>
      </c>
      <c r="B123" s="1" t="s">
        <v>17</v>
      </c>
      <c r="C123" s="1">
        <v>518.0</v>
      </c>
      <c r="D123" s="1">
        <v>0.0</v>
      </c>
      <c r="E123" s="1"/>
      <c r="F123" s="1" t="s">
        <v>18</v>
      </c>
      <c r="G123" s="1" t="s">
        <v>19</v>
      </c>
      <c r="H123" s="1" t="s">
        <v>3483</v>
      </c>
      <c r="I123" s="1" t="s">
        <v>3484</v>
      </c>
      <c r="J123" s="1" t="s">
        <v>3484</v>
      </c>
      <c r="K123" s="1"/>
      <c r="L123" s="1">
        <v>-4.0</v>
      </c>
      <c r="M123" s="1"/>
      <c r="N123" s="1">
        <v>0.6282166666666666</v>
      </c>
      <c r="O123" s="1" t="s">
        <v>22</v>
      </c>
      <c r="P123" s="1" t="s">
        <v>3485</v>
      </c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E123" s="1"/>
      <c r="AF123" s="1"/>
    </row>
    <row r="124" ht="15.75" customHeight="1">
      <c r="A124" s="1" t="s">
        <v>16</v>
      </c>
      <c r="B124" s="1" t="s">
        <v>17</v>
      </c>
      <c r="C124" s="2">
        <v>548.0</v>
      </c>
      <c r="D124" s="1">
        <v>0.0</v>
      </c>
      <c r="E124" s="1" t="s">
        <v>3327</v>
      </c>
      <c r="F124" s="1" t="s">
        <v>66</v>
      </c>
      <c r="G124" s="1" t="s">
        <v>19</v>
      </c>
      <c r="H124" s="1" t="s">
        <v>3486</v>
      </c>
      <c r="I124" s="1" t="s">
        <v>3487</v>
      </c>
      <c r="J124" s="1" t="s">
        <v>3488</v>
      </c>
      <c r="K124" s="1" t="s">
        <v>3489</v>
      </c>
      <c r="L124" s="1">
        <v>7.0</v>
      </c>
      <c r="M124" s="1">
        <v>12.3037</v>
      </c>
      <c r="N124" s="1">
        <v>13.995883333333333</v>
      </c>
      <c r="O124" s="1" t="s">
        <v>22</v>
      </c>
      <c r="P124" s="1" t="s">
        <v>3490</v>
      </c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ht="15.75" customHeight="1">
      <c r="A125" s="1" t="s">
        <v>24</v>
      </c>
      <c r="B125" s="1" t="s">
        <v>17</v>
      </c>
      <c r="C125" s="2">
        <v>707.0</v>
      </c>
      <c r="D125" s="1">
        <v>0.0</v>
      </c>
      <c r="E125" s="1" t="s">
        <v>3491</v>
      </c>
      <c r="F125" s="1" t="s">
        <v>26</v>
      </c>
      <c r="G125" s="1" t="s">
        <v>27</v>
      </c>
      <c r="H125" s="1" t="s">
        <v>3492</v>
      </c>
      <c r="I125" s="1" t="s">
        <v>3493</v>
      </c>
      <c r="J125" s="1" t="s">
        <v>3493</v>
      </c>
      <c r="K125" s="1"/>
      <c r="L125" s="1">
        <v>-3.0</v>
      </c>
      <c r="M125" s="1"/>
      <c r="N125" s="1">
        <v>11.9479</v>
      </c>
      <c r="O125" s="1" t="s">
        <v>3094</v>
      </c>
      <c r="P125" s="1" t="s">
        <v>3494</v>
      </c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E125" s="1"/>
      <c r="AF125" s="1"/>
    </row>
    <row r="126" ht="15.75" customHeight="1">
      <c r="A126" s="1" t="s">
        <v>41</v>
      </c>
      <c r="B126" s="1" t="s">
        <v>17</v>
      </c>
      <c r="C126" s="1">
        <v>261.8</v>
      </c>
      <c r="D126" s="1">
        <v>112.2</v>
      </c>
      <c r="E126" s="1"/>
      <c r="F126" s="1" t="s">
        <v>26</v>
      </c>
      <c r="G126" s="1" t="s">
        <v>27</v>
      </c>
      <c r="H126" s="1" t="s">
        <v>3495</v>
      </c>
      <c r="I126" s="1" t="s">
        <v>3496</v>
      </c>
      <c r="J126" s="1" t="s">
        <v>3496</v>
      </c>
      <c r="K126" s="1"/>
      <c r="L126" s="1">
        <v>-8.0</v>
      </c>
      <c r="M126" s="1"/>
      <c r="N126" s="1">
        <v>6.435466666666667</v>
      </c>
      <c r="O126" s="1" t="s">
        <v>3094</v>
      </c>
      <c r="P126" s="1" t="s">
        <v>3497</v>
      </c>
      <c r="Q126" s="1"/>
      <c r="R126" s="1"/>
      <c r="S126" s="1"/>
      <c r="T126" s="1"/>
      <c r="U126" s="1"/>
      <c r="V126" s="1"/>
      <c r="W126" s="1"/>
      <c r="X126" s="1"/>
      <c r="Y126" s="1"/>
      <c r="Z126" s="1"/>
      <c r="AB126" s="1"/>
      <c r="AC126" s="1"/>
      <c r="AD126" s="1"/>
      <c r="AE126" s="1"/>
      <c r="AF126" s="1"/>
    </row>
    <row r="127" ht="15.75" customHeight="1">
      <c r="A127" s="1" t="s">
        <v>41</v>
      </c>
      <c r="B127" s="1" t="s">
        <v>17</v>
      </c>
      <c r="C127" s="2">
        <v>299.0</v>
      </c>
      <c r="D127" s="1">
        <v>50.0</v>
      </c>
      <c r="E127" s="1"/>
      <c r="F127" s="1" t="s">
        <v>26</v>
      </c>
      <c r="G127" s="1" t="s">
        <v>27</v>
      </c>
      <c r="H127" s="1" t="s">
        <v>3498</v>
      </c>
      <c r="I127" s="1" t="s">
        <v>3499</v>
      </c>
      <c r="J127" s="1" t="s">
        <v>3499</v>
      </c>
      <c r="K127" s="1"/>
      <c r="L127" s="1">
        <v>-7.0</v>
      </c>
      <c r="M127" s="1"/>
      <c r="N127" s="1">
        <v>7.436933333333333</v>
      </c>
      <c r="O127" s="1" t="s">
        <v>3094</v>
      </c>
      <c r="P127" s="1" t="s">
        <v>3500</v>
      </c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ht="15.75" customHeight="1">
      <c r="A128" s="1" t="s">
        <v>41</v>
      </c>
      <c r="B128" s="1" t="s">
        <v>17</v>
      </c>
      <c r="C128" s="2">
        <v>349.0</v>
      </c>
      <c r="D128" s="1">
        <v>0.0</v>
      </c>
      <c r="E128" s="1"/>
      <c r="F128" s="1" t="s">
        <v>26</v>
      </c>
      <c r="G128" s="1" t="s">
        <v>27</v>
      </c>
      <c r="H128" s="1" t="s">
        <v>3501</v>
      </c>
      <c r="I128" s="1" t="s">
        <v>3502</v>
      </c>
      <c r="J128" s="1" t="s">
        <v>3502</v>
      </c>
      <c r="K128" s="1"/>
      <c r="L128" s="1">
        <v>-6.0</v>
      </c>
      <c r="M128" s="1"/>
      <c r="N128" s="1">
        <v>8.297266666666667</v>
      </c>
      <c r="O128" s="1" t="s">
        <v>3094</v>
      </c>
      <c r="P128" s="1" t="s">
        <v>3500</v>
      </c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ht="15.75" customHeight="1">
      <c r="A129" s="1" t="s">
        <v>41</v>
      </c>
      <c r="B129" s="1" t="s">
        <v>17</v>
      </c>
      <c r="C129" s="1">
        <v>272.3</v>
      </c>
      <c r="D129" s="1">
        <v>116.7</v>
      </c>
      <c r="E129" s="1"/>
      <c r="F129" s="1" t="s">
        <v>26</v>
      </c>
      <c r="G129" s="1" t="s">
        <v>27</v>
      </c>
      <c r="H129" s="1" t="s">
        <v>3503</v>
      </c>
      <c r="I129" s="1" t="s">
        <v>3504</v>
      </c>
      <c r="J129" s="1" t="s">
        <v>3504</v>
      </c>
      <c r="K129" s="1"/>
      <c r="L129" s="1">
        <v>-2.0</v>
      </c>
      <c r="M129" s="1"/>
      <c r="N129" s="1">
        <v>12.214766666666666</v>
      </c>
      <c r="O129" s="1" t="s">
        <v>3094</v>
      </c>
      <c r="P129" s="1" t="s">
        <v>3505</v>
      </c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E129" s="1"/>
      <c r="AF129" s="1"/>
    </row>
    <row r="130" ht="15.75" customHeight="1">
      <c r="A130" s="1" t="s">
        <v>41</v>
      </c>
      <c r="B130" s="1" t="s">
        <v>17</v>
      </c>
      <c r="C130" s="1">
        <v>418.0</v>
      </c>
      <c r="D130" s="1">
        <v>0.0</v>
      </c>
      <c r="E130" s="1"/>
      <c r="F130" s="1" t="s">
        <v>26</v>
      </c>
      <c r="G130" s="1" t="s">
        <v>27</v>
      </c>
      <c r="H130" s="1" t="s">
        <v>3506</v>
      </c>
      <c r="I130" s="1" t="s">
        <v>3507</v>
      </c>
      <c r="J130" s="1" t="s">
        <v>3507</v>
      </c>
      <c r="K130" s="1"/>
      <c r="L130" s="1">
        <v>-3.0</v>
      </c>
      <c r="M130" s="1"/>
      <c r="N130" s="1">
        <v>11.99845</v>
      </c>
      <c r="O130" s="1" t="s">
        <v>3094</v>
      </c>
      <c r="P130" s="1" t="s">
        <v>3508</v>
      </c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E130" s="1"/>
      <c r="AF130" s="1"/>
    </row>
    <row r="131" ht="15.75" customHeight="1">
      <c r="A131" s="1" t="s">
        <v>41</v>
      </c>
      <c r="B131" s="1" t="s">
        <v>17</v>
      </c>
      <c r="C131" s="1">
        <v>284.0</v>
      </c>
      <c r="D131" s="1">
        <v>100.0</v>
      </c>
      <c r="E131" s="1"/>
      <c r="F131" s="1" t="s">
        <v>26</v>
      </c>
      <c r="G131" s="1" t="s">
        <v>19</v>
      </c>
      <c r="H131" s="1" t="s">
        <v>3509</v>
      </c>
      <c r="I131" s="1" t="s">
        <v>3510</v>
      </c>
      <c r="J131" s="1" t="s">
        <v>3510</v>
      </c>
      <c r="K131" s="1"/>
      <c r="L131" s="1">
        <v>-4.0</v>
      </c>
      <c r="M131" s="1"/>
      <c r="N131" s="1">
        <v>10.296016666666667</v>
      </c>
      <c r="O131" s="1" t="s">
        <v>3094</v>
      </c>
      <c r="P131" s="1" t="s">
        <v>3196</v>
      </c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ht="15.75" customHeight="1">
      <c r="A132" s="1" t="s">
        <v>41</v>
      </c>
      <c r="B132" s="1" t="s">
        <v>17</v>
      </c>
      <c r="C132" s="2">
        <v>224.0</v>
      </c>
      <c r="D132" s="1">
        <v>50.0</v>
      </c>
      <c r="E132" s="1"/>
      <c r="F132" s="1" t="s">
        <v>26</v>
      </c>
      <c r="G132" s="1" t="s">
        <v>27</v>
      </c>
      <c r="H132" s="1" t="s">
        <v>3511</v>
      </c>
      <c r="I132" s="1" t="s">
        <v>3512</v>
      </c>
      <c r="J132" s="1" t="s">
        <v>3512</v>
      </c>
      <c r="K132" s="1"/>
      <c r="L132" s="1">
        <v>-8.0</v>
      </c>
      <c r="M132" s="1"/>
      <c r="N132" s="1">
        <v>6.791716666666667</v>
      </c>
      <c r="O132" s="1" t="s">
        <v>3094</v>
      </c>
      <c r="P132" s="1" t="s">
        <v>3473</v>
      </c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E132" s="1"/>
      <c r="AF132" s="1"/>
    </row>
    <row r="133" ht="15.75" customHeight="1">
      <c r="A133" s="1" t="s">
        <v>41</v>
      </c>
      <c r="B133" s="1" t="s">
        <v>17</v>
      </c>
      <c r="C133" s="2">
        <v>244.3</v>
      </c>
      <c r="D133" s="1">
        <v>104.7</v>
      </c>
      <c r="E133" s="1"/>
      <c r="F133" s="1" t="s">
        <v>26</v>
      </c>
      <c r="G133" s="1" t="s">
        <v>27</v>
      </c>
      <c r="H133" s="1" t="s">
        <v>3513</v>
      </c>
      <c r="I133" s="1" t="s">
        <v>3514</v>
      </c>
      <c r="J133" s="1" t="s">
        <v>3514</v>
      </c>
      <c r="K133" s="1"/>
      <c r="L133" s="1">
        <v>-8.0</v>
      </c>
      <c r="M133" s="1"/>
      <c r="N133" s="1">
        <v>6.152166666666667</v>
      </c>
      <c r="O133" s="1" t="s">
        <v>3094</v>
      </c>
      <c r="P133" s="1" t="s">
        <v>3515</v>
      </c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ht="15.75" customHeight="1">
      <c r="A134" s="1" t="s">
        <v>16</v>
      </c>
      <c r="B134" s="1" t="s">
        <v>17</v>
      </c>
      <c r="C134" s="1">
        <v>39.0</v>
      </c>
      <c r="D134" s="1">
        <v>0.0</v>
      </c>
      <c r="E134" s="1"/>
      <c r="F134" s="1" t="s">
        <v>18</v>
      </c>
      <c r="G134" s="1" t="s">
        <v>19</v>
      </c>
      <c r="H134" s="1" t="s">
        <v>3516</v>
      </c>
      <c r="I134" s="1" t="s">
        <v>3517</v>
      </c>
      <c r="J134" s="1" t="s">
        <v>3517</v>
      </c>
      <c r="K134" s="1"/>
      <c r="L134" s="1">
        <v>-4.0</v>
      </c>
      <c r="M134" s="1"/>
      <c r="N134" s="1">
        <v>0.6583333333333333</v>
      </c>
      <c r="O134" s="1" t="s">
        <v>22</v>
      </c>
      <c r="P134" s="1" t="s">
        <v>3518</v>
      </c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E134" s="1"/>
      <c r="AF134" s="1"/>
    </row>
    <row r="135" ht="15.75" customHeight="1">
      <c r="A135" s="1" t="s">
        <v>24</v>
      </c>
      <c r="B135" s="1" t="s">
        <v>17</v>
      </c>
      <c r="C135" s="1">
        <v>349.0</v>
      </c>
      <c r="D135" s="1">
        <v>0.0</v>
      </c>
      <c r="E135" s="1" t="s">
        <v>3519</v>
      </c>
      <c r="F135" s="1" t="s">
        <v>26</v>
      </c>
      <c r="G135" s="1" t="s">
        <v>27</v>
      </c>
      <c r="H135" s="1" t="s">
        <v>3520</v>
      </c>
      <c r="I135" s="1" t="s">
        <v>3521</v>
      </c>
      <c r="J135" s="1" t="s">
        <v>3521</v>
      </c>
      <c r="K135" s="1"/>
      <c r="L135" s="1">
        <v>-9.0</v>
      </c>
      <c r="M135" s="1"/>
      <c r="N135" s="1">
        <v>5.013216666666667</v>
      </c>
      <c r="O135" s="1" t="s">
        <v>3094</v>
      </c>
      <c r="P135" s="1" t="s">
        <v>3522</v>
      </c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ht="15.75" customHeight="1">
      <c r="A136" s="1" t="s">
        <v>32</v>
      </c>
      <c r="B136" s="1" t="s">
        <v>17</v>
      </c>
      <c r="C136" s="1">
        <v>329.0</v>
      </c>
      <c r="D136" s="1">
        <v>0.0</v>
      </c>
      <c r="E136" s="1" t="s">
        <v>3327</v>
      </c>
      <c r="F136" s="1" t="s">
        <v>66</v>
      </c>
      <c r="G136" s="1" t="s">
        <v>27</v>
      </c>
      <c r="H136" s="1" t="s">
        <v>3523</v>
      </c>
      <c r="I136" s="1" t="s">
        <v>3524</v>
      </c>
      <c r="J136" s="1" t="s">
        <v>3525</v>
      </c>
      <c r="K136" s="1" t="s">
        <v>3526</v>
      </c>
      <c r="L136" s="1">
        <v>-8.0</v>
      </c>
      <c r="M136" s="1">
        <v>6.6983</v>
      </c>
      <c r="N136" s="1">
        <v>6.718116666666667</v>
      </c>
      <c r="O136" s="1" t="s">
        <v>36</v>
      </c>
      <c r="P136" s="1" t="s">
        <v>3527</v>
      </c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ht="15.75" customHeight="1">
      <c r="A137" s="1" t="s">
        <v>41</v>
      </c>
      <c r="B137" s="1" t="s">
        <v>17</v>
      </c>
      <c r="C137" s="2">
        <v>244.3</v>
      </c>
      <c r="D137" s="1">
        <v>104.7</v>
      </c>
      <c r="E137" s="1"/>
      <c r="F137" s="1" t="s">
        <v>26</v>
      </c>
      <c r="G137" s="1" t="s">
        <v>27</v>
      </c>
      <c r="H137" s="1" t="s">
        <v>3528</v>
      </c>
      <c r="I137" s="1" t="s">
        <v>3529</v>
      </c>
      <c r="J137" s="1" t="s">
        <v>3529</v>
      </c>
      <c r="K137" s="1"/>
      <c r="L137" s="1">
        <v>-5.0</v>
      </c>
      <c r="M137" s="1"/>
      <c r="N137" s="1">
        <v>9.8404</v>
      </c>
      <c r="O137" s="1" t="s">
        <v>3094</v>
      </c>
      <c r="P137" s="1" t="s">
        <v>3530</v>
      </c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ht="15.75" customHeight="1">
      <c r="A138" s="1" t="s">
        <v>16</v>
      </c>
      <c r="B138" s="1" t="s">
        <v>17</v>
      </c>
      <c r="C138" s="1">
        <v>207.2</v>
      </c>
      <c r="D138" s="1">
        <v>51.8</v>
      </c>
      <c r="E138" s="1"/>
      <c r="F138" s="1" t="s">
        <v>18</v>
      </c>
      <c r="G138" s="1" t="s">
        <v>33</v>
      </c>
      <c r="H138" s="1" t="s">
        <v>3531</v>
      </c>
      <c r="I138" s="1" t="s">
        <v>3532</v>
      </c>
      <c r="J138" s="1" t="s">
        <v>3532</v>
      </c>
      <c r="K138" s="1"/>
      <c r="L138" s="1">
        <v>1.0</v>
      </c>
      <c r="M138" s="1"/>
      <c r="N138" s="1">
        <v>6.957433333333333</v>
      </c>
      <c r="O138" s="1" t="s">
        <v>22</v>
      </c>
      <c r="P138" s="1" t="s">
        <v>3533</v>
      </c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E138" s="1"/>
      <c r="AF138" s="1"/>
    </row>
    <row r="139" ht="15.75" customHeight="1">
      <c r="A139" s="1" t="s">
        <v>16</v>
      </c>
      <c r="B139" s="1" t="s">
        <v>17</v>
      </c>
      <c r="C139" s="1">
        <v>259.0</v>
      </c>
      <c r="D139" s="1">
        <v>0.0</v>
      </c>
      <c r="E139" s="1"/>
      <c r="F139" s="1" t="s">
        <v>18</v>
      </c>
      <c r="G139" s="1" t="s">
        <v>19</v>
      </c>
      <c r="H139" s="1" t="s">
        <v>3534</v>
      </c>
      <c r="I139" s="1" t="s">
        <v>3535</v>
      </c>
      <c r="J139" s="1" t="s">
        <v>3535</v>
      </c>
      <c r="K139" s="1"/>
      <c r="L139" s="1">
        <v>5.0</v>
      </c>
      <c r="M139" s="1"/>
      <c r="N139" s="1">
        <v>10.850133333333334</v>
      </c>
      <c r="O139" s="1" t="s">
        <v>22</v>
      </c>
      <c r="P139" s="1" t="s">
        <v>3536</v>
      </c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ht="15.75" customHeight="1">
      <c r="A140" s="1" t="s">
        <v>16</v>
      </c>
      <c r="B140" s="1" t="s">
        <v>17</v>
      </c>
      <c r="C140" s="1">
        <v>329.0</v>
      </c>
      <c r="D140" s="1">
        <v>0.0</v>
      </c>
      <c r="E140" s="1"/>
      <c r="F140" s="1" t="s">
        <v>18</v>
      </c>
      <c r="G140" s="1" t="s">
        <v>33</v>
      </c>
      <c r="H140" s="1" t="s">
        <v>3537</v>
      </c>
      <c r="I140" s="1" t="s">
        <v>3538</v>
      </c>
      <c r="J140" s="1" t="s">
        <v>3538</v>
      </c>
      <c r="K140" s="1"/>
      <c r="L140" s="1">
        <v>7.0</v>
      </c>
      <c r="M140" s="1"/>
      <c r="N140" s="1">
        <v>12.4526</v>
      </c>
      <c r="O140" s="1" t="s">
        <v>22</v>
      </c>
      <c r="P140" s="1" t="s">
        <v>3539</v>
      </c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ht="15.75" customHeight="1">
      <c r="A141" s="1" t="s">
        <v>16</v>
      </c>
      <c r="B141" s="1" t="s">
        <v>17</v>
      </c>
      <c r="C141" s="2">
        <v>259.0</v>
      </c>
      <c r="D141" s="1">
        <v>0.0</v>
      </c>
      <c r="E141" s="1"/>
      <c r="F141" s="1" t="s">
        <v>18</v>
      </c>
      <c r="G141" s="1" t="s">
        <v>33</v>
      </c>
      <c r="H141" s="1" t="s">
        <v>3540</v>
      </c>
      <c r="I141" s="1" t="s">
        <v>3541</v>
      </c>
      <c r="J141" s="1" t="s">
        <v>3541</v>
      </c>
      <c r="K141" s="1"/>
      <c r="L141" s="1">
        <v>6.0</v>
      </c>
      <c r="M141" s="1"/>
      <c r="N141" s="1">
        <v>11.8523</v>
      </c>
      <c r="O141" s="1" t="s">
        <v>22</v>
      </c>
      <c r="P141" s="1" t="s">
        <v>3542</v>
      </c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ht="15.75" customHeight="1">
      <c r="A142" s="1" t="s">
        <v>16</v>
      </c>
      <c r="B142" s="1" t="s">
        <v>17</v>
      </c>
      <c r="C142" s="2">
        <v>434.4</v>
      </c>
      <c r="D142" s="1">
        <v>108.6</v>
      </c>
      <c r="E142" s="1"/>
      <c r="F142" s="1" t="s">
        <v>18</v>
      </c>
      <c r="G142" s="1" t="s">
        <v>33</v>
      </c>
      <c r="H142" s="1" t="s">
        <v>3543</v>
      </c>
      <c r="I142" s="1" t="s">
        <v>3544</v>
      </c>
      <c r="J142" s="1" t="s">
        <v>3544</v>
      </c>
      <c r="K142" s="1"/>
      <c r="L142" s="1">
        <v>17.0</v>
      </c>
      <c r="M142" s="1"/>
      <c r="N142" s="1">
        <v>22.64695</v>
      </c>
      <c r="O142" s="1" t="s">
        <v>22</v>
      </c>
      <c r="P142" s="1" t="s">
        <v>3545</v>
      </c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ht="15.75" customHeight="1">
      <c r="A143" s="1" t="s">
        <v>41</v>
      </c>
      <c r="B143" s="1" t="s">
        <v>17</v>
      </c>
      <c r="C143" s="1">
        <v>233.1</v>
      </c>
      <c r="D143" s="1">
        <v>99.9</v>
      </c>
      <c r="E143" s="1"/>
      <c r="F143" s="1" t="s">
        <v>26</v>
      </c>
      <c r="G143" s="1" t="s">
        <v>27</v>
      </c>
      <c r="H143" s="1" t="s">
        <v>3546</v>
      </c>
      <c r="I143" s="1" t="s">
        <v>3547</v>
      </c>
      <c r="J143" s="1" t="s">
        <v>3547</v>
      </c>
      <c r="K143" s="1"/>
      <c r="L143" s="1">
        <v>-8.0</v>
      </c>
      <c r="M143" s="1"/>
      <c r="N143" s="1">
        <v>6.66585</v>
      </c>
      <c r="O143" s="1" t="s">
        <v>3094</v>
      </c>
      <c r="P143" s="1" t="s">
        <v>3548</v>
      </c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ht="15.75" customHeight="1">
      <c r="A144" s="1" t="s">
        <v>41</v>
      </c>
      <c r="B144" s="1" t="s">
        <v>17</v>
      </c>
      <c r="C144" s="2">
        <v>368.9</v>
      </c>
      <c r="D144" s="1">
        <v>158.1</v>
      </c>
      <c r="E144" s="1"/>
      <c r="F144" s="1" t="s">
        <v>26</v>
      </c>
      <c r="G144" s="1" t="s">
        <v>27</v>
      </c>
      <c r="H144" s="1" t="s">
        <v>3549</v>
      </c>
      <c r="I144" s="1" t="s">
        <v>3550</v>
      </c>
      <c r="J144" s="1" t="s">
        <v>3550</v>
      </c>
      <c r="K144" s="1"/>
      <c r="L144" s="1">
        <v>-2.0</v>
      </c>
      <c r="M144" s="1"/>
      <c r="N144" s="1">
        <v>12.6197</v>
      </c>
      <c r="O144" s="1" t="s">
        <v>3094</v>
      </c>
      <c r="P144" s="1" t="s">
        <v>3551</v>
      </c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ht="15.75" customHeight="1">
      <c r="A145" s="1" t="s">
        <v>41</v>
      </c>
      <c r="B145" s="1" t="s">
        <v>17</v>
      </c>
      <c r="C145" s="2">
        <v>268.8</v>
      </c>
      <c r="D145" s="1">
        <v>115.2</v>
      </c>
      <c r="E145" s="1"/>
      <c r="F145" s="1" t="s">
        <v>26</v>
      </c>
      <c r="G145" s="1" t="s">
        <v>27</v>
      </c>
      <c r="H145" s="1" t="s">
        <v>3552</v>
      </c>
      <c r="I145" s="1" t="s">
        <v>3553</v>
      </c>
      <c r="J145" s="1" t="s">
        <v>3553</v>
      </c>
      <c r="K145" s="1"/>
      <c r="L145" s="1">
        <v>-9.0</v>
      </c>
      <c r="M145" s="1"/>
      <c r="N145" s="1">
        <v>5.668583333333333</v>
      </c>
      <c r="O145" s="1" t="s">
        <v>3094</v>
      </c>
      <c r="P145" s="1" t="s">
        <v>3554</v>
      </c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E145" s="1"/>
      <c r="AF145" s="1"/>
    </row>
    <row r="146" ht="15.75" customHeight="1">
      <c r="A146" s="1" t="s">
        <v>41</v>
      </c>
      <c r="B146" s="1" t="s">
        <v>17</v>
      </c>
      <c r="C146" s="1">
        <v>317.1</v>
      </c>
      <c r="D146" s="1">
        <v>135.9</v>
      </c>
      <c r="E146" s="1"/>
      <c r="F146" s="1" t="s">
        <v>26</v>
      </c>
      <c r="G146" s="1" t="s">
        <v>27</v>
      </c>
      <c r="H146" s="1" t="s">
        <v>3555</v>
      </c>
      <c r="I146" s="1" t="s">
        <v>3556</v>
      </c>
      <c r="J146" s="1" t="s">
        <v>3556</v>
      </c>
      <c r="K146" s="1"/>
      <c r="L146" s="1">
        <v>-5.0</v>
      </c>
      <c r="M146" s="1"/>
      <c r="N146" s="1">
        <v>9.884466666666667</v>
      </c>
      <c r="O146" s="1" t="s">
        <v>3094</v>
      </c>
      <c r="P146" s="1" t="s">
        <v>3557</v>
      </c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E146" s="1"/>
      <c r="AF146" s="1"/>
    </row>
    <row r="147" ht="15.75" customHeight="1">
      <c r="A147" s="1" t="s">
        <v>32</v>
      </c>
      <c r="B147" s="1" t="s">
        <v>17</v>
      </c>
      <c r="C147" s="2">
        <v>548.0</v>
      </c>
      <c r="D147" s="1">
        <v>0.0</v>
      </c>
      <c r="E147" s="1" t="s">
        <v>3327</v>
      </c>
      <c r="F147" s="1" t="s">
        <v>66</v>
      </c>
      <c r="G147" s="1" t="s">
        <v>27</v>
      </c>
      <c r="H147" s="1" t="s">
        <v>3558</v>
      </c>
      <c r="I147" s="1" t="s">
        <v>3559</v>
      </c>
      <c r="J147" s="1" t="s">
        <v>3560</v>
      </c>
      <c r="K147" s="1" t="s">
        <v>3561</v>
      </c>
      <c r="L147" s="1">
        <v>-7.0</v>
      </c>
      <c r="M147" s="1">
        <v>4.24075</v>
      </c>
      <c r="N147" s="1">
        <v>10.200016666666667</v>
      </c>
      <c r="O147" s="1" t="s">
        <v>36</v>
      </c>
      <c r="P147" s="1" t="s">
        <v>3562</v>
      </c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ht="15.75" customHeight="1">
      <c r="A148" s="1" t="s">
        <v>41</v>
      </c>
      <c r="B148" s="1" t="s">
        <v>17</v>
      </c>
      <c r="C148" s="1">
        <v>293.3</v>
      </c>
      <c r="D148" s="1">
        <v>125.7</v>
      </c>
      <c r="E148" s="1"/>
      <c r="F148" s="1" t="s">
        <v>26</v>
      </c>
      <c r="G148" s="1" t="s">
        <v>27</v>
      </c>
      <c r="H148" s="1" t="s">
        <v>3563</v>
      </c>
      <c r="I148" s="1" t="s">
        <v>3564</v>
      </c>
      <c r="J148" s="1" t="s">
        <v>3564</v>
      </c>
      <c r="K148" s="1"/>
      <c r="L148" s="1">
        <v>-5.0</v>
      </c>
      <c r="M148" s="1"/>
      <c r="N148" s="1">
        <v>9.202633333333333</v>
      </c>
      <c r="O148" s="1" t="s">
        <v>3094</v>
      </c>
      <c r="P148" s="1" t="s">
        <v>3565</v>
      </c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ht="15.75" customHeight="1">
      <c r="A149" s="1" t="s">
        <v>16</v>
      </c>
      <c r="B149" s="1" t="s">
        <v>17</v>
      </c>
      <c r="C149" s="1">
        <v>35.0</v>
      </c>
      <c r="D149" s="1">
        <v>0.0</v>
      </c>
      <c r="E149" s="1"/>
      <c r="F149" s="1" t="s">
        <v>18</v>
      </c>
      <c r="G149" s="1" t="s">
        <v>19</v>
      </c>
      <c r="H149" s="1" t="s">
        <v>3566</v>
      </c>
      <c r="I149" s="1" t="s">
        <v>3567</v>
      </c>
      <c r="J149" s="1" t="s">
        <v>3567</v>
      </c>
      <c r="K149" s="1"/>
      <c r="L149" s="1">
        <v>-4.0</v>
      </c>
      <c r="M149" s="1"/>
      <c r="N149" s="1">
        <v>0.043166666666666666</v>
      </c>
      <c r="O149" s="1" t="s">
        <v>22</v>
      </c>
      <c r="P149" s="1" t="s">
        <v>3568</v>
      </c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ht="15.75" customHeight="1">
      <c r="A150" s="1" t="s">
        <v>16</v>
      </c>
      <c r="B150" s="1" t="s">
        <v>17</v>
      </c>
      <c r="C150" s="1">
        <v>39.0</v>
      </c>
      <c r="D150" s="1">
        <v>0.0</v>
      </c>
      <c r="E150" s="1"/>
      <c r="F150" s="1" t="s">
        <v>18</v>
      </c>
      <c r="G150" s="1" t="s">
        <v>19</v>
      </c>
      <c r="H150" s="1" t="s">
        <v>3569</v>
      </c>
      <c r="I150" s="1" t="s">
        <v>3570</v>
      </c>
      <c r="J150" s="1" t="s">
        <v>3570</v>
      </c>
      <c r="K150" s="1"/>
      <c r="L150" s="1">
        <v>0.0</v>
      </c>
      <c r="M150" s="1"/>
      <c r="N150" s="1">
        <v>5.057016666666667</v>
      </c>
      <c r="O150" s="1" t="s">
        <v>22</v>
      </c>
      <c r="P150" s="1" t="s">
        <v>3571</v>
      </c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E150" s="1"/>
      <c r="AF150" s="1"/>
    </row>
    <row r="151" ht="15.75" customHeight="1">
      <c r="A151" s="1" t="s">
        <v>16</v>
      </c>
      <c r="B151" s="1" t="s">
        <v>17</v>
      </c>
      <c r="C151" s="1">
        <v>259.0</v>
      </c>
      <c r="D151" s="1">
        <v>0.0</v>
      </c>
      <c r="E151" s="1"/>
      <c r="F151" s="1" t="s">
        <v>18</v>
      </c>
      <c r="G151" s="1" t="s">
        <v>19</v>
      </c>
      <c r="H151" s="1" t="s">
        <v>3572</v>
      </c>
      <c r="I151" s="1" t="s">
        <v>3573</v>
      </c>
      <c r="J151" s="1" t="s">
        <v>3573</v>
      </c>
      <c r="K151" s="1"/>
      <c r="L151" s="1">
        <v>-4.0</v>
      </c>
      <c r="M151" s="1"/>
      <c r="N151" s="1">
        <v>0.28508333333333336</v>
      </c>
      <c r="O151" s="1" t="s">
        <v>22</v>
      </c>
      <c r="P151" s="1" t="s">
        <v>3574</v>
      </c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E151" s="1"/>
      <c r="AF151" s="1"/>
    </row>
    <row r="152" ht="15.75" customHeight="1">
      <c r="A152" s="1" t="s">
        <v>41</v>
      </c>
      <c r="B152" s="1" t="s">
        <v>17</v>
      </c>
      <c r="C152" s="1">
        <v>292.6</v>
      </c>
      <c r="D152" s="1">
        <v>125.4</v>
      </c>
      <c r="E152" s="1"/>
      <c r="F152" s="1" t="s">
        <v>26</v>
      </c>
      <c r="G152" s="1" t="s">
        <v>27</v>
      </c>
      <c r="H152" s="1" t="s">
        <v>3575</v>
      </c>
      <c r="I152" s="1" t="s">
        <v>3576</v>
      </c>
      <c r="J152" s="1" t="s">
        <v>3576</v>
      </c>
      <c r="K152" s="1"/>
      <c r="L152" s="1">
        <v>0.0</v>
      </c>
      <c r="M152" s="1"/>
      <c r="N152" s="1">
        <v>14.51975</v>
      </c>
      <c r="O152" s="1" t="s">
        <v>3094</v>
      </c>
      <c r="P152" s="1" t="s">
        <v>3577</v>
      </c>
      <c r="Q152" s="1"/>
      <c r="S152" s="1"/>
      <c r="T152" s="1"/>
      <c r="U152" s="1"/>
      <c r="V152" s="1"/>
      <c r="W152" s="1"/>
      <c r="X152" s="1"/>
      <c r="Y152" s="1"/>
      <c r="Z152" s="1"/>
      <c r="AB152" s="1"/>
      <c r="AC152" s="1"/>
      <c r="AD152" s="1"/>
      <c r="AE152" s="1"/>
      <c r="AF152" s="1"/>
    </row>
    <row r="153" ht="15.75" customHeight="1">
      <c r="A153" s="1" t="s">
        <v>32</v>
      </c>
      <c r="B153" s="1" t="s">
        <v>17</v>
      </c>
      <c r="C153" s="2">
        <v>518.0</v>
      </c>
      <c r="D153" s="1">
        <v>0.0</v>
      </c>
      <c r="E153" s="1" t="s">
        <v>3327</v>
      </c>
      <c r="F153" s="1" t="s">
        <v>66</v>
      </c>
      <c r="G153" s="1" t="s">
        <v>19</v>
      </c>
      <c r="H153" s="1" t="s">
        <v>3578</v>
      </c>
      <c r="I153" s="1" t="s">
        <v>3579</v>
      </c>
      <c r="J153" s="1" t="s">
        <v>3580</v>
      </c>
      <c r="K153" s="1" t="s">
        <v>3581</v>
      </c>
      <c r="L153" s="1">
        <v>1.0</v>
      </c>
      <c r="M153" s="1">
        <v>20.20035</v>
      </c>
      <c r="N153" s="1">
        <v>15.276933333333334</v>
      </c>
      <c r="O153" s="1" t="s">
        <v>36</v>
      </c>
      <c r="P153" s="1" t="s">
        <v>3582</v>
      </c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ht="15.75" customHeight="1">
      <c r="A154" s="1" t="s">
        <v>16</v>
      </c>
      <c r="B154" s="1" t="s">
        <v>17</v>
      </c>
      <c r="C154" s="2">
        <v>259.0</v>
      </c>
      <c r="D154" s="1">
        <v>0.0</v>
      </c>
      <c r="E154" s="1"/>
      <c r="F154" s="1" t="s">
        <v>18</v>
      </c>
      <c r="G154" s="1" t="s">
        <v>33</v>
      </c>
      <c r="H154" s="1" t="s">
        <v>3583</v>
      </c>
      <c r="I154" s="1" t="s">
        <v>3584</v>
      </c>
      <c r="J154" s="1" t="s">
        <v>3584</v>
      </c>
      <c r="K154" s="1"/>
      <c r="L154" s="1">
        <v>24.0</v>
      </c>
      <c r="M154" s="1"/>
      <c r="N154" s="1">
        <v>29.29775</v>
      </c>
      <c r="O154" s="1" t="s">
        <v>22</v>
      </c>
      <c r="P154" s="1" t="s">
        <v>3585</v>
      </c>
      <c r="Q154" s="1"/>
      <c r="S154" s="1"/>
      <c r="T154" s="1"/>
      <c r="U154" s="1"/>
      <c r="V154" s="1"/>
      <c r="W154" s="1"/>
      <c r="X154" s="1"/>
      <c r="Y154" s="1"/>
      <c r="Z154" s="1"/>
      <c r="AB154" s="1"/>
      <c r="AC154" s="1"/>
      <c r="AE154" s="1"/>
      <c r="AF154" s="1"/>
    </row>
    <row r="155" ht="15.75" customHeight="1">
      <c r="A155" s="1" t="s">
        <v>16</v>
      </c>
      <c r="B155" s="1" t="s">
        <v>17</v>
      </c>
      <c r="C155" s="2">
        <v>123.0</v>
      </c>
      <c r="D155" s="1">
        <v>0.0</v>
      </c>
      <c r="E155" s="1"/>
      <c r="F155" s="1" t="s">
        <v>18</v>
      </c>
      <c r="G155" s="1" t="s">
        <v>19</v>
      </c>
      <c r="H155" s="1" t="s">
        <v>3586</v>
      </c>
      <c r="I155" s="1" t="s">
        <v>3587</v>
      </c>
      <c r="J155" s="1" t="s">
        <v>3587</v>
      </c>
      <c r="K155" s="1"/>
      <c r="L155" s="1">
        <v>-4.0</v>
      </c>
      <c r="M155" s="1"/>
      <c r="N155" s="1">
        <v>0.0235</v>
      </c>
      <c r="O155" s="1" t="s">
        <v>22</v>
      </c>
      <c r="P155" s="1" t="s">
        <v>3588</v>
      </c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ht="15.75" customHeight="1">
      <c r="A156" s="1" t="s">
        <v>41</v>
      </c>
      <c r="B156" s="1" t="s">
        <v>17</v>
      </c>
      <c r="C156" s="2">
        <v>285.6</v>
      </c>
      <c r="D156" s="1">
        <v>122.4</v>
      </c>
      <c r="E156" s="1"/>
      <c r="F156" s="1" t="s">
        <v>26</v>
      </c>
      <c r="G156" s="1" t="s">
        <v>27</v>
      </c>
      <c r="H156" s="1" t="s">
        <v>3589</v>
      </c>
      <c r="I156" s="1" t="s">
        <v>3590</v>
      </c>
      <c r="J156" s="1" t="s">
        <v>3590</v>
      </c>
      <c r="K156" s="1"/>
      <c r="L156" s="1">
        <v>-3.0</v>
      </c>
      <c r="M156" s="1"/>
      <c r="N156" s="1">
        <v>11.57815</v>
      </c>
      <c r="O156" s="1" t="s">
        <v>3094</v>
      </c>
      <c r="P156" s="1" t="s">
        <v>3591</v>
      </c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E156" s="1"/>
      <c r="AF156" s="1"/>
    </row>
    <row r="157" ht="15.75" customHeight="1">
      <c r="A157" s="1" t="s">
        <v>41</v>
      </c>
      <c r="B157" s="1" t="s">
        <v>17</v>
      </c>
      <c r="C157" s="1">
        <v>348.0</v>
      </c>
      <c r="D157" s="1">
        <v>0.0</v>
      </c>
      <c r="E157" s="1"/>
      <c r="F157" s="1" t="s">
        <v>26</v>
      </c>
      <c r="G157" s="1" t="s">
        <v>27</v>
      </c>
      <c r="H157" s="1" t="s">
        <v>3592</v>
      </c>
      <c r="I157" s="1" t="s">
        <v>3593</v>
      </c>
      <c r="J157" s="1" t="s">
        <v>3593</v>
      </c>
      <c r="K157" s="1"/>
      <c r="L157" s="1">
        <v>-8.0</v>
      </c>
      <c r="M157" s="1"/>
      <c r="N157" s="1">
        <v>6.01665</v>
      </c>
      <c r="O157" s="1" t="s">
        <v>3094</v>
      </c>
      <c r="P157" s="1" t="s">
        <v>3594</v>
      </c>
      <c r="Q157" s="1"/>
      <c r="S157" s="1"/>
      <c r="T157" s="1"/>
      <c r="U157" s="1"/>
      <c r="V157" s="1"/>
      <c r="W157" s="1"/>
      <c r="X157" s="1"/>
      <c r="Y157" s="1"/>
      <c r="Z157" s="1"/>
      <c r="AB157" s="1"/>
      <c r="AC157" s="1"/>
      <c r="AD157" s="1"/>
      <c r="AE157" s="1"/>
      <c r="AF157" s="1"/>
    </row>
    <row r="158" ht="15.75" customHeight="1">
      <c r="A158" s="1" t="s">
        <v>16</v>
      </c>
      <c r="B158" s="1" t="s">
        <v>17</v>
      </c>
      <c r="C158" s="1">
        <v>75.0</v>
      </c>
      <c r="D158" s="1">
        <v>0.0</v>
      </c>
      <c r="E158" s="1"/>
      <c r="F158" s="1" t="s">
        <v>18</v>
      </c>
      <c r="G158" s="1" t="s">
        <v>33</v>
      </c>
      <c r="H158" s="1" t="s">
        <v>3595</v>
      </c>
      <c r="I158" s="1" t="s">
        <v>3596</v>
      </c>
      <c r="J158" s="1" t="s">
        <v>3596</v>
      </c>
      <c r="K158" s="1"/>
      <c r="L158" s="1">
        <v>1.0</v>
      </c>
      <c r="M158" s="1"/>
      <c r="N158" s="1">
        <v>6.131566666666667</v>
      </c>
      <c r="O158" s="1" t="s">
        <v>22</v>
      </c>
      <c r="P158" s="1" t="s">
        <v>3597</v>
      </c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ht="15.75" customHeight="1">
      <c r="A159" s="1" t="s">
        <v>16</v>
      </c>
      <c r="B159" s="1" t="s">
        <v>17</v>
      </c>
      <c r="C159" s="1">
        <v>223.0</v>
      </c>
      <c r="D159" s="1">
        <v>0.0</v>
      </c>
      <c r="E159" s="1"/>
      <c r="F159" s="1" t="s">
        <v>18</v>
      </c>
      <c r="G159" s="1" t="s">
        <v>19</v>
      </c>
      <c r="H159" s="1" t="s">
        <v>3598</v>
      </c>
      <c r="I159" s="1" t="s">
        <v>3599</v>
      </c>
      <c r="J159" s="1" t="s">
        <v>3599</v>
      </c>
      <c r="K159" s="1"/>
      <c r="L159" s="1">
        <v>12.0</v>
      </c>
      <c r="M159" s="1"/>
      <c r="N159" s="1">
        <v>17.038833333333333</v>
      </c>
      <c r="O159" s="1" t="s">
        <v>22</v>
      </c>
      <c r="P159" s="1" t="s">
        <v>3600</v>
      </c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ht="15.75" customHeight="1">
      <c r="A160" s="1" t="s">
        <v>41</v>
      </c>
      <c r="B160" s="1" t="s">
        <v>17</v>
      </c>
      <c r="C160" s="2">
        <v>224.0</v>
      </c>
      <c r="D160" s="1">
        <v>50.0</v>
      </c>
      <c r="E160" s="1"/>
      <c r="F160" s="1" t="s">
        <v>26</v>
      </c>
      <c r="G160" s="1" t="s">
        <v>27</v>
      </c>
      <c r="H160" s="1" t="s">
        <v>3601</v>
      </c>
      <c r="I160" s="1" t="s">
        <v>3602</v>
      </c>
      <c r="J160" s="1" t="s">
        <v>3602</v>
      </c>
      <c r="K160" s="1"/>
      <c r="L160" s="1">
        <v>-4.0</v>
      </c>
      <c r="M160" s="1"/>
      <c r="N160" s="1">
        <v>10.913383333333334</v>
      </c>
      <c r="O160" s="1" t="s">
        <v>3094</v>
      </c>
      <c r="P160" s="1" t="s">
        <v>3603</v>
      </c>
      <c r="Q160" s="1"/>
      <c r="S160" s="1"/>
      <c r="T160" s="1"/>
      <c r="U160" s="1"/>
      <c r="V160" s="1"/>
      <c r="W160" s="1"/>
      <c r="X160" s="1"/>
      <c r="Y160" s="1"/>
      <c r="Z160" s="1"/>
      <c r="AB160" s="1"/>
      <c r="AC160" s="1"/>
      <c r="AE160" s="1"/>
      <c r="AF160" s="1"/>
    </row>
    <row r="161" ht="15.75" customHeight="1">
      <c r="A161" s="1" t="s">
        <v>41</v>
      </c>
      <c r="B161" s="1" t="s">
        <v>17</v>
      </c>
      <c r="C161" s="1">
        <v>349.0</v>
      </c>
      <c r="D161" s="1">
        <v>0.0</v>
      </c>
      <c r="E161" s="1"/>
      <c r="F161" s="1" t="s">
        <v>26</v>
      </c>
      <c r="G161" s="1" t="s">
        <v>27</v>
      </c>
      <c r="H161" s="1" t="s">
        <v>3604</v>
      </c>
      <c r="I161" s="1" t="s">
        <v>3605</v>
      </c>
      <c r="J161" s="1" t="s">
        <v>3605</v>
      </c>
      <c r="K161" s="1"/>
      <c r="L161" s="1">
        <v>-7.0</v>
      </c>
      <c r="M161" s="1"/>
      <c r="N161" s="1">
        <v>7.0582666666666665</v>
      </c>
      <c r="O161" s="1" t="s">
        <v>3094</v>
      </c>
      <c r="P161" s="1" t="s">
        <v>3113</v>
      </c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ht="15.75" customHeight="1">
      <c r="A162" s="1" t="s">
        <v>41</v>
      </c>
      <c r="B162" s="1" t="s">
        <v>17</v>
      </c>
      <c r="C162" s="1">
        <v>349.0</v>
      </c>
      <c r="D162" s="1">
        <v>0.0</v>
      </c>
      <c r="E162" s="1"/>
      <c r="F162" s="1" t="s">
        <v>26</v>
      </c>
      <c r="G162" s="1" t="s">
        <v>27</v>
      </c>
      <c r="H162" s="1" t="s">
        <v>3606</v>
      </c>
      <c r="I162" s="1" t="s">
        <v>3607</v>
      </c>
      <c r="J162" s="1" t="s">
        <v>3607</v>
      </c>
      <c r="K162" s="1"/>
      <c r="L162" s="1">
        <v>-5.0</v>
      </c>
      <c r="M162" s="1"/>
      <c r="N162" s="1">
        <v>9.213733333333334</v>
      </c>
      <c r="O162" s="1" t="s">
        <v>3094</v>
      </c>
      <c r="P162" s="1" t="s">
        <v>3113</v>
      </c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ht="15.75" customHeight="1">
      <c r="A163" s="1" t="s">
        <v>16</v>
      </c>
      <c r="B163" s="1" t="s">
        <v>17</v>
      </c>
      <c r="C163" s="2">
        <v>130.0</v>
      </c>
      <c r="D163" s="1">
        <v>0.0</v>
      </c>
      <c r="E163" s="1"/>
      <c r="F163" s="1" t="s">
        <v>18</v>
      </c>
      <c r="G163" s="1" t="s">
        <v>33</v>
      </c>
      <c r="H163" s="1" t="s">
        <v>3608</v>
      </c>
      <c r="I163" s="1" t="s">
        <v>3609</v>
      </c>
      <c r="J163" s="1" t="s">
        <v>3609</v>
      </c>
      <c r="K163" s="1"/>
      <c r="L163" s="1">
        <v>39.0</v>
      </c>
      <c r="M163" s="1"/>
      <c r="N163" s="1">
        <v>44.11038333333333</v>
      </c>
      <c r="O163" s="1" t="s">
        <v>22</v>
      </c>
      <c r="P163" s="1" t="s">
        <v>3610</v>
      </c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ht="15.75" customHeight="1">
      <c r="A164" s="1" t="s">
        <v>41</v>
      </c>
      <c r="B164" s="1" t="s">
        <v>17</v>
      </c>
      <c r="C164" s="1">
        <v>392.0</v>
      </c>
      <c r="D164" s="1">
        <v>0.0</v>
      </c>
      <c r="E164" s="1"/>
      <c r="F164" s="1" t="s">
        <v>26</v>
      </c>
      <c r="G164" s="1" t="s">
        <v>27</v>
      </c>
      <c r="H164" s="1" t="s">
        <v>3611</v>
      </c>
      <c r="I164" s="1" t="s">
        <v>3612</v>
      </c>
      <c r="J164" s="1" t="s">
        <v>3612</v>
      </c>
      <c r="K164" s="1"/>
      <c r="L164" s="1">
        <v>-7.0</v>
      </c>
      <c r="M164" s="1"/>
      <c r="N164" s="1">
        <v>7.304783333333333</v>
      </c>
      <c r="O164" s="1" t="s">
        <v>3094</v>
      </c>
      <c r="P164" s="1" t="s">
        <v>3613</v>
      </c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E164" s="1"/>
      <c r="AF164" s="1"/>
    </row>
    <row r="165" ht="15.75" customHeight="1">
      <c r="A165" s="1" t="s">
        <v>16</v>
      </c>
      <c r="B165" s="1" t="s">
        <v>17</v>
      </c>
      <c r="C165" s="2">
        <v>59.0</v>
      </c>
      <c r="D165" s="1">
        <v>0.0</v>
      </c>
      <c r="E165" s="1"/>
      <c r="F165" s="1" t="s">
        <v>18</v>
      </c>
      <c r="G165" s="1" t="s">
        <v>33</v>
      </c>
      <c r="H165" s="1" t="s">
        <v>3614</v>
      </c>
      <c r="I165" s="1" t="s">
        <v>3615</v>
      </c>
      <c r="J165" s="1" t="s">
        <v>3615</v>
      </c>
      <c r="K165" s="1"/>
      <c r="L165" s="1">
        <v>-4.0</v>
      </c>
      <c r="M165" s="1"/>
      <c r="N165" s="1">
        <v>0.19996666666666665</v>
      </c>
      <c r="O165" s="1" t="s">
        <v>22</v>
      </c>
      <c r="P165" s="1" t="s">
        <v>3616</v>
      </c>
      <c r="Q165" s="1"/>
      <c r="S165" s="1"/>
      <c r="T165" s="1"/>
      <c r="U165" s="1"/>
      <c r="V165" s="1"/>
      <c r="W165" s="1"/>
      <c r="X165" s="1"/>
      <c r="Y165" s="1"/>
      <c r="Z165" s="1"/>
      <c r="AB165" s="1"/>
      <c r="AC165" s="1"/>
      <c r="AD165" s="1"/>
      <c r="AE165" s="1"/>
      <c r="AF165" s="1"/>
    </row>
    <row r="166" ht="15.75" customHeight="1">
      <c r="A166" s="1" t="s">
        <v>41</v>
      </c>
      <c r="B166" s="1" t="s">
        <v>17</v>
      </c>
      <c r="C166" s="1">
        <v>293.3</v>
      </c>
      <c r="D166" s="1">
        <v>125.7</v>
      </c>
      <c r="E166" s="1"/>
      <c r="F166" s="1" t="s">
        <v>26</v>
      </c>
      <c r="G166" s="1" t="s">
        <v>27</v>
      </c>
      <c r="H166" s="1" t="s">
        <v>3617</v>
      </c>
      <c r="I166" s="1" t="s">
        <v>3618</v>
      </c>
      <c r="J166" s="1" t="s">
        <v>3618</v>
      </c>
      <c r="K166" s="1"/>
      <c r="L166" s="1">
        <v>1.0</v>
      </c>
      <c r="M166" s="1"/>
      <c r="N166" s="1">
        <v>16.35696666666667</v>
      </c>
      <c r="O166" s="1" t="s">
        <v>3094</v>
      </c>
      <c r="P166" s="1" t="s">
        <v>3619</v>
      </c>
      <c r="Q166" s="1"/>
      <c r="S166" s="1"/>
      <c r="T166" s="1"/>
      <c r="U166" s="1"/>
      <c r="V166" s="1"/>
      <c r="W166" s="1"/>
      <c r="X166" s="1"/>
      <c r="Y166" s="1"/>
      <c r="Z166" s="1"/>
      <c r="AB166" s="1"/>
      <c r="AC166" s="1"/>
      <c r="AD166" s="1"/>
      <c r="AE166" s="1"/>
      <c r="AF166" s="1"/>
    </row>
    <row r="167" ht="15.75" customHeight="1">
      <c r="A167" s="1" t="s">
        <v>16</v>
      </c>
      <c r="B167" s="1" t="s">
        <v>17</v>
      </c>
      <c r="C167" s="1">
        <v>423.0</v>
      </c>
      <c r="D167" s="1">
        <v>0.0</v>
      </c>
      <c r="E167" s="1"/>
      <c r="F167" s="1" t="s">
        <v>18</v>
      </c>
      <c r="G167" s="1" t="s">
        <v>33</v>
      </c>
      <c r="H167" s="1" t="s">
        <v>3620</v>
      </c>
      <c r="I167" s="1" t="s">
        <v>3621</v>
      </c>
      <c r="J167" s="1" t="s">
        <v>3621</v>
      </c>
      <c r="K167" s="1"/>
      <c r="L167" s="1">
        <v>6.0</v>
      </c>
      <c r="M167" s="1"/>
      <c r="N167" s="1">
        <v>11.71515</v>
      </c>
      <c r="O167" s="1" t="s">
        <v>22</v>
      </c>
      <c r="P167" s="1" t="s">
        <v>3622</v>
      </c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ht="15.75" customHeight="1">
      <c r="A168" s="1" t="s">
        <v>32</v>
      </c>
      <c r="B168" s="1" t="s">
        <v>17</v>
      </c>
      <c r="C168" s="1">
        <v>259.0</v>
      </c>
      <c r="D168" s="1">
        <v>0.0</v>
      </c>
      <c r="E168" s="1" t="s">
        <v>3623</v>
      </c>
      <c r="F168" s="1" t="s">
        <v>66</v>
      </c>
      <c r="G168" s="1" t="s">
        <v>19</v>
      </c>
      <c r="H168" s="1" t="s">
        <v>3624</v>
      </c>
      <c r="I168" s="1" t="s">
        <v>3625</v>
      </c>
      <c r="J168" s="1" t="s">
        <v>3626</v>
      </c>
      <c r="K168" s="1" t="s">
        <v>3627</v>
      </c>
      <c r="L168" s="1">
        <v>-13.0</v>
      </c>
      <c r="M168" s="1">
        <v>4.546466666666666</v>
      </c>
      <c r="N168" s="1">
        <v>8.03895</v>
      </c>
      <c r="O168" s="1" t="s">
        <v>36</v>
      </c>
      <c r="P168" s="1" t="s">
        <v>3628</v>
      </c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ht="15.75" customHeight="1">
      <c r="A169" s="1" t="s">
        <v>16</v>
      </c>
      <c r="B169" s="1" t="s">
        <v>17</v>
      </c>
      <c r="C169" s="1">
        <v>20.0</v>
      </c>
      <c r="D169" s="1">
        <v>35.0</v>
      </c>
      <c r="E169" s="1"/>
      <c r="F169" s="1" t="s">
        <v>18</v>
      </c>
      <c r="G169" s="1" t="s">
        <v>33</v>
      </c>
      <c r="H169" s="1" t="s">
        <v>3629</v>
      </c>
      <c r="I169" s="1" t="s">
        <v>3630</v>
      </c>
      <c r="J169" s="1" t="s">
        <v>3630</v>
      </c>
      <c r="K169" s="1"/>
      <c r="L169" s="1">
        <v>-2.0</v>
      </c>
      <c r="M169" s="1"/>
      <c r="N169" s="1">
        <v>2.8122333333333334</v>
      </c>
      <c r="O169" s="1" t="s">
        <v>22</v>
      </c>
      <c r="P169" s="1" t="s">
        <v>3631</v>
      </c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E169" s="1"/>
      <c r="AF169" s="1"/>
    </row>
    <row r="170" ht="15.75" customHeight="1">
      <c r="A170" s="1" t="s">
        <v>16</v>
      </c>
      <c r="B170" s="1" t="s">
        <v>17</v>
      </c>
      <c r="C170" s="2">
        <v>20.0</v>
      </c>
      <c r="D170" s="1">
        <v>35.0</v>
      </c>
      <c r="E170" s="1"/>
      <c r="F170" s="1" t="s">
        <v>18</v>
      </c>
      <c r="G170" s="1" t="s">
        <v>19</v>
      </c>
      <c r="H170" s="1" t="s">
        <v>3632</v>
      </c>
      <c r="I170" s="1" t="s">
        <v>3633</v>
      </c>
      <c r="J170" s="1" t="s">
        <v>3633</v>
      </c>
      <c r="K170" s="1"/>
      <c r="L170" s="1">
        <v>-4.0</v>
      </c>
      <c r="M170" s="1"/>
      <c r="N170" s="1">
        <v>0.17608333333333334</v>
      </c>
      <c r="O170" s="1" t="s">
        <v>22</v>
      </c>
      <c r="P170" s="1" t="s">
        <v>3634</v>
      </c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E170" s="1"/>
      <c r="AF170" s="1"/>
    </row>
    <row r="171" ht="15.75" customHeight="1">
      <c r="A171" s="1" t="s">
        <v>41</v>
      </c>
      <c r="B171" s="1" t="s">
        <v>17</v>
      </c>
      <c r="C171" s="2">
        <v>224.0</v>
      </c>
      <c r="D171" s="1">
        <v>50.0</v>
      </c>
      <c r="E171" s="1"/>
      <c r="F171" s="1" t="s">
        <v>26</v>
      </c>
      <c r="G171" s="1" t="s">
        <v>27</v>
      </c>
      <c r="H171" s="1" t="s">
        <v>3635</v>
      </c>
      <c r="I171" s="1" t="s">
        <v>3636</v>
      </c>
      <c r="J171" s="1" t="s">
        <v>3636</v>
      </c>
      <c r="K171" s="1"/>
      <c r="L171" s="1">
        <v>-7.0</v>
      </c>
      <c r="M171" s="1"/>
      <c r="N171" s="1">
        <v>7.581716666666667</v>
      </c>
      <c r="O171" s="1" t="s">
        <v>3094</v>
      </c>
      <c r="P171" s="1" t="s">
        <v>3603</v>
      </c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ht="15.75" customHeight="1">
      <c r="A172" s="1" t="s">
        <v>41</v>
      </c>
      <c r="B172" s="1" t="s">
        <v>17</v>
      </c>
      <c r="C172" s="1">
        <v>244.3</v>
      </c>
      <c r="D172" s="1">
        <v>104.7</v>
      </c>
      <c r="E172" s="1"/>
      <c r="F172" s="1" t="s">
        <v>26</v>
      </c>
      <c r="G172" s="1" t="s">
        <v>27</v>
      </c>
      <c r="H172" s="1" t="s">
        <v>3637</v>
      </c>
      <c r="I172" s="1" t="s">
        <v>3638</v>
      </c>
      <c r="J172" s="1" t="s">
        <v>3638</v>
      </c>
      <c r="K172" s="1"/>
      <c r="L172" s="1">
        <v>-4.0</v>
      </c>
      <c r="M172" s="1"/>
      <c r="N172" s="1">
        <v>10.52385</v>
      </c>
      <c r="O172" s="1" t="s">
        <v>3094</v>
      </c>
      <c r="P172" s="1" t="s">
        <v>3122</v>
      </c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E172" s="1"/>
      <c r="AF172" s="1"/>
    </row>
    <row r="173" ht="15.75" customHeight="1">
      <c r="A173" s="1" t="s">
        <v>41</v>
      </c>
      <c r="B173" s="1" t="s">
        <v>17</v>
      </c>
      <c r="C173" s="1">
        <v>313.0</v>
      </c>
      <c r="D173" s="1">
        <v>100.0</v>
      </c>
      <c r="E173" s="1"/>
      <c r="F173" s="1" t="s">
        <v>26</v>
      </c>
      <c r="G173" s="1" t="s">
        <v>19</v>
      </c>
      <c r="H173" s="1" t="s">
        <v>3639</v>
      </c>
      <c r="I173" s="1" t="s">
        <v>3640</v>
      </c>
      <c r="J173" s="1" t="s">
        <v>3640</v>
      </c>
      <c r="K173" s="1"/>
      <c r="L173" s="1">
        <v>-2.0</v>
      </c>
      <c r="M173" s="1"/>
      <c r="N173" s="1">
        <v>12.740766666666667</v>
      </c>
      <c r="O173" s="1" t="s">
        <v>3094</v>
      </c>
      <c r="P173" s="1" t="s">
        <v>3641</v>
      </c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ht="15.75" customHeight="1">
      <c r="A174" s="1" t="s">
        <v>16</v>
      </c>
      <c r="B174" s="1" t="s">
        <v>17</v>
      </c>
      <c r="C174" s="1">
        <v>233.1</v>
      </c>
      <c r="D174" s="1">
        <v>25.9</v>
      </c>
      <c r="E174" s="1"/>
      <c r="F174" s="1" t="s">
        <v>18</v>
      </c>
      <c r="G174" s="1" t="s">
        <v>33</v>
      </c>
      <c r="H174" s="1" t="s">
        <v>3642</v>
      </c>
      <c r="I174" s="1" t="s">
        <v>3643</v>
      </c>
      <c r="J174" s="1" t="s">
        <v>3643</v>
      </c>
      <c r="K174" s="1"/>
      <c r="L174" s="1">
        <v>6.0</v>
      </c>
      <c r="M174" s="1"/>
      <c r="N174" s="1">
        <v>11.509966666666667</v>
      </c>
      <c r="O174" s="1" t="s">
        <v>22</v>
      </c>
      <c r="P174" s="1" t="s">
        <v>3644</v>
      </c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ht="15.75" customHeight="1">
      <c r="A175" s="1" t="s">
        <v>32</v>
      </c>
      <c r="B175" s="1" t="s">
        <v>17</v>
      </c>
      <c r="C175" s="1">
        <v>598.0</v>
      </c>
      <c r="D175" s="1">
        <v>0.0</v>
      </c>
      <c r="E175" s="1" t="s">
        <v>3645</v>
      </c>
      <c r="F175" s="1" t="s">
        <v>66</v>
      </c>
      <c r="G175" s="1" t="s">
        <v>27</v>
      </c>
      <c r="H175" s="1" t="s">
        <v>3646</v>
      </c>
      <c r="I175" s="1" t="s">
        <v>3647</v>
      </c>
      <c r="J175" s="1" t="s">
        <v>3648</v>
      </c>
      <c r="K175" s="1" t="s">
        <v>3649</v>
      </c>
      <c r="L175" s="1">
        <v>1.0</v>
      </c>
      <c r="M175" s="1">
        <v>17.038433333333334</v>
      </c>
      <c r="N175" s="1">
        <v>12.36735</v>
      </c>
      <c r="O175" s="1" t="s">
        <v>36</v>
      </c>
      <c r="P175" s="1" t="s">
        <v>3650</v>
      </c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ht="15.75" customHeight="1">
      <c r="A176" s="1" t="s">
        <v>41</v>
      </c>
      <c r="B176" s="1" t="s">
        <v>17</v>
      </c>
      <c r="C176" s="1">
        <v>274.0</v>
      </c>
      <c r="D176" s="1">
        <v>100.0</v>
      </c>
      <c r="E176" s="1"/>
      <c r="F176" s="1" t="s">
        <v>26</v>
      </c>
      <c r="G176" s="1" t="s">
        <v>27</v>
      </c>
      <c r="H176" s="1" t="s">
        <v>3651</v>
      </c>
      <c r="I176" s="1" t="s">
        <v>3652</v>
      </c>
      <c r="J176" s="1" t="s">
        <v>3652</v>
      </c>
      <c r="K176" s="1"/>
      <c r="L176" s="1">
        <v>-5.0</v>
      </c>
      <c r="M176" s="1"/>
      <c r="N176" s="1">
        <v>9.171633333333334</v>
      </c>
      <c r="O176" s="1" t="s">
        <v>3094</v>
      </c>
      <c r="P176" s="1" t="s">
        <v>3653</v>
      </c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ht="15.75" customHeight="1">
      <c r="A177" s="1" t="s">
        <v>41</v>
      </c>
      <c r="B177" s="1" t="s">
        <v>17</v>
      </c>
      <c r="C177" s="2">
        <v>473.2</v>
      </c>
      <c r="D177" s="1">
        <v>202.8</v>
      </c>
      <c r="E177" s="1"/>
      <c r="F177" s="1" t="s">
        <v>26</v>
      </c>
      <c r="G177" s="1" t="s">
        <v>27</v>
      </c>
      <c r="H177" s="1" t="s">
        <v>3654</v>
      </c>
      <c r="I177" s="1" t="s">
        <v>3655</v>
      </c>
      <c r="J177" s="1" t="s">
        <v>3655</v>
      </c>
      <c r="K177" s="1"/>
      <c r="L177" s="1">
        <v>-2.0</v>
      </c>
      <c r="M177" s="1"/>
      <c r="N177" s="1">
        <v>12.379233333333334</v>
      </c>
      <c r="O177" s="1" t="s">
        <v>3094</v>
      </c>
      <c r="P177" s="1" t="s">
        <v>3656</v>
      </c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ht="15.75" customHeight="1">
      <c r="A178" s="1" t="s">
        <v>32</v>
      </c>
      <c r="B178" s="1" t="s">
        <v>17</v>
      </c>
      <c r="C178" s="1">
        <v>378.0</v>
      </c>
      <c r="D178" s="1">
        <v>0.0</v>
      </c>
      <c r="E178" s="1" t="s">
        <v>3645</v>
      </c>
      <c r="F178" s="1" t="s">
        <v>66</v>
      </c>
      <c r="G178" s="1" t="s">
        <v>27</v>
      </c>
      <c r="H178" s="1" t="s">
        <v>3657</v>
      </c>
      <c r="I178" s="1" t="s">
        <v>3658</v>
      </c>
      <c r="J178" s="1" t="s">
        <v>3659</v>
      </c>
      <c r="K178" s="1" t="s">
        <v>3660</v>
      </c>
      <c r="L178" s="1">
        <v>-13.0</v>
      </c>
      <c r="M178" s="1">
        <v>6.5202</v>
      </c>
      <c r="N178" s="1">
        <v>7.899733333333334</v>
      </c>
      <c r="O178" s="1" t="s">
        <v>36</v>
      </c>
      <c r="P178" s="1" t="s">
        <v>3661</v>
      </c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ht="15.75" customHeight="1">
      <c r="A179" s="1" t="s">
        <v>41</v>
      </c>
      <c r="B179" s="1" t="s">
        <v>17</v>
      </c>
      <c r="C179" s="2">
        <v>244.3</v>
      </c>
      <c r="D179" s="1">
        <v>104.7</v>
      </c>
      <c r="E179" s="1"/>
      <c r="F179" s="1" t="s">
        <v>26</v>
      </c>
      <c r="G179" s="1" t="s">
        <v>27</v>
      </c>
      <c r="H179" s="1" t="s">
        <v>3662</v>
      </c>
      <c r="I179" s="1" t="s">
        <v>3663</v>
      </c>
      <c r="J179" s="1" t="s">
        <v>3663</v>
      </c>
      <c r="K179" s="1"/>
      <c r="L179" s="1">
        <v>-6.0</v>
      </c>
      <c r="M179" s="1"/>
      <c r="N179" s="1">
        <v>8.360283333333333</v>
      </c>
      <c r="O179" s="1" t="s">
        <v>3094</v>
      </c>
      <c r="P179" s="1" t="s">
        <v>3664</v>
      </c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ht="15.75" customHeight="1">
      <c r="A180" s="1" t="s">
        <v>32</v>
      </c>
      <c r="B180" s="1" t="s">
        <v>17</v>
      </c>
      <c r="C180" s="1">
        <v>139.0</v>
      </c>
      <c r="D180" s="1">
        <v>0.0</v>
      </c>
      <c r="E180" s="1"/>
      <c r="F180" s="1" t="s">
        <v>18</v>
      </c>
      <c r="G180" s="1" t="s">
        <v>27</v>
      </c>
      <c r="H180" s="1" t="s">
        <v>3665</v>
      </c>
      <c r="I180" s="1" t="s">
        <v>3666</v>
      </c>
      <c r="J180" s="1" t="s">
        <v>3666</v>
      </c>
      <c r="K180" s="1"/>
      <c r="L180" s="1">
        <v>-9.0</v>
      </c>
      <c r="M180" s="1"/>
      <c r="N180" s="1">
        <v>5.471016666666666</v>
      </c>
      <c r="O180" s="1" t="s">
        <v>36</v>
      </c>
      <c r="P180" s="1" t="s">
        <v>3667</v>
      </c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ht="15.75" customHeight="1">
      <c r="A181" s="1" t="s">
        <v>41</v>
      </c>
      <c r="B181" s="2" t="s">
        <v>17</v>
      </c>
      <c r="C181" s="1">
        <v>274.0</v>
      </c>
      <c r="D181" s="1">
        <v>0.0</v>
      </c>
      <c r="E181" s="1"/>
      <c r="F181" s="1" t="s">
        <v>26</v>
      </c>
      <c r="G181" s="1" t="s">
        <v>27</v>
      </c>
      <c r="H181" s="1" t="s">
        <v>3668</v>
      </c>
      <c r="I181" s="1" t="s">
        <v>3669</v>
      </c>
      <c r="J181" s="1" t="s">
        <v>3669</v>
      </c>
      <c r="K181" s="1"/>
      <c r="L181" s="1">
        <v>-6.0</v>
      </c>
      <c r="M181" s="1"/>
      <c r="N181" s="1">
        <v>8.155866666666666</v>
      </c>
      <c r="O181" s="1" t="s">
        <v>3094</v>
      </c>
      <c r="P181" s="1" t="s">
        <v>3670</v>
      </c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ht="15.75" customHeight="1">
      <c r="A182" s="1" t="s">
        <v>41</v>
      </c>
      <c r="B182" s="1" t="s">
        <v>17</v>
      </c>
      <c r="C182" s="1">
        <v>371.7</v>
      </c>
      <c r="D182" s="1">
        <v>159.3</v>
      </c>
      <c r="E182" s="1"/>
      <c r="F182" s="1" t="s">
        <v>26</v>
      </c>
      <c r="G182" s="1" t="s">
        <v>27</v>
      </c>
      <c r="H182" s="1" t="s">
        <v>3671</v>
      </c>
      <c r="I182" s="1" t="s">
        <v>3672</v>
      </c>
      <c r="J182" s="1" t="s">
        <v>3672</v>
      </c>
      <c r="K182" s="1"/>
      <c r="L182" s="1">
        <v>-5.0</v>
      </c>
      <c r="M182" s="1"/>
      <c r="N182" s="1">
        <v>9.4027</v>
      </c>
      <c r="O182" s="1" t="s">
        <v>3094</v>
      </c>
      <c r="P182" s="1" t="s">
        <v>3673</v>
      </c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ht="15.75" customHeight="1">
      <c r="A183" s="1" t="s">
        <v>32</v>
      </c>
      <c r="B183" s="1" t="s">
        <v>17</v>
      </c>
      <c r="C183" s="2">
        <v>259.0</v>
      </c>
      <c r="D183" s="1">
        <v>0.0</v>
      </c>
      <c r="E183" s="1" t="s">
        <v>3645</v>
      </c>
      <c r="F183" s="1" t="s">
        <v>66</v>
      </c>
      <c r="G183" s="1" t="s">
        <v>27</v>
      </c>
      <c r="H183" s="1" t="s">
        <v>3674</v>
      </c>
      <c r="I183" s="1" t="s">
        <v>3675</v>
      </c>
      <c r="J183" s="1" t="s">
        <v>3676</v>
      </c>
      <c r="K183" s="1" t="s">
        <v>3677</v>
      </c>
      <c r="L183" s="1">
        <v>-3.0</v>
      </c>
      <c r="M183" s="1">
        <v>11.700733333333334</v>
      </c>
      <c r="N183" s="1">
        <v>7.621433333333333</v>
      </c>
      <c r="O183" s="1" t="s">
        <v>36</v>
      </c>
      <c r="P183" s="1" t="s">
        <v>3678</v>
      </c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ht="15.75" customHeight="1">
      <c r="A184" s="1" t="s">
        <v>41</v>
      </c>
      <c r="B184" s="1" t="s">
        <v>17</v>
      </c>
      <c r="C184" s="2">
        <v>712.61</v>
      </c>
      <c r="D184" s="1">
        <v>305.39</v>
      </c>
      <c r="E184" s="1"/>
      <c r="F184" s="1" t="s">
        <v>26</v>
      </c>
      <c r="G184" s="1" t="s">
        <v>27</v>
      </c>
      <c r="H184" s="1" t="s">
        <v>3679</v>
      </c>
      <c r="I184" s="1" t="s">
        <v>3680</v>
      </c>
      <c r="J184" s="1" t="s">
        <v>3680</v>
      </c>
      <c r="K184" s="1"/>
      <c r="L184" s="1">
        <v>3.0</v>
      </c>
      <c r="M184" s="1"/>
      <c r="N184" s="1">
        <v>18.597583333333333</v>
      </c>
      <c r="O184" s="1" t="s">
        <v>3094</v>
      </c>
      <c r="P184" s="1" t="s">
        <v>3681</v>
      </c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ht="15.75" customHeight="1">
      <c r="A185" s="1" t="s">
        <v>16</v>
      </c>
      <c r="B185" s="2" t="s">
        <v>17</v>
      </c>
      <c r="C185" s="1">
        <v>259.0</v>
      </c>
      <c r="D185" s="1">
        <v>0.0</v>
      </c>
      <c r="E185" s="1"/>
      <c r="F185" s="1" t="s">
        <v>18</v>
      </c>
      <c r="G185" s="1" t="s">
        <v>19</v>
      </c>
      <c r="H185" s="1" t="s">
        <v>3682</v>
      </c>
      <c r="I185" s="1" t="s">
        <v>3683</v>
      </c>
      <c r="J185" s="1" t="s">
        <v>3683</v>
      </c>
      <c r="K185" s="1"/>
      <c r="L185" s="1">
        <v>12.0</v>
      </c>
      <c r="M185" s="1"/>
      <c r="N185" s="1">
        <v>17.85375</v>
      </c>
      <c r="O185" s="1" t="s">
        <v>22</v>
      </c>
      <c r="P185" s="1" t="s">
        <v>3684</v>
      </c>
      <c r="Q185" s="1"/>
      <c r="S185" s="1"/>
      <c r="T185" s="1"/>
      <c r="U185" s="1"/>
      <c r="V185" s="1"/>
      <c r="W185" s="1"/>
      <c r="X185" s="1"/>
      <c r="Y185" s="1"/>
      <c r="Z185" s="1"/>
      <c r="AB185" s="1"/>
      <c r="AC185" s="1"/>
      <c r="AD185" s="1"/>
      <c r="AE185" s="1"/>
      <c r="AF185" s="1"/>
    </row>
    <row r="186" ht="15.75" customHeight="1">
      <c r="A186" s="1" t="s">
        <v>16</v>
      </c>
      <c r="B186" s="1" t="s">
        <v>17</v>
      </c>
      <c r="C186" s="1">
        <v>139.0</v>
      </c>
      <c r="D186" s="1">
        <v>0.0</v>
      </c>
      <c r="E186" s="1"/>
      <c r="F186" s="1" t="s">
        <v>18</v>
      </c>
      <c r="G186" s="1" t="s">
        <v>33</v>
      </c>
      <c r="H186" s="1" t="s">
        <v>3685</v>
      </c>
      <c r="I186" s="1" t="s">
        <v>3686</v>
      </c>
      <c r="J186" s="1" t="s">
        <v>3686</v>
      </c>
      <c r="K186" s="1"/>
      <c r="L186" s="1">
        <v>6.0</v>
      </c>
      <c r="M186" s="1"/>
      <c r="N186" s="1">
        <v>11.5354</v>
      </c>
      <c r="O186" s="1" t="s">
        <v>22</v>
      </c>
      <c r="P186" s="1" t="s">
        <v>3687</v>
      </c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ht="15.75" customHeight="1">
      <c r="A187" s="1" t="s">
        <v>16</v>
      </c>
      <c r="B187" s="1" t="s">
        <v>17</v>
      </c>
      <c r="C187" s="2">
        <v>55.0</v>
      </c>
      <c r="D187" s="1">
        <v>0.0</v>
      </c>
      <c r="E187" s="1"/>
      <c r="F187" s="1" t="s">
        <v>18</v>
      </c>
      <c r="G187" s="1" t="s">
        <v>33</v>
      </c>
      <c r="H187" s="1" t="s">
        <v>3688</v>
      </c>
      <c r="I187" s="1" t="s">
        <v>3689</v>
      </c>
      <c r="J187" s="1" t="s">
        <v>3689</v>
      </c>
      <c r="K187" s="1"/>
      <c r="L187" s="1">
        <v>0.0</v>
      </c>
      <c r="M187" s="1"/>
      <c r="N187" s="1">
        <v>4.0152833333333335</v>
      </c>
      <c r="O187" s="1" t="s">
        <v>22</v>
      </c>
      <c r="P187" s="1" t="s">
        <v>3690</v>
      </c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ht="15.75" customHeight="1">
      <c r="A188" s="1" t="s">
        <v>16</v>
      </c>
      <c r="B188" s="1" t="s">
        <v>17</v>
      </c>
      <c r="C188" s="2">
        <v>518.0</v>
      </c>
      <c r="D188" s="1">
        <v>0.0</v>
      </c>
      <c r="E188" s="1"/>
      <c r="F188" s="1" t="s">
        <v>18</v>
      </c>
      <c r="G188" s="1" t="s">
        <v>33</v>
      </c>
      <c r="H188" s="1" t="s">
        <v>3691</v>
      </c>
      <c r="I188" s="1" t="s">
        <v>3692</v>
      </c>
      <c r="J188" s="1" t="s">
        <v>3692</v>
      </c>
      <c r="K188" s="1"/>
      <c r="L188" s="1">
        <v>12.0</v>
      </c>
      <c r="M188" s="1"/>
      <c r="N188" s="1">
        <v>17.846916666666665</v>
      </c>
      <c r="O188" s="1" t="s">
        <v>22</v>
      </c>
      <c r="P188" s="1" t="s">
        <v>3693</v>
      </c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E188" s="1"/>
      <c r="AF188" s="1"/>
    </row>
    <row r="189" ht="15.75" customHeight="1">
      <c r="A189" s="1" t="s">
        <v>16</v>
      </c>
      <c r="B189" s="1" t="s">
        <v>17</v>
      </c>
      <c r="C189" s="1">
        <v>150.0</v>
      </c>
      <c r="D189" s="1">
        <v>0.0</v>
      </c>
      <c r="E189" s="1"/>
      <c r="F189" s="1" t="s">
        <v>18</v>
      </c>
      <c r="G189" s="1" t="s">
        <v>19</v>
      </c>
      <c r="H189" s="1" t="s">
        <v>3694</v>
      </c>
      <c r="I189" s="1" t="s">
        <v>3695</v>
      </c>
      <c r="J189" s="1" t="s">
        <v>3695</v>
      </c>
      <c r="K189" s="1"/>
      <c r="L189" s="1">
        <v>-1.0</v>
      </c>
      <c r="M189" s="1"/>
      <c r="N189" s="1">
        <v>3.0961666666666665</v>
      </c>
      <c r="O189" s="1" t="s">
        <v>22</v>
      </c>
      <c r="P189" s="1" t="s">
        <v>3696</v>
      </c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ht="15.75" customHeight="1">
      <c r="A190" s="1" t="s">
        <v>16</v>
      </c>
      <c r="B190" s="1" t="s">
        <v>17</v>
      </c>
      <c r="C190" s="1">
        <v>75.0</v>
      </c>
      <c r="D190" s="1">
        <v>0.0</v>
      </c>
      <c r="E190" s="1"/>
      <c r="F190" s="1" t="s">
        <v>18</v>
      </c>
      <c r="G190" s="1" t="s">
        <v>19</v>
      </c>
      <c r="H190" s="1" t="s">
        <v>3697</v>
      </c>
      <c r="I190" s="1" t="s">
        <v>3698</v>
      </c>
      <c r="J190" s="1" t="s">
        <v>3698</v>
      </c>
      <c r="K190" s="1"/>
      <c r="L190" s="1">
        <v>-3.0</v>
      </c>
      <c r="M190" s="1"/>
      <c r="N190" s="1">
        <v>1.2568666666666666</v>
      </c>
      <c r="O190" s="1" t="s">
        <v>22</v>
      </c>
      <c r="P190" s="1" t="s">
        <v>3699</v>
      </c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ht="15.75" customHeight="1">
      <c r="A191" s="1" t="s">
        <v>41</v>
      </c>
      <c r="B191" s="1" t="s">
        <v>17</v>
      </c>
      <c r="C191" s="2">
        <v>233.1</v>
      </c>
      <c r="D191" s="1">
        <v>99.9</v>
      </c>
      <c r="E191" s="1"/>
      <c r="F191" s="1" t="s">
        <v>26</v>
      </c>
      <c r="G191" s="1" t="s">
        <v>27</v>
      </c>
      <c r="H191" s="1" t="s">
        <v>3700</v>
      </c>
      <c r="I191" s="1" t="s">
        <v>3701</v>
      </c>
      <c r="J191" s="1" t="s">
        <v>3701</v>
      </c>
      <c r="K191" s="1"/>
      <c r="L191" s="1">
        <v>1.0</v>
      </c>
      <c r="M191" s="1"/>
      <c r="N191" s="1">
        <v>16.294283333333333</v>
      </c>
      <c r="O191" s="1" t="s">
        <v>3094</v>
      </c>
      <c r="P191" s="1" t="s">
        <v>3702</v>
      </c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E191" s="1"/>
      <c r="AF191" s="1"/>
    </row>
    <row r="192" ht="15.75" customHeight="1">
      <c r="A192" s="1" t="s">
        <v>16</v>
      </c>
      <c r="B192" s="1" t="s">
        <v>17</v>
      </c>
      <c r="C192" s="2">
        <v>553.4</v>
      </c>
      <c r="D192" s="1">
        <v>103.6</v>
      </c>
      <c r="E192" s="1"/>
      <c r="F192" s="1" t="s">
        <v>18</v>
      </c>
      <c r="G192" s="1" t="s">
        <v>19</v>
      </c>
      <c r="H192" s="1" t="s">
        <v>3703</v>
      </c>
      <c r="I192" s="1" t="s">
        <v>3704</v>
      </c>
      <c r="J192" s="1" t="s">
        <v>3704</v>
      </c>
      <c r="K192" s="1"/>
      <c r="L192" s="1">
        <v>86.0</v>
      </c>
      <c r="M192" s="1"/>
      <c r="N192" s="1">
        <v>91.9831</v>
      </c>
      <c r="O192" s="1" t="s">
        <v>22</v>
      </c>
      <c r="P192" s="1" t="s">
        <v>3705</v>
      </c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ht="15.75" customHeight="1">
      <c r="A193" s="1" t="s">
        <v>32</v>
      </c>
      <c r="B193" s="1" t="s">
        <v>17</v>
      </c>
      <c r="C193" s="2">
        <v>343.0</v>
      </c>
      <c r="D193" s="1">
        <v>0.0</v>
      </c>
      <c r="E193" s="1" t="s">
        <v>3706</v>
      </c>
      <c r="F193" s="1" t="s">
        <v>66</v>
      </c>
      <c r="G193" s="1" t="s">
        <v>27</v>
      </c>
      <c r="H193" s="1" t="s">
        <v>3707</v>
      </c>
      <c r="I193" s="1" t="s">
        <v>3708</v>
      </c>
      <c r="J193" s="1" t="s">
        <v>3709</v>
      </c>
      <c r="K193" s="1" t="s">
        <v>3710</v>
      </c>
      <c r="L193" s="1">
        <v>2.0</v>
      </c>
      <c r="M193" s="1">
        <v>6.0561</v>
      </c>
      <c r="N193" s="1">
        <v>8.355766666666666</v>
      </c>
      <c r="O193" s="1" t="s">
        <v>36</v>
      </c>
      <c r="P193" s="1" t="s">
        <v>3711</v>
      </c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ht="15.75" customHeight="1">
      <c r="A194" s="1" t="s">
        <v>41</v>
      </c>
      <c r="B194" s="1" t="s">
        <v>17</v>
      </c>
      <c r="C194" s="1">
        <v>327.6</v>
      </c>
      <c r="D194" s="1">
        <v>140.4</v>
      </c>
      <c r="E194" s="1"/>
      <c r="F194" s="1" t="s">
        <v>26</v>
      </c>
      <c r="G194" s="1" t="s">
        <v>27</v>
      </c>
      <c r="H194" s="1" t="s">
        <v>3712</v>
      </c>
      <c r="I194" s="1" t="s">
        <v>3713</v>
      </c>
      <c r="J194" s="1" t="s">
        <v>3713</v>
      </c>
      <c r="K194" s="1"/>
      <c r="L194" s="1">
        <v>-7.0</v>
      </c>
      <c r="M194" s="1"/>
      <c r="N194" s="1">
        <v>10.364816666666666</v>
      </c>
      <c r="O194" s="1" t="s">
        <v>3094</v>
      </c>
      <c r="P194" s="1" t="s">
        <v>3714</v>
      </c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ht="15.75" customHeight="1">
      <c r="A195" s="1" t="s">
        <v>41</v>
      </c>
      <c r="B195" s="1" t="s">
        <v>17</v>
      </c>
      <c r="C195" s="1">
        <v>387.1</v>
      </c>
      <c r="D195" s="1">
        <v>165.9</v>
      </c>
      <c r="E195" s="1"/>
      <c r="F195" s="1" t="s">
        <v>26</v>
      </c>
      <c r="G195" s="1" t="s">
        <v>27</v>
      </c>
      <c r="H195" s="1" t="s">
        <v>3715</v>
      </c>
      <c r="I195" s="1" t="s">
        <v>3716</v>
      </c>
      <c r="J195" s="1" t="s">
        <v>3716</v>
      </c>
      <c r="K195" s="1"/>
      <c r="L195" s="1">
        <v>-4.0</v>
      </c>
      <c r="M195" s="1"/>
      <c r="N195" s="1">
        <v>10.701516666666667</v>
      </c>
      <c r="O195" s="1" t="s">
        <v>3094</v>
      </c>
      <c r="P195" s="1" t="s">
        <v>3717</v>
      </c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E195" s="1"/>
      <c r="AF195" s="1"/>
    </row>
    <row r="196" ht="15.75" customHeight="1">
      <c r="A196" s="1" t="s">
        <v>41</v>
      </c>
      <c r="B196" s="1" t="s">
        <v>17</v>
      </c>
      <c r="C196" s="2">
        <v>283.0</v>
      </c>
      <c r="D196" s="1">
        <v>50.0</v>
      </c>
      <c r="E196" s="1"/>
      <c r="F196" s="1" t="s">
        <v>26</v>
      </c>
      <c r="G196" s="1" t="s">
        <v>27</v>
      </c>
      <c r="H196" s="1" t="s">
        <v>3718</v>
      </c>
      <c r="I196" s="1" t="s">
        <v>3719</v>
      </c>
      <c r="J196" s="1" t="s">
        <v>3719</v>
      </c>
      <c r="K196" s="1"/>
      <c r="L196" s="1">
        <v>-1.0</v>
      </c>
      <c r="M196" s="1"/>
      <c r="N196" s="1">
        <v>13.48455</v>
      </c>
      <c r="O196" s="1" t="s">
        <v>3094</v>
      </c>
      <c r="P196" s="1" t="s">
        <v>3720</v>
      </c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ht="15.75" customHeight="1">
      <c r="A197" s="1" t="s">
        <v>41</v>
      </c>
      <c r="B197" s="1" t="s">
        <v>17</v>
      </c>
      <c r="C197" s="1">
        <v>258.0</v>
      </c>
      <c r="D197" s="1">
        <v>100.0</v>
      </c>
      <c r="E197" s="1"/>
      <c r="F197" s="1" t="s">
        <v>26</v>
      </c>
      <c r="G197" s="1" t="s">
        <v>27</v>
      </c>
      <c r="H197" s="1" t="s">
        <v>3721</v>
      </c>
      <c r="I197" s="1" t="s">
        <v>3722</v>
      </c>
      <c r="J197" s="1" t="s">
        <v>3722</v>
      </c>
      <c r="K197" s="1"/>
      <c r="L197" s="1">
        <v>0.0</v>
      </c>
      <c r="M197" s="1"/>
      <c r="N197" s="1">
        <v>14.032616666666666</v>
      </c>
      <c r="O197" s="1" t="s">
        <v>3094</v>
      </c>
      <c r="P197" s="1" t="s">
        <v>3723</v>
      </c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ht="15.75" customHeight="1">
      <c r="A198" s="1" t="s">
        <v>32</v>
      </c>
      <c r="B198" s="1" t="s">
        <v>17</v>
      </c>
      <c r="C198" s="2">
        <v>278.0</v>
      </c>
      <c r="D198" s="1">
        <v>70.0</v>
      </c>
      <c r="E198" s="1"/>
      <c r="F198" s="1" t="s">
        <v>18</v>
      </c>
      <c r="G198" s="1" t="s">
        <v>33</v>
      </c>
      <c r="H198" s="1" t="s">
        <v>3724</v>
      </c>
      <c r="I198" s="1" t="s">
        <v>3725</v>
      </c>
      <c r="J198" s="1" t="s">
        <v>3725</v>
      </c>
      <c r="K198" s="1"/>
      <c r="L198" s="1">
        <v>-10.0</v>
      </c>
      <c r="M198" s="1"/>
      <c r="N198" s="1">
        <v>9.526633333333333</v>
      </c>
      <c r="O198" s="1" t="s">
        <v>36</v>
      </c>
      <c r="P198" s="1" t="s">
        <v>3726</v>
      </c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ht="15.75" customHeight="1">
      <c r="A199" s="1" t="s">
        <v>32</v>
      </c>
      <c r="B199" s="1" t="s">
        <v>17</v>
      </c>
      <c r="C199" s="1">
        <v>263.0</v>
      </c>
      <c r="D199" s="1">
        <v>66.0</v>
      </c>
      <c r="E199" s="1"/>
      <c r="F199" s="1" t="s">
        <v>18</v>
      </c>
      <c r="G199" s="1" t="s">
        <v>27</v>
      </c>
      <c r="H199" s="1" t="s">
        <v>3727</v>
      </c>
      <c r="I199" s="1" t="s">
        <v>3728</v>
      </c>
      <c r="J199" s="1" t="s">
        <v>3728</v>
      </c>
      <c r="K199" s="1"/>
      <c r="L199" s="1">
        <v>-7.0</v>
      </c>
      <c r="M199" s="1"/>
      <c r="N199" s="1">
        <v>10.74255</v>
      </c>
      <c r="O199" s="1" t="s">
        <v>36</v>
      </c>
      <c r="P199" s="1" t="s">
        <v>3308</v>
      </c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E199" s="1"/>
      <c r="AF199" s="1"/>
    </row>
    <row r="200" ht="15.75" customHeight="1">
      <c r="A200" s="1" t="s">
        <v>41</v>
      </c>
      <c r="B200" s="1" t="s">
        <v>17</v>
      </c>
      <c r="C200" s="1">
        <v>224.0</v>
      </c>
      <c r="D200" s="1">
        <v>50.0</v>
      </c>
      <c r="E200" s="1"/>
      <c r="F200" s="1" t="s">
        <v>26</v>
      </c>
      <c r="G200" s="1" t="s">
        <v>27</v>
      </c>
      <c r="H200" s="1" t="s">
        <v>3729</v>
      </c>
      <c r="I200" s="1" t="s">
        <v>3730</v>
      </c>
      <c r="J200" s="1" t="s">
        <v>3730</v>
      </c>
      <c r="K200" s="1"/>
      <c r="L200" s="1">
        <v>-1.0</v>
      </c>
      <c r="M200" s="1"/>
      <c r="N200" s="1">
        <v>13.342216666666667</v>
      </c>
      <c r="O200" s="1" t="s">
        <v>3094</v>
      </c>
      <c r="P200" s="1" t="s">
        <v>3731</v>
      </c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ht="15.75" customHeight="1">
      <c r="A201" s="1" t="s">
        <v>16</v>
      </c>
      <c r="B201" s="1" t="s">
        <v>17</v>
      </c>
      <c r="C201" s="1">
        <v>329.0</v>
      </c>
      <c r="D201" s="1">
        <v>0.0</v>
      </c>
      <c r="E201" s="1"/>
      <c r="F201" s="1" t="s">
        <v>18</v>
      </c>
      <c r="G201" s="1" t="s">
        <v>33</v>
      </c>
      <c r="H201" s="1" t="s">
        <v>3732</v>
      </c>
      <c r="I201" s="1" t="s">
        <v>3733</v>
      </c>
      <c r="J201" s="1" t="s">
        <v>3733</v>
      </c>
      <c r="K201" s="1"/>
      <c r="L201" s="1">
        <v>13.0</v>
      </c>
      <c r="M201" s="1"/>
      <c r="N201" s="1">
        <v>18.1936</v>
      </c>
      <c r="O201" s="1" t="s">
        <v>22</v>
      </c>
      <c r="P201" s="1" t="s">
        <v>3734</v>
      </c>
      <c r="Q201" s="1"/>
      <c r="S201" s="1"/>
      <c r="T201" s="1"/>
      <c r="U201" s="1"/>
      <c r="V201" s="1"/>
      <c r="W201" s="1"/>
      <c r="X201" s="1"/>
      <c r="Y201" s="1"/>
      <c r="Z201" s="1"/>
      <c r="AB201" s="1"/>
      <c r="AC201" s="1"/>
      <c r="AE201" s="1"/>
      <c r="AF201" s="1"/>
    </row>
    <row r="202" ht="15.75" customHeight="1">
      <c r="A202" s="1" t="s">
        <v>41</v>
      </c>
      <c r="B202" s="1" t="s">
        <v>17</v>
      </c>
      <c r="C202" s="2">
        <v>244.3</v>
      </c>
      <c r="D202" s="1">
        <v>104.7</v>
      </c>
      <c r="E202" s="1"/>
      <c r="F202" s="1" t="s">
        <v>26</v>
      </c>
      <c r="G202" s="1" t="s">
        <v>27</v>
      </c>
      <c r="H202" s="1" t="s">
        <v>3735</v>
      </c>
      <c r="I202" s="1" t="s">
        <v>3736</v>
      </c>
      <c r="J202" s="1" t="s">
        <v>3736</v>
      </c>
      <c r="K202" s="1"/>
      <c r="L202" s="1">
        <v>-5.0</v>
      </c>
      <c r="M202" s="1"/>
      <c r="N202" s="1">
        <v>9.628266666666667</v>
      </c>
      <c r="O202" s="1" t="s">
        <v>3094</v>
      </c>
      <c r="P202" s="1" t="s">
        <v>3320</v>
      </c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ht="15.75" customHeight="1">
      <c r="A203" s="1" t="s">
        <v>16</v>
      </c>
      <c r="B203" s="1" t="s">
        <v>17</v>
      </c>
      <c r="C203" s="1">
        <v>329.0</v>
      </c>
      <c r="D203" s="1">
        <v>0.0</v>
      </c>
      <c r="E203" s="1"/>
      <c r="F203" s="1" t="s">
        <v>18</v>
      </c>
      <c r="G203" s="1" t="s">
        <v>33</v>
      </c>
      <c r="H203" s="1" t="s">
        <v>3737</v>
      </c>
      <c r="I203" s="1" t="s">
        <v>3738</v>
      </c>
      <c r="J203" s="1" t="s">
        <v>3738</v>
      </c>
      <c r="K203" s="1"/>
      <c r="L203" s="1">
        <v>18.0</v>
      </c>
      <c r="M203" s="1"/>
      <c r="N203" s="1">
        <v>23.446733333333334</v>
      </c>
      <c r="O203" s="1" t="s">
        <v>22</v>
      </c>
      <c r="P203" s="1" t="s">
        <v>3739</v>
      </c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E203" s="1"/>
      <c r="AF203" s="1"/>
    </row>
    <row r="204" ht="15.75" customHeight="1">
      <c r="A204" s="1" t="s">
        <v>41</v>
      </c>
      <c r="B204" s="1" t="s">
        <v>17</v>
      </c>
      <c r="C204" s="1">
        <v>170.1</v>
      </c>
      <c r="D204" s="1">
        <v>72.9</v>
      </c>
      <c r="E204" s="1"/>
      <c r="F204" s="1" t="s">
        <v>26</v>
      </c>
      <c r="G204" s="1" t="s">
        <v>27</v>
      </c>
      <c r="H204" s="1" t="s">
        <v>3740</v>
      </c>
      <c r="I204" s="1" t="s">
        <v>3741</v>
      </c>
      <c r="J204" s="1" t="s">
        <v>3741</v>
      </c>
      <c r="K204" s="1"/>
      <c r="L204" s="1">
        <v>-6.0</v>
      </c>
      <c r="M204" s="1"/>
      <c r="N204" s="1">
        <v>8.432566666666666</v>
      </c>
      <c r="O204" s="1" t="s">
        <v>3094</v>
      </c>
      <c r="P204" s="1" t="s">
        <v>3742</v>
      </c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ht="15.75" customHeight="1">
      <c r="A205" s="1" t="s">
        <v>41</v>
      </c>
      <c r="B205" s="1" t="s">
        <v>17</v>
      </c>
      <c r="C205" s="1">
        <v>244.3</v>
      </c>
      <c r="D205" s="1">
        <v>104.7</v>
      </c>
      <c r="E205" s="1"/>
      <c r="F205" s="1" t="s">
        <v>26</v>
      </c>
      <c r="G205" s="1" t="s">
        <v>19</v>
      </c>
      <c r="H205" s="1" t="s">
        <v>3743</v>
      </c>
      <c r="I205" s="1" t="s">
        <v>3744</v>
      </c>
      <c r="J205" s="1" t="s">
        <v>3744</v>
      </c>
      <c r="K205" s="1"/>
      <c r="L205" s="1">
        <v>11.0</v>
      </c>
      <c r="M205" s="1"/>
      <c r="N205" s="1">
        <v>26.5348</v>
      </c>
      <c r="O205" s="1" t="s">
        <v>3094</v>
      </c>
      <c r="P205" s="1" t="s">
        <v>3530</v>
      </c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ht="15.75" customHeight="1">
      <c r="A206" s="1" t="s">
        <v>16</v>
      </c>
      <c r="B206" s="1" t="s">
        <v>17</v>
      </c>
      <c r="C206" s="1">
        <v>0.0</v>
      </c>
      <c r="D206" s="1">
        <v>179.0</v>
      </c>
      <c r="E206" s="1"/>
      <c r="F206" s="1" t="s">
        <v>18</v>
      </c>
      <c r="G206" s="1" t="s">
        <v>19</v>
      </c>
      <c r="H206" s="1" t="s">
        <v>3745</v>
      </c>
      <c r="I206" s="1" t="s">
        <v>3746</v>
      </c>
      <c r="J206" s="1" t="s">
        <v>3746</v>
      </c>
      <c r="K206" s="1"/>
      <c r="L206" s="1">
        <v>-1.0</v>
      </c>
      <c r="M206" s="1"/>
      <c r="N206" s="1">
        <v>3.4130666666666665</v>
      </c>
      <c r="O206" s="1" t="s">
        <v>22</v>
      </c>
      <c r="P206" s="1" t="s">
        <v>3747</v>
      </c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ht="15.75" customHeight="1">
      <c r="A207" s="1" t="s">
        <v>16</v>
      </c>
      <c r="B207" s="1" t="s">
        <v>17</v>
      </c>
      <c r="C207" s="1">
        <v>318.0</v>
      </c>
      <c r="D207" s="1">
        <v>0.0</v>
      </c>
      <c r="E207" s="1" t="s">
        <v>3706</v>
      </c>
      <c r="F207" s="1" t="s">
        <v>66</v>
      </c>
      <c r="G207" s="1" t="s">
        <v>19</v>
      </c>
      <c r="H207" s="1" t="s">
        <v>3748</v>
      </c>
      <c r="I207" s="1" t="s">
        <v>3749</v>
      </c>
      <c r="J207" s="1" t="s">
        <v>3750</v>
      </c>
      <c r="K207" s="1" t="s">
        <v>3751</v>
      </c>
      <c r="L207" s="1">
        <v>-5.0</v>
      </c>
      <c r="M207" s="1">
        <v>0.09358333333333334</v>
      </c>
      <c r="N207" s="1">
        <v>10.1352</v>
      </c>
      <c r="O207" s="1" t="s">
        <v>22</v>
      </c>
      <c r="P207" s="1" t="s">
        <v>3752</v>
      </c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ht="15.75" customHeight="1">
      <c r="A208" s="1" t="s">
        <v>41</v>
      </c>
      <c r="B208" s="1" t="s">
        <v>17</v>
      </c>
      <c r="C208" s="2">
        <v>548.0</v>
      </c>
      <c r="D208" s="1">
        <v>0.0</v>
      </c>
      <c r="E208" s="1"/>
      <c r="F208" s="1" t="s">
        <v>26</v>
      </c>
      <c r="G208" s="1" t="s">
        <v>27</v>
      </c>
      <c r="H208" s="1" t="s">
        <v>3753</v>
      </c>
      <c r="I208" s="1" t="s">
        <v>3754</v>
      </c>
      <c r="J208" s="1" t="s">
        <v>3754</v>
      </c>
      <c r="K208" s="1"/>
      <c r="L208" s="1">
        <v>-6.0</v>
      </c>
      <c r="M208" s="1"/>
      <c r="N208" s="1">
        <v>8.35625</v>
      </c>
      <c r="O208" s="1" t="s">
        <v>3094</v>
      </c>
      <c r="P208" s="1" t="s">
        <v>3755</v>
      </c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ht="15.75" customHeight="1">
      <c r="A209" s="1" t="s">
        <v>16</v>
      </c>
      <c r="B209" s="1" t="s">
        <v>17</v>
      </c>
      <c r="C209" s="1">
        <v>20.0</v>
      </c>
      <c r="D209" s="1">
        <v>35.0</v>
      </c>
      <c r="E209" s="1"/>
      <c r="F209" s="1" t="s">
        <v>18</v>
      </c>
      <c r="G209" s="1" t="s">
        <v>33</v>
      </c>
      <c r="H209" s="1" t="s">
        <v>3756</v>
      </c>
      <c r="I209" s="1" t="s">
        <v>3757</v>
      </c>
      <c r="J209" s="1" t="s">
        <v>3757</v>
      </c>
      <c r="K209" s="1"/>
      <c r="L209" s="1">
        <v>-4.0</v>
      </c>
      <c r="M209" s="1"/>
      <c r="N209" s="1">
        <v>0.17785</v>
      </c>
      <c r="O209" s="1" t="s">
        <v>22</v>
      </c>
      <c r="P209" s="1" t="s">
        <v>3758</v>
      </c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ht="15.75" customHeight="1">
      <c r="A210" s="1" t="s">
        <v>16</v>
      </c>
      <c r="B210" s="1" t="s">
        <v>17</v>
      </c>
      <c r="C210" s="1">
        <v>523.0</v>
      </c>
      <c r="D210" s="1">
        <v>0.0</v>
      </c>
      <c r="E210" s="1"/>
      <c r="F210" s="1" t="s">
        <v>18</v>
      </c>
      <c r="G210" s="1" t="s">
        <v>33</v>
      </c>
      <c r="H210" s="1" t="s">
        <v>3759</v>
      </c>
      <c r="I210" s="1" t="s">
        <v>3760</v>
      </c>
      <c r="J210" s="1" t="s">
        <v>3760</v>
      </c>
      <c r="K210" s="1"/>
      <c r="L210" s="1">
        <v>5.0</v>
      </c>
      <c r="M210" s="1"/>
      <c r="N210" s="1">
        <v>10.408066666666667</v>
      </c>
      <c r="O210" s="1" t="s">
        <v>22</v>
      </c>
      <c r="P210" s="1" t="s">
        <v>3761</v>
      </c>
      <c r="Q210" s="1"/>
      <c r="S210" s="1"/>
      <c r="T210" s="1"/>
      <c r="U210" s="1"/>
      <c r="V210" s="1"/>
      <c r="W210" s="1"/>
      <c r="X210" s="1"/>
      <c r="Y210" s="1"/>
      <c r="Z210" s="1"/>
      <c r="AB210" s="1"/>
      <c r="AC210" s="1"/>
      <c r="AD210" s="1"/>
      <c r="AE210" s="1"/>
      <c r="AF210" s="1"/>
    </row>
    <row r="211" ht="15.75" customHeight="1">
      <c r="A211" s="1" t="s">
        <v>41</v>
      </c>
      <c r="B211" s="1" t="s">
        <v>17</v>
      </c>
      <c r="C211" s="1">
        <v>426.0</v>
      </c>
      <c r="D211" s="1">
        <v>150.0</v>
      </c>
      <c r="E211" s="1"/>
      <c r="F211" s="1" t="s">
        <v>26</v>
      </c>
      <c r="G211" s="1" t="s">
        <v>27</v>
      </c>
      <c r="H211" s="1" t="s">
        <v>3762</v>
      </c>
      <c r="I211" s="1" t="s">
        <v>3763</v>
      </c>
      <c r="J211" s="1" t="s">
        <v>3763</v>
      </c>
      <c r="K211" s="1"/>
      <c r="L211" s="1">
        <v>-8.0</v>
      </c>
      <c r="M211" s="1"/>
      <c r="N211" s="1">
        <v>6.517166666666666</v>
      </c>
      <c r="O211" s="1" t="s">
        <v>3094</v>
      </c>
      <c r="P211" s="1" t="s">
        <v>3764</v>
      </c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ht="15.75" customHeight="1">
      <c r="A212" s="1" t="s">
        <v>24</v>
      </c>
      <c r="B212" s="1" t="s">
        <v>17</v>
      </c>
      <c r="C212" s="1">
        <v>378.0</v>
      </c>
      <c r="D212" s="1">
        <v>0.0</v>
      </c>
      <c r="E212" s="1" t="s">
        <v>3765</v>
      </c>
      <c r="F212" s="1" t="s">
        <v>26</v>
      </c>
      <c r="G212" s="1" t="s">
        <v>27</v>
      </c>
      <c r="H212" s="1" t="s">
        <v>3766</v>
      </c>
      <c r="I212" s="1" t="s">
        <v>3767</v>
      </c>
      <c r="J212" s="1" t="s">
        <v>3767</v>
      </c>
      <c r="K212" s="1"/>
      <c r="L212" s="1">
        <v>-9.0</v>
      </c>
      <c r="M212" s="1"/>
      <c r="N212" s="1">
        <v>5.725483333333333</v>
      </c>
      <c r="O212" s="1" t="s">
        <v>3094</v>
      </c>
      <c r="P212" s="1" t="s">
        <v>3768</v>
      </c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E212" s="1"/>
      <c r="AF212" s="1"/>
    </row>
    <row r="213" ht="15.75" customHeight="1">
      <c r="A213" s="1" t="s">
        <v>32</v>
      </c>
      <c r="B213" s="1" t="s">
        <v>17</v>
      </c>
      <c r="C213" s="1">
        <v>303.0</v>
      </c>
      <c r="D213" s="1">
        <v>0.0</v>
      </c>
      <c r="E213" s="1" t="s">
        <v>3623</v>
      </c>
      <c r="F213" s="1" t="s">
        <v>66</v>
      </c>
      <c r="G213" s="1" t="s">
        <v>19</v>
      </c>
      <c r="H213" s="1" t="s">
        <v>3769</v>
      </c>
      <c r="I213" s="1" t="s">
        <v>3770</v>
      </c>
      <c r="J213" s="1" t="s">
        <v>3771</v>
      </c>
      <c r="K213" s="1" t="s">
        <v>3772</v>
      </c>
      <c r="L213" s="1">
        <v>-9.0</v>
      </c>
      <c r="M213" s="1">
        <v>0.9665833333333333</v>
      </c>
      <c r="N213" s="1">
        <v>4.627583333333333</v>
      </c>
      <c r="O213" s="1" t="s">
        <v>36</v>
      </c>
      <c r="P213" s="1" t="s">
        <v>3773</v>
      </c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ht="15.75" customHeight="1">
      <c r="A214" s="1" t="s">
        <v>16</v>
      </c>
      <c r="B214" s="1" t="s">
        <v>573</v>
      </c>
      <c r="C214" s="1">
        <v>329.0</v>
      </c>
      <c r="D214" s="1">
        <v>0.0</v>
      </c>
      <c r="E214" s="1" t="s">
        <v>3623</v>
      </c>
      <c r="F214" s="1" t="s">
        <v>66</v>
      </c>
      <c r="G214" s="1" t="s">
        <v>19</v>
      </c>
      <c r="H214" s="1" t="s">
        <v>3774</v>
      </c>
      <c r="I214" s="1" t="s">
        <v>3775</v>
      </c>
      <c r="J214" s="1"/>
      <c r="K214" s="1" t="s">
        <v>3776</v>
      </c>
      <c r="L214" s="1">
        <v>0.0</v>
      </c>
      <c r="M214" s="1">
        <v>2.8679333333333332</v>
      </c>
      <c r="N214" s="1">
        <v>9.209233333333334</v>
      </c>
      <c r="O214" s="1" t="s">
        <v>22</v>
      </c>
      <c r="P214" s="1" t="s">
        <v>3777</v>
      </c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ht="15.75" customHeight="1">
      <c r="A215" s="1" t="s">
        <v>41</v>
      </c>
      <c r="B215" s="1" t="s">
        <v>17</v>
      </c>
      <c r="C215" s="1">
        <v>244.3</v>
      </c>
      <c r="D215" s="1">
        <v>104.7</v>
      </c>
      <c r="E215" s="1"/>
      <c r="F215" s="1" t="s">
        <v>26</v>
      </c>
      <c r="G215" s="1" t="s">
        <v>27</v>
      </c>
      <c r="H215" s="1" t="s">
        <v>3778</v>
      </c>
      <c r="I215" s="1" t="s">
        <v>3779</v>
      </c>
      <c r="J215" s="1" t="s">
        <v>3779</v>
      </c>
      <c r="K215" s="1"/>
      <c r="L215" s="1">
        <v>-4.0</v>
      </c>
      <c r="M215" s="1"/>
      <c r="N215" s="1">
        <v>10.671466666666667</v>
      </c>
      <c r="O215" s="1" t="s">
        <v>3094</v>
      </c>
      <c r="P215" s="1" t="s">
        <v>3104</v>
      </c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ht="15.75" customHeight="1">
      <c r="A216" s="1" t="s">
        <v>16</v>
      </c>
      <c r="B216" s="1" t="s">
        <v>17</v>
      </c>
      <c r="C216" s="1">
        <v>39.0</v>
      </c>
      <c r="D216" s="1">
        <v>0.0</v>
      </c>
      <c r="E216" s="1"/>
      <c r="F216" s="1" t="s">
        <v>18</v>
      </c>
      <c r="G216" s="1" t="s">
        <v>19</v>
      </c>
      <c r="H216" s="1" t="s">
        <v>3780</v>
      </c>
      <c r="I216" s="1" t="s">
        <v>3781</v>
      </c>
      <c r="J216" s="1" t="s">
        <v>3781</v>
      </c>
      <c r="K216" s="1"/>
      <c r="L216" s="1">
        <v>-4.0</v>
      </c>
      <c r="M216" s="1"/>
      <c r="N216" s="1">
        <v>0.8603666666666666</v>
      </c>
      <c r="O216" s="1" t="s">
        <v>22</v>
      </c>
      <c r="P216" s="1" t="s">
        <v>3782</v>
      </c>
      <c r="Q216" s="1"/>
      <c r="S216" s="1"/>
      <c r="T216" s="1"/>
      <c r="U216" s="1"/>
      <c r="V216" s="1"/>
      <c r="W216" s="1"/>
      <c r="X216" s="1"/>
      <c r="Y216" s="1"/>
      <c r="Z216" s="1"/>
      <c r="AB216" s="1"/>
      <c r="AC216" s="1"/>
      <c r="AD216" s="1"/>
      <c r="AE216" s="1"/>
      <c r="AF216" s="1"/>
    </row>
    <row r="217" ht="15.75" customHeight="1">
      <c r="A217" s="1" t="s">
        <v>16</v>
      </c>
      <c r="B217" s="1" t="s">
        <v>17</v>
      </c>
      <c r="C217" s="1">
        <v>75.0</v>
      </c>
      <c r="D217" s="1">
        <v>0.0</v>
      </c>
      <c r="E217" s="1"/>
      <c r="F217" s="1" t="s">
        <v>18</v>
      </c>
      <c r="G217" s="1" t="s">
        <v>19</v>
      </c>
      <c r="H217" s="1" t="s">
        <v>3783</v>
      </c>
      <c r="I217" s="1" t="s">
        <v>3784</v>
      </c>
      <c r="J217" s="1" t="s">
        <v>3784</v>
      </c>
      <c r="K217" s="1"/>
      <c r="L217" s="1">
        <v>2.0</v>
      </c>
      <c r="M217" s="1"/>
      <c r="N217" s="1">
        <v>7.687883333333334</v>
      </c>
      <c r="O217" s="1" t="s">
        <v>22</v>
      </c>
      <c r="P217" s="1" t="s">
        <v>3785</v>
      </c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ht="15.75" customHeight="1">
      <c r="A218" s="1" t="s">
        <v>16</v>
      </c>
      <c r="B218" s="1" t="s">
        <v>17</v>
      </c>
      <c r="C218" s="1">
        <v>682.0</v>
      </c>
      <c r="D218" s="1">
        <v>0.0</v>
      </c>
      <c r="E218" s="1"/>
      <c r="F218" s="1" t="s">
        <v>18</v>
      </c>
      <c r="G218" s="1" t="s">
        <v>19</v>
      </c>
      <c r="H218" s="1" t="s">
        <v>3786</v>
      </c>
      <c r="I218" s="1" t="s">
        <v>3787</v>
      </c>
      <c r="J218" s="1" t="s">
        <v>3787</v>
      </c>
      <c r="K218" s="1"/>
      <c r="L218" s="1">
        <v>17.0</v>
      </c>
      <c r="M218" s="1"/>
      <c r="N218" s="1">
        <v>22.165166666666668</v>
      </c>
      <c r="O218" s="1" t="s">
        <v>22</v>
      </c>
      <c r="P218" s="1" t="s">
        <v>3788</v>
      </c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ht="15.75" customHeight="1">
      <c r="A219" s="1" t="s">
        <v>16</v>
      </c>
      <c r="B219" s="1" t="s">
        <v>17</v>
      </c>
      <c r="C219" s="1">
        <v>329.0</v>
      </c>
      <c r="D219" s="1">
        <v>0.0</v>
      </c>
      <c r="E219" s="1"/>
      <c r="F219" s="1" t="s">
        <v>18</v>
      </c>
      <c r="G219" s="1" t="s">
        <v>33</v>
      </c>
      <c r="H219" s="1" t="s">
        <v>3789</v>
      </c>
      <c r="I219" s="1" t="s">
        <v>3790</v>
      </c>
      <c r="J219" s="1" t="s">
        <v>3790</v>
      </c>
      <c r="K219" s="1"/>
      <c r="L219" s="1">
        <v>10.0</v>
      </c>
      <c r="M219" s="1"/>
      <c r="N219" s="1">
        <v>15.7503</v>
      </c>
      <c r="O219" s="1" t="s">
        <v>22</v>
      </c>
      <c r="P219" s="1" t="s">
        <v>3791</v>
      </c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ht="15.75" customHeight="1">
      <c r="A220" s="1" t="s">
        <v>41</v>
      </c>
      <c r="B220" s="1" t="s">
        <v>17</v>
      </c>
      <c r="C220" s="1">
        <v>536.9</v>
      </c>
      <c r="D220" s="1">
        <v>230.1</v>
      </c>
      <c r="E220" s="1"/>
      <c r="F220" s="1" t="s">
        <v>26</v>
      </c>
      <c r="G220" s="1" t="s">
        <v>27</v>
      </c>
      <c r="H220" s="1" t="s">
        <v>3792</v>
      </c>
      <c r="I220" s="1" t="s">
        <v>3793</v>
      </c>
      <c r="J220" s="1" t="s">
        <v>3793</v>
      </c>
      <c r="K220" s="1"/>
      <c r="L220" s="1">
        <v>1.0</v>
      </c>
      <c r="M220" s="1"/>
      <c r="N220" s="1">
        <v>16.7859</v>
      </c>
      <c r="O220" s="1" t="s">
        <v>3094</v>
      </c>
      <c r="P220" s="1" t="s">
        <v>3794</v>
      </c>
      <c r="Q220" s="1"/>
      <c r="S220" s="1"/>
      <c r="T220" s="1"/>
      <c r="U220" s="1"/>
      <c r="V220" s="1"/>
      <c r="W220" s="1"/>
      <c r="X220" s="1"/>
      <c r="Y220" s="1"/>
      <c r="Z220" s="1"/>
      <c r="AB220" s="1"/>
      <c r="AC220" s="1"/>
      <c r="AD220" s="1"/>
      <c r="AE220" s="1"/>
      <c r="AF220" s="1"/>
    </row>
    <row r="221" ht="15.75" customHeight="1">
      <c r="A221" s="1" t="s">
        <v>16</v>
      </c>
      <c r="B221" s="1" t="s">
        <v>17</v>
      </c>
      <c r="C221" s="1">
        <v>417.0</v>
      </c>
      <c r="D221" s="1">
        <v>0.0</v>
      </c>
      <c r="E221" s="1"/>
      <c r="F221" s="1" t="s">
        <v>18</v>
      </c>
      <c r="G221" s="1" t="s">
        <v>33</v>
      </c>
      <c r="H221" s="1" t="s">
        <v>3795</v>
      </c>
      <c r="I221" s="1" t="s">
        <v>3796</v>
      </c>
      <c r="J221" s="1" t="s">
        <v>3796</v>
      </c>
      <c r="K221" s="1"/>
      <c r="L221" s="1">
        <v>46.0</v>
      </c>
      <c r="M221" s="1"/>
      <c r="N221" s="1">
        <v>51.78785</v>
      </c>
      <c r="O221" s="1" t="s">
        <v>22</v>
      </c>
      <c r="P221" s="1" t="s">
        <v>3797</v>
      </c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E221" s="1"/>
      <c r="AF221" s="1"/>
    </row>
    <row r="222" ht="15.75" customHeight="1">
      <c r="A222" s="1" t="s">
        <v>16</v>
      </c>
      <c r="B222" s="1" t="s">
        <v>17</v>
      </c>
      <c r="C222" s="1">
        <v>139.0</v>
      </c>
      <c r="D222" s="1">
        <v>0.0</v>
      </c>
      <c r="E222" s="1"/>
      <c r="F222" s="1" t="s">
        <v>18</v>
      </c>
      <c r="G222" s="1" t="s">
        <v>33</v>
      </c>
      <c r="H222" s="1" t="s">
        <v>3798</v>
      </c>
      <c r="I222" s="1" t="s">
        <v>3799</v>
      </c>
      <c r="J222" s="1" t="s">
        <v>3799</v>
      </c>
      <c r="K222" s="1"/>
      <c r="L222" s="1">
        <v>52.0</v>
      </c>
      <c r="M222" s="1"/>
      <c r="N222" s="1">
        <v>57.312333333333335</v>
      </c>
      <c r="O222" s="1" t="s">
        <v>22</v>
      </c>
      <c r="P222" s="1" t="s">
        <v>3800</v>
      </c>
      <c r="Q222" s="1"/>
      <c r="S222" s="1"/>
      <c r="T222" s="1"/>
      <c r="U222" s="1"/>
      <c r="V222" s="1"/>
      <c r="W222" s="1"/>
      <c r="X222" s="1"/>
      <c r="Y222" s="1"/>
      <c r="Z222" s="1"/>
      <c r="AB222" s="1"/>
      <c r="AC222" s="1"/>
      <c r="AD222" s="38"/>
      <c r="AE222" s="1"/>
      <c r="AF222" s="1"/>
    </row>
    <row r="223" ht="15.75" customHeight="1">
      <c r="A223" s="1" t="s">
        <v>16</v>
      </c>
      <c r="B223" s="1" t="s">
        <v>17</v>
      </c>
      <c r="C223" s="1">
        <v>139.0</v>
      </c>
      <c r="D223" s="1">
        <v>0.0</v>
      </c>
      <c r="E223" s="1"/>
      <c r="F223" s="1" t="s">
        <v>18</v>
      </c>
      <c r="G223" s="1" t="s">
        <v>33</v>
      </c>
      <c r="H223" s="1" t="s">
        <v>3801</v>
      </c>
      <c r="I223" s="1" t="s">
        <v>3802</v>
      </c>
      <c r="J223" s="1" t="s">
        <v>3802</v>
      </c>
      <c r="K223" s="1"/>
      <c r="L223" s="1">
        <v>53.0</v>
      </c>
      <c r="M223" s="1"/>
      <c r="N223" s="1">
        <v>58.194316666666666</v>
      </c>
      <c r="O223" s="1" t="s">
        <v>22</v>
      </c>
      <c r="P223" s="1" t="s">
        <v>3803</v>
      </c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ht="15.75" customHeight="1">
      <c r="A224" s="1" t="s">
        <v>32</v>
      </c>
      <c r="B224" s="1" t="s">
        <v>17</v>
      </c>
      <c r="C224" s="2">
        <v>212.0</v>
      </c>
      <c r="D224" s="1">
        <v>52.0</v>
      </c>
      <c r="E224" s="1"/>
      <c r="F224" s="1" t="s">
        <v>18</v>
      </c>
      <c r="G224" s="1" t="s">
        <v>27</v>
      </c>
      <c r="H224" s="1" t="s">
        <v>3804</v>
      </c>
      <c r="I224" s="1" t="s">
        <v>3805</v>
      </c>
      <c r="J224" s="1" t="s">
        <v>3805</v>
      </c>
      <c r="K224" s="1"/>
      <c r="L224" s="1">
        <v>-7.0</v>
      </c>
      <c r="M224" s="1"/>
      <c r="N224" s="1">
        <v>14.9128</v>
      </c>
      <c r="O224" s="1" t="s">
        <v>36</v>
      </c>
      <c r="P224" s="1" t="s">
        <v>3806</v>
      </c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E224" s="1"/>
      <c r="AF224" s="1"/>
    </row>
    <row r="225" ht="15.75" customHeight="1">
      <c r="A225" s="1" t="s">
        <v>16</v>
      </c>
      <c r="B225" s="1" t="s">
        <v>17</v>
      </c>
      <c r="C225" s="2">
        <v>259.0</v>
      </c>
      <c r="D225" s="1">
        <v>0.0</v>
      </c>
      <c r="E225" s="1"/>
      <c r="F225" s="1" t="s">
        <v>18</v>
      </c>
      <c r="G225" s="1" t="s">
        <v>19</v>
      </c>
      <c r="H225" s="1" t="s">
        <v>3807</v>
      </c>
      <c r="I225" s="1" t="s">
        <v>3808</v>
      </c>
      <c r="J225" s="1" t="s">
        <v>3808</v>
      </c>
      <c r="K225" s="1"/>
      <c r="L225" s="1">
        <v>4.0</v>
      </c>
      <c r="M225" s="1"/>
      <c r="N225" s="1">
        <v>9.957916666666666</v>
      </c>
      <c r="O225" s="1" t="s">
        <v>22</v>
      </c>
      <c r="P225" s="1" t="s">
        <v>3809</v>
      </c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E225" s="1"/>
      <c r="AF225" s="1"/>
    </row>
    <row r="226" ht="15.75" customHeight="1">
      <c r="A226" s="1" t="s">
        <v>16</v>
      </c>
      <c r="B226" s="1" t="s">
        <v>17</v>
      </c>
      <c r="C226" s="1">
        <v>658.0</v>
      </c>
      <c r="D226" s="1">
        <v>0.0</v>
      </c>
      <c r="E226" s="1" t="s">
        <v>3327</v>
      </c>
      <c r="F226" s="1" t="s">
        <v>66</v>
      </c>
      <c r="G226" s="1" t="s">
        <v>19</v>
      </c>
      <c r="H226" s="1" t="s">
        <v>3810</v>
      </c>
      <c r="I226" s="1" t="s">
        <v>3811</v>
      </c>
      <c r="J226" s="1" t="s">
        <v>3812</v>
      </c>
      <c r="K226" s="1" t="s">
        <v>3813</v>
      </c>
      <c r="L226" s="1">
        <v>-14.0</v>
      </c>
      <c r="M226" s="1">
        <v>2.2387333333333332</v>
      </c>
      <c r="N226" s="1">
        <v>18.832616666666667</v>
      </c>
      <c r="O226" s="1" t="s">
        <v>22</v>
      </c>
      <c r="P226" s="1" t="s">
        <v>3814</v>
      </c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ht="15.75" customHeight="1">
      <c r="A227" s="1" t="s">
        <v>32</v>
      </c>
      <c r="B227" s="1" t="s">
        <v>17</v>
      </c>
      <c r="C227" s="2">
        <v>329.0</v>
      </c>
      <c r="D227" s="1">
        <v>0.0</v>
      </c>
      <c r="E227" s="1" t="s">
        <v>3327</v>
      </c>
      <c r="F227" s="1" t="s">
        <v>66</v>
      </c>
      <c r="G227" s="1" t="s">
        <v>19</v>
      </c>
      <c r="H227" s="1" t="s">
        <v>3815</v>
      </c>
      <c r="I227" s="1" t="s">
        <v>3816</v>
      </c>
      <c r="J227" s="1" t="s">
        <v>3817</v>
      </c>
      <c r="K227" s="1" t="s">
        <v>3818</v>
      </c>
      <c r="L227" s="1">
        <v>7.0</v>
      </c>
      <c r="M227" s="1">
        <v>7.7668333333333335</v>
      </c>
      <c r="N227" s="1">
        <v>7.794833333333333</v>
      </c>
      <c r="O227" s="1" t="s">
        <v>36</v>
      </c>
      <c r="P227" s="1" t="s">
        <v>3819</v>
      </c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ht="15.75" customHeight="1">
      <c r="A228" s="1" t="s">
        <v>41</v>
      </c>
      <c r="B228" s="1" t="s">
        <v>17</v>
      </c>
      <c r="C228" s="1">
        <v>191.8</v>
      </c>
      <c r="D228" s="1">
        <v>82.2</v>
      </c>
      <c r="E228" s="1"/>
      <c r="F228" s="1" t="s">
        <v>26</v>
      </c>
      <c r="G228" s="1" t="s">
        <v>27</v>
      </c>
      <c r="H228" s="1" t="s">
        <v>3820</v>
      </c>
      <c r="I228" s="1" t="s">
        <v>3821</v>
      </c>
      <c r="J228" s="1" t="s">
        <v>3821</v>
      </c>
      <c r="K228" s="1"/>
      <c r="L228" s="1">
        <v>-7.0</v>
      </c>
      <c r="M228" s="1"/>
      <c r="N228" s="1">
        <v>7.98575</v>
      </c>
      <c r="O228" s="1" t="s">
        <v>3094</v>
      </c>
      <c r="P228" s="1" t="s">
        <v>3822</v>
      </c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ht="15.75" customHeight="1">
      <c r="A229" s="1" t="s">
        <v>41</v>
      </c>
      <c r="B229" s="1" t="s">
        <v>17</v>
      </c>
      <c r="C229" s="1">
        <v>349.0</v>
      </c>
      <c r="D229" s="1">
        <v>0.0</v>
      </c>
      <c r="E229" s="1"/>
      <c r="F229" s="1" t="s">
        <v>26</v>
      </c>
      <c r="G229" s="1" t="s">
        <v>27</v>
      </c>
      <c r="H229" s="1" t="s">
        <v>3823</v>
      </c>
      <c r="I229" s="1" t="s">
        <v>3824</v>
      </c>
      <c r="J229" s="1" t="s">
        <v>3824</v>
      </c>
      <c r="K229" s="1"/>
      <c r="L229" s="1">
        <v>-10.0</v>
      </c>
      <c r="M229" s="1"/>
      <c r="N229" s="1">
        <v>4.2397</v>
      </c>
      <c r="O229" s="1" t="s">
        <v>3094</v>
      </c>
      <c r="P229" s="1" t="s">
        <v>3320</v>
      </c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E229" s="1"/>
      <c r="AF229" s="1"/>
    </row>
    <row r="230" ht="15.75" customHeight="1">
      <c r="A230" s="1" t="s">
        <v>41</v>
      </c>
      <c r="B230" s="1" t="s">
        <v>17</v>
      </c>
      <c r="C230" s="2">
        <v>233.1</v>
      </c>
      <c r="D230" s="1">
        <v>99.9</v>
      </c>
      <c r="E230" s="1"/>
      <c r="F230" s="1" t="s">
        <v>26</v>
      </c>
      <c r="G230" s="1" t="s">
        <v>27</v>
      </c>
      <c r="H230" s="1" t="s">
        <v>3825</v>
      </c>
      <c r="I230" s="1" t="s">
        <v>3826</v>
      </c>
      <c r="J230" s="1" t="s">
        <v>3826</v>
      </c>
      <c r="K230" s="1"/>
      <c r="L230" s="1">
        <v>-2.0</v>
      </c>
      <c r="M230" s="1"/>
      <c r="N230" s="1">
        <v>12.776316666666666</v>
      </c>
      <c r="O230" s="1" t="s">
        <v>3094</v>
      </c>
      <c r="P230" s="1" t="s">
        <v>3827</v>
      </c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ht="15.75" customHeight="1">
      <c r="A231" s="1" t="s">
        <v>41</v>
      </c>
      <c r="B231" s="1" t="s">
        <v>17</v>
      </c>
      <c r="C231" s="1">
        <v>337.0</v>
      </c>
      <c r="D231" s="1">
        <v>100.0</v>
      </c>
      <c r="E231" s="1"/>
      <c r="F231" s="1" t="s">
        <v>26</v>
      </c>
      <c r="G231" s="1" t="s">
        <v>27</v>
      </c>
      <c r="H231" s="1" t="s">
        <v>3828</v>
      </c>
      <c r="I231" s="1" t="s">
        <v>3829</v>
      </c>
      <c r="J231" s="1" t="s">
        <v>3829</v>
      </c>
      <c r="K231" s="1"/>
      <c r="L231" s="1">
        <v>-3.0</v>
      </c>
      <c r="M231" s="1"/>
      <c r="N231" s="1">
        <v>11.735766666666667</v>
      </c>
      <c r="O231" s="1" t="s">
        <v>3094</v>
      </c>
      <c r="P231" s="1" t="s">
        <v>3830</v>
      </c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E231" s="1"/>
      <c r="AF231" s="1"/>
    </row>
    <row r="232" ht="15.75" customHeight="1">
      <c r="A232" s="1" t="s">
        <v>41</v>
      </c>
      <c r="B232" s="1" t="s">
        <v>17</v>
      </c>
      <c r="C232" s="2">
        <v>494.2</v>
      </c>
      <c r="D232" s="1">
        <v>211.8</v>
      </c>
      <c r="E232" s="1"/>
      <c r="F232" s="1" t="s">
        <v>26</v>
      </c>
      <c r="G232" s="1" t="s">
        <v>27</v>
      </c>
      <c r="H232" s="1" t="s">
        <v>3831</v>
      </c>
      <c r="I232" s="1" t="s">
        <v>3832</v>
      </c>
      <c r="J232" s="1" t="s">
        <v>3832</v>
      </c>
      <c r="K232" s="1"/>
      <c r="L232" s="1">
        <v>-8.0</v>
      </c>
      <c r="M232" s="1"/>
      <c r="N232" s="1">
        <v>6.919333333333333</v>
      </c>
      <c r="O232" s="1" t="s">
        <v>3094</v>
      </c>
      <c r="P232" s="1" t="s">
        <v>3833</v>
      </c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E232" s="1"/>
      <c r="AF232" s="1"/>
    </row>
    <row r="233" ht="15.75" customHeight="1">
      <c r="A233" s="1" t="s">
        <v>41</v>
      </c>
      <c r="B233" s="1" t="s">
        <v>17</v>
      </c>
      <c r="C233" s="1">
        <v>418.0</v>
      </c>
      <c r="D233" s="1">
        <v>0.0</v>
      </c>
      <c r="E233" s="1"/>
      <c r="F233" s="1" t="s">
        <v>26</v>
      </c>
      <c r="G233" s="1" t="s">
        <v>27</v>
      </c>
      <c r="H233" s="1" t="s">
        <v>3834</v>
      </c>
      <c r="I233" s="1" t="s">
        <v>3835</v>
      </c>
      <c r="J233" s="1" t="s">
        <v>3835</v>
      </c>
      <c r="K233" s="1"/>
      <c r="L233" s="1">
        <v>-6.0</v>
      </c>
      <c r="M233" s="1"/>
      <c r="N233" s="1">
        <v>8.047933333333333</v>
      </c>
      <c r="O233" s="1" t="s">
        <v>3094</v>
      </c>
      <c r="P233" s="1" t="s">
        <v>3836</v>
      </c>
      <c r="Q233" s="1"/>
      <c r="S233" s="1"/>
      <c r="T233" s="1"/>
      <c r="U233" s="1"/>
      <c r="V233" s="1"/>
      <c r="W233" s="1"/>
      <c r="X233" s="1"/>
      <c r="Y233" s="1"/>
      <c r="Z233" s="1"/>
      <c r="AB233" s="1"/>
      <c r="AC233" s="1"/>
      <c r="AD233" s="1"/>
      <c r="AE233" s="1"/>
      <c r="AF233" s="1"/>
    </row>
    <row r="234" ht="15.75" customHeight="1">
      <c r="A234" s="1" t="s">
        <v>41</v>
      </c>
      <c r="B234" s="1" t="s">
        <v>17</v>
      </c>
      <c r="C234" s="1">
        <v>623.0</v>
      </c>
      <c r="D234" s="1">
        <v>0.0</v>
      </c>
      <c r="E234" s="1"/>
      <c r="F234" s="1" t="s">
        <v>26</v>
      </c>
      <c r="G234" s="1" t="s">
        <v>27</v>
      </c>
      <c r="H234" s="1" t="s">
        <v>3837</v>
      </c>
      <c r="I234" s="1" t="s">
        <v>3838</v>
      </c>
      <c r="J234" s="1" t="s">
        <v>3838</v>
      </c>
      <c r="K234" s="1"/>
      <c r="L234" s="1">
        <v>-7.0</v>
      </c>
      <c r="M234" s="1"/>
      <c r="N234" s="1">
        <v>7.847083333333333</v>
      </c>
      <c r="O234" s="1" t="s">
        <v>3094</v>
      </c>
      <c r="P234" s="1" t="s">
        <v>3839</v>
      </c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ht="15.75" customHeight="1">
      <c r="A235" s="1" t="s">
        <v>41</v>
      </c>
      <c r="B235" s="1" t="s">
        <v>17</v>
      </c>
      <c r="C235" s="1">
        <v>349.0</v>
      </c>
      <c r="D235" s="1">
        <v>0.0</v>
      </c>
      <c r="E235" s="1"/>
      <c r="F235" s="1" t="s">
        <v>26</v>
      </c>
      <c r="G235" s="1" t="s">
        <v>27</v>
      </c>
      <c r="H235" s="1" t="s">
        <v>3840</v>
      </c>
      <c r="I235" s="1" t="s">
        <v>3841</v>
      </c>
      <c r="J235" s="1" t="s">
        <v>3841</v>
      </c>
      <c r="K235" s="1"/>
      <c r="L235" s="1">
        <v>-8.0</v>
      </c>
      <c r="M235" s="1"/>
      <c r="N235" s="1">
        <v>6.849983333333333</v>
      </c>
      <c r="O235" s="1" t="s">
        <v>3094</v>
      </c>
      <c r="P235" s="1" t="s">
        <v>3842</v>
      </c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E235" s="1"/>
      <c r="AF235" s="1"/>
    </row>
    <row r="236" ht="15.75" customHeight="1">
      <c r="A236" s="1" t="s">
        <v>41</v>
      </c>
      <c r="B236" s="1" t="s">
        <v>17</v>
      </c>
      <c r="C236" s="1">
        <v>423.0</v>
      </c>
      <c r="D236" s="1">
        <v>150.0</v>
      </c>
      <c r="E236" s="1"/>
      <c r="F236" s="1" t="s">
        <v>26</v>
      </c>
      <c r="G236" s="1" t="s">
        <v>27</v>
      </c>
      <c r="H236" s="1" t="s">
        <v>3843</v>
      </c>
      <c r="I236" s="1" t="s">
        <v>3844</v>
      </c>
      <c r="J236" s="1" t="s">
        <v>3844</v>
      </c>
      <c r="K236" s="1"/>
      <c r="L236" s="1">
        <v>-8.0</v>
      </c>
      <c r="M236" s="1"/>
      <c r="N236" s="1">
        <v>6.989766666666666</v>
      </c>
      <c r="O236" s="1" t="s">
        <v>3094</v>
      </c>
      <c r="P236" s="1" t="s">
        <v>3845</v>
      </c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E236" s="1"/>
      <c r="AF236" s="1"/>
    </row>
    <row r="237" ht="15.75" customHeight="1">
      <c r="A237" s="1" t="s">
        <v>16</v>
      </c>
      <c r="B237" s="1" t="s">
        <v>17</v>
      </c>
      <c r="C237" s="2">
        <v>139.0</v>
      </c>
      <c r="D237" s="1">
        <v>0.0</v>
      </c>
      <c r="E237" s="1"/>
      <c r="F237" s="1" t="s">
        <v>18</v>
      </c>
      <c r="G237" s="1" t="s">
        <v>19</v>
      </c>
      <c r="H237" s="1" t="s">
        <v>3846</v>
      </c>
      <c r="I237" s="1" t="s">
        <v>3847</v>
      </c>
      <c r="J237" s="1" t="s">
        <v>3847</v>
      </c>
      <c r="K237" s="1"/>
      <c r="L237" s="1">
        <v>-1.0</v>
      </c>
      <c r="M237" s="1"/>
      <c r="N237" s="1">
        <v>3.1929833333333333</v>
      </c>
      <c r="O237" s="1" t="s">
        <v>22</v>
      </c>
      <c r="P237" s="1" t="s">
        <v>3848</v>
      </c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ht="15.75" customHeight="1">
      <c r="A238" s="1" t="s">
        <v>16</v>
      </c>
      <c r="B238" s="1" t="s">
        <v>17</v>
      </c>
      <c r="C238" s="1">
        <v>20.0</v>
      </c>
      <c r="D238" s="1">
        <v>35.0</v>
      </c>
      <c r="E238" s="1"/>
      <c r="F238" s="1" t="s">
        <v>18</v>
      </c>
      <c r="G238" s="1" t="s">
        <v>33</v>
      </c>
      <c r="H238" s="1" t="s">
        <v>3849</v>
      </c>
      <c r="I238" s="1" t="s">
        <v>3850</v>
      </c>
      <c r="J238" s="1" t="s">
        <v>3850</v>
      </c>
      <c r="K238" s="1"/>
      <c r="L238" s="1">
        <v>3.0</v>
      </c>
      <c r="M238" s="1"/>
      <c r="N238" s="1">
        <v>8.248066666666666</v>
      </c>
      <c r="O238" s="1" t="s">
        <v>22</v>
      </c>
      <c r="P238" s="1" t="s">
        <v>3851</v>
      </c>
      <c r="Q238" s="1"/>
      <c r="S238" s="1"/>
      <c r="T238" s="1"/>
      <c r="U238" s="1"/>
      <c r="V238" s="1"/>
      <c r="W238" s="1"/>
      <c r="X238" s="1"/>
      <c r="Y238" s="1"/>
      <c r="Z238" s="1"/>
      <c r="AB238" s="1"/>
      <c r="AC238" s="1"/>
      <c r="AD238" s="1"/>
      <c r="AE238" s="1"/>
      <c r="AF238" s="1"/>
    </row>
    <row r="239" ht="15.75" customHeight="1">
      <c r="A239" s="1" t="s">
        <v>41</v>
      </c>
      <c r="B239" s="1" t="s">
        <v>17</v>
      </c>
      <c r="C239" s="1">
        <v>324.1</v>
      </c>
      <c r="D239" s="1">
        <v>138.9</v>
      </c>
      <c r="E239" s="1"/>
      <c r="F239" s="1" t="s">
        <v>26</v>
      </c>
      <c r="G239" s="1" t="s">
        <v>27</v>
      </c>
      <c r="H239" s="1" t="s">
        <v>3852</v>
      </c>
      <c r="I239" s="1" t="s">
        <v>3853</v>
      </c>
      <c r="J239" s="1" t="s">
        <v>3853</v>
      </c>
      <c r="K239" s="1"/>
      <c r="L239" s="1">
        <v>-4.0</v>
      </c>
      <c r="M239" s="1"/>
      <c r="N239" s="1">
        <v>10.40765</v>
      </c>
      <c r="O239" s="1" t="s">
        <v>3094</v>
      </c>
      <c r="P239" s="1" t="s">
        <v>3854</v>
      </c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ht="15.75" customHeight="1">
      <c r="A240" s="1" t="s">
        <v>16</v>
      </c>
      <c r="B240" s="1" t="s">
        <v>17</v>
      </c>
      <c r="C240" s="1">
        <v>318.0</v>
      </c>
      <c r="D240" s="1">
        <v>0.0</v>
      </c>
      <c r="E240" s="1" t="s">
        <v>3327</v>
      </c>
      <c r="F240" s="1" t="s">
        <v>66</v>
      </c>
      <c r="G240" s="1" t="s">
        <v>19</v>
      </c>
      <c r="H240" s="1" t="s">
        <v>3855</v>
      </c>
      <c r="I240" s="1" t="s">
        <v>3856</v>
      </c>
      <c r="J240" s="1" t="s">
        <v>3857</v>
      </c>
      <c r="K240" s="1" t="s">
        <v>3858</v>
      </c>
      <c r="L240" s="1">
        <v>-4.0</v>
      </c>
      <c r="M240" s="1">
        <v>14.221083333333333</v>
      </c>
      <c r="N240" s="1">
        <v>14.390483333333334</v>
      </c>
      <c r="O240" s="1" t="s">
        <v>22</v>
      </c>
      <c r="P240" s="1" t="s">
        <v>3859</v>
      </c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E240" s="1"/>
      <c r="AF240" s="1"/>
    </row>
    <row r="241" ht="15.75" customHeight="1">
      <c r="A241" s="1" t="s">
        <v>41</v>
      </c>
      <c r="B241" s="1" t="s">
        <v>573</v>
      </c>
      <c r="C241" s="1">
        <v>349.0</v>
      </c>
      <c r="D241" s="1">
        <v>0.0</v>
      </c>
      <c r="E241" s="1"/>
      <c r="F241" s="1" t="s">
        <v>26</v>
      </c>
      <c r="G241" s="1" t="s">
        <v>19</v>
      </c>
      <c r="H241" s="1" t="s">
        <v>3860</v>
      </c>
      <c r="I241" s="1"/>
      <c r="J241" s="1"/>
      <c r="K241" s="1"/>
      <c r="L241" s="1">
        <v>0.0</v>
      </c>
      <c r="M241" s="1"/>
      <c r="N241" s="1"/>
      <c r="O241" s="1" t="s">
        <v>3094</v>
      </c>
      <c r="P241" s="1" t="s">
        <v>3861</v>
      </c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E241" s="1"/>
      <c r="AF241" s="1"/>
    </row>
    <row r="242" ht="15.75" customHeight="1">
      <c r="A242" s="1" t="s">
        <v>16</v>
      </c>
      <c r="B242" s="1" t="s">
        <v>573</v>
      </c>
      <c r="C242" s="1">
        <v>25.0</v>
      </c>
      <c r="D242" s="1">
        <v>0.0</v>
      </c>
      <c r="E242" s="1"/>
      <c r="F242" s="1" t="s">
        <v>18</v>
      </c>
      <c r="G242" s="1" t="s">
        <v>19</v>
      </c>
      <c r="H242" s="1" t="s">
        <v>3862</v>
      </c>
      <c r="I242" s="1"/>
      <c r="J242" s="1"/>
      <c r="K242" s="1"/>
      <c r="L242" s="1">
        <v>0.0</v>
      </c>
      <c r="M242" s="1"/>
      <c r="N242" s="1"/>
      <c r="O242" s="1" t="s">
        <v>22</v>
      </c>
      <c r="P242" s="1" t="s">
        <v>3863</v>
      </c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E242" s="1"/>
      <c r="AF242" s="1"/>
    </row>
    <row r="243" ht="15.75" customHeight="1">
      <c r="A243" s="1" t="s">
        <v>41</v>
      </c>
      <c r="B243" s="1" t="s">
        <v>17</v>
      </c>
      <c r="C243" s="1">
        <v>299.0</v>
      </c>
      <c r="D243" s="1">
        <v>0.0</v>
      </c>
      <c r="E243" s="1"/>
      <c r="F243" s="1" t="s">
        <v>26</v>
      </c>
      <c r="G243" s="1" t="s">
        <v>27</v>
      </c>
      <c r="H243" s="1" t="s">
        <v>3864</v>
      </c>
      <c r="I243" s="1" t="s">
        <v>3865</v>
      </c>
      <c r="J243" s="1" t="s">
        <v>3865</v>
      </c>
      <c r="K243" s="1"/>
      <c r="L243" s="1">
        <v>-12.0</v>
      </c>
      <c r="M243" s="1"/>
      <c r="N243" s="1">
        <v>2.1811666666666665</v>
      </c>
      <c r="O243" s="1" t="s">
        <v>3094</v>
      </c>
      <c r="P243" s="1" t="s">
        <v>3866</v>
      </c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E243" s="1"/>
      <c r="AF243" s="1"/>
    </row>
    <row r="244" ht="15.75" customHeight="1">
      <c r="A244" s="1" t="s">
        <v>16</v>
      </c>
      <c r="B244" s="1" t="s">
        <v>17</v>
      </c>
      <c r="C244" s="1">
        <v>588.0</v>
      </c>
      <c r="D244" s="1">
        <v>0.0</v>
      </c>
      <c r="E244" s="1" t="s">
        <v>3623</v>
      </c>
      <c r="F244" s="1" t="s">
        <v>66</v>
      </c>
      <c r="G244" s="1" t="s">
        <v>19</v>
      </c>
      <c r="H244" s="1" t="s">
        <v>3867</v>
      </c>
      <c r="I244" s="1" t="s">
        <v>3868</v>
      </c>
      <c r="J244" s="1" t="s">
        <v>3869</v>
      </c>
      <c r="K244" s="1" t="s">
        <v>3870</v>
      </c>
      <c r="L244" s="1">
        <v>-10.0</v>
      </c>
      <c r="M244" s="1">
        <v>0.09291666666666666</v>
      </c>
      <c r="N244" s="1">
        <v>9.450933333333333</v>
      </c>
      <c r="O244" s="1" t="s">
        <v>22</v>
      </c>
      <c r="P244" s="1" t="s">
        <v>3871</v>
      </c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ht="15.75" customHeight="1">
      <c r="A245" s="1" t="s">
        <v>41</v>
      </c>
      <c r="B245" s="1" t="s">
        <v>17</v>
      </c>
      <c r="C245" s="1">
        <v>409.5</v>
      </c>
      <c r="D245" s="1">
        <v>175.5</v>
      </c>
      <c r="E245" s="1"/>
      <c r="F245" s="1" t="s">
        <v>26</v>
      </c>
      <c r="G245" s="1" t="s">
        <v>27</v>
      </c>
      <c r="H245" s="1" t="s">
        <v>3872</v>
      </c>
      <c r="I245" s="1" t="s">
        <v>3873</v>
      </c>
      <c r="J245" s="1" t="s">
        <v>3873</v>
      </c>
      <c r="K245" s="1"/>
      <c r="L245" s="1">
        <v>-7.0</v>
      </c>
      <c r="M245" s="1"/>
      <c r="N245" s="1">
        <v>7.613883333333333</v>
      </c>
      <c r="O245" s="1" t="s">
        <v>3094</v>
      </c>
      <c r="P245" s="1" t="s">
        <v>3874</v>
      </c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E245" s="1"/>
      <c r="AF245" s="1"/>
    </row>
    <row r="246" ht="15.75" customHeight="1">
      <c r="A246" s="1" t="s">
        <v>16</v>
      </c>
      <c r="B246" s="1" t="s">
        <v>17</v>
      </c>
      <c r="C246" s="1">
        <v>278.0</v>
      </c>
      <c r="D246" s="1">
        <v>0.0</v>
      </c>
      <c r="E246" s="1"/>
      <c r="F246" s="1" t="s">
        <v>18</v>
      </c>
      <c r="G246" s="1" t="s">
        <v>33</v>
      </c>
      <c r="H246" s="1" t="s">
        <v>3875</v>
      </c>
      <c r="I246" s="1" t="s">
        <v>3876</v>
      </c>
      <c r="J246" s="1" t="s">
        <v>3876</v>
      </c>
      <c r="K246" s="1"/>
      <c r="L246" s="1">
        <v>3.0</v>
      </c>
      <c r="M246" s="1"/>
      <c r="N246" s="1">
        <v>8.812716666666667</v>
      </c>
      <c r="O246" s="1" t="s">
        <v>22</v>
      </c>
      <c r="P246" s="1" t="s">
        <v>3877</v>
      </c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E246" s="1"/>
      <c r="AF246" s="1"/>
    </row>
    <row r="247" ht="15.75" customHeight="1">
      <c r="A247" s="1" t="s">
        <v>16</v>
      </c>
      <c r="B247" s="1" t="s">
        <v>17</v>
      </c>
      <c r="C247" s="1">
        <v>139.0</v>
      </c>
      <c r="D247" s="1">
        <v>0.0</v>
      </c>
      <c r="E247" s="1"/>
      <c r="F247" s="1" t="s">
        <v>18</v>
      </c>
      <c r="G247" s="1" t="s">
        <v>33</v>
      </c>
      <c r="H247" s="1" t="s">
        <v>3878</v>
      </c>
      <c r="I247" s="1" t="s">
        <v>3879</v>
      </c>
      <c r="J247" s="1" t="s">
        <v>3879</v>
      </c>
      <c r="K247" s="1"/>
      <c r="L247" s="1">
        <v>3.0</v>
      </c>
      <c r="M247" s="1"/>
      <c r="N247" s="1">
        <v>8.635783333333332</v>
      </c>
      <c r="O247" s="1" t="s">
        <v>22</v>
      </c>
      <c r="P247" s="1" t="s">
        <v>3880</v>
      </c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ht="15.75" customHeight="1">
      <c r="A248" s="1" t="s">
        <v>16</v>
      </c>
      <c r="B248" s="1" t="s">
        <v>17</v>
      </c>
      <c r="C248" s="1">
        <v>259.0</v>
      </c>
      <c r="D248" s="1">
        <v>0.0</v>
      </c>
      <c r="E248" s="1"/>
      <c r="F248" s="1" t="s">
        <v>18</v>
      </c>
      <c r="G248" s="1" t="s">
        <v>33</v>
      </c>
      <c r="H248" s="1" t="s">
        <v>3881</v>
      </c>
      <c r="I248" s="1" t="s">
        <v>3882</v>
      </c>
      <c r="J248" s="1" t="s">
        <v>3882</v>
      </c>
      <c r="K248" s="1"/>
      <c r="L248" s="1">
        <v>4.0</v>
      </c>
      <c r="M248" s="1"/>
      <c r="N248" s="1">
        <v>9.227233333333333</v>
      </c>
      <c r="O248" s="1" t="s">
        <v>22</v>
      </c>
      <c r="P248" s="1" t="s">
        <v>3883</v>
      </c>
      <c r="Q248" s="1"/>
      <c r="S248" s="1"/>
      <c r="T248" s="1"/>
      <c r="U248" s="1"/>
      <c r="V248" s="1"/>
      <c r="W248" s="1"/>
      <c r="X248" s="1"/>
      <c r="Y248" s="1"/>
      <c r="Z248" s="1"/>
      <c r="AB248" s="1"/>
      <c r="AC248" s="1"/>
      <c r="AE248" s="1"/>
      <c r="AF248" s="1"/>
    </row>
    <row r="249" ht="15.75" customHeight="1">
      <c r="A249" s="1" t="s">
        <v>41</v>
      </c>
      <c r="B249" s="1" t="s">
        <v>17</v>
      </c>
      <c r="C249" s="1">
        <v>299.0</v>
      </c>
      <c r="D249" s="1">
        <v>50.0</v>
      </c>
      <c r="E249" s="1"/>
      <c r="F249" s="1" t="s">
        <v>26</v>
      </c>
      <c r="G249" s="1" t="s">
        <v>27</v>
      </c>
      <c r="H249" s="1" t="s">
        <v>3884</v>
      </c>
      <c r="I249" s="1" t="s">
        <v>3885</v>
      </c>
      <c r="J249" s="1" t="s">
        <v>3885</v>
      </c>
      <c r="K249" s="1"/>
      <c r="L249" s="1">
        <v>-3.0</v>
      </c>
      <c r="M249" s="1"/>
      <c r="N249" s="1">
        <v>11.398466666666666</v>
      </c>
      <c r="O249" s="1" t="s">
        <v>3094</v>
      </c>
      <c r="P249" s="1" t="s">
        <v>3886</v>
      </c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ht="15.75" customHeight="1">
      <c r="A250" s="1" t="s">
        <v>16</v>
      </c>
      <c r="B250" s="1" t="s">
        <v>17</v>
      </c>
      <c r="C250" s="2">
        <v>75.0</v>
      </c>
      <c r="D250" s="1">
        <v>0.0</v>
      </c>
      <c r="E250" s="1"/>
      <c r="F250" s="1" t="s">
        <v>18</v>
      </c>
      <c r="G250" s="1" t="s">
        <v>19</v>
      </c>
      <c r="H250" s="1" t="s">
        <v>3887</v>
      </c>
      <c r="I250" s="1" t="s">
        <v>3888</v>
      </c>
      <c r="J250" s="1" t="s">
        <v>3888</v>
      </c>
      <c r="K250" s="1"/>
      <c r="L250" s="1">
        <v>-3.0</v>
      </c>
      <c r="M250" s="1"/>
      <c r="N250" s="1">
        <v>1.7622666666666666</v>
      </c>
      <c r="O250" s="1" t="s">
        <v>22</v>
      </c>
      <c r="P250" s="1" t="s">
        <v>3889</v>
      </c>
      <c r="Q250" s="1"/>
      <c r="S250" s="1"/>
      <c r="T250" s="1"/>
      <c r="U250" s="1"/>
      <c r="V250" s="1"/>
      <c r="W250" s="1"/>
      <c r="X250" s="1"/>
      <c r="Y250" s="1"/>
      <c r="Z250" s="1"/>
      <c r="AB250" s="1"/>
      <c r="AC250" s="1"/>
      <c r="AD250" s="1"/>
      <c r="AE250" s="1"/>
      <c r="AF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ht="15.75" customHeight="1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ht="15.75" customHeight="1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E254" s="1"/>
      <c r="AF254" s="1"/>
    </row>
    <row r="255" ht="15.75" customHeight="1">
      <c r="A255" s="1"/>
      <c r="B255" s="2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S255" s="1"/>
      <c r="T255" s="1"/>
      <c r="U255" s="1"/>
      <c r="V255" s="1"/>
      <c r="W255" s="1"/>
      <c r="X255" s="1"/>
      <c r="Y255" s="1"/>
      <c r="Z255" s="1"/>
      <c r="AB255" s="1"/>
      <c r="AC255" s="1"/>
      <c r="AE255" s="1"/>
      <c r="AF255" s="1"/>
    </row>
    <row r="256" ht="15.75" customHeight="1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E256" s="1"/>
      <c r="AF256" s="1"/>
    </row>
    <row r="257" ht="15.75" customHeight="1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E257" s="1"/>
      <c r="AF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E258" s="1"/>
      <c r="AF258" s="1"/>
    </row>
    <row r="259" ht="15.75" customHeight="1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E261" s="1"/>
      <c r="AF261" s="1"/>
    </row>
    <row r="262" ht="15.75" customHeight="1">
      <c r="A262" s="1"/>
      <c r="B262" s="2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E262" s="1"/>
      <c r="AF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E265" s="1"/>
      <c r="AF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E269" s="1"/>
      <c r="AF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E270" s="1"/>
      <c r="AF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E271" s="1"/>
      <c r="AF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E272" s="1"/>
      <c r="AF272" s="1"/>
    </row>
    <row r="273" ht="15.75" customHeight="1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E273" s="1"/>
      <c r="AF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E274" s="1"/>
      <c r="AF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S275" s="1"/>
      <c r="T275" s="1"/>
      <c r="U275" s="1"/>
      <c r="V275" s="1"/>
      <c r="W275" s="1"/>
      <c r="X275" s="1"/>
      <c r="Y275" s="1"/>
      <c r="Z275" s="1"/>
      <c r="AB275" s="1"/>
      <c r="AC275" s="1"/>
      <c r="AE275" s="1"/>
      <c r="AF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S276" s="1"/>
      <c r="T276" s="1"/>
      <c r="U276" s="1"/>
      <c r="V276" s="1"/>
      <c r="W276" s="1"/>
      <c r="X276" s="1"/>
      <c r="Y276" s="1"/>
      <c r="Z276" s="1"/>
      <c r="AB276" s="1"/>
      <c r="AC276" s="1"/>
      <c r="AE276" s="1"/>
      <c r="AF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O277" s="1"/>
      <c r="P277" s="1"/>
      <c r="Q277" s="1"/>
      <c r="S277" s="1"/>
      <c r="T277" s="1"/>
      <c r="U277" s="1"/>
      <c r="V277" s="1"/>
      <c r="W277" s="1"/>
      <c r="X277" s="1"/>
      <c r="Y277" s="1"/>
      <c r="Z277" s="1"/>
      <c r="AB277" s="1"/>
      <c r="AC277" s="1"/>
      <c r="AE277" s="1"/>
      <c r="AF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E278" s="1"/>
      <c r="AF278" s="1"/>
    </row>
    <row r="279" ht="15.75" customHeight="1">
      <c r="A279" s="1"/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E280" s="1"/>
      <c r="AF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S281" s="1"/>
      <c r="T281" s="1"/>
      <c r="U281" s="1"/>
      <c r="V281" s="1"/>
      <c r="W281" s="1"/>
      <c r="X281" s="1"/>
      <c r="Y281" s="1"/>
      <c r="Z281" s="1"/>
      <c r="AB281" s="1"/>
      <c r="AC281" s="1"/>
      <c r="AE281" s="1"/>
      <c r="AF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ht="15.75" customHeight="1">
      <c r="A283" s="1"/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S283" s="1"/>
      <c r="T283" s="1"/>
      <c r="U283" s="1"/>
      <c r="V283" s="1"/>
      <c r="W283" s="1"/>
      <c r="X283" s="1"/>
      <c r="Y283" s="1"/>
      <c r="Z283" s="1"/>
      <c r="AB283" s="1"/>
      <c r="AC283" s="1"/>
      <c r="AE283" s="1"/>
      <c r="AF283" s="1"/>
    </row>
    <row r="284" ht="15.75" customHeight="1">
      <c r="A284" s="1"/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E284" s="1"/>
      <c r="AF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E285" s="1"/>
      <c r="AF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E286" s="1"/>
      <c r="AF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S287" s="1"/>
      <c r="T287" s="1"/>
      <c r="U287" s="1"/>
      <c r="V287" s="1"/>
      <c r="W287" s="1"/>
      <c r="X287" s="1"/>
      <c r="Y287" s="1"/>
      <c r="Z287" s="1"/>
      <c r="AB287" s="1"/>
      <c r="AC287" s="1"/>
      <c r="AE287" s="1"/>
      <c r="AF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E288" s="1"/>
      <c r="AF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E289" s="1"/>
      <c r="AF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E290" s="1"/>
      <c r="AF290" s="1"/>
    </row>
    <row r="291" ht="15.75" customHeight="1">
      <c r="A291" s="1"/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E291" s="1"/>
      <c r="AF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S292" s="1"/>
      <c r="T292" s="1"/>
      <c r="U292" s="1"/>
      <c r="V292" s="1"/>
      <c r="W292" s="1"/>
      <c r="X292" s="1"/>
      <c r="Y292" s="1"/>
      <c r="Z292" s="1"/>
      <c r="AB292" s="1"/>
      <c r="AC292" s="1"/>
      <c r="AE292" s="1"/>
      <c r="AF292" s="1"/>
    </row>
    <row r="293" ht="15.75" customHeight="1">
      <c r="A293" s="1"/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E293" s="1"/>
      <c r="AF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E294" s="1"/>
      <c r="AF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S295" s="1"/>
      <c r="T295" s="1"/>
      <c r="U295" s="1"/>
      <c r="V295" s="1"/>
      <c r="W295" s="1"/>
      <c r="X295" s="1"/>
      <c r="Y295" s="1"/>
      <c r="Z295" s="1"/>
      <c r="AB295" s="1"/>
      <c r="AC295" s="1"/>
      <c r="AE295" s="1"/>
      <c r="AF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E296" s="1"/>
      <c r="AF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E297" s="1"/>
      <c r="AF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S298" s="1"/>
      <c r="T298" s="1"/>
      <c r="U298" s="1"/>
      <c r="V298" s="1"/>
      <c r="W298" s="1"/>
      <c r="X298" s="1"/>
      <c r="Y298" s="1"/>
      <c r="Z298" s="1"/>
      <c r="AB298" s="1"/>
      <c r="AC298" s="1"/>
      <c r="AE298" s="1"/>
      <c r="AF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E300" s="1"/>
      <c r="AF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E301" s="1"/>
      <c r="AF301" s="1"/>
    </row>
    <row r="302" ht="15.75" customHeight="1">
      <c r="A302" s="1"/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E302" s="1"/>
      <c r="AF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E303" s="1"/>
      <c r="AF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S304" s="1"/>
      <c r="T304" s="1"/>
      <c r="U304" s="1"/>
      <c r="V304" s="1"/>
      <c r="W304" s="1"/>
      <c r="X304" s="1"/>
      <c r="Y304" s="1"/>
      <c r="Z304" s="1"/>
      <c r="AB304" s="1"/>
      <c r="AC304" s="1"/>
      <c r="AE304" s="1"/>
      <c r="AF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E305" s="1"/>
      <c r="AF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S306" s="1"/>
      <c r="T306" s="1"/>
      <c r="U306" s="1"/>
      <c r="V306" s="1"/>
      <c r="W306" s="1"/>
      <c r="X306" s="1"/>
      <c r="Y306" s="1"/>
      <c r="Z306" s="1"/>
      <c r="AB306" s="1"/>
      <c r="AC306" s="1"/>
      <c r="AE306" s="1"/>
      <c r="AF306" s="1"/>
    </row>
    <row r="307" ht="15.75" customHeight="1">
      <c r="A307" s="1"/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S307" s="1"/>
      <c r="T307" s="1"/>
      <c r="U307" s="1"/>
      <c r="V307" s="1"/>
      <c r="W307" s="1"/>
      <c r="X307" s="1"/>
      <c r="Y307" s="1"/>
      <c r="Z307" s="1"/>
      <c r="AB307" s="1"/>
      <c r="AC307" s="1"/>
      <c r="AE307" s="1"/>
      <c r="AF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E308" s="1"/>
      <c r="AF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E310" s="1"/>
      <c r="AF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E311" s="1"/>
      <c r="AF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S312" s="1"/>
      <c r="T312" s="1"/>
      <c r="U312" s="1"/>
      <c r="V312" s="1"/>
      <c r="W312" s="1"/>
      <c r="X312" s="1"/>
      <c r="Y312" s="1"/>
      <c r="Z312" s="1"/>
      <c r="AB312" s="1"/>
      <c r="AC312" s="1"/>
      <c r="AE312" s="1"/>
      <c r="AF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O313" s="1"/>
      <c r="P313" s="1"/>
      <c r="Q313" s="1"/>
      <c r="S313" s="1"/>
      <c r="T313" s="1"/>
      <c r="U313" s="1"/>
      <c r="V313" s="1"/>
      <c r="W313" s="1"/>
      <c r="X313" s="1"/>
      <c r="Y313" s="1"/>
      <c r="Z313" s="1"/>
      <c r="AB313" s="1"/>
      <c r="AC313" s="1"/>
      <c r="AD313" s="1"/>
      <c r="AE313" s="1"/>
      <c r="AF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S314" s="1"/>
      <c r="T314" s="1"/>
      <c r="U314" s="1"/>
      <c r="V314" s="1"/>
      <c r="W314" s="1"/>
      <c r="X314" s="1"/>
      <c r="Y314" s="1"/>
      <c r="Z314" s="1"/>
      <c r="AB314" s="1"/>
      <c r="AC314" s="1"/>
      <c r="AE314" s="1"/>
      <c r="AF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E315" s="1"/>
      <c r="AF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S316" s="1"/>
      <c r="T316" s="1"/>
      <c r="U316" s="1"/>
      <c r="V316" s="1"/>
      <c r="W316" s="1"/>
      <c r="X316" s="1"/>
      <c r="Y316" s="1"/>
      <c r="Z316" s="1"/>
      <c r="AB316" s="1"/>
      <c r="AC316" s="1"/>
      <c r="AE316" s="1"/>
      <c r="AF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E317" s="1"/>
      <c r="AF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S318" s="1"/>
      <c r="T318" s="1"/>
      <c r="U318" s="1"/>
      <c r="V318" s="1"/>
      <c r="W318" s="1"/>
      <c r="X318" s="1"/>
      <c r="Y318" s="1"/>
      <c r="Z318" s="1"/>
      <c r="AB318" s="1"/>
      <c r="AC318" s="1"/>
      <c r="AE318" s="1"/>
      <c r="AF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O320" s="1"/>
      <c r="P320" s="1"/>
      <c r="Q320" s="1"/>
      <c r="S320" s="1"/>
      <c r="T320" s="1"/>
      <c r="U320" s="1"/>
      <c r="V320" s="1"/>
      <c r="W320" s="1"/>
      <c r="X320" s="1"/>
      <c r="Y320" s="1"/>
      <c r="Z320" s="1"/>
      <c r="AB320" s="1"/>
      <c r="AC320" s="1"/>
      <c r="AE320" s="1"/>
      <c r="AF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O321" s="1"/>
      <c r="P321" s="1"/>
      <c r="Q321" s="1"/>
      <c r="S321" s="1"/>
      <c r="T321" s="1"/>
      <c r="U321" s="1"/>
      <c r="V321" s="1"/>
      <c r="W321" s="1"/>
      <c r="X321" s="1"/>
      <c r="Y321" s="1"/>
      <c r="Z321" s="1"/>
      <c r="AB321" s="1"/>
      <c r="AC321" s="1"/>
      <c r="AE321" s="1"/>
      <c r="AF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E322" s="1"/>
      <c r="AF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E323" s="1"/>
      <c r="AF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S324" s="1"/>
      <c r="T324" s="1"/>
      <c r="U324" s="1"/>
      <c r="V324" s="1"/>
      <c r="W324" s="1"/>
      <c r="X324" s="1"/>
      <c r="Y324" s="1"/>
      <c r="Z324" s="1"/>
      <c r="AB324" s="1"/>
      <c r="AC324" s="1"/>
      <c r="AD324" s="1"/>
      <c r="AE324" s="1"/>
      <c r="AF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S325" s="1"/>
      <c r="T325" s="1"/>
      <c r="U325" s="1"/>
      <c r="V325" s="1"/>
      <c r="W325" s="1"/>
      <c r="X325" s="1"/>
      <c r="Y325" s="1"/>
      <c r="Z325" s="1"/>
      <c r="AB325" s="1"/>
      <c r="AC325" s="1"/>
      <c r="AE325" s="1"/>
      <c r="AF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S326" s="1"/>
      <c r="T326" s="1"/>
      <c r="U326" s="1"/>
      <c r="V326" s="1"/>
      <c r="W326" s="1"/>
      <c r="X326" s="1"/>
      <c r="Y326" s="1"/>
      <c r="Z326" s="1"/>
      <c r="AB326" s="1"/>
      <c r="AC326" s="1"/>
      <c r="AE326" s="1"/>
      <c r="AF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E327" s="1"/>
      <c r="AF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E328" s="1"/>
      <c r="AF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S329" s="1"/>
      <c r="T329" s="1"/>
      <c r="U329" s="1"/>
      <c r="V329" s="1"/>
      <c r="W329" s="1"/>
      <c r="X329" s="1"/>
      <c r="Y329" s="1"/>
      <c r="Z329" s="1"/>
      <c r="AB329" s="1"/>
      <c r="AC329" s="1"/>
      <c r="AE329" s="1"/>
      <c r="AF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S330" s="1"/>
      <c r="T330" s="1"/>
      <c r="U330" s="1"/>
      <c r="V330" s="1"/>
      <c r="W330" s="1"/>
      <c r="X330" s="1"/>
      <c r="Y330" s="1"/>
      <c r="Z330" s="1"/>
      <c r="AB330" s="1"/>
      <c r="AC330" s="1"/>
      <c r="AE330" s="1"/>
      <c r="AF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S332" s="1"/>
      <c r="T332" s="1"/>
      <c r="U332" s="1"/>
      <c r="V332" s="1"/>
      <c r="W332" s="1"/>
      <c r="X332" s="1"/>
      <c r="Y332" s="1"/>
      <c r="Z332" s="1"/>
      <c r="AB332" s="1"/>
      <c r="AC332" s="1"/>
      <c r="AE332" s="1"/>
      <c r="AF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E333" s="1"/>
      <c r="AF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S335" s="1"/>
      <c r="T335" s="1"/>
      <c r="U335" s="1"/>
      <c r="V335" s="1"/>
      <c r="W335" s="1"/>
      <c r="X335" s="1"/>
      <c r="Y335" s="1"/>
      <c r="Z335" s="1"/>
      <c r="AB335" s="1"/>
      <c r="AC335" s="1"/>
      <c r="AE335" s="1"/>
      <c r="AF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S336" s="1"/>
      <c r="T336" s="1"/>
      <c r="U336" s="1"/>
      <c r="V336" s="1"/>
      <c r="W336" s="1"/>
      <c r="X336" s="1"/>
      <c r="Y336" s="1"/>
      <c r="Z336" s="1"/>
      <c r="AB336" s="1"/>
      <c r="AC336" s="1"/>
      <c r="AE336" s="1"/>
      <c r="AF336" s="1"/>
    </row>
    <row r="337" ht="15.75" customHeight="1">
      <c r="A337" s="1"/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E337" s="1"/>
      <c r="AF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S338" s="1"/>
      <c r="T338" s="1"/>
      <c r="U338" s="1"/>
      <c r="V338" s="1"/>
      <c r="W338" s="1"/>
      <c r="X338" s="1"/>
      <c r="Y338" s="1"/>
      <c r="Z338" s="1"/>
      <c r="AB338" s="1"/>
      <c r="AC338" s="1"/>
      <c r="AE338" s="1"/>
      <c r="AF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S339" s="1"/>
      <c r="T339" s="1"/>
      <c r="U339" s="1"/>
      <c r="V339" s="1"/>
      <c r="W339" s="1"/>
      <c r="X339" s="1"/>
      <c r="Y339" s="1"/>
      <c r="Z339" s="1"/>
      <c r="AB339" s="1"/>
      <c r="AC339" s="1"/>
      <c r="AE339" s="1"/>
      <c r="AF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E340" s="1"/>
      <c r="AF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S341" s="1"/>
      <c r="T341" s="1"/>
      <c r="U341" s="1"/>
      <c r="V341" s="1"/>
      <c r="W341" s="1"/>
      <c r="X341" s="1"/>
      <c r="Y341" s="1"/>
      <c r="Z341" s="1"/>
      <c r="AB341" s="1"/>
      <c r="AC341" s="1"/>
      <c r="AE341" s="1"/>
      <c r="AF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S342" s="1"/>
      <c r="T342" s="1"/>
      <c r="U342" s="1"/>
      <c r="V342" s="1"/>
      <c r="W342" s="1"/>
      <c r="X342" s="1"/>
      <c r="Y342" s="1"/>
      <c r="Z342" s="1"/>
      <c r="AB342" s="1"/>
      <c r="AC342" s="1"/>
      <c r="AE342" s="1"/>
      <c r="AF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S343" s="1"/>
      <c r="T343" s="1"/>
      <c r="U343" s="1"/>
      <c r="V343" s="1"/>
      <c r="W343" s="1"/>
      <c r="X343" s="1"/>
      <c r="Y343" s="1"/>
      <c r="Z343" s="1"/>
      <c r="AB343" s="1"/>
      <c r="AC343" s="1"/>
      <c r="AE343" s="1"/>
      <c r="AF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S344" s="1"/>
      <c r="T344" s="1"/>
      <c r="U344" s="1"/>
      <c r="V344" s="1"/>
      <c r="W344" s="1"/>
      <c r="X344" s="1"/>
      <c r="Y344" s="1"/>
      <c r="Z344" s="1"/>
      <c r="AB344" s="1"/>
      <c r="AC344" s="1"/>
      <c r="AE344" s="1"/>
      <c r="AF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S345" s="1"/>
      <c r="T345" s="1"/>
      <c r="U345" s="1"/>
      <c r="V345" s="1"/>
      <c r="W345" s="1"/>
      <c r="X345" s="1"/>
      <c r="Y345" s="1"/>
      <c r="Z345" s="1"/>
      <c r="AB345" s="1"/>
      <c r="AC345" s="1"/>
      <c r="AE345" s="1"/>
      <c r="AF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S346" s="1"/>
      <c r="T346" s="1"/>
      <c r="U346" s="1"/>
      <c r="V346" s="1"/>
      <c r="W346" s="1"/>
      <c r="X346" s="1"/>
      <c r="Y346" s="1"/>
      <c r="Z346" s="1"/>
      <c r="AB346" s="1"/>
      <c r="AC346" s="1"/>
      <c r="AE346" s="1"/>
      <c r="AF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S347" s="1"/>
      <c r="T347" s="1"/>
      <c r="U347" s="1"/>
      <c r="V347" s="1"/>
      <c r="W347" s="1"/>
      <c r="X347" s="1"/>
      <c r="Y347" s="1"/>
      <c r="Z347" s="1"/>
      <c r="AB347" s="1"/>
      <c r="AC347" s="1"/>
      <c r="AE347" s="1"/>
      <c r="AF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S348" s="1"/>
      <c r="T348" s="1"/>
      <c r="U348" s="1"/>
      <c r="V348" s="1"/>
      <c r="W348" s="1"/>
      <c r="X348" s="1"/>
      <c r="Y348" s="1"/>
      <c r="Z348" s="1"/>
      <c r="AB348" s="1"/>
      <c r="AC348" s="1"/>
      <c r="AE348" s="1"/>
      <c r="AF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E349" s="1"/>
      <c r="AF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S350" s="1"/>
      <c r="T350" s="1"/>
      <c r="U350" s="1"/>
      <c r="V350" s="1"/>
      <c r="W350" s="1"/>
      <c r="X350" s="1"/>
      <c r="Y350" s="1"/>
      <c r="Z350" s="1"/>
      <c r="AB350" s="1"/>
      <c r="AC350" s="1"/>
      <c r="AE350" s="1"/>
      <c r="AF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O351" s="1"/>
      <c r="P351" s="1"/>
      <c r="Q351" s="1"/>
      <c r="S351" s="1"/>
      <c r="T351" s="1"/>
      <c r="U351" s="1"/>
      <c r="V351" s="1"/>
      <c r="W351" s="1"/>
      <c r="X351" s="1"/>
      <c r="Y351" s="1"/>
      <c r="Z351" s="1"/>
      <c r="AB351" s="1"/>
      <c r="AC351" s="1"/>
      <c r="AE351" s="1"/>
      <c r="AF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S352" s="1"/>
      <c r="T352" s="1"/>
      <c r="U352" s="1"/>
      <c r="V352" s="1"/>
      <c r="W352" s="1"/>
      <c r="X352" s="1"/>
      <c r="Y352" s="1"/>
      <c r="Z352" s="1"/>
      <c r="AB352" s="1"/>
      <c r="AC352" s="1"/>
      <c r="AE352" s="1"/>
      <c r="AF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S353" s="1"/>
      <c r="T353" s="1"/>
      <c r="U353" s="1"/>
      <c r="V353" s="1"/>
      <c r="W353" s="1"/>
      <c r="X353" s="1"/>
      <c r="Y353" s="1"/>
      <c r="Z353" s="1"/>
      <c r="AB353" s="1"/>
      <c r="AC353" s="1"/>
      <c r="AE353" s="1"/>
      <c r="AF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O354" s="1"/>
      <c r="P354" s="1"/>
      <c r="Q354" s="1"/>
      <c r="S354" s="1"/>
      <c r="T354" s="1"/>
      <c r="U354" s="1"/>
      <c r="V354" s="1"/>
      <c r="W354" s="1"/>
      <c r="X354" s="1"/>
      <c r="Y354" s="1"/>
      <c r="Z354" s="1"/>
      <c r="AB354" s="1"/>
      <c r="AC354" s="1"/>
      <c r="AE354" s="1"/>
      <c r="AF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S355" s="1"/>
      <c r="T355" s="1"/>
      <c r="U355" s="1"/>
      <c r="V355" s="1"/>
      <c r="W355" s="1"/>
      <c r="X355" s="1"/>
      <c r="Y355" s="1"/>
      <c r="Z355" s="1"/>
      <c r="AB355" s="1"/>
      <c r="AC355" s="1"/>
      <c r="AE355" s="1"/>
      <c r="AF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O356" s="1"/>
      <c r="P356" s="1"/>
      <c r="Q356" s="1"/>
      <c r="S356" s="1"/>
      <c r="T356" s="1"/>
      <c r="U356" s="1"/>
      <c r="V356" s="1"/>
      <c r="W356" s="1"/>
      <c r="X356" s="1"/>
      <c r="Y356" s="1"/>
      <c r="Z356" s="1"/>
      <c r="AB356" s="1"/>
      <c r="AC356" s="1"/>
      <c r="AE356" s="1"/>
      <c r="AF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E357" s="1"/>
      <c r="AF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S358" s="1"/>
      <c r="T358" s="1"/>
      <c r="U358" s="1"/>
      <c r="V358" s="1"/>
      <c r="W358" s="1"/>
      <c r="X358" s="1"/>
      <c r="Y358" s="1"/>
      <c r="Z358" s="1"/>
      <c r="AB358" s="1"/>
      <c r="AC358" s="1"/>
      <c r="AE358" s="1"/>
      <c r="AF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O359" s="1"/>
      <c r="P359" s="1"/>
      <c r="Q359" s="1"/>
      <c r="S359" s="1"/>
      <c r="T359" s="1"/>
      <c r="U359" s="1"/>
      <c r="V359" s="1"/>
      <c r="W359" s="1"/>
      <c r="X359" s="1"/>
      <c r="Y359" s="1"/>
      <c r="Z359" s="1"/>
      <c r="AB359" s="1"/>
      <c r="AC359" s="1"/>
      <c r="AE359" s="1"/>
      <c r="AF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S360" s="1"/>
      <c r="T360" s="1"/>
      <c r="U360" s="1"/>
      <c r="V360" s="1"/>
      <c r="W360" s="1"/>
      <c r="X360" s="1"/>
      <c r="Y360" s="1"/>
      <c r="Z360" s="1"/>
      <c r="AB360" s="1"/>
      <c r="AC360" s="1"/>
      <c r="AE360" s="1"/>
      <c r="AF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O361" s="1"/>
      <c r="P361" s="1"/>
      <c r="Q361" s="1"/>
      <c r="S361" s="1"/>
      <c r="T361" s="1"/>
      <c r="U361" s="1"/>
      <c r="V361" s="1"/>
      <c r="W361" s="1"/>
      <c r="X361" s="1"/>
      <c r="Y361" s="1"/>
      <c r="Z361" s="1"/>
      <c r="AB361" s="1"/>
      <c r="AC361" s="1"/>
      <c r="AE361" s="1"/>
      <c r="AF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O362" s="1"/>
      <c r="P362" s="1"/>
      <c r="Q362" s="1"/>
      <c r="S362" s="1"/>
      <c r="T362" s="1"/>
      <c r="U362" s="1"/>
      <c r="V362" s="1"/>
      <c r="W362" s="1"/>
      <c r="X362" s="1"/>
      <c r="Y362" s="1"/>
      <c r="Z362" s="1"/>
      <c r="AB362" s="1"/>
      <c r="AC362" s="1"/>
      <c r="AE362" s="1"/>
      <c r="AF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S363" s="1"/>
      <c r="T363" s="1"/>
      <c r="U363" s="1"/>
      <c r="V363" s="1"/>
      <c r="W363" s="1"/>
      <c r="X363" s="1"/>
      <c r="Y363" s="1"/>
      <c r="Z363" s="1"/>
      <c r="AB363" s="1"/>
      <c r="AC363" s="1"/>
      <c r="AE363" s="1"/>
      <c r="AF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O364" s="1"/>
      <c r="P364" s="1"/>
      <c r="Q364" s="1"/>
      <c r="S364" s="1"/>
      <c r="T364" s="1"/>
      <c r="U364" s="1"/>
      <c r="V364" s="1"/>
      <c r="W364" s="1"/>
      <c r="X364" s="1"/>
      <c r="Y364" s="1"/>
      <c r="Z364" s="1"/>
      <c r="AB364" s="1"/>
      <c r="AC364" s="1"/>
      <c r="AE364" s="1"/>
      <c r="AF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O365" s="1"/>
      <c r="P365" s="1"/>
      <c r="Q365" s="1"/>
      <c r="S365" s="1"/>
      <c r="T365" s="1"/>
      <c r="U365" s="1"/>
      <c r="V365" s="1"/>
      <c r="W365" s="1"/>
      <c r="X365" s="1"/>
      <c r="Y365" s="1"/>
      <c r="Z365" s="1"/>
      <c r="AB365" s="1"/>
      <c r="AC365" s="1"/>
      <c r="AE365" s="1"/>
      <c r="AF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O366" s="1"/>
      <c r="P366" s="1"/>
      <c r="Q366" s="1"/>
      <c r="S366" s="1"/>
      <c r="T366" s="1"/>
      <c r="U366" s="1"/>
      <c r="V366" s="1"/>
      <c r="W366" s="1"/>
      <c r="X366" s="1"/>
      <c r="Y366" s="1"/>
      <c r="Z366" s="1"/>
      <c r="AB366" s="1"/>
      <c r="AC366" s="1"/>
      <c r="AE366" s="1"/>
      <c r="AF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S367" s="1"/>
      <c r="T367" s="1"/>
      <c r="U367" s="1"/>
      <c r="V367" s="1"/>
      <c r="W367" s="1"/>
      <c r="X367" s="1"/>
      <c r="Y367" s="1"/>
      <c r="Z367" s="1"/>
      <c r="AB367" s="1"/>
      <c r="AC367" s="1"/>
      <c r="AE367" s="1"/>
      <c r="AF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S368" s="1"/>
      <c r="T368" s="1"/>
      <c r="U368" s="1"/>
      <c r="V368" s="1"/>
      <c r="W368" s="1"/>
      <c r="X368" s="1"/>
      <c r="Y368" s="1"/>
      <c r="Z368" s="1"/>
      <c r="AB368" s="1"/>
      <c r="AC368" s="1"/>
      <c r="AE368" s="1"/>
      <c r="AF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S369" s="1"/>
      <c r="T369" s="1"/>
      <c r="U369" s="1"/>
      <c r="V369" s="1"/>
      <c r="W369" s="1"/>
      <c r="X369" s="1"/>
      <c r="Y369" s="1"/>
      <c r="Z369" s="1"/>
      <c r="AB369" s="1"/>
      <c r="AC369" s="1"/>
      <c r="AE369" s="1"/>
      <c r="AF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E370" s="1"/>
      <c r="AF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S371" s="1"/>
      <c r="T371" s="1"/>
      <c r="U371" s="1"/>
      <c r="V371" s="1"/>
      <c r="W371" s="1"/>
      <c r="X371" s="1"/>
      <c r="Y371" s="1"/>
      <c r="Z371" s="1"/>
      <c r="AB371" s="1"/>
      <c r="AC371" s="1"/>
      <c r="AE371" s="1"/>
      <c r="AF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O372" s="1"/>
      <c r="P372" s="1"/>
      <c r="Q372" s="1"/>
      <c r="S372" s="1"/>
      <c r="T372" s="1"/>
      <c r="U372" s="1"/>
      <c r="V372" s="1"/>
      <c r="W372" s="1"/>
      <c r="X372" s="1"/>
      <c r="Y372" s="1"/>
      <c r="Z372" s="1"/>
      <c r="AB372" s="1"/>
      <c r="AC372" s="1"/>
      <c r="AE372" s="1"/>
      <c r="AF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S374" s="1"/>
      <c r="T374" s="1"/>
      <c r="U374" s="1"/>
      <c r="V374" s="1"/>
      <c r="W374" s="1"/>
      <c r="X374" s="1"/>
      <c r="Y374" s="1"/>
      <c r="Z374" s="1"/>
      <c r="AB374" s="1"/>
      <c r="AC374" s="1"/>
      <c r="AE374" s="1"/>
      <c r="AF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S375" s="1"/>
      <c r="T375" s="1"/>
      <c r="U375" s="1"/>
      <c r="V375" s="1"/>
      <c r="W375" s="1"/>
      <c r="X375" s="1"/>
      <c r="Y375" s="1"/>
      <c r="Z375" s="1"/>
      <c r="AB375" s="1"/>
      <c r="AC375" s="1"/>
      <c r="AE375" s="1"/>
      <c r="AF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S376" s="1"/>
      <c r="T376" s="1"/>
      <c r="U376" s="1"/>
      <c r="V376" s="1"/>
      <c r="W376" s="1"/>
      <c r="X376" s="1"/>
      <c r="Y376" s="1"/>
      <c r="Z376" s="1"/>
      <c r="AB376" s="1"/>
      <c r="AC376" s="1"/>
      <c r="AE376" s="1"/>
      <c r="AF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S377" s="1"/>
      <c r="T377" s="1"/>
      <c r="U377" s="1"/>
      <c r="V377" s="1"/>
      <c r="W377" s="1"/>
      <c r="X377" s="1"/>
      <c r="Y377" s="1"/>
      <c r="Z377" s="1"/>
      <c r="AB377" s="1"/>
      <c r="AC377" s="1"/>
      <c r="AE377" s="1"/>
      <c r="AF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S378" s="1"/>
      <c r="T378" s="1"/>
      <c r="U378" s="1"/>
      <c r="V378" s="1"/>
      <c r="W378" s="1"/>
      <c r="X378" s="1"/>
      <c r="Y378" s="1"/>
      <c r="Z378" s="1"/>
      <c r="AB378" s="1"/>
      <c r="AC378" s="1"/>
      <c r="AE378" s="1"/>
      <c r="AF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S379" s="1"/>
      <c r="T379" s="1"/>
      <c r="U379" s="1"/>
      <c r="V379" s="1"/>
      <c r="W379" s="1"/>
      <c r="X379" s="1"/>
      <c r="Y379" s="1"/>
      <c r="Z379" s="1"/>
      <c r="AB379" s="1"/>
      <c r="AC379" s="1"/>
      <c r="AE379" s="1"/>
      <c r="AF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S380" s="1"/>
      <c r="T380" s="1"/>
      <c r="U380" s="1"/>
      <c r="V380" s="1"/>
      <c r="W380" s="1"/>
      <c r="X380" s="1"/>
      <c r="Y380" s="1"/>
      <c r="Z380" s="1"/>
      <c r="AB380" s="1"/>
      <c r="AC380" s="1"/>
      <c r="AE380" s="1"/>
      <c r="AF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S381" s="1"/>
      <c r="T381" s="1"/>
      <c r="U381" s="1"/>
      <c r="V381" s="1"/>
      <c r="W381" s="1"/>
      <c r="X381" s="1"/>
      <c r="Y381" s="1"/>
      <c r="Z381" s="1"/>
      <c r="AB381" s="1"/>
      <c r="AC381" s="1"/>
      <c r="AE381" s="1"/>
      <c r="AF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S382" s="1"/>
      <c r="T382" s="1"/>
      <c r="U382" s="1"/>
      <c r="V382" s="1"/>
      <c r="W382" s="1"/>
      <c r="X382" s="1"/>
      <c r="Y382" s="1"/>
      <c r="Z382" s="1"/>
      <c r="AB382" s="1"/>
      <c r="AC382" s="1"/>
      <c r="AE382" s="1"/>
      <c r="AF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S384" s="1"/>
      <c r="T384" s="1"/>
      <c r="U384" s="1"/>
      <c r="V384" s="1"/>
      <c r="W384" s="1"/>
      <c r="X384" s="1"/>
      <c r="Y384" s="1"/>
      <c r="Z384" s="1"/>
      <c r="AB384" s="1"/>
      <c r="AC384" s="1"/>
      <c r="AE384" s="1"/>
      <c r="AF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O385" s="1"/>
      <c r="P385" s="1"/>
      <c r="Q385" s="1"/>
      <c r="S385" s="1"/>
      <c r="T385" s="1"/>
      <c r="U385" s="1"/>
      <c r="V385" s="1"/>
      <c r="W385" s="1"/>
      <c r="X385" s="1"/>
      <c r="Y385" s="1"/>
      <c r="Z385" s="1"/>
      <c r="AB385" s="1"/>
      <c r="AC385" s="1"/>
      <c r="AE385" s="1"/>
      <c r="AF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S386" s="1"/>
      <c r="T386" s="1"/>
      <c r="U386" s="1"/>
      <c r="V386" s="1"/>
      <c r="W386" s="1"/>
      <c r="X386" s="1"/>
      <c r="Y386" s="1"/>
      <c r="Z386" s="1"/>
      <c r="AB386" s="1"/>
      <c r="AC386" s="1"/>
      <c r="AE386" s="1"/>
      <c r="AF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S387" s="1"/>
      <c r="T387" s="1"/>
      <c r="U387" s="1"/>
      <c r="V387" s="1"/>
      <c r="W387" s="1"/>
      <c r="X387" s="1"/>
      <c r="Y387" s="1"/>
      <c r="Z387" s="1"/>
      <c r="AB387" s="1"/>
      <c r="AC387" s="1"/>
      <c r="AE387" s="1"/>
      <c r="AF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S388" s="1"/>
      <c r="T388" s="1"/>
      <c r="U388" s="1"/>
      <c r="V388" s="1"/>
      <c r="W388" s="1"/>
      <c r="X388" s="1"/>
      <c r="Y388" s="1"/>
      <c r="Z388" s="1"/>
      <c r="AB388" s="1"/>
      <c r="AC388" s="1"/>
      <c r="AE388" s="1"/>
      <c r="AF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O389" s="1"/>
      <c r="P389" s="1"/>
      <c r="Q389" s="1"/>
      <c r="S389" s="1"/>
      <c r="T389" s="1"/>
      <c r="U389" s="1"/>
      <c r="V389" s="1"/>
      <c r="W389" s="1"/>
      <c r="X389" s="1"/>
      <c r="Y389" s="1"/>
      <c r="Z389" s="1"/>
      <c r="AB389" s="1"/>
      <c r="AC389" s="1"/>
      <c r="AE389" s="1"/>
      <c r="AF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S390" s="1"/>
      <c r="T390" s="1"/>
      <c r="U390" s="1"/>
      <c r="V390" s="1"/>
      <c r="W390" s="1"/>
      <c r="X390" s="1"/>
      <c r="Y390" s="1"/>
      <c r="Z390" s="1"/>
      <c r="AB390" s="1"/>
      <c r="AC390" s="1"/>
      <c r="AE390" s="1"/>
      <c r="AF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S391" s="1"/>
      <c r="T391" s="1"/>
      <c r="U391" s="1"/>
      <c r="V391" s="1"/>
      <c r="W391" s="1"/>
      <c r="X391" s="1"/>
      <c r="Y391" s="1"/>
      <c r="Z391" s="1"/>
      <c r="AB391" s="1"/>
      <c r="AC391" s="1"/>
      <c r="AE391" s="1"/>
      <c r="AF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O392" s="1"/>
      <c r="P392" s="1"/>
      <c r="Q392" s="1"/>
      <c r="S392" s="1"/>
      <c r="T392" s="1"/>
      <c r="U392" s="1"/>
      <c r="V392" s="1"/>
      <c r="W392" s="1"/>
      <c r="X392" s="1"/>
      <c r="Y392" s="1"/>
      <c r="Z392" s="1"/>
      <c r="AB392" s="1"/>
      <c r="AC392" s="1"/>
      <c r="AE392" s="1"/>
      <c r="AF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S393" s="1"/>
      <c r="T393" s="1"/>
      <c r="U393" s="1"/>
      <c r="V393" s="1"/>
      <c r="W393" s="1"/>
      <c r="X393" s="1"/>
      <c r="Y393" s="1"/>
      <c r="Z393" s="1"/>
      <c r="AB393" s="1"/>
      <c r="AC393" s="1"/>
      <c r="AE393" s="1"/>
      <c r="AF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O394" s="1"/>
      <c r="P394" s="1"/>
      <c r="Q394" s="1"/>
      <c r="S394" s="1"/>
      <c r="T394" s="1"/>
      <c r="U394" s="1"/>
      <c r="V394" s="1"/>
      <c r="W394" s="1"/>
      <c r="X394" s="1"/>
      <c r="Y394" s="1"/>
      <c r="Z394" s="1"/>
      <c r="AB394" s="1"/>
      <c r="AC394" s="1"/>
      <c r="AE394" s="1"/>
      <c r="AF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O395" s="1"/>
      <c r="P395" s="1"/>
      <c r="Q395" s="1"/>
      <c r="S395" s="1"/>
      <c r="T395" s="1"/>
      <c r="U395" s="1"/>
      <c r="V395" s="1"/>
      <c r="W395" s="1"/>
      <c r="X395" s="1"/>
      <c r="Y395" s="1"/>
      <c r="Z395" s="1"/>
      <c r="AB395" s="1"/>
      <c r="AC395" s="1"/>
      <c r="AE395" s="1"/>
      <c r="AF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O396" s="1"/>
      <c r="P396" s="1"/>
      <c r="Q396" s="1"/>
      <c r="S396" s="1"/>
      <c r="T396" s="1"/>
      <c r="U396" s="1"/>
      <c r="V396" s="1"/>
      <c r="W396" s="1"/>
      <c r="X396" s="1"/>
      <c r="Y396" s="1"/>
      <c r="Z396" s="1"/>
      <c r="AB396" s="1"/>
      <c r="AC396" s="1"/>
      <c r="AE396" s="1"/>
      <c r="AF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O397" s="1"/>
      <c r="P397" s="1"/>
      <c r="Q397" s="1"/>
      <c r="S397" s="1"/>
      <c r="T397" s="1"/>
      <c r="U397" s="1"/>
      <c r="V397" s="1"/>
      <c r="W397" s="1"/>
      <c r="X397" s="1"/>
      <c r="Y397" s="1"/>
      <c r="Z397" s="1"/>
      <c r="AB397" s="1"/>
      <c r="AC397" s="1"/>
      <c r="AE397" s="1"/>
      <c r="AF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S398" s="1"/>
      <c r="T398" s="1"/>
      <c r="U398" s="1"/>
      <c r="V398" s="1"/>
      <c r="W398" s="1"/>
      <c r="X398" s="1"/>
      <c r="Y398" s="1"/>
      <c r="Z398" s="1"/>
      <c r="AB398" s="1"/>
      <c r="AC398" s="1"/>
      <c r="AE398" s="1"/>
      <c r="AF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S399" s="1"/>
      <c r="T399" s="1"/>
      <c r="U399" s="1"/>
      <c r="V399" s="1"/>
      <c r="W399" s="1"/>
      <c r="X399" s="1"/>
      <c r="Y399" s="1"/>
      <c r="Z399" s="1"/>
      <c r="AB399" s="1"/>
      <c r="AC399" s="1"/>
      <c r="AE399" s="1"/>
      <c r="AF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O400" s="1"/>
      <c r="P400" s="1"/>
      <c r="Q400" s="1"/>
      <c r="S400" s="1"/>
      <c r="T400" s="1"/>
      <c r="U400" s="1"/>
      <c r="V400" s="1"/>
      <c r="W400" s="1"/>
      <c r="X400" s="1"/>
      <c r="Y400" s="1"/>
      <c r="Z400" s="1"/>
      <c r="AB400" s="1"/>
      <c r="AC400" s="1"/>
      <c r="AE400" s="1"/>
      <c r="AF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O401" s="1"/>
      <c r="P401" s="1"/>
      <c r="Q401" s="1"/>
      <c r="S401" s="1"/>
      <c r="T401" s="1"/>
      <c r="U401" s="1"/>
      <c r="V401" s="1"/>
      <c r="W401" s="1"/>
      <c r="X401" s="1"/>
      <c r="Y401" s="1"/>
      <c r="Z401" s="1"/>
      <c r="AB401" s="1"/>
      <c r="AC401" s="1"/>
      <c r="AE401" s="1"/>
      <c r="AF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E402" s="1"/>
      <c r="AF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O403" s="1"/>
      <c r="P403" s="1"/>
      <c r="Q403" s="1"/>
      <c r="S403" s="1"/>
      <c r="T403" s="1"/>
      <c r="U403" s="1"/>
      <c r="V403" s="1"/>
      <c r="W403" s="1"/>
      <c r="X403" s="1"/>
      <c r="Y403" s="1"/>
      <c r="Z403" s="1"/>
      <c r="AB403" s="1"/>
      <c r="AC403" s="1"/>
      <c r="AE403" s="1"/>
      <c r="AF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S404" s="1"/>
      <c r="T404" s="1"/>
      <c r="U404" s="1"/>
      <c r="V404" s="1"/>
      <c r="W404" s="1"/>
      <c r="X404" s="1"/>
      <c r="Y404" s="1"/>
      <c r="Z404" s="1"/>
      <c r="AB404" s="1"/>
      <c r="AC404" s="1"/>
      <c r="AE404" s="1"/>
      <c r="AF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S405" s="1"/>
      <c r="T405" s="1"/>
      <c r="U405" s="1"/>
      <c r="V405" s="1"/>
      <c r="W405" s="1"/>
      <c r="X405" s="1"/>
      <c r="Y405" s="1"/>
      <c r="Z405" s="1"/>
      <c r="AB405" s="1"/>
      <c r="AC405" s="1"/>
      <c r="AE405" s="1"/>
      <c r="AF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O406" s="1"/>
      <c r="P406" s="1"/>
      <c r="Q406" s="1"/>
      <c r="S406" s="1"/>
      <c r="T406" s="1"/>
      <c r="U406" s="1"/>
      <c r="V406" s="1"/>
      <c r="W406" s="1"/>
      <c r="X406" s="1"/>
      <c r="Y406" s="1"/>
      <c r="Z406" s="1"/>
      <c r="AB406" s="1"/>
      <c r="AC406" s="1"/>
      <c r="AE406" s="1"/>
      <c r="AF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S407" s="1"/>
      <c r="T407" s="1"/>
      <c r="U407" s="1"/>
      <c r="V407" s="1"/>
      <c r="W407" s="1"/>
      <c r="X407" s="1"/>
      <c r="Y407" s="1"/>
      <c r="Z407" s="1"/>
      <c r="AB407" s="1"/>
      <c r="AC407" s="1"/>
      <c r="AE407" s="1"/>
      <c r="AF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O408" s="1"/>
      <c r="P408" s="1"/>
      <c r="Q408" s="1"/>
      <c r="S408" s="1"/>
      <c r="T408" s="1"/>
      <c r="U408" s="1"/>
      <c r="V408" s="1"/>
      <c r="W408" s="1"/>
      <c r="X408" s="1"/>
      <c r="Y408" s="1"/>
      <c r="Z408" s="1"/>
      <c r="AB408" s="1"/>
      <c r="AC408" s="1"/>
      <c r="AE408" s="1"/>
      <c r="AF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O409" s="1"/>
      <c r="P409" s="1"/>
      <c r="Q409" s="1"/>
      <c r="S409" s="1"/>
      <c r="T409" s="1"/>
      <c r="U409" s="1"/>
      <c r="V409" s="1"/>
      <c r="W409" s="1"/>
      <c r="X409" s="1"/>
      <c r="Y409" s="1"/>
      <c r="Z409" s="1"/>
      <c r="AB409" s="1"/>
      <c r="AC409" s="1"/>
      <c r="AE409" s="1"/>
      <c r="AF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O410" s="1"/>
      <c r="P410" s="1"/>
      <c r="Q410" s="1"/>
      <c r="S410" s="1"/>
      <c r="T410" s="1"/>
      <c r="U410" s="1"/>
      <c r="V410" s="1"/>
      <c r="W410" s="1"/>
      <c r="X410" s="1"/>
      <c r="Y410" s="1"/>
      <c r="Z410" s="1"/>
      <c r="AB410" s="1"/>
      <c r="AC410" s="1"/>
      <c r="AE410" s="1"/>
      <c r="AF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S411" s="1"/>
      <c r="T411" s="1"/>
      <c r="U411" s="1"/>
      <c r="V411" s="1"/>
      <c r="W411" s="1"/>
      <c r="X411" s="1"/>
      <c r="Y411" s="1"/>
      <c r="Z411" s="1"/>
      <c r="AB411" s="1"/>
      <c r="AC411" s="1"/>
      <c r="AE411" s="1"/>
      <c r="AF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S412" s="1"/>
      <c r="T412" s="1"/>
      <c r="U412" s="1"/>
      <c r="V412" s="1"/>
      <c r="W412" s="1"/>
      <c r="X412" s="1"/>
      <c r="Y412" s="1"/>
      <c r="Z412" s="1"/>
      <c r="AB412" s="1"/>
      <c r="AC412" s="1"/>
      <c r="AE412" s="1"/>
      <c r="AF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E413" s="1"/>
      <c r="AF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S414" s="1"/>
      <c r="T414" s="1"/>
      <c r="U414" s="1"/>
      <c r="V414" s="1"/>
      <c r="W414" s="1"/>
      <c r="X414" s="1"/>
      <c r="Y414" s="1"/>
      <c r="Z414" s="1"/>
      <c r="AB414" s="1"/>
      <c r="AC414" s="1"/>
      <c r="AE414" s="1"/>
      <c r="AF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E415" s="1"/>
      <c r="AF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E416" s="1"/>
      <c r="AF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E417" s="1"/>
      <c r="AF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S418" s="1"/>
      <c r="T418" s="1"/>
      <c r="U418" s="1"/>
      <c r="V418" s="1"/>
      <c r="W418" s="1"/>
      <c r="X418" s="1"/>
      <c r="Y418" s="1"/>
      <c r="Z418" s="1"/>
      <c r="AB418" s="1"/>
      <c r="AC418" s="1"/>
      <c r="AE418" s="1"/>
      <c r="AF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O419" s="1"/>
      <c r="P419" s="1"/>
      <c r="Q419" s="1"/>
      <c r="S419" s="1"/>
      <c r="T419" s="1"/>
      <c r="U419" s="1"/>
      <c r="V419" s="1"/>
      <c r="W419" s="1"/>
      <c r="X419" s="1"/>
      <c r="Y419" s="1"/>
      <c r="Z419" s="1"/>
      <c r="AB419" s="1"/>
      <c r="AC419" s="1"/>
      <c r="AE419" s="1"/>
      <c r="AF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S420" s="1"/>
      <c r="T420" s="1"/>
      <c r="U420" s="1"/>
      <c r="V420" s="1"/>
      <c r="W420" s="1"/>
      <c r="X420" s="1"/>
      <c r="Y420" s="1"/>
      <c r="Z420" s="1"/>
      <c r="AB420" s="1"/>
      <c r="AC420" s="1"/>
      <c r="AE420" s="1"/>
      <c r="AF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E421" s="1"/>
      <c r="AF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E422" s="1"/>
      <c r="AF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O423" s="1"/>
      <c r="P423" s="1"/>
      <c r="Q423" s="1"/>
      <c r="S423" s="1"/>
      <c r="T423" s="1"/>
      <c r="U423" s="1"/>
      <c r="V423" s="1"/>
      <c r="W423" s="1"/>
      <c r="X423" s="1"/>
      <c r="Y423" s="1"/>
      <c r="Z423" s="1"/>
      <c r="AB423" s="1"/>
      <c r="AC423" s="1"/>
      <c r="AE423" s="1"/>
      <c r="AF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S424" s="1"/>
      <c r="T424" s="1"/>
      <c r="U424" s="1"/>
      <c r="V424" s="1"/>
      <c r="W424" s="1"/>
      <c r="X424" s="1"/>
      <c r="Y424" s="1"/>
      <c r="Z424" s="1"/>
      <c r="AB424" s="1"/>
      <c r="AC424" s="1"/>
      <c r="AE424" s="1"/>
      <c r="AF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E425" s="1"/>
      <c r="AF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E426" s="1"/>
      <c r="AF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E427" s="1"/>
      <c r="AF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E428" s="1"/>
      <c r="AF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O429" s="1"/>
      <c r="P429" s="1"/>
      <c r="Q429" s="1"/>
      <c r="S429" s="1"/>
      <c r="T429" s="1"/>
      <c r="U429" s="1"/>
      <c r="V429" s="1"/>
      <c r="W429" s="1"/>
      <c r="X429" s="1"/>
      <c r="Y429" s="1"/>
      <c r="Z429" s="1"/>
      <c r="AB429" s="1"/>
      <c r="AC429" s="1"/>
      <c r="AE429" s="1"/>
      <c r="AF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O430" s="1"/>
      <c r="P430" s="1"/>
      <c r="Q430" s="1"/>
      <c r="S430" s="1"/>
      <c r="T430" s="1"/>
      <c r="U430" s="1"/>
      <c r="V430" s="1"/>
      <c r="W430" s="1"/>
      <c r="X430" s="1"/>
      <c r="Y430" s="1"/>
      <c r="Z430" s="1"/>
      <c r="AB430" s="1"/>
      <c r="AC430" s="1"/>
      <c r="AE430" s="1"/>
      <c r="AF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E431" s="1"/>
      <c r="AF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S432" s="1"/>
      <c r="T432" s="1"/>
      <c r="U432" s="1"/>
      <c r="V432" s="1"/>
      <c r="W432" s="1"/>
      <c r="X432" s="1"/>
      <c r="Y432" s="1"/>
      <c r="Z432" s="1"/>
      <c r="AB432" s="1"/>
      <c r="AC432" s="1"/>
      <c r="AE432" s="1"/>
      <c r="AF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O433" s="1"/>
      <c r="P433" s="1"/>
      <c r="Q433" s="1"/>
      <c r="S433" s="1"/>
      <c r="T433" s="1"/>
      <c r="U433" s="1"/>
      <c r="V433" s="1"/>
      <c r="W433" s="1"/>
      <c r="X433" s="1"/>
      <c r="Y433" s="1"/>
      <c r="Z433" s="1"/>
      <c r="AB433" s="1"/>
      <c r="AC433" s="1"/>
      <c r="AE433" s="1"/>
      <c r="AF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S434" s="1"/>
      <c r="T434" s="1"/>
      <c r="U434" s="1"/>
      <c r="V434" s="1"/>
      <c r="W434" s="1"/>
      <c r="X434" s="1"/>
      <c r="Y434" s="1"/>
      <c r="Z434" s="1"/>
      <c r="AB434" s="1"/>
      <c r="AC434" s="1"/>
      <c r="AE434" s="1"/>
      <c r="AF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E435" s="1"/>
      <c r="AF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E436" s="1"/>
      <c r="AF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S437" s="1"/>
      <c r="T437" s="1"/>
      <c r="U437" s="1"/>
      <c r="V437" s="1"/>
      <c r="W437" s="1"/>
      <c r="X437" s="1"/>
      <c r="Y437" s="1"/>
      <c r="Z437" s="1"/>
      <c r="AB437" s="1"/>
      <c r="AC437" s="1"/>
      <c r="AE437" s="1"/>
      <c r="AF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E438" s="1"/>
      <c r="AF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O439" s="1"/>
      <c r="P439" s="1"/>
      <c r="Q439" s="1"/>
      <c r="S439" s="1"/>
      <c r="T439" s="1"/>
      <c r="U439" s="1"/>
      <c r="V439" s="1"/>
      <c r="W439" s="1"/>
      <c r="X439" s="1"/>
      <c r="Y439" s="1"/>
      <c r="Z439" s="1"/>
      <c r="AB439" s="1"/>
      <c r="AC439" s="1"/>
      <c r="AE439" s="1"/>
      <c r="AF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O440" s="1"/>
      <c r="P440" s="1"/>
      <c r="Q440" s="1"/>
      <c r="S440" s="1"/>
      <c r="T440" s="1"/>
      <c r="U440" s="1"/>
      <c r="V440" s="1"/>
      <c r="W440" s="1"/>
      <c r="X440" s="1"/>
      <c r="Y440" s="1"/>
      <c r="Z440" s="1"/>
      <c r="AB440" s="1"/>
      <c r="AC440" s="1"/>
      <c r="AE440" s="1"/>
      <c r="AF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O441" s="1"/>
      <c r="P441" s="1"/>
      <c r="Q441" s="1"/>
      <c r="S441" s="1"/>
      <c r="T441" s="1"/>
      <c r="U441" s="1"/>
      <c r="V441" s="1"/>
      <c r="W441" s="1"/>
      <c r="X441" s="1"/>
      <c r="Y441" s="1"/>
      <c r="Z441" s="1"/>
      <c r="AB441" s="1"/>
      <c r="AC441" s="1"/>
      <c r="AE441" s="1"/>
      <c r="AF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S442" s="1"/>
      <c r="T442" s="1"/>
      <c r="U442" s="1"/>
      <c r="V442" s="1"/>
      <c r="W442" s="1"/>
      <c r="X442" s="1"/>
      <c r="Y442" s="1"/>
      <c r="Z442" s="1"/>
      <c r="AB442" s="1"/>
      <c r="AC442" s="1"/>
      <c r="AE442" s="1"/>
      <c r="AF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O443" s="1"/>
      <c r="P443" s="1"/>
      <c r="Q443" s="1"/>
      <c r="S443" s="1"/>
      <c r="T443" s="1"/>
      <c r="U443" s="1"/>
      <c r="V443" s="1"/>
      <c r="W443" s="1"/>
      <c r="X443" s="1"/>
      <c r="Y443" s="1"/>
      <c r="Z443" s="1"/>
      <c r="AB443" s="1"/>
      <c r="AC443" s="1"/>
      <c r="AE443" s="1"/>
      <c r="AF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O444" s="1"/>
      <c r="P444" s="1"/>
      <c r="Q444" s="1"/>
      <c r="S444" s="1"/>
      <c r="T444" s="1"/>
      <c r="U444" s="1"/>
      <c r="V444" s="1"/>
      <c r="W444" s="1"/>
      <c r="X444" s="1"/>
      <c r="Y444" s="1"/>
      <c r="Z444" s="1"/>
      <c r="AB444" s="1"/>
      <c r="AC444" s="1"/>
      <c r="AE444" s="1"/>
      <c r="AF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O445" s="1"/>
      <c r="P445" s="1"/>
      <c r="Q445" s="1"/>
      <c r="S445" s="1"/>
      <c r="T445" s="1"/>
      <c r="U445" s="1"/>
      <c r="V445" s="1"/>
      <c r="W445" s="1"/>
      <c r="X445" s="1"/>
      <c r="Y445" s="1"/>
      <c r="Z445" s="1"/>
      <c r="AB445" s="1"/>
      <c r="AC445" s="1"/>
      <c r="AE445" s="1"/>
      <c r="AF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E446" s="1"/>
      <c r="AF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S447" s="1"/>
      <c r="T447" s="1"/>
      <c r="U447" s="1"/>
      <c r="V447" s="1"/>
      <c r="W447" s="1"/>
      <c r="X447" s="1"/>
      <c r="Y447" s="1"/>
      <c r="Z447" s="1"/>
      <c r="AB447" s="1"/>
      <c r="AC447" s="1"/>
      <c r="AE447" s="1"/>
      <c r="AF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S448" s="1"/>
      <c r="T448" s="1"/>
      <c r="U448" s="1"/>
      <c r="V448" s="1"/>
      <c r="W448" s="1"/>
      <c r="X448" s="1"/>
      <c r="Y448" s="1"/>
      <c r="Z448" s="1"/>
      <c r="AB448" s="1"/>
      <c r="AC448" s="1"/>
      <c r="AE448" s="1"/>
      <c r="AF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E449" s="1"/>
      <c r="AF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O450" s="1"/>
      <c r="P450" s="1"/>
      <c r="Q450" s="1"/>
      <c r="S450" s="1"/>
      <c r="T450" s="1"/>
      <c r="U450" s="1"/>
      <c r="V450" s="1"/>
      <c r="W450" s="1"/>
      <c r="X450" s="1"/>
      <c r="Y450" s="1"/>
      <c r="Z450" s="1"/>
      <c r="AB450" s="1"/>
      <c r="AC450" s="1"/>
      <c r="AE450" s="1"/>
      <c r="AF450" s="1"/>
    </row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11.5"/>
    <col customWidth="1" min="3" max="3" width="13.75"/>
    <col customWidth="1" min="4" max="4" width="8.63"/>
    <col customWidth="1" min="5" max="5" width="22.88"/>
    <col customWidth="1" min="6" max="26" width="18.0"/>
  </cols>
  <sheetData>
    <row r="1" ht="15.75" customHeight="1">
      <c r="A1" s="3" t="s">
        <v>3890</v>
      </c>
      <c r="B1" s="4"/>
      <c r="C1" s="4"/>
      <c r="D1" s="4"/>
      <c r="E1" s="5"/>
      <c r="F1" s="6" t="s">
        <v>3060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5.75" customHeight="1">
      <c r="A2" s="8"/>
      <c r="B2" s="9"/>
      <c r="C2" s="9"/>
      <c r="D2" s="9"/>
      <c r="E2" s="10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3" t="s">
        <v>3061</v>
      </c>
      <c r="B3" s="4"/>
      <c r="C3" s="4"/>
      <c r="D3" s="4"/>
      <c r="E3" s="5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0.5" customHeight="1">
      <c r="A4" s="8"/>
      <c r="B4" s="9"/>
      <c r="C4" s="9"/>
      <c r="D4" s="9"/>
      <c r="E4" s="10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30.0" customHeight="1">
      <c r="A5" s="11">
        <v>46083.0</v>
      </c>
      <c r="B5" s="4"/>
      <c r="C5" s="12" t="s">
        <v>3062</v>
      </c>
      <c r="D5" s="13">
        <v>46089.0</v>
      </c>
      <c r="E5" s="5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8"/>
      <c r="B6" s="9"/>
      <c r="C6" s="14"/>
      <c r="D6" s="9"/>
      <c r="E6" s="10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15" t="str">
        <f>CHOOSE(WEEKDAY(A5), "Neděle", "Pondělí", "Úterý", "Středa", "Čtvrtek", "Pátek", "Sobota")</f>
        <v>Pondělí</v>
      </c>
      <c r="B7" s="5"/>
      <c r="C7" s="14"/>
      <c r="D7" s="16" t="str">
        <f>CHOOSE(WEEKDAY(D5), "Neděle", "Pondělí", "Úterý", "Středa", "Čtvrtek", "Pátek", "Sobota")</f>
        <v>Neděle</v>
      </c>
      <c r="E7" s="5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8"/>
      <c r="B8" s="10"/>
      <c r="C8" s="14"/>
      <c r="D8" s="9"/>
      <c r="E8" s="10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17" t="s">
        <v>3063</v>
      </c>
      <c r="B9" s="4"/>
      <c r="C9" s="4"/>
      <c r="D9" s="4"/>
      <c r="E9" s="5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18" t="s">
        <v>3064</v>
      </c>
      <c r="B10" s="19" t="s">
        <v>3065</v>
      </c>
      <c r="C10" s="20" t="s">
        <v>3066</v>
      </c>
      <c r="D10" s="19" t="s">
        <v>3067</v>
      </c>
      <c r="E10" s="21" t="s">
        <v>13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22" t="s">
        <v>3068</v>
      </c>
      <c r="B11" s="23">
        <v>19082.0</v>
      </c>
      <c r="C11" s="24">
        <v>19082.0</v>
      </c>
      <c r="D11" s="25">
        <f t="shared" ref="D11:D26" si="1">C11-B11</f>
        <v>0</v>
      </c>
      <c r="E11" s="26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22" t="s">
        <v>3069</v>
      </c>
      <c r="B12" s="23">
        <v>12547.0</v>
      </c>
      <c r="C12" s="24">
        <v>12547.0</v>
      </c>
      <c r="D12" s="25">
        <f t="shared" si="1"/>
        <v>0</v>
      </c>
      <c r="E12" s="33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22" t="s">
        <v>3070</v>
      </c>
      <c r="B13" s="23">
        <v>0.0</v>
      </c>
      <c r="C13" s="24"/>
      <c r="D13" s="25">
        <f t="shared" si="1"/>
        <v>0</v>
      </c>
      <c r="E13" s="33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22" t="s">
        <v>3072</v>
      </c>
      <c r="B14" s="23">
        <v>0.0</v>
      </c>
      <c r="C14" s="24"/>
      <c r="D14" s="25">
        <f t="shared" si="1"/>
        <v>0</v>
      </c>
      <c r="E14" s="33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27" t="s">
        <v>3074</v>
      </c>
      <c r="B15" s="23">
        <v>0.0</v>
      </c>
      <c r="C15" s="24"/>
      <c r="D15" s="25">
        <f t="shared" si="1"/>
        <v>0</v>
      </c>
      <c r="E15" s="33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7" t="s">
        <v>3075</v>
      </c>
      <c r="B16" s="23">
        <v>0.0</v>
      </c>
      <c r="C16" s="24"/>
      <c r="D16" s="25">
        <f t="shared" si="1"/>
        <v>0</v>
      </c>
      <c r="E16" s="33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7" t="s">
        <v>3077</v>
      </c>
      <c r="B17" s="23">
        <v>193.0</v>
      </c>
      <c r="C17" s="24">
        <v>193.0</v>
      </c>
      <c r="D17" s="25">
        <f t="shared" si="1"/>
        <v>0</v>
      </c>
      <c r="E17" s="26" t="s">
        <v>3891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27" t="s">
        <v>3078</v>
      </c>
      <c r="B18" s="23">
        <v>4760.0</v>
      </c>
      <c r="C18" s="24">
        <v>4760.0</v>
      </c>
      <c r="D18" s="25">
        <f t="shared" si="1"/>
        <v>0</v>
      </c>
      <c r="E18" s="33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28" t="s">
        <v>3079</v>
      </c>
      <c r="B19" s="23">
        <v>66298.0</v>
      </c>
      <c r="C19" s="23">
        <f t="array" ref="C19">SUMIFS(INDIRECT(A1 &amp; " Restia!C:C"), INDIRECT(A1 &amp; " Restia!A:A"), A19, INDIRECT(A1 &amp; " Restia!B:B"), "&lt;&gt;canceled")</f>
        <v>66298</v>
      </c>
      <c r="D19" s="25">
        <f t="shared" si="1"/>
        <v>0</v>
      </c>
      <c r="E19" s="33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28" t="s">
        <v>3080</v>
      </c>
      <c r="B20" s="23">
        <v>26926.0</v>
      </c>
      <c r="C20" s="7">
        <f t="array" ref="C20">SUMIFS( INDIRECT(A1 &amp; " Restia!C:C"), INDIRECT(A1 &amp; " Restia!A:A"), A20, INDIRECT(A1 &amp; " Restia!B:B"), "&lt;&gt;canceled" )</f>
        <v>26926</v>
      </c>
      <c r="D20" s="25">
        <f t="shared" si="1"/>
        <v>0</v>
      </c>
      <c r="E20" s="33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28" t="s">
        <v>3081</v>
      </c>
      <c r="B21" s="23">
        <v>54591.0</v>
      </c>
      <c r="C21" s="7">
        <f t="array" ref="C21">SUMIFS( INDIRECT(A1 &amp; " Restia!C:C"), INDIRECT(A1 &amp; " Restia!A:A"), "damejidlo", INDIRECT(A1 &amp; " Restia!G:G"), "online", INDIRECT(A1 &amp; " Restia!B:B"), "&lt;&gt;canceled" )</f>
        <v>54591</v>
      </c>
      <c r="D21" s="25">
        <f t="shared" si="1"/>
        <v>0</v>
      </c>
      <c r="E21" s="33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28" t="s">
        <v>3082</v>
      </c>
      <c r="B22" s="23">
        <v>50394.0</v>
      </c>
      <c r="C22" s="7">
        <f t="array" ref="C22">SUMIFS( INDIRECT(A1 &amp; " Restia!C:C"), INDIRECT(A1 &amp; " Restia!A:A"), "generic", INDIRECT(A1 &amp; " Restia!G:G"), "online", INDIRECT(A1 &amp; " Restia!B:B"), "&lt;&gt;canceled" )</f>
        <v>50703</v>
      </c>
      <c r="D22" s="25">
        <f t="shared" si="1"/>
        <v>309</v>
      </c>
      <c r="E22" s="33"/>
      <c r="F22" s="6" t="s">
        <v>3083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28" t="s">
        <v>3084</v>
      </c>
      <c r="B23" s="23">
        <v>856.0</v>
      </c>
      <c r="C23" s="7">
        <f t="array" ref="C23">SUMIFS( INDIRECT(A1 &amp; " Restia!C:C"), INDIRECT(A1 &amp; " Restia!E:E"), "wolt kurýr", INDIRECT(A1 &amp; " Restia!A:A"), "&lt;&gt;wolt", INDIRECT(A1 &amp; " Restia!G:G"), "cash", INDIRECT(A1 &amp; " Restia!B:B"), "&lt;&gt;canceled" )</f>
        <v>856</v>
      </c>
      <c r="D23" s="25">
        <f t="shared" si="1"/>
        <v>0</v>
      </c>
      <c r="E23" s="33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28" t="s">
        <v>3085</v>
      </c>
      <c r="B24" s="23">
        <v>6970.0</v>
      </c>
      <c r="C24" s="7">
        <f t="array" ref="C24">SUMIFS( INDIRECT(A1 &amp; " Restia!C:C"), INDIRECT(A1 &amp; " Restia!A:A"), "damejidlo", INDIRECT(A1 &amp; " Restia!G:G"), "cash", INDIRECT(A1 &amp; " Restia!B:B"), "&lt;&gt;canceled")</f>
        <v>6970</v>
      </c>
      <c r="D24" s="25">
        <f t="shared" si="1"/>
        <v>0</v>
      </c>
      <c r="E24" s="33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29" t="s">
        <v>3086</v>
      </c>
      <c r="B25" s="23">
        <v>235647.0</v>
      </c>
      <c r="C25" s="7">
        <f t="array" ref="C25">SUM(INDIRECT(A1 &amp; " Restia!C:C")) - SUMIFS(INDIRECT(A1 &amp; " Restia!C:C"), INDIRECT(A1 &amp; " Restia!B:B"), "canceled")</f>
        <v>236454</v>
      </c>
      <c r="D25" s="25">
        <f t="shared" si="1"/>
        <v>807</v>
      </c>
      <c r="E25" s="33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30" t="s">
        <v>3087</v>
      </c>
      <c r="B26" s="34">
        <v>0.0</v>
      </c>
      <c r="C26" s="35">
        <f>sum(C11:C23)-C25</f>
        <v>-498</v>
      </c>
      <c r="D26" s="36">
        <f t="shared" si="1"/>
        <v>-498</v>
      </c>
      <c r="E26" s="3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D7:E8"/>
    <mergeCell ref="A9:E9"/>
    <mergeCell ref="F22:F26"/>
    <mergeCell ref="A1:E2"/>
    <mergeCell ref="F1:F5"/>
    <mergeCell ref="A3:E4"/>
    <mergeCell ref="A5:B6"/>
    <mergeCell ref="C5:C8"/>
    <mergeCell ref="D5:E6"/>
    <mergeCell ref="A7:B8"/>
  </mergeCells>
  <conditionalFormatting sqref="B26:C26 D11:D26">
    <cfRule type="cellIs" dxfId="0" priority="1" operator="lessThan">
      <formula>0</formula>
    </cfRule>
  </conditionalFormatting>
  <conditionalFormatting sqref="A7:B8">
    <cfRule type="cellIs" dxfId="1" priority="2" operator="notEqual">
      <formula>"Pondělí"</formula>
    </cfRule>
  </conditionalFormatting>
  <conditionalFormatting sqref="D7:E8">
    <cfRule type="cellIs" dxfId="1" priority="3" operator="notEqual">
      <formula>"Neděle"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11.5"/>
    <col customWidth="1" min="3" max="3" width="13.75"/>
    <col customWidth="1" min="4" max="4" width="8.63"/>
    <col customWidth="1" min="5" max="5" width="22.88"/>
    <col customWidth="1" min="6" max="26" width="18.0"/>
  </cols>
  <sheetData>
    <row r="1" ht="15.75" customHeight="1">
      <c r="A1" s="3" t="s">
        <v>3892</v>
      </c>
      <c r="B1" s="4"/>
      <c r="C1" s="4"/>
      <c r="D1" s="4"/>
      <c r="E1" s="5"/>
      <c r="F1" s="6" t="s">
        <v>3060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5.75" customHeight="1">
      <c r="A2" s="8"/>
      <c r="B2" s="9"/>
      <c r="C2" s="9"/>
      <c r="D2" s="9"/>
      <c r="E2" s="10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3" t="s">
        <v>3061</v>
      </c>
      <c r="B3" s="4"/>
      <c r="C3" s="4"/>
      <c r="D3" s="4"/>
      <c r="E3" s="5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0.5" customHeight="1">
      <c r="A4" s="8"/>
      <c r="B4" s="9"/>
      <c r="C4" s="9"/>
      <c r="D4" s="9"/>
      <c r="E4" s="10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30.0" customHeight="1">
      <c r="A5" s="11">
        <v>46083.0</v>
      </c>
      <c r="B5" s="4"/>
      <c r="C5" s="12" t="s">
        <v>3062</v>
      </c>
      <c r="D5" s="39">
        <v>46089.0</v>
      </c>
      <c r="E5" s="5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8"/>
      <c r="B6" s="9"/>
      <c r="C6" s="14"/>
      <c r="D6" s="9"/>
      <c r="E6" s="10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15" t="str">
        <f>CHOOSE(WEEKDAY(A5), "Neděle", "Pondělí", "Úterý", "Středa", "Čtvrtek", "Pátek", "Sobota")</f>
        <v>Pondělí</v>
      </c>
      <c r="B7" s="5"/>
      <c r="C7" s="14"/>
      <c r="D7" s="16" t="str">
        <f>CHOOSE(WEEKDAY(D5), "Neděle", "Pondělí", "Úterý", "Středa", "Čtvrtek", "Pátek", "Sobota")</f>
        <v>Neděle</v>
      </c>
      <c r="E7" s="5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8"/>
      <c r="B8" s="10"/>
      <c r="C8" s="14"/>
      <c r="D8" s="9"/>
      <c r="E8" s="10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17" t="s">
        <v>3063</v>
      </c>
      <c r="B9" s="4"/>
      <c r="C9" s="4"/>
      <c r="D9" s="4"/>
      <c r="E9" s="5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18" t="s">
        <v>3064</v>
      </c>
      <c r="B10" s="19" t="s">
        <v>3065</v>
      </c>
      <c r="C10" s="20" t="s">
        <v>3066</v>
      </c>
      <c r="D10" s="19" t="s">
        <v>3067</v>
      </c>
      <c r="E10" s="21" t="s">
        <v>13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22" t="s">
        <v>3068</v>
      </c>
      <c r="B11" s="23">
        <v>30333.0</v>
      </c>
      <c r="C11" s="24">
        <v>30333.0</v>
      </c>
      <c r="D11" s="25">
        <f t="shared" ref="D11:D26" si="1">C11-B11</f>
        <v>0</v>
      </c>
      <c r="E11" s="26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22" t="s">
        <v>3069</v>
      </c>
      <c r="B12" s="23">
        <v>22054.0</v>
      </c>
      <c r="C12" s="24">
        <v>22054.0</v>
      </c>
      <c r="D12" s="25">
        <f t="shared" si="1"/>
        <v>0</v>
      </c>
      <c r="E12" s="26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22" t="s">
        <v>3070</v>
      </c>
      <c r="B13" s="23">
        <v>0.0</v>
      </c>
      <c r="C13" s="24"/>
      <c r="D13" s="25">
        <f t="shared" si="1"/>
        <v>0</v>
      </c>
      <c r="E13" s="33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22" t="s">
        <v>3072</v>
      </c>
      <c r="B14" s="23">
        <v>2000.0</v>
      </c>
      <c r="C14" s="24">
        <v>2000.0</v>
      </c>
      <c r="D14" s="25">
        <f t="shared" si="1"/>
        <v>0</v>
      </c>
      <c r="E14" s="33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27" t="s">
        <v>3074</v>
      </c>
      <c r="B15" s="23">
        <v>0.0</v>
      </c>
      <c r="C15" s="24"/>
      <c r="D15" s="25">
        <f t="shared" si="1"/>
        <v>0</v>
      </c>
      <c r="E15" s="26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7" t="s">
        <v>3075</v>
      </c>
      <c r="B16" s="23">
        <v>0.0</v>
      </c>
      <c r="C16" s="24">
        <v>120.0</v>
      </c>
      <c r="D16" s="25">
        <f t="shared" si="1"/>
        <v>120</v>
      </c>
      <c r="E16" s="33" t="s">
        <v>3893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7" t="s">
        <v>3077</v>
      </c>
      <c r="B17" s="23">
        <v>2943.0</v>
      </c>
      <c r="C17" s="24">
        <v>2943.0</v>
      </c>
      <c r="D17" s="25">
        <f t="shared" si="1"/>
        <v>0</v>
      </c>
      <c r="E17" s="26" t="s">
        <v>3894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27" t="s">
        <v>3078</v>
      </c>
      <c r="B18" s="23">
        <v>2160.0</v>
      </c>
      <c r="C18" s="24">
        <v>2120.0</v>
      </c>
      <c r="D18" s="25">
        <f t="shared" si="1"/>
        <v>-40</v>
      </c>
      <c r="E18" s="33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28" t="s">
        <v>3079</v>
      </c>
      <c r="B19" s="23">
        <v>99263.0</v>
      </c>
      <c r="C19" s="23">
        <f t="array" ref="C19">SUMIFS(INDIRECT(A1 &amp; " Restia!C:C"), INDIRECT(A1 &amp; " Restia!A:A"), A19, INDIRECT(A1 &amp; " Restia!B:B"), "&lt;&gt;canceled")</f>
        <v>99263</v>
      </c>
      <c r="D19" s="25">
        <f t="shared" si="1"/>
        <v>0</v>
      </c>
      <c r="E19" s="33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28" t="s">
        <v>3080</v>
      </c>
      <c r="B20" s="23">
        <v>42338.0</v>
      </c>
      <c r="C20" s="7">
        <f t="array" ref="C20">SUMIFS( INDIRECT(A1 &amp; " Restia!C:C"), INDIRECT(A1 &amp; " Restia!A:A"), A20, INDIRECT(A1 &amp; " Restia!B:B"), "&lt;&gt;canceled" )</f>
        <v>42338</v>
      </c>
      <c r="D20" s="25">
        <f t="shared" si="1"/>
        <v>0</v>
      </c>
      <c r="E20" s="33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28" t="s">
        <v>3081</v>
      </c>
      <c r="B21" s="23">
        <v>67666.0</v>
      </c>
      <c r="C21" s="7">
        <f t="array" ref="C21">SUMIFS( INDIRECT(A1 &amp; " Restia!C:C"), INDIRECT(A1 &amp; " Restia!A:A"), "damejidlo", INDIRECT(A1 &amp; " Restia!G:G"), "online", INDIRECT(A1 &amp; " Restia!B:B"), "&lt;&gt;canceled" )</f>
        <v>67345</v>
      </c>
      <c r="D21" s="25">
        <f t="shared" si="1"/>
        <v>-321</v>
      </c>
      <c r="E21" s="33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28" t="s">
        <v>3082</v>
      </c>
      <c r="B22" s="23">
        <v>59610.0</v>
      </c>
      <c r="C22" s="7">
        <f t="array" ref="C22">SUMIFS( INDIRECT(A1 &amp; " Restia!C:C"), INDIRECT(A1 &amp; " Restia!A:A"), "generic", INDIRECT(A1 &amp; " Restia!G:G"), "online", INDIRECT(A1 &amp; " Restia!B:B"), "&lt;&gt;canceled" )</f>
        <v>59610</v>
      </c>
      <c r="D22" s="25">
        <f t="shared" si="1"/>
        <v>0</v>
      </c>
      <c r="E22" s="33"/>
      <c r="F22" s="6" t="s">
        <v>3083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28" t="s">
        <v>3084</v>
      </c>
      <c r="B23" s="23">
        <v>583.0</v>
      </c>
      <c r="C23" s="7">
        <f t="array" ref="C23">SUMIFS( INDIRECT(A1 &amp; " Restia!C:C"), INDIRECT(A1 &amp; " Restia!E:E"), "wolt kurýr", INDIRECT(A1 &amp; " Restia!A:A"), "&lt;&gt;wolt", INDIRECT(A1 &amp; " Restia!G:G"), "cash", INDIRECT(A1 &amp; " Restia!B:B"), "&lt;&gt;canceled" )</f>
        <v>583</v>
      </c>
      <c r="D23" s="25">
        <f t="shared" si="1"/>
        <v>0</v>
      </c>
      <c r="E23" s="33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28" t="s">
        <v>3085</v>
      </c>
      <c r="B24" s="23">
        <v>9414.0</v>
      </c>
      <c r="C24" s="7">
        <f t="array" ref="C24">SUMIFS( INDIRECT(A1 &amp; " Restia!C:C"), INDIRECT(A1 &amp; " Restia!A:A"), "damejidlo", INDIRECT(A1 &amp; " Restia!G:G"), "cash", INDIRECT(A1 &amp; " Restia!B:B"), "&lt;&gt;canceled")</f>
        <v>9414</v>
      </c>
      <c r="D24" s="25">
        <f t="shared" si="1"/>
        <v>0</v>
      </c>
      <c r="E24" s="33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29" t="s">
        <v>3086</v>
      </c>
      <c r="B25" s="23">
        <v>328949.0</v>
      </c>
      <c r="C25" s="7">
        <f t="array" ref="C25">SUM(INDIRECT(A1 &amp; " Restia!C:C")) - SUMIFS(INDIRECT(A1 &amp; " Restia!C:C"), INDIRECT(A1 &amp; " Restia!B:B"), "canceled")</f>
        <v>328628</v>
      </c>
      <c r="D25" s="25">
        <f t="shared" si="1"/>
        <v>-321</v>
      </c>
      <c r="E25" s="33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30" t="s">
        <v>3087</v>
      </c>
      <c r="B26" s="34">
        <v>1.0</v>
      </c>
      <c r="C26" s="35">
        <f>sum(C11:C23)-C25</f>
        <v>81</v>
      </c>
      <c r="D26" s="36">
        <f t="shared" si="1"/>
        <v>80</v>
      </c>
      <c r="E26" s="3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D7:E8"/>
    <mergeCell ref="A9:E9"/>
    <mergeCell ref="F22:F26"/>
    <mergeCell ref="A1:E2"/>
    <mergeCell ref="F1:F5"/>
    <mergeCell ref="A3:E4"/>
    <mergeCell ref="A5:B6"/>
    <mergeCell ref="C5:C8"/>
    <mergeCell ref="D5:E6"/>
    <mergeCell ref="A7:B8"/>
  </mergeCells>
  <conditionalFormatting sqref="B26:C26 D11:D26">
    <cfRule type="cellIs" dxfId="0" priority="1" operator="lessThan">
      <formula>0</formula>
    </cfRule>
  </conditionalFormatting>
  <conditionalFormatting sqref="A7:B8">
    <cfRule type="cellIs" dxfId="1" priority="2" operator="notEqual">
      <formula>"Pondělí"</formula>
    </cfRule>
  </conditionalFormatting>
  <conditionalFormatting sqref="D7:E8">
    <cfRule type="cellIs" dxfId="1" priority="3" operator="notEqual">
      <formula>"Neděle"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11.5"/>
    <col customWidth="1" min="3" max="3" width="13.75"/>
    <col customWidth="1" min="4" max="4" width="8.63"/>
    <col customWidth="1" min="5" max="5" width="22.88"/>
    <col customWidth="1" min="6" max="26" width="18.0"/>
  </cols>
  <sheetData>
    <row r="1" ht="15.75" customHeight="1">
      <c r="A1" s="3" t="s">
        <v>3895</v>
      </c>
      <c r="B1" s="4"/>
      <c r="C1" s="4"/>
      <c r="D1" s="4"/>
      <c r="E1" s="5"/>
      <c r="F1" s="6" t="s">
        <v>3060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5.75" customHeight="1">
      <c r="A2" s="8"/>
      <c r="B2" s="9"/>
      <c r="C2" s="9"/>
      <c r="D2" s="9"/>
      <c r="E2" s="10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3" t="s">
        <v>3061</v>
      </c>
      <c r="B3" s="4"/>
      <c r="C3" s="4"/>
      <c r="D3" s="4"/>
      <c r="E3" s="5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0.5" customHeight="1">
      <c r="A4" s="8"/>
      <c r="B4" s="9"/>
      <c r="C4" s="9"/>
      <c r="D4" s="9"/>
      <c r="E4" s="10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30.0" customHeight="1">
      <c r="A5" s="11">
        <v>46083.0</v>
      </c>
      <c r="B5" s="4"/>
      <c r="C5" s="12" t="s">
        <v>3062</v>
      </c>
      <c r="D5" s="13">
        <v>46089.0</v>
      </c>
      <c r="E5" s="5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8"/>
      <c r="B6" s="9"/>
      <c r="C6" s="14"/>
      <c r="D6" s="9"/>
      <c r="E6" s="10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15" t="str">
        <f>CHOOSE(WEEKDAY(A5), "Neděle", "Pondělí", "Úterý", "Středa", "Čtvrtek", "Pátek", "Sobota")</f>
        <v>Pondělí</v>
      </c>
      <c r="B7" s="5"/>
      <c r="C7" s="14"/>
      <c r="D7" s="16" t="str">
        <f>CHOOSE(WEEKDAY(D5), "Neděle", "Pondělí", "Úterý", "Středa", "Čtvrtek", "Pátek", "Sobota")</f>
        <v>Neděle</v>
      </c>
      <c r="E7" s="5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8"/>
      <c r="B8" s="10"/>
      <c r="C8" s="14"/>
      <c r="D8" s="9"/>
      <c r="E8" s="10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17" t="s">
        <v>3063</v>
      </c>
      <c r="B9" s="4"/>
      <c r="C9" s="4"/>
      <c r="D9" s="4"/>
      <c r="E9" s="5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18" t="s">
        <v>3064</v>
      </c>
      <c r="B10" s="19" t="s">
        <v>3065</v>
      </c>
      <c r="C10" s="20" t="s">
        <v>3066</v>
      </c>
      <c r="D10" s="19" t="s">
        <v>3067</v>
      </c>
      <c r="E10" s="21" t="s">
        <v>13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22" t="s">
        <v>3068</v>
      </c>
      <c r="B11" s="23">
        <v>3799.0</v>
      </c>
      <c r="C11" s="24">
        <v>3947.0</v>
      </c>
      <c r="D11" s="25">
        <f t="shared" ref="D11:D26" si="1">C11-B11</f>
        <v>148</v>
      </c>
      <c r="E11" s="33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22" t="s">
        <v>3069</v>
      </c>
      <c r="B12" s="23">
        <v>14228.5</v>
      </c>
      <c r="C12" s="24">
        <v>14228.5</v>
      </c>
      <c r="D12" s="25">
        <f t="shared" si="1"/>
        <v>0</v>
      </c>
      <c r="E12" s="33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22" t="s">
        <v>3070</v>
      </c>
      <c r="B13" s="23">
        <v>0.0</v>
      </c>
      <c r="C13" s="24"/>
      <c r="D13" s="25">
        <f t="shared" si="1"/>
        <v>0</v>
      </c>
      <c r="E13" s="33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22" t="s">
        <v>3072</v>
      </c>
      <c r="B14" s="23">
        <v>1000.0</v>
      </c>
      <c r="C14" s="24">
        <v>1000.0</v>
      </c>
      <c r="D14" s="25">
        <f t="shared" si="1"/>
        <v>0</v>
      </c>
      <c r="E14" s="33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27" t="s">
        <v>3074</v>
      </c>
      <c r="B15" s="23">
        <v>0.0</v>
      </c>
      <c r="C15" s="24"/>
      <c r="D15" s="25">
        <f t="shared" si="1"/>
        <v>0</v>
      </c>
      <c r="E15" s="33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7" t="s">
        <v>3075</v>
      </c>
      <c r="B16" s="23">
        <v>0.0</v>
      </c>
      <c r="C16" s="24"/>
      <c r="D16" s="25">
        <f t="shared" si="1"/>
        <v>0</v>
      </c>
      <c r="E16" s="33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7" t="s">
        <v>3077</v>
      </c>
      <c r="B17" s="23">
        <v>7312.0</v>
      </c>
      <c r="C17" s="24">
        <v>7311.0</v>
      </c>
      <c r="D17" s="25">
        <f t="shared" si="1"/>
        <v>-1</v>
      </c>
      <c r="E17" s="26" t="s">
        <v>3896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27" t="s">
        <v>3078</v>
      </c>
      <c r="B18" s="23">
        <v>1880.0</v>
      </c>
      <c r="C18" s="24">
        <v>1760.0</v>
      </c>
      <c r="D18" s="25">
        <f t="shared" si="1"/>
        <v>-120</v>
      </c>
      <c r="E18" s="26" t="s">
        <v>3897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28" t="s">
        <v>3079</v>
      </c>
      <c r="B19" s="40">
        <v>80243.0</v>
      </c>
      <c r="C19" s="40">
        <f t="array" ref="C19">SUMIFS(INDIRECT(A1 &amp; " Restia!C:C"), INDIRECT(A1 &amp; " Restia!A:A"), A19, INDIRECT(A1 &amp; " Restia!B:B"), "&lt;&gt;canceled")</f>
        <v>79969</v>
      </c>
      <c r="D19" s="31">
        <f t="shared" si="1"/>
        <v>-274</v>
      </c>
      <c r="E19" s="33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28" t="s">
        <v>3080</v>
      </c>
      <c r="B20" s="23">
        <v>39363.0</v>
      </c>
      <c r="C20" s="7">
        <f t="array" ref="C20">SUMIFS( INDIRECT(A1 &amp; " Restia!C:C"), INDIRECT(A1 &amp; " Restia!A:A"), A20, INDIRECT(A1 &amp; " Restia!B:B"), "&lt;&gt;canceled" )</f>
        <v>39363</v>
      </c>
      <c r="D20" s="25">
        <f t="shared" si="1"/>
        <v>0</v>
      </c>
      <c r="E20" s="33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28" t="s">
        <v>3081</v>
      </c>
      <c r="B21" s="23">
        <v>21596.0</v>
      </c>
      <c r="C21" s="7">
        <f t="array" ref="C21">SUMIFS( INDIRECT(A1 &amp; " Restia!C:C"), INDIRECT(A1 &amp; " Restia!A:A"), "damejidlo", INDIRECT(A1 &amp; " Restia!G:G"), "online", INDIRECT(A1 &amp; " Restia!B:B"), "&lt;&gt;canceled" )</f>
        <v>20739</v>
      </c>
      <c r="D21" s="25">
        <f t="shared" si="1"/>
        <v>-857</v>
      </c>
      <c r="E21" s="33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28" t="s">
        <v>3082</v>
      </c>
      <c r="B22" s="23">
        <v>41503.0</v>
      </c>
      <c r="C22" s="7">
        <f t="array" ref="C22">SUMIFS( INDIRECT(A1 &amp; " Restia!C:C"), INDIRECT(A1 &amp; " Restia!A:A"), "generic", INDIRECT(A1 &amp; " Restia!G:G"), "online", INDIRECT(A1 &amp; " Restia!B:B"), "&lt;&gt;canceled" )</f>
        <v>41503</v>
      </c>
      <c r="D22" s="25">
        <f t="shared" si="1"/>
        <v>0</v>
      </c>
      <c r="E22" s="33"/>
      <c r="F22" s="6" t="s">
        <v>3083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28" t="s">
        <v>3084</v>
      </c>
      <c r="B23" s="23">
        <v>1615.0</v>
      </c>
      <c r="C23" s="7">
        <f t="array" ref="C23">SUMIFS( INDIRECT(A1 &amp; " Restia!C:C"), INDIRECT(A1 &amp; " Restia!E:E"), "wolt kurýr", INDIRECT(A1 &amp; " Restia!A:A"), "&lt;&gt;wolt", INDIRECT(A1 &amp; " Restia!G:G"), "cash", INDIRECT(A1 &amp; " Restia!B:B"), "&lt;&gt;canceled" )</f>
        <v>1615</v>
      </c>
      <c r="D23" s="25">
        <f t="shared" si="1"/>
        <v>0</v>
      </c>
      <c r="E23" s="33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28" t="s">
        <v>3085</v>
      </c>
      <c r="B24" s="23">
        <v>0.0</v>
      </c>
      <c r="C24" s="7">
        <f t="array" ref="C24">SUMIFS( INDIRECT(A1 &amp; " Restia!C:C"), INDIRECT(A1 &amp; " Restia!A:A"), "damejidlo", INDIRECT(A1 &amp; " Restia!G:G"), "cash", INDIRECT(A1 &amp; " Restia!B:B"), "&lt;&gt;canceled")</f>
        <v>0</v>
      </c>
      <c r="D24" s="25">
        <f t="shared" si="1"/>
        <v>0</v>
      </c>
      <c r="E24" s="33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29" t="s">
        <v>3086</v>
      </c>
      <c r="B25" s="40">
        <v>212566.0</v>
      </c>
      <c r="C25" s="41">
        <f t="array" ref="C25">SUM(INDIRECT(A1 &amp; " Restia!C:C")) - SUMIFS(INDIRECT(A1 &amp; " Restia!C:C"), INDIRECT(A1 &amp; " Restia!B:B"), "canceled")</f>
        <v>211435</v>
      </c>
      <c r="D25" s="31">
        <f t="shared" si="1"/>
        <v>-1131</v>
      </c>
      <c r="E25" s="33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30" t="s">
        <v>3087</v>
      </c>
      <c r="B26" s="34">
        <v>-26.5</v>
      </c>
      <c r="C26" s="42">
        <f>sum(C11:C23)-C25</f>
        <v>0.5</v>
      </c>
      <c r="D26" s="43">
        <f t="shared" si="1"/>
        <v>27</v>
      </c>
      <c r="E26" s="3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D7:E8"/>
    <mergeCell ref="A9:E9"/>
    <mergeCell ref="F22:F26"/>
    <mergeCell ref="A1:E2"/>
    <mergeCell ref="F1:F5"/>
    <mergeCell ref="A3:E4"/>
    <mergeCell ref="A5:B6"/>
    <mergeCell ref="C5:C8"/>
    <mergeCell ref="D5:E6"/>
    <mergeCell ref="A7:B8"/>
  </mergeCells>
  <conditionalFormatting sqref="B26:C26 D11:D26">
    <cfRule type="cellIs" dxfId="0" priority="1" operator="lessThan">
      <formula>0</formula>
    </cfRule>
  </conditionalFormatting>
  <conditionalFormatting sqref="A7:B8">
    <cfRule type="cellIs" dxfId="1" priority="2" operator="notEqual">
      <formula>"Pondělí"</formula>
    </cfRule>
  </conditionalFormatting>
  <conditionalFormatting sqref="D7:E8">
    <cfRule type="cellIs" dxfId="1" priority="3" operator="notEqual">
      <formula>"Neděle"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hidden="1" customHeight="1">
      <c r="A1" s="3" t="s">
        <v>3088</v>
      </c>
      <c r="B1" s="4"/>
      <c r="C1" s="4"/>
      <c r="D1" s="4"/>
      <c r="E1" s="5"/>
    </row>
    <row r="2" ht="15.75" hidden="1" customHeight="1">
      <c r="A2" s="8"/>
      <c r="B2" s="9"/>
      <c r="C2" s="9"/>
      <c r="D2" s="9"/>
      <c r="E2" s="10"/>
    </row>
    <row r="3" ht="15.75" hidden="1" customHeight="1">
      <c r="A3" s="3" t="s">
        <v>3061</v>
      </c>
      <c r="B3" s="4"/>
      <c r="C3" s="4"/>
      <c r="D3" s="4"/>
      <c r="E3" s="5"/>
    </row>
    <row r="4" ht="15.75" hidden="1" customHeight="1">
      <c r="A4" s="8"/>
      <c r="B4" s="9"/>
      <c r="C4" s="9"/>
      <c r="D4" s="9"/>
      <c r="E4" s="10"/>
    </row>
    <row r="5" ht="15.75" hidden="1" customHeight="1">
      <c r="A5" s="11">
        <v>45887.0</v>
      </c>
      <c r="B5" s="4"/>
      <c r="C5" s="12" t="s">
        <v>3062</v>
      </c>
      <c r="D5" s="13">
        <v>45893.0</v>
      </c>
      <c r="E5" s="5"/>
    </row>
    <row r="6" ht="15.75" hidden="1" customHeight="1">
      <c r="A6" s="8"/>
      <c r="B6" s="9"/>
      <c r="C6" s="14"/>
      <c r="D6" s="9"/>
      <c r="E6" s="10"/>
    </row>
    <row r="7" ht="15.75" hidden="1" customHeight="1">
      <c r="A7" s="44" t="s">
        <v>3898</v>
      </c>
      <c r="B7" s="5"/>
      <c r="C7" s="14"/>
      <c r="D7" s="45" t="s">
        <v>3899</v>
      </c>
      <c r="E7" s="5"/>
    </row>
    <row r="8" ht="15.75" hidden="1" customHeight="1">
      <c r="A8" s="8"/>
      <c r="B8" s="10"/>
      <c r="C8" s="14"/>
      <c r="D8" s="9"/>
      <c r="E8" s="10"/>
    </row>
    <row r="9" ht="15.75" hidden="1" customHeight="1">
      <c r="A9" s="17" t="s">
        <v>3063</v>
      </c>
      <c r="B9" s="4"/>
      <c r="C9" s="4"/>
      <c r="D9" s="4"/>
      <c r="E9" s="5"/>
    </row>
    <row r="10" ht="15.75" hidden="1" customHeight="1">
      <c r="A10" s="18" t="s">
        <v>3064</v>
      </c>
      <c r="B10" s="19" t="s">
        <v>3065</v>
      </c>
      <c r="C10" s="20" t="s">
        <v>3066</v>
      </c>
      <c r="D10" s="19" t="s">
        <v>3067</v>
      </c>
      <c r="E10" s="21" t="s">
        <v>13</v>
      </c>
    </row>
    <row r="11" ht="15.75" hidden="1" customHeight="1">
      <c r="A11" s="22" t="s">
        <v>3068</v>
      </c>
      <c r="B11" s="23">
        <v>16108.0</v>
      </c>
      <c r="C11" s="24">
        <v>16108.0</v>
      </c>
      <c r="D11" s="25">
        <v>0.0</v>
      </c>
      <c r="E11" s="26"/>
    </row>
    <row r="12" ht="15.75" hidden="1" customHeight="1">
      <c r="A12" s="22" t="s">
        <v>3069</v>
      </c>
      <c r="B12" s="23">
        <v>19386.0</v>
      </c>
      <c r="C12" s="24">
        <v>19386.0</v>
      </c>
      <c r="D12" s="25">
        <v>0.0</v>
      </c>
      <c r="E12" s="26"/>
    </row>
    <row r="13" ht="15.75" hidden="1" customHeight="1">
      <c r="A13" s="22" t="s">
        <v>3070</v>
      </c>
      <c r="B13" s="23">
        <v>0.0</v>
      </c>
      <c r="C13" s="24"/>
      <c r="D13" s="25">
        <v>0.0</v>
      </c>
      <c r="E13" s="26"/>
    </row>
    <row r="14" ht="15.75" hidden="1" customHeight="1">
      <c r="A14" s="22" t="s">
        <v>3072</v>
      </c>
      <c r="B14" s="23">
        <v>0.0</v>
      </c>
      <c r="C14" s="24"/>
      <c r="D14" s="25">
        <v>0.0</v>
      </c>
      <c r="E14" s="26"/>
    </row>
    <row r="15" ht="15.75" hidden="1" customHeight="1">
      <c r="A15" s="27" t="s">
        <v>3074</v>
      </c>
      <c r="B15" s="23">
        <v>0.0</v>
      </c>
      <c r="C15" s="24"/>
      <c r="D15" s="25">
        <v>0.0</v>
      </c>
      <c r="E15" s="26"/>
    </row>
    <row r="16" ht="15.75" hidden="1" customHeight="1">
      <c r="A16" s="27" t="s">
        <v>3075</v>
      </c>
      <c r="B16" s="23">
        <v>100.0</v>
      </c>
      <c r="C16" s="24">
        <v>100.0</v>
      </c>
      <c r="D16" s="25">
        <v>0.0</v>
      </c>
      <c r="E16" s="26"/>
    </row>
    <row r="17" ht="15.75" hidden="1" customHeight="1">
      <c r="A17" s="27" t="s">
        <v>3077</v>
      </c>
      <c r="B17" s="23">
        <v>0.0</v>
      </c>
      <c r="C17" s="24"/>
      <c r="D17" s="25">
        <v>0.0</v>
      </c>
      <c r="E17" s="26"/>
    </row>
    <row r="18" ht="15.75" hidden="1" customHeight="1">
      <c r="A18" s="27" t="s">
        <v>3078</v>
      </c>
      <c r="B18" s="23">
        <v>240.0</v>
      </c>
      <c r="C18" s="24">
        <v>240.0</v>
      </c>
      <c r="D18" s="25">
        <v>0.0</v>
      </c>
      <c r="E18" s="26"/>
    </row>
    <row r="19" ht="15.75" hidden="1" customHeight="1">
      <c r="A19" s="28" t="s">
        <v>3079</v>
      </c>
      <c r="B19" s="23">
        <v>1490.0</v>
      </c>
      <c r="C19" s="23">
        <v>1490.0</v>
      </c>
      <c r="D19" s="25">
        <v>0.0</v>
      </c>
      <c r="E19" s="26"/>
    </row>
    <row r="20" ht="15.75" hidden="1" customHeight="1">
      <c r="A20" s="28" t="s">
        <v>3080</v>
      </c>
      <c r="B20" s="23">
        <v>10624.0</v>
      </c>
      <c r="C20" s="7">
        <v>10624.0</v>
      </c>
      <c r="D20" s="25">
        <v>0.0</v>
      </c>
      <c r="E20" s="26"/>
    </row>
    <row r="21" ht="15.75" hidden="1" customHeight="1">
      <c r="A21" s="28" t="s">
        <v>3081</v>
      </c>
      <c r="B21" s="23">
        <v>20553.0</v>
      </c>
      <c r="C21" s="7">
        <v>20204.0</v>
      </c>
      <c r="D21" s="25">
        <v>-349.0</v>
      </c>
      <c r="E21" s="26"/>
    </row>
    <row r="22" ht="15.75" hidden="1" customHeight="1">
      <c r="A22" s="28" t="s">
        <v>3082</v>
      </c>
      <c r="B22" s="23">
        <v>4305.0</v>
      </c>
      <c r="C22" s="7">
        <v>4305.0</v>
      </c>
      <c r="D22" s="25">
        <v>0.0</v>
      </c>
      <c r="E22" s="26"/>
    </row>
    <row r="23" ht="15.75" hidden="1" customHeight="1">
      <c r="A23" s="28" t="s">
        <v>3084</v>
      </c>
      <c r="B23" s="23">
        <v>0.0</v>
      </c>
      <c r="C23" s="7">
        <v>0.0</v>
      </c>
      <c r="D23" s="25">
        <v>0.0</v>
      </c>
      <c r="E23" s="26"/>
    </row>
    <row r="24" ht="15.75" hidden="1" customHeight="1">
      <c r="A24" s="28" t="s">
        <v>3085</v>
      </c>
      <c r="B24" s="23">
        <v>2455.0</v>
      </c>
      <c r="C24" s="7">
        <v>2455.0</v>
      </c>
      <c r="D24" s="25">
        <v>0.0</v>
      </c>
      <c r="E24" s="26"/>
    </row>
    <row r="25" ht="15.75" hidden="1" customHeight="1">
      <c r="A25" s="29" t="s">
        <v>3086</v>
      </c>
      <c r="B25" s="23">
        <v>72793.0</v>
      </c>
      <c r="C25" s="7">
        <v>72801.0</v>
      </c>
      <c r="D25" s="25">
        <v>8.0</v>
      </c>
      <c r="E25" s="26"/>
    </row>
    <row r="26" ht="15.75" hidden="1" customHeight="1">
      <c r="A26" s="30" t="s">
        <v>3087</v>
      </c>
      <c r="B26" s="31">
        <v>13.0</v>
      </c>
      <c r="C26" s="25">
        <v>-344.0</v>
      </c>
      <c r="D26" s="25">
        <v>-357.0</v>
      </c>
      <c r="E26" s="32"/>
    </row>
    <row r="27" ht="15.75" hidden="1" customHeight="1"/>
    <row r="28" ht="15.75" hidden="1" customHeight="1"/>
    <row r="29" ht="15.75" hidden="1" customHeight="1"/>
    <row r="30" ht="15.75" hidden="1" customHeight="1">
      <c r="A30" s="3" t="s">
        <v>3088</v>
      </c>
      <c r="B30" s="4"/>
      <c r="C30" s="4"/>
      <c r="D30" s="4"/>
      <c r="E30" s="5"/>
    </row>
    <row r="31" ht="15.75" hidden="1" customHeight="1">
      <c r="A31" s="8"/>
      <c r="B31" s="9"/>
      <c r="C31" s="9"/>
      <c r="D31" s="9"/>
      <c r="E31" s="10"/>
    </row>
    <row r="32" ht="15.75" hidden="1" customHeight="1">
      <c r="A32" s="3" t="s">
        <v>3061</v>
      </c>
      <c r="B32" s="4"/>
      <c r="C32" s="4"/>
      <c r="D32" s="4"/>
      <c r="E32" s="5"/>
    </row>
    <row r="33" ht="15.75" hidden="1" customHeight="1">
      <c r="A33" s="8"/>
      <c r="B33" s="9"/>
      <c r="C33" s="9"/>
      <c r="D33" s="9"/>
      <c r="E33" s="10"/>
    </row>
    <row r="34" ht="15.75" hidden="1" customHeight="1">
      <c r="A34" s="11">
        <v>45894.0</v>
      </c>
      <c r="B34" s="4"/>
      <c r="C34" s="12" t="s">
        <v>3062</v>
      </c>
      <c r="D34" s="13">
        <v>45900.0</v>
      </c>
      <c r="E34" s="5"/>
    </row>
    <row r="35" ht="15.75" hidden="1" customHeight="1">
      <c r="A35" s="8"/>
      <c r="B35" s="9"/>
      <c r="C35" s="14"/>
      <c r="D35" s="9"/>
      <c r="E35" s="10"/>
    </row>
    <row r="36" ht="15.75" hidden="1" customHeight="1">
      <c r="A36" s="44" t="s">
        <v>3898</v>
      </c>
      <c r="B36" s="5"/>
      <c r="C36" s="14"/>
      <c r="D36" s="45" t="s">
        <v>3899</v>
      </c>
      <c r="E36" s="5"/>
    </row>
    <row r="37" ht="15.75" hidden="1" customHeight="1">
      <c r="A37" s="8"/>
      <c r="B37" s="10"/>
      <c r="C37" s="14"/>
      <c r="D37" s="9"/>
      <c r="E37" s="10"/>
    </row>
    <row r="38" ht="15.75" hidden="1" customHeight="1">
      <c r="A38" s="17" t="s">
        <v>3063</v>
      </c>
      <c r="B38" s="4"/>
      <c r="C38" s="4"/>
      <c r="D38" s="4"/>
      <c r="E38" s="5"/>
    </row>
    <row r="39" ht="15.75" hidden="1" customHeight="1">
      <c r="A39" s="18" t="s">
        <v>3064</v>
      </c>
      <c r="B39" s="19" t="s">
        <v>3065</v>
      </c>
      <c r="C39" s="20" t="s">
        <v>3066</v>
      </c>
      <c r="D39" s="19" t="s">
        <v>3067</v>
      </c>
      <c r="E39" s="21" t="s">
        <v>13</v>
      </c>
    </row>
    <row r="40" ht="15.75" hidden="1" customHeight="1">
      <c r="A40" s="22" t="s">
        <v>3068</v>
      </c>
      <c r="B40" s="23">
        <v>20728.0</v>
      </c>
      <c r="C40" s="24">
        <v>20728.0</v>
      </c>
      <c r="D40" s="25">
        <v>0.0</v>
      </c>
      <c r="E40" s="26"/>
    </row>
    <row r="41" ht="15.75" hidden="1" customHeight="1">
      <c r="A41" s="22" t="s">
        <v>3069</v>
      </c>
      <c r="B41" s="23">
        <v>20229.0</v>
      </c>
      <c r="C41" s="24">
        <v>20229.0</v>
      </c>
      <c r="D41" s="25">
        <v>0.0</v>
      </c>
      <c r="E41" s="26"/>
    </row>
    <row r="42" ht="15.75" hidden="1" customHeight="1">
      <c r="A42" s="22" t="s">
        <v>3070</v>
      </c>
      <c r="B42" s="23">
        <v>0.0</v>
      </c>
      <c r="C42" s="24"/>
      <c r="D42" s="25">
        <v>0.0</v>
      </c>
      <c r="E42" s="26"/>
    </row>
    <row r="43" ht="15.75" hidden="1" customHeight="1">
      <c r="A43" s="22" t="s">
        <v>3072</v>
      </c>
      <c r="B43" s="23">
        <v>0.0</v>
      </c>
      <c r="C43" s="24"/>
      <c r="D43" s="25">
        <v>0.0</v>
      </c>
      <c r="E43" s="26"/>
    </row>
    <row r="44" ht="15.75" hidden="1" customHeight="1">
      <c r="A44" s="27" t="s">
        <v>3074</v>
      </c>
      <c r="B44" s="23">
        <v>0.0</v>
      </c>
      <c r="C44" s="24"/>
      <c r="D44" s="25">
        <v>0.0</v>
      </c>
      <c r="E44" s="26"/>
    </row>
    <row r="45" ht="15.75" hidden="1" customHeight="1">
      <c r="A45" s="27" t="s">
        <v>3075</v>
      </c>
      <c r="B45" s="23">
        <v>602.0</v>
      </c>
      <c r="C45" s="24">
        <v>602.0</v>
      </c>
      <c r="D45" s="25">
        <v>0.0</v>
      </c>
      <c r="E45" s="26"/>
    </row>
    <row r="46" ht="15.75" hidden="1" customHeight="1">
      <c r="A46" s="27" t="s">
        <v>3077</v>
      </c>
      <c r="B46" s="23">
        <v>0.0</v>
      </c>
      <c r="C46" s="24"/>
      <c r="D46" s="25">
        <v>0.0</v>
      </c>
      <c r="E46" s="26"/>
    </row>
    <row r="47" ht="15.75" hidden="1" customHeight="1">
      <c r="A47" s="27" t="s">
        <v>3078</v>
      </c>
      <c r="B47" s="23">
        <v>320.0</v>
      </c>
      <c r="C47" s="24">
        <v>320.0</v>
      </c>
      <c r="D47" s="25">
        <v>0.0</v>
      </c>
      <c r="E47" s="26"/>
    </row>
    <row r="48" ht="15.75" hidden="1" customHeight="1">
      <c r="A48" s="28" t="s">
        <v>3079</v>
      </c>
      <c r="B48" s="23">
        <v>5067.0</v>
      </c>
      <c r="C48" s="23">
        <v>5067.0</v>
      </c>
      <c r="D48" s="25">
        <v>0.0</v>
      </c>
      <c r="E48" s="26"/>
    </row>
    <row r="49" ht="15.75" hidden="1" customHeight="1">
      <c r="A49" s="28" t="s">
        <v>3080</v>
      </c>
      <c r="B49" s="23">
        <v>21008.0</v>
      </c>
      <c r="C49" s="7">
        <v>21008.0</v>
      </c>
      <c r="D49" s="25">
        <v>0.0</v>
      </c>
      <c r="E49" s="26"/>
    </row>
    <row r="50" ht="15.75" hidden="1" customHeight="1">
      <c r="A50" s="28" t="s">
        <v>3081</v>
      </c>
      <c r="B50" s="23">
        <v>37374.81</v>
      </c>
      <c r="C50" s="7">
        <v>37016.409999999974</v>
      </c>
      <c r="D50" s="25">
        <v>-358.4000000000233</v>
      </c>
      <c r="E50" s="26"/>
    </row>
    <row r="51" ht="15.75" hidden="1" customHeight="1">
      <c r="A51" s="28" t="s">
        <v>3082</v>
      </c>
      <c r="B51" s="23">
        <v>5660.0</v>
      </c>
      <c r="C51" s="7">
        <v>5660.0</v>
      </c>
      <c r="D51" s="25">
        <v>0.0</v>
      </c>
      <c r="E51" s="26"/>
    </row>
    <row r="52" ht="15.75" hidden="1" customHeight="1">
      <c r="A52" s="28" t="s">
        <v>3084</v>
      </c>
      <c r="B52" s="23">
        <v>0.0</v>
      </c>
      <c r="C52" s="7">
        <v>0.0</v>
      </c>
      <c r="D52" s="25">
        <v>0.0</v>
      </c>
      <c r="E52" s="26"/>
    </row>
    <row r="53" ht="15.75" hidden="1" customHeight="1">
      <c r="A53" s="28" t="s">
        <v>3085</v>
      </c>
      <c r="B53" s="23">
        <v>6891.41</v>
      </c>
      <c r="C53" s="7">
        <v>6891.410000000002</v>
      </c>
      <c r="D53" s="25">
        <v>1.8189894035458565E-12</v>
      </c>
      <c r="E53" s="26"/>
    </row>
    <row r="54" ht="15.75" hidden="1" customHeight="1">
      <c r="A54" s="29" t="s">
        <v>3086</v>
      </c>
      <c r="B54" s="23">
        <v>110969.72</v>
      </c>
      <c r="C54" s="7">
        <v>110292.32000000015</v>
      </c>
      <c r="D54" s="25">
        <v>-677.3999999998487</v>
      </c>
      <c r="E54" s="26"/>
    </row>
    <row r="55" ht="15.75" hidden="1" customHeight="1">
      <c r="A55" s="30" t="s">
        <v>3087</v>
      </c>
      <c r="B55" s="31">
        <v>19.090000000003783</v>
      </c>
      <c r="C55" s="25">
        <v>338.0899999998219</v>
      </c>
      <c r="D55" s="25">
        <v>318.9999999998181</v>
      </c>
      <c r="E55" s="32"/>
    </row>
    <row r="56" ht="15.75" hidden="1" customHeight="1"/>
    <row r="57" ht="15.75" hidden="1" customHeight="1"/>
    <row r="58" ht="15.75" hidden="1" customHeight="1">
      <c r="A58" s="3" t="s">
        <v>3088</v>
      </c>
      <c r="B58" s="4"/>
      <c r="C58" s="4"/>
      <c r="D58" s="4"/>
      <c r="E58" s="5"/>
    </row>
    <row r="59" ht="15.75" hidden="1" customHeight="1">
      <c r="A59" s="8"/>
      <c r="B59" s="9"/>
      <c r="C59" s="9"/>
      <c r="D59" s="9"/>
      <c r="E59" s="10"/>
    </row>
    <row r="60" ht="15.75" hidden="1" customHeight="1">
      <c r="A60" s="3" t="s">
        <v>3061</v>
      </c>
      <c r="B60" s="4"/>
      <c r="C60" s="4"/>
      <c r="D60" s="4"/>
      <c r="E60" s="5"/>
    </row>
    <row r="61" ht="15.75" hidden="1" customHeight="1">
      <c r="A61" s="8"/>
      <c r="B61" s="9"/>
      <c r="C61" s="9"/>
      <c r="D61" s="9"/>
      <c r="E61" s="10"/>
    </row>
    <row r="62" ht="15.75" hidden="1" customHeight="1">
      <c r="A62" s="11">
        <v>45901.0</v>
      </c>
      <c r="B62" s="4"/>
      <c r="C62" s="12" t="s">
        <v>3062</v>
      </c>
      <c r="D62" s="13">
        <v>45907.0</v>
      </c>
      <c r="E62" s="5"/>
    </row>
    <row r="63" ht="15.75" hidden="1" customHeight="1">
      <c r="A63" s="8"/>
      <c r="B63" s="9"/>
      <c r="C63" s="14"/>
      <c r="D63" s="9"/>
      <c r="E63" s="10"/>
    </row>
    <row r="64" ht="15.75" hidden="1" customHeight="1">
      <c r="A64" s="44" t="s">
        <v>3898</v>
      </c>
      <c r="B64" s="5"/>
      <c r="C64" s="14"/>
      <c r="D64" s="45" t="s">
        <v>3899</v>
      </c>
      <c r="E64" s="5"/>
    </row>
    <row r="65" ht="15.75" hidden="1" customHeight="1">
      <c r="A65" s="8"/>
      <c r="B65" s="10"/>
      <c r="C65" s="14"/>
      <c r="D65" s="9"/>
      <c r="E65" s="10"/>
    </row>
    <row r="66" ht="15.75" hidden="1" customHeight="1">
      <c r="A66" s="17" t="s">
        <v>3063</v>
      </c>
      <c r="B66" s="4"/>
      <c r="C66" s="4"/>
      <c r="D66" s="4"/>
      <c r="E66" s="5"/>
    </row>
    <row r="67" ht="15.75" hidden="1" customHeight="1">
      <c r="A67" s="18" t="s">
        <v>3064</v>
      </c>
      <c r="B67" s="19" t="s">
        <v>3065</v>
      </c>
      <c r="C67" s="20" t="s">
        <v>3066</v>
      </c>
      <c r="D67" s="19" t="s">
        <v>3067</v>
      </c>
      <c r="E67" s="21" t="s">
        <v>13</v>
      </c>
    </row>
    <row r="68" ht="15.75" hidden="1" customHeight="1">
      <c r="A68" s="22" t="s">
        <v>3068</v>
      </c>
      <c r="B68" s="23">
        <v>20624.0</v>
      </c>
      <c r="C68" s="24">
        <v>20624.0</v>
      </c>
      <c r="D68" s="25">
        <v>0.0</v>
      </c>
      <c r="E68" s="26"/>
    </row>
    <row r="69" ht="15.75" hidden="1" customHeight="1">
      <c r="A69" s="22" t="s">
        <v>3069</v>
      </c>
      <c r="B69" s="23">
        <v>25434.0</v>
      </c>
      <c r="C69" s="24">
        <v>25434.0</v>
      </c>
      <c r="D69" s="25">
        <v>0.0</v>
      </c>
      <c r="E69" s="26"/>
    </row>
    <row r="70" ht="15.75" hidden="1" customHeight="1">
      <c r="A70" s="22" t="s">
        <v>3070</v>
      </c>
      <c r="B70" s="23">
        <v>0.0</v>
      </c>
      <c r="C70" s="24"/>
      <c r="D70" s="25">
        <v>0.0</v>
      </c>
      <c r="E70" s="26"/>
    </row>
    <row r="71" ht="15.75" hidden="1" customHeight="1">
      <c r="A71" s="22" t="s">
        <v>3072</v>
      </c>
      <c r="B71" s="23">
        <v>0.0</v>
      </c>
      <c r="C71" s="24"/>
      <c r="D71" s="25">
        <v>0.0</v>
      </c>
      <c r="E71" s="26"/>
    </row>
    <row r="72" ht="15.75" hidden="1" customHeight="1">
      <c r="A72" s="27" t="s">
        <v>3074</v>
      </c>
      <c r="B72" s="23">
        <v>0.0</v>
      </c>
      <c r="C72" s="24"/>
      <c r="D72" s="25">
        <v>0.0</v>
      </c>
      <c r="E72" s="26"/>
    </row>
    <row r="73" ht="15.75" hidden="1" customHeight="1">
      <c r="A73" s="27" t="s">
        <v>3075</v>
      </c>
      <c r="B73" s="23">
        <v>0.0</v>
      </c>
      <c r="C73" s="24"/>
      <c r="D73" s="25">
        <v>0.0</v>
      </c>
      <c r="E73" s="26"/>
    </row>
    <row r="74" ht="15.75" hidden="1" customHeight="1">
      <c r="A74" s="27" t="s">
        <v>3077</v>
      </c>
      <c r="B74" s="23">
        <v>280.0</v>
      </c>
      <c r="C74" s="24"/>
      <c r="D74" s="25">
        <v>-280.0</v>
      </c>
      <c r="E74" s="26"/>
    </row>
    <row r="75" ht="15.75" hidden="1" customHeight="1">
      <c r="A75" s="27" t="s">
        <v>3078</v>
      </c>
      <c r="B75" s="23">
        <v>520.0</v>
      </c>
      <c r="C75" s="24">
        <v>720.0</v>
      </c>
      <c r="D75" s="25">
        <v>200.0</v>
      </c>
      <c r="E75" s="26"/>
    </row>
    <row r="76" ht="15.75" hidden="1" customHeight="1">
      <c r="A76" s="28" t="s">
        <v>3079</v>
      </c>
      <c r="B76" s="23">
        <v>6658.0</v>
      </c>
      <c r="C76" s="23">
        <v>6658.0</v>
      </c>
      <c r="D76" s="25">
        <v>0.0</v>
      </c>
      <c r="E76" s="26"/>
    </row>
    <row r="77" ht="15.75" hidden="1" customHeight="1">
      <c r="A77" s="28" t="s">
        <v>3080</v>
      </c>
      <c r="B77" s="23">
        <v>37637.0</v>
      </c>
      <c r="C77" s="7">
        <v>37637.0</v>
      </c>
      <c r="D77" s="25">
        <v>0.0</v>
      </c>
      <c r="E77" s="26"/>
    </row>
    <row r="78" ht="15.75" hidden="1" customHeight="1">
      <c r="A78" s="28" t="s">
        <v>3081</v>
      </c>
      <c r="B78" s="23">
        <v>12705.0</v>
      </c>
      <c r="C78" s="7">
        <v>12705.0</v>
      </c>
      <c r="D78" s="25">
        <v>0.0</v>
      </c>
      <c r="E78" s="26"/>
    </row>
    <row r="79" ht="15.75" hidden="1" customHeight="1">
      <c r="A79" s="28" t="s">
        <v>3082</v>
      </c>
      <c r="B79" s="23">
        <v>9675.0</v>
      </c>
      <c r="C79" s="7">
        <v>9675.0</v>
      </c>
      <c r="D79" s="25">
        <v>0.0</v>
      </c>
      <c r="E79" s="26"/>
    </row>
    <row r="80" ht="15.75" hidden="1" customHeight="1">
      <c r="A80" s="28" t="s">
        <v>3084</v>
      </c>
      <c r="B80" s="23">
        <v>0.0</v>
      </c>
      <c r="C80" s="7">
        <v>0.0</v>
      </c>
      <c r="D80" s="25">
        <v>0.0</v>
      </c>
      <c r="E80" s="26"/>
    </row>
    <row r="81" ht="15.75" hidden="1" customHeight="1">
      <c r="A81" s="28" t="s">
        <v>3085</v>
      </c>
      <c r="B81" s="23">
        <v>3103.0</v>
      </c>
      <c r="C81" s="7">
        <v>3103.0</v>
      </c>
      <c r="D81" s="25">
        <v>0.0</v>
      </c>
      <c r="E81" s="26"/>
    </row>
    <row r="82" ht="15.75" hidden="1" customHeight="1">
      <c r="A82" s="29" t="s">
        <v>3086</v>
      </c>
      <c r="B82" s="23">
        <v>113533.0</v>
      </c>
      <c r="C82" s="7">
        <v>113533.0</v>
      </c>
      <c r="D82" s="25">
        <v>0.0</v>
      </c>
      <c r="E82" s="26"/>
    </row>
    <row r="83" ht="15.75" hidden="1" customHeight="1">
      <c r="A83" s="30" t="s">
        <v>3087</v>
      </c>
      <c r="B83" s="31">
        <v>0.0</v>
      </c>
      <c r="C83" s="25">
        <v>-80.0</v>
      </c>
      <c r="D83" s="25">
        <v>-80.0</v>
      </c>
      <c r="E83" s="32"/>
    </row>
    <row r="84" ht="15.75" hidden="1" customHeight="1"/>
    <row r="85" ht="15.75" hidden="1" customHeight="1"/>
    <row r="86" ht="15.75" hidden="1" customHeight="1">
      <c r="A86" s="3" t="s">
        <v>3088</v>
      </c>
      <c r="B86" s="4"/>
      <c r="C86" s="4"/>
      <c r="D86" s="4"/>
      <c r="E86" s="5"/>
    </row>
    <row r="87" ht="15.75" hidden="1" customHeight="1">
      <c r="A87" s="8"/>
      <c r="B87" s="9"/>
      <c r="C87" s="9"/>
      <c r="D87" s="9"/>
      <c r="E87" s="10"/>
    </row>
    <row r="88" ht="15.75" hidden="1" customHeight="1">
      <c r="A88" s="3" t="s">
        <v>3061</v>
      </c>
      <c r="B88" s="4"/>
      <c r="C88" s="4"/>
      <c r="D88" s="4"/>
      <c r="E88" s="5"/>
    </row>
    <row r="89" ht="15.75" hidden="1" customHeight="1">
      <c r="A89" s="8"/>
      <c r="B89" s="9"/>
      <c r="C89" s="9"/>
      <c r="D89" s="9"/>
      <c r="E89" s="10"/>
    </row>
    <row r="90" ht="15.75" hidden="1" customHeight="1">
      <c r="A90" s="11">
        <v>45908.0</v>
      </c>
      <c r="B90" s="4"/>
      <c r="C90" s="12" t="s">
        <v>3062</v>
      </c>
      <c r="D90" s="13">
        <v>45914.0</v>
      </c>
      <c r="E90" s="5"/>
    </row>
    <row r="91" ht="15.75" hidden="1" customHeight="1">
      <c r="A91" s="8"/>
      <c r="B91" s="9"/>
      <c r="C91" s="14"/>
      <c r="D91" s="9"/>
      <c r="E91" s="10"/>
    </row>
    <row r="92" ht="15.75" hidden="1" customHeight="1">
      <c r="A92" s="44" t="s">
        <v>3898</v>
      </c>
      <c r="B92" s="5"/>
      <c r="C92" s="14"/>
      <c r="D92" s="45" t="s">
        <v>3899</v>
      </c>
      <c r="E92" s="5"/>
    </row>
    <row r="93" ht="15.75" hidden="1" customHeight="1">
      <c r="A93" s="8"/>
      <c r="B93" s="10"/>
      <c r="C93" s="14"/>
      <c r="D93" s="9"/>
      <c r="E93" s="10"/>
    </row>
    <row r="94" ht="15.75" hidden="1" customHeight="1">
      <c r="A94" s="17" t="s">
        <v>3063</v>
      </c>
      <c r="B94" s="4"/>
      <c r="C94" s="4"/>
      <c r="D94" s="4"/>
      <c r="E94" s="5"/>
    </row>
    <row r="95" ht="15.75" hidden="1" customHeight="1">
      <c r="A95" s="18" t="s">
        <v>3064</v>
      </c>
      <c r="B95" s="19" t="s">
        <v>3065</v>
      </c>
      <c r="C95" s="20" t="s">
        <v>3066</v>
      </c>
      <c r="D95" s="19" t="s">
        <v>3067</v>
      </c>
      <c r="E95" s="21" t="s">
        <v>13</v>
      </c>
    </row>
    <row r="96" ht="15.75" hidden="1" customHeight="1">
      <c r="A96" s="22" t="s">
        <v>3068</v>
      </c>
      <c r="B96" s="23">
        <v>17770.0</v>
      </c>
      <c r="C96" s="24">
        <v>17771.0</v>
      </c>
      <c r="D96" s="25">
        <v>1.0</v>
      </c>
      <c r="E96" s="26"/>
    </row>
    <row r="97" ht="15.75" hidden="1" customHeight="1">
      <c r="A97" s="22" t="s">
        <v>3069</v>
      </c>
      <c r="B97" s="23">
        <v>27030.0</v>
      </c>
      <c r="C97" s="24">
        <v>27030.0</v>
      </c>
      <c r="D97" s="25">
        <v>0.0</v>
      </c>
      <c r="E97" s="26"/>
    </row>
    <row r="98" ht="15.75" hidden="1" customHeight="1">
      <c r="A98" s="22" t="s">
        <v>3070</v>
      </c>
      <c r="B98" s="23">
        <v>0.0</v>
      </c>
      <c r="C98" s="24"/>
      <c r="D98" s="25">
        <v>0.0</v>
      </c>
      <c r="E98" s="26"/>
    </row>
    <row r="99" ht="15.75" hidden="1" customHeight="1">
      <c r="A99" s="22" t="s">
        <v>3072</v>
      </c>
      <c r="B99" s="23">
        <v>0.0</v>
      </c>
      <c r="C99" s="24"/>
      <c r="D99" s="25">
        <v>0.0</v>
      </c>
      <c r="E99" s="26"/>
    </row>
    <row r="100" ht="15.75" hidden="1" customHeight="1">
      <c r="A100" s="27" t="s">
        <v>3074</v>
      </c>
      <c r="B100" s="23">
        <v>0.0</v>
      </c>
      <c r="C100" s="24"/>
      <c r="D100" s="25">
        <v>0.0</v>
      </c>
      <c r="E100" s="26"/>
    </row>
    <row r="101" ht="15.75" hidden="1" customHeight="1">
      <c r="A101" s="27" t="s">
        <v>3075</v>
      </c>
      <c r="B101" s="23">
        <v>0.0</v>
      </c>
      <c r="C101" s="24"/>
      <c r="D101" s="25">
        <v>0.0</v>
      </c>
      <c r="E101" s="26"/>
    </row>
    <row r="102" ht="15.75" hidden="1" customHeight="1">
      <c r="A102" s="27" t="s">
        <v>3077</v>
      </c>
      <c r="B102" s="23">
        <v>80.0</v>
      </c>
      <c r="C102" s="24"/>
      <c r="D102" s="25">
        <v>-80.0</v>
      </c>
      <c r="E102" s="26"/>
    </row>
    <row r="103" ht="15.75" hidden="1" customHeight="1">
      <c r="A103" s="27" t="s">
        <v>3078</v>
      </c>
      <c r="B103" s="23">
        <v>640.0</v>
      </c>
      <c r="C103" s="24">
        <v>720.0</v>
      </c>
      <c r="D103" s="25">
        <v>80.0</v>
      </c>
      <c r="E103" s="26"/>
    </row>
    <row r="104" ht="15.75" hidden="1" customHeight="1">
      <c r="A104" s="28" t="s">
        <v>3079</v>
      </c>
      <c r="B104" s="23">
        <v>10019.0</v>
      </c>
      <c r="C104" s="23">
        <v>10019.0</v>
      </c>
      <c r="D104" s="25">
        <v>0.0</v>
      </c>
      <c r="E104" s="26"/>
    </row>
    <row r="105" ht="15.75" hidden="1" customHeight="1">
      <c r="A105" s="28" t="s">
        <v>3080</v>
      </c>
      <c r="B105" s="23">
        <v>34942.0</v>
      </c>
      <c r="C105" s="7">
        <v>34942.0</v>
      </c>
      <c r="D105" s="25">
        <v>0.0</v>
      </c>
      <c r="E105" s="26"/>
    </row>
    <row r="106" ht="15.75" hidden="1" customHeight="1">
      <c r="A106" s="28" t="s">
        <v>3081</v>
      </c>
      <c r="B106" s="23">
        <v>10957.0</v>
      </c>
      <c r="C106" s="7">
        <v>10957.0</v>
      </c>
      <c r="D106" s="25">
        <v>0.0</v>
      </c>
      <c r="E106" s="26"/>
    </row>
    <row r="107" ht="15.75" hidden="1" customHeight="1">
      <c r="A107" s="28" t="s">
        <v>3082</v>
      </c>
      <c r="B107" s="23">
        <v>9879.0</v>
      </c>
      <c r="C107" s="7">
        <v>9879.0</v>
      </c>
      <c r="D107" s="25">
        <v>0.0</v>
      </c>
      <c r="E107" s="26"/>
    </row>
    <row r="108" ht="15.75" hidden="1" customHeight="1">
      <c r="A108" s="28" t="s">
        <v>3084</v>
      </c>
      <c r="B108" s="23">
        <v>1190.0</v>
      </c>
      <c r="C108" s="7">
        <v>1190.0</v>
      </c>
      <c r="D108" s="25">
        <v>0.0</v>
      </c>
      <c r="E108" s="26"/>
    </row>
    <row r="109" ht="15.75" hidden="1" customHeight="1">
      <c r="A109" s="28" t="s">
        <v>3085</v>
      </c>
      <c r="B109" s="23">
        <v>3604.0</v>
      </c>
      <c r="C109" s="7">
        <v>3604.0</v>
      </c>
      <c r="D109" s="25">
        <v>0.0</v>
      </c>
      <c r="E109" s="26"/>
    </row>
    <row r="110" ht="15.75" hidden="1" customHeight="1">
      <c r="A110" s="29" t="s">
        <v>3086</v>
      </c>
      <c r="B110" s="23">
        <v>112504.0</v>
      </c>
      <c r="C110" s="7">
        <v>112504.0</v>
      </c>
      <c r="D110" s="25">
        <v>0.0</v>
      </c>
      <c r="E110" s="26"/>
    </row>
    <row r="111" ht="15.75" hidden="1" customHeight="1">
      <c r="A111" s="30" t="s">
        <v>3087</v>
      </c>
      <c r="B111" s="31">
        <v>3.0</v>
      </c>
      <c r="C111" s="25">
        <v>4.0</v>
      </c>
      <c r="D111" s="25">
        <v>1.0</v>
      </c>
      <c r="E111" s="32"/>
    </row>
    <row r="112" ht="15.75" hidden="1" customHeight="1"/>
    <row r="113" ht="15.75" hidden="1" customHeight="1"/>
    <row r="114" ht="15.75" hidden="1" customHeight="1">
      <c r="A114" s="3" t="s">
        <v>3088</v>
      </c>
      <c r="B114" s="4"/>
      <c r="C114" s="4"/>
      <c r="D114" s="4"/>
      <c r="E114" s="5"/>
    </row>
    <row r="115" ht="15.75" hidden="1" customHeight="1">
      <c r="A115" s="8"/>
      <c r="B115" s="9"/>
      <c r="C115" s="9"/>
      <c r="D115" s="9"/>
      <c r="E115" s="10"/>
    </row>
    <row r="116" ht="15.75" hidden="1" customHeight="1">
      <c r="A116" s="3" t="s">
        <v>3061</v>
      </c>
      <c r="B116" s="4"/>
      <c r="C116" s="4"/>
      <c r="D116" s="4"/>
      <c r="E116" s="5"/>
    </row>
    <row r="117" ht="15.75" hidden="1" customHeight="1">
      <c r="A117" s="8"/>
      <c r="B117" s="9"/>
      <c r="C117" s="9"/>
      <c r="D117" s="9"/>
      <c r="E117" s="10"/>
    </row>
    <row r="118" ht="15.75" hidden="1" customHeight="1">
      <c r="A118" s="11">
        <v>45915.0</v>
      </c>
      <c r="B118" s="4"/>
      <c r="C118" s="12" t="s">
        <v>3062</v>
      </c>
      <c r="D118" s="13">
        <v>45921.0</v>
      </c>
      <c r="E118" s="5"/>
    </row>
    <row r="119" ht="15.75" hidden="1" customHeight="1">
      <c r="A119" s="8"/>
      <c r="B119" s="9"/>
      <c r="C119" s="14"/>
      <c r="D119" s="9"/>
      <c r="E119" s="10"/>
    </row>
    <row r="120" ht="15.75" hidden="1" customHeight="1">
      <c r="A120" s="44" t="s">
        <v>3898</v>
      </c>
      <c r="B120" s="5"/>
      <c r="C120" s="14"/>
      <c r="D120" s="45" t="s">
        <v>3899</v>
      </c>
      <c r="E120" s="5"/>
    </row>
    <row r="121" ht="15.75" hidden="1" customHeight="1">
      <c r="A121" s="8"/>
      <c r="B121" s="10"/>
      <c r="C121" s="14"/>
      <c r="D121" s="9"/>
      <c r="E121" s="10"/>
    </row>
    <row r="122" ht="15.75" hidden="1" customHeight="1">
      <c r="A122" s="17" t="s">
        <v>3063</v>
      </c>
      <c r="B122" s="4"/>
      <c r="C122" s="4"/>
      <c r="D122" s="4"/>
      <c r="E122" s="5"/>
    </row>
    <row r="123" ht="15.75" hidden="1" customHeight="1">
      <c r="A123" s="18" t="s">
        <v>3064</v>
      </c>
      <c r="B123" s="19" t="s">
        <v>3065</v>
      </c>
      <c r="C123" s="20" t="s">
        <v>3066</v>
      </c>
      <c r="D123" s="19" t="s">
        <v>3067</v>
      </c>
      <c r="E123" s="21" t="s">
        <v>13</v>
      </c>
    </row>
    <row r="124" ht="15.75" hidden="1" customHeight="1">
      <c r="A124" s="22" t="s">
        <v>3068</v>
      </c>
      <c r="B124" s="23">
        <v>14052.0</v>
      </c>
      <c r="C124" s="24">
        <v>14052.0</v>
      </c>
      <c r="D124" s="25">
        <v>0.0</v>
      </c>
      <c r="E124" s="26"/>
    </row>
    <row r="125" ht="15.75" hidden="1" customHeight="1">
      <c r="A125" s="22" t="s">
        <v>3069</v>
      </c>
      <c r="B125" s="23">
        <v>17405.0</v>
      </c>
      <c r="C125" s="24">
        <v>17405.0</v>
      </c>
      <c r="D125" s="25">
        <v>0.0</v>
      </c>
      <c r="E125" s="26"/>
    </row>
    <row r="126" ht="15.75" hidden="1" customHeight="1">
      <c r="A126" s="22" t="s">
        <v>3070</v>
      </c>
      <c r="B126" s="23">
        <v>0.0</v>
      </c>
      <c r="C126" s="24"/>
      <c r="D126" s="25">
        <v>0.0</v>
      </c>
      <c r="E126" s="26"/>
    </row>
    <row r="127" ht="15.75" hidden="1" customHeight="1">
      <c r="A127" s="22" t="s">
        <v>3072</v>
      </c>
      <c r="B127" s="23">
        <v>0.0</v>
      </c>
      <c r="C127" s="24"/>
      <c r="D127" s="25">
        <v>0.0</v>
      </c>
      <c r="E127" s="26"/>
    </row>
    <row r="128" ht="15.75" hidden="1" customHeight="1">
      <c r="A128" s="27" t="s">
        <v>3074</v>
      </c>
      <c r="B128" s="23">
        <v>0.0</v>
      </c>
      <c r="C128" s="24"/>
      <c r="D128" s="25">
        <v>0.0</v>
      </c>
      <c r="E128" s="26"/>
    </row>
    <row r="129" ht="15.75" hidden="1" customHeight="1">
      <c r="A129" s="27" t="s">
        <v>3075</v>
      </c>
      <c r="B129" s="23">
        <v>170.0</v>
      </c>
      <c r="C129" s="24">
        <v>170.0</v>
      </c>
      <c r="D129" s="25">
        <v>0.0</v>
      </c>
      <c r="E129" s="26"/>
    </row>
    <row r="130" ht="15.75" hidden="1" customHeight="1">
      <c r="A130" s="27" t="s">
        <v>3077</v>
      </c>
      <c r="B130" s="23">
        <v>1198.0</v>
      </c>
      <c r="C130" s="24">
        <v>1198.0</v>
      </c>
      <c r="D130" s="25">
        <v>0.0</v>
      </c>
      <c r="E130" s="26"/>
    </row>
    <row r="131" ht="15.75" hidden="1" customHeight="1">
      <c r="A131" s="27" t="s">
        <v>3078</v>
      </c>
      <c r="B131" s="23">
        <v>440.0</v>
      </c>
      <c r="C131" s="24">
        <v>440.0</v>
      </c>
      <c r="D131" s="25">
        <v>0.0</v>
      </c>
      <c r="E131" s="26"/>
    </row>
    <row r="132" ht="15.75" hidden="1" customHeight="1">
      <c r="A132" s="28" t="s">
        <v>3079</v>
      </c>
      <c r="B132" s="23">
        <v>7597.0</v>
      </c>
      <c r="C132" s="23">
        <v>8793.0</v>
      </c>
      <c r="D132" s="25">
        <v>1196.0</v>
      </c>
      <c r="E132" s="26"/>
    </row>
    <row r="133" ht="15.75" hidden="1" customHeight="1">
      <c r="A133" s="28" t="s">
        <v>3080</v>
      </c>
      <c r="B133" s="23">
        <v>31625.0</v>
      </c>
      <c r="C133" s="7">
        <v>31625.0</v>
      </c>
      <c r="D133" s="25">
        <v>0.0</v>
      </c>
      <c r="E133" s="26"/>
    </row>
    <row r="134" ht="15.75" hidden="1" customHeight="1">
      <c r="A134" s="28" t="s">
        <v>3081</v>
      </c>
      <c r="B134" s="23">
        <v>11625.82</v>
      </c>
      <c r="C134" s="7">
        <v>11625.819999999998</v>
      </c>
      <c r="D134" s="25">
        <v>-1.8189894035458565E-12</v>
      </c>
      <c r="E134" s="26"/>
    </row>
    <row r="135" ht="15.75" hidden="1" customHeight="1">
      <c r="A135" s="28" t="s">
        <v>3082</v>
      </c>
      <c r="B135" s="23">
        <v>5969.0</v>
      </c>
      <c r="C135" s="7">
        <v>5969.0</v>
      </c>
      <c r="D135" s="25">
        <v>0.0</v>
      </c>
      <c r="E135" s="26"/>
    </row>
    <row r="136" ht="15.75" hidden="1" customHeight="1">
      <c r="A136" s="28" t="s">
        <v>3084</v>
      </c>
      <c r="B136" s="23">
        <v>543.0</v>
      </c>
      <c r="C136" s="7">
        <v>543.0</v>
      </c>
      <c r="D136" s="25">
        <v>0.0</v>
      </c>
      <c r="E136" s="26"/>
    </row>
    <row r="137" ht="15.75" hidden="1" customHeight="1">
      <c r="A137" s="28" t="s">
        <v>3085</v>
      </c>
      <c r="B137" s="23">
        <v>4415.0</v>
      </c>
      <c r="C137" s="7">
        <v>4415.0</v>
      </c>
      <c r="D137" s="25">
        <v>0.0</v>
      </c>
      <c r="E137" s="26"/>
    </row>
    <row r="138" ht="15.75" hidden="1" customHeight="1">
      <c r="A138" s="29" t="s">
        <v>3086</v>
      </c>
      <c r="B138" s="23">
        <v>90624.82</v>
      </c>
      <c r="C138" s="7">
        <v>90624.81999999998</v>
      </c>
      <c r="D138" s="25">
        <v>-2.9103830456733704E-11</v>
      </c>
      <c r="E138" s="26"/>
    </row>
    <row r="139" ht="15.75" hidden="1" customHeight="1">
      <c r="A139" s="30" t="s">
        <v>3087</v>
      </c>
      <c r="B139" s="31">
        <v>-5.4569682106375694E-12</v>
      </c>
      <c r="C139" s="25">
        <v>1196.0000000000146</v>
      </c>
      <c r="D139" s="25">
        <v>1196.00000000002</v>
      </c>
      <c r="E139" s="32"/>
    </row>
    <row r="140" ht="15.75" hidden="1" customHeight="1"/>
    <row r="141" ht="15.75" hidden="1" customHeight="1"/>
    <row r="142" ht="15.75" hidden="1" customHeight="1">
      <c r="A142" s="3" t="s">
        <v>3088</v>
      </c>
      <c r="B142" s="4"/>
      <c r="C142" s="4"/>
      <c r="D142" s="4"/>
      <c r="E142" s="5"/>
    </row>
    <row r="143" ht="15.75" hidden="1" customHeight="1">
      <c r="A143" s="8"/>
      <c r="B143" s="9"/>
      <c r="C143" s="9"/>
      <c r="D143" s="9"/>
      <c r="E143" s="10"/>
    </row>
    <row r="144" ht="15.75" hidden="1" customHeight="1">
      <c r="A144" s="3" t="s">
        <v>3061</v>
      </c>
      <c r="B144" s="4"/>
      <c r="C144" s="4"/>
      <c r="D144" s="4"/>
      <c r="E144" s="5"/>
    </row>
    <row r="145" ht="15.75" hidden="1" customHeight="1">
      <c r="A145" s="8"/>
      <c r="B145" s="9"/>
      <c r="C145" s="9"/>
      <c r="D145" s="9"/>
      <c r="E145" s="10"/>
    </row>
    <row r="146" ht="15.75" hidden="1" customHeight="1">
      <c r="A146" s="11">
        <v>45922.0</v>
      </c>
      <c r="B146" s="4"/>
      <c r="C146" s="12" t="s">
        <v>3062</v>
      </c>
      <c r="D146" s="13">
        <v>45928.0</v>
      </c>
      <c r="E146" s="5"/>
    </row>
    <row r="147" ht="15.75" hidden="1" customHeight="1">
      <c r="A147" s="8"/>
      <c r="B147" s="9"/>
      <c r="C147" s="14"/>
      <c r="D147" s="9"/>
      <c r="E147" s="10"/>
    </row>
    <row r="148" ht="15.75" hidden="1" customHeight="1">
      <c r="A148" s="44" t="s">
        <v>3898</v>
      </c>
      <c r="B148" s="5"/>
      <c r="C148" s="14"/>
      <c r="D148" s="45" t="s">
        <v>3899</v>
      </c>
      <c r="E148" s="5"/>
    </row>
    <row r="149" ht="15.75" hidden="1" customHeight="1">
      <c r="A149" s="8"/>
      <c r="B149" s="10"/>
      <c r="C149" s="14"/>
      <c r="D149" s="9"/>
      <c r="E149" s="10"/>
    </row>
    <row r="150" ht="15.75" hidden="1" customHeight="1">
      <c r="A150" s="17" t="s">
        <v>3063</v>
      </c>
      <c r="B150" s="4"/>
      <c r="C150" s="4"/>
      <c r="D150" s="4"/>
      <c r="E150" s="5"/>
    </row>
    <row r="151" ht="15.75" hidden="1" customHeight="1">
      <c r="A151" s="18" t="s">
        <v>3064</v>
      </c>
      <c r="B151" s="19" t="s">
        <v>3065</v>
      </c>
      <c r="C151" s="20" t="s">
        <v>3066</v>
      </c>
      <c r="D151" s="19" t="s">
        <v>3067</v>
      </c>
      <c r="E151" s="21" t="s">
        <v>13</v>
      </c>
    </row>
    <row r="152" ht="15.75" hidden="1" customHeight="1">
      <c r="A152" s="22" t="s">
        <v>3068</v>
      </c>
      <c r="B152" s="23">
        <v>9461.0</v>
      </c>
      <c r="C152" s="24">
        <v>9461.0</v>
      </c>
      <c r="D152" s="25">
        <v>0.0</v>
      </c>
      <c r="E152" s="26"/>
    </row>
    <row r="153" ht="15.75" hidden="1" customHeight="1">
      <c r="A153" s="22" t="s">
        <v>3069</v>
      </c>
      <c r="B153" s="23">
        <v>21614.0</v>
      </c>
      <c r="C153" s="24">
        <v>21614.0</v>
      </c>
      <c r="D153" s="25">
        <v>0.0</v>
      </c>
      <c r="E153" s="26"/>
    </row>
    <row r="154" ht="15.75" hidden="1" customHeight="1">
      <c r="A154" s="22" t="s">
        <v>3070</v>
      </c>
      <c r="B154" s="23">
        <v>0.0</v>
      </c>
      <c r="C154" s="24"/>
      <c r="D154" s="25">
        <v>0.0</v>
      </c>
      <c r="E154" s="26"/>
    </row>
    <row r="155" ht="15.75" hidden="1" customHeight="1">
      <c r="A155" s="22" t="s">
        <v>3072</v>
      </c>
      <c r="B155" s="23">
        <v>0.0</v>
      </c>
      <c r="C155" s="24"/>
      <c r="D155" s="25">
        <v>0.0</v>
      </c>
      <c r="E155" s="26"/>
    </row>
    <row r="156" ht="15.75" hidden="1" customHeight="1">
      <c r="A156" s="27" t="s">
        <v>3074</v>
      </c>
      <c r="B156" s="23">
        <v>0.0</v>
      </c>
      <c r="C156" s="24"/>
      <c r="D156" s="25">
        <v>0.0</v>
      </c>
      <c r="E156" s="26"/>
    </row>
    <row r="157" ht="15.75" hidden="1" customHeight="1">
      <c r="A157" s="27" t="s">
        <v>3075</v>
      </c>
      <c r="B157" s="23">
        <v>0.0</v>
      </c>
      <c r="C157" s="24"/>
      <c r="D157" s="25">
        <v>0.0</v>
      </c>
      <c r="E157" s="26"/>
    </row>
    <row r="158" ht="15.75" hidden="1" customHeight="1">
      <c r="A158" s="27" t="s">
        <v>3077</v>
      </c>
      <c r="B158" s="23">
        <v>1508.0</v>
      </c>
      <c r="C158" s="24">
        <v>1508.0</v>
      </c>
      <c r="D158" s="25">
        <v>0.0</v>
      </c>
      <c r="E158" s="26"/>
    </row>
    <row r="159" ht="15.75" hidden="1" customHeight="1">
      <c r="A159" s="27" t="s">
        <v>3078</v>
      </c>
      <c r="B159" s="23">
        <v>440.0</v>
      </c>
      <c r="C159" s="24">
        <v>360.0</v>
      </c>
      <c r="D159" s="25">
        <v>-80.0</v>
      </c>
      <c r="E159" s="26"/>
    </row>
    <row r="160" ht="15.75" hidden="1" customHeight="1">
      <c r="A160" s="28" t="s">
        <v>3079</v>
      </c>
      <c r="B160" s="23">
        <v>12768.0</v>
      </c>
      <c r="C160" s="23">
        <v>12768.0</v>
      </c>
      <c r="D160" s="25">
        <v>0.0</v>
      </c>
      <c r="E160" s="26"/>
    </row>
    <row r="161" ht="15.75" hidden="1" customHeight="1">
      <c r="A161" s="28" t="s">
        <v>3080</v>
      </c>
      <c r="B161" s="23">
        <v>7081.0</v>
      </c>
      <c r="C161" s="7">
        <v>7081.0</v>
      </c>
      <c r="D161" s="25">
        <v>0.0</v>
      </c>
      <c r="E161" s="26"/>
    </row>
    <row r="162" ht="15.75" hidden="1" customHeight="1">
      <c r="A162" s="28" t="s">
        <v>3081</v>
      </c>
      <c r="B162" s="23">
        <v>16783.3</v>
      </c>
      <c r="C162" s="7">
        <v>16783.300000000003</v>
      </c>
      <c r="D162" s="25">
        <v>3.637978807091713E-12</v>
      </c>
      <c r="E162" s="26"/>
    </row>
    <row r="163" ht="15.75" hidden="1" customHeight="1">
      <c r="A163" s="28" t="s">
        <v>3082</v>
      </c>
      <c r="B163" s="23">
        <v>4510.0</v>
      </c>
      <c r="C163" s="7">
        <v>4510.0</v>
      </c>
      <c r="D163" s="25">
        <v>0.0</v>
      </c>
      <c r="E163" s="26"/>
    </row>
    <row r="164" ht="15.75" hidden="1" customHeight="1">
      <c r="A164" s="28" t="s">
        <v>3084</v>
      </c>
      <c r="B164" s="23">
        <v>857.0</v>
      </c>
      <c r="C164" s="7">
        <v>857.0</v>
      </c>
      <c r="D164" s="25">
        <v>0.0</v>
      </c>
      <c r="E164" s="26"/>
    </row>
    <row r="165" ht="15.75" hidden="1" customHeight="1">
      <c r="A165" s="28" t="s">
        <v>3085</v>
      </c>
      <c r="B165" s="23">
        <v>1608.6</v>
      </c>
      <c r="C165" s="7">
        <v>1608.6</v>
      </c>
      <c r="D165" s="25">
        <v>0.0</v>
      </c>
      <c r="E165" s="26"/>
    </row>
    <row r="166" ht="15.75" hidden="1" customHeight="1">
      <c r="A166" s="29" t="s">
        <v>3086</v>
      </c>
      <c r="B166" s="23">
        <v>75011.40000000001</v>
      </c>
      <c r="C166" s="7">
        <v>75011.4</v>
      </c>
      <c r="D166" s="25">
        <v>-1.4551915228366852E-11</v>
      </c>
      <c r="E166" s="26"/>
    </row>
    <row r="167" ht="15.75" hidden="1" customHeight="1">
      <c r="A167" s="30" t="s">
        <v>3087</v>
      </c>
      <c r="B167" s="31">
        <v>10.899999999997817</v>
      </c>
      <c r="C167" s="25">
        <v>-69.09999999999127</v>
      </c>
      <c r="D167" s="25">
        <v>-79.99999999998909</v>
      </c>
      <c r="E167" s="32"/>
    </row>
    <row r="168" ht="15.75" hidden="1" customHeight="1"/>
    <row r="169" ht="15.75" hidden="1" customHeight="1"/>
    <row r="170" ht="15.75" hidden="1" customHeight="1">
      <c r="A170" s="3" t="s">
        <v>3088</v>
      </c>
      <c r="B170" s="4"/>
      <c r="C170" s="4"/>
      <c r="D170" s="4"/>
      <c r="E170" s="5"/>
    </row>
    <row r="171" ht="15.75" hidden="1" customHeight="1">
      <c r="A171" s="8"/>
      <c r="B171" s="9"/>
      <c r="C171" s="9"/>
      <c r="D171" s="9"/>
      <c r="E171" s="10"/>
    </row>
    <row r="172" ht="15.75" hidden="1" customHeight="1">
      <c r="A172" s="3" t="s">
        <v>3061</v>
      </c>
      <c r="B172" s="4"/>
      <c r="C172" s="4"/>
      <c r="D172" s="4"/>
      <c r="E172" s="5"/>
    </row>
    <row r="173" ht="15.75" hidden="1" customHeight="1">
      <c r="A173" s="8"/>
      <c r="B173" s="9"/>
      <c r="C173" s="9"/>
      <c r="D173" s="9"/>
      <c r="E173" s="10"/>
    </row>
    <row r="174" ht="15.75" hidden="1" customHeight="1">
      <c r="A174" s="11">
        <v>45929.0</v>
      </c>
      <c r="B174" s="4"/>
      <c r="C174" s="12" t="s">
        <v>3062</v>
      </c>
      <c r="D174" s="13">
        <v>45930.0</v>
      </c>
      <c r="E174" s="5"/>
    </row>
    <row r="175" ht="15.75" hidden="1" customHeight="1">
      <c r="A175" s="8"/>
      <c r="B175" s="9"/>
      <c r="C175" s="14"/>
      <c r="D175" s="9"/>
      <c r="E175" s="10"/>
    </row>
    <row r="176" ht="15.75" hidden="1" customHeight="1">
      <c r="A176" s="44" t="s">
        <v>3898</v>
      </c>
      <c r="B176" s="5"/>
      <c r="C176" s="14"/>
      <c r="D176" s="45" t="s">
        <v>3900</v>
      </c>
      <c r="E176" s="5"/>
    </row>
    <row r="177" ht="15.75" hidden="1" customHeight="1">
      <c r="A177" s="8"/>
      <c r="B177" s="10"/>
      <c r="C177" s="14"/>
      <c r="D177" s="9"/>
      <c r="E177" s="10"/>
    </row>
    <row r="178" ht="15.75" hidden="1" customHeight="1">
      <c r="A178" s="17" t="s">
        <v>3063</v>
      </c>
      <c r="B178" s="4"/>
      <c r="C178" s="4"/>
      <c r="D178" s="4"/>
      <c r="E178" s="5"/>
    </row>
    <row r="179" ht="15.75" hidden="1" customHeight="1">
      <c r="A179" s="18" t="s">
        <v>3064</v>
      </c>
      <c r="B179" s="19" t="s">
        <v>3065</v>
      </c>
      <c r="C179" s="20" t="s">
        <v>3066</v>
      </c>
      <c r="D179" s="19" t="s">
        <v>3067</v>
      </c>
      <c r="E179" s="21" t="s">
        <v>13</v>
      </c>
    </row>
    <row r="180" ht="15.75" hidden="1" customHeight="1">
      <c r="A180" s="22" t="s">
        <v>3068</v>
      </c>
      <c r="B180" s="23">
        <v>3302.0</v>
      </c>
      <c r="C180" s="24">
        <v>3302.0</v>
      </c>
      <c r="D180" s="25">
        <v>0.0</v>
      </c>
      <c r="E180" s="26"/>
    </row>
    <row r="181" ht="15.75" hidden="1" customHeight="1">
      <c r="A181" s="22" t="s">
        <v>3069</v>
      </c>
      <c r="B181" s="23">
        <v>6220.0</v>
      </c>
      <c r="C181" s="24">
        <v>6220.0</v>
      </c>
      <c r="D181" s="25">
        <v>0.0</v>
      </c>
      <c r="E181" s="26"/>
    </row>
    <row r="182" ht="15.75" hidden="1" customHeight="1">
      <c r="A182" s="22" t="s">
        <v>3070</v>
      </c>
      <c r="B182" s="23">
        <v>0.0</v>
      </c>
      <c r="C182" s="24"/>
      <c r="D182" s="25">
        <v>0.0</v>
      </c>
      <c r="E182" s="26"/>
    </row>
    <row r="183" ht="15.75" hidden="1" customHeight="1">
      <c r="A183" s="22" t="s">
        <v>3072</v>
      </c>
      <c r="B183" s="23">
        <v>0.0</v>
      </c>
      <c r="C183" s="24"/>
      <c r="D183" s="25">
        <v>0.0</v>
      </c>
      <c r="E183" s="26"/>
    </row>
    <row r="184" ht="15.75" hidden="1" customHeight="1">
      <c r="A184" s="27" t="s">
        <v>3074</v>
      </c>
      <c r="B184" s="23">
        <v>0.0</v>
      </c>
      <c r="C184" s="24"/>
      <c r="D184" s="25">
        <v>0.0</v>
      </c>
      <c r="E184" s="26"/>
    </row>
    <row r="185" ht="15.75" hidden="1" customHeight="1">
      <c r="A185" s="27" t="s">
        <v>3075</v>
      </c>
      <c r="B185" s="23">
        <v>0.0</v>
      </c>
      <c r="C185" s="24"/>
      <c r="D185" s="25">
        <v>0.0</v>
      </c>
      <c r="E185" s="26"/>
    </row>
    <row r="186" ht="15.75" hidden="1" customHeight="1">
      <c r="A186" s="27" t="s">
        <v>3077</v>
      </c>
      <c r="B186" s="23">
        <v>0.0</v>
      </c>
      <c r="C186" s="24"/>
      <c r="D186" s="25">
        <v>0.0</v>
      </c>
      <c r="E186" s="26"/>
    </row>
    <row r="187" ht="15.75" hidden="1" customHeight="1">
      <c r="A187" s="27" t="s">
        <v>3078</v>
      </c>
      <c r="B187" s="23">
        <v>80.0</v>
      </c>
      <c r="C187" s="24">
        <v>80.0</v>
      </c>
      <c r="D187" s="25">
        <v>0.0</v>
      </c>
      <c r="E187" s="26"/>
    </row>
    <row r="188" ht="15.75" hidden="1" customHeight="1">
      <c r="A188" s="28" t="s">
        <v>3079</v>
      </c>
      <c r="B188" s="23">
        <v>1520.0</v>
      </c>
      <c r="C188" s="23">
        <v>1520.0</v>
      </c>
      <c r="D188" s="25">
        <v>0.0</v>
      </c>
      <c r="E188" s="26"/>
    </row>
    <row r="189" ht="15.75" hidden="1" customHeight="1">
      <c r="A189" s="28" t="s">
        <v>3080</v>
      </c>
      <c r="B189" s="23">
        <v>1400.0</v>
      </c>
      <c r="C189" s="7">
        <v>1400.0</v>
      </c>
      <c r="D189" s="25">
        <v>0.0</v>
      </c>
      <c r="E189" s="26"/>
    </row>
    <row r="190" ht="15.75" hidden="1" customHeight="1">
      <c r="A190" s="28" t="s">
        <v>3081</v>
      </c>
      <c r="B190" s="23">
        <v>5420.0</v>
      </c>
      <c r="C190" s="7">
        <v>5420.0</v>
      </c>
      <c r="D190" s="25">
        <v>0.0</v>
      </c>
      <c r="E190" s="26"/>
    </row>
    <row r="191" ht="15.75" hidden="1" customHeight="1">
      <c r="A191" s="28" t="s">
        <v>3082</v>
      </c>
      <c r="B191" s="23">
        <v>1764.0</v>
      </c>
      <c r="C191" s="7">
        <v>1764.0</v>
      </c>
      <c r="D191" s="25">
        <v>0.0</v>
      </c>
      <c r="E191" s="26"/>
    </row>
    <row r="192" ht="15.75" hidden="1" customHeight="1">
      <c r="A192" s="28" t="s">
        <v>3084</v>
      </c>
      <c r="B192" s="23">
        <v>658.0</v>
      </c>
      <c r="C192" s="7">
        <v>658.0</v>
      </c>
      <c r="D192" s="25">
        <v>0.0</v>
      </c>
      <c r="E192" s="26"/>
    </row>
    <row r="193" ht="15.75" hidden="1" customHeight="1">
      <c r="A193" s="28" t="s">
        <v>3085</v>
      </c>
      <c r="B193" s="23">
        <v>1426.0</v>
      </c>
      <c r="C193" s="7">
        <v>1426.0</v>
      </c>
      <c r="D193" s="25">
        <v>0.0</v>
      </c>
      <c r="E193" s="26"/>
    </row>
    <row r="194" ht="15.75" hidden="1" customHeight="1">
      <c r="A194" s="29" t="s">
        <v>3086</v>
      </c>
      <c r="B194" s="23">
        <v>20364.0</v>
      </c>
      <c r="C194" s="7">
        <v>20364.0</v>
      </c>
      <c r="D194" s="25">
        <v>0.0</v>
      </c>
      <c r="E194" s="26"/>
    </row>
    <row r="195" ht="15.75" hidden="1" customHeight="1">
      <c r="A195" s="30" t="s">
        <v>3087</v>
      </c>
      <c r="B195" s="31">
        <v>0.0</v>
      </c>
      <c r="C195" s="25">
        <v>0.0</v>
      </c>
      <c r="D195" s="25">
        <v>0.0</v>
      </c>
      <c r="E195" s="32"/>
    </row>
    <row r="196" ht="15.75" hidden="1" customHeight="1"/>
    <row r="197" ht="15.75" hidden="1" customHeight="1"/>
    <row r="198" ht="15.75" hidden="1" customHeight="1">
      <c r="A198" s="3" t="s">
        <v>3088</v>
      </c>
      <c r="B198" s="4"/>
      <c r="C198" s="4"/>
      <c r="D198" s="4"/>
      <c r="E198" s="5"/>
    </row>
    <row r="199" ht="15.75" hidden="1" customHeight="1">
      <c r="A199" s="8"/>
      <c r="B199" s="9"/>
      <c r="C199" s="9"/>
      <c r="D199" s="9"/>
      <c r="E199" s="10"/>
    </row>
    <row r="200" ht="15.75" hidden="1" customHeight="1">
      <c r="A200" s="3" t="s">
        <v>3061</v>
      </c>
      <c r="B200" s="4"/>
      <c r="C200" s="4"/>
      <c r="D200" s="4"/>
      <c r="E200" s="5"/>
    </row>
    <row r="201" ht="15.75" hidden="1" customHeight="1">
      <c r="A201" s="8"/>
      <c r="B201" s="9"/>
      <c r="C201" s="9"/>
      <c r="D201" s="9"/>
      <c r="E201" s="10"/>
    </row>
    <row r="202" ht="15.75" hidden="1" customHeight="1">
      <c r="A202" s="11">
        <v>45931.0</v>
      </c>
      <c r="B202" s="4"/>
      <c r="C202" s="12" t="s">
        <v>3062</v>
      </c>
      <c r="D202" s="13">
        <v>45935.0</v>
      </c>
      <c r="E202" s="5"/>
    </row>
    <row r="203" ht="15.75" hidden="1" customHeight="1">
      <c r="A203" s="8"/>
      <c r="B203" s="9"/>
      <c r="C203" s="14"/>
      <c r="D203" s="9"/>
      <c r="E203" s="10"/>
    </row>
    <row r="204" ht="15.75" hidden="1" customHeight="1">
      <c r="A204" s="44" t="s">
        <v>3901</v>
      </c>
      <c r="B204" s="5"/>
      <c r="C204" s="14"/>
      <c r="D204" s="45" t="s">
        <v>3899</v>
      </c>
      <c r="E204" s="5"/>
    </row>
    <row r="205" ht="15.75" hidden="1" customHeight="1">
      <c r="A205" s="8"/>
      <c r="B205" s="10"/>
      <c r="C205" s="14"/>
      <c r="D205" s="9"/>
      <c r="E205" s="10"/>
    </row>
    <row r="206" ht="15.75" hidden="1" customHeight="1">
      <c r="A206" s="17" t="s">
        <v>3063</v>
      </c>
      <c r="B206" s="4"/>
      <c r="C206" s="4"/>
      <c r="D206" s="4"/>
      <c r="E206" s="5"/>
    </row>
    <row r="207" ht="15.75" hidden="1" customHeight="1">
      <c r="A207" s="18" t="s">
        <v>3064</v>
      </c>
      <c r="B207" s="19" t="s">
        <v>3065</v>
      </c>
      <c r="C207" s="20" t="s">
        <v>3066</v>
      </c>
      <c r="D207" s="19" t="s">
        <v>3067</v>
      </c>
      <c r="E207" s="21" t="s">
        <v>13</v>
      </c>
    </row>
    <row r="208" ht="15.75" hidden="1" customHeight="1">
      <c r="A208" s="22" t="s">
        <v>3068</v>
      </c>
      <c r="B208" s="23">
        <v>12386.0</v>
      </c>
      <c r="C208" s="24">
        <v>12386.0</v>
      </c>
      <c r="D208" s="25">
        <v>0.0</v>
      </c>
      <c r="E208" s="26"/>
    </row>
    <row r="209" ht="15.75" hidden="1" customHeight="1">
      <c r="A209" s="22" t="s">
        <v>3069</v>
      </c>
      <c r="B209" s="23">
        <v>17704.0</v>
      </c>
      <c r="C209" s="24">
        <v>17704.0</v>
      </c>
      <c r="D209" s="25">
        <v>0.0</v>
      </c>
      <c r="E209" s="26"/>
    </row>
    <row r="210" ht="15.75" hidden="1" customHeight="1">
      <c r="A210" s="22" t="s">
        <v>3070</v>
      </c>
      <c r="B210" s="23">
        <v>0.0</v>
      </c>
      <c r="C210" s="24"/>
      <c r="D210" s="25">
        <v>0.0</v>
      </c>
      <c r="E210" s="26"/>
    </row>
    <row r="211" ht="15.75" hidden="1" customHeight="1">
      <c r="A211" s="22" t="s">
        <v>3072</v>
      </c>
      <c r="B211" s="23">
        <v>0.0</v>
      </c>
      <c r="C211" s="24"/>
      <c r="D211" s="25">
        <v>0.0</v>
      </c>
      <c r="E211" s="26"/>
    </row>
    <row r="212" ht="15.75" hidden="1" customHeight="1">
      <c r="A212" s="27" t="s">
        <v>3074</v>
      </c>
      <c r="B212" s="23">
        <v>0.0</v>
      </c>
      <c r="C212" s="24"/>
      <c r="D212" s="25">
        <v>0.0</v>
      </c>
      <c r="E212" s="26"/>
    </row>
    <row r="213" ht="15.75" hidden="1" customHeight="1">
      <c r="A213" s="27" t="s">
        <v>3075</v>
      </c>
      <c r="B213" s="23">
        <v>3312.0</v>
      </c>
      <c r="C213" s="24">
        <v>3312.0</v>
      </c>
      <c r="D213" s="25">
        <v>0.0</v>
      </c>
      <c r="E213" s="26"/>
    </row>
    <row r="214" ht="15.75" hidden="1" customHeight="1">
      <c r="A214" s="27" t="s">
        <v>3077</v>
      </c>
      <c r="B214" s="23">
        <v>0.0</v>
      </c>
      <c r="C214" s="24"/>
      <c r="D214" s="25">
        <v>0.0</v>
      </c>
      <c r="E214" s="26"/>
    </row>
    <row r="215" ht="15.75" hidden="1" customHeight="1">
      <c r="A215" s="27" t="s">
        <v>3078</v>
      </c>
      <c r="B215" s="23">
        <v>600.0</v>
      </c>
      <c r="C215" s="24">
        <v>640.0</v>
      </c>
      <c r="D215" s="25">
        <v>40.0</v>
      </c>
      <c r="E215" s="26"/>
    </row>
    <row r="216" ht="15.75" hidden="1" customHeight="1">
      <c r="A216" s="28" t="s">
        <v>3079</v>
      </c>
      <c r="B216" s="23">
        <v>7479.0</v>
      </c>
      <c r="C216" s="23">
        <v>7479.0</v>
      </c>
      <c r="D216" s="25">
        <v>0.0</v>
      </c>
      <c r="E216" s="26"/>
    </row>
    <row r="217" ht="15.75" hidden="1" customHeight="1">
      <c r="A217" s="28" t="s">
        <v>3080</v>
      </c>
      <c r="B217" s="23">
        <v>2679.0</v>
      </c>
      <c r="C217" s="7">
        <v>2679.0</v>
      </c>
      <c r="D217" s="25">
        <v>0.0</v>
      </c>
      <c r="E217" s="26"/>
    </row>
    <row r="218" ht="15.75" hidden="1" customHeight="1">
      <c r="A218" s="28" t="s">
        <v>3081</v>
      </c>
      <c r="B218" s="23">
        <v>24085.0</v>
      </c>
      <c r="C218" s="7">
        <v>24085.0</v>
      </c>
      <c r="D218" s="25">
        <v>0.0</v>
      </c>
      <c r="E218" s="26"/>
    </row>
    <row r="219" ht="15.75" hidden="1" customHeight="1">
      <c r="A219" s="28" t="s">
        <v>3082</v>
      </c>
      <c r="B219" s="23">
        <v>5022.0</v>
      </c>
      <c r="C219" s="7">
        <v>5022.0</v>
      </c>
      <c r="D219" s="25">
        <v>0.0</v>
      </c>
      <c r="E219" s="26"/>
    </row>
    <row r="220" ht="15.75" hidden="1" customHeight="1">
      <c r="A220" s="28" t="s">
        <v>3084</v>
      </c>
      <c r="B220" s="23">
        <v>1106.0</v>
      </c>
      <c r="C220" s="7">
        <v>1106.0</v>
      </c>
      <c r="D220" s="25">
        <v>0.0</v>
      </c>
      <c r="E220" s="26"/>
    </row>
    <row r="221" ht="15.75" hidden="1" customHeight="1">
      <c r="A221" s="28" t="s">
        <v>3085</v>
      </c>
      <c r="B221" s="23">
        <v>4434.0</v>
      </c>
      <c r="C221" s="7">
        <v>4434.0</v>
      </c>
      <c r="D221" s="25">
        <v>0.0</v>
      </c>
      <c r="E221" s="26"/>
    </row>
    <row r="222" ht="15.75" hidden="1" customHeight="1">
      <c r="A222" s="29" t="s">
        <v>3086</v>
      </c>
      <c r="B222" s="23">
        <v>74372.5</v>
      </c>
      <c r="C222" s="7">
        <v>74372.5</v>
      </c>
      <c r="D222" s="25">
        <v>0.0</v>
      </c>
      <c r="E222" s="26"/>
    </row>
    <row r="223" ht="15.75" hidden="1" customHeight="1">
      <c r="A223" s="30" t="s">
        <v>3087</v>
      </c>
      <c r="B223" s="31">
        <v>0.5</v>
      </c>
      <c r="C223" s="25">
        <v>40.5</v>
      </c>
      <c r="D223" s="25">
        <v>40.0</v>
      </c>
      <c r="E223" s="32"/>
    </row>
    <row r="224" ht="15.75" hidden="1" customHeight="1"/>
    <row r="225" ht="15.75" hidden="1" customHeight="1"/>
    <row r="226" ht="15.75" hidden="1" customHeight="1">
      <c r="A226" s="3" t="s">
        <v>3088</v>
      </c>
      <c r="B226" s="4"/>
      <c r="C226" s="4"/>
      <c r="D226" s="4"/>
      <c r="E226" s="5"/>
    </row>
    <row r="227" ht="15.75" hidden="1" customHeight="1">
      <c r="A227" s="8"/>
      <c r="B227" s="9"/>
      <c r="C227" s="9"/>
      <c r="D227" s="9"/>
      <c r="E227" s="10"/>
    </row>
    <row r="228" ht="15.75" hidden="1" customHeight="1">
      <c r="A228" s="3" t="s">
        <v>3061</v>
      </c>
      <c r="B228" s="4"/>
      <c r="C228" s="4"/>
      <c r="D228" s="4"/>
      <c r="E228" s="5"/>
    </row>
    <row r="229" ht="15.75" hidden="1" customHeight="1">
      <c r="A229" s="8"/>
      <c r="B229" s="9"/>
      <c r="C229" s="9"/>
      <c r="D229" s="9"/>
      <c r="E229" s="10"/>
    </row>
    <row r="230" ht="15.75" hidden="1" customHeight="1">
      <c r="A230" s="11">
        <v>45936.0</v>
      </c>
      <c r="B230" s="4"/>
      <c r="C230" s="12" t="s">
        <v>3062</v>
      </c>
      <c r="D230" s="13">
        <v>45942.0</v>
      </c>
      <c r="E230" s="5"/>
    </row>
    <row r="231" ht="15.75" hidden="1" customHeight="1">
      <c r="A231" s="8"/>
      <c r="B231" s="9"/>
      <c r="C231" s="14"/>
      <c r="D231" s="9"/>
      <c r="E231" s="10"/>
    </row>
    <row r="232" ht="15.75" hidden="1" customHeight="1">
      <c r="A232" s="44" t="s">
        <v>3898</v>
      </c>
      <c r="B232" s="5"/>
      <c r="C232" s="14"/>
      <c r="D232" s="45" t="s">
        <v>3899</v>
      </c>
      <c r="E232" s="5"/>
    </row>
    <row r="233" ht="15.75" hidden="1" customHeight="1">
      <c r="A233" s="8"/>
      <c r="B233" s="10"/>
      <c r="C233" s="14"/>
      <c r="D233" s="9"/>
      <c r="E233" s="10"/>
    </row>
    <row r="234" ht="15.75" hidden="1" customHeight="1">
      <c r="A234" s="17" t="s">
        <v>3063</v>
      </c>
      <c r="B234" s="4"/>
      <c r="C234" s="4"/>
      <c r="D234" s="4"/>
      <c r="E234" s="5"/>
    </row>
    <row r="235" ht="15.75" hidden="1" customHeight="1">
      <c r="A235" s="18" t="s">
        <v>3064</v>
      </c>
      <c r="B235" s="19" t="s">
        <v>3065</v>
      </c>
      <c r="C235" s="20" t="s">
        <v>3066</v>
      </c>
      <c r="D235" s="19" t="s">
        <v>3067</v>
      </c>
      <c r="E235" s="21" t="s">
        <v>13</v>
      </c>
    </row>
    <row r="236" ht="15.75" hidden="1" customHeight="1">
      <c r="A236" s="22" t="s">
        <v>3068</v>
      </c>
      <c r="B236" s="23">
        <v>11792.0</v>
      </c>
      <c r="C236" s="24">
        <v>12392.0</v>
      </c>
      <c r="D236" s="25">
        <v>600.0</v>
      </c>
      <c r="E236" s="26" t="s">
        <v>3902</v>
      </c>
    </row>
    <row r="237" ht="15.75" hidden="1" customHeight="1">
      <c r="A237" s="22" t="s">
        <v>3069</v>
      </c>
      <c r="B237" s="23">
        <v>33534.0</v>
      </c>
      <c r="C237" s="24">
        <v>33534.0</v>
      </c>
      <c r="D237" s="25">
        <v>0.0</v>
      </c>
      <c r="E237" s="26"/>
    </row>
    <row r="238" ht="15.75" hidden="1" customHeight="1">
      <c r="A238" s="22" t="s">
        <v>3070</v>
      </c>
      <c r="B238" s="23">
        <v>0.0</v>
      </c>
      <c r="C238" s="24"/>
      <c r="D238" s="25">
        <v>0.0</v>
      </c>
      <c r="E238" s="26"/>
    </row>
    <row r="239" ht="15.75" hidden="1" customHeight="1">
      <c r="A239" s="22" t="s">
        <v>3072</v>
      </c>
      <c r="B239" s="23">
        <v>0.0</v>
      </c>
      <c r="C239" s="24"/>
      <c r="D239" s="25">
        <v>0.0</v>
      </c>
      <c r="E239" s="26"/>
    </row>
    <row r="240" ht="15.75" hidden="1" customHeight="1">
      <c r="A240" s="27" t="s">
        <v>3074</v>
      </c>
      <c r="B240" s="23">
        <v>0.0</v>
      </c>
      <c r="C240" s="24"/>
      <c r="D240" s="25">
        <v>0.0</v>
      </c>
      <c r="E240" s="26"/>
    </row>
    <row r="241" ht="15.75" hidden="1" customHeight="1">
      <c r="A241" s="27" t="s">
        <v>3075</v>
      </c>
      <c r="B241" s="23">
        <v>0.0</v>
      </c>
      <c r="C241" s="24"/>
      <c r="D241" s="25">
        <v>0.0</v>
      </c>
      <c r="E241" s="26"/>
    </row>
    <row r="242" ht="15.75" hidden="1" customHeight="1">
      <c r="A242" s="27" t="s">
        <v>3077</v>
      </c>
      <c r="B242" s="23">
        <v>300.0</v>
      </c>
      <c r="C242" s="24">
        <v>300.0</v>
      </c>
      <c r="D242" s="25">
        <v>0.0</v>
      </c>
      <c r="E242" s="26" t="s">
        <v>57</v>
      </c>
    </row>
    <row r="243" ht="15.75" hidden="1" customHeight="1">
      <c r="A243" s="27" t="s">
        <v>3078</v>
      </c>
      <c r="B243" s="23">
        <v>720.0</v>
      </c>
      <c r="C243" s="24">
        <v>800.0</v>
      </c>
      <c r="D243" s="25">
        <v>80.0</v>
      </c>
      <c r="E243" s="26"/>
    </row>
    <row r="244" ht="15.75" hidden="1" customHeight="1">
      <c r="A244" s="28" t="s">
        <v>3079</v>
      </c>
      <c r="B244" s="23">
        <v>10460.0</v>
      </c>
      <c r="C244" s="23">
        <v>10460.0</v>
      </c>
      <c r="D244" s="25">
        <v>0.0</v>
      </c>
      <c r="E244" s="26"/>
    </row>
    <row r="245" ht="15.75" hidden="1" customHeight="1">
      <c r="A245" s="28" t="s">
        <v>3080</v>
      </c>
      <c r="B245" s="23">
        <v>1305.0</v>
      </c>
      <c r="C245" s="7">
        <v>1305.0</v>
      </c>
      <c r="D245" s="25">
        <v>0.0</v>
      </c>
      <c r="E245" s="26"/>
    </row>
    <row r="246" ht="15.75" hidden="1" customHeight="1">
      <c r="A246" s="28" t="s">
        <v>3081</v>
      </c>
      <c r="B246" s="23">
        <v>16167.0</v>
      </c>
      <c r="C246" s="7">
        <v>16167.0</v>
      </c>
      <c r="D246" s="25">
        <v>0.0</v>
      </c>
      <c r="E246" s="26"/>
    </row>
    <row r="247" ht="15.75" hidden="1" customHeight="1">
      <c r="A247" s="28" t="s">
        <v>3082</v>
      </c>
      <c r="B247" s="23">
        <v>6594.0</v>
      </c>
      <c r="C247" s="7">
        <v>6594.0</v>
      </c>
      <c r="D247" s="25">
        <v>0.0</v>
      </c>
      <c r="E247" s="26"/>
    </row>
    <row r="248" ht="15.75" hidden="1" customHeight="1">
      <c r="A248" s="28" t="s">
        <v>3084</v>
      </c>
      <c r="B248" s="23">
        <v>329.0</v>
      </c>
      <c r="C248" s="7">
        <v>329.0</v>
      </c>
      <c r="D248" s="25">
        <v>0.0</v>
      </c>
      <c r="E248" s="26"/>
    </row>
    <row r="249" ht="15.75" hidden="1" customHeight="1">
      <c r="A249" s="28" t="s">
        <v>3085</v>
      </c>
      <c r="B249" s="23">
        <v>1577.0</v>
      </c>
      <c r="C249" s="7">
        <v>1577.0</v>
      </c>
      <c r="D249" s="25">
        <v>0.0</v>
      </c>
      <c r="E249" s="26"/>
    </row>
    <row r="250" ht="15.75" hidden="1" customHeight="1">
      <c r="A250" s="29" t="s">
        <v>3086</v>
      </c>
      <c r="B250" s="23">
        <v>81239.0</v>
      </c>
      <c r="C250" s="7">
        <v>81816.0</v>
      </c>
      <c r="D250" s="25">
        <v>577.0</v>
      </c>
      <c r="E250" s="26"/>
    </row>
    <row r="251" ht="15.75" hidden="1" customHeight="1">
      <c r="A251" s="30" t="s">
        <v>3087</v>
      </c>
      <c r="B251" s="31">
        <v>-38.0</v>
      </c>
      <c r="C251" s="25">
        <v>65.0</v>
      </c>
      <c r="D251" s="25">
        <v>103.0</v>
      </c>
      <c r="E251" s="32"/>
    </row>
    <row r="252" ht="15.75" hidden="1" customHeight="1"/>
    <row r="253" ht="15.75" hidden="1" customHeight="1"/>
    <row r="254" ht="15.75" hidden="1" customHeight="1">
      <c r="A254" s="3" t="s">
        <v>3088</v>
      </c>
      <c r="B254" s="4"/>
      <c r="C254" s="4"/>
      <c r="D254" s="4"/>
      <c r="E254" s="5"/>
    </row>
    <row r="255" ht="15.75" hidden="1" customHeight="1">
      <c r="A255" s="8"/>
      <c r="B255" s="9"/>
      <c r="C255" s="9"/>
      <c r="D255" s="9"/>
      <c r="E255" s="10"/>
    </row>
    <row r="256" ht="15.75" hidden="1" customHeight="1">
      <c r="A256" s="3" t="s">
        <v>3061</v>
      </c>
      <c r="B256" s="4"/>
      <c r="C256" s="4"/>
      <c r="D256" s="4"/>
      <c r="E256" s="5"/>
    </row>
    <row r="257" ht="15.75" hidden="1" customHeight="1">
      <c r="A257" s="8"/>
      <c r="B257" s="9"/>
      <c r="C257" s="9"/>
      <c r="D257" s="9"/>
      <c r="E257" s="10"/>
    </row>
    <row r="258" ht="15.75" hidden="1" customHeight="1">
      <c r="A258" s="11">
        <v>45943.0</v>
      </c>
      <c r="B258" s="4"/>
      <c r="C258" s="12" t="s">
        <v>3062</v>
      </c>
      <c r="D258" s="13">
        <v>45949.0</v>
      </c>
      <c r="E258" s="5"/>
    </row>
    <row r="259" ht="15.75" hidden="1" customHeight="1">
      <c r="A259" s="8"/>
      <c r="B259" s="9"/>
      <c r="C259" s="14"/>
      <c r="D259" s="9"/>
      <c r="E259" s="10"/>
    </row>
    <row r="260" ht="15.75" hidden="1" customHeight="1">
      <c r="A260" s="44" t="s">
        <v>3898</v>
      </c>
      <c r="B260" s="5"/>
      <c r="C260" s="14"/>
      <c r="D260" s="45" t="s">
        <v>3899</v>
      </c>
      <c r="E260" s="5"/>
    </row>
    <row r="261" ht="15.75" hidden="1" customHeight="1">
      <c r="A261" s="8"/>
      <c r="B261" s="10"/>
      <c r="C261" s="14"/>
      <c r="D261" s="9"/>
      <c r="E261" s="10"/>
    </row>
    <row r="262" ht="15.75" hidden="1" customHeight="1">
      <c r="A262" s="17" t="s">
        <v>3063</v>
      </c>
      <c r="B262" s="4"/>
      <c r="C262" s="4"/>
      <c r="D262" s="4"/>
      <c r="E262" s="5"/>
    </row>
    <row r="263" ht="15.75" hidden="1" customHeight="1">
      <c r="A263" s="18" t="s">
        <v>3064</v>
      </c>
      <c r="B263" s="19" t="s">
        <v>3065</v>
      </c>
      <c r="C263" s="20" t="s">
        <v>3066</v>
      </c>
      <c r="D263" s="19" t="s">
        <v>3067</v>
      </c>
      <c r="E263" s="21" t="s">
        <v>13</v>
      </c>
    </row>
    <row r="264" ht="15.75" hidden="1" customHeight="1">
      <c r="A264" s="22" t="s">
        <v>3068</v>
      </c>
      <c r="B264" s="23">
        <v>18657.0</v>
      </c>
      <c r="C264" s="24">
        <v>18189.0</v>
      </c>
      <c r="D264" s="25">
        <v>-468.0</v>
      </c>
      <c r="E264" s="26"/>
    </row>
    <row r="265" ht="15.75" hidden="1" customHeight="1">
      <c r="A265" s="22" t="s">
        <v>3069</v>
      </c>
      <c r="B265" s="23">
        <v>24931.0</v>
      </c>
      <c r="C265" s="24">
        <v>24931.0</v>
      </c>
      <c r="D265" s="25">
        <v>0.0</v>
      </c>
      <c r="E265" s="26"/>
    </row>
    <row r="266" ht="15.75" hidden="1" customHeight="1">
      <c r="A266" s="22" t="s">
        <v>3070</v>
      </c>
      <c r="B266" s="23">
        <v>0.0</v>
      </c>
      <c r="C266" s="24"/>
      <c r="D266" s="25">
        <v>0.0</v>
      </c>
      <c r="E266" s="26"/>
    </row>
    <row r="267" ht="15.75" hidden="1" customHeight="1">
      <c r="A267" s="22" t="s">
        <v>3072</v>
      </c>
      <c r="B267" s="23">
        <v>0.0</v>
      </c>
      <c r="C267" s="24"/>
      <c r="D267" s="25">
        <v>0.0</v>
      </c>
      <c r="E267" s="26"/>
    </row>
    <row r="268" ht="15.75" hidden="1" customHeight="1">
      <c r="A268" s="27" t="s">
        <v>3074</v>
      </c>
      <c r="B268" s="23">
        <v>0.0</v>
      </c>
      <c r="C268" s="24"/>
      <c r="D268" s="25">
        <v>0.0</v>
      </c>
      <c r="E268" s="26"/>
    </row>
    <row r="269" ht="15.75" hidden="1" customHeight="1">
      <c r="A269" s="27" t="s">
        <v>3075</v>
      </c>
      <c r="B269" s="23">
        <v>0.0</v>
      </c>
      <c r="C269" s="24"/>
      <c r="D269" s="25">
        <v>0.0</v>
      </c>
      <c r="E269" s="26"/>
    </row>
    <row r="270" ht="15.75" hidden="1" customHeight="1">
      <c r="A270" s="27" t="s">
        <v>3077</v>
      </c>
      <c r="B270" s="23">
        <v>936.0</v>
      </c>
      <c r="C270" s="24">
        <v>816.0</v>
      </c>
      <c r="D270" s="25">
        <v>-120.0</v>
      </c>
      <c r="E270" s="26"/>
    </row>
    <row r="271" ht="15.75" hidden="1" customHeight="1">
      <c r="A271" s="27" t="s">
        <v>3078</v>
      </c>
      <c r="B271" s="23">
        <v>640.0</v>
      </c>
      <c r="C271" s="24">
        <v>760.0</v>
      </c>
      <c r="D271" s="25">
        <v>120.0</v>
      </c>
      <c r="E271" s="26"/>
    </row>
    <row r="272" ht="15.75" hidden="1" customHeight="1">
      <c r="A272" s="28" t="s">
        <v>3079</v>
      </c>
      <c r="B272" s="23">
        <v>11915.0</v>
      </c>
      <c r="C272" s="23">
        <v>11915.0</v>
      </c>
      <c r="D272" s="25">
        <v>0.0</v>
      </c>
      <c r="E272" s="26"/>
    </row>
    <row r="273" ht="15.75" hidden="1" customHeight="1">
      <c r="A273" s="28" t="s">
        <v>3080</v>
      </c>
      <c r="B273" s="23">
        <v>924.0</v>
      </c>
      <c r="C273" s="7">
        <v>924.0</v>
      </c>
      <c r="D273" s="25">
        <v>0.0</v>
      </c>
      <c r="E273" s="26"/>
    </row>
    <row r="274" ht="15.75" hidden="1" customHeight="1">
      <c r="A274" s="28" t="s">
        <v>3081</v>
      </c>
      <c r="B274" s="23">
        <v>17862.0</v>
      </c>
      <c r="C274" s="7">
        <v>17478.0</v>
      </c>
      <c r="D274" s="25">
        <v>-384.0</v>
      </c>
      <c r="E274" s="26"/>
    </row>
    <row r="275" ht="15.75" hidden="1" customHeight="1">
      <c r="A275" s="28" t="s">
        <v>3082</v>
      </c>
      <c r="B275" s="23">
        <v>6643.0</v>
      </c>
      <c r="C275" s="7">
        <v>6643.0</v>
      </c>
      <c r="D275" s="25">
        <v>0.0</v>
      </c>
      <c r="E275" s="26"/>
    </row>
    <row r="276" ht="15.75" hidden="1" customHeight="1">
      <c r="A276" s="28" t="s">
        <v>3084</v>
      </c>
      <c r="B276" s="23">
        <v>508.0</v>
      </c>
      <c r="C276" s="7">
        <v>508.0</v>
      </c>
      <c r="D276" s="25">
        <v>0.0</v>
      </c>
      <c r="E276" s="26"/>
    </row>
    <row r="277" ht="15.75" hidden="1" customHeight="1">
      <c r="A277" s="28" t="s">
        <v>3085</v>
      </c>
      <c r="B277" s="23">
        <v>4882.0</v>
      </c>
      <c r="C277" s="7">
        <v>4882.0</v>
      </c>
      <c r="D277" s="25">
        <v>0.0</v>
      </c>
      <c r="E277" s="26"/>
    </row>
    <row r="278" ht="15.75" hidden="1" customHeight="1">
      <c r="A278" s="29" t="s">
        <v>3086</v>
      </c>
      <c r="B278" s="23">
        <v>83009.5</v>
      </c>
      <c r="C278" s="7">
        <v>82625.5</v>
      </c>
      <c r="D278" s="25">
        <v>-384.0</v>
      </c>
      <c r="E278" s="26"/>
    </row>
    <row r="279" ht="15.75" hidden="1" customHeight="1">
      <c r="A279" s="30" t="s">
        <v>3087</v>
      </c>
      <c r="B279" s="31">
        <v>6.5</v>
      </c>
      <c r="C279" s="25">
        <v>-461.5</v>
      </c>
      <c r="D279" s="25">
        <v>-468.0</v>
      </c>
      <c r="E279" s="32"/>
    </row>
    <row r="280" ht="15.75" hidden="1" customHeight="1"/>
    <row r="281" ht="15.75" hidden="1" customHeight="1"/>
    <row r="282" ht="15.75" hidden="1" customHeight="1">
      <c r="A282" s="3" t="s">
        <v>3088</v>
      </c>
      <c r="B282" s="4"/>
      <c r="C282" s="4"/>
      <c r="D282" s="4"/>
      <c r="E282" s="5"/>
    </row>
    <row r="283" ht="15.75" hidden="1" customHeight="1">
      <c r="A283" s="8"/>
      <c r="B283" s="9"/>
      <c r="C283" s="9"/>
      <c r="D283" s="9"/>
      <c r="E283" s="10"/>
    </row>
    <row r="284" ht="15.75" hidden="1" customHeight="1">
      <c r="A284" s="3" t="s">
        <v>3061</v>
      </c>
      <c r="B284" s="4"/>
      <c r="C284" s="4"/>
      <c r="D284" s="4"/>
      <c r="E284" s="5"/>
    </row>
    <row r="285" ht="15.75" hidden="1" customHeight="1">
      <c r="A285" s="8"/>
      <c r="B285" s="9"/>
      <c r="C285" s="9"/>
      <c r="D285" s="9"/>
      <c r="E285" s="10"/>
    </row>
    <row r="286" ht="15.75" hidden="1" customHeight="1">
      <c r="A286" s="11">
        <v>45943.0</v>
      </c>
      <c r="B286" s="4"/>
      <c r="C286" s="12" t="s">
        <v>3062</v>
      </c>
      <c r="D286" s="13">
        <v>45949.0</v>
      </c>
      <c r="E286" s="5"/>
    </row>
    <row r="287" ht="15.75" hidden="1" customHeight="1">
      <c r="A287" s="8"/>
      <c r="B287" s="9"/>
      <c r="C287" s="14"/>
      <c r="D287" s="9"/>
      <c r="E287" s="10"/>
    </row>
    <row r="288" ht="15.75" hidden="1" customHeight="1">
      <c r="A288" s="44" t="s">
        <v>3898</v>
      </c>
      <c r="B288" s="5"/>
      <c r="C288" s="14"/>
      <c r="D288" s="45" t="s">
        <v>3899</v>
      </c>
      <c r="E288" s="5"/>
    </row>
    <row r="289" ht="15.75" hidden="1" customHeight="1">
      <c r="A289" s="8"/>
      <c r="B289" s="10"/>
      <c r="C289" s="14"/>
      <c r="D289" s="9"/>
      <c r="E289" s="10"/>
    </row>
    <row r="290" ht="15.75" hidden="1" customHeight="1">
      <c r="A290" s="17" t="s">
        <v>3063</v>
      </c>
      <c r="B290" s="4"/>
      <c r="C290" s="4"/>
      <c r="D290" s="4"/>
      <c r="E290" s="5"/>
    </row>
    <row r="291" ht="15.75" hidden="1" customHeight="1">
      <c r="A291" s="18" t="s">
        <v>3064</v>
      </c>
      <c r="B291" s="19" t="s">
        <v>3065</v>
      </c>
      <c r="C291" s="20" t="s">
        <v>3066</v>
      </c>
      <c r="D291" s="19" t="s">
        <v>3067</v>
      </c>
      <c r="E291" s="21" t="s">
        <v>13</v>
      </c>
    </row>
    <row r="292" ht="15.75" hidden="1" customHeight="1">
      <c r="A292" s="22" t="s">
        <v>3068</v>
      </c>
      <c r="B292" s="23">
        <v>18657.0</v>
      </c>
      <c r="C292" s="24">
        <v>18189.0</v>
      </c>
      <c r="D292" s="25">
        <v>-468.0</v>
      </c>
      <c r="E292" s="26"/>
    </row>
    <row r="293" ht="15.75" hidden="1" customHeight="1">
      <c r="A293" s="22" t="s">
        <v>3069</v>
      </c>
      <c r="B293" s="23">
        <v>24931.0</v>
      </c>
      <c r="C293" s="24">
        <v>24931.0</v>
      </c>
      <c r="D293" s="25">
        <v>0.0</v>
      </c>
      <c r="E293" s="26"/>
    </row>
    <row r="294" ht="15.75" hidden="1" customHeight="1">
      <c r="A294" s="22" t="s">
        <v>3070</v>
      </c>
      <c r="B294" s="23">
        <v>0.0</v>
      </c>
      <c r="C294" s="24"/>
      <c r="D294" s="25">
        <v>0.0</v>
      </c>
      <c r="E294" s="26"/>
    </row>
    <row r="295" ht="15.75" hidden="1" customHeight="1">
      <c r="A295" s="22" t="s">
        <v>3072</v>
      </c>
      <c r="B295" s="23">
        <v>0.0</v>
      </c>
      <c r="C295" s="24"/>
      <c r="D295" s="25">
        <v>0.0</v>
      </c>
      <c r="E295" s="26"/>
    </row>
    <row r="296" ht="15.75" hidden="1" customHeight="1">
      <c r="A296" s="27" t="s">
        <v>3074</v>
      </c>
      <c r="B296" s="23">
        <v>0.0</v>
      </c>
      <c r="C296" s="24"/>
      <c r="D296" s="25">
        <v>0.0</v>
      </c>
      <c r="E296" s="26"/>
    </row>
    <row r="297" ht="15.75" hidden="1" customHeight="1">
      <c r="A297" s="27" t="s">
        <v>3075</v>
      </c>
      <c r="B297" s="23">
        <v>0.0</v>
      </c>
      <c r="C297" s="24"/>
      <c r="D297" s="25">
        <v>0.0</v>
      </c>
      <c r="E297" s="26"/>
    </row>
    <row r="298" ht="15.75" hidden="1" customHeight="1">
      <c r="A298" s="27" t="s">
        <v>3077</v>
      </c>
      <c r="B298" s="23">
        <v>936.0</v>
      </c>
      <c r="C298" s="24">
        <v>816.0</v>
      </c>
      <c r="D298" s="25">
        <v>-120.0</v>
      </c>
      <c r="E298" s="26"/>
    </row>
    <row r="299" ht="15.75" hidden="1" customHeight="1">
      <c r="A299" s="27" t="s">
        <v>3078</v>
      </c>
      <c r="B299" s="23">
        <v>640.0</v>
      </c>
      <c r="C299" s="24">
        <v>760.0</v>
      </c>
      <c r="D299" s="25">
        <v>120.0</v>
      </c>
      <c r="E299" s="26"/>
    </row>
    <row r="300" ht="15.75" hidden="1" customHeight="1">
      <c r="A300" s="28" t="s">
        <v>3079</v>
      </c>
      <c r="B300" s="23">
        <v>11915.0</v>
      </c>
      <c r="C300" s="23">
        <v>11915.0</v>
      </c>
      <c r="D300" s="25">
        <v>0.0</v>
      </c>
      <c r="E300" s="26"/>
    </row>
    <row r="301" ht="15.75" hidden="1" customHeight="1">
      <c r="A301" s="28" t="s">
        <v>3080</v>
      </c>
      <c r="B301" s="23">
        <v>924.0</v>
      </c>
      <c r="C301" s="7">
        <v>924.0</v>
      </c>
      <c r="D301" s="25">
        <v>0.0</v>
      </c>
      <c r="E301" s="26"/>
    </row>
    <row r="302" ht="15.75" hidden="1" customHeight="1">
      <c r="A302" s="28" t="s">
        <v>3081</v>
      </c>
      <c r="B302" s="23">
        <v>17862.0</v>
      </c>
      <c r="C302" s="7">
        <v>17478.0</v>
      </c>
      <c r="D302" s="25">
        <v>-384.0</v>
      </c>
      <c r="E302" s="26"/>
    </row>
    <row r="303" ht="15.75" hidden="1" customHeight="1">
      <c r="A303" s="28" t="s">
        <v>3082</v>
      </c>
      <c r="B303" s="23">
        <v>6643.0</v>
      </c>
      <c r="C303" s="7">
        <v>6643.0</v>
      </c>
      <c r="D303" s="25">
        <v>0.0</v>
      </c>
      <c r="E303" s="26"/>
    </row>
    <row r="304" ht="15.75" hidden="1" customHeight="1">
      <c r="A304" s="28" t="s">
        <v>3084</v>
      </c>
      <c r="B304" s="23">
        <v>508.0</v>
      </c>
      <c r="C304" s="7">
        <v>508.0</v>
      </c>
      <c r="D304" s="25">
        <v>0.0</v>
      </c>
      <c r="E304" s="26"/>
    </row>
    <row r="305" ht="15.75" hidden="1" customHeight="1">
      <c r="A305" s="28" t="s">
        <v>3085</v>
      </c>
      <c r="B305" s="23">
        <v>4882.0</v>
      </c>
      <c r="C305" s="7">
        <v>4882.0</v>
      </c>
      <c r="D305" s="25">
        <v>0.0</v>
      </c>
      <c r="E305" s="26"/>
    </row>
    <row r="306" ht="15.75" hidden="1" customHeight="1">
      <c r="A306" s="29" t="s">
        <v>3086</v>
      </c>
      <c r="B306" s="23">
        <v>83009.5</v>
      </c>
      <c r="C306" s="7">
        <v>82625.5</v>
      </c>
      <c r="D306" s="25">
        <v>-384.0</v>
      </c>
      <c r="E306" s="26"/>
    </row>
    <row r="307" ht="15.75" hidden="1" customHeight="1">
      <c r="A307" s="30" t="s">
        <v>3087</v>
      </c>
      <c r="B307" s="31">
        <v>6.5</v>
      </c>
      <c r="C307" s="25">
        <v>-461.5</v>
      </c>
      <c r="D307" s="25">
        <v>-468.0</v>
      </c>
      <c r="E307" s="32"/>
    </row>
    <row r="308" ht="15.75" hidden="1" customHeight="1"/>
    <row r="309" ht="15.75" hidden="1" customHeight="1"/>
    <row r="310" ht="15.75" hidden="1" customHeight="1">
      <c r="A310" s="3" t="s">
        <v>3088</v>
      </c>
      <c r="B310" s="4"/>
      <c r="C310" s="4"/>
      <c r="D310" s="4"/>
      <c r="E310" s="5"/>
    </row>
    <row r="311" ht="15.75" hidden="1" customHeight="1">
      <c r="A311" s="8"/>
      <c r="B311" s="9"/>
      <c r="C311" s="9"/>
      <c r="D311" s="9"/>
      <c r="E311" s="10"/>
    </row>
    <row r="312" ht="15.75" hidden="1" customHeight="1">
      <c r="A312" s="3" t="s">
        <v>3061</v>
      </c>
      <c r="B312" s="4"/>
      <c r="C312" s="4"/>
      <c r="D312" s="4"/>
      <c r="E312" s="5"/>
    </row>
    <row r="313" ht="15.75" hidden="1" customHeight="1">
      <c r="A313" s="8"/>
      <c r="B313" s="9"/>
      <c r="C313" s="9"/>
      <c r="D313" s="9"/>
      <c r="E313" s="10"/>
    </row>
    <row r="314" ht="15.75" hidden="1" customHeight="1">
      <c r="A314" s="11">
        <v>45950.0</v>
      </c>
      <c r="B314" s="4"/>
      <c r="C314" s="12" t="s">
        <v>3062</v>
      </c>
      <c r="D314" s="13">
        <v>45956.0</v>
      </c>
      <c r="E314" s="5"/>
    </row>
    <row r="315" ht="15.75" hidden="1" customHeight="1">
      <c r="A315" s="8"/>
      <c r="B315" s="9"/>
      <c r="C315" s="14"/>
      <c r="D315" s="9"/>
      <c r="E315" s="10"/>
    </row>
    <row r="316" ht="15.75" hidden="1" customHeight="1">
      <c r="A316" s="44" t="s">
        <v>3898</v>
      </c>
      <c r="B316" s="5"/>
      <c r="C316" s="14"/>
      <c r="D316" s="45" t="s">
        <v>3899</v>
      </c>
      <c r="E316" s="5"/>
    </row>
    <row r="317" ht="15.75" hidden="1" customHeight="1">
      <c r="A317" s="8"/>
      <c r="B317" s="10"/>
      <c r="C317" s="14"/>
      <c r="D317" s="9"/>
      <c r="E317" s="10"/>
    </row>
    <row r="318" ht="15.75" hidden="1" customHeight="1">
      <c r="A318" s="17" t="s">
        <v>3063</v>
      </c>
      <c r="B318" s="4"/>
      <c r="C318" s="4"/>
      <c r="D318" s="4"/>
      <c r="E318" s="5"/>
    </row>
    <row r="319" ht="15.75" hidden="1" customHeight="1">
      <c r="A319" s="18" t="s">
        <v>3064</v>
      </c>
      <c r="B319" s="19" t="s">
        <v>3065</v>
      </c>
      <c r="C319" s="20" t="s">
        <v>3066</v>
      </c>
      <c r="D319" s="19" t="s">
        <v>3067</v>
      </c>
      <c r="E319" s="21" t="s">
        <v>13</v>
      </c>
    </row>
    <row r="320" ht="15.75" hidden="1" customHeight="1">
      <c r="A320" s="22" t="s">
        <v>3068</v>
      </c>
      <c r="B320" s="23">
        <v>19230.0</v>
      </c>
      <c r="C320" s="24">
        <v>14650.0</v>
      </c>
      <c r="D320" s="25">
        <v>-4580.0</v>
      </c>
      <c r="E320" s="26" t="s">
        <v>3903</v>
      </c>
    </row>
    <row r="321" ht="15.75" hidden="1" customHeight="1">
      <c r="A321" s="22" t="s">
        <v>3069</v>
      </c>
      <c r="B321" s="23">
        <v>25930.0</v>
      </c>
      <c r="C321" s="24">
        <v>25930.0</v>
      </c>
      <c r="D321" s="25">
        <v>0.0</v>
      </c>
      <c r="E321" s="26"/>
    </row>
    <row r="322" ht="15.75" hidden="1" customHeight="1">
      <c r="A322" s="22" t="s">
        <v>3070</v>
      </c>
      <c r="B322" s="23">
        <v>240.0</v>
      </c>
      <c r="C322" s="24">
        <v>240.0</v>
      </c>
      <c r="D322" s="25">
        <v>0.0</v>
      </c>
      <c r="E322" s="26"/>
    </row>
    <row r="323" ht="15.75" hidden="1" customHeight="1">
      <c r="A323" s="22" t="s">
        <v>3072</v>
      </c>
      <c r="B323" s="23">
        <v>0.0</v>
      </c>
      <c r="C323" s="24"/>
      <c r="D323" s="25">
        <v>0.0</v>
      </c>
      <c r="E323" s="26"/>
    </row>
    <row r="324" ht="15.75" hidden="1" customHeight="1">
      <c r="A324" s="27" t="s">
        <v>3074</v>
      </c>
      <c r="B324" s="23">
        <v>0.0</v>
      </c>
      <c r="C324" s="24"/>
      <c r="D324" s="25">
        <v>0.0</v>
      </c>
      <c r="E324" s="26"/>
    </row>
    <row r="325" ht="15.75" hidden="1" customHeight="1">
      <c r="A325" s="27" t="s">
        <v>3075</v>
      </c>
      <c r="B325" s="23">
        <v>128.0</v>
      </c>
      <c r="C325" s="24">
        <v>128.0</v>
      </c>
      <c r="D325" s="25">
        <v>0.0</v>
      </c>
      <c r="E325" s="26"/>
    </row>
    <row r="326" ht="15.75" hidden="1" customHeight="1">
      <c r="A326" s="27" t="s">
        <v>3077</v>
      </c>
      <c r="B326" s="23">
        <v>300.0</v>
      </c>
      <c r="C326" s="24">
        <v>4800.0</v>
      </c>
      <c r="D326" s="25">
        <v>4500.0</v>
      </c>
      <c r="E326" s="26" t="s">
        <v>3904</v>
      </c>
    </row>
    <row r="327" ht="15.75" hidden="1" customHeight="1">
      <c r="A327" s="27" t="s">
        <v>3078</v>
      </c>
      <c r="B327" s="23">
        <v>680.0</v>
      </c>
      <c r="C327" s="24">
        <v>760.0</v>
      </c>
      <c r="D327" s="25">
        <v>80.0</v>
      </c>
      <c r="E327" s="26"/>
    </row>
    <row r="328" ht="15.75" hidden="1" customHeight="1">
      <c r="A328" s="28" t="s">
        <v>3079</v>
      </c>
      <c r="B328" s="23">
        <v>11815.0</v>
      </c>
      <c r="C328" s="23">
        <v>12089.0</v>
      </c>
      <c r="D328" s="25">
        <v>274.0</v>
      </c>
      <c r="E328" s="26"/>
    </row>
    <row r="329" ht="15.75" hidden="1" customHeight="1">
      <c r="A329" s="28" t="s">
        <v>3080</v>
      </c>
      <c r="B329" s="23">
        <v>887.0</v>
      </c>
      <c r="C329" s="7">
        <v>887.0</v>
      </c>
      <c r="D329" s="25">
        <v>0.0</v>
      </c>
      <c r="E329" s="26"/>
    </row>
    <row r="330" ht="15.75" hidden="1" customHeight="1">
      <c r="A330" s="28" t="s">
        <v>3081</v>
      </c>
      <c r="B330" s="23">
        <v>14631.0</v>
      </c>
      <c r="C330" s="7">
        <v>14631.0</v>
      </c>
      <c r="D330" s="25">
        <v>0.0</v>
      </c>
      <c r="E330" s="26"/>
    </row>
    <row r="331" ht="15.75" hidden="1" customHeight="1">
      <c r="A331" s="28" t="s">
        <v>3082</v>
      </c>
      <c r="B331" s="23">
        <v>7459.0</v>
      </c>
      <c r="C331" s="7">
        <v>7459.0</v>
      </c>
      <c r="D331" s="25">
        <v>0.0</v>
      </c>
      <c r="E331" s="26"/>
    </row>
    <row r="332" ht="15.75" hidden="1" customHeight="1">
      <c r="A332" s="28" t="s">
        <v>3084</v>
      </c>
      <c r="B332" s="23">
        <v>777.0</v>
      </c>
      <c r="C332" s="7">
        <v>777.0</v>
      </c>
      <c r="D332" s="25">
        <v>0.0</v>
      </c>
      <c r="E332" s="26"/>
    </row>
    <row r="333" ht="15.75" hidden="1" customHeight="1">
      <c r="A333" s="28" t="s">
        <v>3085</v>
      </c>
      <c r="B333" s="23">
        <v>3161.0</v>
      </c>
      <c r="C333" s="7">
        <v>3161.0</v>
      </c>
      <c r="D333" s="25">
        <v>0.0</v>
      </c>
      <c r="E333" s="26"/>
    </row>
    <row r="334" ht="15.75" hidden="1" customHeight="1">
      <c r="A334" s="29" t="s">
        <v>3086</v>
      </c>
      <c r="B334" s="23">
        <v>82070.0</v>
      </c>
      <c r="C334" s="7">
        <v>81722.0</v>
      </c>
      <c r="D334" s="25">
        <v>-348.0</v>
      </c>
      <c r="E334" s="26"/>
    </row>
    <row r="335" ht="15.75" hidden="1" customHeight="1">
      <c r="A335" s="30" t="s">
        <v>3087</v>
      </c>
      <c r="B335" s="31">
        <v>7.0</v>
      </c>
      <c r="C335" s="25">
        <v>629.0</v>
      </c>
      <c r="D335" s="25">
        <v>622.0</v>
      </c>
      <c r="E335" s="32"/>
    </row>
    <row r="336" ht="15.75" hidden="1" customHeight="1"/>
    <row r="337" ht="15.75" hidden="1" customHeight="1"/>
    <row r="338" ht="15.75" hidden="1" customHeight="1">
      <c r="A338" s="3" t="s">
        <v>3088</v>
      </c>
      <c r="B338" s="4"/>
      <c r="C338" s="4"/>
      <c r="D338" s="4"/>
      <c r="E338" s="5"/>
    </row>
    <row r="339" ht="15.75" hidden="1" customHeight="1">
      <c r="A339" s="8"/>
      <c r="B339" s="9"/>
      <c r="C339" s="9"/>
      <c r="D339" s="9"/>
      <c r="E339" s="10"/>
    </row>
    <row r="340" ht="15.75" hidden="1" customHeight="1">
      <c r="A340" s="3" t="s">
        <v>3061</v>
      </c>
      <c r="B340" s="4"/>
      <c r="C340" s="4"/>
      <c r="D340" s="4"/>
      <c r="E340" s="5"/>
    </row>
    <row r="341" ht="15.75" hidden="1" customHeight="1">
      <c r="A341" s="8"/>
      <c r="B341" s="9"/>
      <c r="C341" s="9"/>
      <c r="D341" s="9"/>
      <c r="E341" s="10"/>
    </row>
    <row r="342" ht="15.75" hidden="1" customHeight="1">
      <c r="A342" s="11">
        <v>45957.0</v>
      </c>
      <c r="B342" s="4"/>
      <c r="C342" s="12" t="s">
        <v>3062</v>
      </c>
      <c r="D342" s="13">
        <v>45961.0</v>
      </c>
      <c r="E342" s="5"/>
    </row>
    <row r="343" ht="15.75" hidden="1" customHeight="1">
      <c r="A343" s="8"/>
      <c r="B343" s="9"/>
      <c r="C343" s="14"/>
      <c r="D343" s="9"/>
      <c r="E343" s="10"/>
    </row>
    <row r="344" ht="15.75" hidden="1" customHeight="1">
      <c r="A344" s="44" t="s">
        <v>3898</v>
      </c>
      <c r="B344" s="5"/>
      <c r="C344" s="14"/>
      <c r="D344" s="45" t="s">
        <v>3905</v>
      </c>
      <c r="E344" s="5"/>
    </row>
    <row r="345" ht="15.75" hidden="1" customHeight="1">
      <c r="A345" s="8"/>
      <c r="B345" s="10"/>
      <c r="C345" s="14"/>
      <c r="D345" s="9"/>
      <c r="E345" s="10"/>
    </row>
    <row r="346" ht="15.75" hidden="1" customHeight="1">
      <c r="A346" s="17" t="s">
        <v>3063</v>
      </c>
      <c r="B346" s="4"/>
      <c r="C346" s="4"/>
      <c r="D346" s="4"/>
      <c r="E346" s="5"/>
    </row>
    <row r="347" ht="15.75" hidden="1" customHeight="1">
      <c r="A347" s="18" t="s">
        <v>3064</v>
      </c>
      <c r="B347" s="19" t="s">
        <v>3065</v>
      </c>
      <c r="C347" s="20" t="s">
        <v>3066</v>
      </c>
      <c r="D347" s="19" t="s">
        <v>3067</v>
      </c>
      <c r="E347" s="21" t="s">
        <v>13</v>
      </c>
    </row>
    <row r="348" ht="15.75" hidden="1" customHeight="1">
      <c r="A348" s="22" t="s">
        <v>3068</v>
      </c>
      <c r="B348" s="23">
        <v>10499.0</v>
      </c>
      <c r="C348" s="24"/>
      <c r="D348" s="25">
        <v>-10499.0</v>
      </c>
      <c r="E348" s="26"/>
      <c r="F348" s="1" t="s">
        <v>3906</v>
      </c>
    </row>
    <row r="349" ht="15.75" hidden="1" customHeight="1">
      <c r="A349" s="22" t="s">
        <v>3069</v>
      </c>
      <c r="B349" s="23">
        <v>10012.0</v>
      </c>
      <c r="C349" s="24">
        <v>10012.0</v>
      </c>
      <c r="D349" s="25">
        <v>0.0</v>
      </c>
      <c r="E349" s="26"/>
    </row>
    <row r="350" ht="15.75" hidden="1" customHeight="1">
      <c r="A350" s="22" t="s">
        <v>3070</v>
      </c>
      <c r="B350" s="23">
        <v>300.0</v>
      </c>
      <c r="C350" s="24">
        <v>300.0</v>
      </c>
      <c r="D350" s="25">
        <v>0.0</v>
      </c>
      <c r="E350" s="26"/>
    </row>
    <row r="351" ht="15.75" hidden="1" customHeight="1">
      <c r="A351" s="22" t="s">
        <v>3072</v>
      </c>
      <c r="B351" s="23">
        <v>0.0</v>
      </c>
      <c r="C351" s="24"/>
      <c r="D351" s="25">
        <v>0.0</v>
      </c>
      <c r="E351" s="26"/>
    </row>
    <row r="352" ht="15.75" hidden="1" customHeight="1">
      <c r="A352" s="27" t="s">
        <v>3074</v>
      </c>
      <c r="B352" s="23">
        <v>0.0</v>
      </c>
      <c r="C352" s="24"/>
      <c r="D352" s="25">
        <v>0.0</v>
      </c>
      <c r="E352" s="26"/>
    </row>
    <row r="353" ht="15.75" hidden="1" customHeight="1">
      <c r="A353" s="27" t="s">
        <v>3075</v>
      </c>
      <c r="B353" s="23">
        <v>0.0</v>
      </c>
      <c r="C353" s="24"/>
      <c r="D353" s="25">
        <v>0.0</v>
      </c>
      <c r="E353" s="26"/>
    </row>
    <row r="354" ht="15.75" hidden="1" customHeight="1">
      <c r="A354" s="27" t="s">
        <v>3077</v>
      </c>
      <c r="B354" s="23">
        <v>359.0</v>
      </c>
      <c r="C354" s="24">
        <v>359.0</v>
      </c>
      <c r="D354" s="25">
        <v>0.0</v>
      </c>
      <c r="E354" s="26"/>
    </row>
    <row r="355" ht="15.75" hidden="1" customHeight="1">
      <c r="A355" s="27" t="s">
        <v>3078</v>
      </c>
      <c r="B355" s="23">
        <v>600.0</v>
      </c>
      <c r="C355" s="24">
        <v>600.0</v>
      </c>
      <c r="D355" s="25">
        <v>0.0</v>
      </c>
      <c r="E355" s="26"/>
    </row>
    <row r="356" ht="15.75" hidden="1" customHeight="1">
      <c r="A356" s="28" t="s">
        <v>3079</v>
      </c>
      <c r="B356" s="23">
        <v>6435.0</v>
      </c>
      <c r="C356" s="23">
        <v>6435.0</v>
      </c>
      <c r="D356" s="25">
        <v>0.0</v>
      </c>
      <c r="E356" s="26"/>
    </row>
    <row r="357" ht="15.75" hidden="1" customHeight="1">
      <c r="A357" s="28" t="s">
        <v>3080</v>
      </c>
      <c r="B357" s="23">
        <v>1831.0</v>
      </c>
      <c r="C357" s="7">
        <v>1831.0</v>
      </c>
      <c r="D357" s="25">
        <v>0.0</v>
      </c>
      <c r="E357" s="26"/>
    </row>
    <row r="358" ht="15.75" hidden="1" customHeight="1">
      <c r="A358" s="28" t="s">
        <v>3081</v>
      </c>
      <c r="B358" s="23">
        <v>14863.0</v>
      </c>
      <c r="C358" s="7">
        <v>14863.0</v>
      </c>
      <c r="D358" s="25">
        <v>0.0</v>
      </c>
      <c r="E358" s="26"/>
    </row>
    <row r="359" ht="15.75" hidden="1" customHeight="1">
      <c r="A359" s="28" t="s">
        <v>3082</v>
      </c>
      <c r="B359" s="23">
        <v>5896.0</v>
      </c>
      <c r="C359" s="7">
        <v>5896.0</v>
      </c>
      <c r="D359" s="25">
        <v>0.0</v>
      </c>
      <c r="E359" s="26"/>
    </row>
    <row r="360" ht="15.75" hidden="1" customHeight="1">
      <c r="A360" s="28" t="s">
        <v>3084</v>
      </c>
      <c r="B360" s="23">
        <v>588.0</v>
      </c>
      <c r="C360" s="7">
        <v>588.0</v>
      </c>
      <c r="D360" s="25">
        <v>0.0</v>
      </c>
      <c r="E360" s="26"/>
    </row>
    <row r="361" ht="15.75" hidden="1" customHeight="1">
      <c r="A361" s="28" t="s">
        <v>3085</v>
      </c>
      <c r="B361" s="23">
        <v>1191.0</v>
      </c>
      <c r="C361" s="7">
        <v>1191.0</v>
      </c>
      <c r="D361" s="25">
        <v>0.0</v>
      </c>
      <c r="E361" s="26"/>
    </row>
    <row r="362" ht="15.75" hidden="1" customHeight="1">
      <c r="A362" s="29" t="s">
        <v>3086</v>
      </c>
      <c r="B362" s="23">
        <v>51374.0</v>
      </c>
      <c r="C362" s="7">
        <v>51374.0</v>
      </c>
      <c r="D362" s="25">
        <v>0.0</v>
      </c>
      <c r="E362" s="26"/>
    </row>
    <row r="363" ht="15.75" hidden="1" customHeight="1">
      <c r="A363" s="30" t="s">
        <v>3087</v>
      </c>
      <c r="B363" s="31">
        <v>9.0</v>
      </c>
      <c r="C363" s="25">
        <v>-10490.0</v>
      </c>
      <c r="D363" s="25">
        <v>-10499.0</v>
      </c>
      <c r="E363" s="32"/>
    </row>
    <row r="364" ht="15.75" hidden="1" customHeight="1"/>
    <row r="365" ht="15.75" hidden="1" customHeight="1"/>
    <row r="366" ht="15.75" hidden="1" customHeight="1">
      <c r="A366" s="3" t="s">
        <v>3088</v>
      </c>
      <c r="B366" s="4"/>
      <c r="C366" s="4"/>
      <c r="D366" s="4"/>
      <c r="E366" s="5"/>
    </row>
    <row r="367" ht="15.75" hidden="1" customHeight="1">
      <c r="A367" s="8"/>
      <c r="B367" s="9"/>
      <c r="C367" s="9"/>
      <c r="D367" s="9"/>
      <c r="E367" s="10"/>
    </row>
    <row r="368" ht="15.75" hidden="1" customHeight="1">
      <c r="A368" s="3" t="s">
        <v>3061</v>
      </c>
      <c r="B368" s="4"/>
      <c r="C368" s="4"/>
      <c r="D368" s="4"/>
      <c r="E368" s="5"/>
    </row>
    <row r="369" ht="15.75" hidden="1" customHeight="1">
      <c r="A369" s="8"/>
      <c r="B369" s="9"/>
      <c r="C369" s="9"/>
      <c r="D369" s="9"/>
      <c r="E369" s="10"/>
    </row>
    <row r="370" ht="15.75" hidden="1" customHeight="1">
      <c r="A370" s="11">
        <v>45957.0</v>
      </c>
      <c r="B370" s="4"/>
      <c r="C370" s="12" t="s">
        <v>3062</v>
      </c>
      <c r="D370" s="13">
        <v>45961.0</v>
      </c>
      <c r="E370" s="5"/>
    </row>
    <row r="371" ht="15.75" hidden="1" customHeight="1">
      <c r="A371" s="8"/>
      <c r="B371" s="9"/>
      <c r="C371" s="14"/>
      <c r="D371" s="9"/>
      <c r="E371" s="10"/>
    </row>
    <row r="372" ht="15.75" hidden="1" customHeight="1">
      <c r="A372" s="44" t="s">
        <v>3898</v>
      </c>
      <c r="B372" s="5"/>
      <c r="C372" s="14"/>
      <c r="D372" s="45" t="s">
        <v>3905</v>
      </c>
      <c r="E372" s="5"/>
    </row>
    <row r="373" ht="15.75" hidden="1" customHeight="1">
      <c r="A373" s="8"/>
      <c r="B373" s="10"/>
      <c r="C373" s="14"/>
      <c r="D373" s="9"/>
      <c r="E373" s="10"/>
    </row>
    <row r="374" ht="15.75" hidden="1" customHeight="1">
      <c r="A374" s="17" t="s">
        <v>3063</v>
      </c>
      <c r="B374" s="4"/>
      <c r="C374" s="4"/>
      <c r="D374" s="4"/>
      <c r="E374" s="5"/>
    </row>
    <row r="375" ht="15.75" hidden="1" customHeight="1">
      <c r="A375" s="18" t="s">
        <v>3064</v>
      </c>
      <c r="B375" s="19" t="s">
        <v>3065</v>
      </c>
      <c r="C375" s="20" t="s">
        <v>3066</v>
      </c>
      <c r="D375" s="19" t="s">
        <v>3067</v>
      </c>
      <c r="E375" s="21" t="s">
        <v>13</v>
      </c>
    </row>
    <row r="376" ht="15.75" hidden="1" customHeight="1">
      <c r="A376" s="22" t="s">
        <v>3068</v>
      </c>
      <c r="B376" s="23">
        <v>10499.0</v>
      </c>
      <c r="C376" s="24">
        <v>10600.0</v>
      </c>
      <c r="D376" s="25">
        <v>101.0</v>
      </c>
      <c r="E376" s="26"/>
    </row>
    <row r="377" ht="15.75" hidden="1" customHeight="1">
      <c r="A377" s="22" t="s">
        <v>3069</v>
      </c>
      <c r="B377" s="23">
        <v>10012.0</v>
      </c>
      <c r="C377" s="24">
        <v>10012.0</v>
      </c>
      <c r="D377" s="25">
        <v>0.0</v>
      </c>
      <c r="E377" s="26"/>
    </row>
    <row r="378" ht="15.75" hidden="1" customHeight="1">
      <c r="A378" s="22" t="s">
        <v>3070</v>
      </c>
      <c r="B378" s="23">
        <v>300.0</v>
      </c>
      <c r="C378" s="24">
        <v>300.0</v>
      </c>
      <c r="D378" s="25">
        <v>0.0</v>
      </c>
      <c r="E378" s="26"/>
    </row>
    <row r="379" ht="15.75" hidden="1" customHeight="1">
      <c r="A379" s="22" t="s">
        <v>3072</v>
      </c>
      <c r="B379" s="23">
        <v>0.0</v>
      </c>
      <c r="C379" s="24"/>
      <c r="D379" s="25">
        <v>0.0</v>
      </c>
      <c r="E379" s="26"/>
    </row>
    <row r="380" ht="15.75" hidden="1" customHeight="1">
      <c r="A380" s="27" t="s">
        <v>3074</v>
      </c>
      <c r="B380" s="23">
        <v>0.0</v>
      </c>
      <c r="C380" s="24"/>
      <c r="D380" s="25">
        <v>0.0</v>
      </c>
      <c r="E380" s="26"/>
    </row>
    <row r="381" ht="15.75" hidden="1" customHeight="1">
      <c r="A381" s="27" t="s">
        <v>3075</v>
      </c>
      <c r="B381" s="23">
        <v>0.0</v>
      </c>
      <c r="C381" s="24"/>
      <c r="D381" s="25">
        <v>0.0</v>
      </c>
      <c r="E381" s="26"/>
    </row>
    <row r="382" ht="15.75" hidden="1" customHeight="1">
      <c r="A382" s="27" t="s">
        <v>3077</v>
      </c>
      <c r="B382" s="23">
        <v>359.0</v>
      </c>
      <c r="C382" s="24">
        <v>359.0</v>
      </c>
      <c r="D382" s="25">
        <v>0.0</v>
      </c>
      <c r="E382" s="26"/>
    </row>
    <row r="383" ht="15.75" hidden="1" customHeight="1">
      <c r="A383" s="27" t="s">
        <v>3078</v>
      </c>
      <c r="B383" s="23">
        <v>600.0</v>
      </c>
      <c r="C383" s="24">
        <v>600.0</v>
      </c>
      <c r="D383" s="25">
        <v>0.0</v>
      </c>
      <c r="E383" s="26"/>
    </row>
    <row r="384" ht="15.75" hidden="1" customHeight="1">
      <c r="A384" s="28" t="s">
        <v>3079</v>
      </c>
      <c r="B384" s="23">
        <v>6435.0</v>
      </c>
      <c r="C384" s="23">
        <v>6435.0</v>
      </c>
      <c r="D384" s="25">
        <v>0.0</v>
      </c>
      <c r="E384" s="26"/>
    </row>
    <row r="385" ht="15.75" hidden="1" customHeight="1">
      <c r="A385" s="28" t="s">
        <v>3080</v>
      </c>
      <c r="B385" s="23">
        <v>1831.0</v>
      </c>
      <c r="C385" s="7">
        <v>1831.0</v>
      </c>
      <c r="D385" s="25">
        <v>0.0</v>
      </c>
      <c r="E385" s="26"/>
    </row>
    <row r="386" ht="15.75" hidden="1" customHeight="1">
      <c r="A386" s="28" t="s">
        <v>3081</v>
      </c>
      <c r="B386" s="23">
        <v>14863.0</v>
      </c>
      <c r="C386" s="7">
        <v>14863.0</v>
      </c>
      <c r="D386" s="25">
        <v>0.0</v>
      </c>
      <c r="E386" s="26"/>
    </row>
    <row r="387" ht="15.75" hidden="1" customHeight="1">
      <c r="A387" s="28" t="s">
        <v>3082</v>
      </c>
      <c r="B387" s="23">
        <v>5896.0</v>
      </c>
      <c r="C387" s="7">
        <v>5896.0</v>
      </c>
      <c r="D387" s="25">
        <v>0.0</v>
      </c>
      <c r="E387" s="26"/>
    </row>
    <row r="388" ht="15.75" hidden="1" customHeight="1">
      <c r="A388" s="28" t="s">
        <v>3084</v>
      </c>
      <c r="B388" s="23">
        <v>588.0</v>
      </c>
      <c r="C388" s="7">
        <v>588.0</v>
      </c>
      <c r="D388" s="25">
        <v>0.0</v>
      </c>
      <c r="E388" s="26"/>
    </row>
    <row r="389" ht="15.75" hidden="1" customHeight="1">
      <c r="A389" s="28" t="s">
        <v>3085</v>
      </c>
      <c r="B389" s="23">
        <v>1191.0</v>
      </c>
      <c r="C389" s="7">
        <v>1191.0</v>
      </c>
      <c r="D389" s="25">
        <v>0.0</v>
      </c>
      <c r="E389" s="26"/>
    </row>
    <row r="390" ht="15.75" hidden="1" customHeight="1">
      <c r="A390" s="29" t="s">
        <v>3086</v>
      </c>
      <c r="B390" s="23">
        <v>51374.0</v>
      </c>
      <c r="C390" s="7">
        <v>51374.0</v>
      </c>
      <c r="D390" s="25">
        <v>0.0</v>
      </c>
      <c r="E390" s="26"/>
    </row>
    <row r="391" ht="15.75" hidden="1" customHeight="1">
      <c r="A391" s="30" t="s">
        <v>3087</v>
      </c>
      <c r="B391" s="31">
        <v>9.0</v>
      </c>
      <c r="C391" s="25">
        <v>110.0</v>
      </c>
      <c r="D391" s="25">
        <v>101.0</v>
      </c>
      <c r="E391" s="32"/>
    </row>
    <row r="392" ht="15.75" hidden="1" customHeight="1"/>
    <row r="393" ht="15.75" hidden="1" customHeight="1"/>
    <row r="394" ht="15.75" hidden="1" customHeight="1">
      <c r="A394" s="3" t="s">
        <v>3088</v>
      </c>
      <c r="B394" s="4"/>
      <c r="C394" s="4"/>
      <c r="D394" s="4"/>
      <c r="E394" s="5"/>
    </row>
    <row r="395" ht="15.75" hidden="1" customHeight="1">
      <c r="A395" s="8"/>
      <c r="B395" s="9"/>
      <c r="C395" s="9"/>
      <c r="D395" s="9"/>
      <c r="E395" s="10"/>
    </row>
    <row r="396" ht="15.75" hidden="1" customHeight="1">
      <c r="A396" s="3" t="s">
        <v>3061</v>
      </c>
      <c r="B396" s="4"/>
      <c r="C396" s="4"/>
      <c r="D396" s="4"/>
      <c r="E396" s="5"/>
    </row>
    <row r="397" ht="15.75" hidden="1" customHeight="1">
      <c r="A397" s="8"/>
      <c r="B397" s="9"/>
      <c r="C397" s="9"/>
      <c r="D397" s="9"/>
      <c r="E397" s="10"/>
    </row>
    <row r="398" ht="15.75" hidden="1" customHeight="1">
      <c r="A398" s="11">
        <v>45962.0</v>
      </c>
      <c r="B398" s="4"/>
      <c r="C398" s="12" t="s">
        <v>3062</v>
      </c>
      <c r="D398" s="13">
        <v>45963.0</v>
      </c>
      <c r="E398" s="5"/>
    </row>
    <row r="399" ht="15.75" hidden="1" customHeight="1">
      <c r="A399" s="8"/>
      <c r="B399" s="9"/>
      <c r="C399" s="14"/>
      <c r="D399" s="9"/>
      <c r="E399" s="10"/>
    </row>
    <row r="400" ht="15.75" hidden="1" customHeight="1">
      <c r="A400" s="44" t="s">
        <v>3907</v>
      </c>
      <c r="B400" s="5"/>
      <c r="C400" s="14"/>
      <c r="D400" s="45" t="s">
        <v>3899</v>
      </c>
      <c r="E400" s="5"/>
    </row>
    <row r="401" ht="15.75" hidden="1" customHeight="1">
      <c r="A401" s="8"/>
      <c r="B401" s="10"/>
      <c r="C401" s="14"/>
      <c r="D401" s="9"/>
      <c r="E401" s="10"/>
    </row>
    <row r="402" ht="15.75" hidden="1" customHeight="1">
      <c r="A402" s="17" t="s">
        <v>3063</v>
      </c>
      <c r="B402" s="4"/>
      <c r="C402" s="4"/>
      <c r="D402" s="4"/>
      <c r="E402" s="5"/>
    </row>
    <row r="403" ht="15.75" hidden="1" customHeight="1">
      <c r="A403" s="18" t="s">
        <v>3064</v>
      </c>
      <c r="B403" s="19" t="s">
        <v>3065</v>
      </c>
      <c r="C403" s="20" t="s">
        <v>3066</v>
      </c>
      <c r="D403" s="19" t="s">
        <v>3067</v>
      </c>
      <c r="E403" s="21" t="s">
        <v>13</v>
      </c>
    </row>
    <row r="404" ht="15.75" hidden="1" customHeight="1">
      <c r="A404" s="22" t="s">
        <v>3068</v>
      </c>
      <c r="B404" s="23">
        <v>3590.0</v>
      </c>
      <c r="C404" s="24">
        <v>3589.0</v>
      </c>
      <c r="D404" s="25">
        <v>-1.0</v>
      </c>
      <c r="E404" s="26"/>
    </row>
    <row r="405" ht="15.75" hidden="1" customHeight="1">
      <c r="A405" s="22" t="s">
        <v>3069</v>
      </c>
      <c r="B405" s="23">
        <v>2035.0</v>
      </c>
      <c r="C405" s="24">
        <v>2034.0</v>
      </c>
      <c r="D405" s="25">
        <v>-1.0</v>
      </c>
      <c r="E405" s="26"/>
    </row>
    <row r="406" ht="15.75" hidden="1" customHeight="1">
      <c r="A406" s="22" t="s">
        <v>3070</v>
      </c>
      <c r="B406" s="23">
        <v>0.0</v>
      </c>
      <c r="C406" s="24"/>
      <c r="D406" s="25">
        <v>0.0</v>
      </c>
      <c r="E406" s="26"/>
    </row>
    <row r="407" ht="15.75" hidden="1" customHeight="1">
      <c r="A407" s="22" t="s">
        <v>3072</v>
      </c>
      <c r="B407" s="23">
        <v>0.0</v>
      </c>
      <c r="C407" s="24"/>
      <c r="D407" s="25">
        <v>0.0</v>
      </c>
      <c r="E407" s="26"/>
    </row>
    <row r="408" ht="15.75" hidden="1" customHeight="1">
      <c r="A408" s="27" t="s">
        <v>3074</v>
      </c>
      <c r="B408" s="23">
        <v>0.0</v>
      </c>
      <c r="C408" s="24"/>
      <c r="D408" s="25">
        <v>0.0</v>
      </c>
      <c r="E408" s="26"/>
    </row>
    <row r="409" ht="15.75" hidden="1" customHeight="1">
      <c r="A409" s="27" t="s">
        <v>3075</v>
      </c>
      <c r="B409" s="23">
        <v>0.0</v>
      </c>
      <c r="C409" s="24"/>
      <c r="D409" s="25">
        <v>0.0</v>
      </c>
      <c r="E409" s="26"/>
    </row>
    <row r="410" ht="15.75" hidden="1" customHeight="1">
      <c r="A410" s="27" t="s">
        <v>3077</v>
      </c>
      <c r="B410" s="23">
        <v>0.0</v>
      </c>
      <c r="C410" s="24"/>
      <c r="D410" s="25">
        <v>0.0</v>
      </c>
      <c r="E410" s="26"/>
    </row>
    <row r="411" ht="15.75" hidden="1" customHeight="1">
      <c r="A411" s="27" t="s">
        <v>3078</v>
      </c>
      <c r="B411" s="23">
        <v>240.0</v>
      </c>
      <c r="C411" s="24">
        <v>240.0</v>
      </c>
      <c r="D411" s="25">
        <v>0.0</v>
      </c>
      <c r="E411" s="26"/>
    </row>
    <row r="412" ht="15.75" hidden="1" customHeight="1">
      <c r="A412" s="28" t="s">
        <v>3079</v>
      </c>
      <c r="B412" s="23">
        <v>2238.0</v>
      </c>
      <c r="C412" s="23">
        <v>2238.0</v>
      </c>
      <c r="D412" s="25">
        <v>0.0</v>
      </c>
      <c r="E412" s="26"/>
    </row>
    <row r="413" ht="15.75" hidden="1" customHeight="1">
      <c r="A413" s="28" t="s">
        <v>3080</v>
      </c>
      <c r="B413" s="23">
        <v>735.0</v>
      </c>
      <c r="C413" s="7">
        <v>735.0</v>
      </c>
      <c r="D413" s="25">
        <v>0.0</v>
      </c>
      <c r="E413" s="26"/>
    </row>
    <row r="414" ht="15.75" hidden="1" customHeight="1">
      <c r="A414" s="28" t="s">
        <v>3081</v>
      </c>
      <c r="B414" s="23">
        <v>3806.0</v>
      </c>
      <c r="C414" s="7">
        <v>3806.0</v>
      </c>
      <c r="D414" s="25">
        <v>0.0</v>
      </c>
      <c r="E414" s="26"/>
    </row>
    <row r="415" ht="15.75" hidden="1" customHeight="1">
      <c r="A415" s="28" t="s">
        <v>3082</v>
      </c>
      <c r="B415" s="23">
        <v>1652.0</v>
      </c>
      <c r="C415" s="7">
        <v>1652.0</v>
      </c>
      <c r="D415" s="25">
        <v>0.0</v>
      </c>
      <c r="E415" s="26"/>
    </row>
    <row r="416" ht="15.75" hidden="1" customHeight="1">
      <c r="A416" s="28" t="s">
        <v>3084</v>
      </c>
      <c r="B416" s="23">
        <v>0.0</v>
      </c>
      <c r="C416" s="7">
        <v>0.0</v>
      </c>
      <c r="D416" s="25">
        <v>0.0</v>
      </c>
      <c r="E416" s="26"/>
    </row>
    <row r="417" ht="15.75" hidden="1" customHeight="1">
      <c r="A417" s="28" t="s">
        <v>3085</v>
      </c>
      <c r="B417" s="23">
        <v>1071.0</v>
      </c>
      <c r="C417" s="7">
        <v>1071.0</v>
      </c>
      <c r="D417" s="25">
        <v>0.0</v>
      </c>
      <c r="E417" s="26"/>
    </row>
    <row r="418" ht="15.75" hidden="1" customHeight="1">
      <c r="A418" s="29" t="s">
        <v>3086</v>
      </c>
      <c r="B418" s="23">
        <v>14308.5</v>
      </c>
      <c r="C418" s="7">
        <v>13974.5</v>
      </c>
      <c r="D418" s="25">
        <v>-334.0</v>
      </c>
      <c r="E418" s="26"/>
    </row>
    <row r="419" ht="15.75" hidden="1" customHeight="1">
      <c r="A419" s="30" t="s">
        <v>3087</v>
      </c>
      <c r="B419" s="31">
        <v>-12.5</v>
      </c>
      <c r="C419" s="25">
        <v>319.5</v>
      </c>
      <c r="D419" s="25">
        <v>332.0</v>
      </c>
      <c r="E419" s="32"/>
    </row>
    <row r="420" ht="15.75" hidden="1" customHeight="1"/>
    <row r="421" ht="15.75" hidden="1" customHeight="1"/>
    <row r="422" ht="15.75" hidden="1" customHeight="1">
      <c r="A422" s="3" t="s">
        <v>3088</v>
      </c>
      <c r="B422" s="4"/>
      <c r="C422" s="4"/>
      <c r="D422" s="4"/>
      <c r="E422" s="5"/>
    </row>
    <row r="423" ht="15.75" hidden="1" customHeight="1">
      <c r="A423" s="8"/>
      <c r="B423" s="9"/>
      <c r="C423" s="9"/>
      <c r="D423" s="9"/>
      <c r="E423" s="10"/>
    </row>
    <row r="424" ht="15.75" hidden="1" customHeight="1">
      <c r="A424" s="3" t="s">
        <v>3061</v>
      </c>
      <c r="B424" s="4"/>
      <c r="C424" s="4"/>
      <c r="D424" s="4"/>
      <c r="E424" s="5"/>
    </row>
    <row r="425" ht="15.75" hidden="1" customHeight="1">
      <c r="A425" s="8"/>
      <c r="B425" s="9"/>
      <c r="C425" s="9"/>
      <c r="D425" s="9"/>
      <c r="E425" s="10"/>
    </row>
    <row r="426" ht="15.75" hidden="1" customHeight="1">
      <c r="A426" s="11">
        <v>45964.0</v>
      </c>
      <c r="B426" s="4"/>
      <c r="C426" s="12" t="s">
        <v>3062</v>
      </c>
      <c r="D426" s="13">
        <v>45970.0</v>
      </c>
      <c r="E426" s="5"/>
    </row>
    <row r="427" ht="15.75" hidden="1" customHeight="1">
      <c r="A427" s="8"/>
      <c r="B427" s="9"/>
      <c r="C427" s="14"/>
      <c r="D427" s="9"/>
      <c r="E427" s="10"/>
    </row>
    <row r="428" ht="15.75" hidden="1" customHeight="1">
      <c r="A428" s="44" t="s">
        <v>3898</v>
      </c>
      <c r="B428" s="5"/>
      <c r="C428" s="14"/>
      <c r="D428" s="45" t="s">
        <v>3899</v>
      </c>
      <c r="E428" s="5"/>
    </row>
    <row r="429" ht="15.75" hidden="1" customHeight="1">
      <c r="A429" s="8"/>
      <c r="B429" s="10"/>
      <c r="C429" s="14"/>
      <c r="D429" s="9"/>
      <c r="E429" s="10"/>
    </row>
    <row r="430" ht="15.75" hidden="1" customHeight="1">
      <c r="A430" s="17" t="s">
        <v>3063</v>
      </c>
      <c r="B430" s="4"/>
      <c r="C430" s="4"/>
      <c r="D430" s="4"/>
      <c r="E430" s="5"/>
    </row>
    <row r="431" ht="15.75" hidden="1" customHeight="1">
      <c r="A431" s="18" t="s">
        <v>3064</v>
      </c>
      <c r="B431" s="19" t="s">
        <v>3065</v>
      </c>
      <c r="C431" s="20" t="s">
        <v>3066</v>
      </c>
      <c r="D431" s="19" t="s">
        <v>3067</v>
      </c>
      <c r="E431" s="21" t="s">
        <v>13</v>
      </c>
    </row>
    <row r="432" ht="15.75" hidden="1" customHeight="1">
      <c r="A432" s="22" t="s">
        <v>3068</v>
      </c>
      <c r="B432" s="23">
        <v>16852.0</v>
      </c>
      <c r="C432" s="24">
        <v>16852.0</v>
      </c>
      <c r="D432" s="25">
        <v>0.0</v>
      </c>
      <c r="E432" s="26"/>
    </row>
    <row r="433" ht="15.75" hidden="1" customHeight="1">
      <c r="A433" s="22" t="s">
        <v>3069</v>
      </c>
      <c r="B433" s="23">
        <v>21684.0</v>
      </c>
      <c r="C433" s="24">
        <v>21684.0</v>
      </c>
      <c r="D433" s="25">
        <v>0.0</v>
      </c>
      <c r="E433" s="26"/>
    </row>
    <row r="434" ht="15.75" hidden="1" customHeight="1">
      <c r="A434" s="22" t="s">
        <v>3070</v>
      </c>
      <c r="B434" s="23">
        <v>200.0</v>
      </c>
      <c r="C434" s="24">
        <v>200.0</v>
      </c>
      <c r="D434" s="25">
        <v>0.0</v>
      </c>
      <c r="E434" s="26"/>
    </row>
    <row r="435" ht="15.75" hidden="1" customHeight="1">
      <c r="A435" s="22" t="s">
        <v>3072</v>
      </c>
      <c r="B435" s="23">
        <v>0.0</v>
      </c>
      <c r="C435" s="24"/>
      <c r="D435" s="25">
        <v>0.0</v>
      </c>
      <c r="E435" s="26"/>
    </row>
    <row r="436" ht="15.75" hidden="1" customHeight="1">
      <c r="A436" s="27" t="s">
        <v>3074</v>
      </c>
      <c r="B436" s="23">
        <v>0.0</v>
      </c>
      <c r="C436" s="24"/>
      <c r="D436" s="25">
        <v>0.0</v>
      </c>
      <c r="E436" s="26"/>
    </row>
    <row r="437" ht="15.75" hidden="1" customHeight="1">
      <c r="A437" s="27" t="s">
        <v>3075</v>
      </c>
      <c r="B437" s="23">
        <v>0.0</v>
      </c>
      <c r="C437" s="24"/>
      <c r="D437" s="25">
        <v>0.0</v>
      </c>
      <c r="E437" s="26"/>
    </row>
    <row r="438" ht="15.75" hidden="1" customHeight="1">
      <c r="A438" s="27" t="s">
        <v>3077</v>
      </c>
      <c r="B438" s="23">
        <v>340.0</v>
      </c>
      <c r="C438" s="24">
        <v>300.0</v>
      </c>
      <c r="D438" s="25">
        <v>-40.0</v>
      </c>
      <c r="E438" s="26" t="s">
        <v>3908</v>
      </c>
    </row>
    <row r="439" ht="15.75" hidden="1" customHeight="1">
      <c r="A439" s="27" t="s">
        <v>3078</v>
      </c>
      <c r="B439" s="23">
        <v>680.0</v>
      </c>
      <c r="C439" s="24">
        <v>720.0</v>
      </c>
      <c r="D439" s="25">
        <v>40.0</v>
      </c>
      <c r="E439" s="26"/>
    </row>
    <row r="440" ht="15.75" hidden="1" customHeight="1">
      <c r="A440" s="28" t="s">
        <v>3079</v>
      </c>
      <c r="B440" s="23">
        <v>7615.0</v>
      </c>
      <c r="C440" s="23">
        <v>7988.0</v>
      </c>
      <c r="D440" s="25">
        <v>373.0</v>
      </c>
      <c r="E440" s="26"/>
    </row>
    <row r="441" ht="15.75" hidden="1" customHeight="1">
      <c r="A441" s="28" t="s">
        <v>3080</v>
      </c>
      <c r="B441" s="23">
        <v>3400.0</v>
      </c>
      <c r="C441" s="7">
        <v>3400.0</v>
      </c>
      <c r="D441" s="25">
        <v>0.0</v>
      </c>
      <c r="E441" s="26"/>
    </row>
    <row r="442" ht="15.75" hidden="1" customHeight="1">
      <c r="A442" s="28" t="s">
        <v>3081</v>
      </c>
      <c r="B442" s="23">
        <v>14181.0</v>
      </c>
      <c r="C442" s="7">
        <v>14181.0</v>
      </c>
      <c r="D442" s="25">
        <v>0.0</v>
      </c>
      <c r="E442" s="26"/>
    </row>
    <row r="443" ht="15.75" hidden="1" customHeight="1">
      <c r="A443" s="28" t="s">
        <v>3082</v>
      </c>
      <c r="B443" s="23">
        <v>6322.0</v>
      </c>
      <c r="C443" s="7">
        <v>6322.0</v>
      </c>
      <c r="D443" s="25">
        <v>0.0</v>
      </c>
      <c r="E443" s="26"/>
    </row>
    <row r="444" ht="15.75" hidden="1" customHeight="1">
      <c r="A444" s="28" t="s">
        <v>3084</v>
      </c>
      <c r="B444" s="23">
        <v>588.0</v>
      </c>
      <c r="C444" s="7">
        <v>588.0</v>
      </c>
      <c r="D444" s="25">
        <v>0.0</v>
      </c>
      <c r="E444" s="26"/>
    </row>
    <row r="445" ht="15.75" hidden="1" customHeight="1">
      <c r="A445" s="28" t="s">
        <v>3085</v>
      </c>
      <c r="B445" s="23">
        <v>1770.0</v>
      </c>
      <c r="C445" s="7">
        <v>1770.0</v>
      </c>
      <c r="D445" s="25">
        <v>0.0</v>
      </c>
      <c r="E445" s="26"/>
    </row>
    <row r="446" ht="15.75" hidden="1" customHeight="1">
      <c r="A446" s="29" t="s">
        <v>3086</v>
      </c>
      <c r="B446" s="23">
        <v>71854.5</v>
      </c>
      <c r="C446" s="7">
        <v>71854.5</v>
      </c>
      <c r="D446" s="25">
        <v>0.0</v>
      </c>
      <c r="E446" s="26"/>
    </row>
    <row r="447" ht="15.75" hidden="1" customHeight="1">
      <c r="A447" s="30" t="s">
        <v>3087</v>
      </c>
      <c r="B447" s="31">
        <v>7.5</v>
      </c>
      <c r="C447" s="25">
        <v>380.5</v>
      </c>
      <c r="D447" s="25">
        <v>373.0</v>
      </c>
      <c r="E447" s="32"/>
    </row>
    <row r="448" ht="15.75" hidden="1" customHeight="1"/>
    <row r="449" ht="15.75" hidden="1" customHeight="1"/>
    <row r="450" ht="15.75" hidden="1" customHeight="1">
      <c r="A450" s="3" t="s">
        <v>3088</v>
      </c>
      <c r="B450" s="4"/>
      <c r="C450" s="4"/>
      <c r="D450" s="4"/>
      <c r="E450" s="5"/>
    </row>
    <row r="451" ht="15.75" hidden="1" customHeight="1">
      <c r="A451" s="8"/>
      <c r="B451" s="9"/>
      <c r="C451" s="9"/>
      <c r="D451" s="9"/>
      <c r="E451" s="10"/>
    </row>
    <row r="452" ht="15.75" hidden="1" customHeight="1">
      <c r="A452" s="3" t="s">
        <v>3061</v>
      </c>
      <c r="B452" s="4"/>
      <c r="C452" s="4"/>
      <c r="D452" s="4"/>
      <c r="E452" s="5"/>
    </row>
    <row r="453" ht="15.75" hidden="1" customHeight="1">
      <c r="A453" s="8"/>
      <c r="B453" s="9"/>
      <c r="C453" s="9"/>
      <c r="D453" s="9"/>
      <c r="E453" s="10"/>
    </row>
    <row r="454" ht="15.75" hidden="1" customHeight="1">
      <c r="A454" s="11">
        <v>45971.0</v>
      </c>
      <c r="B454" s="4"/>
      <c r="C454" s="12" t="s">
        <v>3062</v>
      </c>
      <c r="D454" s="13">
        <v>45977.0</v>
      </c>
      <c r="E454" s="5"/>
    </row>
    <row r="455" ht="15.75" hidden="1" customHeight="1">
      <c r="A455" s="8"/>
      <c r="B455" s="9"/>
      <c r="C455" s="14"/>
      <c r="D455" s="9"/>
      <c r="E455" s="10"/>
    </row>
    <row r="456" ht="15.75" hidden="1" customHeight="1">
      <c r="A456" s="44" t="s">
        <v>3898</v>
      </c>
      <c r="B456" s="5"/>
      <c r="C456" s="14"/>
      <c r="D456" s="45" t="s">
        <v>3899</v>
      </c>
      <c r="E456" s="5"/>
    </row>
    <row r="457" ht="15.75" hidden="1" customHeight="1">
      <c r="A457" s="8"/>
      <c r="B457" s="10"/>
      <c r="C457" s="14"/>
      <c r="D457" s="9"/>
      <c r="E457" s="10"/>
    </row>
    <row r="458" ht="15.75" hidden="1" customHeight="1">
      <c r="A458" s="17" t="s">
        <v>3063</v>
      </c>
      <c r="B458" s="4"/>
      <c r="C458" s="4"/>
      <c r="D458" s="4"/>
      <c r="E458" s="5"/>
    </row>
    <row r="459" ht="15.75" hidden="1" customHeight="1">
      <c r="A459" s="18" t="s">
        <v>3064</v>
      </c>
      <c r="B459" s="19" t="s">
        <v>3065</v>
      </c>
      <c r="C459" s="20" t="s">
        <v>3066</v>
      </c>
      <c r="D459" s="19" t="s">
        <v>3067</v>
      </c>
      <c r="E459" s="21" t="s">
        <v>13</v>
      </c>
    </row>
    <row r="460" ht="15.75" hidden="1" customHeight="1">
      <c r="A460" s="22" t="s">
        <v>3068</v>
      </c>
      <c r="B460" s="23">
        <v>14745.0</v>
      </c>
      <c r="C460" s="24">
        <v>15745.0</v>
      </c>
      <c r="D460" s="25">
        <v>1000.0</v>
      </c>
      <c r="E460" s="26"/>
    </row>
    <row r="461" ht="15.75" hidden="1" customHeight="1">
      <c r="A461" s="22" t="s">
        <v>3069</v>
      </c>
      <c r="B461" s="23">
        <v>25476.0</v>
      </c>
      <c r="C461" s="24">
        <v>25476.0</v>
      </c>
      <c r="D461" s="25">
        <v>0.0</v>
      </c>
      <c r="E461" s="26"/>
    </row>
    <row r="462" ht="15.75" hidden="1" customHeight="1">
      <c r="A462" s="22" t="s">
        <v>3070</v>
      </c>
      <c r="B462" s="23">
        <v>0.0</v>
      </c>
      <c r="C462" s="24"/>
      <c r="D462" s="25">
        <v>0.0</v>
      </c>
      <c r="E462" s="26"/>
    </row>
    <row r="463" ht="15.75" hidden="1" customHeight="1">
      <c r="A463" s="22" t="s">
        <v>3072</v>
      </c>
      <c r="B463" s="23">
        <v>0.0</v>
      </c>
      <c r="C463" s="24"/>
      <c r="D463" s="25">
        <v>0.0</v>
      </c>
      <c r="E463" s="26"/>
    </row>
    <row r="464" ht="15.75" hidden="1" customHeight="1">
      <c r="A464" s="27" t="s">
        <v>3074</v>
      </c>
      <c r="B464" s="23">
        <v>0.0</v>
      </c>
      <c r="C464" s="24"/>
      <c r="D464" s="25">
        <v>0.0</v>
      </c>
      <c r="E464" s="26"/>
    </row>
    <row r="465" ht="15.75" hidden="1" customHeight="1">
      <c r="A465" s="27" t="s">
        <v>3075</v>
      </c>
      <c r="B465" s="23">
        <v>80.0</v>
      </c>
      <c r="C465" s="24">
        <v>80.0</v>
      </c>
      <c r="D465" s="25">
        <v>0.0</v>
      </c>
      <c r="E465" s="26"/>
    </row>
    <row r="466" ht="15.75" hidden="1" customHeight="1">
      <c r="A466" s="27" t="s">
        <v>3077</v>
      </c>
      <c r="B466" s="23">
        <v>383.0</v>
      </c>
      <c r="C466" s="24">
        <v>303.0</v>
      </c>
      <c r="D466" s="25">
        <v>-80.0</v>
      </c>
      <c r="E466" s="26" t="s">
        <v>3909</v>
      </c>
    </row>
    <row r="467" ht="15.75" hidden="1" customHeight="1">
      <c r="A467" s="27" t="s">
        <v>3078</v>
      </c>
      <c r="B467" s="23">
        <v>520.0</v>
      </c>
      <c r="C467" s="24">
        <v>600.0</v>
      </c>
      <c r="D467" s="25">
        <v>80.0</v>
      </c>
      <c r="E467" s="26"/>
    </row>
    <row r="468" ht="15.75" hidden="1" customHeight="1">
      <c r="A468" s="28" t="s">
        <v>3079</v>
      </c>
      <c r="B468" s="23">
        <v>10641.0</v>
      </c>
      <c r="C468" s="23">
        <v>10641.0</v>
      </c>
      <c r="D468" s="25">
        <v>0.0</v>
      </c>
      <c r="E468" s="26"/>
    </row>
    <row r="469" ht="15.75" hidden="1" customHeight="1">
      <c r="A469" s="28" t="s">
        <v>3080</v>
      </c>
      <c r="B469" s="23">
        <v>6696.0</v>
      </c>
      <c r="C469" s="7">
        <v>6696.0</v>
      </c>
      <c r="D469" s="25">
        <v>0.0</v>
      </c>
      <c r="E469" s="26"/>
    </row>
    <row r="470" ht="15.75" hidden="1" customHeight="1">
      <c r="A470" s="28" t="s">
        <v>3081</v>
      </c>
      <c r="B470" s="23">
        <v>14191.0</v>
      </c>
      <c r="C470" s="7">
        <v>14191.0</v>
      </c>
      <c r="D470" s="25">
        <v>0.0</v>
      </c>
      <c r="E470" s="26"/>
    </row>
    <row r="471" ht="15.75" hidden="1" customHeight="1">
      <c r="A471" s="28" t="s">
        <v>3082</v>
      </c>
      <c r="B471" s="23">
        <v>7973.0</v>
      </c>
      <c r="C471" s="7">
        <v>7973.0</v>
      </c>
      <c r="D471" s="25">
        <v>0.0</v>
      </c>
      <c r="E471" s="26"/>
    </row>
    <row r="472" ht="15.75" hidden="1" customHeight="1">
      <c r="A472" s="28" t="s">
        <v>3084</v>
      </c>
      <c r="B472" s="23">
        <v>1483.0</v>
      </c>
      <c r="C472" s="7">
        <v>1483.0</v>
      </c>
      <c r="D472" s="25">
        <v>0.0</v>
      </c>
      <c r="E472" s="26"/>
    </row>
    <row r="473" ht="15.75" hidden="1" customHeight="1">
      <c r="A473" s="28" t="s">
        <v>3085</v>
      </c>
      <c r="B473" s="23">
        <v>3590.0</v>
      </c>
      <c r="C473" s="7">
        <v>3590.0</v>
      </c>
      <c r="D473" s="25">
        <v>0.0</v>
      </c>
      <c r="E473" s="26"/>
    </row>
    <row r="474" ht="15.75" hidden="1" customHeight="1">
      <c r="A474" s="29" t="s">
        <v>3086</v>
      </c>
      <c r="B474" s="23">
        <v>82185.75</v>
      </c>
      <c r="C474" s="7">
        <v>82185.75</v>
      </c>
      <c r="D474" s="25">
        <v>0.0</v>
      </c>
      <c r="E474" s="26"/>
    </row>
    <row r="475" ht="15.75" hidden="1" customHeight="1">
      <c r="A475" s="30" t="s">
        <v>3087</v>
      </c>
      <c r="B475" s="31">
        <v>2.25</v>
      </c>
      <c r="C475" s="25">
        <v>1002.25</v>
      </c>
      <c r="D475" s="25">
        <v>1000.0</v>
      </c>
      <c r="E475" s="32"/>
    </row>
    <row r="476" ht="15.75" hidden="1" customHeight="1"/>
    <row r="477" ht="15.75" hidden="1" customHeight="1"/>
    <row r="478" ht="15.75" hidden="1" customHeight="1">
      <c r="A478" s="3" t="s">
        <v>3088</v>
      </c>
      <c r="B478" s="4"/>
      <c r="C478" s="4"/>
      <c r="D478" s="4"/>
      <c r="E478" s="5"/>
    </row>
    <row r="479" ht="15.75" hidden="1" customHeight="1">
      <c r="A479" s="8"/>
      <c r="B479" s="9"/>
      <c r="C479" s="9"/>
      <c r="D479" s="9"/>
      <c r="E479" s="10"/>
    </row>
    <row r="480" ht="15.75" hidden="1" customHeight="1">
      <c r="A480" s="3" t="s">
        <v>3061</v>
      </c>
      <c r="B480" s="4"/>
      <c r="C480" s="4"/>
      <c r="D480" s="4"/>
      <c r="E480" s="5"/>
    </row>
    <row r="481" ht="15.75" hidden="1" customHeight="1">
      <c r="A481" s="8"/>
      <c r="B481" s="9"/>
      <c r="C481" s="9"/>
      <c r="D481" s="9"/>
      <c r="E481" s="10"/>
    </row>
    <row r="482" ht="15.75" hidden="1" customHeight="1">
      <c r="A482" s="11">
        <v>45978.0</v>
      </c>
      <c r="B482" s="4"/>
      <c r="C482" s="12" t="s">
        <v>3062</v>
      </c>
      <c r="D482" s="13">
        <v>45984.0</v>
      </c>
      <c r="E482" s="5"/>
    </row>
    <row r="483" ht="15.75" hidden="1" customHeight="1">
      <c r="A483" s="8"/>
      <c r="B483" s="9"/>
      <c r="C483" s="14"/>
      <c r="D483" s="9"/>
      <c r="E483" s="10"/>
    </row>
    <row r="484" ht="15.75" hidden="1" customHeight="1">
      <c r="A484" s="44" t="s">
        <v>3898</v>
      </c>
      <c r="B484" s="5"/>
      <c r="C484" s="14"/>
      <c r="D484" s="45" t="s">
        <v>3899</v>
      </c>
      <c r="E484" s="5"/>
    </row>
    <row r="485" ht="15.75" hidden="1" customHeight="1">
      <c r="A485" s="8"/>
      <c r="B485" s="10"/>
      <c r="C485" s="14"/>
      <c r="D485" s="9"/>
      <c r="E485" s="10"/>
    </row>
    <row r="486" ht="15.75" hidden="1" customHeight="1">
      <c r="A486" s="17" t="s">
        <v>3063</v>
      </c>
      <c r="B486" s="4"/>
      <c r="C486" s="4"/>
      <c r="D486" s="4"/>
      <c r="E486" s="5"/>
    </row>
    <row r="487" ht="15.75" hidden="1" customHeight="1">
      <c r="A487" s="18" t="s">
        <v>3064</v>
      </c>
      <c r="B487" s="19" t="s">
        <v>3065</v>
      </c>
      <c r="C487" s="20" t="s">
        <v>3066</v>
      </c>
      <c r="D487" s="19" t="s">
        <v>3067</v>
      </c>
      <c r="E487" s="21" t="s">
        <v>13</v>
      </c>
    </row>
    <row r="488" ht="15.75" hidden="1" customHeight="1">
      <c r="A488" s="22" t="s">
        <v>3068</v>
      </c>
      <c r="B488" s="23">
        <v>17769.6</v>
      </c>
      <c r="C488" s="24">
        <v>17770.0</v>
      </c>
      <c r="D488" s="25">
        <v>0.4000000000014552</v>
      </c>
      <c r="E488" s="26"/>
    </row>
    <row r="489" ht="15.75" hidden="1" customHeight="1">
      <c r="A489" s="22" t="s">
        <v>3069</v>
      </c>
      <c r="B489" s="23">
        <v>22178.0</v>
      </c>
      <c r="C489" s="24">
        <v>22178.0</v>
      </c>
      <c r="D489" s="25">
        <v>0.0</v>
      </c>
      <c r="E489" s="26"/>
    </row>
    <row r="490" ht="15.75" hidden="1" customHeight="1">
      <c r="A490" s="22" t="s">
        <v>3070</v>
      </c>
      <c r="B490" s="23">
        <v>140.0</v>
      </c>
      <c r="C490" s="24">
        <v>140.0</v>
      </c>
      <c r="D490" s="25">
        <v>0.0</v>
      </c>
      <c r="E490" s="26"/>
    </row>
    <row r="491" ht="15.75" hidden="1" customHeight="1">
      <c r="A491" s="22" t="s">
        <v>3072</v>
      </c>
      <c r="B491" s="23">
        <v>0.0</v>
      </c>
      <c r="C491" s="24"/>
      <c r="D491" s="25">
        <v>0.0</v>
      </c>
      <c r="E491" s="26"/>
    </row>
    <row r="492" ht="15.75" hidden="1" customHeight="1">
      <c r="A492" s="27" t="s">
        <v>3074</v>
      </c>
      <c r="B492" s="23">
        <v>0.0</v>
      </c>
      <c r="C492" s="24"/>
      <c r="D492" s="25">
        <v>0.0</v>
      </c>
      <c r="E492" s="26"/>
    </row>
    <row r="493" ht="15.75" hidden="1" customHeight="1">
      <c r="A493" s="27" t="s">
        <v>3075</v>
      </c>
      <c r="B493" s="23">
        <v>0.0</v>
      </c>
      <c r="C493" s="24"/>
      <c r="D493" s="25">
        <v>0.0</v>
      </c>
      <c r="E493" s="26"/>
    </row>
    <row r="494" ht="15.75" hidden="1" customHeight="1">
      <c r="A494" s="27" t="s">
        <v>3077</v>
      </c>
      <c r="B494" s="23">
        <v>0.0</v>
      </c>
      <c r="C494" s="24"/>
      <c r="D494" s="25">
        <v>0.0</v>
      </c>
      <c r="E494" s="26"/>
    </row>
    <row r="495" ht="15.75" hidden="1" customHeight="1">
      <c r="A495" s="27" t="s">
        <v>3078</v>
      </c>
      <c r="B495" s="23">
        <v>1080.0</v>
      </c>
      <c r="C495" s="24">
        <v>1080.0</v>
      </c>
      <c r="D495" s="25">
        <v>0.0</v>
      </c>
      <c r="E495" s="26"/>
    </row>
    <row r="496" ht="15.75" hidden="1" customHeight="1">
      <c r="A496" s="28" t="s">
        <v>3079</v>
      </c>
      <c r="B496" s="23">
        <v>10839.0</v>
      </c>
      <c r="C496" s="23">
        <v>11301.0</v>
      </c>
      <c r="D496" s="25">
        <v>462.0</v>
      </c>
      <c r="E496" s="26"/>
    </row>
    <row r="497" ht="15.75" hidden="1" customHeight="1">
      <c r="A497" s="28" t="s">
        <v>3080</v>
      </c>
      <c r="B497" s="23">
        <v>11455.0</v>
      </c>
      <c r="C497" s="7">
        <v>10925.0</v>
      </c>
      <c r="D497" s="25">
        <v>-530.0</v>
      </c>
      <c r="E497" s="26"/>
    </row>
    <row r="498" ht="15.75" hidden="1" customHeight="1">
      <c r="A498" s="28" t="s">
        <v>3081</v>
      </c>
      <c r="B498" s="23">
        <v>18074.0</v>
      </c>
      <c r="C498" s="7">
        <v>18074.0</v>
      </c>
      <c r="D498" s="25">
        <v>0.0</v>
      </c>
      <c r="E498" s="26"/>
    </row>
    <row r="499" ht="15.75" hidden="1" customHeight="1">
      <c r="A499" s="28" t="s">
        <v>3082</v>
      </c>
      <c r="B499" s="23">
        <v>9175.0</v>
      </c>
      <c r="C499" s="7">
        <v>9175.0</v>
      </c>
      <c r="D499" s="25">
        <v>0.0</v>
      </c>
      <c r="E499" s="26"/>
    </row>
    <row r="500" ht="15.75" hidden="1" customHeight="1">
      <c r="A500" s="28" t="s">
        <v>3084</v>
      </c>
      <c r="B500" s="23">
        <v>0.0</v>
      </c>
      <c r="C500" s="7">
        <v>0.0</v>
      </c>
      <c r="D500" s="25">
        <v>0.0</v>
      </c>
      <c r="E500" s="26"/>
    </row>
    <row r="501" ht="15.75" hidden="1" customHeight="1">
      <c r="A501" s="28" t="s">
        <v>3085</v>
      </c>
      <c r="B501" s="23">
        <v>4359.0</v>
      </c>
      <c r="C501" s="7">
        <v>4359.0</v>
      </c>
      <c r="D501" s="25">
        <v>0.0</v>
      </c>
      <c r="E501" s="26"/>
    </row>
    <row r="502" ht="15.75" hidden="1" customHeight="1">
      <c r="A502" s="29" t="s">
        <v>3086</v>
      </c>
      <c r="B502" s="23">
        <v>90709.7</v>
      </c>
      <c r="C502" s="7">
        <v>90641.7</v>
      </c>
      <c r="D502" s="25">
        <v>-68.0</v>
      </c>
      <c r="E502" s="26"/>
    </row>
    <row r="503" ht="15.75" hidden="1" customHeight="1">
      <c r="A503" s="30" t="s">
        <v>3087</v>
      </c>
      <c r="B503" s="31">
        <v>0.8999999999996362</v>
      </c>
      <c r="C503" s="25">
        <v>1.3000000000029104</v>
      </c>
      <c r="D503" s="25">
        <v>0.4000000000032742</v>
      </c>
      <c r="E503" s="32"/>
    </row>
    <row r="504" ht="15.75" hidden="1" customHeight="1"/>
    <row r="505" ht="15.75" hidden="1" customHeight="1"/>
    <row r="506" ht="15.75" hidden="1" customHeight="1">
      <c r="A506" s="3" t="s">
        <v>3088</v>
      </c>
      <c r="B506" s="4"/>
      <c r="C506" s="4"/>
      <c r="D506" s="4"/>
      <c r="E506" s="5"/>
    </row>
    <row r="507" ht="15.75" hidden="1" customHeight="1">
      <c r="A507" s="8"/>
      <c r="B507" s="9"/>
      <c r="C507" s="9"/>
      <c r="D507" s="9"/>
      <c r="E507" s="10"/>
    </row>
    <row r="508" ht="15.75" hidden="1" customHeight="1">
      <c r="A508" s="3" t="s">
        <v>3061</v>
      </c>
      <c r="B508" s="4"/>
      <c r="C508" s="4"/>
      <c r="D508" s="4"/>
      <c r="E508" s="5"/>
    </row>
    <row r="509" ht="15.75" hidden="1" customHeight="1">
      <c r="A509" s="8"/>
      <c r="B509" s="9"/>
      <c r="C509" s="9"/>
      <c r="D509" s="9"/>
      <c r="E509" s="10"/>
    </row>
    <row r="510" ht="15.75" hidden="1" customHeight="1">
      <c r="A510" s="11">
        <v>45985.0</v>
      </c>
      <c r="B510" s="4"/>
      <c r="C510" s="12" t="s">
        <v>3062</v>
      </c>
      <c r="D510" s="13">
        <v>45991.0</v>
      </c>
      <c r="E510" s="5"/>
    </row>
    <row r="511" ht="15.75" hidden="1" customHeight="1">
      <c r="A511" s="8"/>
      <c r="B511" s="9"/>
      <c r="C511" s="14"/>
      <c r="D511" s="9"/>
      <c r="E511" s="10"/>
    </row>
    <row r="512" ht="15.75" hidden="1" customHeight="1">
      <c r="A512" s="44" t="s">
        <v>3898</v>
      </c>
      <c r="B512" s="5"/>
      <c r="C512" s="14"/>
      <c r="D512" s="45" t="s">
        <v>3899</v>
      </c>
      <c r="E512" s="5"/>
    </row>
    <row r="513" ht="15.75" hidden="1" customHeight="1">
      <c r="A513" s="8"/>
      <c r="B513" s="10"/>
      <c r="C513" s="14"/>
      <c r="D513" s="9"/>
      <c r="E513" s="10"/>
    </row>
    <row r="514" ht="15.75" hidden="1" customHeight="1">
      <c r="A514" s="17" t="s">
        <v>3063</v>
      </c>
      <c r="B514" s="4"/>
      <c r="C514" s="4"/>
      <c r="D514" s="4"/>
      <c r="E514" s="5"/>
    </row>
    <row r="515" ht="15.75" hidden="1" customHeight="1">
      <c r="A515" s="18" t="s">
        <v>3064</v>
      </c>
      <c r="B515" s="19" t="s">
        <v>3065</v>
      </c>
      <c r="C515" s="20" t="s">
        <v>3066</v>
      </c>
      <c r="D515" s="19" t="s">
        <v>3067</v>
      </c>
      <c r="E515" s="21" t="s">
        <v>13</v>
      </c>
    </row>
    <row r="516" ht="15.75" hidden="1" customHeight="1">
      <c r="A516" s="22" t="s">
        <v>3068</v>
      </c>
      <c r="B516" s="23">
        <v>17915.0</v>
      </c>
      <c r="C516" s="24">
        <v>17915.0</v>
      </c>
      <c r="D516" s="25">
        <v>0.0</v>
      </c>
      <c r="E516" s="26"/>
    </row>
    <row r="517" ht="15.75" hidden="1" customHeight="1">
      <c r="A517" s="22" t="s">
        <v>3069</v>
      </c>
      <c r="B517" s="23">
        <v>26588.0</v>
      </c>
      <c r="C517" s="24">
        <v>26588.0</v>
      </c>
      <c r="D517" s="25">
        <v>0.0</v>
      </c>
      <c r="E517" s="26"/>
    </row>
    <row r="518" ht="15.75" hidden="1" customHeight="1">
      <c r="A518" s="22" t="s">
        <v>3070</v>
      </c>
      <c r="B518" s="23">
        <v>0.0</v>
      </c>
      <c r="C518" s="24"/>
      <c r="D518" s="25">
        <v>0.0</v>
      </c>
      <c r="E518" s="26"/>
    </row>
    <row r="519" ht="15.75" hidden="1" customHeight="1">
      <c r="A519" s="22" t="s">
        <v>3072</v>
      </c>
      <c r="B519" s="23">
        <v>0.0</v>
      </c>
      <c r="C519" s="24"/>
      <c r="D519" s="25">
        <v>0.0</v>
      </c>
      <c r="E519" s="26"/>
    </row>
    <row r="520" ht="15.75" hidden="1" customHeight="1">
      <c r="A520" s="27" t="s">
        <v>3074</v>
      </c>
      <c r="B520" s="23">
        <v>0.0</v>
      </c>
      <c r="C520" s="24"/>
      <c r="D520" s="25">
        <v>0.0</v>
      </c>
      <c r="E520" s="26"/>
    </row>
    <row r="521" ht="15.75" hidden="1" customHeight="1">
      <c r="A521" s="27" t="s">
        <v>3075</v>
      </c>
      <c r="B521" s="23">
        <v>879.0</v>
      </c>
      <c r="C521" s="24"/>
      <c r="D521" s="25">
        <v>-879.0</v>
      </c>
      <c r="E521" s="26"/>
    </row>
    <row r="522" ht="15.75" hidden="1" customHeight="1">
      <c r="A522" s="27" t="s">
        <v>3077</v>
      </c>
      <c r="B522" s="23">
        <v>2625.0</v>
      </c>
      <c r="C522" s="24">
        <v>3510.0</v>
      </c>
      <c r="D522" s="25">
        <v>885.0</v>
      </c>
      <c r="E522" s="26" t="s">
        <v>3910</v>
      </c>
    </row>
    <row r="523" ht="15.75" hidden="1" customHeight="1">
      <c r="A523" s="27" t="s">
        <v>3078</v>
      </c>
      <c r="B523" s="23">
        <v>960.0</v>
      </c>
      <c r="C523" s="24">
        <v>1040.0</v>
      </c>
      <c r="D523" s="25">
        <v>80.0</v>
      </c>
      <c r="E523" s="26"/>
    </row>
    <row r="524" ht="15.75" hidden="1" customHeight="1">
      <c r="A524" s="28" t="s">
        <v>3079</v>
      </c>
      <c r="B524" s="23">
        <v>8026.0</v>
      </c>
      <c r="C524" s="23">
        <v>9322.0</v>
      </c>
      <c r="D524" s="25">
        <v>1296.0</v>
      </c>
      <c r="E524" s="26"/>
    </row>
    <row r="525" ht="15.75" hidden="1" customHeight="1">
      <c r="A525" s="28" t="s">
        <v>3080</v>
      </c>
      <c r="B525" s="23">
        <v>4213.0</v>
      </c>
      <c r="C525" s="7">
        <v>4213.0</v>
      </c>
      <c r="D525" s="25">
        <v>0.0</v>
      </c>
      <c r="E525" s="26"/>
    </row>
    <row r="526" ht="15.75" hidden="1" customHeight="1">
      <c r="A526" s="28" t="s">
        <v>3081</v>
      </c>
      <c r="B526" s="23">
        <v>15872.0</v>
      </c>
      <c r="C526" s="7">
        <v>15872.0</v>
      </c>
      <c r="D526" s="25">
        <v>0.0</v>
      </c>
      <c r="E526" s="26"/>
    </row>
    <row r="527" ht="15.75" hidden="1" customHeight="1">
      <c r="A527" s="28" t="s">
        <v>3082</v>
      </c>
      <c r="B527" s="23">
        <v>6720.0</v>
      </c>
      <c r="C527" s="7">
        <v>6720.0</v>
      </c>
      <c r="D527" s="25">
        <v>0.0</v>
      </c>
      <c r="E527" s="26"/>
    </row>
    <row r="528" ht="15.75" hidden="1" customHeight="1">
      <c r="A528" s="28" t="s">
        <v>3084</v>
      </c>
      <c r="B528" s="23">
        <v>284.0</v>
      </c>
      <c r="C528" s="7">
        <v>284.0</v>
      </c>
      <c r="D528" s="25">
        <v>0.0</v>
      </c>
      <c r="E528" s="26"/>
    </row>
    <row r="529" ht="15.75" hidden="1" customHeight="1">
      <c r="A529" s="28" t="s">
        <v>3085</v>
      </c>
      <c r="B529" s="23">
        <v>4212.0</v>
      </c>
      <c r="C529" s="7">
        <v>4212.0</v>
      </c>
      <c r="D529" s="25">
        <v>0.0</v>
      </c>
      <c r="E529" s="26"/>
    </row>
    <row r="530" ht="15.75" hidden="1" customHeight="1">
      <c r="A530" s="29" t="s">
        <v>3086</v>
      </c>
      <c r="B530" s="23">
        <v>84070.0</v>
      </c>
      <c r="C530" s="7">
        <v>83796.0</v>
      </c>
      <c r="D530" s="25">
        <v>-274.0</v>
      </c>
      <c r="E530" s="26"/>
    </row>
    <row r="531" ht="15.75" hidden="1" customHeight="1">
      <c r="A531" s="30" t="s">
        <v>3087</v>
      </c>
      <c r="B531" s="31">
        <v>12.0</v>
      </c>
      <c r="C531" s="25">
        <v>1668.0</v>
      </c>
      <c r="D531" s="25">
        <v>1656.0</v>
      </c>
      <c r="E531" s="32"/>
    </row>
    <row r="532" ht="15.75" hidden="1" customHeight="1"/>
    <row r="533" ht="15.75" hidden="1" customHeight="1"/>
    <row r="534" ht="15.75" hidden="1" customHeight="1">
      <c r="A534" s="3" t="s">
        <v>3088</v>
      </c>
      <c r="B534" s="4"/>
      <c r="C534" s="4"/>
      <c r="D534" s="4"/>
      <c r="E534" s="5"/>
    </row>
    <row r="535" ht="15.75" hidden="1" customHeight="1">
      <c r="A535" s="8"/>
      <c r="B535" s="9"/>
      <c r="C535" s="9"/>
      <c r="D535" s="9"/>
      <c r="E535" s="10"/>
    </row>
    <row r="536" ht="15.75" hidden="1" customHeight="1">
      <c r="A536" s="3" t="s">
        <v>3061</v>
      </c>
      <c r="B536" s="4"/>
      <c r="C536" s="4"/>
      <c r="D536" s="4"/>
      <c r="E536" s="5"/>
    </row>
    <row r="537" ht="15.75" hidden="1" customHeight="1">
      <c r="A537" s="8"/>
      <c r="B537" s="9"/>
      <c r="C537" s="9"/>
      <c r="D537" s="9"/>
      <c r="E537" s="10"/>
    </row>
    <row r="538" ht="15.75" hidden="1" customHeight="1">
      <c r="A538" s="11">
        <v>45992.0</v>
      </c>
      <c r="B538" s="4"/>
      <c r="C538" s="12" t="s">
        <v>3062</v>
      </c>
      <c r="D538" s="13">
        <v>45998.0</v>
      </c>
      <c r="E538" s="5"/>
    </row>
    <row r="539" ht="15.75" hidden="1" customHeight="1">
      <c r="A539" s="8"/>
      <c r="B539" s="9"/>
      <c r="C539" s="14"/>
      <c r="D539" s="9"/>
      <c r="E539" s="10"/>
    </row>
    <row r="540" ht="15.75" hidden="1" customHeight="1">
      <c r="A540" s="44" t="s">
        <v>3898</v>
      </c>
      <c r="B540" s="5"/>
      <c r="C540" s="14"/>
      <c r="D540" s="45" t="s">
        <v>3899</v>
      </c>
      <c r="E540" s="5"/>
    </row>
    <row r="541" ht="15.75" hidden="1" customHeight="1">
      <c r="A541" s="8"/>
      <c r="B541" s="10"/>
      <c r="C541" s="14"/>
      <c r="D541" s="9"/>
      <c r="E541" s="10"/>
    </row>
    <row r="542" ht="15.75" hidden="1" customHeight="1">
      <c r="A542" s="17" t="s">
        <v>3063</v>
      </c>
      <c r="B542" s="4"/>
      <c r="C542" s="4"/>
      <c r="D542" s="4"/>
      <c r="E542" s="5"/>
    </row>
    <row r="543" ht="15.75" hidden="1" customHeight="1">
      <c r="A543" s="18" t="s">
        <v>3064</v>
      </c>
      <c r="B543" s="19" t="s">
        <v>3065</v>
      </c>
      <c r="C543" s="20" t="s">
        <v>3066</v>
      </c>
      <c r="D543" s="19" t="s">
        <v>3067</v>
      </c>
      <c r="E543" s="21" t="s">
        <v>13</v>
      </c>
    </row>
    <row r="544" ht="15.75" hidden="1" customHeight="1">
      <c r="A544" s="22" t="s">
        <v>3068</v>
      </c>
      <c r="B544" s="23">
        <v>22744.6</v>
      </c>
      <c r="C544" s="24">
        <v>22745.0</v>
      </c>
      <c r="D544" s="25">
        <v>0.4000000000014552</v>
      </c>
      <c r="E544" s="26"/>
    </row>
    <row r="545" ht="15.75" hidden="1" customHeight="1">
      <c r="A545" s="22" t="s">
        <v>3069</v>
      </c>
      <c r="B545" s="23">
        <v>28722.0</v>
      </c>
      <c r="C545" s="24">
        <v>28722.0</v>
      </c>
      <c r="D545" s="25">
        <v>0.0</v>
      </c>
      <c r="E545" s="26"/>
    </row>
    <row r="546" ht="15.75" hidden="1" customHeight="1">
      <c r="A546" s="22" t="s">
        <v>3070</v>
      </c>
      <c r="B546" s="23">
        <v>0.0</v>
      </c>
      <c r="C546" s="24"/>
      <c r="D546" s="25">
        <v>0.0</v>
      </c>
      <c r="E546" s="26"/>
    </row>
    <row r="547" ht="15.75" hidden="1" customHeight="1">
      <c r="A547" s="22" t="s">
        <v>3072</v>
      </c>
      <c r="B547" s="23">
        <v>0.0</v>
      </c>
      <c r="C547" s="24"/>
      <c r="D547" s="25">
        <v>0.0</v>
      </c>
      <c r="E547" s="26"/>
    </row>
    <row r="548" ht="15.75" hidden="1" customHeight="1">
      <c r="A548" s="27" t="s">
        <v>3074</v>
      </c>
      <c r="B548" s="23">
        <v>0.0</v>
      </c>
      <c r="C548" s="24"/>
      <c r="D548" s="25">
        <v>0.0</v>
      </c>
      <c r="E548" s="26"/>
    </row>
    <row r="549" ht="15.75" hidden="1" customHeight="1">
      <c r="A549" s="27" t="s">
        <v>3075</v>
      </c>
      <c r="B549" s="23">
        <v>0.0</v>
      </c>
      <c r="C549" s="24"/>
      <c r="D549" s="25">
        <v>0.0</v>
      </c>
      <c r="E549" s="26"/>
    </row>
    <row r="550" ht="15.75" hidden="1" customHeight="1">
      <c r="A550" s="27" t="s">
        <v>3077</v>
      </c>
      <c r="B550" s="23">
        <v>200.0</v>
      </c>
      <c r="C550" s="24">
        <v>200.0</v>
      </c>
      <c r="D550" s="25">
        <v>0.0</v>
      </c>
      <c r="E550" s="26" t="s">
        <v>3911</v>
      </c>
    </row>
    <row r="551" ht="15.75" hidden="1" customHeight="1">
      <c r="A551" s="27" t="s">
        <v>3078</v>
      </c>
      <c r="B551" s="23">
        <v>920.0</v>
      </c>
      <c r="C551" s="24">
        <v>920.0</v>
      </c>
      <c r="D551" s="25">
        <v>0.0</v>
      </c>
      <c r="E551" s="26"/>
    </row>
    <row r="552" ht="15.75" hidden="1" customHeight="1">
      <c r="A552" s="28" t="s">
        <v>3079</v>
      </c>
      <c r="B552" s="23">
        <v>11227.0</v>
      </c>
      <c r="C552" s="23">
        <v>11227.0</v>
      </c>
      <c r="D552" s="25">
        <v>0.0</v>
      </c>
      <c r="E552" s="26"/>
    </row>
    <row r="553" ht="15.75" hidden="1" customHeight="1">
      <c r="A553" s="28" t="s">
        <v>3080</v>
      </c>
      <c r="B553" s="23">
        <v>6488.0</v>
      </c>
      <c r="C553" s="7">
        <v>6488.0</v>
      </c>
      <c r="D553" s="25">
        <v>0.0</v>
      </c>
      <c r="E553" s="26"/>
    </row>
    <row r="554" ht="15.75" hidden="1" customHeight="1">
      <c r="A554" s="28" t="s">
        <v>3081</v>
      </c>
      <c r="B554" s="23">
        <v>20182.25</v>
      </c>
      <c r="C554" s="7">
        <v>20182.25</v>
      </c>
      <c r="D554" s="25">
        <v>0.0</v>
      </c>
      <c r="E554" s="26"/>
    </row>
    <row r="555" ht="15.75" hidden="1" customHeight="1">
      <c r="A555" s="28" t="s">
        <v>3082</v>
      </c>
      <c r="B555" s="23">
        <v>10014.0</v>
      </c>
      <c r="C555" s="7">
        <v>10014.0</v>
      </c>
      <c r="D555" s="25">
        <v>0.0</v>
      </c>
      <c r="E555" s="26"/>
    </row>
    <row r="556" ht="15.75" hidden="1" customHeight="1">
      <c r="A556" s="28" t="s">
        <v>3084</v>
      </c>
      <c r="B556" s="23">
        <v>636.0</v>
      </c>
      <c r="C556" s="7">
        <v>636.0</v>
      </c>
      <c r="D556" s="25">
        <v>0.0</v>
      </c>
      <c r="E556" s="26"/>
    </row>
    <row r="557" ht="15.75" hidden="1" customHeight="1">
      <c r="A557" s="28" t="s">
        <v>3085</v>
      </c>
      <c r="B557" s="23">
        <v>3007.75</v>
      </c>
      <c r="C557" s="7">
        <v>3007.75</v>
      </c>
      <c r="D557" s="25">
        <v>0.0</v>
      </c>
      <c r="E557" s="26"/>
    </row>
    <row r="558" ht="15.75" hidden="1" customHeight="1">
      <c r="A558" s="29" t="s">
        <v>3086</v>
      </c>
      <c r="B558" s="23">
        <v>101131.40000000001</v>
      </c>
      <c r="C558" s="7">
        <v>100782.4</v>
      </c>
      <c r="D558" s="25">
        <v>-349.00000000001455</v>
      </c>
      <c r="E558" s="26"/>
    </row>
    <row r="559" ht="15.75" hidden="1" customHeight="1">
      <c r="A559" s="30" t="s">
        <v>3087</v>
      </c>
      <c r="B559" s="31">
        <v>2.4499999999861757</v>
      </c>
      <c r="C559" s="25">
        <v>351.8500000000058</v>
      </c>
      <c r="D559" s="25">
        <v>349.40000000001965</v>
      </c>
      <c r="E559" s="32"/>
    </row>
    <row r="560" ht="15.75" hidden="1" customHeight="1"/>
    <row r="561" ht="15.75" hidden="1" customHeight="1"/>
    <row r="562" ht="15.75" hidden="1" customHeight="1">
      <c r="A562" s="3" t="s">
        <v>3088</v>
      </c>
      <c r="B562" s="4"/>
      <c r="C562" s="4"/>
      <c r="D562" s="4"/>
      <c r="E562" s="5"/>
    </row>
    <row r="563" ht="15.75" hidden="1" customHeight="1">
      <c r="A563" s="8"/>
      <c r="B563" s="9"/>
      <c r="C563" s="9"/>
      <c r="D563" s="9"/>
      <c r="E563" s="10"/>
    </row>
    <row r="564" ht="15.75" hidden="1" customHeight="1">
      <c r="A564" s="3" t="s">
        <v>3061</v>
      </c>
      <c r="B564" s="4"/>
      <c r="C564" s="4"/>
      <c r="D564" s="4"/>
      <c r="E564" s="5"/>
    </row>
    <row r="565" ht="15.75" hidden="1" customHeight="1">
      <c r="A565" s="8"/>
      <c r="B565" s="9"/>
      <c r="C565" s="9"/>
      <c r="D565" s="9"/>
      <c r="E565" s="10"/>
    </row>
    <row r="566" ht="15.75" hidden="1" customHeight="1">
      <c r="A566" s="11">
        <v>45999.0</v>
      </c>
      <c r="B566" s="4"/>
      <c r="C566" s="12" t="s">
        <v>3062</v>
      </c>
      <c r="D566" s="13">
        <v>46005.0</v>
      </c>
      <c r="E566" s="5"/>
    </row>
    <row r="567" ht="15.75" hidden="1" customHeight="1">
      <c r="A567" s="8"/>
      <c r="B567" s="9"/>
      <c r="C567" s="14"/>
      <c r="D567" s="9"/>
      <c r="E567" s="10"/>
    </row>
    <row r="568" ht="15.75" hidden="1" customHeight="1">
      <c r="A568" s="44" t="s">
        <v>3898</v>
      </c>
      <c r="B568" s="5"/>
      <c r="C568" s="14"/>
      <c r="D568" s="45" t="s">
        <v>3899</v>
      </c>
      <c r="E568" s="5"/>
    </row>
    <row r="569" ht="15.75" hidden="1" customHeight="1">
      <c r="A569" s="8"/>
      <c r="B569" s="10"/>
      <c r="C569" s="14"/>
      <c r="D569" s="9"/>
      <c r="E569" s="10"/>
    </row>
    <row r="570" ht="15.75" hidden="1" customHeight="1">
      <c r="A570" s="17" t="s">
        <v>3063</v>
      </c>
      <c r="B570" s="4"/>
      <c r="C570" s="4"/>
      <c r="D570" s="4"/>
      <c r="E570" s="5"/>
    </row>
    <row r="571" ht="15.75" hidden="1" customHeight="1">
      <c r="A571" s="18" t="s">
        <v>3064</v>
      </c>
      <c r="B571" s="19" t="s">
        <v>3065</v>
      </c>
      <c r="C571" s="20" t="s">
        <v>3066</v>
      </c>
      <c r="D571" s="19" t="s">
        <v>3067</v>
      </c>
      <c r="E571" s="21" t="s">
        <v>13</v>
      </c>
    </row>
    <row r="572" ht="15.75" hidden="1" customHeight="1">
      <c r="A572" s="22" t="s">
        <v>3068</v>
      </c>
      <c r="B572" s="23">
        <v>16420.0</v>
      </c>
      <c r="C572" s="24">
        <v>16418.0</v>
      </c>
      <c r="D572" s="25">
        <v>-2.0</v>
      </c>
      <c r="E572" s="26"/>
    </row>
    <row r="573" ht="15.75" hidden="1" customHeight="1">
      <c r="A573" s="22" t="s">
        <v>3069</v>
      </c>
      <c r="B573" s="23">
        <v>19641.0</v>
      </c>
      <c r="C573" s="24">
        <v>19641.0</v>
      </c>
      <c r="D573" s="25">
        <v>0.0</v>
      </c>
      <c r="E573" s="26"/>
    </row>
    <row r="574" ht="15.75" hidden="1" customHeight="1">
      <c r="A574" s="22" t="s">
        <v>3070</v>
      </c>
      <c r="B574" s="23">
        <v>0.0</v>
      </c>
      <c r="C574" s="24"/>
      <c r="D574" s="25">
        <v>0.0</v>
      </c>
      <c r="E574" s="26"/>
    </row>
    <row r="575" ht="15.75" hidden="1" customHeight="1">
      <c r="A575" s="22" t="s">
        <v>3072</v>
      </c>
      <c r="B575" s="23">
        <v>0.0</v>
      </c>
      <c r="C575" s="24"/>
      <c r="D575" s="25">
        <v>0.0</v>
      </c>
      <c r="E575" s="26"/>
    </row>
    <row r="576" ht="15.75" hidden="1" customHeight="1">
      <c r="A576" s="27" t="s">
        <v>3074</v>
      </c>
      <c r="B576" s="23">
        <v>0.0</v>
      </c>
      <c r="C576" s="24"/>
      <c r="D576" s="25">
        <v>0.0</v>
      </c>
      <c r="E576" s="26"/>
    </row>
    <row r="577" ht="15.75" hidden="1" customHeight="1">
      <c r="A577" s="27" t="s">
        <v>3075</v>
      </c>
      <c r="B577" s="23">
        <v>0.0</v>
      </c>
      <c r="C577" s="24"/>
      <c r="D577" s="25">
        <v>0.0</v>
      </c>
      <c r="E577" s="26"/>
    </row>
    <row r="578" ht="15.75" hidden="1" customHeight="1">
      <c r="A578" s="27" t="s">
        <v>3077</v>
      </c>
      <c r="B578" s="23">
        <v>0.0</v>
      </c>
      <c r="C578" s="24"/>
      <c r="D578" s="25">
        <v>0.0</v>
      </c>
      <c r="E578" s="26"/>
    </row>
    <row r="579" ht="15.75" hidden="1" customHeight="1">
      <c r="A579" s="27" t="s">
        <v>3078</v>
      </c>
      <c r="B579" s="23">
        <v>1080.0</v>
      </c>
      <c r="C579" s="24">
        <v>1080.0</v>
      </c>
      <c r="D579" s="25">
        <v>0.0</v>
      </c>
      <c r="E579" s="26"/>
    </row>
    <row r="580" ht="15.75" hidden="1" customHeight="1">
      <c r="A580" s="28" t="s">
        <v>3079</v>
      </c>
      <c r="B580" s="23">
        <v>20528.199999999997</v>
      </c>
      <c r="C580" s="23">
        <v>20528.199999999997</v>
      </c>
      <c r="D580" s="25">
        <v>0.0</v>
      </c>
      <c r="E580" s="26"/>
    </row>
    <row r="581" ht="15.75" hidden="1" customHeight="1">
      <c r="A581" s="28" t="s">
        <v>3080</v>
      </c>
      <c r="B581" s="23">
        <v>7401.0</v>
      </c>
      <c r="C581" s="7">
        <v>7401.0</v>
      </c>
      <c r="D581" s="25">
        <v>0.0</v>
      </c>
      <c r="E581" s="26"/>
    </row>
    <row r="582" ht="15.75" hidden="1" customHeight="1">
      <c r="A582" s="28" t="s">
        <v>3081</v>
      </c>
      <c r="B582" s="23">
        <v>17423.0</v>
      </c>
      <c r="C582" s="7">
        <v>17423.0</v>
      </c>
      <c r="D582" s="25">
        <v>0.0</v>
      </c>
      <c r="E582" s="26"/>
    </row>
    <row r="583" ht="15.75" hidden="1" customHeight="1">
      <c r="A583" s="28" t="s">
        <v>3082</v>
      </c>
      <c r="B583" s="23">
        <v>7723.0</v>
      </c>
      <c r="C583" s="7">
        <v>7723.0</v>
      </c>
      <c r="D583" s="25">
        <v>0.0</v>
      </c>
      <c r="E583" s="26"/>
    </row>
    <row r="584" ht="15.75" hidden="1" customHeight="1">
      <c r="A584" s="28" t="s">
        <v>3084</v>
      </c>
      <c r="B584" s="23">
        <v>463.0</v>
      </c>
      <c r="C584" s="7">
        <v>463.0</v>
      </c>
      <c r="D584" s="25">
        <v>0.0</v>
      </c>
      <c r="E584" s="26"/>
    </row>
    <row r="585" ht="15.75" hidden="1" customHeight="1">
      <c r="A585" s="28" t="s">
        <v>3085</v>
      </c>
      <c r="B585" s="23">
        <v>3582.25</v>
      </c>
      <c r="C585" s="7">
        <v>3582.25</v>
      </c>
      <c r="D585" s="25">
        <v>0.0</v>
      </c>
      <c r="E585" s="26"/>
    </row>
    <row r="586" ht="15.75" hidden="1" customHeight="1">
      <c r="A586" s="29" t="s">
        <v>3086</v>
      </c>
      <c r="B586" s="23">
        <v>90679.65000000001</v>
      </c>
      <c r="C586" s="7">
        <v>90679.65000000004</v>
      </c>
      <c r="D586" s="25">
        <v>2.9103830456733704E-11</v>
      </c>
      <c r="E586" s="26"/>
    </row>
    <row r="587" ht="15.75" hidden="1" customHeight="1">
      <c r="A587" s="30" t="s">
        <v>3087</v>
      </c>
      <c r="B587" s="31">
        <v>-0.45000000000982254</v>
      </c>
      <c r="C587" s="25">
        <v>-2.4500000000407454</v>
      </c>
      <c r="D587" s="25">
        <v>-2.000000000030923</v>
      </c>
      <c r="E587" s="32"/>
    </row>
    <row r="588" ht="15.75" hidden="1" customHeight="1"/>
    <row r="589" ht="15.75" hidden="1" customHeight="1"/>
    <row r="590" ht="15.75" hidden="1" customHeight="1">
      <c r="A590" s="3" t="s">
        <v>3088</v>
      </c>
      <c r="B590" s="4"/>
      <c r="C590" s="4"/>
      <c r="D590" s="4"/>
      <c r="E590" s="5"/>
    </row>
    <row r="591" ht="15.75" hidden="1" customHeight="1">
      <c r="A591" s="8"/>
      <c r="B591" s="9"/>
      <c r="C591" s="9"/>
      <c r="D591" s="9"/>
      <c r="E591" s="10"/>
    </row>
    <row r="592" ht="15.75" hidden="1" customHeight="1">
      <c r="A592" s="3" t="s">
        <v>3061</v>
      </c>
      <c r="B592" s="4"/>
      <c r="C592" s="4"/>
      <c r="D592" s="4"/>
      <c r="E592" s="5"/>
    </row>
    <row r="593" ht="15.75" hidden="1" customHeight="1">
      <c r="A593" s="8"/>
      <c r="B593" s="9"/>
      <c r="C593" s="9"/>
      <c r="D593" s="9"/>
      <c r="E593" s="10"/>
    </row>
    <row r="594" ht="15.75" hidden="1" customHeight="1">
      <c r="A594" s="11">
        <v>46006.0</v>
      </c>
      <c r="B594" s="4"/>
      <c r="C594" s="12" t="s">
        <v>3062</v>
      </c>
      <c r="D594" s="13">
        <v>46012.0</v>
      </c>
      <c r="E594" s="5"/>
    </row>
    <row r="595" ht="15.75" hidden="1" customHeight="1">
      <c r="A595" s="8"/>
      <c r="B595" s="9"/>
      <c r="C595" s="14"/>
      <c r="D595" s="9"/>
      <c r="E595" s="10"/>
    </row>
    <row r="596" ht="15.75" hidden="1" customHeight="1">
      <c r="A596" s="44" t="s">
        <v>3898</v>
      </c>
      <c r="B596" s="5"/>
      <c r="C596" s="14"/>
      <c r="D596" s="45" t="s">
        <v>3899</v>
      </c>
      <c r="E596" s="5"/>
    </row>
    <row r="597" ht="15.75" hidden="1" customHeight="1">
      <c r="A597" s="8"/>
      <c r="B597" s="10"/>
      <c r="C597" s="14"/>
      <c r="D597" s="9"/>
      <c r="E597" s="10"/>
    </row>
    <row r="598" ht="15.75" hidden="1" customHeight="1">
      <c r="A598" s="17" t="s">
        <v>3063</v>
      </c>
      <c r="B598" s="4"/>
      <c r="C598" s="4"/>
      <c r="D598" s="4"/>
      <c r="E598" s="5"/>
    </row>
    <row r="599" ht="15.75" hidden="1" customHeight="1">
      <c r="A599" s="18" t="s">
        <v>3064</v>
      </c>
      <c r="B599" s="19" t="s">
        <v>3065</v>
      </c>
      <c r="C599" s="20" t="s">
        <v>3066</v>
      </c>
      <c r="D599" s="19" t="s">
        <v>3067</v>
      </c>
      <c r="E599" s="21" t="s">
        <v>13</v>
      </c>
    </row>
    <row r="600" ht="15.75" hidden="1" customHeight="1">
      <c r="A600" s="22" t="s">
        <v>3068</v>
      </c>
      <c r="B600" s="23">
        <v>20848.0</v>
      </c>
      <c r="C600" s="24">
        <v>20805.0</v>
      </c>
      <c r="D600" s="25">
        <v>-43.0</v>
      </c>
      <c r="E600" s="26"/>
    </row>
    <row r="601" ht="15.75" hidden="1" customHeight="1">
      <c r="A601" s="22" t="s">
        <v>3069</v>
      </c>
      <c r="B601" s="23">
        <v>21529.0</v>
      </c>
      <c r="C601" s="24">
        <v>21529.0</v>
      </c>
      <c r="D601" s="25">
        <v>0.0</v>
      </c>
      <c r="E601" s="26"/>
    </row>
    <row r="602" ht="15.75" hidden="1" customHeight="1">
      <c r="A602" s="22" t="s">
        <v>3070</v>
      </c>
      <c r="B602" s="23">
        <v>160.0</v>
      </c>
      <c r="C602" s="24">
        <v>160.0</v>
      </c>
      <c r="D602" s="25">
        <v>0.0</v>
      </c>
      <c r="E602" s="26"/>
    </row>
    <row r="603" ht="15.75" hidden="1" customHeight="1">
      <c r="A603" s="22" t="s">
        <v>3072</v>
      </c>
      <c r="B603" s="23">
        <v>0.0</v>
      </c>
      <c r="C603" s="24"/>
      <c r="D603" s="25">
        <v>0.0</v>
      </c>
      <c r="E603" s="26"/>
    </row>
    <row r="604" ht="15.75" hidden="1" customHeight="1">
      <c r="A604" s="27" t="s">
        <v>3074</v>
      </c>
      <c r="B604" s="23">
        <v>0.0</v>
      </c>
      <c r="C604" s="24"/>
      <c r="D604" s="25">
        <v>0.0</v>
      </c>
      <c r="E604" s="26"/>
    </row>
    <row r="605" ht="15.75" hidden="1" customHeight="1">
      <c r="A605" s="27" t="s">
        <v>3075</v>
      </c>
      <c r="B605" s="23">
        <v>0.0</v>
      </c>
      <c r="C605" s="24"/>
      <c r="D605" s="25">
        <v>0.0</v>
      </c>
      <c r="E605" s="26"/>
    </row>
    <row r="606" ht="15.75" hidden="1" customHeight="1">
      <c r="A606" s="27" t="s">
        <v>3077</v>
      </c>
      <c r="B606" s="23">
        <v>529.0</v>
      </c>
      <c r="C606" s="24">
        <v>529.0</v>
      </c>
      <c r="D606" s="25">
        <v>0.0</v>
      </c>
      <c r="E606" s="26" t="s">
        <v>3912</v>
      </c>
    </row>
    <row r="607" ht="15.75" hidden="1" customHeight="1">
      <c r="A607" s="27" t="s">
        <v>3078</v>
      </c>
      <c r="B607" s="23">
        <v>1240.0</v>
      </c>
      <c r="C607" s="24">
        <v>1120.0</v>
      </c>
      <c r="D607" s="25">
        <v>-120.0</v>
      </c>
      <c r="E607" s="26"/>
    </row>
    <row r="608" ht="15.75" hidden="1" customHeight="1">
      <c r="A608" s="28" t="s">
        <v>3079</v>
      </c>
      <c r="B608" s="23">
        <v>12677.0</v>
      </c>
      <c r="C608" s="23">
        <v>12677.0</v>
      </c>
      <c r="D608" s="25">
        <v>0.0</v>
      </c>
      <c r="E608" s="26"/>
    </row>
    <row r="609" ht="15.75" hidden="1" customHeight="1">
      <c r="A609" s="28" t="s">
        <v>3080</v>
      </c>
      <c r="B609" s="23">
        <v>5849.0</v>
      </c>
      <c r="C609" s="7">
        <v>5849.0</v>
      </c>
      <c r="D609" s="25">
        <v>0.0</v>
      </c>
      <c r="E609" s="26"/>
    </row>
    <row r="610" ht="15.75" hidden="1" customHeight="1">
      <c r="A610" s="28" t="s">
        <v>3081</v>
      </c>
      <c r="B610" s="23">
        <v>13814.75</v>
      </c>
      <c r="C610" s="7">
        <v>13814.75</v>
      </c>
      <c r="D610" s="25">
        <v>0.0</v>
      </c>
      <c r="E610" s="26"/>
    </row>
    <row r="611" ht="15.75" hidden="1" customHeight="1">
      <c r="A611" s="28" t="s">
        <v>3082</v>
      </c>
      <c r="B611" s="23">
        <v>8305.0</v>
      </c>
      <c r="C611" s="7">
        <v>8305.0</v>
      </c>
      <c r="D611" s="25">
        <v>0.0</v>
      </c>
      <c r="E611" s="26"/>
    </row>
    <row r="612" ht="15.75" hidden="1" customHeight="1">
      <c r="A612" s="28" t="s">
        <v>3084</v>
      </c>
      <c r="B612" s="23">
        <v>737.0</v>
      </c>
      <c r="C612" s="7">
        <v>737.0</v>
      </c>
      <c r="D612" s="25">
        <v>0.0</v>
      </c>
      <c r="E612" s="26"/>
    </row>
    <row r="613" ht="15.75" hidden="1" customHeight="1">
      <c r="A613" s="28" t="s">
        <v>3085</v>
      </c>
      <c r="B613" s="23">
        <v>5229.0</v>
      </c>
      <c r="C613" s="7">
        <v>5229.0</v>
      </c>
      <c r="D613" s="25">
        <v>0.0</v>
      </c>
      <c r="E613" s="26"/>
    </row>
    <row r="614" ht="15.75" hidden="1" customHeight="1">
      <c r="A614" s="29" t="s">
        <v>3086</v>
      </c>
      <c r="B614" s="23">
        <v>85675.25</v>
      </c>
      <c r="C614" s="7">
        <v>85675.25</v>
      </c>
      <c r="D614" s="25">
        <v>0.0</v>
      </c>
      <c r="E614" s="26"/>
    </row>
    <row r="615" ht="15.75" hidden="1" customHeight="1">
      <c r="A615" s="30" t="s">
        <v>3087</v>
      </c>
      <c r="B615" s="31">
        <v>13.5</v>
      </c>
      <c r="C615" s="25">
        <v>-149.5</v>
      </c>
      <c r="D615" s="25">
        <v>-163.0</v>
      </c>
      <c r="E615" s="32"/>
    </row>
    <row r="616" ht="15.75" hidden="1" customHeight="1"/>
    <row r="617" ht="15.75" hidden="1" customHeight="1"/>
    <row r="618" ht="15.75" hidden="1" customHeight="1">
      <c r="A618" s="3" t="s">
        <v>3088</v>
      </c>
      <c r="B618" s="4"/>
      <c r="C618" s="4"/>
      <c r="D618" s="4"/>
      <c r="E618" s="5"/>
    </row>
    <row r="619" ht="15.75" hidden="1" customHeight="1">
      <c r="A619" s="8"/>
      <c r="B619" s="9"/>
      <c r="C619" s="9"/>
      <c r="D619" s="9"/>
      <c r="E619" s="10"/>
    </row>
    <row r="620" ht="15.75" hidden="1" customHeight="1">
      <c r="A620" s="3" t="s">
        <v>3061</v>
      </c>
      <c r="B620" s="4"/>
      <c r="C620" s="4"/>
      <c r="D620" s="4"/>
      <c r="E620" s="5"/>
    </row>
    <row r="621" ht="15.75" hidden="1" customHeight="1">
      <c r="A621" s="8"/>
      <c r="B621" s="9"/>
      <c r="C621" s="9"/>
      <c r="D621" s="9"/>
      <c r="E621" s="10"/>
    </row>
    <row r="622" ht="15.75" hidden="1" customHeight="1">
      <c r="A622" s="11">
        <v>46013.0</v>
      </c>
      <c r="B622" s="4"/>
      <c r="C622" s="12" t="s">
        <v>3062</v>
      </c>
      <c r="D622" s="13">
        <v>46019.0</v>
      </c>
      <c r="E622" s="5"/>
    </row>
    <row r="623" ht="15.75" hidden="1" customHeight="1">
      <c r="A623" s="8"/>
      <c r="B623" s="9"/>
      <c r="C623" s="14"/>
      <c r="D623" s="9"/>
      <c r="E623" s="10"/>
    </row>
    <row r="624" ht="15.75" hidden="1" customHeight="1">
      <c r="A624" s="44" t="s">
        <v>3898</v>
      </c>
      <c r="B624" s="5"/>
      <c r="C624" s="14"/>
      <c r="D624" s="45" t="s">
        <v>3899</v>
      </c>
      <c r="E624" s="5"/>
    </row>
    <row r="625" ht="15.75" hidden="1" customHeight="1">
      <c r="A625" s="8"/>
      <c r="B625" s="10"/>
      <c r="C625" s="14"/>
      <c r="D625" s="9"/>
      <c r="E625" s="10"/>
    </row>
    <row r="626" ht="15.75" hidden="1" customHeight="1">
      <c r="A626" s="17" t="s">
        <v>3063</v>
      </c>
      <c r="B626" s="4"/>
      <c r="C626" s="4"/>
      <c r="D626" s="4"/>
      <c r="E626" s="5"/>
    </row>
    <row r="627" ht="15.75" hidden="1" customHeight="1">
      <c r="A627" s="18" t="s">
        <v>3064</v>
      </c>
      <c r="B627" s="19" t="s">
        <v>3065</v>
      </c>
      <c r="C627" s="20" t="s">
        <v>3066</v>
      </c>
      <c r="D627" s="19" t="s">
        <v>3067</v>
      </c>
      <c r="E627" s="21" t="s">
        <v>13</v>
      </c>
    </row>
    <row r="628" ht="15.75" hidden="1" customHeight="1">
      <c r="A628" s="22" t="s">
        <v>3068</v>
      </c>
      <c r="B628" s="23">
        <v>11944.0</v>
      </c>
      <c r="C628" s="24">
        <v>11944.0</v>
      </c>
      <c r="D628" s="25">
        <v>0.0</v>
      </c>
      <c r="E628" s="26"/>
    </row>
    <row r="629" ht="15.75" hidden="1" customHeight="1">
      <c r="A629" s="22" t="s">
        <v>3069</v>
      </c>
      <c r="B629" s="23">
        <v>8951.0</v>
      </c>
      <c r="C629" s="24">
        <v>8951.0</v>
      </c>
      <c r="D629" s="25">
        <v>0.0</v>
      </c>
      <c r="E629" s="26"/>
    </row>
    <row r="630" ht="15.75" hidden="1" customHeight="1">
      <c r="A630" s="22" t="s">
        <v>3070</v>
      </c>
      <c r="B630" s="23">
        <v>0.0</v>
      </c>
      <c r="C630" s="24"/>
      <c r="D630" s="25">
        <v>0.0</v>
      </c>
      <c r="E630" s="26"/>
    </row>
    <row r="631" ht="15.75" hidden="1" customHeight="1">
      <c r="A631" s="22" t="s">
        <v>3072</v>
      </c>
      <c r="B631" s="23">
        <v>0.0</v>
      </c>
      <c r="C631" s="24"/>
      <c r="D631" s="25">
        <v>0.0</v>
      </c>
      <c r="E631" s="26"/>
    </row>
    <row r="632" ht="15.75" hidden="1" customHeight="1">
      <c r="A632" s="27" t="s">
        <v>3074</v>
      </c>
      <c r="B632" s="23">
        <v>0.0</v>
      </c>
      <c r="C632" s="24"/>
      <c r="D632" s="25">
        <v>0.0</v>
      </c>
      <c r="E632" s="26"/>
    </row>
    <row r="633" ht="15.75" hidden="1" customHeight="1">
      <c r="A633" s="27" t="s">
        <v>3075</v>
      </c>
      <c r="B633" s="23">
        <v>0.0</v>
      </c>
      <c r="C633" s="24"/>
      <c r="D633" s="25">
        <v>0.0</v>
      </c>
      <c r="E633" s="26"/>
    </row>
    <row r="634" ht="15.75" hidden="1" customHeight="1">
      <c r="A634" s="27" t="s">
        <v>3077</v>
      </c>
      <c r="B634" s="23">
        <v>0.0</v>
      </c>
      <c r="C634" s="24"/>
      <c r="D634" s="25">
        <v>0.0</v>
      </c>
      <c r="E634" s="26"/>
    </row>
    <row r="635" ht="15.75" hidden="1" customHeight="1">
      <c r="A635" s="27" t="s">
        <v>3078</v>
      </c>
      <c r="B635" s="23">
        <v>720.0</v>
      </c>
      <c r="C635" s="24">
        <v>720.0</v>
      </c>
      <c r="D635" s="25">
        <v>0.0</v>
      </c>
      <c r="E635" s="26"/>
    </row>
    <row r="636" ht="15.75" hidden="1" customHeight="1">
      <c r="A636" s="28" t="s">
        <v>3079</v>
      </c>
      <c r="B636" s="23">
        <v>4207.0</v>
      </c>
      <c r="C636" s="23">
        <v>4207.0</v>
      </c>
      <c r="D636" s="25">
        <v>0.0</v>
      </c>
      <c r="E636" s="26"/>
    </row>
    <row r="637" ht="15.75" hidden="1" customHeight="1">
      <c r="A637" s="28" t="s">
        <v>3080</v>
      </c>
      <c r="B637" s="23">
        <v>5328.0</v>
      </c>
      <c r="C637" s="7">
        <v>5328.0</v>
      </c>
      <c r="D637" s="25">
        <v>0.0</v>
      </c>
      <c r="E637" s="26"/>
    </row>
    <row r="638" ht="15.75" hidden="1" customHeight="1">
      <c r="A638" s="28" t="s">
        <v>3081</v>
      </c>
      <c r="B638" s="23">
        <v>8582.25</v>
      </c>
      <c r="C638" s="7">
        <v>8931.25</v>
      </c>
      <c r="D638" s="25">
        <v>349.0</v>
      </c>
      <c r="E638" s="26"/>
    </row>
    <row r="639" ht="15.75" hidden="1" customHeight="1">
      <c r="A639" s="28" t="s">
        <v>3082</v>
      </c>
      <c r="B639" s="23">
        <v>5313.0</v>
      </c>
      <c r="C639" s="7">
        <v>5313.0</v>
      </c>
      <c r="D639" s="25">
        <v>0.0</v>
      </c>
      <c r="E639" s="26"/>
    </row>
    <row r="640" ht="15.75" hidden="1" customHeight="1">
      <c r="A640" s="28" t="s">
        <v>3084</v>
      </c>
      <c r="B640" s="23">
        <v>0.0</v>
      </c>
      <c r="C640" s="7">
        <v>0.0</v>
      </c>
      <c r="D640" s="25">
        <v>0.0</v>
      </c>
      <c r="E640" s="26"/>
    </row>
    <row r="641" ht="15.75" hidden="1" customHeight="1">
      <c r="A641" s="28" t="s">
        <v>3085</v>
      </c>
      <c r="B641" s="23">
        <v>1955.0</v>
      </c>
      <c r="C641" s="7">
        <v>1955.0</v>
      </c>
      <c r="D641" s="25">
        <v>0.0</v>
      </c>
      <c r="E641" s="26"/>
    </row>
    <row r="642" ht="15.75" hidden="1" customHeight="1">
      <c r="A642" s="29" t="s">
        <v>3086</v>
      </c>
      <c r="B642" s="23">
        <v>45044.65</v>
      </c>
      <c r="C642" s="7">
        <v>45393.65</v>
      </c>
      <c r="D642" s="25">
        <v>349.0</v>
      </c>
      <c r="E642" s="26"/>
    </row>
    <row r="643" ht="15.75" hidden="1" customHeight="1">
      <c r="A643" s="30" t="s">
        <v>3087</v>
      </c>
      <c r="B643" s="31">
        <v>0.6000000000003638</v>
      </c>
      <c r="C643" s="25">
        <v>0.5999999999985448</v>
      </c>
      <c r="D643" s="25">
        <v>-1.8189894035458565E-12</v>
      </c>
      <c r="E643" s="32"/>
    </row>
    <row r="644" ht="15.75" hidden="1" customHeight="1"/>
    <row r="645" ht="15.75" hidden="1" customHeight="1"/>
    <row r="646" ht="15.75" hidden="1" customHeight="1">
      <c r="A646" s="3" t="s">
        <v>3088</v>
      </c>
      <c r="B646" s="4"/>
      <c r="C646" s="4"/>
      <c r="D646" s="4"/>
      <c r="E646" s="5"/>
    </row>
    <row r="647" ht="15.75" hidden="1" customHeight="1">
      <c r="A647" s="8"/>
      <c r="B647" s="9"/>
      <c r="C647" s="9"/>
      <c r="D647" s="9"/>
      <c r="E647" s="10"/>
    </row>
    <row r="648" ht="15.75" hidden="1" customHeight="1">
      <c r="A648" s="3" t="s">
        <v>3061</v>
      </c>
      <c r="B648" s="4"/>
      <c r="C648" s="4"/>
      <c r="D648" s="4"/>
      <c r="E648" s="5"/>
    </row>
    <row r="649" ht="15.75" hidden="1" customHeight="1">
      <c r="A649" s="8"/>
      <c r="B649" s="9"/>
      <c r="C649" s="9"/>
      <c r="D649" s="9"/>
      <c r="E649" s="10"/>
    </row>
    <row r="650" ht="15.75" hidden="1" customHeight="1">
      <c r="A650" s="11">
        <v>46020.0</v>
      </c>
      <c r="B650" s="4"/>
      <c r="C650" s="12" t="s">
        <v>3062</v>
      </c>
      <c r="D650" s="13">
        <v>46022.0</v>
      </c>
      <c r="E650" s="5"/>
    </row>
    <row r="651" ht="15.75" hidden="1" customHeight="1">
      <c r="A651" s="8"/>
      <c r="B651" s="9"/>
      <c r="C651" s="14"/>
      <c r="D651" s="9"/>
      <c r="E651" s="10"/>
    </row>
    <row r="652" ht="15.75" hidden="1" customHeight="1">
      <c r="A652" s="44" t="s">
        <v>3898</v>
      </c>
      <c r="B652" s="5"/>
      <c r="C652" s="14"/>
      <c r="D652" s="45" t="s">
        <v>3901</v>
      </c>
      <c r="E652" s="5"/>
    </row>
    <row r="653" ht="15.75" hidden="1" customHeight="1">
      <c r="A653" s="8"/>
      <c r="B653" s="10"/>
      <c r="C653" s="14"/>
      <c r="D653" s="9"/>
      <c r="E653" s="10"/>
    </row>
    <row r="654" ht="15.75" hidden="1" customHeight="1">
      <c r="A654" s="17" t="s">
        <v>3063</v>
      </c>
      <c r="B654" s="4"/>
      <c r="C654" s="4"/>
      <c r="D654" s="4"/>
      <c r="E654" s="5"/>
    </row>
    <row r="655" ht="15.75" hidden="1" customHeight="1">
      <c r="A655" s="18" t="s">
        <v>3064</v>
      </c>
      <c r="B655" s="19" t="s">
        <v>3065</v>
      </c>
      <c r="C655" s="20" t="s">
        <v>3066</v>
      </c>
      <c r="D655" s="19" t="s">
        <v>3067</v>
      </c>
      <c r="E655" s="21" t="s">
        <v>13</v>
      </c>
    </row>
    <row r="656" ht="15.75" hidden="1" customHeight="1">
      <c r="A656" s="22" t="s">
        <v>3068</v>
      </c>
      <c r="B656" s="23">
        <v>9518.0</v>
      </c>
      <c r="C656" s="24">
        <v>9518.0</v>
      </c>
      <c r="D656" s="25">
        <v>0.0</v>
      </c>
      <c r="E656" s="26"/>
    </row>
    <row r="657" ht="15.75" hidden="1" customHeight="1">
      <c r="A657" s="22" t="s">
        <v>3069</v>
      </c>
      <c r="B657" s="23">
        <v>4558.0</v>
      </c>
      <c r="C657" s="24">
        <v>4558.0</v>
      </c>
      <c r="D657" s="25">
        <v>0.0</v>
      </c>
      <c r="E657" s="26"/>
    </row>
    <row r="658" ht="15.75" hidden="1" customHeight="1">
      <c r="A658" s="22" t="s">
        <v>3070</v>
      </c>
      <c r="B658" s="23">
        <v>0.0</v>
      </c>
      <c r="C658" s="24"/>
      <c r="D658" s="25">
        <v>0.0</v>
      </c>
      <c r="E658" s="26"/>
    </row>
    <row r="659" ht="15.75" hidden="1" customHeight="1">
      <c r="A659" s="22" t="s">
        <v>3072</v>
      </c>
      <c r="B659" s="23">
        <v>0.0</v>
      </c>
      <c r="C659" s="24"/>
      <c r="D659" s="25">
        <v>0.0</v>
      </c>
      <c r="E659" s="26"/>
    </row>
    <row r="660" ht="15.75" hidden="1" customHeight="1">
      <c r="A660" s="27" t="s">
        <v>3074</v>
      </c>
      <c r="B660" s="23">
        <v>0.0</v>
      </c>
      <c r="C660" s="24"/>
      <c r="D660" s="25">
        <v>0.0</v>
      </c>
      <c r="E660" s="26"/>
    </row>
    <row r="661" ht="15.75" hidden="1" customHeight="1">
      <c r="A661" s="27" t="s">
        <v>3075</v>
      </c>
      <c r="B661" s="23">
        <v>0.0</v>
      </c>
      <c r="C661" s="24"/>
      <c r="D661" s="25">
        <v>0.0</v>
      </c>
      <c r="E661" s="26"/>
    </row>
    <row r="662" ht="15.75" hidden="1" customHeight="1">
      <c r="A662" s="27" t="s">
        <v>3077</v>
      </c>
      <c r="B662" s="23">
        <v>0.0</v>
      </c>
      <c r="C662" s="24"/>
      <c r="D662" s="25">
        <v>0.0</v>
      </c>
      <c r="E662" s="26"/>
    </row>
    <row r="663" ht="15.75" hidden="1" customHeight="1">
      <c r="A663" s="27" t="s">
        <v>3078</v>
      </c>
      <c r="B663" s="23">
        <v>680.0</v>
      </c>
      <c r="C663" s="24">
        <v>600.0</v>
      </c>
      <c r="D663" s="25">
        <v>-80.0</v>
      </c>
      <c r="E663" s="26"/>
    </row>
    <row r="664" ht="15.75" hidden="1" customHeight="1">
      <c r="A664" s="28" t="s">
        <v>3079</v>
      </c>
      <c r="B664" s="23">
        <v>6242.0</v>
      </c>
      <c r="C664" s="23">
        <v>6242.0</v>
      </c>
      <c r="D664" s="25">
        <v>0.0</v>
      </c>
      <c r="E664" s="26"/>
    </row>
    <row r="665" ht="15.75" hidden="1" customHeight="1">
      <c r="A665" s="28" t="s">
        <v>3080</v>
      </c>
      <c r="B665" s="23">
        <v>3153.0</v>
      </c>
      <c r="C665" s="7">
        <v>3153.0</v>
      </c>
      <c r="D665" s="25">
        <v>0.0</v>
      </c>
      <c r="E665" s="26"/>
    </row>
    <row r="666" ht="15.75" hidden="1" customHeight="1">
      <c r="A666" s="28" t="s">
        <v>3081</v>
      </c>
      <c r="B666" s="23">
        <v>8528.0</v>
      </c>
      <c r="C666" s="7">
        <v>8528.0</v>
      </c>
      <c r="D666" s="25">
        <v>0.0</v>
      </c>
      <c r="E666" s="26"/>
    </row>
    <row r="667" ht="15.75" hidden="1" customHeight="1">
      <c r="A667" s="28" t="s">
        <v>3082</v>
      </c>
      <c r="B667" s="23">
        <v>4074.0</v>
      </c>
      <c r="C667" s="7">
        <v>4074.0</v>
      </c>
      <c r="D667" s="25">
        <v>0.0</v>
      </c>
      <c r="E667" s="26"/>
    </row>
    <row r="668" ht="15.75" hidden="1" customHeight="1">
      <c r="A668" s="28" t="s">
        <v>3084</v>
      </c>
      <c r="B668" s="23">
        <v>940.0</v>
      </c>
      <c r="C668" s="7">
        <v>940.0</v>
      </c>
      <c r="D668" s="25">
        <v>0.0</v>
      </c>
      <c r="E668" s="26"/>
    </row>
    <row r="669" ht="15.75" hidden="1" customHeight="1">
      <c r="A669" s="28" t="s">
        <v>3085</v>
      </c>
      <c r="B669" s="23">
        <v>1164.0</v>
      </c>
      <c r="C669" s="7">
        <v>1164.0</v>
      </c>
      <c r="D669" s="25">
        <v>0.0</v>
      </c>
      <c r="E669" s="26"/>
    </row>
    <row r="670" ht="15.75" hidden="1" customHeight="1">
      <c r="A670" s="29" t="s">
        <v>3086</v>
      </c>
      <c r="B670" s="23">
        <v>37693.0</v>
      </c>
      <c r="C670" s="7">
        <v>37693.0</v>
      </c>
      <c r="D670" s="25">
        <v>0.0</v>
      </c>
      <c r="E670" s="26"/>
    </row>
    <row r="671" ht="15.75" hidden="1" customHeight="1">
      <c r="A671" s="30" t="s">
        <v>3087</v>
      </c>
      <c r="B671" s="31">
        <v>0.0</v>
      </c>
      <c r="C671" s="25">
        <v>-80.0</v>
      </c>
      <c r="D671" s="25">
        <v>-80.0</v>
      </c>
      <c r="E671" s="32"/>
    </row>
    <row r="672" ht="15.75" hidden="1" customHeight="1"/>
    <row r="673" ht="15.75" hidden="1" customHeight="1"/>
    <row r="674" ht="15.75" hidden="1" customHeight="1">
      <c r="A674" s="3" t="s">
        <v>3088</v>
      </c>
      <c r="B674" s="4"/>
      <c r="C674" s="4"/>
      <c r="D674" s="4"/>
      <c r="E674" s="5"/>
    </row>
    <row r="675" ht="15.75" hidden="1" customHeight="1">
      <c r="A675" s="8"/>
      <c r="B675" s="9"/>
      <c r="C675" s="9"/>
      <c r="D675" s="9"/>
      <c r="E675" s="10"/>
    </row>
    <row r="676" ht="15.75" hidden="1" customHeight="1">
      <c r="A676" s="3" t="s">
        <v>3061</v>
      </c>
      <c r="B676" s="4"/>
      <c r="C676" s="4"/>
      <c r="D676" s="4"/>
      <c r="E676" s="5"/>
    </row>
    <row r="677" ht="15.75" hidden="1" customHeight="1">
      <c r="A677" s="8"/>
      <c r="B677" s="9"/>
      <c r="C677" s="9"/>
      <c r="D677" s="9"/>
      <c r="E677" s="10"/>
    </row>
    <row r="678" ht="15.75" hidden="1" customHeight="1">
      <c r="A678" s="11">
        <v>46023.0</v>
      </c>
      <c r="B678" s="4"/>
      <c r="C678" s="12" t="s">
        <v>3062</v>
      </c>
      <c r="D678" s="13">
        <v>46026.0</v>
      </c>
      <c r="E678" s="5"/>
    </row>
    <row r="679" ht="15.75" hidden="1" customHeight="1">
      <c r="A679" s="8"/>
      <c r="B679" s="9"/>
      <c r="C679" s="14"/>
      <c r="D679" s="9"/>
      <c r="E679" s="10"/>
    </row>
    <row r="680" ht="15.75" hidden="1" customHeight="1">
      <c r="A680" s="44" t="s">
        <v>3913</v>
      </c>
      <c r="B680" s="5"/>
      <c r="C680" s="14"/>
      <c r="D680" s="45" t="s">
        <v>3899</v>
      </c>
      <c r="E680" s="5"/>
    </row>
    <row r="681" ht="15.75" hidden="1" customHeight="1">
      <c r="A681" s="8"/>
      <c r="B681" s="10"/>
      <c r="C681" s="14"/>
      <c r="D681" s="9"/>
      <c r="E681" s="10"/>
    </row>
    <row r="682" ht="15.75" hidden="1" customHeight="1">
      <c r="A682" s="17" t="s">
        <v>3063</v>
      </c>
      <c r="B682" s="4"/>
      <c r="C682" s="4"/>
      <c r="D682" s="4"/>
      <c r="E682" s="5"/>
    </row>
    <row r="683" ht="15.75" hidden="1" customHeight="1">
      <c r="A683" s="18" t="s">
        <v>3064</v>
      </c>
      <c r="B683" s="19" t="s">
        <v>3065</v>
      </c>
      <c r="C683" s="20" t="s">
        <v>3066</v>
      </c>
      <c r="D683" s="19" t="s">
        <v>3067</v>
      </c>
      <c r="E683" s="21" t="s">
        <v>13</v>
      </c>
    </row>
    <row r="684" ht="15.75" hidden="1" customHeight="1">
      <c r="A684" s="22" t="s">
        <v>3068</v>
      </c>
      <c r="B684" s="23">
        <v>9158.0</v>
      </c>
      <c r="C684" s="24">
        <v>9158.0</v>
      </c>
      <c r="D684" s="25">
        <v>0.0</v>
      </c>
      <c r="E684" s="26"/>
    </row>
    <row r="685" ht="15.75" hidden="1" customHeight="1">
      <c r="A685" s="22" t="s">
        <v>3069</v>
      </c>
      <c r="B685" s="23">
        <v>2619.5</v>
      </c>
      <c r="C685" s="24">
        <v>2619.5</v>
      </c>
      <c r="D685" s="25">
        <v>0.0</v>
      </c>
      <c r="E685" s="26"/>
    </row>
    <row r="686" ht="15.75" hidden="1" customHeight="1">
      <c r="A686" s="22" t="s">
        <v>3070</v>
      </c>
      <c r="B686" s="23">
        <v>0.0</v>
      </c>
      <c r="C686" s="24"/>
      <c r="D686" s="25">
        <v>0.0</v>
      </c>
      <c r="E686" s="26"/>
    </row>
    <row r="687" ht="15.75" hidden="1" customHeight="1">
      <c r="A687" s="22" t="s">
        <v>3072</v>
      </c>
      <c r="B687" s="23">
        <v>0.0</v>
      </c>
      <c r="C687" s="24"/>
      <c r="D687" s="25">
        <v>0.0</v>
      </c>
      <c r="E687" s="26"/>
    </row>
    <row r="688" ht="15.75" hidden="1" customHeight="1">
      <c r="A688" s="27" t="s">
        <v>3074</v>
      </c>
      <c r="B688" s="23">
        <v>0.0</v>
      </c>
      <c r="C688" s="24"/>
      <c r="D688" s="25">
        <v>0.0</v>
      </c>
      <c r="E688" s="26"/>
    </row>
    <row r="689" ht="15.75" hidden="1" customHeight="1">
      <c r="A689" s="27" t="s">
        <v>3075</v>
      </c>
      <c r="B689" s="23">
        <v>0.0</v>
      </c>
      <c r="C689" s="24"/>
      <c r="D689" s="25">
        <v>0.0</v>
      </c>
      <c r="E689" s="26"/>
    </row>
    <row r="690" ht="15.75" hidden="1" customHeight="1">
      <c r="A690" s="27" t="s">
        <v>3077</v>
      </c>
      <c r="B690" s="23">
        <v>0.0</v>
      </c>
      <c r="C690" s="24"/>
      <c r="D690" s="25">
        <v>0.0</v>
      </c>
      <c r="E690" s="26"/>
    </row>
    <row r="691" ht="15.75" hidden="1" customHeight="1">
      <c r="A691" s="27" t="s">
        <v>3078</v>
      </c>
      <c r="B691" s="23">
        <v>600.0</v>
      </c>
      <c r="C691" s="24">
        <v>600.0</v>
      </c>
      <c r="D691" s="25">
        <v>0.0</v>
      </c>
      <c r="E691" s="26"/>
    </row>
    <row r="692" ht="15.75" hidden="1" customHeight="1">
      <c r="A692" s="28" t="s">
        <v>3079</v>
      </c>
      <c r="B692" s="23">
        <v>3437.0</v>
      </c>
      <c r="C692" s="23">
        <v>3437.0</v>
      </c>
      <c r="D692" s="25">
        <v>0.0</v>
      </c>
      <c r="E692" s="26"/>
    </row>
    <row r="693" ht="15.75" hidden="1" customHeight="1">
      <c r="A693" s="28" t="s">
        <v>3080</v>
      </c>
      <c r="B693" s="23">
        <v>4499.0</v>
      </c>
      <c r="C693" s="7">
        <v>4499.0</v>
      </c>
      <c r="D693" s="25">
        <v>0.0</v>
      </c>
      <c r="E693" s="26"/>
    </row>
    <row r="694" ht="15.75" hidden="1" customHeight="1">
      <c r="A694" s="28" t="s">
        <v>3081</v>
      </c>
      <c r="B694" s="23">
        <v>13528.0</v>
      </c>
      <c r="C694" s="7">
        <v>13528.0</v>
      </c>
      <c r="D694" s="25">
        <v>0.0</v>
      </c>
      <c r="E694" s="26"/>
    </row>
    <row r="695" ht="15.75" hidden="1" customHeight="1">
      <c r="A695" s="28" t="s">
        <v>3082</v>
      </c>
      <c r="B695" s="23">
        <v>8031.0</v>
      </c>
      <c r="C695" s="7">
        <v>8031.0</v>
      </c>
      <c r="D695" s="25">
        <v>0.0</v>
      </c>
      <c r="E695" s="26"/>
    </row>
    <row r="696" ht="15.75" hidden="1" customHeight="1">
      <c r="A696" s="28" t="s">
        <v>3084</v>
      </c>
      <c r="B696" s="23">
        <v>0.0</v>
      </c>
      <c r="C696" s="7">
        <v>0.0</v>
      </c>
      <c r="D696" s="25">
        <v>0.0</v>
      </c>
      <c r="E696" s="26"/>
    </row>
    <row r="697" ht="15.75" hidden="1" customHeight="1">
      <c r="A697" s="28" t="s">
        <v>3085</v>
      </c>
      <c r="B697" s="23">
        <v>3193.0</v>
      </c>
      <c r="C697" s="7">
        <v>3193.0</v>
      </c>
      <c r="D697" s="25">
        <v>0.0</v>
      </c>
      <c r="E697" s="26"/>
    </row>
    <row r="698" ht="15.75" hidden="1" customHeight="1">
      <c r="A698" s="29" t="s">
        <v>3086</v>
      </c>
      <c r="B698" s="23">
        <v>41864.5</v>
      </c>
      <c r="C698" s="7">
        <v>42123.5</v>
      </c>
      <c r="D698" s="25">
        <v>259.0</v>
      </c>
      <c r="E698" s="26"/>
    </row>
    <row r="699" ht="15.75" hidden="1" customHeight="1">
      <c r="A699" s="30" t="s">
        <v>3087</v>
      </c>
      <c r="B699" s="31">
        <v>8.0</v>
      </c>
      <c r="C699" s="25">
        <v>-251.0</v>
      </c>
      <c r="D699" s="25">
        <v>-259.0</v>
      </c>
      <c r="E699" s="32"/>
    </row>
    <row r="700" ht="15.75" hidden="1" customHeight="1"/>
    <row r="701" ht="15.75" hidden="1" customHeight="1"/>
    <row r="702" ht="15.75" hidden="1" customHeight="1">
      <c r="A702" s="3" t="s">
        <v>3088</v>
      </c>
      <c r="B702" s="4"/>
      <c r="C702" s="4"/>
      <c r="D702" s="4"/>
      <c r="E702" s="5"/>
    </row>
    <row r="703" ht="15.75" hidden="1" customHeight="1">
      <c r="A703" s="8"/>
      <c r="B703" s="9"/>
      <c r="C703" s="9"/>
      <c r="D703" s="9"/>
      <c r="E703" s="10"/>
    </row>
    <row r="704" ht="15.75" hidden="1" customHeight="1">
      <c r="A704" s="3" t="s">
        <v>3061</v>
      </c>
      <c r="B704" s="4"/>
      <c r="C704" s="4"/>
      <c r="D704" s="4"/>
      <c r="E704" s="5"/>
    </row>
    <row r="705" ht="15.75" hidden="1" customHeight="1">
      <c r="A705" s="8"/>
      <c r="B705" s="9"/>
      <c r="C705" s="9"/>
      <c r="D705" s="9"/>
      <c r="E705" s="10"/>
    </row>
    <row r="706" ht="15.75" hidden="1" customHeight="1">
      <c r="A706" s="11">
        <v>46027.0</v>
      </c>
      <c r="B706" s="4"/>
      <c r="C706" s="12" t="s">
        <v>3062</v>
      </c>
      <c r="D706" s="13">
        <v>46033.0</v>
      </c>
      <c r="E706" s="5"/>
    </row>
    <row r="707" ht="15.75" hidden="1" customHeight="1">
      <c r="A707" s="8"/>
      <c r="B707" s="9"/>
      <c r="C707" s="14"/>
      <c r="D707" s="9"/>
      <c r="E707" s="10"/>
    </row>
    <row r="708" ht="15.75" hidden="1" customHeight="1">
      <c r="A708" s="44" t="s">
        <v>3898</v>
      </c>
      <c r="B708" s="5"/>
      <c r="C708" s="14"/>
      <c r="D708" s="45" t="s">
        <v>3899</v>
      </c>
      <c r="E708" s="5"/>
    </row>
    <row r="709" ht="15.75" hidden="1" customHeight="1">
      <c r="A709" s="8"/>
      <c r="B709" s="10"/>
      <c r="C709" s="14"/>
      <c r="D709" s="9"/>
      <c r="E709" s="10"/>
    </row>
    <row r="710" ht="15.75" hidden="1" customHeight="1">
      <c r="A710" s="17" t="s">
        <v>3063</v>
      </c>
      <c r="B710" s="4"/>
      <c r="C710" s="4"/>
      <c r="D710" s="4"/>
      <c r="E710" s="5"/>
    </row>
    <row r="711" ht="15.75" hidden="1" customHeight="1">
      <c r="A711" s="18" t="s">
        <v>3064</v>
      </c>
      <c r="B711" s="19" t="s">
        <v>3065</v>
      </c>
      <c r="C711" s="20" t="s">
        <v>3066</v>
      </c>
      <c r="D711" s="19" t="s">
        <v>3067</v>
      </c>
      <c r="E711" s="21" t="s">
        <v>13</v>
      </c>
    </row>
    <row r="712" ht="15.75" hidden="1" customHeight="1">
      <c r="A712" s="22" t="s">
        <v>3068</v>
      </c>
      <c r="B712" s="23">
        <v>13984.0</v>
      </c>
      <c r="C712" s="24">
        <v>13984.0</v>
      </c>
      <c r="D712" s="25">
        <v>0.0</v>
      </c>
      <c r="E712" s="26"/>
    </row>
    <row r="713" ht="15.75" hidden="1" customHeight="1">
      <c r="A713" s="22" t="s">
        <v>3069</v>
      </c>
      <c r="B713" s="23">
        <v>16914.0</v>
      </c>
      <c r="C713" s="24">
        <v>16914.0</v>
      </c>
      <c r="D713" s="25">
        <v>0.0</v>
      </c>
      <c r="E713" s="26"/>
    </row>
    <row r="714" ht="15.75" hidden="1" customHeight="1">
      <c r="A714" s="22" t="s">
        <v>3070</v>
      </c>
      <c r="B714" s="23">
        <v>0.0</v>
      </c>
      <c r="C714" s="24"/>
      <c r="D714" s="25">
        <v>0.0</v>
      </c>
      <c r="E714" s="26"/>
    </row>
    <row r="715" ht="15.75" hidden="1" customHeight="1">
      <c r="A715" s="22" t="s">
        <v>3072</v>
      </c>
      <c r="B715" s="23">
        <v>0.0</v>
      </c>
      <c r="C715" s="24"/>
      <c r="D715" s="25">
        <v>0.0</v>
      </c>
      <c r="E715" s="26"/>
    </row>
    <row r="716" ht="15.75" hidden="1" customHeight="1">
      <c r="A716" s="27" t="s">
        <v>3074</v>
      </c>
      <c r="B716" s="23">
        <v>0.0</v>
      </c>
      <c r="C716" s="24"/>
      <c r="D716" s="25">
        <v>0.0</v>
      </c>
      <c r="E716" s="26"/>
    </row>
    <row r="717" ht="15.75" hidden="1" customHeight="1">
      <c r="A717" s="27" t="s">
        <v>3075</v>
      </c>
      <c r="B717" s="23">
        <v>0.0</v>
      </c>
      <c r="C717" s="24"/>
      <c r="D717" s="25">
        <v>0.0</v>
      </c>
      <c r="E717" s="26"/>
    </row>
    <row r="718" ht="15.75" hidden="1" customHeight="1">
      <c r="A718" s="27" t="s">
        <v>3077</v>
      </c>
      <c r="B718" s="23">
        <v>115.0</v>
      </c>
      <c r="C718" s="24">
        <v>115.0</v>
      </c>
      <c r="D718" s="25">
        <v>0.0</v>
      </c>
      <c r="E718" s="26" t="s">
        <v>3914</v>
      </c>
    </row>
    <row r="719" ht="15.75" hidden="1" customHeight="1">
      <c r="A719" s="27" t="s">
        <v>3078</v>
      </c>
      <c r="B719" s="23">
        <v>800.0</v>
      </c>
      <c r="C719" s="24">
        <v>800.0</v>
      </c>
      <c r="D719" s="25">
        <v>0.0</v>
      </c>
      <c r="E719" s="26"/>
    </row>
    <row r="720" ht="15.75" hidden="1" customHeight="1">
      <c r="A720" s="28" t="s">
        <v>3079</v>
      </c>
      <c r="B720" s="23">
        <v>11470.0</v>
      </c>
      <c r="C720" s="23">
        <v>11470.0</v>
      </c>
      <c r="D720" s="25">
        <v>0.0</v>
      </c>
      <c r="E720" s="26"/>
    </row>
    <row r="721" ht="15.75" hidden="1" customHeight="1">
      <c r="A721" s="28" t="s">
        <v>3080</v>
      </c>
      <c r="B721" s="23">
        <v>3732.0</v>
      </c>
      <c r="C721" s="7">
        <v>3732.0</v>
      </c>
      <c r="D721" s="25">
        <v>0.0</v>
      </c>
      <c r="E721" s="26"/>
    </row>
    <row r="722" ht="15.75" hidden="1" customHeight="1">
      <c r="A722" s="28" t="s">
        <v>3081</v>
      </c>
      <c r="B722" s="23">
        <v>19046.0</v>
      </c>
      <c r="C722" s="7">
        <v>19046.0</v>
      </c>
      <c r="D722" s="25">
        <v>0.0</v>
      </c>
      <c r="E722" s="26"/>
    </row>
    <row r="723" ht="15.75" hidden="1" customHeight="1">
      <c r="A723" s="28" t="s">
        <v>3082</v>
      </c>
      <c r="B723" s="23">
        <v>7613.0</v>
      </c>
      <c r="C723" s="7">
        <v>7613.0</v>
      </c>
      <c r="D723" s="25">
        <v>0.0</v>
      </c>
      <c r="E723" s="26"/>
    </row>
    <row r="724" ht="15.75" hidden="1" customHeight="1">
      <c r="A724" s="28" t="s">
        <v>3084</v>
      </c>
      <c r="B724" s="23">
        <v>0.0</v>
      </c>
      <c r="C724" s="7">
        <v>0.0</v>
      </c>
      <c r="D724" s="25">
        <v>0.0</v>
      </c>
      <c r="E724" s="26"/>
    </row>
    <row r="725" ht="15.75" hidden="1" customHeight="1">
      <c r="A725" s="28" t="s">
        <v>3085</v>
      </c>
      <c r="B725" s="23">
        <v>2792.0</v>
      </c>
      <c r="C725" s="7">
        <v>2792.0</v>
      </c>
      <c r="D725" s="25">
        <v>0.0</v>
      </c>
      <c r="E725" s="26"/>
    </row>
    <row r="726" ht="15.75" hidden="1" customHeight="1">
      <c r="A726" s="29" t="s">
        <v>3086</v>
      </c>
      <c r="B726" s="23">
        <v>73673.79999999999</v>
      </c>
      <c r="C726" s="7">
        <v>73673.8</v>
      </c>
      <c r="D726" s="25">
        <v>1.4551915228366852E-11</v>
      </c>
      <c r="E726" s="26"/>
    </row>
    <row r="727" ht="15.75" hidden="1" customHeight="1">
      <c r="A727" s="30" t="s">
        <v>3087</v>
      </c>
      <c r="B727" s="31">
        <v>0.1999999999989086</v>
      </c>
      <c r="C727" s="25">
        <v>0.19999999999708962</v>
      </c>
      <c r="D727" s="25">
        <v>-1.8189894035458565E-12</v>
      </c>
      <c r="E727" s="32"/>
    </row>
    <row r="728" ht="15.75" hidden="1" customHeight="1"/>
    <row r="729" ht="15.75" hidden="1" customHeight="1"/>
    <row r="730" ht="15.75" hidden="1" customHeight="1">
      <c r="A730" s="3" t="s">
        <v>3088</v>
      </c>
      <c r="B730" s="4"/>
      <c r="C730" s="4"/>
      <c r="D730" s="4"/>
      <c r="E730" s="5"/>
    </row>
    <row r="731" ht="15.75" hidden="1" customHeight="1">
      <c r="A731" s="8"/>
      <c r="B731" s="9"/>
      <c r="C731" s="9"/>
      <c r="D731" s="9"/>
      <c r="E731" s="10"/>
    </row>
    <row r="732" ht="15.75" hidden="1" customHeight="1">
      <c r="A732" s="3" t="s">
        <v>3061</v>
      </c>
      <c r="B732" s="4"/>
      <c r="C732" s="4"/>
      <c r="D732" s="4"/>
      <c r="E732" s="5"/>
    </row>
    <row r="733" ht="15.75" hidden="1" customHeight="1">
      <c r="A733" s="8"/>
      <c r="B733" s="9"/>
      <c r="C733" s="9"/>
      <c r="D733" s="9"/>
      <c r="E733" s="10"/>
    </row>
    <row r="734" ht="15.75" hidden="1" customHeight="1">
      <c r="A734" s="11">
        <v>46034.0</v>
      </c>
      <c r="B734" s="4"/>
      <c r="C734" s="12" t="s">
        <v>3062</v>
      </c>
      <c r="D734" s="13">
        <v>46040.0</v>
      </c>
      <c r="E734" s="5"/>
    </row>
    <row r="735" ht="15.75" hidden="1" customHeight="1">
      <c r="A735" s="8"/>
      <c r="B735" s="9"/>
      <c r="C735" s="14"/>
      <c r="D735" s="9"/>
      <c r="E735" s="10"/>
    </row>
    <row r="736" ht="15.75" hidden="1" customHeight="1">
      <c r="A736" s="44" t="s">
        <v>3898</v>
      </c>
      <c r="B736" s="5"/>
      <c r="C736" s="14"/>
      <c r="D736" s="45" t="s">
        <v>3899</v>
      </c>
      <c r="E736" s="5"/>
    </row>
    <row r="737" ht="15.75" hidden="1" customHeight="1">
      <c r="A737" s="8"/>
      <c r="B737" s="10"/>
      <c r="C737" s="14"/>
      <c r="D737" s="9"/>
      <c r="E737" s="10"/>
    </row>
    <row r="738" ht="15.75" hidden="1" customHeight="1">
      <c r="A738" s="17" t="s">
        <v>3063</v>
      </c>
      <c r="B738" s="4"/>
      <c r="C738" s="4"/>
      <c r="D738" s="4"/>
      <c r="E738" s="5"/>
    </row>
    <row r="739" ht="15.75" hidden="1" customHeight="1">
      <c r="A739" s="18" t="s">
        <v>3064</v>
      </c>
      <c r="B739" s="19" t="s">
        <v>3065</v>
      </c>
      <c r="C739" s="20" t="s">
        <v>3066</v>
      </c>
      <c r="D739" s="19" t="s">
        <v>3067</v>
      </c>
      <c r="E739" s="21" t="s">
        <v>13</v>
      </c>
    </row>
    <row r="740" ht="15.75" hidden="1" customHeight="1">
      <c r="A740" s="22" t="s">
        <v>3068</v>
      </c>
      <c r="B740" s="23">
        <v>16370.0</v>
      </c>
      <c r="C740" s="24">
        <v>16370.0</v>
      </c>
      <c r="D740" s="25">
        <v>0.0</v>
      </c>
      <c r="E740" s="26"/>
    </row>
    <row r="741" ht="15.75" hidden="1" customHeight="1">
      <c r="A741" s="22" t="s">
        <v>3069</v>
      </c>
      <c r="B741" s="23">
        <v>22290.0</v>
      </c>
      <c r="C741" s="24">
        <v>22290.0</v>
      </c>
      <c r="D741" s="25">
        <v>0.0</v>
      </c>
      <c r="E741" s="26"/>
    </row>
    <row r="742" ht="15.75" hidden="1" customHeight="1">
      <c r="A742" s="22" t="s">
        <v>3070</v>
      </c>
      <c r="B742" s="23">
        <v>0.0</v>
      </c>
      <c r="C742" s="24"/>
      <c r="D742" s="25">
        <v>0.0</v>
      </c>
      <c r="E742" s="26"/>
    </row>
    <row r="743" ht="15.75" hidden="1" customHeight="1">
      <c r="A743" s="22" t="s">
        <v>3072</v>
      </c>
      <c r="B743" s="23">
        <v>0.0</v>
      </c>
      <c r="C743" s="24"/>
      <c r="D743" s="25">
        <v>0.0</v>
      </c>
      <c r="E743" s="26"/>
    </row>
    <row r="744" ht="15.75" hidden="1" customHeight="1">
      <c r="A744" s="27" t="s">
        <v>3074</v>
      </c>
      <c r="B744" s="23">
        <v>0.0</v>
      </c>
      <c r="C744" s="24"/>
      <c r="D744" s="25">
        <v>0.0</v>
      </c>
      <c r="E744" s="26"/>
    </row>
    <row r="745" ht="15.75" hidden="1" customHeight="1">
      <c r="A745" s="27" t="s">
        <v>3075</v>
      </c>
      <c r="B745" s="23">
        <v>0.0</v>
      </c>
      <c r="C745" s="24"/>
      <c r="D745" s="25">
        <v>0.0</v>
      </c>
      <c r="E745" s="26"/>
    </row>
    <row r="746" ht="15.75" hidden="1" customHeight="1">
      <c r="A746" s="27" t="s">
        <v>3077</v>
      </c>
      <c r="B746" s="23">
        <v>0.0</v>
      </c>
      <c r="C746" s="24"/>
      <c r="D746" s="25">
        <v>0.0</v>
      </c>
      <c r="E746" s="26"/>
    </row>
    <row r="747" ht="15.75" hidden="1" customHeight="1">
      <c r="A747" s="27" t="s">
        <v>3078</v>
      </c>
      <c r="B747" s="23">
        <v>520.0</v>
      </c>
      <c r="C747" s="24">
        <v>520.0</v>
      </c>
      <c r="D747" s="25">
        <v>0.0</v>
      </c>
      <c r="E747" s="26"/>
    </row>
    <row r="748" ht="15.75" hidden="1" customHeight="1">
      <c r="A748" s="28" t="s">
        <v>3079</v>
      </c>
      <c r="B748" s="23">
        <v>17007.78</v>
      </c>
      <c r="C748" s="23">
        <v>17007.780000000002</v>
      </c>
      <c r="D748" s="25">
        <v>3.637978807091713E-12</v>
      </c>
      <c r="E748" s="26"/>
    </row>
    <row r="749" ht="15.75" hidden="1" customHeight="1">
      <c r="A749" s="28" t="s">
        <v>3080</v>
      </c>
      <c r="B749" s="23">
        <v>2647.0</v>
      </c>
      <c r="C749" s="7">
        <v>2647.0</v>
      </c>
      <c r="D749" s="25">
        <v>0.0</v>
      </c>
      <c r="E749" s="26"/>
    </row>
    <row r="750" ht="15.75" hidden="1" customHeight="1">
      <c r="A750" s="28" t="s">
        <v>3081</v>
      </c>
      <c r="B750" s="23">
        <v>18368.0</v>
      </c>
      <c r="C750" s="7">
        <v>17715.0</v>
      </c>
      <c r="D750" s="25">
        <v>-653.0</v>
      </c>
      <c r="E750" s="26"/>
    </row>
    <row r="751" ht="15.75" hidden="1" customHeight="1">
      <c r="A751" s="28" t="s">
        <v>3082</v>
      </c>
      <c r="B751" s="23">
        <v>8682.0</v>
      </c>
      <c r="C751" s="7">
        <v>8682.0</v>
      </c>
      <c r="D751" s="25">
        <v>0.0</v>
      </c>
      <c r="E751" s="26"/>
    </row>
    <row r="752" ht="15.75" hidden="1" customHeight="1">
      <c r="A752" s="28" t="s">
        <v>3084</v>
      </c>
      <c r="B752" s="23">
        <v>518.0</v>
      </c>
      <c r="C752" s="7">
        <v>518.0</v>
      </c>
      <c r="D752" s="25">
        <v>0.0</v>
      </c>
      <c r="E752" s="26"/>
    </row>
    <row r="753" ht="15.75" hidden="1" customHeight="1">
      <c r="A753" s="28" t="s">
        <v>3085</v>
      </c>
      <c r="B753" s="23">
        <v>2892.0</v>
      </c>
      <c r="C753" s="7">
        <v>2892.0</v>
      </c>
      <c r="D753" s="25">
        <v>0.0</v>
      </c>
      <c r="E753" s="26"/>
    </row>
    <row r="754" ht="15.75" hidden="1" customHeight="1">
      <c r="A754" s="29" t="s">
        <v>3086</v>
      </c>
      <c r="B754" s="23">
        <v>86398.68</v>
      </c>
      <c r="C754" s="7">
        <v>85745.68000000002</v>
      </c>
      <c r="D754" s="25">
        <v>-652.9999999999709</v>
      </c>
      <c r="E754" s="26"/>
    </row>
    <row r="755" ht="15.75" hidden="1" customHeight="1">
      <c r="A755" s="30" t="s">
        <v>3087</v>
      </c>
      <c r="B755" s="31">
        <v>4.100000000002183</v>
      </c>
      <c r="C755" s="25">
        <v>4.099999999976717</v>
      </c>
      <c r="D755" s="25">
        <v>-2.546585164964199E-11</v>
      </c>
      <c r="E755" s="32"/>
    </row>
    <row r="756" ht="15.75" hidden="1" customHeight="1"/>
    <row r="757" ht="15.75" hidden="1" customHeight="1"/>
    <row r="758" ht="15.75" hidden="1" customHeight="1">
      <c r="A758" s="3" t="s">
        <v>3088</v>
      </c>
      <c r="B758" s="4"/>
      <c r="C758" s="4"/>
      <c r="D758" s="4"/>
      <c r="E758" s="5"/>
    </row>
    <row r="759" ht="15.75" hidden="1" customHeight="1">
      <c r="A759" s="8"/>
      <c r="B759" s="9"/>
      <c r="C759" s="9"/>
      <c r="D759" s="9"/>
      <c r="E759" s="10"/>
    </row>
    <row r="760" ht="15.75" hidden="1" customHeight="1">
      <c r="A760" s="3" t="s">
        <v>3061</v>
      </c>
      <c r="B760" s="4"/>
      <c r="C760" s="4"/>
      <c r="D760" s="4"/>
      <c r="E760" s="5"/>
    </row>
    <row r="761" ht="15.75" hidden="1" customHeight="1">
      <c r="A761" s="8"/>
      <c r="B761" s="9"/>
      <c r="C761" s="9"/>
      <c r="D761" s="9"/>
      <c r="E761" s="10"/>
    </row>
    <row r="762" ht="15.75" hidden="1" customHeight="1">
      <c r="A762" s="11">
        <v>46041.0</v>
      </c>
      <c r="B762" s="4"/>
      <c r="C762" s="12" t="s">
        <v>3062</v>
      </c>
      <c r="D762" s="13">
        <v>46047.0</v>
      </c>
      <c r="E762" s="5"/>
    </row>
    <row r="763" ht="15.75" hidden="1" customHeight="1">
      <c r="A763" s="8"/>
      <c r="B763" s="9"/>
      <c r="C763" s="14"/>
      <c r="D763" s="9"/>
      <c r="E763" s="10"/>
    </row>
    <row r="764" ht="15.75" hidden="1" customHeight="1">
      <c r="A764" s="44" t="s">
        <v>3898</v>
      </c>
      <c r="B764" s="5"/>
      <c r="C764" s="14"/>
      <c r="D764" s="45" t="s">
        <v>3899</v>
      </c>
      <c r="E764" s="5"/>
    </row>
    <row r="765" ht="15.75" hidden="1" customHeight="1">
      <c r="A765" s="8"/>
      <c r="B765" s="10"/>
      <c r="C765" s="14"/>
      <c r="D765" s="9"/>
      <c r="E765" s="10"/>
    </row>
    <row r="766" ht="15.75" hidden="1" customHeight="1">
      <c r="A766" s="17" t="s">
        <v>3063</v>
      </c>
      <c r="B766" s="4"/>
      <c r="C766" s="4"/>
      <c r="D766" s="4"/>
      <c r="E766" s="5"/>
    </row>
    <row r="767" ht="15.75" hidden="1" customHeight="1">
      <c r="A767" s="18" t="s">
        <v>3064</v>
      </c>
      <c r="B767" s="19" t="s">
        <v>3065</v>
      </c>
      <c r="C767" s="20" t="s">
        <v>3066</v>
      </c>
      <c r="D767" s="19" t="s">
        <v>3067</v>
      </c>
      <c r="E767" s="21" t="s">
        <v>13</v>
      </c>
    </row>
    <row r="768" ht="15.75" hidden="1" customHeight="1">
      <c r="A768" s="22" t="s">
        <v>3068</v>
      </c>
      <c r="B768" s="23">
        <v>16946.0</v>
      </c>
      <c r="C768" s="24">
        <v>16946.0</v>
      </c>
      <c r="D768" s="25">
        <v>0.0</v>
      </c>
      <c r="E768" s="26"/>
    </row>
    <row r="769" ht="15.75" hidden="1" customHeight="1">
      <c r="A769" s="22" t="s">
        <v>3069</v>
      </c>
      <c r="B769" s="23">
        <v>25128.0</v>
      </c>
      <c r="C769" s="24">
        <v>25128.0</v>
      </c>
      <c r="D769" s="25">
        <v>0.0</v>
      </c>
      <c r="E769" s="26"/>
    </row>
    <row r="770" ht="15.75" hidden="1" customHeight="1">
      <c r="A770" s="22" t="s">
        <v>3070</v>
      </c>
      <c r="B770" s="23">
        <v>0.0</v>
      </c>
      <c r="C770" s="24"/>
      <c r="D770" s="25">
        <v>0.0</v>
      </c>
      <c r="E770" s="26"/>
    </row>
    <row r="771" ht="15.75" hidden="1" customHeight="1">
      <c r="A771" s="22" t="s">
        <v>3072</v>
      </c>
      <c r="B771" s="23">
        <v>0.0</v>
      </c>
      <c r="C771" s="24"/>
      <c r="D771" s="25">
        <v>0.0</v>
      </c>
      <c r="E771" s="26"/>
    </row>
    <row r="772" ht="15.75" hidden="1" customHeight="1">
      <c r="A772" s="27" t="s">
        <v>3074</v>
      </c>
      <c r="B772" s="23">
        <v>0.0</v>
      </c>
      <c r="C772" s="24"/>
      <c r="D772" s="25">
        <v>0.0</v>
      </c>
      <c r="E772" s="26"/>
    </row>
    <row r="773" ht="15.75" hidden="1" customHeight="1">
      <c r="A773" s="27" t="s">
        <v>3075</v>
      </c>
      <c r="B773" s="23">
        <v>0.0</v>
      </c>
      <c r="C773" s="24"/>
      <c r="D773" s="25">
        <v>0.0</v>
      </c>
      <c r="E773" s="26"/>
    </row>
    <row r="774" ht="15.75" hidden="1" customHeight="1">
      <c r="A774" s="27" t="s">
        <v>3077</v>
      </c>
      <c r="B774" s="23">
        <v>0.0</v>
      </c>
      <c r="C774" s="24"/>
      <c r="D774" s="25">
        <v>0.0</v>
      </c>
      <c r="E774" s="26"/>
    </row>
    <row r="775" ht="15.75" hidden="1" customHeight="1">
      <c r="A775" s="27" t="s">
        <v>3078</v>
      </c>
      <c r="B775" s="23">
        <v>680.0</v>
      </c>
      <c r="C775" s="24">
        <v>680.0</v>
      </c>
      <c r="D775" s="25">
        <v>0.0</v>
      </c>
      <c r="E775" s="26"/>
    </row>
    <row r="776" ht="15.75" hidden="1" customHeight="1">
      <c r="A776" s="28" t="s">
        <v>3079</v>
      </c>
      <c r="B776" s="23">
        <v>33000.98</v>
      </c>
      <c r="C776" s="23">
        <v>33000.979999999996</v>
      </c>
      <c r="D776" s="25">
        <v>-7.275957614183426E-12</v>
      </c>
      <c r="E776" s="26"/>
    </row>
    <row r="777" ht="15.75" hidden="1" customHeight="1">
      <c r="A777" s="28" t="s">
        <v>3080</v>
      </c>
      <c r="B777" s="23">
        <v>6326.0</v>
      </c>
      <c r="C777" s="7">
        <v>6326.0</v>
      </c>
      <c r="D777" s="25">
        <v>0.0</v>
      </c>
      <c r="E777" s="26"/>
    </row>
    <row r="778" ht="15.75" hidden="1" customHeight="1">
      <c r="A778" s="28" t="s">
        <v>3081</v>
      </c>
      <c r="B778" s="23">
        <v>15051.0</v>
      </c>
      <c r="C778" s="7">
        <v>15051.0</v>
      </c>
      <c r="D778" s="25">
        <v>0.0</v>
      </c>
      <c r="E778" s="26"/>
    </row>
    <row r="779" ht="15.75" hidden="1" customHeight="1">
      <c r="A779" s="28" t="s">
        <v>3082</v>
      </c>
      <c r="B779" s="23">
        <v>10480.0</v>
      </c>
      <c r="C779" s="7">
        <v>10480.0</v>
      </c>
      <c r="D779" s="25">
        <v>0.0</v>
      </c>
      <c r="E779" s="26"/>
    </row>
    <row r="780" ht="15.75" hidden="1" customHeight="1">
      <c r="A780" s="28" t="s">
        <v>3084</v>
      </c>
      <c r="B780" s="23">
        <v>1280.0</v>
      </c>
      <c r="C780" s="7">
        <v>1280.0</v>
      </c>
      <c r="D780" s="25">
        <v>0.0</v>
      </c>
      <c r="E780" s="26"/>
    </row>
    <row r="781" ht="15.75" hidden="1" customHeight="1">
      <c r="A781" s="28" t="s">
        <v>3085</v>
      </c>
      <c r="B781" s="23">
        <v>2712.0</v>
      </c>
      <c r="C781" s="7">
        <v>2712.0</v>
      </c>
      <c r="D781" s="25">
        <v>0.0</v>
      </c>
      <c r="E781" s="26"/>
    </row>
    <row r="782" ht="15.75" hidden="1" customHeight="1">
      <c r="A782" s="29" t="s">
        <v>3086</v>
      </c>
      <c r="B782" s="23">
        <v>108893.18</v>
      </c>
      <c r="C782" s="7">
        <v>108893.1800000001</v>
      </c>
      <c r="D782" s="25">
        <v>1.0186340659856796E-10</v>
      </c>
      <c r="E782" s="26"/>
    </row>
    <row r="783" ht="15.75" hidden="1" customHeight="1">
      <c r="A783" s="30" t="s">
        <v>3087</v>
      </c>
      <c r="B783" s="31">
        <v>-1.2000000000025466</v>
      </c>
      <c r="C783" s="25">
        <v>-1.200000000098953</v>
      </c>
      <c r="D783" s="25">
        <v>-9.640643838793039E-11</v>
      </c>
      <c r="E783" s="32"/>
    </row>
    <row r="784" ht="15.75" hidden="1" customHeight="1"/>
    <row r="785" ht="15.75" hidden="1" customHeight="1"/>
    <row r="786" ht="15.75" hidden="1" customHeight="1">
      <c r="A786" s="3" t="s">
        <v>3088</v>
      </c>
      <c r="B786" s="4"/>
      <c r="C786" s="4"/>
      <c r="D786" s="4"/>
      <c r="E786" s="5"/>
    </row>
    <row r="787" ht="15.75" hidden="1" customHeight="1">
      <c r="A787" s="8"/>
      <c r="B787" s="9"/>
      <c r="C787" s="9"/>
      <c r="D787" s="9"/>
      <c r="E787" s="10"/>
    </row>
    <row r="788" ht="15.75" hidden="1" customHeight="1">
      <c r="A788" s="3" t="s">
        <v>3061</v>
      </c>
      <c r="B788" s="4"/>
      <c r="C788" s="4"/>
      <c r="D788" s="4"/>
      <c r="E788" s="5"/>
    </row>
    <row r="789" ht="15.75" hidden="1" customHeight="1">
      <c r="A789" s="8"/>
      <c r="B789" s="9"/>
      <c r="C789" s="9"/>
      <c r="D789" s="9"/>
      <c r="E789" s="10"/>
    </row>
    <row r="790" ht="15.75" hidden="1" customHeight="1">
      <c r="A790" s="11">
        <v>46048.0</v>
      </c>
      <c r="B790" s="4"/>
      <c r="C790" s="12" t="s">
        <v>3062</v>
      </c>
      <c r="D790" s="13">
        <v>46053.0</v>
      </c>
      <c r="E790" s="5"/>
    </row>
    <row r="791" ht="15.75" hidden="1" customHeight="1">
      <c r="A791" s="8"/>
      <c r="B791" s="9"/>
      <c r="C791" s="14"/>
      <c r="D791" s="9"/>
      <c r="E791" s="10"/>
    </row>
    <row r="792" ht="15.75" hidden="1" customHeight="1">
      <c r="A792" s="44" t="s">
        <v>3898</v>
      </c>
      <c r="B792" s="5"/>
      <c r="C792" s="14"/>
      <c r="D792" s="45" t="s">
        <v>3907</v>
      </c>
      <c r="E792" s="5"/>
    </row>
    <row r="793" ht="15.75" hidden="1" customHeight="1">
      <c r="A793" s="8"/>
      <c r="B793" s="10"/>
      <c r="C793" s="14"/>
      <c r="D793" s="9"/>
      <c r="E793" s="10"/>
    </row>
    <row r="794" ht="15.75" hidden="1" customHeight="1">
      <c r="A794" s="17" t="s">
        <v>3063</v>
      </c>
      <c r="B794" s="4"/>
      <c r="C794" s="4"/>
      <c r="D794" s="4"/>
      <c r="E794" s="5"/>
    </row>
    <row r="795" ht="15.75" hidden="1" customHeight="1">
      <c r="A795" s="18" t="s">
        <v>3064</v>
      </c>
      <c r="B795" s="19" t="s">
        <v>3065</v>
      </c>
      <c r="C795" s="20" t="s">
        <v>3066</v>
      </c>
      <c r="D795" s="19" t="s">
        <v>3067</v>
      </c>
      <c r="E795" s="21" t="s">
        <v>13</v>
      </c>
    </row>
    <row r="796" ht="15.75" hidden="1" customHeight="1">
      <c r="A796" s="22" t="s">
        <v>3068</v>
      </c>
      <c r="B796" s="23">
        <v>11657.0</v>
      </c>
      <c r="C796" s="24">
        <v>11657.0</v>
      </c>
      <c r="D796" s="25">
        <v>0.0</v>
      </c>
      <c r="E796" s="26"/>
    </row>
    <row r="797" ht="15.75" hidden="1" customHeight="1">
      <c r="A797" s="22" t="s">
        <v>3069</v>
      </c>
      <c r="B797" s="23">
        <v>17145.0</v>
      </c>
      <c r="C797" s="24">
        <v>17145.0</v>
      </c>
      <c r="D797" s="25">
        <v>0.0</v>
      </c>
      <c r="E797" s="26"/>
    </row>
    <row r="798" ht="15.75" hidden="1" customHeight="1">
      <c r="A798" s="22" t="s">
        <v>3070</v>
      </c>
      <c r="B798" s="23">
        <v>300.0</v>
      </c>
      <c r="C798" s="24">
        <v>300.0</v>
      </c>
      <c r="D798" s="25">
        <v>0.0</v>
      </c>
      <c r="E798" s="26"/>
    </row>
    <row r="799" ht="15.75" hidden="1" customHeight="1">
      <c r="A799" s="22" t="s">
        <v>3072</v>
      </c>
      <c r="B799" s="23">
        <v>0.0</v>
      </c>
      <c r="C799" s="24"/>
      <c r="D799" s="25">
        <v>0.0</v>
      </c>
      <c r="E799" s="26"/>
    </row>
    <row r="800" ht="15.75" hidden="1" customHeight="1">
      <c r="A800" s="27" t="s">
        <v>3074</v>
      </c>
      <c r="B800" s="23">
        <v>0.0</v>
      </c>
      <c r="C800" s="24"/>
      <c r="D800" s="25">
        <v>0.0</v>
      </c>
      <c r="E800" s="26"/>
    </row>
    <row r="801" ht="15.75" hidden="1" customHeight="1">
      <c r="A801" s="27" t="s">
        <v>3075</v>
      </c>
      <c r="B801" s="23">
        <v>0.0</v>
      </c>
      <c r="C801" s="24"/>
      <c r="D801" s="25">
        <v>0.0</v>
      </c>
      <c r="E801" s="26"/>
    </row>
    <row r="802" ht="15.75" hidden="1" customHeight="1">
      <c r="A802" s="27" t="s">
        <v>3077</v>
      </c>
      <c r="B802" s="23">
        <v>0.0</v>
      </c>
      <c r="C802" s="24"/>
      <c r="D802" s="25">
        <v>0.0</v>
      </c>
      <c r="E802" s="26"/>
    </row>
    <row r="803" ht="15.75" hidden="1" customHeight="1">
      <c r="A803" s="27" t="s">
        <v>3078</v>
      </c>
      <c r="B803" s="23">
        <v>480.0</v>
      </c>
      <c r="C803" s="24">
        <v>480.0</v>
      </c>
      <c r="D803" s="25">
        <v>0.0</v>
      </c>
      <c r="E803" s="26"/>
    </row>
    <row r="804" ht="15.75" hidden="1" customHeight="1">
      <c r="A804" s="28" t="s">
        <v>3079</v>
      </c>
      <c r="B804" s="23">
        <v>17898.41</v>
      </c>
      <c r="C804" s="23">
        <v>17898.41</v>
      </c>
      <c r="D804" s="25">
        <v>0.0</v>
      </c>
      <c r="E804" s="26"/>
    </row>
    <row r="805" ht="15.75" hidden="1" customHeight="1">
      <c r="A805" s="28" t="s">
        <v>3080</v>
      </c>
      <c r="B805" s="23">
        <v>4165.0</v>
      </c>
      <c r="C805" s="7">
        <v>4165.0</v>
      </c>
      <c r="D805" s="25">
        <v>0.0</v>
      </c>
      <c r="E805" s="26"/>
    </row>
    <row r="806" ht="15.75" hidden="1" customHeight="1">
      <c r="A806" s="28" t="s">
        <v>3081</v>
      </c>
      <c r="B806" s="23">
        <v>8798.0</v>
      </c>
      <c r="C806" s="7">
        <v>8798.0</v>
      </c>
      <c r="D806" s="25">
        <v>0.0</v>
      </c>
      <c r="E806" s="26"/>
    </row>
    <row r="807" ht="15.75" hidden="1" customHeight="1">
      <c r="A807" s="28" t="s">
        <v>3082</v>
      </c>
      <c r="B807" s="23">
        <v>3522.0</v>
      </c>
      <c r="C807" s="7">
        <v>3522.0</v>
      </c>
      <c r="D807" s="25">
        <v>0.0</v>
      </c>
      <c r="E807" s="26"/>
    </row>
    <row r="808" ht="15.75" hidden="1" customHeight="1">
      <c r="A808" s="28" t="s">
        <v>3084</v>
      </c>
      <c r="B808" s="23">
        <v>329.0</v>
      </c>
      <c r="C808" s="7">
        <v>329.0</v>
      </c>
      <c r="D808" s="25">
        <v>0.0</v>
      </c>
      <c r="E808" s="26"/>
    </row>
    <row r="809" ht="15.75" hidden="1" customHeight="1">
      <c r="A809" s="28" t="s">
        <v>3085</v>
      </c>
      <c r="B809" s="23">
        <v>2419.0</v>
      </c>
      <c r="C809" s="7">
        <v>2419.0</v>
      </c>
      <c r="D809" s="25">
        <v>0.0</v>
      </c>
      <c r="E809" s="26"/>
    </row>
    <row r="810" ht="15.75" hidden="1" customHeight="1">
      <c r="A810" s="29" t="s">
        <v>3086</v>
      </c>
      <c r="B810" s="23">
        <v>64294.01</v>
      </c>
      <c r="C810" s="7">
        <v>64294.01000000004</v>
      </c>
      <c r="D810" s="31">
        <v>3.637978807091713E-11</v>
      </c>
      <c r="E810" s="26"/>
    </row>
    <row r="811" ht="15.75" hidden="1" customHeight="1">
      <c r="A811" s="30" t="s">
        <v>3087</v>
      </c>
      <c r="B811" s="31">
        <v>0.3999999999978172</v>
      </c>
      <c r="C811" s="25">
        <v>0.3999999999650754</v>
      </c>
      <c r="D811" s="25">
        <v>-3.2741809263825417E-11</v>
      </c>
      <c r="E811" s="32"/>
    </row>
    <row r="812" ht="15.75" hidden="1" customHeight="1"/>
    <row r="813" ht="15.75" hidden="1" customHeight="1"/>
    <row r="814" ht="15.75" hidden="1" customHeight="1">
      <c r="A814" s="3" t="s">
        <v>3088</v>
      </c>
      <c r="B814" s="4"/>
      <c r="C814" s="4"/>
      <c r="D814" s="4"/>
      <c r="E814" s="5"/>
    </row>
    <row r="815" ht="15.75" hidden="1" customHeight="1">
      <c r="A815" s="8"/>
      <c r="B815" s="9"/>
      <c r="C815" s="9"/>
      <c r="D815" s="9"/>
      <c r="E815" s="10"/>
    </row>
    <row r="816" ht="15.75" hidden="1" customHeight="1">
      <c r="A816" s="3" t="s">
        <v>3061</v>
      </c>
      <c r="B816" s="4"/>
      <c r="C816" s="4"/>
      <c r="D816" s="4"/>
      <c r="E816" s="5"/>
    </row>
    <row r="817" ht="15.75" hidden="1" customHeight="1">
      <c r="A817" s="8"/>
      <c r="B817" s="9"/>
      <c r="C817" s="9"/>
      <c r="D817" s="9"/>
      <c r="E817" s="10"/>
    </row>
    <row r="818" ht="15.75" hidden="1" customHeight="1">
      <c r="A818" s="11">
        <v>46054.0</v>
      </c>
      <c r="B818" s="4"/>
      <c r="C818" s="12" t="s">
        <v>3062</v>
      </c>
      <c r="D818" s="13">
        <v>46054.0</v>
      </c>
      <c r="E818" s="5"/>
    </row>
    <row r="819" ht="15.75" hidden="1" customHeight="1">
      <c r="A819" s="8"/>
      <c r="B819" s="9"/>
      <c r="C819" s="14"/>
      <c r="D819" s="9"/>
      <c r="E819" s="10"/>
    </row>
    <row r="820" ht="15.75" hidden="1" customHeight="1">
      <c r="A820" s="44" t="s">
        <v>3899</v>
      </c>
      <c r="B820" s="5"/>
      <c r="C820" s="14"/>
      <c r="D820" s="45" t="s">
        <v>3899</v>
      </c>
      <c r="E820" s="5"/>
    </row>
    <row r="821" ht="15.75" hidden="1" customHeight="1">
      <c r="A821" s="8"/>
      <c r="B821" s="10"/>
      <c r="C821" s="14"/>
      <c r="D821" s="9"/>
      <c r="E821" s="10"/>
    </row>
    <row r="822" ht="15.75" hidden="1" customHeight="1">
      <c r="A822" s="17" t="s">
        <v>3063</v>
      </c>
      <c r="B822" s="4"/>
      <c r="C822" s="4"/>
      <c r="D822" s="4"/>
      <c r="E822" s="5"/>
    </row>
    <row r="823" ht="15.75" hidden="1" customHeight="1">
      <c r="A823" s="18" t="s">
        <v>3064</v>
      </c>
      <c r="B823" s="19" t="s">
        <v>3065</v>
      </c>
      <c r="C823" s="20" t="s">
        <v>3066</v>
      </c>
      <c r="D823" s="19" t="s">
        <v>3067</v>
      </c>
      <c r="E823" s="21" t="s">
        <v>13</v>
      </c>
    </row>
    <row r="824" ht="15.75" hidden="1" customHeight="1">
      <c r="A824" s="22" t="s">
        <v>3068</v>
      </c>
      <c r="B824" s="23">
        <v>954.0</v>
      </c>
      <c r="C824" s="24">
        <v>954.0</v>
      </c>
      <c r="D824" s="25">
        <v>0.0</v>
      </c>
      <c r="E824" s="26"/>
    </row>
    <row r="825" ht="15.75" hidden="1" customHeight="1">
      <c r="A825" s="22" t="s">
        <v>3069</v>
      </c>
      <c r="B825" s="23">
        <v>972.0</v>
      </c>
      <c r="C825" s="24">
        <v>972.0</v>
      </c>
      <c r="D825" s="25">
        <v>0.0</v>
      </c>
      <c r="E825" s="26"/>
    </row>
    <row r="826" ht="15.75" hidden="1" customHeight="1">
      <c r="A826" s="22" t="s">
        <v>3070</v>
      </c>
      <c r="B826" s="23">
        <v>0.0</v>
      </c>
      <c r="C826" s="24"/>
      <c r="D826" s="25">
        <v>0.0</v>
      </c>
      <c r="E826" s="26"/>
    </row>
    <row r="827" ht="15.75" hidden="1" customHeight="1">
      <c r="A827" s="22" t="s">
        <v>3072</v>
      </c>
      <c r="B827" s="23">
        <v>0.0</v>
      </c>
      <c r="C827" s="24"/>
      <c r="D827" s="25">
        <v>0.0</v>
      </c>
      <c r="E827" s="26"/>
    </row>
    <row r="828" ht="15.75" hidden="1" customHeight="1">
      <c r="A828" s="27" t="s">
        <v>3074</v>
      </c>
      <c r="B828" s="23">
        <v>0.0</v>
      </c>
      <c r="C828" s="24"/>
      <c r="D828" s="25">
        <v>0.0</v>
      </c>
      <c r="E828" s="26"/>
    </row>
    <row r="829" ht="15.75" hidden="1" customHeight="1">
      <c r="A829" s="27" t="s">
        <v>3075</v>
      </c>
      <c r="B829" s="23">
        <v>0.0</v>
      </c>
      <c r="C829" s="24"/>
      <c r="D829" s="25">
        <v>0.0</v>
      </c>
      <c r="E829" s="26"/>
    </row>
    <row r="830" ht="15.75" hidden="1" customHeight="1">
      <c r="A830" s="27" t="s">
        <v>3077</v>
      </c>
      <c r="B830" s="23">
        <v>0.0</v>
      </c>
      <c r="C830" s="24"/>
      <c r="D830" s="25">
        <v>0.0</v>
      </c>
      <c r="E830" s="26"/>
    </row>
    <row r="831" ht="15.75" hidden="1" customHeight="1">
      <c r="A831" s="27" t="s">
        <v>3078</v>
      </c>
      <c r="B831" s="23">
        <v>40.0</v>
      </c>
      <c r="C831" s="24">
        <v>40.0</v>
      </c>
      <c r="D831" s="25">
        <v>0.0</v>
      </c>
      <c r="E831" s="26"/>
    </row>
    <row r="832" ht="15.75" hidden="1" customHeight="1">
      <c r="A832" s="28" t="s">
        <v>3079</v>
      </c>
      <c r="B832" s="23">
        <v>2579.21</v>
      </c>
      <c r="C832" s="23">
        <v>2579.21</v>
      </c>
      <c r="D832" s="25">
        <v>0.0</v>
      </c>
      <c r="E832" s="26"/>
    </row>
    <row r="833" ht="15.75" hidden="1" customHeight="1">
      <c r="A833" s="28" t="s">
        <v>3080</v>
      </c>
      <c r="B833" s="23">
        <v>274.0</v>
      </c>
      <c r="C833" s="7">
        <v>274.0</v>
      </c>
      <c r="D833" s="25">
        <v>0.0</v>
      </c>
      <c r="E833" s="26"/>
    </row>
    <row r="834" ht="15.75" hidden="1" customHeight="1">
      <c r="A834" s="28" t="s">
        <v>3081</v>
      </c>
      <c r="B834" s="23">
        <v>2142.0</v>
      </c>
      <c r="C834" s="7">
        <v>2142.0</v>
      </c>
      <c r="D834" s="25">
        <v>0.0</v>
      </c>
      <c r="E834" s="26"/>
    </row>
    <row r="835" ht="15.75" hidden="1" customHeight="1">
      <c r="A835" s="28" t="s">
        <v>3082</v>
      </c>
      <c r="B835" s="23">
        <v>1216.0</v>
      </c>
      <c r="C835" s="7">
        <v>1216.0</v>
      </c>
      <c r="D835" s="25">
        <v>0.0</v>
      </c>
      <c r="E835" s="26"/>
    </row>
    <row r="836" ht="15.75" hidden="1" customHeight="1">
      <c r="A836" s="28" t="s">
        <v>3084</v>
      </c>
      <c r="B836" s="23">
        <v>364.0</v>
      </c>
      <c r="C836" s="7">
        <v>364.0</v>
      </c>
      <c r="D836" s="25">
        <v>0.0</v>
      </c>
      <c r="E836" s="26"/>
    </row>
    <row r="837" ht="15.75" hidden="1" customHeight="1">
      <c r="A837" s="28" t="s">
        <v>3085</v>
      </c>
      <c r="B837" s="23">
        <v>0.0</v>
      </c>
      <c r="C837" s="7">
        <v>0.0</v>
      </c>
      <c r="D837" s="25">
        <v>0.0</v>
      </c>
      <c r="E837" s="26"/>
    </row>
    <row r="838" ht="15.75" hidden="1" customHeight="1">
      <c r="A838" s="29" t="s">
        <v>3086</v>
      </c>
      <c r="B838" s="23">
        <v>8541.21</v>
      </c>
      <c r="C838" s="7">
        <v>8541.21</v>
      </c>
      <c r="D838" s="31">
        <v>0.0</v>
      </c>
      <c r="E838" s="26"/>
    </row>
    <row r="839" ht="15.75" hidden="1" customHeight="1">
      <c r="A839" s="30" t="s">
        <v>3087</v>
      </c>
      <c r="B839" s="31">
        <v>0.0</v>
      </c>
      <c r="C839" s="25">
        <v>0.0</v>
      </c>
      <c r="D839" s="25">
        <v>0.0</v>
      </c>
      <c r="E839" s="32"/>
    </row>
    <row r="840" ht="15.75" hidden="1" customHeight="1"/>
    <row r="841" ht="15.75" hidden="1" customHeight="1"/>
    <row r="842" ht="15.75" hidden="1" customHeight="1">
      <c r="A842" s="3" t="s">
        <v>3088</v>
      </c>
      <c r="B842" s="4"/>
      <c r="C842" s="4"/>
      <c r="D842" s="4"/>
      <c r="E842" s="5"/>
    </row>
    <row r="843" ht="15.75" hidden="1" customHeight="1">
      <c r="A843" s="8"/>
      <c r="B843" s="9"/>
      <c r="C843" s="9"/>
      <c r="D843" s="9"/>
      <c r="E843" s="10"/>
    </row>
    <row r="844" ht="15.75" hidden="1" customHeight="1">
      <c r="A844" s="3" t="s">
        <v>3061</v>
      </c>
      <c r="B844" s="4"/>
      <c r="C844" s="4"/>
      <c r="D844" s="4"/>
      <c r="E844" s="5"/>
    </row>
    <row r="845" ht="15.75" hidden="1" customHeight="1">
      <c r="A845" s="8"/>
      <c r="B845" s="9"/>
      <c r="C845" s="9"/>
      <c r="D845" s="9"/>
      <c r="E845" s="10"/>
    </row>
    <row r="846" ht="15.75" hidden="1" customHeight="1">
      <c r="A846" s="11">
        <v>46054.0</v>
      </c>
      <c r="B846" s="4"/>
      <c r="C846" s="12" t="s">
        <v>3062</v>
      </c>
      <c r="D846" s="13">
        <v>46054.0</v>
      </c>
      <c r="E846" s="5"/>
    </row>
    <row r="847" ht="15.75" hidden="1" customHeight="1">
      <c r="A847" s="8"/>
      <c r="B847" s="9"/>
      <c r="C847" s="14"/>
      <c r="D847" s="9"/>
      <c r="E847" s="10"/>
    </row>
    <row r="848" ht="15.75" hidden="1" customHeight="1">
      <c r="A848" s="44" t="s">
        <v>3899</v>
      </c>
      <c r="B848" s="5"/>
      <c r="C848" s="14"/>
      <c r="D848" s="45" t="s">
        <v>3899</v>
      </c>
      <c r="E848" s="5"/>
    </row>
    <row r="849" ht="15.75" hidden="1" customHeight="1">
      <c r="A849" s="8"/>
      <c r="B849" s="10"/>
      <c r="C849" s="14"/>
      <c r="D849" s="9"/>
      <c r="E849" s="10"/>
    </row>
    <row r="850" ht="15.75" hidden="1" customHeight="1">
      <c r="A850" s="17" t="s">
        <v>3063</v>
      </c>
      <c r="B850" s="4"/>
      <c r="C850" s="4"/>
      <c r="D850" s="4"/>
      <c r="E850" s="5"/>
    </row>
    <row r="851" ht="15.75" hidden="1" customHeight="1">
      <c r="A851" s="18" t="s">
        <v>3064</v>
      </c>
      <c r="B851" s="19" t="s">
        <v>3065</v>
      </c>
      <c r="C851" s="20" t="s">
        <v>3066</v>
      </c>
      <c r="D851" s="19" t="s">
        <v>3067</v>
      </c>
      <c r="E851" s="21" t="s">
        <v>13</v>
      </c>
    </row>
    <row r="852" ht="15.75" hidden="1" customHeight="1">
      <c r="A852" s="22" t="s">
        <v>3068</v>
      </c>
      <c r="B852" s="23">
        <v>954.0</v>
      </c>
      <c r="C852" s="24">
        <v>954.0</v>
      </c>
      <c r="D852" s="25">
        <v>0.0</v>
      </c>
      <c r="E852" s="26"/>
    </row>
    <row r="853" ht="15.75" hidden="1" customHeight="1">
      <c r="A853" s="22" t="s">
        <v>3069</v>
      </c>
      <c r="B853" s="23">
        <v>972.0</v>
      </c>
      <c r="C853" s="24">
        <v>972.0</v>
      </c>
      <c r="D853" s="25">
        <v>0.0</v>
      </c>
      <c r="E853" s="26"/>
    </row>
    <row r="854" ht="15.75" hidden="1" customHeight="1">
      <c r="A854" s="22" t="s">
        <v>3070</v>
      </c>
      <c r="B854" s="23">
        <v>0.0</v>
      </c>
      <c r="C854" s="24"/>
      <c r="D854" s="25">
        <v>0.0</v>
      </c>
      <c r="E854" s="26"/>
    </row>
    <row r="855" ht="15.75" hidden="1" customHeight="1">
      <c r="A855" s="22" t="s">
        <v>3072</v>
      </c>
      <c r="B855" s="23">
        <v>0.0</v>
      </c>
      <c r="C855" s="24"/>
      <c r="D855" s="25">
        <v>0.0</v>
      </c>
      <c r="E855" s="26"/>
    </row>
    <row r="856" ht="15.75" hidden="1" customHeight="1">
      <c r="A856" s="27" t="s">
        <v>3074</v>
      </c>
      <c r="B856" s="23">
        <v>0.0</v>
      </c>
      <c r="C856" s="24"/>
      <c r="D856" s="25">
        <v>0.0</v>
      </c>
      <c r="E856" s="26"/>
    </row>
    <row r="857" ht="15.75" hidden="1" customHeight="1">
      <c r="A857" s="27" t="s">
        <v>3075</v>
      </c>
      <c r="B857" s="23">
        <v>0.0</v>
      </c>
      <c r="C857" s="24"/>
      <c r="D857" s="25">
        <v>0.0</v>
      </c>
      <c r="E857" s="26"/>
    </row>
    <row r="858" ht="15.75" hidden="1" customHeight="1">
      <c r="A858" s="27" t="s">
        <v>3077</v>
      </c>
      <c r="B858" s="23">
        <v>0.0</v>
      </c>
      <c r="C858" s="24"/>
      <c r="D858" s="25">
        <v>0.0</v>
      </c>
      <c r="E858" s="26"/>
    </row>
    <row r="859" ht="15.75" hidden="1" customHeight="1">
      <c r="A859" s="27" t="s">
        <v>3078</v>
      </c>
      <c r="B859" s="23">
        <v>40.0</v>
      </c>
      <c r="C859" s="24">
        <v>40.0</v>
      </c>
      <c r="D859" s="25">
        <v>0.0</v>
      </c>
      <c r="E859" s="26"/>
    </row>
    <row r="860" ht="15.75" hidden="1" customHeight="1">
      <c r="A860" s="28" t="s">
        <v>3079</v>
      </c>
      <c r="B860" s="23">
        <v>2579.21</v>
      </c>
      <c r="C860" s="23">
        <v>2579.21</v>
      </c>
      <c r="D860" s="25">
        <v>0.0</v>
      </c>
      <c r="E860" s="26"/>
    </row>
    <row r="861" ht="15.75" hidden="1" customHeight="1">
      <c r="A861" s="28" t="s">
        <v>3080</v>
      </c>
      <c r="B861" s="23">
        <v>274.0</v>
      </c>
      <c r="C861" s="7">
        <v>274.0</v>
      </c>
      <c r="D861" s="25">
        <v>0.0</v>
      </c>
      <c r="E861" s="26"/>
    </row>
    <row r="862" ht="15.75" hidden="1" customHeight="1">
      <c r="A862" s="28" t="s">
        <v>3081</v>
      </c>
      <c r="B862" s="23">
        <v>2142.0</v>
      </c>
      <c r="C862" s="7">
        <v>2142.0</v>
      </c>
      <c r="D862" s="25">
        <v>0.0</v>
      </c>
      <c r="E862" s="26"/>
    </row>
    <row r="863" ht="15.75" hidden="1" customHeight="1">
      <c r="A863" s="28" t="s">
        <v>3082</v>
      </c>
      <c r="B863" s="23">
        <v>1216.0</v>
      </c>
      <c r="C863" s="7">
        <v>1216.0</v>
      </c>
      <c r="D863" s="25">
        <v>0.0</v>
      </c>
      <c r="E863" s="26"/>
    </row>
    <row r="864" ht="15.75" hidden="1" customHeight="1">
      <c r="A864" s="28" t="s">
        <v>3084</v>
      </c>
      <c r="B864" s="23">
        <v>364.0</v>
      </c>
      <c r="C864" s="7">
        <v>364.0</v>
      </c>
      <c r="D864" s="25">
        <v>0.0</v>
      </c>
      <c r="E864" s="26"/>
    </row>
    <row r="865" ht="15.75" hidden="1" customHeight="1">
      <c r="A865" s="28" t="s">
        <v>3085</v>
      </c>
      <c r="B865" s="23">
        <v>0.0</v>
      </c>
      <c r="C865" s="7">
        <v>0.0</v>
      </c>
      <c r="D865" s="25">
        <v>0.0</v>
      </c>
      <c r="E865" s="26"/>
    </row>
    <row r="866" ht="15.75" hidden="1" customHeight="1">
      <c r="A866" s="29" t="s">
        <v>3086</v>
      </c>
      <c r="B866" s="23">
        <v>8541.21</v>
      </c>
      <c r="C866" s="7">
        <v>8541.21</v>
      </c>
      <c r="D866" s="31">
        <v>0.0</v>
      </c>
      <c r="E866" s="26"/>
    </row>
    <row r="867" ht="15.75" hidden="1" customHeight="1">
      <c r="A867" s="30" t="s">
        <v>3087</v>
      </c>
      <c r="B867" s="31">
        <v>0.0</v>
      </c>
      <c r="C867" s="25">
        <v>0.0</v>
      </c>
      <c r="D867" s="25">
        <v>0.0</v>
      </c>
      <c r="E867" s="32"/>
    </row>
    <row r="868" ht="15.75" hidden="1" customHeight="1"/>
    <row r="869" ht="15.75" hidden="1" customHeight="1"/>
    <row r="870" ht="15.75" hidden="1" customHeight="1">
      <c r="A870" s="3" t="s">
        <v>3088</v>
      </c>
      <c r="B870" s="4"/>
      <c r="C870" s="4"/>
      <c r="D870" s="4"/>
      <c r="E870" s="5"/>
    </row>
    <row r="871" ht="15.75" hidden="1" customHeight="1">
      <c r="A871" s="8"/>
      <c r="B871" s="9"/>
      <c r="C871" s="9"/>
      <c r="D871" s="9"/>
      <c r="E871" s="10"/>
    </row>
    <row r="872" ht="15.75" hidden="1" customHeight="1">
      <c r="A872" s="3" t="s">
        <v>3061</v>
      </c>
      <c r="B872" s="4"/>
      <c r="C872" s="4"/>
      <c r="D872" s="4"/>
      <c r="E872" s="5"/>
    </row>
    <row r="873" ht="15.75" hidden="1" customHeight="1">
      <c r="A873" s="8"/>
      <c r="B873" s="9"/>
      <c r="C873" s="9"/>
      <c r="D873" s="9"/>
      <c r="E873" s="10"/>
    </row>
    <row r="874" ht="15.75" hidden="1" customHeight="1">
      <c r="A874" s="11">
        <v>46055.0</v>
      </c>
      <c r="B874" s="4"/>
      <c r="C874" s="12" t="s">
        <v>3062</v>
      </c>
      <c r="D874" s="13">
        <v>46061.0</v>
      </c>
      <c r="E874" s="5"/>
    </row>
    <row r="875" ht="15.75" hidden="1" customHeight="1">
      <c r="A875" s="8"/>
      <c r="B875" s="9"/>
      <c r="C875" s="14"/>
      <c r="D875" s="9"/>
      <c r="E875" s="10"/>
    </row>
    <row r="876" ht="15.75" hidden="1" customHeight="1">
      <c r="A876" s="44" t="s">
        <v>3898</v>
      </c>
      <c r="B876" s="5"/>
      <c r="C876" s="14"/>
      <c r="D876" s="45" t="s">
        <v>3899</v>
      </c>
      <c r="E876" s="5"/>
    </row>
    <row r="877" ht="15.75" hidden="1" customHeight="1">
      <c r="A877" s="8"/>
      <c r="B877" s="10"/>
      <c r="C877" s="14"/>
      <c r="D877" s="9"/>
      <c r="E877" s="10"/>
    </row>
    <row r="878" ht="15.75" hidden="1" customHeight="1">
      <c r="A878" s="17" t="s">
        <v>3063</v>
      </c>
      <c r="B878" s="4"/>
      <c r="C878" s="4"/>
      <c r="D878" s="4"/>
      <c r="E878" s="5"/>
    </row>
    <row r="879" ht="15.75" hidden="1" customHeight="1">
      <c r="A879" s="18" t="s">
        <v>3064</v>
      </c>
      <c r="B879" s="19" t="s">
        <v>3065</v>
      </c>
      <c r="C879" s="20" t="s">
        <v>3066</v>
      </c>
      <c r="D879" s="19" t="s">
        <v>3067</v>
      </c>
      <c r="E879" s="21" t="s">
        <v>13</v>
      </c>
    </row>
    <row r="880" ht="15.75" hidden="1" customHeight="1">
      <c r="A880" s="22" t="s">
        <v>3068</v>
      </c>
      <c r="B880" s="23">
        <v>20402.0</v>
      </c>
      <c r="C880" s="24">
        <v>20402.0</v>
      </c>
      <c r="D880" s="25">
        <v>0.0</v>
      </c>
      <c r="E880" s="26"/>
    </row>
    <row r="881" ht="15.75" hidden="1" customHeight="1">
      <c r="A881" s="22" t="s">
        <v>3069</v>
      </c>
      <c r="B881" s="23">
        <v>23580.0</v>
      </c>
      <c r="C881" s="24">
        <v>23580.0</v>
      </c>
      <c r="D881" s="25">
        <v>0.0</v>
      </c>
      <c r="E881" s="26"/>
    </row>
    <row r="882" ht="15.75" hidden="1" customHeight="1">
      <c r="A882" s="22" t="s">
        <v>3070</v>
      </c>
      <c r="B882" s="23">
        <v>0.0</v>
      </c>
      <c r="C882" s="24"/>
      <c r="D882" s="25">
        <v>0.0</v>
      </c>
      <c r="E882" s="26"/>
    </row>
    <row r="883" ht="15.75" hidden="1" customHeight="1">
      <c r="A883" s="22" t="s">
        <v>3072</v>
      </c>
      <c r="B883" s="23">
        <v>0.0</v>
      </c>
      <c r="C883" s="24"/>
      <c r="D883" s="25">
        <v>0.0</v>
      </c>
      <c r="E883" s="26"/>
    </row>
    <row r="884" ht="15.75" hidden="1" customHeight="1">
      <c r="A884" s="27" t="s">
        <v>3074</v>
      </c>
      <c r="B884" s="23">
        <v>0.0</v>
      </c>
      <c r="C884" s="24"/>
      <c r="D884" s="25">
        <v>0.0</v>
      </c>
      <c r="E884" s="26"/>
    </row>
    <row r="885" ht="15.75" hidden="1" customHeight="1">
      <c r="A885" s="27" t="s">
        <v>3075</v>
      </c>
      <c r="B885" s="23">
        <v>0.0</v>
      </c>
      <c r="C885" s="24"/>
      <c r="D885" s="25">
        <v>0.0</v>
      </c>
      <c r="E885" s="26"/>
    </row>
    <row r="886" ht="15.75" hidden="1" customHeight="1">
      <c r="A886" s="27" t="s">
        <v>3077</v>
      </c>
      <c r="B886" s="23">
        <v>2000.0</v>
      </c>
      <c r="C886" s="24">
        <v>2000.0</v>
      </c>
      <c r="D886" s="25">
        <v>0.0</v>
      </c>
      <c r="E886" s="26" t="s">
        <v>3915</v>
      </c>
    </row>
    <row r="887" ht="15.75" hidden="1" customHeight="1">
      <c r="A887" s="27" t="s">
        <v>3078</v>
      </c>
      <c r="B887" s="23">
        <v>760.0</v>
      </c>
      <c r="C887" s="24">
        <v>760.0</v>
      </c>
      <c r="D887" s="25">
        <v>0.0</v>
      </c>
      <c r="E887" s="26"/>
    </row>
    <row r="888" ht="15.75" hidden="1" customHeight="1">
      <c r="A888" s="28" t="s">
        <v>3079</v>
      </c>
      <c r="B888" s="23">
        <v>14881.689999999999</v>
      </c>
      <c r="C888" s="23">
        <v>14881.689999999999</v>
      </c>
      <c r="D888" s="25">
        <v>0.0</v>
      </c>
      <c r="E888" s="26"/>
    </row>
    <row r="889" ht="15.75" hidden="1" customHeight="1">
      <c r="A889" s="28" t="s">
        <v>3080</v>
      </c>
      <c r="B889" s="23">
        <v>5856.0</v>
      </c>
      <c r="C889" s="7">
        <v>5856.0</v>
      </c>
      <c r="D889" s="25">
        <v>0.0</v>
      </c>
      <c r="E889" s="26"/>
    </row>
    <row r="890" ht="15.75" hidden="1" customHeight="1">
      <c r="A890" s="28" t="s">
        <v>3081</v>
      </c>
      <c r="B890" s="23">
        <v>28203.0</v>
      </c>
      <c r="C890" s="7">
        <v>27919.0</v>
      </c>
      <c r="D890" s="25">
        <v>-284.0</v>
      </c>
      <c r="E890" s="26"/>
    </row>
    <row r="891" ht="15.75" hidden="1" customHeight="1">
      <c r="A891" s="28" t="s">
        <v>3082</v>
      </c>
      <c r="B891" s="23">
        <v>5518.0</v>
      </c>
      <c r="C891" s="7">
        <v>5518.0</v>
      </c>
      <c r="D891" s="25">
        <v>0.0</v>
      </c>
      <c r="E891" s="26"/>
    </row>
    <row r="892" ht="15.75" hidden="1" customHeight="1">
      <c r="A892" s="28" t="s">
        <v>3084</v>
      </c>
      <c r="B892" s="23">
        <v>1803.0</v>
      </c>
      <c r="C892" s="7">
        <v>1803.0</v>
      </c>
      <c r="D892" s="25">
        <v>0.0</v>
      </c>
      <c r="E892" s="26"/>
    </row>
    <row r="893" ht="15.75" hidden="1" customHeight="1">
      <c r="A893" s="28" t="s">
        <v>3085</v>
      </c>
      <c r="B893" s="23">
        <v>3815.0</v>
      </c>
      <c r="C893" s="7">
        <v>3815.0</v>
      </c>
      <c r="D893" s="25">
        <v>0.0</v>
      </c>
      <c r="E893" s="26"/>
    </row>
    <row r="894" ht="15.75" hidden="1" customHeight="1">
      <c r="A894" s="29" t="s">
        <v>3086</v>
      </c>
      <c r="B894" s="23">
        <v>102996.29</v>
      </c>
      <c r="C894" s="7">
        <v>102294.29000000002</v>
      </c>
      <c r="D894" s="31">
        <v>-701.9999999999709</v>
      </c>
      <c r="E894" s="26"/>
    </row>
    <row r="895" ht="15.75" hidden="1" customHeight="1">
      <c r="A895" s="30" t="s">
        <v>3087</v>
      </c>
      <c r="B895" s="31">
        <v>7.400000000001455</v>
      </c>
      <c r="C895" s="25">
        <v>425.3999999999796</v>
      </c>
      <c r="D895" s="25">
        <v>417.9999999999782</v>
      </c>
      <c r="E895" s="32"/>
    </row>
    <row r="896" ht="15.75" hidden="1" customHeight="1"/>
    <row r="897" ht="15.75" hidden="1" customHeight="1"/>
    <row r="898" ht="15.75" hidden="1" customHeight="1">
      <c r="A898" s="3" t="s">
        <v>3088</v>
      </c>
      <c r="B898" s="4"/>
      <c r="C898" s="4"/>
      <c r="D898" s="4"/>
      <c r="E898" s="5"/>
    </row>
    <row r="899" ht="15.75" hidden="1" customHeight="1">
      <c r="A899" s="8"/>
      <c r="B899" s="9"/>
      <c r="C899" s="9"/>
      <c r="D899" s="9"/>
      <c r="E899" s="10"/>
    </row>
    <row r="900" ht="15.75" hidden="1" customHeight="1">
      <c r="A900" s="3" t="s">
        <v>3061</v>
      </c>
      <c r="B900" s="4"/>
      <c r="C900" s="4"/>
      <c r="D900" s="4"/>
      <c r="E900" s="5"/>
    </row>
    <row r="901" ht="15.75" hidden="1" customHeight="1">
      <c r="A901" s="8"/>
      <c r="B901" s="9"/>
      <c r="C901" s="9"/>
      <c r="D901" s="9"/>
      <c r="E901" s="10"/>
    </row>
    <row r="902" ht="15.75" hidden="1" customHeight="1">
      <c r="A902" s="11">
        <v>46055.0</v>
      </c>
      <c r="B902" s="4"/>
      <c r="C902" s="12" t="s">
        <v>3062</v>
      </c>
      <c r="D902" s="13">
        <v>46061.0</v>
      </c>
      <c r="E902" s="5"/>
    </row>
    <row r="903" ht="15.75" hidden="1" customHeight="1">
      <c r="A903" s="8"/>
      <c r="B903" s="9"/>
      <c r="C903" s="14"/>
      <c r="D903" s="9"/>
      <c r="E903" s="10"/>
    </row>
    <row r="904" ht="15.75" hidden="1" customHeight="1">
      <c r="A904" s="44" t="s">
        <v>3898</v>
      </c>
      <c r="B904" s="5"/>
      <c r="C904" s="14"/>
      <c r="D904" s="45" t="s">
        <v>3899</v>
      </c>
      <c r="E904" s="5"/>
    </row>
    <row r="905" ht="15.75" hidden="1" customHeight="1">
      <c r="A905" s="8"/>
      <c r="B905" s="10"/>
      <c r="C905" s="14"/>
      <c r="D905" s="9"/>
      <c r="E905" s="10"/>
    </row>
    <row r="906" ht="15.75" hidden="1" customHeight="1">
      <c r="A906" s="17" t="s">
        <v>3063</v>
      </c>
      <c r="B906" s="4"/>
      <c r="C906" s="4"/>
      <c r="D906" s="4"/>
      <c r="E906" s="5"/>
    </row>
    <row r="907" ht="15.75" hidden="1" customHeight="1">
      <c r="A907" s="18" t="s">
        <v>3064</v>
      </c>
      <c r="B907" s="19" t="s">
        <v>3065</v>
      </c>
      <c r="C907" s="20" t="s">
        <v>3066</v>
      </c>
      <c r="D907" s="19" t="s">
        <v>3067</v>
      </c>
      <c r="E907" s="21" t="s">
        <v>13</v>
      </c>
    </row>
    <row r="908" ht="15.75" hidden="1" customHeight="1">
      <c r="A908" s="22" t="s">
        <v>3068</v>
      </c>
      <c r="B908" s="23">
        <v>20402.0</v>
      </c>
      <c r="C908" s="24">
        <v>20402.0</v>
      </c>
      <c r="D908" s="25">
        <v>0.0</v>
      </c>
      <c r="E908" s="26"/>
    </row>
    <row r="909" ht="15.75" hidden="1" customHeight="1">
      <c r="A909" s="22" t="s">
        <v>3069</v>
      </c>
      <c r="B909" s="23">
        <v>23580.0</v>
      </c>
      <c r="C909" s="24">
        <v>23580.0</v>
      </c>
      <c r="D909" s="25">
        <v>0.0</v>
      </c>
      <c r="E909" s="26"/>
    </row>
    <row r="910" ht="15.75" hidden="1" customHeight="1">
      <c r="A910" s="22" t="s">
        <v>3070</v>
      </c>
      <c r="B910" s="23">
        <v>0.0</v>
      </c>
      <c r="C910" s="24"/>
      <c r="D910" s="25">
        <v>0.0</v>
      </c>
      <c r="E910" s="26"/>
    </row>
    <row r="911" ht="15.75" hidden="1" customHeight="1">
      <c r="A911" s="22" t="s">
        <v>3072</v>
      </c>
      <c r="B911" s="23">
        <v>0.0</v>
      </c>
      <c r="C911" s="24"/>
      <c r="D911" s="25">
        <v>0.0</v>
      </c>
      <c r="E911" s="26"/>
    </row>
    <row r="912" ht="15.75" hidden="1" customHeight="1">
      <c r="A912" s="27" t="s">
        <v>3074</v>
      </c>
      <c r="B912" s="23">
        <v>0.0</v>
      </c>
      <c r="C912" s="24"/>
      <c r="D912" s="25">
        <v>0.0</v>
      </c>
      <c r="E912" s="26"/>
    </row>
    <row r="913" ht="15.75" hidden="1" customHeight="1">
      <c r="A913" s="27" t="s">
        <v>3075</v>
      </c>
      <c r="B913" s="23">
        <v>0.0</v>
      </c>
      <c r="C913" s="24"/>
      <c r="D913" s="25">
        <v>0.0</v>
      </c>
      <c r="E913" s="26"/>
    </row>
    <row r="914" ht="15.75" hidden="1" customHeight="1">
      <c r="A914" s="27" t="s">
        <v>3077</v>
      </c>
      <c r="B914" s="23">
        <v>2000.0</v>
      </c>
      <c r="C914" s="24">
        <v>2000.0</v>
      </c>
      <c r="D914" s="25">
        <v>0.0</v>
      </c>
      <c r="E914" s="26" t="s">
        <v>3915</v>
      </c>
    </row>
    <row r="915" ht="15.75" hidden="1" customHeight="1">
      <c r="A915" s="27" t="s">
        <v>3078</v>
      </c>
      <c r="B915" s="23">
        <v>760.0</v>
      </c>
      <c r="C915" s="24">
        <v>760.0</v>
      </c>
      <c r="D915" s="25">
        <v>0.0</v>
      </c>
      <c r="E915" s="26"/>
    </row>
    <row r="916" ht="15.75" hidden="1" customHeight="1">
      <c r="A916" s="28" t="s">
        <v>3079</v>
      </c>
      <c r="B916" s="23">
        <v>14881.689999999999</v>
      </c>
      <c r="C916" s="23">
        <v>14881.689999999999</v>
      </c>
      <c r="D916" s="25">
        <v>0.0</v>
      </c>
      <c r="E916" s="26"/>
    </row>
    <row r="917" ht="15.75" hidden="1" customHeight="1">
      <c r="A917" s="28" t="s">
        <v>3080</v>
      </c>
      <c r="B917" s="23">
        <v>5856.0</v>
      </c>
      <c r="C917" s="7">
        <v>5856.0</v>
      </c>
      <c r="D917" s="25">
        <v>0.0</v>
      </c>
      <c r="E917" s="26"/>
    </row>
    <row r="918" ht="15.75" hidden="1" customHeight="1">
      <c r="A918" s="28" t="s">
        <v>3081</v>
      </c>
      <c r="B918" s="23">
        <v>28203.0</v>
      </c>
      <c r="C918" s="7">
        <v>27919.0</v>
      </c>
      <c r="D918" s="25">
        <v>-284.0</v>
      </c>
      <c r="E918" s="26"/>
    </row>
    <row r="919" ht="15.75" hidden="1" customHeight="1">
      <c r="A919" s="28" t="s">
        <v>3082</v>
      </c>
      <c r="B919" s="23">
        <v>5518.0</v>
      </c>
      <c r="C919" s="7">
        <v>5518.0</v>
      </c>
      <c r="D919" s="25">
        <v>0.0</v>
      </c>
      <c r="E919" s="26"/>
    </row>
    <row r="920" ht="15.75" hidden="1" customHeight="1">
      <c r="A920" s="28" t="s">
        <v>3084</v>
      </c>
      <c r="B920" s="23">
        <v>1803.0</v>
      </c>
      <c r="C920" s="7">
        <v>1803.0</v>
      </c>
      <c r="D920" s="25">
        <v>0.0</v>
      </c>
      <c r="E920" s="26"/>
    </row>
    <row r="921" ht="15.75" hidden="1" customHeight="1">
      <c r="A921" s="28" t="s">
        <v>3085</v>
      </c>
      <c r="B921" s="23">
        <v>3815.0</v>
      </c>
      <c r="C921" s="7">
        <v>3815.0</v>
      </c>
      <c r="D921" s="25">
        <v>0.0</v>
      </c>
      <c r="E921" s="26"/>
    </row>
    <row r="922" ht="15.75" hidden="1" customHeight="1">
      <c r="A922" s="29" t="s">
        <v>3086</v>
      </c>
      <c r="B922" s="23">
        <v>102996.29</v>
      </c>
      <c r="C922" s="7">
        <v>102294.29000000002</v>
      </c>
      <c r="D922" s="31">
        <v>-701.9999999999709</v>
      </c>
      <c r="E922" s="26"/>
    </row>
    <row r="923" ht="15.75" hidden="1" customHeight="1">
      <c r="A923" s="30" t="s">
        <v>3087</v>
      </c>
      <c r="B923" s="31">
        <v>7.400000000001455</v>
      </c>
      <c r="C923" s="25">
        <v>425.3999999999796</v>
      </c>
      <c r="D923" s="25">
        <v>417.9999999999782</v>
      </c>
      <c r="E923" s="32"/>
    </row>
    <row r="924" ht="15.75" hidden="1" customHeight="1"/>
    <row r="925" ht="15.75" hidden="1" customHeight="1"/>
    <row r="926" ht="15.75" hidden="1" customHeight="1">
      <c r="A926" s="3" t="s">
        <v>3088</v>
      </c>
      <c r="B926" s="4"/>
      <c r="C926" s="4"/>
      <c r="D926" s="4"/>
      <c r="E926" s="5"/>
    </row>
    <row r="927" ht="15.75" hidden="1" customHeight="1">
      <c r="A927" s="8"/>
      <c r="B927" s="9"/>
      <c r="C927" s="9"/>
      <c r="D927" s="9"/>
      <c r="E927" s="10"/>
    </row>
    <row r="928" ht="15.75" hidden="1" customHeight="1">
      <c r="A928" s="3" t="s">
        <v>3061</v>
      </c>
      <c r="B928" s="4"/>
      <c r="C928" s="4"/>
      <c r="D928" s="4"/>
      <c r="E928" s="5"/>
    </row>
    <row r="929" ht="15.75" hidden="1" customHeight="1">
      <c r="A929" s="8"/>
      <c r="B929" s="9"/>
      <c r="C929" s="9"/>
      <c r="D929" s="9"/>
      <c r="E929" s="10"/>
    </row>
    <row r="930" ht="15.75" hidden="1" customHeight="1">
      <c r="A930" s="11">
        <v>46062.0</v>
      </c>
      <c r="B930" s="4"/>
      <c r="C930" s="12" t="s">
        <v>3062</v>
      </c>
      <c r="D930" s="13">
        <v>46068.0</v>
      </c>
      <c r="E930" s="5"/>
    </row>
    <row r="931" ht="15.75" hidden="1" customHeight="1">
      <c r="A931" s="8"/>
      <c r="B931" s="9"/>
      <c r="C931" s="14"/>
      <c r="D931" s="9"/>
      <c r="E931" s="10"/>
    </row>
    <row r="932" ht="15.75" hidden="1" customHeight="1">
      <c r="A932" s="44" t="s">
        <v>3898</v>
      </c>
      <c r="B932" s="5"/>
      <c r="C932" s="14"/>
      <c r="D932" s="45" t="s">
        <v>3899</v>
      </c>
      <c r="E932" s="5"/>
    </row>
    <row r="933" ht="15.75" hidden="1" customHeight="1">
      <c r="A933" s="8"/>
      <c r="B933" s="10"/>
      <c r="C933" s="14"/>
      <c r="D933" s="9"/>
      <c r="E933" s="10"/>
    </row>
    <row r="934" ht="15.75" hidden="1" customHeight="1">
      <c r="A934" s="17" t="s">
        <v>3063</v>
      </c>
      <c r="B934" s="4"/>
      <c r="C934" s="4"/>
      <c r="D934" s="4"/>
      <c r="E934" s="5"/>
    </row>
    <row r="935" ht="15.75" hidden="1" customHeight="1">
      <c r="A935" s="18" t="s">
        <v>3064</v>
      </c>
      <c r="B935" s="19" t="s">
        <v>3065</v>
      </c>
      <c r="C935" s="20" t="s">
        <v>3066</v>
      </c>
      <c r="D935" s="19" t="s">
        <v>3067</v>
      </c>
      <c r="E935" s="21" t="s">
        <v>13</v>
      </c>
    </row>
    <row r="936" ht="15.75" hidden="1" customHeight="1">
      <c r="A936" s="22" t="s">
        <v>3068</v>
      </c>
      <c r="B936" s="23">
        <v>15151.0</v>
      </c>
      <c r="C936" s="24">
        <v>15151.0</v>
      </c>
      <c r="D936" s="25">
        <v>0.0</v>
      </c>
      <c r="E936" s="26"/>
    </row>
    <row r="937" ht="15.75" hidden="1" customHeight="1">
      <c r="A937" s="22" t="s">
        <v>3069</v>
      </c>
      <c r="B937" s="23">
        <v>27139.0</v>
      </c>
      <c r="C937" s="24">
        <v>27139.0</v>
      </c>
      <c r="D937" s="25">
        <v>0.0</v>
      </c>
      <c r="E937" s="26"/>
    </row>
    <row r="938" ht="15.75" hidden="1" customHeight="1">
      <c r="A938" s="22" t="s">
        <v>3070</v>
      </c>
      <c r="B938" s="23">
        <v>0.0</v>
      </c>
      <c r="C938" s="24"/>
      <c r="D938" s="25">
        <v>0.0</v>
      </c>
      <c r="E938" s="26"/>
    </row>
    <row r="939" ht="15.75" hidden="1" customHeight="1">
      <c r="A939" s="22" t="s">
        <v>3072</v>
      </c>
      <c r="B939" s="23">
        <v>0.0</v>
      </c>
      <c r="C939" s="24"/>
      <c r="D939" s="25">
        <v>0.0</v>
      </c>
      <c r="E939" s="26"/>
    </row>
    <row r="940" ht="15.75" hidden="1" customHeight="1">
      <c r="A940" s="27" t="s">
        <v>3074</v>
      </c>
      <c r="B940" s="23">
        <v>0.0</v>
      </c>
      <c r="C940" s="24"/>
      <c r="D940" s="25">
        <v>0.0</v>
      </c>
      <c r="E940" s="26"/>
    </row>
    <row r="941" ht="15.75" hidden="1" customHeight="1">
      <c r="A941" s="27" t="s">
        <v>3075</v>
      </c>
      <c r="B941" s="23">
        <v>0.0</v>
      </c>
      <c r="C941" s="24"/>
      <c r="D941" s="25">
        <v>0.0</v>
      </c>
      <c r="E941" s="26"/>
    </row>
    <row r="942" ht="15.75" hidden="1" customHeight="1">
      <c r="A942" s="27" t="s">
        <v>3077</v>
      </c>
      <c r="B942" s="23">
        <v>1218.0</v>
      </c>
      <c r="C942" s="24">
        <v>1218.0</v>
      </c>
      <c r="D942" s="25">
        <v>0.0</v>
      </c>
      <c r="E942" s="26" t="s">
        <v>3916</v>
      </c>
    </row>
    <row r="943" ht="15.75" hidden="1" customHeight="1">
      <c r="A943" s="27" t="s">
        <v>3078</v>
      </c>
      <c r="B943" s="23">
        <v>680.0</v>
      </c>
      <c r="C943" s="24">
        <v>680.0</v>
      </c>
      <c r="D943" s="25">
        <v>0.0</v>
      </c>
      <c r="E943" s="26"/>
    </row>
    <row r="944" ht="15.75" hidden="1" customHeight="1">
      <c r="A944" s="28" t="s">
        <v>3079</v>
      </c>
      <c r="B944" s="23">
        <v>2054.0</v>
      </c>
      <c r="C944" s="23">
        <v>2054.0</v>
      </c>
      <c r="D944" s="25">
        <v>0.0</v>
      </c>
      <c r="E944" s="26"/>
    </row>
    <row r="945" ht="15.75" hidden="1" customHeight="1">
      <c r="A945" s="28" t="s">
        <v>3080</v>
      </c>
      <c r="B945" s="23">
        <v>6077.0</v>
      </c>
      <c r="C945" s="7">
        <v>6077.0</v>
      </c>
      <c r="D945" s="25">
        <v>0.0</v>
      </c>
      <c r="E945" s="26"/>
    </row>
    <row r="946" ht="15.75" hidden="1" customHeight="1">
      <c r="A946" s="28" t="s">
        <v>3081</v>
      </c>
      <c r="B946" s="23">
        <v>30321.0</v>
      </c>
      <c r="C946" s="7">
        <v>30321.0</v>
      </c>
      <c r="D946" s="25">
        <v>0.0</v>
      </c>
      <c r="E946" s="26"/>
    </row>
    <row r="947" ht="15.75" hidden="1" customHeight="1">
      <c r="A947" s="28" t="s">
        <v>3082</v>
      </c>
      <c r="B947" s="23">
        <v>12201.0</v>
      </c>
      <c r="C947" s="7">
        <v>12201.0</v>
      </c>
      <c r="D947" s="25">
        <v>0.0</v>
      </c>
      <c r="E947" s="26"/>
    </row>
    <row r="948" ht="15.75" hidden="1" customHeight="1">
      <c r="A948" s="28" t="s">
        <v>3084</v>
      </c>
      <c r="B948" s="23">
        <v>259.0</v>
      </c>
      <c r="C948" s="7">
        <v>259.0</v>
      </c>
      <c r="D948" s="25">
        <v>0.0</v>
      </c>
      <c r="E948" s="26"/>
    </row>
    <row r="949" ht="15.75" hidden="1" customHeight="1">
      <c r="A949" s="28" t="s">
        <v>3085</v>
      </c>
      <c r="B949" s="23">
        <v>2180.0</v>
      </c>
      <c r="C949" s="7">
        <v>2180.0</v>
      </c>
      <c r="D949" s="25">
        <v>0.0</v>
      </c>
      <c r="E949" s="26"/>
    </row>
    <row r="950" ht="15.75" hidden="1" customHeight="1">
      <c r="A950" s="29" t="s">
        <v>3086</v>
      </c>
      <c r="B950" s="23">
        <v>95100.2</v>
      </c>
      <c r="C950" s="7">
        <v>95100.19999999998</v>
      </c>
      <c r="D950" s="31">
        <v>-1.4551915228366852E-11</v>
      </c>
      <c r="E950" s="26"/>
    </row>
    <row r="951" ht="15.75" hidden="1" customHeight="1">
      <c r="A951" s="30" t="s">
        <v>3087</v>
      </c>
      <c r="B951" s="31">
        <v>-0.20000000000436557</v>
      </c>
      <c r="C951" s="25">
        <v>-0.1999999999825377</v>
      </c>
      <c r="D951" s="25">
        <v>2.1827872842550278E-11</v>
      </c>
      <c r="E951" s="32"/>
    </row>
    <row r="952" ht="15.75" hidden="1" customHeight="1"/>
    <row r="953" ht="15.75" hidden="1" customHeight="1"/>
    <row r="954" ht="15.75" hidden="1" customHeight="1">
      <c r="A954" s="3" t="s">
        <v>3088</v>
      </c>
      <c r="B954" s="4"/>
      <c r="C954" s="4"/>
      <c r="D954" s="4"/>
      <c r="E954" s="5"/>
    </row>
    <row r="955" ht="15.75" hidden="1" customHeight="1">
      <c r="A955" s="8"/>
      <c r="B955" s="9"/>
      <c r="C955" s="9"/>
      <c r="D955" s="9"/>
      <c r="E955" s="10"/>
    </row>
    <row r="956" ht="15.75" hidden="1" customHeight="1">
      <c r="A956" s="3" t="s">
        <v>3061</v>
      </c>
      <c r="B956" s="4"/>
      <c r="C956" s="4"/>
      <c r="D956" s="4"/>
      <c r="E956" s="5"/>
    </row>
    <row r="957" ht="15.75" hidden="1" customHeight="1">
      <c r="A957" s="8"/>
      <c r="B957" s="9"/>
      <c r="C957" s="9"/>
      <c r="D957" s="9"/>
      <c r="E957" s="10"/>
    </row>
    <row r="958" ht="15.75" hidden="1" customHeight="1">
      <c r="A958" s="11">
        <v>46062.0</v>
      </c>
      <c r="B958" s="4"/>
      <c r="C958" s="12" t="s">
        <v>3062</v>
      </c>
      <c r="D958" s="13">
        <v>46068.0</v>
      </c>
      <c r="E958" s="5"/>
    </row>
    <row r="959" ht="15.75" hidden="1" customHeight="1">
      <c r="A959" s="8"/>
      <c r="B959" s="9"/>
      <c r="C959" s="14"/>
      <c r="D959" s="9"/>
      <c r="E959" s="10"/>
    </row>
    <row r="960" ht="15.75" hidden="1" customHeight="1">
      <c r="A960" s="44" t="s">
        <v>3898</v>
      </c>
      <c r="B960" s="5"/>
      <c r="C960" s="14"/>
      <c r="D960" s="45" t="s">
        <v>3899</v>
      </c>
      <c r="E960" s="5"/>
    </row>
    <row r="961" ht="15.75" hidden="1" customHeight="1">
      <c r="A961" s="8"/>
      <c r="B961" s="10"/>
      <c r="C961" s="14"/>
      <c r="D961" s="9"/>
      <c r="E961" s="10"/>
    </row>
    <row r="962" ht="15.75" hidden="1" customHeight="1">
      <c r="A962" s="17" t="s">
        <v>3063</v>
      </c>
      <c r="B962" s="4"/>
      <c r="C962" s="4"/>
      <c r="D962" s="4"/>
      <c r="E962" s="5"/>
    </row>
    <row r="963" ht="15.75" hidden="1" customHeight="1">
      <c r="A963" s="18" t="s">
        <v>3064</v>
      </c>
      <c r="B963" s="19" t="s">
        <v>3065</v>
      </c>
      <c r="C963" s="20" t="s">
        <v>3066</v>
      </c>
      <c r="D963" s="19" t="s">
        <v>3067</v>
      </c>
      <c r="E963" s="21" t="s">
        <v>13</v>
      </c>
    </row>
    <row r="964" ht="15.75" hidden="1" customHeight="1">
      <c r="A964" s="22" t="s">
        <v>3068</v>
      </c>
      <c r="B964" s="23">
        <v>15151.0</v>
      </c>
      <c r="C964" s="24">
        <v>15151.0</v>
      </c>
      <c r="D964" s="25">
        <v>0.0</v>
      </c>
      <c r="E964" s="26"/>
    </row>
    <row r="965" ht="15.75" hidden="1" customHeight="1">
      <c r="A965" s="22" t="s">
        <v>3069</v>
      </c>
      <c r="B965" s="23">
        <v>27139.0</v>
      </c>
      <c r="C965" s="24">
        <v>27139.0</v>
      </c>
      <c r="D965" s="25">
        <v>0.0</v>
      </c>
      <c r="E965" s="26"/>
    </row>
    <row r="966" ht="15.75" hidden="1" customHeight="1">
      <c r="A966" s="22" t="s">
        <v>3070</v>
      </c>
      <c r="B966" s="23">
        <v>0.0</v>
      </c>
      <c r="C966" s="24"/>
      <c r="D966" s="25">
        <v>0.0</v>
      </c>
      <c r="E966" s="26"/>
    </row>
    <row r="967" ht="15.75" hidden="1" customHeight="1">
      <c r="A967" s="22" t="s">
        <v>3072</v>
      </c>
      <c r="B967" s="23">
        <v>0.0</v>
      </c>
      <c r="C967" s="24"/>
      <c r="D967" s="25">
        <v>0.0</v>
      </c>
      <c r="E967" s="26"/>
    </row>
    <row r="968" ht="15.75" hidden="1" customHeight="1">
      <c r="A968" s="27" t="s">
        <v>3074</v>
      </c>
      <c r="B968" s="23">
        <v>0.0</v>
      </c>
      <c r="C968" s="24"/>
      <c r="D968" s="25">
        <v>0.0</v>
      </c>
      <c r="E968" s="26"/>
    </row>
    <row r="969" ht="15.75" hidden="1" customHeight="1">
      <c r="A969" s="27" t="s">
        <v>3075</v>
      </c>
      <c r="B969" s="23">
        <v>0.0</v>
      </c>
      <c r="C969" s="24"/>
      <c r="D969" s="25">
        <v>0.0</v>
      </c>
      <c r="E969" s="26"/>
    </row>
    <row r="970" ht="15.75" hidden="1" customHeight="1">
      <c r="A970" s="27" t="s">
        <v>3077</v>
      </c>
      <c r="B970" s="23">
        <v>1218.0</v>
      </c>
      <c r="C970" s="24">
        <v>1218.0</v>
      </c>
      <c r="D970" s="25">
        <v>0.0</v>
      </c>
      <c r="E970" s="26" t="s">
        <v>3916</v>
      </c>
    </row>
    <row r="971" ht="15.75" hidden="1" customHeight="1">
      <c r="A971" s="27" t="s">
        <v>3078</v>
      </c>
      <c r="B971" s="23">
        <v>680.0</v>
      </c>
      <c r="C971" s="24">
        <v>680.0</v>
      </c>
      <c r="D971" s="25">
        <v>0.0</v>
      </c>
      <c r="E971" s="26"/>
    </row>
    <row r="972" ht="15.75" hidden="1" customHeight="1">
      <c r="A972" s="28" t="s">
        <v>3079</v>
      </c>
      <c r="B972" s="23">
        <v>2054.0</v>
      </c>
      <c r="C972" s="23">
        <v>2054.0</v>
      </c>
      <c r="D972" s="25">
        <v>0.0</v>
      </c>
      <c r="E972" s="26"/>
    </row>
    <row r="973" ht="15.75" hidden="1" customHeight="1">
      <c r="A973" s="28" t="s">
        <v>3080</v>
      </c>
      <c r="B973" s="23">
        <v>6077.0</v>
      </c>
      <c r="C973" s="7">
        <v>6077.0</v>
      </c>
      <c r="D973" s="25">
        <v>0.0</v>
      </c>
      <c r="E973" s="26"/>
    </row>
    <row r="974" ht="15.75" hidden="1" customHeight="1">
      <c r="A974" s="28" t="s">
        <v>3081</v>
      </c>
      <c r="B974" s="23">
        <v>30321.0</v>
      </c>
      <c r="C974" s="7">
        <v>30321.0</v>
      </c>
      <c r="D974" s="25">
        <v>0.0</v>
      </c>
      <c r="E974" s="26"/>
    </row>
    <row r="975" ht="15.75" hidden="1" customHeight="1">
      <c r="A975" s="28" t="s">
        <v>3082</v>
      </c>
      <c r="B975" s="23">
        <v>12201.0</v>
      </c>
      <c r="C975" s="7">
        <v>12201.0</v>
      </c>
      <c r="D975" s="25">
        <v>0.0</v>
      </c>
      <c r="E975" s="26"/>
    </row>
    <row r="976" ht="15.75" hidden="1" customHeight="1">
      <c r="A976" s="28" t="s">
        <v>3084</v>
      </c>
      <c r="B976" s="23">
        <v>259.0</v>
      </c>
      <c r="C976" s="7">
        <v>259.0</v>
      </c>
      <c r="D976" s="25">
        <v>0.0</v>
      </c>
      <c r="E976" s="26"/>
    </row>
    <row r="977" ht="15.75" hidden="1" customHeight="1">
      <c r="A977" s="28" t="s">
        <v>3085</v>
      </c>
      <c r="B977" s="23">
        <v>2180.0</v>
      </c>
      <c r="C977" s="7">
        <v>2180.0</v>
      </c>
      <c r="D977" s="25">
        <v>0.0</v>
      </c>
      <c r="E977" s="26"/>
    </row>
    <row r="978" ht="15.75" hidden="1" customHeight="1">
      <c r="A978" s="29" t="s">
        <v>3086</v>
      </c>
      <c r="B978" s="23">
        <v>95100.2</v>
      </c>
      <c r="C978" s="7">
        <v>95100.19999999998</v>
      </c>
      <c r="D978" s="31">
        <v>-1.4551915228366852E-11</v>
      </c>
      <c r="E978" s="26"/>
    </row>
    <row r="979" ht="15.75" hidden="1" customHeight="1">
      <c r="A979" s="30" t="s">
        <v>3087</v>
      </c>
      <c r="B979" s="31">
        <v>-0.20000000000436557</v>
      </c>
      <c r="C979" s="25">
        <v>-0.1999999999825377</v>
      </c>
      <c r="D979" s="25">
        <v>2.1827872842550278E-11</v>
      </c>
      <c r="E979" s="32"/>
    </row>
    <row r="980" ht="15.75" hidden="1" customHeight="1">
      <c r="A980" s="7"/>
      <c r="B980" s="46"/>
      <c r="C980" s="47"/>
      <c r="D980" s="47"/>
      <c r="E980" s="48"/>
    </row>
    <row r="981" ht="15.75" hidden="1" customHeight="1">
      <c r="A981" s="7"/>
      <c r="B981" s="46"/>
      <c r="C981" s="47"/>
      <c r="D981" s="47"/>
      <c r="E981" s="48"/>
    </row>
    <row r="982" ht="15.75" hidden="1" customHeight="1">
      <c r="A982" s="3" t="s">
        <v>3088</v>
      </c>
      <c r="B982" s="4"/>
      <c r="C982" s="4"/>
      <c r="D982" s="4"/>
      <c r="E982" s="5"/>
    </row>
    <row r="983" ht="15.75" hidden="1" customHeight="1">
      <c r="A983" s="8"/>
      <c r="B983" s="9"/>
      <c r="C983" s="9"/>
      <c r="D983" s="9"/>
      <c r="E983" s="10"/>
    </row>
    <row r="984" ht="15.75" hidden="1" customHeight="1">
      <c r="A984" s="3" t="s">
        <v>3061</v>
      </c>
      <c r="B984" s="4"/>
      <c r="C984" s="4"/>
      <c r="D984" s="4"/>
      <c r="E984" s="5"/>
    </row>
    <row r="985" ht="15.75" hidden="1" customHeight="1">
      <c r="A985" s="8"/>
      <c r="B985" s="9"/>
      <c r="C985" s="9"/>
      <c r="D985" s="9"/>
      <c r="E985" s="10"/>
    </row>
    <row r="986" ht="15.75" hidden="1" customHeight="1">
      <c r="A986" s="11">
        <v>46069.0</v>
      </c>
      <c r="B986" s="4"/>
      <c r="C986" s="12" t="s">
        <v>3062</v>
      </c>
      <c r="D986" s="13">
        <v>46075.0</v>
      </c>
      <c r="E986" s="5"/>
    </row>
    <row r="987" ht="15.75" hidden="1" customHeight="1">
      <c r="A987" s="8"/>
      <c r="B987" s="9"/>
      <c r="C987" s="14"/>
      <c r="D987" s="9"/>
      <c r="E987" s="10"/>
    </row>
    <row r="988" ht="15.75" hidden="1" customHeight="1">
      <c r="A988" s="44" t="s">
        <v>3898</v>
      </c>
      <c r="B988" s="5"/>
      <c r="C988" s="14"/>
      <c r="D988" s="45" t="s">
        <v>3899</v>
      </c>
      <c r="E988" s="5"/>
    </row>
    <row r="989" ht="15.75" hidden="1" customHeight="1">
      <c r="A989" s="8"/>
      <c r="B989" s="10"/>
      <c r="C989" s="14"/>
      <c r="D989" s="9"/>
      <c r="E989" s="10"/>
    </row>
    <row r="990" ht="15.75" hidden="1" customHeight="1">
      <c r="A990" s="17" t="s">
        <v>3063</v>
      </c>
      <c r="B990" s="4"/>
      <c r="C990" s="4"/>
      <c r="D990" s="4"/>
      <c r="E990" s="5"/>
    </row>
    <row r="991" ht="15.75" hidden="1" customHeight="1">
      <c r="A991" s="18" t="s">
        <v>3064</v>
      </c>
      <c r="B991" s="19" t="s">
        <v>3065</v>
      </c>
      <c r="C991" s="20" t="s">
        <v>3066</v>
      </c>
      <c r="D991" s="19" t="s">
        <v>3067</v>
      </c>
      <c r="E991" s="21" t="s">
        <v>13</v>
      </c>
    </row>
    <row r="992" ht="15.75" hidden="1" customHeight="1">
      <c r="A992" s="22" t="s">
        <v>3068</v>
      </c>
      <c r="B992" s="23">
        <v>16224.0</v>
      </c>
      <c r="C992" s="24">
        <v>15724.0</v>
      </c>
      <c r="D992" s="25">
        <v>-500.0</v>
      </c>
      <c r="E992" s="26"/>
    </row>
    <row r="993" ht="15.75" hidden="1" customHeight="1">
      <c r="A993" s="22" t="s">
        <v>3069</v>
      </c>
      <c r="B993" s="23">
        <v>20505.0</v>
      </c>
      <c r="C993" s="24">
        <v>20505.0</v>
      </c>
      <c r="D993" s="25">
        <v>0.0</v>
      </c>
      <c r="E993" s="26"/>
    </row>
    <row r="994" ht="15.75" hidden="1" customHeight="1">
      <c r="A994" s="22" t="s">
        <v>3070</v>
      </c>
      <c r="B994" s="23">
        <v>0.0</v>
      </c>
      <c r="C994" s="24"/>
      <c r="D994" s="25">
        <v>0.0</v>
      </c>
      <c r="E994" s="26"/>
    </row>
    <row r="995" ht="15.75" hidden="1" customHeight="1">
      <c r="A995" s="22" t="s">
        <v>3072</v>
      </c>
      <c r="B995" s="23">
        <v>0.0</v>
      </c>
      <c r="C995" s="24"/>
      <c r="D995" s="25">
        <v>0.0</v>
      </c>
      <c r="E995" s="26"/>
    </row>
    <row r="996" ht="15.75" hidden="1" customHeight="1">
      <c r="A996" s="27" t="s">
        <v>3074</v>
      </c>
      <c r="B996" s="23">
        <v>0.0</v>
      </c>
      <c r="C996" s="24"/>
      <c r="D996" s="25">
        <v>0.0</v>
      </c>
      <c r="E996" s="26"/>
    </row>
    <row r="997" ht="15.75" hidden="1" customHeight="1">
      <c r="A997" s="27" t="s">
        <v>3075</v>
      </c>
      <c r="B997" s="23">
        <v>0.0</v>
      </c>
      <c r="C997" s="24"/>
      <c r="D997" s="25">
        <v>0.0</v>
      </c>
      <c r="E997" s="26"/>
    </row>
    <row r="998" ht="15.75" hidden="1" customHeight="1">
      <c r="A998" s="27" t="s">
        <v>3077</v>
      </c>
      <c r="B998" s="23">
        <v>0.0</v>
      </c>
      <c r="C998" s="24">
        <v>500.0</v>
      </c>
      <c r="D998" s="25">
        <v>500.0</v>
      </c>
      <c r="E998" s="26" t="s">
        <v>3917</v>
      </c>
    </row>
    <row r="999" ht="15.75" hidden="1" customHeight="1">
      <c r="A999" s="27" t="s">
        <v>3078</v>
      </c>
      <c r="B999" s="23">
        <v>760.0</v>
      </c>
      <c r="C999" s="24">
        <v>760.0</v>
      </c>
      <c r="D999" s="25">
        <v>0.0</v>
      </c>
      <c r="E999" s="26"/>
    </row>
    <row r="1000" ht="15.75" hidden="1" customHeight="1">
      <c r="A1000" s="28" t="s">
        <v>3079</v>
      </c>
      <c r="B1000" s="23">
        <v>0.0</v>
      </c>
      <c r="C1000" s="23">
        <v>0.0</v>
      </c>
      <c r="D1000" s="25">
        <v>0.0</v>
      </c>
      <c r="E1000" s="26"/>
    </row>
    <row r="1001" ht="15.75" hidden="1" customHeight="1">
      <c r="A1001" s="28" t="s">
        <v>3080</v>
      </c>
      <c r="B1001" s="23">
        <v>7508.0</v>
      </c>
      <c r="C1001" s="7">
        <v>7508.0</v>
      </c>
      <c r="D1001" s="25">
        <v>0.0</v>
      </c>
      <c r="E1001" s="26"/>
    </row>
    <row r="1002" ht="15.75" hidden="1" customHeight="1">
      <c r="A1002" s="28" t="s">
        <v>3081</v>
      </c>
      <c r="B1002" s="23">
        <v>25769.0</v>
      </c>
      <c r="C1002" s="7">
        <v>25769.0</v>
      </c>
      <c r="D1002" s="25">
        <v>0.0</v>
      </c>
      <c r="E1002" s="26"/>
    </row>
    <row r="1003" ht="15.75" hidden="1" customHeight="1">
      <c r="A1003" s="28" t="s">
        <v>3082</v>
      </c>
      <c r="B1003" s="23">
        <v>10226.0</v>
      </c>
      <c r="C1003" s="7">
        <v>10226.0</v>
      </c>
      <c r="D1003" s="25">
        <v>0.0</v>
      </c>
      <c r="E1003" s="26"/>
    </row>
    <row r="1004" ht="15.75" hidden="1" customHeight="1">
      <c r="A1004" s="28" t="s">
        <v>3084</v>
      </c>
      <c r="B1004" s="23">
        <v>1194.0</v>
      </c>
      <c r="C1004" s="7">
        <v>1194.0</v>
      </c>
      <c r="D1004" s="25">
        <v>0.0</v>
      </c>
      <c r="E1004" s="26"/>
    </row>
    <row r="1005" ht="15.75" hidden="1" customHeight="1">
      <c r="A1005" s="28" t="s">
        <v>3085</v>
      </c>
      <c r="B1005" s="23">
        <v>1862.0</v>
      </c>
      <c r="C1005" s="7">
        <v>1862.0</v>
      </c>
      <c r="D1005" s="25">
        <v>0.0</v>
      </c>
      <c r="E1005" s="26"/>
    </row>
    <row r="1006" ht="15.75" hidden="1" customHeight="1">
      <c r="A1006" s="29" t="s">
        <v>3086</v>
      </c>
      <c r="B1006" s="23">
        <v>82174.6</v>
      </c>
      <c r="C1006" s="7">
        <v>82174.59999999999</v>
      </c>
      <c r="D1006" s="31">
        <v>-1.4551915228366852E-11</v>
      </c>
      <c r="E1006" s="26"/>
    </row>
    <row r="1007" ht="15.75" hidden="1" customHeight="1">
      <c r="A1007" s="30" t="s">
        <v>3087</v>
      </c>
      <c r="B1007" s="31">
        <v>11.399999999997817</v>
      </c>
      <c r="C1007" s="25">
        <v>11.400000000008731</v>
      </c>
      <c r="D1007" s="25">
        <v>1.0913936421275139E-11</v>
      </c>
      <c r="E1007" s="32"/>
    </row>
    <row r="1008" ht="15.75" hidden="1" customHeight="1">
      <c r="A1008" s="7"/>
      <c r="B1008" s="46"/>
      <c r="C1008" s="47"/>
      <c r="D1008" s="47"/>
      <c r="E1008" s="48"/>
    </row>
    <row r="1009" ht="15.75" hidden="1" customHeight="1">
      <c r="A1009" s="7"/>
      <c r="B1009" s="46"/>
      <c r="C1009" s="47"/>
      <c r="D1009" s="47"/>
      <c r="E1009" s="48"/>
    </row>
    <row r="1010" ht="15.75" customHeight="1">
      <c r="A1010" s="3" t="s">
        <v>3088</v>
      </c>
      <c r="B1010" s="4"/>
      <c r="C1010" s="4"/>
      <c r="D1010" s="4"/>
      <c r="E1010" s="5"/>
    </row>
    <row r="1011" ht="15.75" customHeight="1">
      <c r="A1011" s="8"/>
      <c r="B1011" s="9"/>
      <c r="C1011" s="9"/>
      <c r="D1011" s="9"/>
      <c r="E1011" s="10"/>
    </row>
    <row r="1012" ht="15.75" customHeight="1">
      <c r="A1012" s="3" t="s">
        <v>3061</v>
      </c>
      <c r="B1012" s="4"/>
      <c r="C1012" s="4"/>
      <c r="D1012" s="4"/>
      <c r="E1012" s="5"/>
    </row>
    <row r="1013" ht="15.75" customHeight="1">
      <c r="A1013" s="8"/>
      <c r="B1013" s="9"/>
      <c r="C1013" s="9"/>
      <c r="D1013" s="9"/>
      <c r="E1013" s="10"/>
    </row>
    <row r="1014" ht="15.75" customHeight="1">
      <c r="A1014" s="11">
        <v>46076.0</v>
      </c>
      <c r="B1014" s="4"/>
      <c r="C1014" s="12" t="s">
        <v>3062</v>
      </c>
      <c r="D1014" s="13">
        <v>46081.0</v>
      </c>
      <c r="E1014" s="5"/>
    </row>
    <row r="1015" ht="15.75" customHeight="1">
      <c r="A1015" s="8"/>
      <c r="B1015" s="9"/>
      <c r="C1015" s="14"/>
      <c r="D1015" s="9"/>
      <c r="E1015" s="10"/>
    </row>
    <row r="1016" ht="15.75" customHeight="1">
      <c r="A1016" s="44" t="s">
        <v>3898</v>
      </c>
      <c r="B1016" s="5"/>
      <c r="C1016" s="14"/>
      <c r="D1016" s="45" t="s">
        <v>3907</v>
      </c>
      <c r="E1016" s="5"/>
    </row>
    <row r="1017" ht="15.75" customHeight="1">
      <c r="A1017" s="8"/>
      <c r="B1017" s="10"/>
      <c r="C1017" s="14"/>
      <c r="D1017" s="9"/>
      <c r="E1017" s="10"/>
    </row>
    <row r="1018" ht="15.75" customHeight="1">
      <c r="A1018" s="17" t="s">
        <v>3063</v>
      </c>
      <c r="B1018" s="4"/>
      <c r="C1018" s="4"/>
      <c r="D1018" s="4"/>
      <c r="E1018" s="5"/>
    </row>
    <row r="1019" ht="15.75" customHeight="1">
      <c r="A1019" s="18" t="s">
        <v>3064</v>
      </c>
      <c r="B1019" s="19" t="s">
        <v>3065</v>
      </c>
      <c r="C1019" s="20" t="s">
        <v>3066</v>
      </c>
      <c r="D1019" s="19" t="s">
        <v>3067</v>
      </c>
      <c r="E1019" s="21" t="s">
        <v>13</v>
      </c>
    </row>
    <row r="1020" ht="15.75" customHeight="1">
      <c r="A1020" s="22" t="s">
        <v>3068</v>
      </c>
      <c r="B1020" s="23">
        <v>8241.0</v>
      </c>
      <c r="C1020" s="24">
        <v>7741.0</v>
      </c>
      <c r="D1020" s="25">
        <v>-500.0</v>
      </c>
      <c r="E1020" s="26"/>
    </row>
    <row r="1021" ht="15.75" customHeight="1">
      <c r="A1021" s="22" t="s">
        <v>3069</v>
      </c>
      <c r="B1021" s="23">
        <v>16793.0</v>
      </c>
      <c r="C1021" s="24">
        <v>16793.0</v>
      </c>
      <c r="D1021" s="25">
        <v>0.0</v>
      </c>
      <c r="E1021" s="26"/>
    </row>
    <row r="1022" ht="15.75" customHeight="1">
      <c r="A1022" s="22" t="s">
        <v>3070</v>
      </c>
      <c r="B1022" s="23">
        <v>0.0</v>
      </c>
      <c r="C1022" s="24"/>
      <c r="D1022" s="25">
        <v>0.0</v>
      </c>
      <c r="E1022" s="26"/>
    </row>
    <row r="1023" ht="15.75" customHeight="1">
      <c r="A1023" s="22" t="s">
        <v>3072</v>
      </c>
      <c r="B1023" s="23">
        <v>0.0</v>
      </c>
      <c r="C1023" s="24"/>
      <c r="D1023" s="25">
        <v>0.0</v>
      </c>
      <c r="E1023" s="26"/>
    </row>
    <row r="1024" ht="15.75" customHeight="1">
      <c r="A1024" s="27" t="s">
        <v>3074</v>
      </c>
      <c r="B1024" s="23">
        <v>0.0</v>
      </c>
      <c r="C1024" s="24"/>
      <c r="D1024" s="25">
        <v>0.0</v>
      </c>
      <c r="E1024" s="26"/>
    </row>
    <row r="1025" ht="15.75" customHeight="1">
      <c r="A1025" s="27" t="s">
        <v>3075</v>
      </c>
      <c r="B1025" s="23">
        <v>0.0</v>
      </c>
      <c r="C1025" s="24"/>
      <c r="D1025" s="25">
        <v>0.0</v>
      </c>
      <c r="E1025" s="26"/>
    </row>
    <row r="1026" ht="15.75" customHeight="1">
      <c r="A1026" s="27" t="s">
        <v>3077</v>
      </c>
      <c r="B1026" s="23">
        <v>544.0</v>
      </c>
      <c r="C1026" s="24">
        <v>1044.0</v>
      </c>
      <c r="D1026" s="25">
        <v>500.0</v>
      </c>
      <c r="E1026" s="26" t="s">
        <v>3918</v>
      </c>
    </row>
    <row r="1027" ht="15.75" customHeight="1">
      <c r="A1027" s="27" t="s">
        <v>3078</v>
      </c>
      <c r="B1027" s="23">
        <v>560.0</v>
      </c>
      <c r="C1027" s="24">
        <v>480.0</v>
      </c>
      <c r="D1027" s="25">
        <v>-80.0</v>
      </c>
      <c r="E1027" s="26"/>
    </row>
    <row r="1028" ht="15.75" customHeight="1">
      <c r="A1028" s="28" t="s">
        <v>3079</v>
      </c>
      <c r="B1028" s="23">
        <v>0.0</v>
      </c>
      <c r="C1028" s="23">
        <v>0.0</v>
      </c>
      <c r="D1028" s="25">
        <v>0.0</v>
      </c>
      <c r="E1028" s="26"/>
    </row>
    <row r="1029" ht="15.75" customHeight="1">
      <c r="A1029" s="28" t="s">
        <v>3080</v>
      </c>
      <c r="B1029" s="23">
        <v>3763.0</v>
      </c>
      <c r="C1029" s="7">
        <v>3763.0</v>
      </c>
      <c r="D1029" s="25">
        <v>0.0</v>
      </c>
      <c r="E1029" s="26"/>
    </row>
    <row r="1030" ht="15.75" customHeight="1">
      <c r="A1030" s="28" t="s">
        <v>3081</v>
      </c>
      <c r="B1030" s="23">
        <v>18956.0</v>
      </c>
      <c r="C1030" s="7">
        <v>18956.0</v>
      </c>
      <c r="D1030" s="25">
        <v>0.0</v>
      </c>
      <c r="E1030" s="26"/>
    </row>
    <row r="1031" ht="15.75" customHeight="1">
      <c r="A1031" s="28" t="s">
        <v>3082</v>
      </c>
      <c r="B1031" s="23">
        <v>6025.0</v>
      </c>
      <c r="C1031" s="7">
        <v>6025.0</v>
      </c>
      <c r="D1031" s="25">
        <v>0.0</v>
      </c>
      <c r="E1031" s="26"/>
    </row>
    <row r="1032" ht="15.75" customHeight="1">
      <c r="A1032" s="28" t="s">
        <v>3084</v>
      </c>
      <c r="B1032" s="23">
        <v>737.0</v>
      </c>
      <c r="C1032" s="7">
        <v>737.0</v>
      </c>
      <c r="D1032" s="25">
        <v>0.0</v>
      </c>
      <c r="E1032" s="26"/>
    </row>
    <row r="1033" ht="15.75" customHeight="1">
      <c r="A1033" s="28" t="s">
        <v>3085</v>
      </c>
      <c r="B1033" s="23">
        <v>2131.0</v>
      </c>
      <c r="C1033" s="7">
        <v>2131.0</v>
      </c>
      <c r="D1033" s="25">
        <v>0.0</v>
      </c>
      <c r="E1033" s="26"/>
    </row>
    <row r="1034" ht="15.75" customHeight="1">
      <c r="A1034" s="29" t="s">
        <v>3086</v>
      </c>
      <c r="B1034" s="23">
        <v>55618.8</v>
      </c>
      <c r="C1034" s="7">
        <v>55618.79999999999</v>
      </c>
      <c r="D1034" s="31">
        <v>-1.4551915228366852E-11</v>
      </c>
      <c r="E1034" s="26"/>
    </row>
    <row r="1035" ht="15.75" customHeight="1">
      <c r="A1035" s="30" t="s">
        <v>3087</v>
      </c>
      <c r="B1035" s="31">
        <v>0.2000000000016371</v>
      </c>
      <c r="C1035" s="25">
        <v>-79.79999999998836</v>
      </c>
      <c r="D1035" s="25">
        <v>-79.99999999999</v>
      </c>
      <c r="E1035" s="32"/>
    </row>
    <row r="1036" ht="15.75" customHeight="1">
      <c r="A1036" s="7"/>
      <c r="B1036" s="46"/>
      <c r="C1036" s="47"/>
      <c r="D1036" s="47"/>
      <c r="E1036" s="48"/>
    </row>
    <row r="1037" ht="15.75" customHeight="1">
      <c r="A1037" s="7"/>
      <c r="B1037" s="46"/>
      <c r="C1037" s="47"/>
      <c r="D1037" s="47"/>
      <c r="E1037" s="48"/>
    </row>
    <row r="1038" ht="15.75" customHeight="1">
      <c r="A1038" s="3" t="s">
        <v>3088</v>
      </c>
      <c r="B1038" s="4"/>
      <c r="C1038" s="4"/>
      <c r="D1038" s="4"/>
      <c r="E1038" s="5"/>
    </row>
    <row r="1039" ht="15.75" customHeight="1">
      <c r="A1039" s="8"/>
      <c r="B1039" s="9"/>
      <c r="C1039" s="9"/>
      <c r="D1039" s="9"/>
      <c r="E1039" s="10"/>
    </row>
    <row r="1040" ht="15.75" customHeight="1">
      <c r="A1040" s="3" t="s">
        <v>3061</v>
      </c>
      <c r="B1040" s="4"/>
      <c r="C1040" s="4"/>
      <c r="D1040" s="4"/>
      <c r="E1040" s="5"/>
    </row>
    <row r="1041" ht="15.75" customHeight="1">
      <c r="A1041" s="8"/>
      <c r="B1041" s="9"/>
      <c r="C1041" s="9"/>
      <c r="D1041" s="9"/>
      <c r="E1041" s="10"/>
    </row>
    <row r="1042" ht="15.75" customHeight="1">
      <c r="A1042" s="11">
        <v>46082.0</v>
      </c>
      <c r="B1042" s="4"/>
      <c r="C1042" s="12" t="s">
        <v>3062</v>
      </c>
      <c r="D1042" s="13">
        <v>46082.0</v>
      </c>
      <c r="E1042" s="5"/>
    </row>
    <row r="1043" ht="15.75" customHeight="1">
      <c r="A1043" s="8"/>
      <c r="B1043" s="9"/>
      <c r="C1043" s="14"/>
      <c r="D1043" s="9"/>
      <c r="E1043" s="10"/>
    </row>
    <row r="1044" ht="15.75" customHeight="1">
      <c r="A1044" s="44" t="s">
        <v>3899</v>
      </c>
      <c r="B1044" s="5"/>
      <c r="C1044" s="14"/>
      <c r="D1044" s="45" t="s">
        <v>3899</v>
      </c>
      <c r="E1044" s="5"/>
    </row>
    <row r="1045" ht="15.75" customHeight="1">
      <c r="A1045" s="8"/>
      <c r="B1045" s="10"/>
      <c r="C1045" s="14"/>
      <c r="D1045" s="9"/>
      <c r="E1045" s="10"/>
    </row>
    <row r="1046" ht="15.75" customHeight="1">
      <c r="A1046" s="17" t="s">
        <v>3063</v>
      </c>
      <c r="B1046" s="4"/>
      <c r="C1046" s="4"/>
      <c r="D1046" s="4"/>
      <c r="E1046" s="5"/>
    </row>
    <row r="1047" ht="15.75" customHeight="1">
      <c r="A1047" s="18" t="s">
        <v>3064</v>
      </c>
      <c r="B1047" s="19" t="s">
        <v>3065</v>
      </c>
      <c r="C1047" s="20" t="s">
        <v>3066</v>
      </c>
      <c r="D1047" s="19" t="s">
        <v>3067</v>
      </c>
      <c r="E1047" s="21" t="s">
        <v>13</v>
      </c>
    </row>
    <row r="1048" ht="15.75" customHeight="1">
      <c r="A1048" s="22" t="s">
        <v>3068</v>
      </c>
      <c r="B1048" s="23">
        <v>244.0</v>
      </c>
      <c r="C1048" s="24">
        <v>244.0</v>
      </c>
      <c r="D1048" s="25">
        <v>0.0</v>
      </c>
      <c r="E1048" s="26"/>
    </row>
    <row r="1049" ht="15.75" customHeight="1">
      <c r="A1049" s="22" t="s">
        <v>3069</v>
      </c>
      <c r="B1049" s="23">
        <v>1647.0</v>
      </c>
      <c r="C1049" s="24">
        <v>1647.0</v>
      </c>
      <c r="D1049" s="25">
        <v>0.0</v>
      </c>
      <c r="E1049" s="26"/>
    </row>
    <row r="1050" ht="15.75" customHeight="1">
      <c r="A1050" s="22" t="s">
        <v>3070</v>
      </c>
      <c r="B1050" s="23">
        <v>0.0</v>
      </c>
      <c r="C1050" s="24"/>
      <c r="D1050" s="25">
        <v>0.0</v>
      </c>
      <c r="E1050" s="26"/>
    </row>
    <row r="1051" ht="15.75" customHeight="1">
      <c r="A1051" s="22" t="s">
        <v>3072</v>
      </c>
      <c r="B1051" s="23">
        <v>0.0</v>
      </c>
      <c r="C1051" s="24"/>
      <c r="D1051" s="25">
        <v>0.0</v>
      </c>
      <c r="E1051" s="26"/>
    </row>
    <row r="1052" ht="15.75" customHeight="1">
      <c r="A1052" s="27" t="s">
        <v>3074</v>
      </c>
      <c r="B1052" s="23">
        <v>0.0</v>
      </c>
      <c r="C1052" s="24"/>
      <c r="D1052" s="25">
        <v>0.0</v>
      </c>
      <c r="E1052" s="26"/>
    </row>
    <row r="1053" ht="15.75" customHeight="1">
      <c r="A1053" s="27" t="s">
        <v>3075</v>
      </c>
      <c r="B1053" s="23">
        <v>0.0</v>
      </c>
      <c r="C1053" s="24"/>
      <c r="D1053" s="25">
        <v>0.0</v>
      </c>
      <c r="E1053" s="26"/>
    </row>
    <row r="1054" ht="15.75" customHeight="1">
      <c r="A1054" s="27" t="s">
        <v>3077</v>
      </c>
      <c r="B1054" s="23">
        <v>0.0</v>
      </c>
      <c r="C1054" s="24"/>
      <c r="D1054" s="25">
        <v>0.0</v>
      </c>
      <c r="E1054" s="26"/>
    </row>
    <row r="1055" ht="15.75" customHeight="1">
      <c r="A1055" s="27" t="s">
        <v>3078</v>
      </c>
      <c r="B1055" s="23">
        <v>80.0</v>
      </c>
      <c r="C1055" s="24">
        <v>80.0</v>
      </c>
      <c r="D1055" s="25">
        <v>0.0</v>
      </c>
      <c r="E1055" s="26"/>
    </row>
    <row r="1056" ht="15.75" customHeight="1">
      <c r="A1056" s="28" t="s">
        <v>3079</v>
      </c>
      <c r="B1056" s="23">
        <v>0.0</v>
      </c>
      <c r="C1056" s="23">
        <v>0.0</v>
      </c>
      <c r="D1056" s="25">
        <v>0.0</v>
      </c>
      <c r="E1056" s="26"/>
    </row>
    <row r="1057" ht="15.75" customHeight="1">
      <c r="A1057" s="28" t="s">
        <v>3080</v>
      </c>
      <c r="B1057" s="23">
        <v>408.0</v>
      </c>
      <c r="C1057" s="7">
        <v>408.0</v>
      </c>
      <c r="D1057" s="25">
        <v>0.0</v>
      </c>
      <c r="E1057" s="26"/>
    </row>
    <row r="1058" ht="15.75" customHeight="1">
      <c r="A1058" s="28" t="s">
        <v>3081</v>
      </c>
      <c r="B1058" s="23">
        <v>971.0</v>
      </c>
      <c r="C1058" s="7">
        <v>971.0</v>
      </c>
      <c r="D1058" s="25">
        <v>0.0</v>
      </c>
      <c r="E1058" s="26"/>
    </row>
    <row r="1059" ht="15.75" customHeight="1">
      <c r="A1059" s="28" t="s">
        <v>3082</v>
      </c>
      <c r="B1059" s="23">
        <v>657.0</v>
      </c>
      <c r="C1059" s="7">
        <v>657.0</v>
      </c>
      <c r="D1059" s="25">
        <v>0.0</v>
      </c>
      <c r="E1059" s="26"/>
    </row>
    <row r="1060" ht="15.75" customHeight="1">
      <c r="A1060" s="28" t="s">
        <v>3084</v>
      </c>
      <c r="B1060" s="23">
        <v>0.0</v>
      </c>
      <c r="C1060" s="7">
        <v>0.0</v>
      </c>
      <c r="D1060" s="25">
        <v>0.0</v>
      </c>
      <c r="E1060" s="26"/>
    </row>
    <row r="1061" ht="15.75" customHeight="1">
      <c r="A1061" s="28" t="s">
        <v>3085</v>
      </c>
      <c r="B1061" s="23">
        <v>0.0</v>
      </c>
      <c r="C1061" s="7">
        <v>0.0</v>
      </c>
      <c r="D1061" s="25">
        <v>0.0</v>
      </c>
      <c r="E1061" s="26"/>
    </row>
    <row r="1062" ht="15.75" customHeight="1">
      <c r="A1062" s="29" t="s">
        <v>3086</v>
      </c>
      <c r="B1062" s="23">
        <v>4007.0</v>
      </c>
      <c r="C1062" s="7">
        <v>4007.0</v>
      </c>
      <c r="D1062" s="31">
        <v>0.0</v>
      </c>
      <c r="E1062" s="26"/>
    </row>
    <row r="1063" ht="15.75" customHeight="1">
      <c r="A1063" s="30" t="s">
        <v>3087</v>
      </c>
      <c r="B1063" s="31">
        <v>0.0</v>
      </c>
      <c r="C1063" s="25">
        <v>0.0</v>
      </c>
      <c r="D1063" s="25">
        <v>0.0</v>
      </c>
      <c r="E1063" s="32"/>
    </row>
    <row r="1064" ht="15.75" customHeight="1">
      <c r="A1064" s="7"/>
      <c r="B1064" s="46"/>
      <c r="C1064" s="47"/>
      <c r="D1064" s="47"/>
      <c r="E1064" s="48"/>
    </row>
    <row r="1065" ht="15.75" customHeight="1">
      <c r="A1065" s="7"/>
      <c r="B1065" s="46"/>
      <c r="C1065" s="47"/>
      <c r="D1065" s="47"/>
      <c r="E1065" s="48"/>
    </row>
    <row r="1066" ht="15.75" customHeight="1">
      <c r="A1066" s="3" t="s">
        <v>3088</v>
      </c>
      <c r="B1066" s="4"/>
      <c r="C1066" s="4"/>
      <c r="D1066" s="4"/>
      <c r="E1066" s="5"/>
    </row>
    <row r="1067" ht="15.75" customHeight="1">
      <c r="A1067" s="8"/>
      <c r="B1067" s="9"/>
      <c r="C1067" s="9"/>
      <c r="D1067" s="9"/>
      <c r="E1067" s="10"/>
    </row>
    <row r="1068" ht="15.75" customHeight="1">
      <c r="A1068" s="3" t="s">
        <v>3061</v>
      </c>
      <c r="B1068" s="4"/>
      <c r="C1068" s="4"/>
      <c r="D1068" s="4"/>
      <c r="E1068" s="5"/>
    </row>
    <row r="1069" ht="15.75" customHeight="1">
      <c r="A1069" s="8"/>
      <c r="B1069" s="9"/>
      <c r="C1069" s="9"/>
      <c r="D1069" s="9"/>
      <c r="E1069" s="10"/>
    </row>
    <row r="1070" ht="15.75" customHeight="1">
      <c r="A1070" s="11">
        <v>46083.0</v>
      </c>
      <c r="B1070" s="4"/>
      <c r="C1070" s="12" t="s">
        <v>3062</v>
      </c>
      <c r="D1070" s="13">
        <v>46089.0</v>
      </c>
      <c r="E1070" s="5"/>
    </row>
    <row r="1071" ht="15.75" customHeight="1">
      <c r="A1071" s="8"/>
      <c r="B1071" s="9"/>
      <c r="C1071" s="14"/>
      <c r="D1071" s="9"/>
      <c r="E1071" s="10"/>
    </row>
    <row r="1072" ht="15.75" customHeight="1">
      <c r="A1072" s="44" t="s">
        <v>3898</v>
      </c>
      <c r="B1072" s="5"/>
      <c r="C1072" s="14"/>
      <c r="D1072" s="45" t="s">
        <v>3899</v>
      </c>
      <c r="E1072" s="5"/>
    </row>
    <row r="1073" ht="15.75" customHeight="1">
      <c r="A1073" s="8"/>
      <c r="B1073" s="10"/>
      <c r="C1073" s="14"/>
      <c r="D1073" s="9"/>
      <c r="E1073" s="10"/>
    </row>
    <row r="1074" ht="15.75" customHeight="1">
      <c r="A1074" s="17" t="s">
        <v>3063</v>
      </c>
      <c r="B1074" s="4"/>
      <c r="C1074" s="4"/>
      <c r="D1074" s="4"/>
      <c r="E1074" s="5"/>
    </row>
    <row r="1075" ht="15.75" customHeight="1">
      <c r="A1075" s="18" t="s">
        <v>3064</v>
      </c>
      <c r="B1075" s="19" t="s">
        <v>3065</v>
      </c>
      <c r="C1075" s="20" t="s">
        <v>3066</v>
      </c>
      <c r="D1075" s="19" t="s">
        <v>3067</v>
      </c>
      <c r="E1075" s="21" t="s">
        <v>13</v>
      </c>
    </row>
    <row r="1076" ht="15.75" customHeight="1">
      <c r="A1076" s="22" t="s">
        <v>3068</v>
      </c>
      <c r="B1076" s="23">
        <v>13856.0</v>
      </c>
      <c r="C1076" s="24">
        <v>13356.0</v>
      </c>
      <c r="D1076" s="25">
        <v>-500.0</v>
      </c>
      <c r="E1076" s="26"/>
    </row>
    <row r="1077" ht="15.75" customHeight="1">
      <c r="A1077" s="22" t="s">
        <v>3069</v>
      </c>
      <c r="B1077" s="23">
        <v>12310.0</v>
      </c>
      <c r="C1077" s="24">
        <v>12310.0</v>
      </c>
      <c r="D1077" s="25">
        <v>0.0</v>
      </c>
      <c r="E1077" s="26"/>
    </row>
    <row r="1078" ht="15.75" customHeight="1">
      <c r="A1078" s="22" t="s">
        <v>3070</v>
      </c>
      <c r="B1078" s="23">
        <v>0.0</v>
      </c>
      <c r="C1078" s="24"/>
      <c r="D1078" s="25">
        <v>0.0</v>
      </c>
      <c r="E1078" s="26"/>
    </row>
    <row r="1079" ht="15.75" customHeight="1">
      <c r="A1079" s="22" t="s">
        <v>3072</v>
      </c>
      <c r="B1079" s="23">
        <v>0.0</v>
      </c>
      <c r="C1079" s="24"/>
      <c r="D1079" s="25">
        <v>0.0</v>
      </c>
      <c r="E1079" s="26"/>
    </row>
    <row r="1080" ht="15.75" customHeight="1">
      <c r="A1080" s="27" t="s">
        <v>3074</v>
      </c>
      <c r="B1080" s="23">
        <v>0.0</v>
      </c>
      <c r="C1080" s="24"/>
      <c r="D1080" s="25">
        <v>0.0</v>
      </c>
      <c r="E1080" s="26"/>
    </row>
    <row r="1081" ht="15.75" customHeight="1">
      <c r="A1081" s="27" t="s">
        <v>3075</v>
      </c>
      <c r="B1081" s="23">
        <v>0.0</v>
      </c>
      <c r="C1081" s="24"/>
      <c r="D1081" s="25">
        <v>0.0</v>
      </c>
      <c r="E1081" s="26"/>
    </row>
    <row r="1082" ht="15.75" customHeight="1">
      <c r="A1082" s="27" t="s">
        <v>3077</v>
      </c>
      <c r="B1082" s="23">
        <v>0.0</v>
      </c>
      <c r="C1082" s="24">
        <v>500.0</v>
      </c>
      <c r="D1082" s="25">
        <v>500.0</v>
      </c>
      <c r="E1082" s="26" t="s">
        <v>3089</v>
      </c>
    </row>
    <row r="1083" ht="15.75" customHeight="1">
      <c r="A1083" s="27" t="s">
        <v>3078</v>
      </c>
      <c r="B1083" s="23">
        <v>1200.0</v>
      </c>
      <c r="C1083" s="24">
        <v>1080.0</v>
      </c>
      <c r="D1083" s="25">
        <v>-120.0</v>
      </c>
      <c r="E1083" s="26"/>
    </row>
    <row r="1084" ht="15.75" customHeight="1">
      <c r="A1084" s="28" t="s">
        <v>3079</v>
      </c>
      <c r="B1084" s="23">
        <v>0.0</v>
      </c>
      <c r="C1084" s="23">
        <v>0.0</v>
      </c>
      <c r="D1084" s="25">
        <v>0.0</v>
      </c>
      <c r="E1084" s="26"/>
    </row>
    <row r="1085" ht="15.75" customHeight="1">
      <c r="A1085" s="28" t="s">
        <v>3080</v>
      </c>
      <c r="B1085" s="23">
        <v>5146.0</v>
      </c>
      <c r="C1085" s="7">
        <v>5146.0</v>
      </c>
      <c r="D1085" s="25">
        <v>0.0</v>
      </c>
      <c r="E1085" s="26"/>
    </row>
    <row r="1086" ht="15.75" customHeight="1">
      <c r="A1086" s="28" t="s">
        <v>3081</v>
      </c>
      <c r="B1086" s="23">
        <v>38530.42</v>
      </c>
      <c r="C1086" s="7">
        <v>38530.419999999984</v>
      </c>
      <c r="D1086" s="25">
        <v>-1.4551915228366852E-11</v>
      </c>
      <c r="E1086" s="26"/>
    </row>
    <row r="1087" ht="15.75" customHeight="1">
      <c r="A1087" s="28" t="s">
        <v>3082</v>
      </c>
      <c r="B1087" s="23">
        <v>9454.0</v>
      </c>
      <c r="C1087" s="7">
        <v>9454.0</v>
      </c>
      <c r="D1087" s="25">
        <v>0.0</v>
      </c>
      <c r="E1087" s="26"/>
    </row>
    <row r="1088" ht="15.75" customHeight="1">
      <c r="A1088" s="28" t="s">
        <v>3084</v>
      </c>
      <c r="B1088" s="23">
        <v>0.0</v>
      </c>
      <c r="C1088" s="7">
        <v>0.0</v>
      </c>
      <c r="D1088" s="25">
        <v>0.0</v>
      </c>
      <c r="E1088" s="26"/>
    </row>
    <row r="1089" ht="15.75" customHeight="1">
      <c r="A1089" s="28" t="s">
        <v>3085</v>
      </c>
      <c r="B1089" s="23">
        <v>2629.2</v>
      </c>
      <c r="C1089" s="7">
        <v>2629.2000000000003</v>
      </c>
      <c r="D1089" s="25">
        <v>4.547473508864641E-13</v>
      </c>
      <c r="E1089" s="26"/>
    </row>
    <row r="1090" ht="15.75" customHeight="1">
      <c r="A1090" s="29" t="s">
        <v>3086</v>
      </c>
      <c r="B1090" s="23">
        <v>80495.91999999998</v>
      </c>
      <c r="C1090" s="7">
        <v>80495.92000000003</v>
      </c>
      <c r="D1090" s="31">
        <v>4.3655745685100555E-11</v>
      </c>
      <c r="E1090" s="26"/>
    </row>
    <row r="1091" ht="15.75" customHeight="1">
      <c r="A1091" s="30" t="s">
        <v>3087</v>
      </c>
      <c r="B1091" s="31">
        <v>0.49999999999454303</v>
      </c>
      <c r="C1091" s="25">
        <v>-119.50000000004366</v>
      </c>
      <c r="D1091" s="25">
        <v>-120.0000000000382</v>
      </c>
      <c r="E1091" s="32"/>
    </row>
    <row r="1092" ht="15.75" customHeight="1">
      <c r="A1092" s="7"/>
      <c r="B1092" s="46"/>
      <c r="C1092" s="47"/>
      <c r="D1092" s="47"/>
      <c r="E1092" s="48"/>
    </row>
    <row r="1093" ht="15.75" customHeight="1">
      <c r="A1093" s="7"/>
      <c r="B1093" s="46"/>
      <c r="C1093" s="47"/>
      <c r="D1093" s="47"/>
      <c r="E1093" s="48"/>
    </row>
    <row r="1094" ht="15.75" customHeight="1">
      <c r="A1094" s="7"/>
      <c r="B1094" s="46"/>
      <c r="C1094" s="47"/>
      <c r="D1094" s="47"/>
      <c r="E1094" s="48"/>
    </row>
    <row r="1095" ht="15.75" customHeight="1">
      <c r="A1095" s="7"/>
      <c r="B1095" s="46"/>
      <c r="C1095" s="47"/>
      <c r="D1095" s="47"/>
      <c r="E1095" s="48"/>
    </row>
    <row r="1096" ht="15.75" customHeight="1">
      <c r="A1096" s="7"/>
      <c r="B1096" s="46"/>
      <c r="C1096" s="47"/>
      <c r="D1096" s="47"/>
      <c r="E1096" s="48"/>
    </row>
    <row r="1097" ht="15.75" customHeight="1">
      <c r="A1097" s="7"/>
      <c r="B1097" s="46"/>
      <c r="C1097" s="47"/>
      <c r="D1097" s="47"/>
      <c r="E1097" s="48"/>
    </row>
  </sheetData>
  <mergeCells count="312">
    <mergeCell ref="A738:E738"/>
    <mergeCell ref="A758:E759"/>
    <mergeCell ref="A760:E761"/>
    <mergeCell ref="A762:B763"/>
    <mergeCell ref="C762:C765"/>
    <mergeCell ref="D762:E763"/>
    <mergeCell ref="A764:B765"/>
    <mergeCell ref="D764:E765"/>
    <mergeCell ref="A766:E766"/>
    <mergeCell ref="A786:E787"/>
    <mergeCell ref="A788:E789"/>
    <mergeCell ref="A790:B791"/>
    <mergeCell ref="C790:C793"/>
    <mergeCell ref="A792:B793"/>
    <mergeCell ref="D622:E623"/>
    <mergeCell ref="D624:E625"/>
    <mergeCell ref="A626:E626"/>
    <mergeCell ref="A646:E647"/>
    <mergeCell ref="A648:E649"/>
    <mergeCell ref="C650:C653"/>
    <mergeCell ref="D650:E651"/>
    <mergeCell ref="D678:E679"/>
    <mergeCell ref="D680:E681"/>
    <mergeCell ref="D652:E653"/>
    <mergeCell ref="A654:E654"/>
    <mergeCell ref="A674:E675"/>
    <mergeCell ref="A676:E677"/>
    <mergeCell ref="A678:B679"/>
    <mergeCell ref="C678:C681"/>
    <mergeCell ref="A680:B681"/>
    <mergeCell ref="A682:E682"/>
    <mergeCell ref="A702:E703"/>
    <mergeCell ref="A704:E705"/>
    <mergeCell ref="A706:B707"/>
    <mergeCell ref="C706:C709"/>
    <mergeCell ref="D706:E707"/>
    <mergeCell ref="A708:B709"/>
    <mergeCell ref="D734:E735"/>
    <mergeCell ref="D736:E737"/>
    <mergeCell ref="D708:E709"/>
    <mergeCell ref="A710:E710"/>
    <mergeCell ref="A730:E731"/>
    <mergeCell ref="A732:E733"/>
    <mergeCell ref="A734:B735"/>
    <mergeCell ref="C734:C737"/>
    <mergeCell ref="A736:B737"/>
    <mergeCell ref="A818:B819"/>
    <mergeCell ref="A820:B821"/>
    <mergeCell ref="A906:E906"/>
    <mergeCell ref="A926:E927"/>
    <mergeCell ref="A928:E929"/>
    <mergeCell ref="A930:B931"/>
    <mergeCell ref="C930:C933"/>
    <mergeCell ref="D930:E931"/>
    <mergeCell ref="A932:B933"/>
    <mergeCell ref="D932:E933"/>
    <mergeCell ref="A934:E934"/>
    <mergeCell ref="A954:E955"/>
    <mergeCell ref="A956:E957"/>
    <mergeCell ref="A958:B959"/>
    <mergeCell ref="C958:C961"/>
    <mergeCell ref="A960:B961"/>
    <mergeCell ref="D958:E959"/>
    <mergeCell ref="D960:E961"/>
    <mergeCell ref="A962:E962"/>
    <mergeCell ref="A982:E983"/>
    <mergeCell ref="A984:E985"/>
    <mergeCell ref="C986:C989"/>
    <mergeCell ref="D986:E987"/>
    <mergeCell ref="D1014:E1015"/>
    <mergeCell ref="D1016:E1017"/>
    <mergeCell ref="D988:E989"/>
    <mergeCell ref="A990:E990"/>
    <mergeCell ref="A1010:E1011"/>
    <mergeCell ref="A1012:E1013"/>
    <mergeCell ref="A1014:B1015"/>
    <mergeCell ref="C1014:C1017"/>
    <mergeCell ref="A1016:B1017"/>
    <mergeCell ref="A1018:E1018"/>
    <mergeCell ref="A1038:E1039"/>
    <mergeCell ref="A1040:E1041"/>
    <mergeCell ref="A1042:B1043"/>
    <mergeCell ref="C1042:C1045"/>
    <mergeCell ref="D1042:E1043"/>
    <mergeCell ref="A1044:B1045"/>
    <mergeCell ref="D1070:E1071"/>
    <mergeCell ref="D1072:E1073"/>
    <mergeCell ref="D1044:E1045"/>
    <mergeCell ref="A1046:E1046"/>
    <mergeCell ref="A1066:E1067"/>
    <mergeCell ref="A1068:E1069"/>
    <mergeCell ref="A1070:B1071"/>
    <mergeCell ref="C1070:C1073"/>
    <mergeCell ref="A1072:B1073"/>
    <mergeCell ref="A1074:E1074"/>
    <mergeCell ref="D790:E791"/>
    <mergeCell ref="D792:E793"/>
    <mergeCell ref="A794:E794"/>
    <mergeCell ref="A814:E815"/>
    <mergeCell ref="A816:E817"/>
    <mergeCell ref="C818:C821"/>
    <mergeCell ref="D818:E819"/>
    <mergeCell ref="D846:E847"/>
    <mergeCell ref="D848:E849"/>
    <mergeCell ref="D820:E821"/>
    <mergeCell ref="A822:E822"/>
    <mergeCell ref="A842:E843"/>
    <mergeCell ref="A844:E845"/>
    <mergeCell ref="A846:B847"/>
    <mergeCell ref="C846:C849"/>
    <mergeCell ref="A848:B849"/>
    <mergeCell ref="A850:E850"/>
    <mergeCell ref="A870:E871"/>
    <mergeCell ref="A872:E873"/>
    <mergeCell ref="A874:B875"/>
    <mergeCell ref="C874:C877"/>
    <mergeCell ref="D874:E875"/>
    <mergeCell ref="A876:B877"/>
    <mergeCell ref="D902:E903"/>
    <mergeCell ref="D904:E905"/>
    <mergeCell ref="D876:E877"/>
    <mergeCell ref="A878:E878"/>
    <mergeCell ref="A898:E899"/>
    <mergeCell ref="A900:E901"/>
    <mergeCell ref="A902:B903"/>
    <mergeCell ref="C902:C905"/>
    <mergeCell ref="A904:B905"/>
    <mergeCell ref="A986:B987"/>
    <mergeCell ref="A988:B989"/>
    <mergeCell ref="A1:E2"/>
    <mergeCell ref="A3:E4"/>
    <mergeCell ref="A5:B6"/>
    <mergeCell ref="C5:C8"/>
    <mergeCell ref="D5:E6"/>
    <mergeCell ref="A7:B8"/>
    <mergeCell ref="D7:E8"/>
    <mergeCell ref="A9:E9"/>
    <mergeCell ref="A30:E31"/>
    <mergeCell ref="A32:E33"/>
    <mergeCell ref="A34:B35"/>
    <mergeCell ref="C34:C37"/>
    <mergeCell ref="D34:E35"/>
    <mergeCell ref="A36:B37"/>
    <mergeCell ref="D62:E63"/>
    <mergeCell ref="D64:E65"/>
    <mergeCell ref="D36:E37"/>
    <mergeCell ref="A38:E38"/>
    <mergeCell ref="A58:E59"/>
    <mergeCell ref="A60:E61"/>
    <mergeCell ref="A62:B63"/>
    <mergeCell ref="C62:C65"/>
    <mergeCell ref="A64:B65"/>
    <mergeCell ref="A66:E66"/>
    <mergeCell ref="A86:E87"/>
    <mergeCell ref="A88:E89"/>
    <mergeCell ref="A90:B91"/>
    <mergeCell ref="C90:C93"/>
    <mergeCell ref="D90:E91"/>
    <mergeCell ref="A92:B93"/>
    <mergeCell ref="D118:E119"/>
    <mergeCell ref="D120:E121"/>
    <mergeCell ref="D92:E93"/>
    <mergeCell ref="A94:E94"/>
    <mergeCell ref="A114:E115"/>
    <mergeCell ref="A116:E117"/>
    <mergeCell ref="A118:B119"/>
    <mergeCell ref="C118:C121"/>
    <mergeCell ref="A120:B121"/>
    <mergeCell ref="A234:E234"/>
    <mergeCell ref="A254:E255"/>
    <mergeCell ref="A256:E257"/>
    <mergeCell ref="A258:B259"/>
    <mergeCell ref="C258:C261"/>
    <mergeCell ref="D258:E259"/>
    <mergeCell ref="A260:B261"/>
    <mergeCell ref="D260:E261"/>
    <mergeCell ref="A262:E262"/>
    <mergeCell ref="A282:E283"/>
    <mergeCell ref="A284:E285"/>
    <mergeCell ref="A286:B287"/>
    <mergeCell ref="C286:C289"/>
    <mergeCell ref="A288:B289"/>
    <mergeCell ref="A122:E122"/>
    <mergeCell ref="A142:E143"/>
    <mergeCell ref="A144:E145"/>
    <mergeCell ref="A146:B147"/>
    <mergeCell ref="C146:C149"/>
    <mergeCell ref="D146:E147"/>
    <mergeCell ref="A148:B149"/>
    <mergeCell ref="D174:E175"/>
    <mergeCell ref="D176:E177"/>
    <mergeCell ref="D148:E149"/>
    <mergeCell ref="A150:E150"/>
    <mergeCell ref="A170:E171"/>
    <mergeCell ref="A172:E173"/>
    <mergeCell ref="A174:B175"/>
    <mergeCell ref="C174:C177"/>
    <mergeCell ref="A176:B177"/>
    <mergeCell ref="A178:E178"/>
    <mergeCell ref="A198:E199"/>
    <mergeCell ref="A200:E201"/>
    <mergeCell ref="A202:B203"/>
    <mergeCell ref="C202:C205"/>
    <mergeCell ref="D202:E203"/>
    <mergeCell ref="A204:B205"/>
    <mergeCell ref="D230:E231"/>
    <mergeCell ref="D232:E233"/>
    <mergeCell ref="D204:E205"/>
    <mergeCell ref="A206:E206"/>
    <mergeCell ref="A226:E227"/>
    <mergeCell ref="A228:E229"/>
    <mergeCell ref="A230:B231"/>
    <mergeCell ref="C230:C233"/>
    <mergeCell ref="A232:B233"/>
    <mergeCell ref="A314:B315"/>
    <mergeCell ref="A316:B317"/>
    <mergeCell ref="A402:E402"/>
    <mergeCell ref="A422:E423"/>
    <mergeCell ref="A424:E425"/>
    <mergeCell ref="A426:B427"/>
    <mergeCell ref="C426:C429"/>
    <mergeCell ref="D426:E427"/>
    <mergeCell ref="A428:B429"/>
    <mergeCell ref="D428:E429"/>
    <mergeCell ref="A430:E430"/>
    <mergeCell ref="A450:E451"/>
    <mergeCell ref="A452:E453"/>
    <mergeCell ref="A454:B455"/>
    <mergeCell ref="C454:C457"/>
    <mergeCell ref="A456:B457"/>
    <mergeCell ref="D286:E287"/>
    <mergeCell ref="D288:E289"/>
    <mergeCell ref="A290:E290"/>
    <mergeCell ref="A310:E311"/>
    <mergeCell ref="A312:E313"/>
    <mergeCell ref="C314:C317"/>
    <mergeCell ref="D314:E315"/>
    <mergeCell ref="D342:E343"/>
    <mergeCell ref="D344:E345"/>
    <mergeCell ref="D316:E317"/>
    <mergeCell ref="A318:E318"/>
    <mergeCell ref="A338:E339"/>
    <mergeCell ref="A340:E341"/>
    <mergeCell ref="A342:B343"/>
    <mergeCell ref="C342:C345"/>
    <mergeCell ref="A344:B345"/>
    <mergeCell ref="A346:E346"/>
    <mergeCell ref="A366:E367"/>
    <mergeCell ref="A368:E369"/>
    <mergeCell ref="A370:B371"/>
    <mergeCell ref="C370:C373"/>
    <mergeCell ref="D370:E371"/>
    <mergeCell ref="A372:B373"/>
    <mergeCell ref="D398:E399"/>
    <mergeCell ref="D400:E401"/>
    <mergeCell ref="D372:E373"/>
    <mergeCell ref="A374:E374"/>
    <mergeCell ref="A394:E395"/>
    <mergeCell ref="A396:E397"/>
    <mergeCell ref="A398:B399"/>
    <mergeCell ref="C398:C401"/>
    <mergeCell ref="A400:B401"/>
    <mergeCell ref="A482:B483"/>
    <mergeCell ref="A484:B485"/>
    <mergeCell ref="A570:E570"/>
    <mergeCell ref="A590:E591"/>
    <mergeCell ref="A592:E593"/>
    <mergeCell ref="A594:B595"/>
    <mergeCell ref="C594:C597"/>
    <mergeCell ref="D594:E595"/>
    <mergeCell ref="A596:B597"/>
    <mergeCell ref="D596:E597"/>
    <mergeCell ref="A598:E598"/>
    <mergeCell ref="A618:E619"/>
    <mergeCell ref="A620:E621"/>
    <mergeCell ref="A622:B623"/>
    <mergeCell ref="C622:C625"/>
    <mergeCell ref="A624:B625"/>
    <mergeCell ref="D454:E455"/>
    <mergeCell ref="D456:E457"/>
    <mergeCell ref="A458:E458"/>
    <mergeCell ref="A478:E479"/>
    <mergeCell ref="A480:E481"/>
    <mergeCell ref="C482:C485"/>
    <mergeCell ref="D482:E483"/>
    <mergeCell ref="D510:E511"/>
    <mergeCell ref="D512:E513"/>
    <mergeCell ref="D484:E485"/>
    <mergeCell ref="A486:E486"/>
    <mergeCell ref="A506:E507"/>
    <mergeCell ref="A508:E509"/>
    <mergeCell ref="A510:B511"/>
    <mergeCell ref="C510:C513"/>
    <mergeCell ref="A512:B513"/>
    <mergeCell ref="A514:E514"/>
    <mergeCell ref="A534:E535"/>
    <mergeCell ref="A536:E537"/>
    <mergeCell ref="A538:B539"/>
    <mergeCell ref="C538:C541"/>
    <mergeCell ref="D538:E539"/>
    <mergeCell ref="A540:B541"/>
    <mergeCell ref="D566:E567"/>
    <mergeCell ref="D568:E569"/>
    <mergeCell ref="D540:E541"/>
    <mergeCell ref="A542:E542"/>
    <mergeCell ref="A562:E563"/>
    <mergeCell ref="A564:E565"/>
    <mergeCell ref="A566:B567"/>
    <mergeCell ref="C566:C569"/>
    <mergeCell ref="A568:B569"/>
    <mergeCell ref="A650:B651"/>
    <mergeCell ref="A652:B653"/>
  </mergeCells>
  <conditionalFormatting sqref="B26:C26 B55:C55 B83:C83 B111:C111 B139:C139 B167:C167 B195:C195 B223:C223 B251:C251 B279:C279 B307:C307 B335:C335 B363:C363 B391:C391 B419:C419 B447:C447 B475:C475 B503:C503 B531:C531 B559:C559 B587:C587 B615:C615 B643:C643 B671:C671 B699:C699 B727:C727 B755:C755 B783:C783 B811:C811 B839:C839 B867:C867 B895:C895 B923:C923 B951:C951 B979:C981 B991:D1009 B1019:D1037 B1047:D1065 B1075:D1097 C986:D989 C1014:D1017 C1042:D1045 C1070:D1071 C1072:D1073 D11:D26 D40:D55 D68:D83 D96:D111 D124:D139 D152:D167 D180:D195 D208:D223 D236:D251 D264:D279 D292:D307 D320:D335 D348:D363 D376:D391 D404:D419 D432:D447 D460:D475 D488:D503 D516:D531 D544:D559 D572:D587 D600:D615 D628:D643 D656:D671 D684:D699 D712:D727 D740:D755 D768:D783 D796:D811 D824:D839 D852:D867 D880:D895 D908:D923 D936:D951 D964:D981">
    <cfRule type="cellIs" dxfId="0" priority="1" operator="lessThan">
      <formula>0</formula>
    </cfRule>
  </conditionalFormatting>
  <conditionalFormatting sqref="A7:B8 A36:B37 A64:B65 A92:B93 A120:B121 A148:B149 A176:B177 A204:B205 A232:B233 A260:B261 A288:B289 A316:B317 A344:B345 A372:B373 A400:B401 A428:B429 A456:B457 A484:B485 A512:B513 A540:B541 A568:B569 A596:B597 A624:B625 A652:B653 A680:B681 A708:B709 A736:B737 A764:B765 A792:B793 A820:B821 A848:B849 A876:B877 A904:B905 A932:B933 A960:B961 A988:B989 A1016:B1017 A1044:B1045 A1072:B1073">
    <cfRule type="cellIs" dxfId="1" priority="2" operator="notEqual">
      <formula>"Pondělí"</formula>
    </cfRule>
  </conditionalFormatting>
  <conditionalFormatting sqref="D7:E8 D36:E37 D64:E65 D92:E93 D120:E121 D148:E149 D176:E177 D204:E205 D232:E233 D260:E261 D288:E289 D316:E317 D344:E345 D372:E373 D400:E401 D428:E429 D456:E457 D484:E485 D512:E513 D540:E541 D568:E569 D596:E597 D624:E625 D652:E653 D680:E681 D708:E709 D736:E737 D764:E765 D792:E793 D820:E821 D848:E849 D876:E877 D904:E905 D932:E933 D960:E961 D988:E989 D1016:E1017 D1044:E1045 D1072:E1073">
    <cfRule type="cellIs" dxfId="1" priority="3" operator="notEqual">
      <formula>"Neděle"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hidden="1" customHeight="1">
      <c r="A1" s="3" t="s">
        <v>3059</v>
      </c>
      <c r="B1" s="4"/>
      <c r="C1" s="4"/>
      <c r="D1" s="4"/>
      <c r="E1" s="5"/>
    </row>
    <row r="2" ht="15.75" hidden="1" customHeight="1">
      <c r="A2" s="8"/>
      <c r="B2" s="9"/>
      <c r="C2" s="9"/>
      <c r="D2" s="9"/>
      <c r="E2" s="10"/>
    </row>
    <row r="3" ht="15.75" hidden="1" customHeight="1">
      <c r="A3" s="3" t="s">
        <v>3061</v>
      </c>
      <c r="B3" s="4"/>
      <c r="C3" s="4"/>
      <c r="D3" s="4"/>
      <c r="E3" s="5"/>
    </row>
    <row r="4" ht="15.75" hidden="1" customHeight="1">
      <c r="A4" s="8"/>
      <c r="B4" s="9"/>
      <c r="C4" s="9"/>
      <c r="D4" s="9"/>
      <c r="E4" s="10"/>
    </row>
    <row r="5" ht="15.75" hidden="1" customHeight="1">
      <c r="A5" s="11">
        <v>45536.0</v>
      </c>
      <c r="B5" s="4"/>
      <c r="C5" s="12" t="s">
        <v>3062</v>
      </c>
      <c r="D5" s="13">
        <v>45536.0</v>
      </c>
      <c r="E5" s="5"/>
    </row>
    <row r="6" ht="15.75" hidden="1" customHeight="1">
      <c r="A6" s="8"/>
      <c r="B6" s="9"/>
      <c r="C6" s="14"/>
      <c r="D6" s="9"/>
      <c r="E6" s="10"/>
    </row>
    <row r="7" ht="15.75" hidden="1" customHeight="1">
      <c r="A7" s="15" t="str">
        <f>CHOOSE(WEEKDAY(A5), "Neděle", "Pondělí", "Úterý", "Středa", "Čtvrtek", "Pátek", "Sobota")</f>
        <v>Neděle</v>
      </c>
      <c r="B7" s="5"/>
      <c r="C7" s="14"/>
      <c r="D7" s="16" t="str">
        <f>CHOOSE(WEEKDAY(D5), "Neděle", "Pondělí", "Úterý", "Středa", "Čtvrtek", "Pátek", "Sobota")</f>
        <v>Neděle</v>
      </c>
      <c r="E7" s="5"/>
    </row>
    <row r="8" ht="15.75" hidden="1" customHeight="1">
      <c r="A8" s="8"/>
      <c r="B8" s="10"/>
      <c r="C8" s="14"/>
      <c r="D8" s="9"/>
      <c r="E8" s="10"/>
    </row>
    <row r="9" ht="15.75" hidden="1" customHeight="1">
      <c r="A9" s="17" t="s">
        <v>3063</v>
      </c>
      <c r="B9" s="4"/>
      <c r="C9" s="4"/>
      <c r="D9" s="4"/>
      <c r="E9" s="5"/>
    </row>
    <row r="10" ht="15.75" hidden="1" customHeight="1">
      <c r="A10" s="18" t="s">
        <v>3064</v>
      </c>
      <c r="B10" s="19" t="s">
        <v>3065</v>
      </c>
      <c r="C10" s="20" t="s">
        <v>3066</v>
      </c>
      <c r="D10" s="19" t="s">
        <v>3067</v>
      </c>
      <c r="E10" s="21" t="s">
        <v>13</v>
      </c>
    </row>
    <row r="11" ht="15.75" hidden="1" customHeight="1">
      <c r="A11" s="22" t="s">
        <v>3068</v>
      </c>
      <c r="B11" s="23">
        <v>8432.0</v>
      </c>
      <c r="C11" s="24">
        <v>8432.0</v>
      </c>
      <c r="D11" s="25">
        <f t="shared" ref="D11:D26" si="1">C11-B11</f>
        <v>0</v>
      </c>
      <c r="E11" s="33"/>
    </row>
    <row r="12" ht="15.75" hidden="1" customHeight="1">
      <c r="A12" s="22" t="s">
        <v>3069</v>
      </c>
      <c r="B12" s="23">
        <v>2900.0</v>
      </c>
      <c r="C12" s="24">
        <v>2899.0</v>
      </c>
      <c r="D12" s="25">
        <f t="shared" si="1"/>
        <v>-1</v>
      </c>
      <c r="E12" s="33"/>
    </row>
    <row r="13" ht="15.75" hidden="1" customHeight="1">
      <c r="A13" s="22" t="s">
        <v>3070</v>
      </c>
      <c r="B13" s="23">
        <v>0.0</v>
      </c>
      <c r="C13" s="24"/>
      <c r="D13" s="25">
        <f t="shared" si="1"/>
        <v>0</v>
      </c>
      <c r="E13" s="33"/>
    </row>
    <row r="14" ht="15.75" hidden="1" customHeight="1">
      <c r="A14" s="22" t="s">
        <v>3072</v>
      </c>
      <c r="B14" s="23">
        <v>0.0</v>
      </c>
      <c r="C14" s="24"/>
      <c r="D14" s="25">
        <f t="shared" si="1"/>
        <v>0</v>
      </c>
      <c r="E14" s="33"/>
    </row>
    <row r="15" ht="15.75" hidden="1" customHeight="1">
      <c r="A15" s="27" t="s">
        <v>3074</v>
      </c>
      <c r="B15" s="23">
        <v>0.0</v>
      </c>
      <c r="C15" s="24"/>
      <c r="D15" s="25">
        <f t="shared" si="1"/>
        <v>0</v>
      </c>
      <c r="E15" s="33"/>
    </row>
    <row r="16" ht="15.75" hidden="1" customHeight="1">
      <c r="A16" s="27" t="s">
        <v>3075</v>
      </c>
      <c r="B16" s="23">
        <v>0.0</v>
      </c>
      <c r="C16" s="24"/>
      <c r="D16" s="25">
        <f t="shared" si="1"/>
        <v>0</v>
      </c>
      <c r="E16" s="33"/>
    </row>
    <row r="17" ht="15.75" hidden="1" customHeight="1">
      <c r="A17" s="27" t="s">
        <v>3077</v>
      </c>
      <c r="B17" s="23">
        <v>0.0</v>
      </c>
      <c r="C17" s="24"/>
      <c r="D17" s="25">
        <f t="shared" si="1"/>
        <v>0</v>
      </c>
      <c r="E17" s="33"/>
    </row>
    <row r="18" ht="15.75" hidden="1" customHeight="1">
      <c r="A18" s="27" t="s">
        <v>3078</v>
      </c>
      <c r="B18" s="23">
        <v>920.0</v>
      </c>
      <c r="C18" s="24">
        <v>920.0</v>
      </c>
      <c r="D18" s="25">
        <f t="shared" si="1"/>
        <v>0</v>
      </c>
      <c r="E18" s="33"/>
    </row>
    <row r="19" ht="15.75" hidden="1" customHeight="1">
      <c r="A19" s="28" t="s">
        <v>3079</v>
      </c>
      <c r="B19" s="23">
        <v>5755.0</v>
      </c>
      <c r="C19" s="23">
        <f t="array" ref="C19">SUMIFS(INDIRECT(A1 &amp; " Restia!C:C"), INDIRECT(A1 &amp; " Restia!A:A"), A19, INDIRECT(A1 &amp; " Restia!B:B"), "&lt;&gt;canceled")</f>
        <v>84725</v>
      </c>
      <c r="D19" s="25">
        <f t="shared" si="1"/>
        <v>78970</v>
      </c>
      <c r="E19" s="33"/>
    </row>
    <row r="20" ht="15.75" hidden="1" customHeight="1">
      <c r="A20" s="28" t="s">
        <v>3080</v>
      </c>
      <c r="B20" s="23">
        <v>3381.0</v>
      </c>
      <c r="C20" s="7">
        <f t="array" ref="C20">SUMIFS( INDIRECT(A1 &amp; " Restia!C:C"), INDIRECT(A1 &amp; " Restia!A:A"), A20, INDIRECT(A1 &amp; " Restia!B:B"), "&lt;&gt;canceled" )</f>
        <v>34212</v>
      </c>
      <c r="D20" s="25">
        <f t="shared" si="1"/>
        <v>30831</v>
      </c>
      <c r="E20" s="33"/>
    </row>
    <row r="21" ht="15.75" hidden="1" customHeight="1">
      <c r="A21" s="28" t="s">
        <v>3081</v>
      </c>
      <c r="B21" s="23">
        <v>9974.0</v>
      </c>
      <c r="C21" s="7">
        <f t="array" ref="C21">SUMIFS( INDIRECT(A1 &amp; " Restia!C:C"), INDIRECT(A1 &amp; " Restia!A:A"), "damejidlo", INDIRECT(A1 &amp; " Restia!G:G"), "online", INDIRECT(A1 &amp; " Restia!B:B"), "&lt;&gt;canceled" )</f>
        <v>85418</v>
      </c>
      <c r="D21" s="25">
        <f t="shared" si="1"/>
        <v>75444</v>
      </c>
      <c r="E21" s="33"/>
    </row>
    <row r="22" ht="15.75" hidden="1" customHeight="1">
      <c r="A22" s="28" t="s">
        <v>3082</v>
      </c>
      <c r="B22" s="23">
        <v>15597.0</v>
      </c>
      <c r="C22" s="7">
        <f t="array" ref="C22">SUMIFS( INDIRECT(A1 &amp; " Restia!C:C"), INDIRECT(A1 &amp; " Restia!A:A"), "generic", INDIRECT(A1 &amp; " Restia!G:G"), "online", INDIRECT(A1 &amp; " Restia!B:B"), "&lt;&gt;canceled" )</f>
        <v>95186</v>
      </c>
      <c r="D22" s="25">
        <f t="shared" si="1"/>
        <v>79589</v>
      </c>
      <c r="E22" s="33"/>
    </row>
    <row r="23" ht="15.75" hidden="1" customHeight="1">
      <c r="A23" s="28" t="s">
        <v>3084</v>
      </c>
      <c r="B23" s="23">
        <v>1831.0</v>
      </c>
      <c r="C23" s="7">
        <f t="array" ref="C23">SUMIFS( INDIRECT(A1 &amp; " Restia!C:C"), INDIRECT(A1 &amp; " Restia!E:E"), "wolt kurýr", INDIRECT(A1 &amp; " Restia!A:A"), "&lt;&gt;wolt", INDIRECT(A1 &amp; " Restia!G:G"), "cash", INDIRECT(A1 &amp; " Restia!B:B"), "&lt;&gt;canceled" )</f>
        <v>2265</v>
      </c>
      <c r="D23" s="25">
        <f t="shared" si="1"/>
        <v>434</v>
      </c>
      <c r="E23" s="33"/>
    </row>
    <row r="24" ht="15.75" hidden="1" customHeight="1">
      <c r="A24" s="28" t="s">
        <v>3085</v>
      </c>
      <c r="B24" s="23">
        <v>3356.0</v>
      </c>
      <c r="C24" s="7">
        <f t="array" ref="C24">SUMIFS( INDIRECT(A1 &amp; " Restia!C:C"), INDIRECT(A1 &amp; " Restia!A:A"), "damejidlo", INDIRECT(A1 &amp; " Restia!G:G"), "cash", INDIRECT(A1 &amp; " Restia!B:B"), "&lt;&gt;canceled")</f>
        <v>9425</v>
      </c>
      <c r="D24" s="25">
        <f t="shared" si="1"/>
        <v>6069</v>
      </c>
      <c r="E24" s="33"/>
    </row>
    <row r="25" ht="15.75" hidden="1" customHeight="1">
      <c r="A25" s="29" t="s">
        <v>3086</v>
      </c>
      <c r="B25" s="23">
        <v>48789.5</v>
      </c>
      <c r="C25" s="7">
        <f t="array" ref="C25">SUM(INDIRECT(A1 &amp; " Restia!C:C")) - SUMIFS(INDIRECT(A1 &amp; " Restia!C:C"), INDIRECT(A1 &amp; " Restia!B:B"), "canceled")</f>
        <v>369142.5</v>
      </c>
      <c r="D25" s="25">
        <f t="shared" si="1"/>
        <v>320353</v>
      </c>
      <c r="E25" s="33"/>
    </row>
    <row r="26" ht="15.75" hidden="1" customHeight="1">
      <c r="A26" s="30" t="s">
        <v>3087</v>
      </c>
      <c r="B26" s="31">
        <v>0.5</v>
      </c>
      <c r="C26" s="25">
        <f>sum(C11:C23)-C25</f>
        <v>-55085.5</v>
      </c>
      <c r="D26" s="31">
        <f t="shared" si="1"/>
        <v>-55086</v>
      </c>
      <c r="E26" s="37"/>
    </row>
    <row r="27" ht="15.75" hidden="1" customHeight="1"/>
    <row r="28" ht="15.75" hidden="1" customHeight="1"/>
    <row r="29" ht="15.75" hidden="1" customHeight="1">
      <c r="A29" s="3" t="s">
        <v>3059</v>
      </c>
      <c r="B29" s="4"/>
      <c r="C29" s="4"/>
      <c r="D29" s="4"/>
      <c r="E29" s="5"/>
    </row>
    <row r="30" ht="15.75" hidden="1" customHeight="1">
      <c r="A30" s="8"/>
      <c r="B30" s="9"/>
      <c r="C30" s="9"/>
      <c r="D30" s="9"/>
      <c r="E30" s="10"/>
    </row>
    <row r="31" ht="15.75" hidden="1" customHeight="1">
      <c r="A31" s="3" t="s">
        <v>3061</v>
      </c>
      <c r="B31" s="4"/>
      <c r="C31" s="4"/>
      <c r="D31" s="4"/>
      <c r="E31" s="5"/>
    </row>
    <row r="32" ht="15.75" hidden="1" customHeight="1">
      <c r="A32" s="8"/>
      <c r="B32" s="9"/>
      <c r="C32" s="9"/>
      <c r="D32" s="9"/>
      <c r="E32" s="10"/>
    </row>
    <row r="33" ht="15.75" hidden="1" customHeight="1">
      <c r="A33" s="11">
        <v>45537.0</v>
      </c>
      <c r="B33" s="4"/>
      <c r="C33" s="12" t="s">
        <v>3062</v>
      </c>
      <c r="D33" s="13">
        <v>45543.0</v>
      </c>
      <c r="E33" s="5"/>
    </row>
    <row r="34" ht="15.75" hidden="1" customHeight="1">
      <c r="A34" s="8"/>
      <c r="B34" s="9"/>
      <c r="C34" s="14"/>
      <c r="D34" s="9"/>
      <c r="E34" s="10"/>
    </row>
    <row r="35" ht="15.75" hidden="1" customHeight="1">
      <c r="A35" s="15" t="str">
        <f>CHOOSE(WEEKDAY(A33), "Neděle", "Pondělí", "Úterý", "Středa", "Čtvrtek", "Pátek", "Sobota")</f>
        <v>Pondělí</v>
      </c>
      <c r="B35" s="5"/>
      <c r="C35" s="14"/>
      <c r="D35" s="16" t="str">
        <f>CHOOSE(WEEKDAY(D33), "Neděle", "Pondělí", "Úterý", "Středa", "Čtvrtek", "Pátek", "Sobota")</f>
        <v>Neděle</v>
      </c>
      <c r="E35" s="5"/>
    </row>
    <row r="36" ht="15.75" hidden="1" customHeight="1">
      <c r="A36" s="8"/>
      <c r="B36" s="10"/>
      <c r="C36" s="14"/>
      <c r="D36" s="9"/>
      <c r="E36" s="10"/>
    </row>
    <row r="37" ht="15.75" hidden="1" customHeight="1">
      <c r="A37" s="17" t="s">
        <v>3063</v>
      </c>
      <c r="B37" s="4"/>
      <c r="C37" s="4"/>
      <c r="D37" s="4"/>
      <c r="E37" s="5"/>
    </row>
    <row r="38" ht="15.75" hidden="1" customHeight="1">
      <c r="A38" s="18" t="s">
        <v>3064</v>
      </c>
      <c r="B38" s="19" t="s">
        <v>3065</v>
      </c>
      <c r="C38" s="20" t="s">
        <v>3066</v>
      </c>
      <c r="D38" s="19" t="s">
        <v>3067</v>
      </c>
      <c r="E38" s="21" t="s">
        <v>13</v>
      </c>
    </row>
    <row r="39" ht="15.75" hidden="1" customHeight="1">
      <c r="A39" s="22" t="s">
        <v>3068</v>
      </c>
      <c r="B39" s="23">
        <v>34345.0</v>
      </c>
      <c r="C39" s="24">
        <f>(1000*1)+(500*11)+(200*28)+(100*8)+(50*3)+(20*3)+(10*3)+(5*2)+(2*1)</f>
        <v>13152</v>
      </c>
      <c r="D39" s="25">
        <f t="shared" ref="D39:D54" si="2">C39-B39</f>
        <v>-21193</v>
      </c>
      <c r="E39" s="33" t="s">
        <v>3919</v>
      </c>
    </row>
    <row r="40" ht="15.75" hidden="1" customHeight="1">
      <c r="A40" s="22" t="s">
        <v>3069</v>
      </c>
      <c r="B40" s="23">
        <v>26280.0</v>
      </c>
      <c r="C40" s="24">
        <f>3155+4486+4117+3254+2199+3317+5752</f>
        <v>26280</v>
      </c>
      <c r="D40" s="25">
        <f t="shared" si="2"/>
        <v>0</v>
      </c>
      <c r="E40" s="33"/>
    </row>
    <row r="41" ht="15.75" hidden="1" customHeight="1">
      <c r="A41" s="22" t="s">
        <v>3070</v>
      </c>
      <c r="B41" s="23">
        <v>270.0</v>
      </c>
      <c r="C41" s="24">
        <f>90*3</f>
        <v>270</v>
      </c>
      <c r="D41" s="25">
        <f t="shared" si="2"/>
        <v>0</v>
      </c>
      <c r="E41" s="33"/>
    </row>
    <row r="42" ht="15.75" hidden="1" customHeight="1">
      <c r="A42" s="22" t="s">
        <v>3072</v>
      </c>
      <c r="B42" s="23">
        <v>4100.0</v>
      </c>
      <c r="C42" s="24">
        <f>500+2000+500+500+600</f>
        <v>4100</v>
      </c>
      <c r="D42" s="25">
        <f t="shared" si="2"/>
        <v>0</v>
      </c>
      <c r="E42" s="33"/>
    </row>
    <row r="43" ht="15.75" hidden="1" customHeight="1">
      <c r="A43" s="27" t="s">
        <v>3074</v>
      </c>
      <c r="B43" s="23">
        <v>1000.0</v>
      </c>
      <c r="C43" s="24"/>
      <c r="D43" s="25">
        <f t="shared" si="2"/>
        <v>-1000</v>
      </c>
      <c r="E43" s="33"/>
    </row>
    <row r="44" ht="15.75" hidden="1" customHeight="1">
      <c r="A44" s="27" t="s">
        <v>3075</v>
      </c>
      <c r="B44" s="23">
        <v>0.0</v>
      </c>
      <c r="C44" s="24"/>
      <c r="D44" s="25">
        <f t="shared" si="2"/>
        <v>0</v>
      </c>
      <c r="E44" s="33"/>
    </row>
    <row r="45" ht="15.75" hidden="1" customHeight="1">
      <c r="A45" s="27" t="s">
        <v>3077</v>
      </c>
      <c r="B45" s="23">
        <v>2110.0</v>
      </c>
      <c r="C45" s="24">
        <f>2000+70+40</f>
        <v>2110</v>
      </c>
      <c r="D45" s="25">
        <f t="shared" si="2"/>
        <v>0</v>
      </c>
      <c r="E45" s="33" t="s">
        <v>3920</v>
      </c>
    </row>
    <row r="46" ht="15.75" hidden="1" customHeight="1">
      <c r="A46" s="27" t="s">
        <v>3078</v>
      </c>
      <c r="B46" s="23">
        <v>4000.0</v>
      </c>
      <c r="C46" s="24">
        <f>440+480+600+200+320+400+120+560+480+160+280+400+400+480</f>
        <v>5320</v>
      </c>
      <c r="D46" s="25">
        <f t="shared" si="2"/>
        <v>1320</v>
      </c>
      <c r="E46" s="33"/>
    </row>
    <row r="47" ht="15.75" hidden="1" customHeight="1">
      <c r="A47" s="28" t="s">
        <v>3079</v>
      </c>
      <c r="B47" s="23">
        <v>54998.0</v>
      </c>
      <c r="C47" s="23">
        <f t="array" ref="C47">SUMIFS(INDIRECT(A29 &amp; " Restia!C:C"), INDIRECT(A29 &amp; " Restia!A:A"), A47, INDIRECT(A29 &amp; " Restia!B:B"), "&lt;&gt;canceled")</f>
        <v>84725</v>
      </c>
      <c r="D47" s="25">
        <f t="shared" si="2"/>
        <v>29727</v>
      </c>
      <c r="E47" s="33"/>
    </row>
    <row r="48" ht="15.75" hidden="1" customHeight="1">
      <c r="A48" s="28" t="s">
        <v>3080</v>
      </c>
      <c r="B48" s="23">
        <v>32672.0</v>
      </c>
      <c r="C48" s="7">
        <f t="array" ref="C48">SUMIFS( INDIRECT(A29 &amp; " Restia!C:C"), INDIRECT(A29 &amp; " Restia!A:A"), A48, INDIRECT(A29 &amp; " Restia!B:B"), "&lt;&gt;canceled" )</f>
        <v>34212</v>
      </c>
      <c r="D48" s="25">
        <f t="shared" si="2"/>
        <v>1540</v>
      </c>
      <c r="E48" s="33"/>
    </row>
    <row r="49" ht="15.75" hidden="1" customHeight="1">
      <c r="A49" s="28" t="s">
        <v>3081</v>
      </c>
      <c r="B49" s="23">
        <v>91925.0</v>
      </c>
      <c r="C49" s="7">
        <f t="array" ref="C49">SUMIFS( INDIRECT(A29 &amp; " Restia!C:C"), INDIRECT(A29 &amp; " Restia!A:A"), "damejidlo", INDIRECT(A29 &amp; " Restia!G:G"), "online", INDIRECT(A29 &amp; " Restia!B:B"), "&lt;&gt;canceled" )</f>
        <v>85418</v>
      </c>
      <c r="D49" s="25">
        <f t="shared" si="2"/>
        <v>-6507</v>
      </c>
      <c r="E49" s="33"/>
    </row>
    <row r="50" ht="15.75" hidden="1" customHeight="1">
      <c r="A50" s="28" t="s">
        <v>3082</v>
      </c>
      <c r="B50" s="23">
        <v>65923.0</v>
      </c>
      <c r="C50" s="7">
        <f t="array" ref="C50">SUMIFS( INDIRECT(A29 &amp; " Restia!C:C"), INDIRECT(A29 &amp; " Restia!A:A"), "generic", INDIRECT(A29 &amp; " Restia!G:G"), "online", INDIRECT(A29 &amp; " Restia!B:B"), "&lt;&gt;canceled" )</f>
        <v>95186</v>
      </c>
      <c r="D50" s="25">
        <f t="shared" si="2"/>
        <v>29263</v>
      </c>
      <c r="E50" s="33"/>
    </row>
    <row r="51" ht="15.75" hidden="1" customHeight="1">
      <c r="A51" s="28" t="s">
        <v>3084</v>
      </c>
      <c r="B51" s="23">
        <v>4360.0</v>
      </c>
      <c r="C51" s="7">
        <f t="array" ref="C51">SUMIFS( INDIRECT(A29 &amp; " Restia!C:C"), INDIRECT(A29 &amp; " Restia!E:E"), "wolt kurýr", INDIRECT(A29 &amp; " Restia!A:A"), "&lt;&gt;wolt", INDIRECT(A29 &amp; " Restia!G:G"), "cash", INDIRECT(A29 &amp; " Restia!B:B"), "&lt;&gt;canceled" )</f>
        <v>2265</v>
      </c>
      <c r="D51" s="25">
        <f t="shared" si="2"/>
        <v>-2095</v>
      </c>
      <c r="E51" s="33"/>
    </row>
    <row r="52" ht="15.75" hidden="1" customHeight="1">
      <c r="A52" s="28" t="s">
        <v>3085</v>
      </c>
      <c r="B52" s="23">
        <v>13802.0</v>
      </c>
      <c r="C52" s="7">
        <f t="array" ref="C52">SUMIFS( INDIRECT(A29 &amp; " Restia!C:C"), INDIRECT(A29 &amp; " Restia!A:A"), "damejidlo", INDIRECT(A29 &amp; " Restia!G:G"), "cash", INDIRECT(A29 &amp; " Restia!B:B"), "&lt;&gt;canceled")</f>
        <v>9425</v>
      </c>
      <c r="D52" s="25">
        <f t="shared" si="2"/>
        <v>-4377</v>
      </c>
      <c r="E52" s="33"/>
    </row>
    <row r="53" ht="15.75" hidden="1" customHeight="1">
      <c r="A53" s="29" t="s">
        <v>3086</v>
      </c>
      <c r="B53" s="23">
        <v>322294.0</v>
      </c>
      <c r="C53" s="7">
        <f t="array" ref="C53">SUM(INDIRECT(A29 &amp; " Restia!C:C")) - SUMIFS(INDIRECT(A29 &amp; " Restia!C:C"), INDIRECT(A29 &amp; " Restia!B:B"), "canceled")</f>
        <v>369142.5</v>
      </c>
      <c r="D53" s="25">
        <f t="shared" si="2"/>
        <v>46848.5</v>
      </c>
      <c r="E53" s="33"/>
    </row>
    <row r="54" ht="15.75" hidden="1" customHeight="1">
      <c r="A54" s="30" t="s">
        <v>3087</v>
      </c>
      <c r="B54" s="31">
        <v>8.5</v>
      </c>
      <c r="C54" s="25">
        <f>sum(C39:C51)-C53</f>
        <v>-16104.5</v>
      </c>
      <c r="D54" s="31">
        <f t="shared" si="2"/>
        <v>-16113</v>
      </c>
      <c r="E54" s="37"/>
    </row>
    <row r="55" ht="15.75" hidden="1" customHeight="1"/>
    <row r="56" ht="15.75" hidden="1" customHeight="1"/>
    <row r="57" ht="15.75" hidden="1" customHeight="1">
      <c r="A57" s="3" t="s">
        <v>3059</v>
      </c>
      <c r="B57" s="4"/>
      <c r="C57" s="4"/>
      <c r="D57" s="4"/>
      <c r="E57" s="5"/>
    </row>
    <row r="58" ht="15.75" hidden="1" customHeight="1">
      <c r="A58" s="8"/>
      <c r="B58" s="9"/>
      <c r="C58" s="9"/>
      <c r="D58" s="9"/>
      <c r="E58" s="10"/>
    </row>
    <row r="59" ht="15.75" hidden="1" customHeight="1">
      <c r="A59" s="3" t="s">
        <v>3061</v>
      </c>
      <c r="B59" s="4"/>
      <c r="C59" s="4"/>
      <c r="D59" s="4"/>
      <c r="E59" s="5"/>
    </row>
    <row r="60" ht="15.75" hidden="1" customHeight="1">
      <c r="A60" s="8"/>
      <c r="B60" s="9"/>
      <c r="C60" s="9"/>
      <c r="D60" s="9"/>
      <c r="E60" s="10"/>
    </row>
    <row r="61" ht="15.75" hidden="1" customHeight="1">
      <c r="A61" s="11">
        <v>45537.0</v>
      </c>
      <c r="B61" s="4"/>
      <c r="C61" s="12" t="s">
        <v>3062</v>
      </c>
      <c r="D61" s="13">
        <v>45543.0</v>
      </c>
      <c r="E61" s="5"/>
    </row>
    <row r="62" ht="15.75" hidden="1" customHeight="1">
      <c r="A62" s="8"/>
      <c r="B62" s="9"/>
      <c r="C62" s="14"/>
      <c r="D62" s="9"/>
      <c r="E62" s="10"/>
    </row>
    <row r="63" ht="15.75" hidden="1" customHeight="1">
      <c r="A63" s="15" t="str">
        <f>CHOOSE(WEEKDAY(A61), "Neděle", "Pondělí", "Úterý", "Středa", "Čtvrtek", "Pátek", "Sobota")</f>
        <v>Pondělí</v>
      </c>
      <c r="B63" s="5"/>
      <c r="C63" s="14"/>
      <c r="D63" s="16" t="str">
        <f>CHOOSE(WEEKDAY(D61), "Neděle", "Pondělí", "Úterý", "Středa", "Čtvrtek", "Pátek", "Sobota")</f>
        <v>Neděle</v>
      </c>
      <c r="E63" s="5"/>
    </row>
    <row r="64" ht="15.75" hidden="1" customHeight="1">
      <c r="A64" s="8"/>
      <c r="B64" s="10"/>
      <c r="C64" s="14"/>
      <c r="D64" s="9"/>
      <c r="E64" s="10"/>
    </row>
    <row r="65" ht="15.75" hidden="1" customHeight="1">
      <c r="A65" s="17" t="s">
        <v>3063</v>
      </c>
      <c r="B65" s="4"/>
      <c r="C65" s="4"/>
      <c r="D65" s="4"/>
      <c r="E65" s="5"/>
    </row>
    <row r="66" ht="15.75" hidden="1" customHeight="1">
      <c r="A66" s="18" t="s">
        <v>3064</v>
      </c>
      <c r="B66" s="19" t="s">
        <v>3065</v>
      </c>
      <c r="C66" s="20" t="s">
        <v>3066</v>
      </c>
      <c r="D66" s="19" t="s">
        <v>3067</v>
      </c>
      <c r="E66" s="21" t="s">
        <v>13</v>
      </c>
    </row>
    <row r="67" ht="15.75" hidden="1" customHeight="1">
      <c r="A67" s="22" t="s">
        <v>3068</v>
      </c>
      <c r="B67" s="23">
        <v>34345.0</v>
      </c>
      <c r="C67" s="24">
        <f>(1000*1)+(500*11)+(200*28)+(100*8)+(50*3)+(20*3)+(10*3)+(5*2)+(2*1)</f>
        <v>13152</v>
      </c>
      <c r="D67" s="25">
        <f t="shared" ref="D67:D82" si="3">C67-B67</f>
        <v>-21193</v>
      </c>
      <c r="E67" s="33" t="s">
        <v>3919</v>
      </c>
    </row>
    <row r="68" ht="15.75" hidden="1" customHeight="1">
      <c r="A68" s="22" t="s">
        <v>3069</v>
      </c>
      <c r="B68" s="23">
        <v>26280.0</v>
      </c>
      <c r="C68" s="24">
        <f>3155+4486+4117+3254+2199+3317+5752</f>
        <v>26280</v>
      </c>
      <c r="D68" s="25">
        <f t="shared" si="3"/>
        <v>0</v>
      </c>
      <c r="E68" s="33"/>
    </row>
    <row r="69" ht="15.75" hidden="1" customHeight="1">
      <c r="A69" s="22" t="s">
        <v>3070</v>
      </c>
      <c r="B69" s="23">
        <v>270.0</v>
      </c>
      <c r="C69" s="24">
        <f>90*3</f>
        <v>270</v>
      </c>
      <c r="D69" s="25">
        <f t="shared" si="3"/>
        <v>0</v>
      </c>
      <c r="E69" s="33"/>
    </row>
    <row r="70" ht="15.75" hidden="1" customHeight="1">
      <c r="A70" s="22" t="s">
        <v>3072</v>
      </c>
      <c r="B70" s="23">
        <v>4100.0</v>
      </c>
      <c r="C70" s="24">
        <f>500+2000+500+500+600</f>
        <v>4100</v>
      </c>
      <c r="D70" s="25">
        <f t="shared" si="3"/>
        <v>0</v>
      </c>
      <c r="E70" s="33"/>
    </row>
    <row r="71" ht="15.75" hidden="1" customHeight="1">
      <c r="A71" s="27" t="s">
        <v>3074</v>
      </c>
      <c r="B71" s="23">
        <v>1000.0</v>
      </c>
      <c r="C71" s="24"/>
      <c r="D71" s="25">
        <f t="shared" si="3"/>
        <v>-1000</v>
      </c>
      <c r="E71" s="33"/>
    </row>
    <row r="72" ht="15.75" hidden="1" customHeight="1">
      <c r="A72" s="27" t="s">
        <v>3075</v>
      </c>
      <c r="B72" s="23">
        <v>0.0</v>
      </c>
      <c r="C72" s="24"/>
      <c r="D72" s="25">
        <f t="shared" si="3"/>
        <v>0</v>
      </c>
      <c r="E72" s="33"/>
    </row>
    <row r="73" ht="15.75" hidden="1" customHeight="1">
      <c r="A73" s="27" t="s">
        <v>3077</v>
      </c>
      <c r="B73" s="23">
        <v>2110.0</v>
      </c>
      <c r="C73" s="24">
        <f>2000+70+40</f>
        <v>2110</v>
      </c>
      <c r="D73" s="25">
        <f t="shared" si="3"/>
        <v>0</v>
      </c>
      <c r="E73" s="33" t="s">
        <v>3920</v>
      </c>
    </row>
    <row r="74" ht="15.75" hidden="1" customHeight="1">
      <c r="A74" s="27" t="s">
        <v>3078</v>
      </c>
      <c r="B74" s="23">
        <v>4000.0</v>
      </c>
      <c r="C74" s="24">
        <f>440+480+600+200+320+400+120+560+480+160+280+400+400+480</f>
        <v>5320</v>
      </c>
      <c r="D74" s="25">
        <f t="shared" si="3"/>
        <v>1320</v>
      </c>
      <c r="E74" s="33"/>
    </row>
    <row r="75" ht="15.75" hidden="1" customHeight="1">
      <c r="A75" s="28" t="s">
        <v>3079</v>
      </c>
      <c r="B75" s="23">
        <v>54998.0</v>
      </c>
      <c r="C75" s="23">
        <f t="array" ref="C75">SUMIFS(INDIRECT(A57 &amp; " Restia!C:C"), INDIRECT(A57 &amp; " Restia!A:A"), A75, INDIRECT(A57 &amp; " Restia!B:B"), "&lt;&gt;canceled")</f>
        <v>84725</v>
      </c>
      <c r="D75" s="25">
        <f t="shared" si="3"/>
        <v>29727</v>
      </c>
      <c r="E75" s="33"/>
    </row>
    <row r="76" ht="15.75" hidden="1" customHeight="1">
      <c r="A76" s="28" t="s">
        <v>3080</v>
      </c>
      <c r="B76" s="23">
        <v>32672.0</v>
      </c>
      <c r="C76" s="7">
        <f t="array" ref="C76">SUMIFS( INDIRECT(A57 &amp; " Restia!C:C"), INDIRECT(A57 &amp; " Restia!A:A"), A76, INDIRECT(A57 &amp; " Restia!B:B"), "&lt;&gt;canceled" )</f>
        <v>34212</v>
      </c>
      <c r="D76" s="25">
        <f t="shared" si="3"/>
        <v>1540</v>
      </c>
      <c r="E76" s="33"/>
    </row>
    <row r="77" ht="15.75" hidden="1" customHeight="1">
      <c r="A77" s="28" t="s">
        <v>3081</v>
      </c>
      <c r="B77" s="23">
        <v>91925.0</v>
      </c>
      <c r="C77" s="7">
        <f t="array" ref="C77">SUMIFS( INDIRECT(A57 &amp; " Restia!C:C"), INDIRECT(A57 &amp; " Restia!A:A"), "damejidlo", INDIRECT(A57 &amp; " Restia!G:G"), "online", INDIRECT(A57 &amp; " Restia!B:B"), "&lt;&gt;canceled" )</f>
        <v>85418</v>
      </c>
      <c r="D77" s="25">
        <f t="shared" si="3"/>
        <v>-6507</v>
      </c>
      <c r="E77" s="33"/>
    </row>
    <row r="78" ht="15.75" hidden="1" customHeight="1">
      <c r="A78" s="28" t="s">
        <v>3082</v>
      </c>
      <c r="B78" s="23">
        <v>65923.0</v>
      </c>
      <c r="C78" s="7">
        <f t="array" ref="C78">SUMIFS( INDIRECT(A57 &amp; " Restia!C:C"), INDIRECT(A57 &amp; " Restia!A:A"), "generic", INDIRECT(A57 &amp; " Restia!G:G"), "online", INDIRECT(A57 &amp; " Restia!B:B"), "&lt;&gt;canceled" )</f>
        <v>95186</v>
      </c>
      <c r="D78" s="25">
        <f t="shared" si="3"/>
        <v>29263</v>
      </c>
      <c r="E78" s="33"/>
    </row>
    <row r="79" ht="15.75" hidden="1" customHeight="1">
      <c r="A79" s="28" t="s">
        <v>3084</v>
      </c>
      <c r="B79" s="23">
        <v>4360.0</v>
      </c>
      <c r="C79" s="7">
        <f t="array" ref="C79">SUMIFS( INDIRECT(A57 &amp; " Restia!C:C"), INDIRECT(A57 &amp; " Restia!E:E"), "wolt kurýr", INDIRECT(A57 &amp; " Restia!A:A"), "&lt;&gt;wolt", INDIRECT(A57 &amp; " Restia!G:G"), "cash", INDIRECT(A57 &amp; " Restia!B:B"), "&lt;&gt;canceled" )</f>
        <v>2265</v>
      </c>
      <c r="D79" s="25">
        <f t="shared" si="3"/>
        <v>-2095</v>
      </c>
      <c r="E79" s="33"/>
    </row>
    <row r="80" ht="15.75" hidden="1" customHeight="1">
      <c r="A80" s="28" t="s">
        <v>3085</v>
      </c>
      <c r="B80" s="23">
        <v>13802.0</v>
      </c>
      <c r="C80" s="7">
        <f t="array" ref="C80">SUMIFS( INDIRECT(A57 &amp; " Restia!C:C"), INDIRECT(A57 &amp; " Restia!A:A"), "damejidlo", INDIRECT(A57 &amp; " Restia!G:G"), "cash", INDIRECT(A57 &amp; " Restia!B:B"), "&lt;&gt;canceled")</f>
        <v>9425</v>
      </c>
      <c r="D80" s="25">
        <f t="shared" si="3"/>
        <v>-4377</v>
      </c>
      <c r="E80" s="33"/>
    </row>
    <row r="81" ht="15.75" hidden="1" customHeight="1">
      <c r="A81" s="29" t="s">
        <v>3086</v>
      </c>
      <c r="B81" s="23">
        <v>322294.0</v>
      </c>
      <c r="C81" s="7">
        <f t="array" ref="C81">SUM(INDIRECT(A57 &amp; " Restia!C:C")) - SUMIFS(INDIRECT(A57 &amp; " Restia!C:C"), INDIRECT(A57 &amp; " Restia!B:B"), "canceled")</f>
        <v>369142.5</v>
      </c>
      <c r="D81" s="25">
        <f t="shared" si="3"/>
        <v>46848.5</v>
      </c>
      <c r="E81" s="33"/>
    </row>
    <row r="82" ht="15.75" hidden="1" customHeight="1">
      <c r="A82" s="30" t="s">
        <v>3087</v>
      </c>
      <c r="B82" s="31">
        <v>8.5</v>
      </c>
      <c r="C82" s="25">
        <f>sum(C67:C79)-C81</f>
        <v>-16104.5</v>
      </c>
      <c r="D82" s="31">
        <f t="shared" si="3"/>
        <v>-16113</v>
      </c>
      <c r="E82" s="37"/>
    </row>
    <row r="83" ht="15.75" hidden="1" customHeight="1"/>
    <row r="84" ht="15.75" hidden="1" customHeight="1">
      <c r="A84" s="29" t="s">
        <v>3086</v>
      </c>
      <c r="B84" s="23">
        <v>322294.0</v>
      </c>
      <c r="C84" s="7" t="str">
        <f t="array" ref="C84">SUM(INDIRECT(#REF! &amp; " Restia!C:C")) - SUMIFS(INDIRECT(#REF! &amp; " Restia!C:C"), INDIRECT(#REF! &amp; " Restia!B:B"), "canceled")</f>
        <v>#REF!</v>
      </c>
      <c r="D84" s="25" t="str">
        <f t="shared" ref="D84:D85" si="4">C84-B84</f>
        <v>#REF!</v>
      </c>
      <c r="E84" s="33"/>
    </row>
    <row r="85" ht="15.75" hidden="1" customHeight="1">
      <c r="A85" s="30" t="s">
        <v>3087</v>
      </c>
      <c r="B85" s="31">
        <v>8.5</v>
      </c>
      <c r="C85" s="25" t="str">
        <f>sum(#REF!)-C84</f>
        <v>#REF!</v>
      </c>
      <c r="D85" s="25" t="str">
        <f t="shared" si="4"/>
        <v>#REF!</v>
      </c>
      <c r="E85" s="37"/>
    </row>
    <row r="86" ht="15.75" hidden="1" customHeight="1"/>
    <row r="87" ht="15.75" hidden="1" customHeight="1"/>
    <row r="88" ht="15.75" hidden="1" customHeight="1">
      <c r="A88" s="3" t="s">
        <v>3059</v>
      </c>
      <c r="B88" s="4"/>
      <c r="C88" s="4"/>
      <c r="D88" s="4"/>
      <c r="E88" s="5"/>
    </row>
    <row r="89" ht="15.75" hidden="1" customHeight="1">
      <c r="A89" s="8"/>
      <c r="B89" s="9"/>
      <c r="C89" s="9"/>
      <c r="D89" s="9"/>
      <c r="E89" s="10"/>
    </row>
    <row r="90" ht="15.75" hidden="1" customHeight="1">
      <c r="A90" s="3" t="s">
        <v>3061</v>
      </c>
      <c r="B90" s="4"/>
      <c r="C90" s="4"/>
      <c r="D90" s="4"/>
      <c r="E90" s="5"/>
    </row>
    <row r="91" ht="15.75" hidden="1" customHeight="1">
      <c r="A91" s="8"/>
      <c r="B91" s="9"/>
      <c r="C91" s="9"/>
      <c r="D91" s="9"/>
      <c r="E91" s="10"/>
    </row>
    <row r="92" ht="15.75" hidden="1" customHeight="1">
      <c r="A92" s="11">
        <v>45544.0</v>
      </c>
      <c r="B92" s="4"/>
      <c r="C92" s="12" t="s">
        <v>3062</v>
      </c>
      <c r="D92" s="13">
        <v>45550.0</v>
      </c>
      <c r="E92" s="5"/>
    </row>
    <row r="93" ht="15.75" hidden="1" customHeight="1">
      <c r="A93" s="8"/>
      <c r="B93" s="9"/>
      <c r="C93" s="14"/>
      <c r="D93" s="9"/>
      <c r="E93" s="10"/>
    </row>
    <row r="94" ht="15.75" hidden="1" customHeight="1">
      <c r="A94" s="15" t="str">
        <f>CHOOSE(WEEKDAY(A92), "Neděle", "Pondělí", "Úterý", "Středa", "Čtvrtek", "Pátek", "Sobota")</f>
        <v>Pondělí</v>
      </c>
      <c r="B94" s="5"/>
      <c r="C94" s="14"/>
      <c r="D94" s="16" t="str">
        <f>CHOOSE(WEEKDAY(D92), "Neděle", "Pondělí", "Úterý", "Středa", "Čtvrtek", "Pátek", "Sobota")</f>
        <v>Neděle</v>
      </c>
      <c r="E94" s="5"/>
    </row>
    <row r="95" ht="15.75" hidden="1" customHeight="1">
      <c r="A95" s="8"/>
      <c r="B95" s="10"/>
      <c r="C95" s="14"/>
      <c r="D95" s="9"/>
      <c r="E95" s="10"/>
    </row>
    <row r="96" ht="15.75" hidden="1" customHeight="1">
      <c r="A96" s="17" t="s">
        <v>3063</v>
      </c>
      <c r="B96" s="4"/>
      <c r="C96" s="4"/>
      <c r="D96" s="4"/>
      <c r="E96" s="5"/>
    </row>
    <row r="97" ht="15.75" hidden="1" customHeight="1">
      <c r="A97" s="18" t="s">
        <v>3064</v>
      </c>
      <c r="B97" s="19" t="s">
        <v>3065</v>
      </c>
      <c r="C97" s="20" t="s">
        <v>3066</v>
      </c>
      <c r="D97" s="19" t="s">
        <v>3067</v>
      </c>
      <c r="E97" s="21" t="s">
        <v>13</v>
      </c>
    </row>
    <row r="98" ht="15.75" hidden="1" customHeight="1">
      <c r="A98" s="22" t="s">
        <v>3068</v>
      </c>
      <c r="B98" s="23">
        <v>41465.0</v>
      </c>
      <c r="C98" s="24">
        <f>(1000*16)+(500*26)+(200*17)+(100*8)+(50*5)+(20*4)+(10*2)+(5*3)+(2*2)+(1*2)+5597+5597</f>
        <v>44765</v>
      </c>
      <c r="D98" s="25">
        <f t="shared" ref="D98:D113" si="5">C98-B98</f>
        <v>3300</v>
      </c>
      <c r="E98" s="26"/>
    </row>
    <row r="99" ht="15.75" hidden="1" customHeight="1">
      <c r="A99" s="22" t="s">
        <v>3069</v>
      </c>
      <c r="B99" s="23">
        <v>21875.0</v>
      </c>
      <c r="C99" s="24">
        <f>1284+4483+7792+2274+4855+1187</f>
        <v>21875</v>
      </c>
      <c r="D99" s="25">
        <f t="shared" si="5"/>
        <v>0</v>
      </c>
      <c r="E99" s="26"/>
    </row>
    <row r="100" ht="15.75" hidden="1" customHeight="1">
      <c r="A100" s="22" t="s">
        <v>3070</v>
      </c>
      <c r="B100" s="23">
        <v>480.0</v>
      </c>
      <c r="C100" s="24">
        <f>160+160+160</f>
        <v>480</v>
      </c>
      <c r="D100" s="25">
        <f t="shared" si="5"/>
        <v>0</v>
      </c>
      <c r="E100" s="26"/>
    </row>
    <row r="101" ht="15.75" hidden="1" customHeight="1">
      <c r="A101" s="22" t="s">
        <v>3072</v>
      </c>
      <c r="B101" s="23">
        <v>1500.0</v>
      </c>
      <c r="C101" s="24">
        <f>500+500+500</f>
        <v>1500</v>
      </c>
      <c r="D101" s="25">
        <f t="shared" si="5"/>
        <v>0</v>
      </c>
      <c r="E101" s="26"/>
    </row>
    <row r="102" ht="15.75" hidden="1" customHeight="1">
      <c r="A102" s="27" t="s">
        <v>3074</v>
      </c>
      <c r="B102" s="23">
        <v>600.0</v>
      </c>
      <c r="C102" s="24"/>
      <c r="D102" s="25">
        <f t="shared" si="5"/>
        <v>-600</v>
      </c>
      <c r="E102" s="26"/>
    </row>
    <row r="103" ht="15.75" hidden="1" customHeight="1">
      <c r="A103" s="27" t="s">
        <v>3075</v>
      </c>
      <c r="B103" s="23">
        <v>254.0</v>
      </c>
      <c r="C103" s="24">
        <f>100+154</f>
        <v>254</v>
      </c>
      <c r="D103" s="25">
        <f t="shared" si="5"/>
        <v>0</v>
      </c>
      <c r="E103" s="26"/>
    </row>
    <row r="104" ht="15.75" hidden="1" customHeight="1">
      <c r="A104" s="27" t="s">
        <v>3077</v>
      </c>
      <c r="B104" s="23">
        <v>960.0</v>
      </c>
      <c r="C104" s="24">
        <f>200</f>
        <v>200</v>
      </c>
      <c r="D104" s="25">
        <f t="shared" si="5"/>
        <v>-760</v>
      </c>
      <c r="E104" s="26"/>
    </row>
    <row r="105" ht="15.75" hidden="1" customHeight="1">
      <c r="A105" s="27" t="s">
        <v>3078</v>
      </c>
      <c r="B105" s="23">
        <v>5440.0</v>
      </c>
      <c r="C105" s="24">
        <f>400+360+600+600+720+400+560+680+240+640+520+440+480+280+400</f>
        <v>7320</v>
      </c>
      <c r="D105" s="25">
        <f t="shared" si="5"/>
        <v>1880</v>
      </c>
      <c r="E105" s="26"/>
    </row>
    <row r="106" ht="15.75" hidden="1" customHeight="1">
      <c r="A106" s="28" t="s">
        <v>3079</v>
      </c>
      <c r="B106" s="23">
        <v>95494.0</v>
      </c>
      <c r="C106" s="23">
        <f t="array" ref="C106">SUMIFS(INDIRECT(A88 &amp; " Restia!C:C"), INDIRECT(A88 &amp; " Restia!A:A"), A106, INDIRECT(A88 &amp; " Restia!B:B"), "&lt;&gt;canceled")</f>
        <v>84725</v>
      </c>
      <c r="D106" s="25">
        <f t="shared" si="5"/>
        <v>-10769</v>
      </c>
      <c r="E106" s="26"/>
    </row>
    <row r="107" ht="15.75" hidden="1" customHeight="1">
      <c r="A107" s="28" t="s">
        <v>3080</v>
      </c>
      <c r="B107" s="23">
        <v>25176.0</v>
      </c>
      <c r="C107" s="7">
        <f t="array" ref="C107">SUMIFS( INDIRECT(A88 &amp; " Restia!C:C"), INDIRECT(A88 &amp; " Restia!A:A"), A107, INDIRECT(A88 &amp; " Restia!B:B"), "&lt;&gt;canceled" )</f>
        <v>34212</v>
      </c>
      <c r="D107" s="25">
        <f t="shared" si="5"/>
        <v>9036</v>
      </c>
      <c r="E107" s="26"/>
    </row>
    <row r="108" ht="15.75" hidden="1" customHeight="1">
      <c r="A108" s="28" t="s">
        <v>3081</v>
      </c>
      <c r="B108" s="23">
        <v>95265.0</v>
      </c>
      <c r="C108" s="7">
        <f t="array" ref="C108">SUMIFS( INDIRECT(A88 &amp; " Restia!C:C"), INDIRECT(A88 &amp; " Restia!A:A"), "damejidlo", INDIRECT(A88 &amp; " Restia!G:G"), "online", INDIRECT(A88 &amp; " Restia!B:B"), "&lt;&gt;canceled" )</f>
        <v>85418</v>
      </c>
      <c r="D108" s="25">
        <f t="shared" si="5"/>
        <v>-9847</v>
      </c>
      <c r="E108" s="26"/>
    </row>
    <row r="109" ht="15.75" hidden="1" customHeight="1">
      <c r="A109" s="28" t="s">
        <v>3082</v>
      </c>
      <c r="B109" s="23">
        <v>92779.0</v>
      </c>
      <c r="C109" s="7">
        <f t="array" ref="C109">SUMIFS( INDIRECT(A88 &amp; " Restia!C:C"), INDIRECT(A88 &amp; " Restia!A:A"), "generic", INDIRECT(A88 &amp; " Restia!G:G"), "online", INDIRECT(A88 &amp; " Restia!B:B"), "&lt;&gt;canceled" )</f>
        <v>95186</v>
      </c>
      <c r="D109" s="25">
        <f t="shared" si="5"/>
        <v>2407</v>
      </c>
      <c r="E109" s="26"/>
    </row>
    <row r="110" ht="15.75" hidden="1" customHeight="1">
      <c r="A110" s="28" t="s">
        <v>3084</v>
      </c>
      <c r="B110" s="23">
        <v>2705.0</v>
      </c>
      <c r="C110" s="7">
        <f t="array" ref="C110">SUMIFS( INDIRECT(A88 &amp; " Restia!C:C"), INDIRECT(A88 &amp; " Restia!E:E"), "wolt kurýr", INDIRECT(A88 &amp; " Restia!A:A"), "&lt;&gt;wolt", INDIRECT(A88 &amp; " Restia!G:G"), "cash", INDIRECT(A88 &amp; " Restia!B:B"), "&lt;&gt;canceled" )</f>
        <v>2265</v>
      </c>
      <c r="D110" s="25">
        <f t="shared" si="5"/>
        <v>-440</v>
      </c>
      <c r="E110" s="26"/>
    </row>
    <row r="111" ht="15.75" hidden="1" customHeight="1">
      <c r="A111" s="28" t="s">
        <v>3085</v>
      </c>
      <c r="B111" s="23">
        <v>15680.0</v>
      </c>
      <c r="C111" s="7">
        <f t="array" ref="C111">SUMIFS( INDIRECT(A88 &amp; " Restia!C:C"), INDIRECT(A88 &amp; " Restia!A:A"), "damejidlo", INDIRECT(A88 &amp; " Restia!G:G"), "cash", INDIRECT(A88 &amp; " Restia!B:B"), "&lt;&gt;canceled")</f>
        <v>9425</v>
      </c>
      <c r="D111" s="25">
        <f t="shared" si="5"/>
        <v>-6255</v>
      </c>
      <c r="E111" s="26"/>
    </row>
    <row r="112" ht="15.75" hidden="1" customHeight="1">
      <c r="A112" s="29" t="s">
        <v>3086</v>
      </c>
      <c r="B112" s="23">
        <v>387304.5</v>
      </c>
      <c r="C112" s="7">
        <f t="array" ref="C112">SUM(INDIRECT(A88 &amp; " Restia!C:C")) - SUMIFS(INDIRECT(A88 &amp; " Restia!C:C"), INDIRECT(A88 &amp; " Restia!B:B"), "canceled")</f>
        <v>369142.5</v>
      </c>
      <c r="D112" s="25">
        <f t="shared" si="5"/>
        <v>-18162</v>
      </c>
      <c r="E112" s="26"/>
    </row>
    <row r="113" ht="15.75" hidden="1" customHeight="1">
      <c r="A113" s="30" t="s">
        <v>3087</v>
      </c>
      <c r="B113" s="31">
        <v>1.5</v>
      </c>
      <c r="C113" s="25">
        <f>sum(C98:C110)-C112</f>
        <v>9057.5</v>
      </c>
      <c r="D113" s="31">
        <f t="shared" si="5"/>
        <v>9056</v>
      </c>
      <c r="E113" s="32"/>
    </row>
    <row r="114" ht="15.75" hidden="1" customHeight="1"/>
    <row r="115" ht="15.75" hidden="1" customHeight="1"/>
    <row r="116" ht="15.75" hidden="1" customHeight="1">
      <c r="A116" s="3" t="s">
        <v>3059</v>
      </c>
      <c r="B116" s="4"/>
      <c r="C116" s="4"/>
      <c r="D116" s="4"/>
      <c r="E116" s="5"/>
    </row>
    <row r="117" ht="15.75" hidden="1" customHeight="1">
      <c r="A117" s="8"/>
      <c r="B117" s="9"/>
      <c r="C117" s="9"/>
      <c r="D117" s="9"/>
      <c r="E117" s="10"/>
    </row>
    <row r="118" ht="15.75" hidden="1" customHeight="1">
      <c r="A118" s="3" t="s">
        <v>3061</v>
      </c>
      <c r="B118" s="4"/>
      <c r="C118" s="4"/>
      <c r="D118" s="4"/>
      <c r="E118" s="5"/>
    </row>
    <row r="119" ht="15.75" hidden="1" customHeight="1">
      <c r="A119" s="8"/>
      <c r="B119" s="9"/>
      <c r="C119" s="9"/>
      <c r="D119" s="9"/>
      <c r="E119" s="10"/>
    </row>
    <row r="120" ht="15.75" hidden="1" customHeight="1">
      <c r="A120" s="11">
        <v>45551.0</v>
      </c>
      <c r="B120" s="4"/>
      <c r="C120" s="12" t="s">
        <v>3062</v>
      </c>
      <c r="D120" s="13">
        <v>45557.0</v>
      </c>
      <c r="E120" s="5"/>
    </row>
    <row r="121" ht="15.75" hidden="1" customHeight="1">
      <c r="A121" s="8"/>
      <c r="B121" s="9"/>
      <c r="C121" s="14"/>
      <c r="D121" s="9"/>
      <c r="E121" s="10"/>
    </row>
    <row r="122" ht="15.75" hidden="1" customHeight="1">
      <c r="A122" s="15" t="str">
        <f>CHOOSE(WEEKDAY(A120), "Neděle", "Pondělí", "Úterý", "Středa", "Čtvrtek", "Pátek", "Sobota")</f>
        <v>Pondělí</v>
      </c>
      <c r="B122" s="5"/>
      <c r="C122" s="14"/>
      <c r="D122" s="16" t="str">
        <f>CHOOSE(WEEKDAY(D120), "Neděle", "Pondělí", "Úterý", "Středa", "Čtvrtek", "Pátek", "Sobota")</f>
        <v>Neděle</v>
      </c>
      <c r="E122" s="5"/>
    </row>
    <row r="123" ht="15.75" hidden="1" customHeight="1">
      <c r="A123" s="8"/>
      <c r="B123" s="10"/>
      <c r="C123" s="14"/>
      <c r="D123" s="9"/>
      <c r="E123" s="10"/>
    </row>
    <row r="124" ht="15.75" hidden="1" customHeight="1">
      <c r="A124" s="17" t="s">
        <v>3063</v>
      </c>
      <c r="B124" s="4"/>
      <c r="C124" s="4"/>
      <c r="D124" s="4"/>
      <c r="E124" s="5"/>
    </row>
    <row r="125" ht="15.75" hidden="1" customHeight="1">
      <c r="A125" s="18" t="s">
        <v>3064</v>
      </c>
      <c r="B125" s="19" t="s">
        <v>3065</v>
      </c>
      <c r="C125" s="20" t="s">
        <v>3066</v>
      </c>
      <c r="D125" s="19" t="s">
        <v>3067</v>
      </c>
      <c r="E125" s="21" t="s">
        <v>13</v>
      </c>
    </row>
    <row r="126" ht="15.75" hidden="1" customHeight="1">
      <c r="A126" s="22" t="s">
        <v>3068</v>
      </c>
      <c r="B126" s="23">
        <v>45711.0</v>
      </c>
      <c r="C126" s="24">
        <f>(2000*1)+(1000*14)+(500*29)+(200*35)+(100*3)+(50*4)+(20*4)+(10*3)+(5*2)+(2*0)+(1*2)+5597+2000</f>
        <v>45719</v>
      </c>
      <c r="D126" s="25">
        <f t="shared" ref="D126:D141" si="6">C126-B126</f>
        <v>8</v>
      </c>
      <c r="E126" s="26" t="s">
        <v>3921</v>
      </c>
    </row>
    <row r="127" ht="15.75" hidden="1" customHeight="1">
      <c r="A127" s="22" t="s">
        <v>3069</v>
      </c>
      <c r="B127" s="23">
        <v>26528.0</v>
      </c>
      <c r="C127" s="24">
        <f>4533+3096+5716+3866+1887+4006+3424</f>
        <v>26528</v>
      </c>
      <c r="D127" s="25">
        <f t="shared" si="6"/>
        <v>0</v>
      </c>
      <c r="E127" s="26"/>
    </row>
    <row r="128" ht="15.75" hidden="1" customHeight="1">
      <c r="A128" s="22" t="s">
        <v>3070</v>
      </c>
      <c r="B128" s="23">
        <v>380.0</v>
      </c>
      <c r="C128" s="24">
        <f>140+140+100</f>
        <v>380</v>
      </c>
      <c r="D128" s="25">
        <f t="shared" si="6"/>
        <v>0</v>
      </c>
      <c r="E128" s="26"/>
    </row>
    <row r="129" ht="15.75" hidden="1" customHeight="1">
      <c r="A129" s="22" t="s">
        <v>3072</v>
      </c>
      <c r="B129" s="23">
        <v>3500.0</v>
      </c>
      <c r="C129" s="24">
        <f>500+500+500</f>
        <v>1500</v>
      </c>
      <c r="D129" s="25">
        <f t="shared" si="6"/>
        <v>-2000</v>
      </c>
      <c r="E129" s="26"/>
    </row>
    <row r="130" ht="15.75" hidden="1" customHeight="1">
      <c r="A130" s="27" t="s">
        <v>3074</v>
      </c>
      <c r="B130" s="23">
        <v>1200.0</v>
      </c>
      <c r="C130" s="24">
        <v>749.0</v>
      </c>
      <c r="D130" s="25">
        <f t="shared" si="6"/>
        <v>-451</v>
      </c>
      <c r="E130" s="26" t="s">
        <v>3922</v>
      </c>
    </row>
    <row r="131" ht="15.75" hidden="1" customHeight="1">
      <c r="A131" s="27" t="s">
        <v>3075</v>
      </c>
      <c r="B131" s="23">
        <v>0.0</v>
      </c>
      <c r="C131" s="24"/>
      <c r="D131" s="25">
        <f t="shared" si="6"/>
        <v>0</v>
      </c>
      <c r="E131" s="26"/>
    </row>
    <row r="132" ht="15.75" hidden="1" customHeight="1">
      <c r="A132" s="27" t="s">
        <v>3077</v>
      </c>
      <c r="B132" s="23">
        <v>790.0</v>
      </c>
      <c r="C132" s="24"/>
      <c r="D132" s="25">
        <f t="shared" si="6"/>
        <v>-790</v>
      </c>
      <c r="E132" s="26"/>
    </row>
    <row r="133" ht="15.75" hidden="1" customHeight="1">
      <c r="A133" s="27" t="s">
        <v>3078</v>
      </c>
      <c r="B133" s="23">
        <v>4320.0</v>
      </c>
      <c r="C133" s="24">
        <f>440+320+240+320+1200+560+280+240+480+160+400+280+280+360</f>
        <v>5560</v>
      </c>
      <c r="D133" s="25">
        <f t="shared" si="6"/>
        <v>1240</v>
      </c>
      <c r="E133" s="26"/>
    </row>
    <row r="134" ht="15.75" hidden="1" customHeight="1">
      <c r="A134" s="28" t="s">
        <v>3079</v>
      </c>
      <c r="B134" s="23">
        <v>57495.0</v>
      </c>
      <c r="C134" s="23">
        <f t="array" ref="C134">SUMIFS(INDIRECT(A116 &amp; " Restia!C:C"), INDIRECT(A116 &amp; " Restia!A:A"), A134, INDIRECT(A116 &amp; " Restia!B:B"), "&lt;&gt;canceled")</f>
        <v>84725</v>
      </c>
      <c r="D134" s="25">
        <f t="shared" si="6"/>
        <v>27230</v>
      </c>
      <c r="E134" s="26"/>
    </row>
    <row r="135" ht="15.75" hidden="1" customHeight="1">
      <c r="A135" s="28" t="s">
        <v>3080</v>
      </c>
      <c r="B135" s="23">
        <v>30018.0</v>
      </c>
      <c r="C135" s="7">
        <f t="array" ref="C135">SUMIFS( INDIRECT(A116 &amp; " Restia!C:C"), INDIRECT(A116 &amp; " Restia!A:A"), A135, INDIRECT(A116 &amp; " Restia!B:B"), "&lt;&gt;canceled" )</f>
        <v>34212</v>
      </c>
      <c r="D135" s="25">
        <f t="shared" si="6"/>
        <v>4194</v>
      </c>
      <c r="E135" s="26"/>
    </row>
    <row r="136" ht="15.75" hidden="1" customHeight="1">
      <c r="A136" s="28" t="s">
        <v>3081</v>
      </c>
      <c r="B136" s="23">
        <v>93328.0</v>
      </c>
      <c r="C136" s="7">
        <f t="array" ref="C136">SUMIFS( INDIRECT(A116 &amp; " Restia!C:C"), INDIRECT(A116 &amp; " Restia!A:A"), "damejidlo", INDIRECT(A116 &amp; " Restia!G:G"), "online", INDIRECT(A116 &amp; " Restia!B:B"), "&lt;&gt;canceled" )</f>
        <v>85418</v>
      </c>
      <c r="D136" s="25">
        <f t="shared" si="6"/>
        <v>-7910</v>
      </c>
      <c r="E136" s="26"/>
    </row>
    <row r="137" ht="15.75" hidden="1" customHeight="1">
      <c r="A137" s="28" t="s">
        <v>3082</v>
      </c>
      <c r="B137" s="23">
        <v>73273.0</v>
      </c>
      <c r="C137" s="7">
        <f t="array" ref="C137">SUMIFS( INDIRECT(A116 &amp; " Restia!C:C"), INDIRECT(A116 &amp; " Restia!A:A"), "generic", INDIRECT(A116 &amp; " Restia!G:G"), "online", INDIRECT(A116 &amp; " Restia!B:B"), "&lt;&gt;canceled" )</f>
        <v>95186</v>
      </c>
      <c r="D137" s="25">
        <f t="shared" si="6"/>
        <v>21913</v>
      </c>
      <c r="E137" s="26"/>
    </row>
    <row r="138" ht="15.75" hidden="1" customHeight="1">
      <c r="A138" s="28" t="s">
        <v>3084</v>
      </c>
      <c r="B138" s="23">
        <v>4093.0</v>
      </c>
      <c r="C138" s="7">
        <f t="array" ref="C138">SUMIFS( INDIRECT(A116 &amp; " Restia!C:C"), INDIRECT(A116 &amp; " Restia!E:E"), "wolt kurýr", INDIRECT(A116 &amp; " Restia!A:A"), "&lt;&gt;wolt", INDIRECT(A116 &amp; " Restia!G:G"), "cash", INDIRECT(A116 &amp; " Restia!B:B"), "&lt;&gt;canceled" )</f>
        <v>2265</v>
      </c>
      <c r="D138" s="25">
        <f t="shared" si="6"/>
        <v>-1828</v>
      </c>
      <c r="E138" s="26"/>
    </row>
    <row r="139" ht="15.75" hidden="1" customHeight="1">
      <c r="A139" s="28" t="s">
        <v>3085</v>
      </c>
      <c r="B139" s="23">
        <v>19703.0</v>
      </c>
      <c r="C139" s="7">
        <f t="array" ref="C139">SUMIFS( INDIRECT(A116 &amp; " Restia!C:C"), INDIRECT(A116 &amp; " Restia!A:A"), "damejidlo", INDIRECT(A116 &amp; " Restia!G:G"), "cash", INDIRECT(A116 &amp; " Restia!B:B"), "&lt;&gt;canceled")</f>
        <v>9425</v>
      </c>
      <c r="D139" s="25">
        <f t="shared" si="6"/>
        <v>-10278</v>
      </c>
      <c r="E139" s="26"/>
    </row>
    <row r="140" ht="15.75" hidden="1" customHeight="1">
      <c r="A140" s="29" t="s">
        <v>3086</v>
      </c>
      <c r="B140" s="23">
        <v>340625.0</v>
      </c>
      <c r="C140" s="7">
        <f t="array" ref="C140">SUM(INDIRECT(A116 &amp; " Restia!C:C")) - SUMIFS(INDIRECT(A116 &amp; " Restia!C:C"), INDIRECT(A116 &amp; " Restia!B:B"), "canceled")</f>
        <v>369142.5</v>
      </c>
      <c r="D140" s="25">
        <f t="shared" si="6"/>
        <v>28517.5</v>
      </c>
      <c r="E140" s="26"/>
    </row>
    <row r="141" ht="15.75" hidden="1" customHeight="1">
      <c r="A141" s="30" t="s">
        <v>3087</v>
      </c>
      <c r="B141" s="31">
        <v>11.0</v>
      </c>
      <c r="C141" s="25">
        <f>sum(C126:C138)-C140</f>
        <v>13099.5</v>
      </c>
      <c r="D141" s="31">
        <f t="shared" si="6"/>
        <v>13088.5</v>
      </c>
      <c r="E141" s="32"/>
    </row>
    <row r="142" ht="15.75" hidden="1" customHeight="1"/>
    <row r="143" ht="15.75" hidden="1" customHeight="1"/>
    <row r="144" ht="15.75" hidden="1" customHeight="1">
      <c r="A144" s="3" t="s">
        <v>3059</v>
      </c>
      <c r="B144" s="4"/>
      <c r="C144" s="4"/>
      <c r="D144" s="4"/>
      <c r="E144" s="5"/>
    </row>
    <row r="145" ht="15.75" hidden="1" customHeight="1">
      <c r="A145" s="8"/>
      <c r="B145" s="9"/>
      <c r="C145" s="9"/>
      <c r="D145" s="9"/>
      <c r="E145" s="10"/>
    </row>
    <row r="146" ht="15.75" hidden="1" customHeight="1">
      <c r="A146" s="3" t="s">
        <v>3061</v>
      </c>
      <c r="B146" s="4"/>
      <c r="C146" s="4"/>
      <c r="D146" s="4"/>
      <c r="E146" s="5"/>
    </row>
    <row r="147" ht="15.75" hidden="1" customHeight="1">
      <c r="A147" s="8"/>
      <c r="B147" s="9"/>
      <c r="C147" s="9"/>
      <c r="D147" s="9"/>
      <c r="E147" s="10"/>
    </row>
    <row r="148" ht="15.75" hidden="1" customHeight="1">
      <c r="A148" s="11">
        <v>45558.0</v>
      </c>
      <c r="B148" s="4"/>
      <c r="C148" s="12" t="s">
        <v>3062</v>
      </c>
      <c r="D148" s="13">
        <v>45564.0</v>
      </c>
      <c r="E148" s="5"/>
    </row>
    <row r="149" ht="15.75" hidden="1" customHeight="1">
      <c r="A149" s="8"/>
      <c r="B149" s="9"/>
      <c r="C149" s="14"/>
      <c r="D149" s="9"/>
      <c r="E149" s="10"/>
    </row>
    <row r="150" ht="15.75" hidden="1" customHeight="1">
      <c r="A150" s="15" t="str">
        <f>CHOOSE(WEEKDAY(A148), "Neděle", "Pondělí", "Úterý", "Středa", "Čtvrtek", "Pátek", "Sobota")</f>
        <v>Pondělí</v>
      </c>
      <c r="B150" s="5"/>
      <c r="C150" s="14"/>
      <c r="D150" s="16" t="str">
        <f>CHOOSE(WEEKDAY(D148), "Neděle", "Pondělí", "Úterý", "Středa", "Čtvrtek", "Pátek", "Sobota")</f>
        <v>Neděle</v>
      </c>
      <c r="E150" s="5"/>
    </row>
    <row r="151" ht="15.75" hidden="1" customHeight="1">
      <c r="A151" s="8"/>
      <c r="B151" s="10"/>
      <c r="C151" s="14"/>
      <c r="D151" s="9"/>
      <c r="E151" s="10"/>
    </row>
    <row r="152" ht="15.75" hidden="1" customHeight="1">
      <c r="A152" s="17" t="s">
        <v>3063</v>
      </c>
      <c r="B152" s="4"/>
      <c r="C152" s="4"/>
      <c r="D152" s="4"/>
      <c r="E152" s="5"/>
    </row>
    <row r="153" ht="15.75" hidden="1" customHeight="1">
      <c r="A153" s="18" t="s">
        <v>3064</v>
      </c>
      <c r="B153" s="19" t="s">
        <v>3065</v>
      </c>
      <c r="C153" s="20" t="s">
        <v>3066</v>
      </c>
      <c r="D153" s="19" t="s">
        <v>3067</v>
      </c>
      <c r="E153" s="21" t="s">
        <v>13</v>
      </c>
    </row>
    <row r="154" ht="15.75" hidden="1" customHeight="1">
      <c r="A154" s="22" t="s">
        <v>3068</v>
      </c>
      <c r="B154" s="23">
        <v>38227.0</v>
      </c>
      <c r="C154" s="24">
        <f>(2000*1)+(1000*9)+(500*5)+(200*9)+(100*0)+(50*2)+(20*9)+(10*1)+(5*0)+(2*5)+(1*0)+9795+5597+5597</f>
        <v>36589</v>
      </c>
      <c r="D154" s="25">
        <f t="shared" ref="D154:D169" si="7">C154-B154</f>
        <v>-1638</v>
      </c>
      <c r="E154" s="26" t="s">
        <v>3923</v>
      </c>
    </row>
    <row r="155" ht="15.75" hidden="1" customHeight="1">
      <c r="A155" s="22" t="s">
        <v>3069</v>
      </c>
      <c r="B155" s="23">
        <v>29946.0</v>
      </c>
      <c r="C155" s="24">
        <f>4739+2532+4397+5163+3486+4523+5106</f>
        <v>29946</v>
      </c>
      <c r="D155" s="25">
        <f t="shared" si="7"/>
        <v>0</v>
      </c>
      <c r="E155" s="26"/>
    </row>
    <row r="156" ht="15.75" hidden="1" customHeight="1">
      <c r="A156" s="22" t="s">
        <v>3070</v>
      </c>
      <c r="B156" s="23">
        <v>420.0</v>
      </c>
      <c r="C156" s="24">
        <f>140+140+140</f>
        <v>420</v>
      </c>
      <c r="D156" s="25">
        <f t="shared" si="7"/>
        <v>0</v>
      </c>
      <c r="E156" s="26"/>
    </row>
    <row r="157" ht="15.75" hidden="1" customHeight="1">
      <c r="A157" s="22" t="s">
        <v>3072</v>
      </c>
      <c r="B157" s="23">
        <v>3100.0</v>
      </c>
      <c r="C157" s="24">
        <f>2000+600+500</f>
        <v>3100</v>
      </c>
      <c r="D157" s="25">
        <f t="shared" si="7"/>
        <v>0</v>
      </c>
      <c r="E157" s="26"/>
    </row>
    <row r="158" ht="15.75" hidden="1" customHeight="1">
      <c r="A158" s="27" t="s">
        <v>3074</v>
      </c>
      <c r="B158" s="23">
        <v>960.0</v>
      </c>
      <c r="C158" s="24"/>
      <c r="D158" s="25">
        <f t="shared" si="7"/>
        <v>-960</v>
      </c>
      <c r="E158" s="26"/>
    </row>
    <row r="159" ht="15.75" hidden="1" customHeight="1">
      <c r="A159" s="27" t="s">
        <v>3075</v>
      </c>
      <c r="B159" s="23">
        <v>84.0</v>
      </c>
      <c r="C159" s="24"/>
      <c r="D159" s="25">
        <f t="shared" si="7"/>
        <v>-84</v>
      </c>
      <c r="E159" s="26"/>
    </row>
    <row r="160" ht="15.75" hidden="1" customHeight="1">
      <c r="A160" s="27" t="s">
        <v>3077</v>
      </c>
      <c r="B160" s="23">
        <v>100.0</v>
      </c>
      <c r="C160" s="24">
        <v>100.0</v>
      </c>
      <c r="D160" s="25">
        <f t="shared" si="7"/>
        <v>0</v>
      </c>
      <c r="E160" s="26"/>
    </row>
    <row r="161" ht="15.75" hidden="1" customHeight="1">
      <c r="A161" s="27" t="s">
        <v>3078</v>
      </c>
      <c r="B161" s="23">
        <v>4080.0</v>
      </c>
      <c r="C161" s="24">
        <f>440+240+520+480+400+160+160+360+200+400+440+320+320+560+200</f>
        <v>5200</v>
      </c>
      <c r="D161" s="25">
        <f t="shared" si="7"/>
        <v>1120</v>
      </c>
      <c r="E161" s="26"/>
    </row>
    <row r="162" ht="15.75" hidden="1" customHeight="1">
      <c r="A162" s="28" t="s">
        <v>3079</v>
      </c>
      <c r="B162" s="23">
        <v>59199.0</v>
      </c>
      <c r="C162" s="23">
        <f t="array" ref="C162">SUMIFS(INDIRECT(A144 &amp; " Restia!C:C"), INDIRECT(A144 &amp; " Restia!A:A"), A162, INDIRECT(A144 &amp; " Restia!B:B"), "&lt;&gt;canceled")</f>
        <v>84725</v>
      </c>
      <c r="D162" s="25">
        <f t="shared" si="7"/>
        <v>25526</v>
      </c>
      <c r="E162" s="26"/>
    </row>
    <row r="163" ht="15.75" hidden="1" customHeight="1">
      <c r="A163" s="28" t="s">
        <v>3080</v>
      </c>
      <c r="B163" s="23">
        <v>34711.0</v>
      </c>
      <c r="C163" s="7">
        <f t="array" ref="C163">SUMIFS( INDIRECT(A144 &amp; " Restia!C:C"), INDIRECT(A144 &amp; " Restia!A:A"), A163, INDIRECT(A144 &amp; " Restia!B:B"), "&lt;&gt;canceled" )</f>
        <v>34212</v>
      </c>
      <c r="D163" s="25">
        <f t="shared" si="7"/>
        <v>-499</v>
      </c>
      <c r="E163" s="26"/>
    </row>
    <row r="164" ht="15.75" hidden="1" customHeight="1">
      <c r="A164" s="28" t="s">
        <v>3081</v>
      </c>
      <c r="B164" s="23">
        <v>86765.0</v>
      </c>
      <c r="C164" s="7">
        <f t="array" ref="C164">SUMIFS( INDIRECT(A144 &amp; " Restia!C:C"), INDIRECT(A144 &amp; " Restia!A:A"), "damejidlo", INDIRECT(A144 &amp; " Restia!G:G"), "online", INDIRECT(A144 &amp; " Restia!B:B"), "&lt;&gt;canceled" )</f>
        <v>85418</v>
      </c>
      <c r="D164" s="25">
        <f t="shared" si="7"/>
        <v>-1347</v>
      </c>
      <c r="E164" s="26"/>
    </row>
    <row r="165" ht="15.75" hidden="1" customHeight="1">
      <c r="A165" s="28" t="s">
        <v>3082</v>
      </c>
      <c r="B165" s="23">
        <v>70876.0</v>
      </c>
      <c r="C165" s="7">
        <f t="array" ref="C165">SUMIFS( INDIRECT(A144 &amp; " Restia!C:C"), INDIRECT(A144 &amp; " Restia!A:A"), "generic", INDIRECT(A144 &amp; " Restia!G:G"), "online", INDIRECT(A144 &amp; " Restia!B:B"), "&lt;&gt;canceled" )</f>
        <v>95186</v>
      </c>
      <c r="D165" s="25">
        <f t="shared" si="7"/>
        <v>24310</v>
      </c>
      <c r="E165" s="26"/>
    </row>
    <row r="166" ht="15.75" hidden="1" customHeight="1">
      <c r="A166" s="28" t="s">
        <v>3084</v>
      </c>
      <c r="B166" s="23">
        <v>3168.0</v>
      </c>
      <c r="C166" s="7">
        <f t="array" ref="C166">SUMIFS( INDIRECT(A144 &amp; " Restia!C:C"), INDIRECT(A144 &amp; " Restia!E:E"), "wolt kurýr", INDIRECT(A144 &amp; " Restia!A:A"), "&lt;&gt;wolt", INDIRECT(A144 &amp; " Restia!G:G"), "cash", INDIRECT(A144 &amp; " Restia!B:B"), "&lt;&gt;canceled" )</f>
        <v>2265</v>
      </c>
      <c r="D166" s="25">
        <f t="shared" si="7"/>
        <v>-903</v>
      </c>
      <c r="E166" s="26"/>
    </row>
    <row r="167" ht="15.75" hidden="1" customHeight="1">
      <c r="A167" s="28" t="s">
        <v>3085</v>
      </c>
      <c r="B167" s="23">
        <v>14320.0</v>
      </c>
      <c r="C167" s="7">
        <f t="array" ref="C167">SUMIFS( INDIRECT(A144 &amp; " Restia!C:C"), INDIRECT(A144 &amp; " Restia!A:A"), "damejidlo", INDIRECT(A144 &amp; " Restia!G:G"), "cash", INDIRECT(A144 &amp; " Restia!B:B"), "&lt;&gt;canceled")</f>
        <v>9425</v>
      </c>
      <c r="D167" s="25">
        <f t="shared" si="7"/>
        <v>-4895</v>
      </c>
      <c r="E167" s="26"/>
    </row>
    <row r="168" ht="15.75" hidden="1" customHeight="1">
      <c r="A168" s="29" t="s">
        <v>3086</v>
      </c>
      <c r="B168" s="23">
        <v>330336.5</v>
      </c>
      <c r="C168" s="7">
        <f t="array" ref="C168">SUM(INDIRECT(A144 &amp; " Restia!C:C")) - SUMIFS(INDIRECT(A144 &amp; " Restia!C:C"), INDIRECT(A144 &amp; " Restia!B:B"), "canceled")</f>
        <v>369142.5</v>
      </c>
      <c r="D168" s="25">
        <f t="shared" si="7"/>
        <v>38806</v>
      </c>
      <c r="E168" s="26"/>
    </row>
    <row r="169" ht="15.75" hidden="1" customHeight="1">
      <c r="A169" s="30" t="s">
        <v>3087</v>
      </c>
      <c r="B169" s="31">
        <v>1299.5</v>
      </c>
      <c r="C169" s="25">
        <f>sum(C154:C166)-C168</f>
        <v>8018.5</v>
      </c>
      <c r="D169" s="31">
        <f t="shared" si="7"/>
        <v>6719</v>
      </c>
      <c r="E169" s="32"/>
    </row>
    <row r="170" ht="15.75" hidden="1" customHeight="1"/>
    <row r="171" ht="15.75" hidden="1" customHeight="1"/>
    <row r="172" ht="15.75" hidden="1" customHeight="1">
      <c r="A172" s="3" t="s">
        <v>3059</v>
      </c>
      <c r="B172" s="4"/>
      <c r="C172" s="4"/>
      <c r="D172" s="4"/>
      <c r="E172" s="5"/>
    </row>
    <row r="173" ht="15.75" hidden="1" customHeight="1">
      <c r="A173" s="8"/>
      <c r="B173" s="9"/>
      <c r="C173" s="9"/>
      <c r="D173" s="9"/>
      <c r="E173" s="10"/>
    </row>
    <row r="174" ht="15.75" hidden="1" customHeight="1">
      <c r="A174" s="3" t="s">
        <v>3061</v>
      </c>
      <c r="B174" s="4"/>
      <c r="C174" s="4"/>
      <c r="D174" s="4"/>
      <c r="E174" s="5"/>
    </row>
    <row r="175" ht="15.75" hidden="1" customHeight="1">
      <c r="A175" s="8"/>
      <c r="B175" s="9"/>
      <c r="C175" s="9"/>
      <c r="D175" s="9"/>
      <c r="E175" s="10"/>
    </row>
    <row r="176" ht="15.75" hidden="1" customHeight="1">
      <c r="A176" s="11">
        <v>45565.0</v>
      </c>
      <c r="B176" s="4"/>
      <c r="C176" s="12" t="s">
        <v>3062</v>
      </c>
      <c r="D176" s="13">
        <v>45565.0</v>
      </c>
      <c r="E176" s="5"/>
    </row>
    <row r="177" ht="15.75" hidden="1" customHeight="1">
      <c r="A177" s="8"/>
      <c r="B177" s="9"/>
      <c r="C177" s="14"/>
      <c r="D177" s="9"/>
      <c r="E177" s="10"/>
    </row>
    <row r="178" ht="15.75" hidden="1" customHeight="1">
      <c r="A178" s="15" t="str">
        <f>CHOOSE(WEEKDAY(A176), "Neděle", "Pondělí", "Úterý", "Středa", "Čtvrtek", "Pátek", "Sobota")</f>
        <v>Pondělí</v>
      </c>
      <c r="B178" s="5"/>
      <c r="C178" s="14"/>
      <c r="D178" s="16" t="str">
        <f>CHOOSE(WEEKDAY(D176), "Neděle", "Pondělí", "Úterý", "Středa", "Čtvrtek", "Pátek", "Sobota")</f>
        <v>Pondělí</v>
      </c>
      <c r="E178" s="5"/>
    </row>
    <row r="179" ht="15.75" hidden="1" customHeight="1">
      <c r="A179" s="8"/>
      <c r="B179" s="10"/>
      <c r="C179" s="14"/>
      <c r="D179" s="9"/>
      <c r="E179" s="10"/>
    </row>
    <row r="180" ht="15.75" hidden="1" customHeight="1">
      <c r="A180" s="17" t="s">
        <v>3063</v>
      </c>
      <c r="B180" s="4"/>
      <c r="C180" s="4"/>
      <c r="D180" s="4"/>
      <c r="E180" s="5"/>
    </row>
    <row r="181" ht="15.75" hidden="1" customHeight="1">
      <c r="A181" s="18" t="s">
        <v>3064</v>
      </c>
      <c r="B181" s="19" t="s">
        <v>3065</v>
      </c>
      <c r="C181" s="20" t="s">
        <v>3066</v>
      </c>
      <c r="D181" s="19" t="s">
        <v>3067</v>
      </c>
      <c r="E181" s="21" t="s">
        <v>13</v>
      </c>
    </row>
    <row r="182" ht="15.75" hidden="1" customHeight="1">
      <c r="A182" s="22" t="s">
        <v>3068</v>
      </c>
      <c r="B182" s="23">
        <v>4800.0</v>
      </c>
      <c r="C182" s="24">
        <f>(2000*2)+(1000*0)+(500*1)+(200*1)+(100*1)+(50*0)+(20*0)+(10*0)+(5*0)+(2*0)+(1*0)</f>
        <v>4800</v>
      </c>
      <c r="D182" s="25">
        <f t="shared" ref="D182:D197" si="8">C182-B182</f>
        <v>0</v>
      </c>
      <c r="E182" s="26"/>
    </row>
    <row r="183" ht="15.75" hidden="1" customHeight="1">
      <c r="A183" s="22" t="s">
        <v>3069</v>
      </c>
      <c r="B183" s="23">
        <v>2465.0</v>
      </c>
      <c r="C183" s="24">
        <v>2465.0</v>
      </c>
      <c r="D183" s="25">
        <f t="shared" si="8"/>
        <v>0</v>
      </c>
      <c r="E183" s="26"/>
    </row>
    <row r="184" ht="15.75" hidden="1" customHeight="1">
      <c r="A184" s="22" t="s">
        <v>3070</v>
      </c>
      <c r="B184" s="23">
        <v>0.0</v>
      </c>
      <c r="C184" s="24"/>
      <c r="D184" s="25">
        <f t="shared" si="8"/>
        <v>0</v>
      </c>
      <c r="E184" s="26"/>
    </row>
    <row r="185" ht="15.75" hidden="1" customHeight="1">
      <c r="A185" s="22" t="s">
        <v>3072</v>
      </c>
      <c r="B185" s="23">
        <v>500.0</v>
      </c>
      <c r="C185" s="24">
        <v>500.0</v>
      </c>
      <c r="D185" s="25">
        <f t="shared" si="8"/>
        <v>0</v>
      </c>
      <c r="E185" s="26"/>
    </row>
    <row r="186" ht="15.75" hidden="1" customHeight="1">
      <c r="A186" s="27" t="s">
        <v>3074</v>
      </c>
      <c r="B186" s="23">
        <v>0.0</v>
      </c>
      <c r="C186" s="24"/>
      <c r="D186" s="25">
        <f t="shared" si="8"/>
        <v>0</v>
      </c>
      <c r="E186" s="26"/>
    </row>
    <row r="187" ht="15.75" hidden="1" customHeight="1">
      <c r="A187" s="27" t="s">
        <v>3075</v>
      </c>
      <c r="B187" s="23">
        <v>0.0</v>
      </c>
      <c r="C187" s="24"/>
      <c r="D187" s="25">
        <f t="shared" si="8"/>
        <v>0</v>
      </c>
      <c r="E187" s="26"/>
    </row>
    <row r="188" ht="15.75" hidden="1" customHeight="1">
      <c r="A188" s="27" t="s">
        <v>3077</v>
      </c>
      <c r="B188" s="23">
        <v>0.0</v>
      </c>
      <c r="C188" s="24"/>
      <c r="D188" s="25">
        <f t="shared" si="8"/>
        <v>0</v>
      </c>
      <c r="E188" s="26"/>
    </row>
    <row r="189" ht="15.75" hidden="1" customHeight="1">
      <c r="A189" s="27" t="s">
        <v>3078</v>
      </c>
      <c r="B189" s="23">
        <v>440.0</v>
      </c>
      <c r="C189" s="24">
        <v>440.0</v>
      </c>
      <c r="D189" s="25">
        <f t="shared" si="8"/>
        <v>0</v>
      </c>
      <c r="E189" s="26"/>
    </row>
    <row r="190" ht="15.75" hidden="1" customHeight="1">
      <c r="A190" s="28" t="s">
        <v>3079</v>
      </c>
      <c r="B190" s="23">
        <v>5283.0</v>
      </c>
      <c r="C190" s="23">
        <f t="array" ref="C190">SUMIFS(INDIRECT(A172 &amp; " Restia!C:C"), INDIRECT(A172 &amp; " Restia!A:A"), A190, INDIRECT(A172 &amp; " Restia!B:B"), "&lt;&gt;canceled")</f>
        <v>84725</v>
      </c>
      <c r="D190" s="25">
        <f t="shared" si="8"/>
        <v>79442</v>
      </c>
      <c r="E190" s="26"/>
    </row>
    <row r="191" ht="15.75" hidden="1" customHeight="1">
      <c r="A191" s="28" t="s">
        <v>3080</v>
      </c>
      <c r="B191" s="23">
        <v>5398.0</v>
      </c>
      <c r="C191" s="7">
        <f t="array" ref="C191">SUMIFS( INDIRECT(A172 &amp; " Restia!C:C"), INDIRECT(A172 &amp; " Restia!A:A"), A191, INDIRECT(A172 &amp; " Restia!B:B"), "&lt;&gt;canceled" )</f>
        <v>34212</v>
      </c>
      <c r="D191" s="25">
        <f t="shared" si="8"/>
        <v>28814</v>
      </c>
      <c r="E191" s="26"/>
    </row>
    <row r="192" ht="15.75" hidden="1" customHeight="1">
      <c r="A192" s="28" t="s">
        <v>3081</v>
      </c>
      <c r="B192" s="23">
        <v>7474.0</v>
      </c>
      <c r="C192" s="7">
        <f t="array" ref="C192">SUMIFS( INDIRECT(A172 &amp; " Restia!C:C"), INDIRECT(A172 &amp; " Restia!A:A"), "damejidlo", INDIRECT(A172 &amp; " Restia!G:G"), "online", INDIRECT(A172 &amp; " Restia!B:B"), "&lt;&gt;canceled" )</f>
        <v>85418</v>
      </c>
      <c r="D192" s="25">
        <f t="shared" si="8"/>
        <v>77944</v>
      </c>
      <c r="E192" s="26"/>
    </row>
    <row r="193" ht="15.75" hidden="1" customHeight="1">
      <c r="A193" s="28" t="s">
        <v>3082</v>
      </c>
      <c r="B193" s="23">
        <v>9003.0</v>
      </c>
      <c r="C193" s="7">
        <f t="array" ref="C193">SUMIFS( INDIRECT(A172 &amp; " Restia!C:C"), INDIRECT(A172 &amp; " Restia!A:A"), "generic", INDIRECT(A172 &amp; " Restia!G:G"), "online", INDIRECT(A172 &amp; " Restia!B:B"), "&lt;&gt;canceled" )</f>
        <v>95186</v>
      </c>
      <c r="D193" s="25">
        <f t="shared" si="8"/>
        <v>86183</v>
      </c>
      <c r="E193" s="26"/>
    </row>
    <row r="194" ht="15.75" hidden="1" customHeight="1">
      <c r="A194" s="28" t="s">
        <v>3084</v>
      </c>
      <c r="B194" s="23">
        <v>529.0</v>
      </c>
      <c r="C194" s="7">
        <f t="array" ref="C194">SUMIFS( INDIRECT(A172 &amp; " Restia!C:C"), INDIRECT(A172 &amp; " Restia!E:E"), "wolt kurýr", INDIRECT(A172 &amp; " Restia!A:A"), "&lt;&gt;wolt", INDIRECT(A172 &amp; " Restia!G:G"), "cash", INDIRECT(A172 &amp; " Restia!B:B"), "&lt;&gt;canceled" )</f>
        <v>2265</v>
      </c>
      <c r="D194" s="25">
        <f t="shared" si="8"/>
        <v>1736</v>
      </c>
      <c r="E194" s="26"/>
    </row>
    <row r="195" ht="15.75" hidden="1" customHeight="1">
      <c r="A195" s="28" t="s">
        <v>3085</v>
      </c>
      <c r="B195" s="23">
        <v>2582.0</v>
      </c>
      <c r="C195" s="7">
        <f t="array" ref="C195">SUMIFS( INDIRECT(A172 &amp; " Restia!C:C"), INDIRECT(A172 &amp; " Restia!A:A"), "damejidlo", INDIRECT(A172 &amp; " Restia!G:G"), "cash", INDIRECT(A172 &amp; " Restia!B:B"), "&lt;&gt;canceled")</f>
        <v>9425</v>
      </c>
      <c r="D195" s="25">
        <f t="shared" si="8"/>
        <v>6843</v>
      </c>
      <c r="E195" s="26"/>
    </row>
    <row r="196" ht="15.75" hidden="1" customHeight="1">
      <c r="A196" s="29" t="s">
        <v>3086</v>
      </c>
      <c r="B196" s="23">
        <v>35831.0</v>
      </c>
      <c r="C196" s="7">
        <f t="array" ref="C196">SUM(INDIRECT(A172 &amp; " Restia!C:C")) - SUMIFS(INDIRECT(A172 &amp; " Restia!C:C"), INDIRECT(A172 &amp; " Restia!B:B"), "canceled")</f>
        <v>369142.5</v>
      </c>
      <c r="D196" s="25">
        <f t="shared" si="8"/>
        <v>333311.5</v>
      </c>
      <c r="E196" s="26"/>
    </row>
    <row r="197" ht="15.75" hidden="1" customHeight="1">
      <c r="A197" s="30" t="s">
        <v>3087</v>
      </c>
      <c r="B197" s="31">
        <v>61.0</v>
      </c>
      <c r="C197" s="25">
        <f>sum(C182:C194)-C196</f>
        <v>-59131.5</v>
      </c>
      <c r="D197" s="31">
        <f t="shared" si="8"/>
        <v>-59192.5</v>
      </c>
      <c r="E197" s="32"/>
    </row>
    <row r="198" ht="15.75" hidden="1" customHeight="1"/>
    <row r="199" ht="15.75" hidden="1" customHeight="1"/>
    <row r="200" ht="15.75" hidden="1" customHeight="1">
      <c r="A200" s="3" t="s">
        <v>3059</v>
      </c>
      <c r="B200" s="4"/>
      <c r="C200" s="4"/>
      <c r="D200" s="4"/>
      <c r="E200" s="5"/>
    </row>
    <row r="201" ht="15.75" hidden="1" customHeight="1">
      <c r="A201" s="8"/>
      <c r="B201" s="9"/>
      <c r="C201" s="9"/>
      <c r="D201" s="9"/>
      <c r="E201" s="10"/>
    </row>
    <row r="202" ht="15.75" hidden="1" customHeight="1">
      <c r="A202" s="3" t="s">
        <v>3061</v>
      </c>
      <c r="B202" s="4"/>
      <c r="C202" s="4"/>
      <c r="D202" s="4"/>
      <c r="E202" s="5"/>
    </row>
    <row r="203" ht="15.75" hidden="1" customHeight="1">
      <c r="A203" s="8"/>
      <c r="B203" s="9"/>
      <c r="C203" s="9"/>
      <c r="D203" s="9"/>
      <c r="E203" s="10"/>
    </row>
    <row r="204" ht="15.75" hidden="1" customHeight="1">
      <c r="A204" s="11">
        <v>45566.0</v>
      </c>
      <c r="B204" s="4"/>
      <c r="C204" s="12" t="s">
        <v>3062</v>
      </c>
      <c r="D204" s="13">
        <v>45571.0</v>
      </c>
      <c r="E204" s="5"/>
    </row>
    <row r="205" ht="15.75" hidden="1" customHeight="1">
      <c r="A205" s="8"/>
      <c r="B205" s="9"/>
      <c r="C205" s="14"/>
      <c r="D205" s="9"/>
      <c r="E205" s="10"/>
    </row>
    <row r="206" ht="15.75" hidden="1" customHeight="1">
      <c r="A206" s="15" t="str">
        <f>CHOOSE(WEEKDAY(A204), "Neděle", "Pondělí", "Úterý", "Středa", "Čtvrtek", "Pátek", "Sobota")</f>
        <v>Úterý</v>
      </c>
      <c r="B206" s="5"/>
      <c r="C206" s="14"/>
      <c r="D206" s="16" t="str">
        <f>CHOOSE(WEEKDAY(D204), "Neděle", "Pondělí", "Úterý", "Středa", "Čtvrtek", "Pátek", "Sobota")</f>
        <v>Neděle</v>
      </c>
      <c r="E206" s="5"/>
    </row>
    <row r="207" ht="15.75" hidden="1" customHeight="1">
      <c r="A207" s="8"/>
      <c r="B207" s="10"/>
      <c r="C207" s="14"/>
      <c r="D207" s="9"/>
      <c r="E207" s="10"/>
    </row>
    <row r="208" ht="15.75" hidden="1" customHeight="1">
      <c r="A208" s="17" t="s">
        <v>3063</v>
      </c>
      <c r="B208" s="4"/>
      <c r="C208" s="4"/>
      <c r="D208" s="4"/>
      <c r="E208" s="5"/>
    </row>
    <row r="209" ht="15.75" hidden="1" customHeight="1">
      <c r="A209" s="18" t="s">
        <v>3064</v>
      </c>
      <c r="B209" s="19" t="s">
        <v>3065</v>
      </c>
      <c r="C209" s="20" t="s">
        <v>3066</v>
      </c>
      <c r="D209" s="19" t="s">
        <v>3067</v>
      </c>
      <c r="E209" s="21" t="s">
        <v>13</v>
      </c>
    </row>
    <row r="210" ht="15.75" hidden="1" customHeight="1">
      <c r="A210" s="22" t="s">
        <v>3068</v>
      </c>
      <c r="B210" s="23">
        <v>22483.0</v>
      </c>
      <c r="C210" s="24">
        <f>11299+5597+5597</f>
        <v>22493</v>
      </c>
      <c r="D210" s="25">
        <f t="shared" ref="D210:D225" si="9">C210-B210</f>
        <v>10</v>
      </c>
      <c r="E210" s="26" t="s">
        <v>3924</v>
      </c>
    </row>
    <row r="211" ht="15.75" hidden="1" customHeight="1">
      <c r="A211" s="22" t="s">
        <v>3069</v>
      </c>
      <c r="B211" s="23">
        <v>19082.0</v>
      </c>
      <c r="C211" s="24">
        <f>4034+3041+1742+1789+3913+4563</f>
        <v>19082</v>
      </c>
      <c r="D211" s="25">
        <f t="shared" si="9"/>
        <v>0</v>
      </c>
      <c r="E211" s="26"/>
    </row>
    <row r="212" ht="15.75" hidden="1" customHeight="1">
      <c r="A212" s="22" t="s">
        <v>3070</v>
      </c>
      <c r="B212" s="23">
        <v>0.0</v>
      </c>
      <c r="C212" s="24"/>
      <c r="D212" s="25">
        <f t="shared" si="9"/>
        <v>0</v>
      </c>
      <c r="E212" s="26"/>
    </row>
    <row r="213" ht="15.75" hidden="1" customHeight="1">
      <c r="A213" s="22" t="s">
        <v>3072</v>
      </c>
      <c r="B213" s="23">
        <v>3000.0</v>
      </c>
      <c r="C213" s="24">
        <f>2000+500+500</f>
        <v>3000</v>
      </c>
      <c r="D213" s="25">
        <f t="shared" si="9"/>
        <v>0</v>
      </c>
      <c r="E213" s="26"/>
    </row>
    <row r="214" ht="15.75" hidden="1" customHeight="1">
      <c r="A214" s="27" t="s">
        <v>3074</v>
      </c>
      <c r="B214" s="23">
        <v>0.0</v>
      </c>
      <c r="C214" s="24"/>
      <c r="D214" s="25">
        <f t="shared" si="9"/>
        <v>0</v>
      </c>
      <c r="E214" s="26"/>
    </row>
    <row r="215" ht="15.75" hidden="1" customHeight="1">
      <c r="A215" s="27" t="s">
        <v>3075</v>
      </c>
      <c r="B215" s="23">
        <v>110.0</v>
      </c>
      <c r="C215" s="24">
        <v>110.0</v>
      </c>
      <c r="D215" s="25">
        <f t="shared" si="9"/>
        <v>0</v>
      </c>
      <c r="E215" s="26"/>
    </row>
    <row r="216" ht="15.75" hidden="1" customHeight="1">
      <c r="A216" s="27" t="s">
        <v>3077</v>
      </c>
      <c r="B216" s="23">
        <v>40.0</v>
      </c>
      <c r="C216" s="24"/>
      <c r="D216" s="25">
        <f t="shared" si="9"/>
        <v>-40</v>
      </c>
      <c r="E216" s="26"/>
    </row>
    <row r="217" ht="15.75" hidden="1" customHeight="1">
      <c r="A217" s="27" t="s">
        <v>3078</v>
      </c>
      <c r="B217" s="23">
        <v>5840.0</v>
      </c>
      <c r="C217" s="24">
        <f>680+440+200+680+440+520+400+240+440+400+240+480+720</f>
        <v>5880</v>
      </c>
      <c r="D217" s="25">
        <f t="shared" si="9"/>
        <v>40</v>
      </c>
      <c r="E217" s="26"/>
    </row>
    <row r="218" ht="15.75" hidden="1" customHeight="1">
      <c r="A218" s="28" t="s">
        <v>3079</v>
      </c>
      <c r="B218" s="23">
        <v>65613.0</v>
      </c>
      <c r="C218" s="23">
        <f t="array" ref="C218">SUMIFS(INDIRECT(A200 &amp; " Restia!C:C"), INDIRECT(A200 &amp; " Restia!A:A"), A218, INDIRECT(A200 &amp; " Restia!B:B"), "&lt;&gt;canceled")</f>
        <v>84725</v>
      </c>
      <c r="D218" s="25">
        <f t="shared" si="9"/>
        <v>19112</v>
      </c>
      <c r="E218" s="26"/>
    </row>
    <row r="219" ht="15.75" hidden="1" customHeight="1">
      <c r="A219" s="28" t="s">
        <v>3080</v>
      </c>
      <c r="B219" s="23">
        <v>25802.0</v>
      </c>
      <c r="C219" s="7">
        <f t="array" ref="C219">SUMIFS( INDIRECT(A200 &amp; " Restia!C:C"), INDIRECT(A200 &amp; " Restia!A:A"), A219, INDIRECT(A200 &amp; " Restia!B:B"), "&lt;&gt;canceled" )</f>
        <v>34212</v>
      </c>
      <c r="D219" s="25">
        <f t="shared" si="9"/>
        <v>8410</v>
      </c>
      <c r="E219" s="26"/>
    </row>
    <row r="220" ht="15.75" hidden="1" customHeight="1">
      <c r="A220" s="28" t="s">
        <v>3081</v>
      </c>
      <c r="B220" s="23">
        <v>77835.0</v>
      </c>
      <c r="C220" s="7">
        <f t="array" ref="C220">SUMIFS( INDIRECT(A200 &amp; " Restia!C:C"), INDIRECT(A200 &amp; " Restia!A:A"), "damejidlo", INDIRECT(A200 &amp; " Restia!G:G"), "online", INDIRECT(A200 &amp; " Restia!B:B"), "&lt;&gt;canceled" )</f>
        <v>85418</v>
      </c>
      <c r="D220" s="25">
        <f t="shared" si="9"/>
        <v>7583</v>
      </c>
      <c r="E220" s="26"/>
    </row>
    <row r="221" ht="15.75" hidden="1" customHeight="1">
      <c r="A221" s="28" t="s">
        <v>3082</v>
      </c>
      <c r="B221" s="23">
        <v>75826.0</v>
      </c>
      <c r="C221" s="7">
        <f t="array" ref="C221">SUMIFS( INDIRECT(A200 &amp; " Restia!C:C"), INDIRECT(A200 &amp; " Restia!A:A"), "generic", INDIRECT(A200 &amp; " Restia!G:G"), "online", INDIRECT(A200 &amp; " Restia!B:B"), "&lt;&gt;canceled" )</f>
        <v>95186</v>
      </c>
      <c r="D221" s="25">
        <f t="shared" si="9"/>
        <v>19360</v>
      </c>
      <c r="E221" s="26"/>
    </row>
    <row r="222" ht="15.75" hidden="1" customHeight="1">
      <c r="A222" s="28" t="s">
        <v>3084</v>
      </c>
      <c r="B222" s="23">
        <v>1131.0</v>
      </c>
      <c r="C222" s="7">
        <f t="array" ref="C222">SUMIFS( INDIRECT(A200 &amp; " Restia!C:C"), INDIRECT(A200 &amp; " Restia!E:E"), "wolt kurýr", INDIRECT(A200 &amp; " Restia!A:A"), "&lt;&gt;wolt", INDIRECT(A200 &amp; " Restia!G:G"), "cash", INDIRECT(A200 &amp; " Restia!B:B"), "&lt;&gt;canceled" )</f>
        <v>2265</v>
      </c>
      <c r="D222" s="25">
        <f t="shared" si="9"/>
        <v>1134</v>
      </c>
      <c r="E222" s="26"/>
    </row>
    <row r="223" ht="15.75" hidden="1" customHeight="1">
      <c r="A223" s="28" t="s">
        <v>3085</v>
      </c>
      <c r="B223" s="23">
        <v>8600.0</v>
      </c>
      <c r="C223" s="7">
        <f t="array" ref="C223">SUMIFS( INDIRECT(A200 &amp; " Restia!C:C"), INDIRECT(A200 &amp; " Restia!A:A"), "damejidlo", INDIRECT(A200 &amp; " Restia!G:G"), "cash", INDIRECT(A200 &amp; " Restia!B:B"), "&lt;&gt;canceled")</f>
        <v>9425</v>
      </c>
      <c r="D223" s="25">
        <f t="shared" si="9"/>
        <v>825</v>
      </c>
      <c r="E223" s="26"/>
    </row>
    <row r="224" ht="15.75" hidden="1" customHeight="1">
      <c r="A224" s="29" t="s">
        <v>3086</v>
      </c>
      <c r="B224" s="23">
        <v>296762.0</v>
      </c>
      <c r="C224" s="7">
        <f t="array" ref="C224">SUM(INDIRECT(A200 &amp; " Restia!C:C")) - SUMIFS(INDIRECT(A200 &amp; " Restia!C:C"), INDIRECT(A200 &amp; " Restia!B:B"), "canceled")</f>
        <v>369142.5</v>
      </c>
      <c r="D224" s="25">
        <f t="shared" si="9"/>
        <v>72380.5</v>
      </c>
      <c r="E224" s="26"/>
    </row>
    <row r="225" ht="15.75" hidden="1" customHeight="1">
      <c r="A225" s="30" t="s">
        <v>3087</v>
      </c>
      <c r="B225" s="31">
        <v>0.0</v>
      </c>
      <c r="C225" s="25">
        <f>sum(C210:C222)-C224</f>
        <v>-16771.5</v>
      </c>
      <c r="D225" s="31">
        <f t="shared" si="9"/>
        <v>-16771.5</v>
      </c>
      <c r="E225" s="32"/>
    </row>
    <row r="226" ht="15.75" hidden="1" customHeight="1"/>
    <row r="227" ht="15.75" hidden="1" customHeight="1"/>
    <row r="228" ht="15.75" hidden="1" customHeight="1">
      <c r="A228" s="3" t="s">
        <v>3059</v>
      </c>
      <c r="B228" s="4"/>
      <c r="C228" s="4"/>
      <c r="D228" s="4"/>
      <c r="E228" s="5"/>
    </row>
    <row r="229" ht="15.75" hidden="1" customHeight="1">
      <c r="A229" s="8"/>
      <c r="B229" s="9"/>
      <c r="C229" s="9"/>
      <c r="D229" s="9"/>
      <c r="E229" s="10"/>
    </row>
    <row r="230" ht="15.75" hidden="1" customHeight="1">
      <c r="A230" s="3" t="s">
        <v>3061</v>
      </c>
      <c r="B230" s="4"/>
      <c r="C230" s="4"/>
      <c r="D230" s="4"/>
      <c r="E230" s="5"/>
    </row>
    <row r="231" ht="15.75" hidden="1" customHeight="1">
      <c r="A231" s="8"/>
      <c r="B231" s="9"/>
      <c r="C231" s="9"/>
      <c r="D231" s="9"/>
      <c r="E231" s="10"/>
    </row>
    <row r="232" ht="15.75" hidden="1" customHeight="1">
      <c r="A232" s="11">
        <v>45572.0</v>
      </c>
      <c r="B232" s="4"/>
      <c r="C232" s="12" t="s">
        <v>3062</v>
      </c>
      <c r="D232" s="13">
        <v>45578.0</v>
      </c>
      <c r="E232" s="5"/>
    </row>
    <row r="233" ht="15.75" hidden="1" customHeight="1">
      <c r="A233" s="8"/>
      <c r="B233" s="9"/>
      <c r="C233" s="14"/>
      <c r="D233" s="9"/>
      <c r="E233" s="10"/>
    </row>
    <row r="234" ht="15.75" hidden="1" customHeight="1">
      <c r="A234" s="15" t="str">
        <f>CHOOSE(WEEKDAY(A232), "Neděle", "Pondělí", "Úterý", "Středa", "Čtvrtek", "Pátek", "Sobota")</f>
        <v>Pondělí</v>
      </c>
      <c r="B234" s="5"/>
      <c r="C234" s="14"/>
      <c r="D234" s="16" t="str">
        <f>CHOOSE(WEEKDAY(D232), "Neděle", "Pondělí", "Úterý", "Středa", "Čtvrtek", "Pátek", "Sobota")</f>
        <v>Neděle</v>
      </c>
      <c r="E234" s="5"/>
    </row>
    <row r="235" ht="15.75" hidden="1" customHeight="1">
      <c r="A235" s="8"/>
      <c r="B235" s="10"/>
      <c r="C235" s="14"/>
      <c r="D235" s="9"/>
      <c r="E235" s="10"/>
    </row>
    <row r="236" ht="15.75" hidden="1" customHeight="1">
      <c r="A236" s="17" t="s">
        <v>3063</v>
      </c>
      <c r="B236" s="4"/>
      <c r="C236" s="4"/>
      <c r="D236" s="4"/>
      <c r="E236" s="5"/>
    </row>
    <row r="237" ht="15.75" hidden="1" customHeight="1">
      <c r="A237" s="18" t="s">
        <v>3064</v>
      </c>
      <c r="B237" s="19" t="s">
        <v>3065</v>
      </c>
      <c r="C237" s="20" t="s">
        <v>3066</v>
      </c>
      <c r="D237" s="19" t="s">
        <v>3067</v>
      </c>
      <c r="E237" s="21" t="s">
        <v>13</v>
      </c>
    </row>
    <row r="238" ht="15.75" hidden="1" customHeight="1">
      <c r="A238" s="22" t="s">
        <v>3068</v>
      </c>
      <c r="B238" s="23">
        <v>38788.0</v>
      </c>
      <c r="C238" s="24">
        <f>250+100+40+6400+21000</f>
        <v>27790</v>
      </c>
      <c r="D238" s="25">
        <f t="shared" ref="D238:D253" si="10">C238-B238</f>
        <v>-10998</v>
      </c>
      <c r="E238" s="26"/>
    </row>
    <row r="239" ht="15.75" hidden="1" customHeight="1">
      <c r="A239" s="22" t="s">
        <v>3069</v>
      </c>
      <c r="B239" s="23">
        <v>28007.0</v>
      </c>
      <c r="C239" s="24">
        <f>5202+3846+2343+2859+4204+5540+4013</f>
        <v>28007</v>
      </c>
      <c r="D239" s="25">
        <f t="shared" si="10"/>
        <v>0</v>
      </c>
      <c r="E239" s="26"/>
    </row>
    <row r="240" ht="15.75" hidden="1" customHeight="1">
      <c r="A240" s="22" t="s">
        <v>3070</v>
      </c>
      <c r="B240" s="23">
        <v>0.0</v>
      </c>
      <c r="C240" s="24"/>
      <c r="D240" s="25">
        <f t="shared" si="10"/>
        <v>0</v>
      </c>
      <c r="E240" s="26"/>
    </row>
    <row r="241" ht="15.75" hidden="1" customHeight="1">
      <c r="A241" s="22" t="s">
        <v>3072</v>
      </c>
      <c r="B241" s="23">
        <v>1500.0</v>
      </c>
      <c r="C241" s="24">
        <v>1500.0</v>
      </c>
      <c r="D241" s="25">
        <f t="shared" si="10"/>
        <v>0</v>
      </c>
      <c r="E241" s="26"/>
    </row>
    <row r="242" ht="15.75" hidden="1" customHeight="1">
      <c r="A242" s="27" t="s">
        <v>3074</v>
      </c>
      <c r="B242" s="23">
        <v>0.0</v>
      </c>
      <c r="C242" s="24"/>
      <c r="D242" s="25">
        <f t="shared" si="10"/>
        <v>0</v>
      </c>
      <c r="E242" s="26"/>
    </row>
    <row r="243" ht="15.75" hidden="1" customHeight="1">
      <c r="A243" s="27" t="s">
        <v>3075</v>
      </c>
      <c r="B243" s="23">
        <v>68.0</v>
      </c>
      <c r="C243" s="24">
        <f>5597+5597+68</f>
        <v>11262</v>
      </c>
      <c r="D243" s="25">
        <f t="shared" si="10"/>
        <v>11194</v>
      </c>
      <c r="E243" s="26"/>
    </row>
    <row r="244" ht="15.75" hidden="1" customHeight="1">
      <c r="A244" s="27" t="s">
        <v>3077</v>
      </c>
      <c r="B244" s="23">
        <v>465.0</v>
      </c>
      <c r="C244" s="24">
        <f>380+85</f>
        <v>465</v>
      </c>
      <c r="D244" s="25">
        <f t="shared" si="10"/>
        <v>0</v>
      </c>
      <c r="E244" s="26"/>
    </row>
    <row r="245" ht="15.75" hidden="1" customHeight="1">
      <c r="A245" s="27" t="s">
        <v>3078</v>
      </c>
      <c r="B245" s="23">
        <v>5600.0</v>
      </c>
      <c r="C245" s="24">
        <f>80+280+400+320+160+840+520+440+480+320+240+240+280+680+320</f>
        <v>5600</v>
      </c>
      <c r="D245" s="25">
        <f t="shared" si="10"/>
        <v>0</v>
      </c>
      <c r="E245" s="26"/>
    </row>
    <row r="246" ht="15.75" hidden="1" customHeight="1">
      <c r="A246" s="28" t="s">
        <v>3079</v>
      </c>
      <c r="B246" s="23">
        <v>54246.0</v>
      </c>
      <c r="C246" s="23">
        <f t="array" ref="C246">SUMIFS(INDIRECT(A228 &amp; " Restia!C:C"), INDIRECT(A228 &amp; " Restia!A:A"), A246, INDIRECT(A228 &amp; " Restia!B:B"), "&lt;&gt;canceled")</f>
        <v>84725</v>
      </c>
      <c r="D246" s="25">
        <f t="shared" si="10"/>
        <v>30479</v>
      </c>
      <c r="E246" s="26"/>
    </row>
    <row r="247" ht="15.75" hidden="1" customHeight="1">
      <c r="A247" s="28" t="s">
        <v>3080</v>
      </c>
      <c r="B247" s="23">
        <v>26736.0</v>
      </c>
      <c r="C247" s="7">
        <f t="array" ref="C247">SUMIFS( INDIRECT(A228 &amp; " Restia!C:C"), INDIRECT(A228 &amp; " Restia!A:A"), A247, INDIRECT(A228 &amp; " Restia!B:B"), "&lt;&gt;canceled" )</f>
        <v>34212</v>
      </c>
      <c r="D247" s="25">
        <f t="shared" si="10"/>
        <v>7476</v>
      </c>
      <c r="E247" s="26"/>
    </row>
    <row r="248" ht="15.75" hidden="1" customHeight="1">
      <c r="A248" s="28" t="s">
        <v>3081</v>
      </c>
      <c r="B248" s="23">
        <v>94428.0</v>
      </c>
      <c r="C248" s="7">
        <f t="array" ref="C248">SUMIFS( INDIRECT(A228 &amp; " Restia!C:C"), INDIRECT(A228 &amp; " Restia!A:A"), "damejidlo", INDIRECT(A228 &amp; " Restia!G:G"), "online", INDIRECT(A228 &amp; " Restia!B:B"), "&lt;&gt;canceled" )</f>
        <v>85418</v>
      </c>
      <c r="D248" s="25">
        <f t="shared" si="10"/>
        <v>-9010</v>
      </c>
      <c r="E248" s="26"/>
    </row>
    <row r="249" ht="15.75" hidden="1" customHeight="1">
      <c r="A249" s="28" t="s">
        <v>3082</v>
      </c>
      <c r="B249" s="23">
        <v>75796.0</v>
      </c>
      <c r="C249" s="7">
        <f t="array" ref="C249">SUMIFS( INDIRECT(A228 &amp; " Restia!C:C"), INDIRECT(A228 &amp; " Restia!A:A"), "generic", INDIRECT(A228 &amp; " Restia!G:G"), "online", INDIRECT(A228 &amp; " Restia!B:B"), "&lt;&gt;canceled" )</f>
        <v>95186</v>
      </c>
      <c r="D249" s="25">
        <f t="shared" si="10"/>
        <v>19390</v>
      </c>
      <c r="E249" s="26"/>
    </row>
    <row r="250" ht="15.75" hidden="1" customHeight="1">
      <c r="A250" s="28" t="s">
        <v>3084</v>
      </c>
      <c r="B250" s="23">
        <v>5407.0</v>
      </c>
      <c r="C250" s="7">
        <f t="array" ref="C250">SUMIFS( INDIRECT(A228 &amp; " Restia!C:C"), INDIRECT(A228 &amp; " Restia!E:E"), "wolt kurýr", INDIRECT(A228 &amp; " Restia!A:A"), "&lt;&gt;wolt", INDIRECT(A228 &amp; " Restia!G:G"), "cash", INDIRECT(A228 &amp; " Restia!B:B"), "&lt;&gt;canceled" )</f>
        <v>2265</v>
      </c>
      <c r="D250" s="25">
        <f t="shared" si="10"/>
        <v>-3142</v>
      </c>
      <c r="E250" s="26"/>
    </row>
    <row r="251" ht="15.75" hidden="1" customHeight="1">
      <c r="A251" s="28" t="s">
        <v>3085</v>
      </c>
      <c r="B251" s="23">
        <v>16561.0</v>
      </c>
      <c r="C251" s="7">
        <f t="array" ref="C251">SUMIFS( INDIRECT(A228 &amp; " Restia!C:C"), INDIRECT(A228 &amp; " Restia!A:A"), "damejidlo", INDIRECT(A228 &amp; " Restia!G:G"), "cash", INDIRECT(A228 &amp; " Restia!B:B"), "&lt;&gt;canceled")</f>
        <v>9425</v>
      </c>
      <c r="D251" s="25">
        <f t="shared" si="10"/>
        <v>-7136</v>
      </c>
      <c r="E251" s="26"/>
    </row>
    <row r="252" ht="15.75" hidden="1" customHeight="1">
      <c r="A252" s="29" t="s">
        <v>3086</v>
      </c>
      <c r="B252" s="23">
        <v>331027.7</v>
      </c>
      <c r="C252" s="7">
        <f t="array" ref="C252">SUM(INDIRECT(A228 &amp; " Restia!C:C")) - SUMIFS(INDIRECT(A228 &amp; " Restia!C:C"), INDIRECT(A228 &amp; " Restia!B:B"), "canceled")</f>
        <v>369142.5</v>
      </c>
      <c r="D252" s="25">
        <f t="shared" si="10"/>
        <v>38114.8</v>
      </c>
      <c r="E252" s="26"/>
    </row>
    <row r="253" ht="15.75" hidden="1" customHeight="1">
      <c r="A253" s="30" t="s">
        <v>3087</v>
      </c>
      <c r="B253" s="31">
        <v>13.30000000000291</v>
      </c>
      <c r="C253" s="25">
        <f>sum(C238:C250)-C252</f>
        <v>7287.5</v>
      </c>
      <c r="D253" s="31">
        <f t="shared" si="10"/>
        <v>7274.2</v>
      </c>
      <c r="E253" s="32"/>
    </row>
    <row r="254" ht="15.75" hidden="1" customHeight="1"/>
    <row r="255" ht="15.75" hidden="1" customHeight="1"/>
    <row r="256" ht="15.75" hidden="1" customHeight="1">
      <c r="A256" s="3" t="s">
        <v>3059</v>
      </c>
      <c r="B256" s="4"/>
      <c r="C256" s="4"/>
      <c r="D256" s="4"/>
      <c r="E256" s="5"/>
    </row>
    <row r="257" ht="15.75" hidden="1" customHeight="1">
      <c r="A257" s="8"/>
      <c r="B257" s="9"/>
      <c r="C257" s="9"/>
      <c r="D257" s="9"/>
      <c r="E257" s="10"/>
    </row>
    <row r="258" ht="15.75" hidden="1" customHeight="1">
      <c r="A258" s="3" t="s">
        <v>3061</v>
      </c>
      <c r="B258" s="4"/>
      <c r="C258" s="4"/>
      <c r="D258" s="4"/>
      <c r="E258" s="5"/>
    </row>
    <row r="259" ht="15.75" hidden="1" customHeight="1">
      <c r="A259" s="8"/>
      <c r="B259" s="9"/>
      <c r="C259" s="9"/>
      <c r="D259" s="9"/>
      <c r="E259" s="10"/>
    </row>
    <row r="260" ht="15.75" hidden="1" customHeight="1">
      <c r="A260" s="11">
        <v>45579.0</v>
      </c>
      <c r="B260" s="4"/>
      <c r="C260" s="12" t="s">
        <v>3062</v>
      </c>
      <c r="D260" s="13">
        <v>45585.0</v>
      </c>
      <c r="E260" s="5"/>
    </row>
    <row r="261" ht="15.75" hidden="1" customHeight="1">
      <c r="A261" s="8"/>
      <c r="B261" s="9"/>
      <c r="C261" s="14"/>
      <c r="D261" s="9"/>
      <c r="E261" s="10"/>
    </row>
    <row r="262" ht="15.75" hidden="1" customHeight="1">
      <c r="A262" s="15" t="str">
        <f>CHOOSE(WEEKDAY(A260), "Neděle", "Pondělí", "Úterý", "Středa", "Čtvrtek", "Pátek", "Sobota")</f>
        <v>Pondělí</v>
      </c>
      <c r="B262" s="5"/>
      <c r="C262" s="14"/>
      <c r="D262" s="16" t="str">
        <f>CHOOSE(WEEKDAY(D260), "Neděle", "Pondělí", "Úterý", "Středa", "Čtvrtek", "Pátek", "Sobota")</f>
        <v>Neděle</v>
      </c>
      <c r="E262" s="5"/>
    </row>
    <row r="263" ht="15.75" hidden="1" customHeight="1">
      <c r="A263" s="8"/>
      <c r="B263" s="10"/>
      <c r="C263" s="14"/>
      <c r="D263" s="9"/>
      <c r="E263" s="10"/>
    </row>
    <row r="264" ht="15.75" hidden="1" customHeight="1">
      <c r="A264" s="17" t="s">
        <v>3063</v>
      </c>
      <c r="B264" s="4"/>
      <c r="C264" s="4"/>
      <c r="D264" s="4"/>
      <c r="E264" s="5"/>
    </row>
    <row r="265" ht="15.75" hidden="1" customHeight="1">
      <c r="A265" s="18" t="s">
        <v>3064</v>
      </c>
      <c r="B265" s="19" t="s">
        <v>3065</v>
      </c>
      <c r="C265" s="20" t="s">
        <v>3066</v>
      </c>
      <c r="D265" s="19" t="s">
        <v>3067</v>
      </c>
      <c r="E265" s="21" t="s">
        <v>13</v>
      </c>
    </row>
    <row r="266" ht="15.75" hidden="1" customHeight="1">
      <c r="A266" s="22" t="s">
        <v>3068</v>
      </c>
      <c r="B266" s="23">
        <v>38615.0</v>
      </c>
      <c r="C266" s="24">
        <f>280+500+1800+10500+18000+7597</f>
        <v>38677</v>
      </c>
      <c r="D266" s="25">
        <f t="shared" ref="D266:D281" si="11">C266-B266</f>
        <v>62</v>
      </c>
      <c r="E266" s="26"/>
    </row>
    <row r="267" ht="15.75" hidden="1" customHeight="1">
      <c r="A267" s="22" t="s">
        <v>3069</v>
      </c>
      <c r="B267" s="23">
        <v>26025.0</v>
      </c>
      <c r="C267" s="24">
        <f>3142+2140+2878+4619+6638+4544+2064</f>
        <v>26025</v>
      </c>
      <c r="D267" s="25">
        <f t="shared" si="11"/>
        <v>0</v>
      </c>
      <c r="E267" s="26"/>
    </row>
    <row r="268" ht="15.75" hidden="1" customHeight="1">
      <c r="A268" s="22" t="s">
        <v>3070</v>
      </c>
      <c r="B268" s="23">
        <v>180.0</v>
      </c>
      <c r="C268" s="24">
        <v>180.0</v>
      </c>
      <c r="D268" s="25">
        <f t="shared" si="11"/>
        <v>0</v>
      </c>
      <c r="E268" s="26"/>
    </row>
    <row r="269" ht="15.75" hidden="1" customHeight="1">
      <c r="A269" s="22" t="s">
        <v>3072</v>
      </c>
      <c r="B269" s="23">
        <v>2000.0</v>
      </c>
      <c r="C269" s="24">
        <f>500+500+500+500</f>
        <v>2000</v>
      </c>
      <c r="D269" s="25">
        <f t="shared" si="11"/>
        <v>0</v>
      </c>
      <c r="E269" s="26"/>
    </row>
    <row r="270" ht="15.75" hidden="1" customHeight="1">
      <c r="A270" s="27" t="s">
        <v>3074</v>
      </c>
      <c r="B270" s="23">
        <v>0.0</v>
      </c>
      <c r="C270" s="24"/>
      <c r="D270" s="25">
        <f t="shared" si="11"/>
        <v>0</v>
      </c>
      <c r="E270" s="26"/>
    </row>
    <row r="271" ht="15.75" hidden="1" customHeight="1">
      <c r="A271" s="27" t="s">
        <v>3075</v>
      </c>
      <c r="B271" s="23">
        <v>315.0</v>
      </c>
      <c r="C271" s="24">
        <v>165.0</v>
      </c>
      <c r="D271" s="25">
        <f t="shared" si="11"/>
        <v>-150</v>
      </c>
      <c r="E271" s="26"/>
    </row>
    <row r="272" ht="15.75" hidden="1" customHeight="1">
      <c r="A272" s="27" t="s">
        <v>3077</v>
      </c>
      <c r="B272" s="23">
        <v>3272.0</v>
      </c>
      <c r="C272" s="24">
        <f>968+640+160+150+110</f>
        <v>2028</v>
      </c>
      <c r="D272" s="25">
        <f t="shared" si="11"/>
        <v>-1244</v>
      </c>
      <c r="E272" s="26"/>
    </row>
    <row r="273" ht="15.75" hidden="1" customHeight="1">
      <c r="A273" s="27" t="s">
        <v>3078</v>
      </c>
      <c r="B273" s="23">
        <v>5840.0</v>
      </c>
      <c r="C273" s="24">
        <f>560+240+280+280+440+480+520+360+320+320+720+400+600</f>
        <v>5520</v>
      </c>
      <c r="D273" s="25">
        <f t="shared" si="11"/>
        <v>-320</v>
      </c>
      <c r="E273" s="26"/>
    </row>
    <row r="274" ht="15.75" hidden="1" customHeight="1">
      <c r="A274" s="28" t="s">
        <v>3079</v>
      </c>
      <c r="B274" s="23">
        <v>61186.0</v>
      </c>
      <c r="C274" s="23">
        <f t="array" ref="C274">SUMIFS(INDIRECT(A256 &amp; " Restia!C:C"), INDIRECT(A256 &amp; " Restia!A:A"), A274, INDIRECT(A256 &amp; " Restia!B:B"), "&lt;&gt;canceled")</f>
        <v>84725</v>
      </c>
      <c r="D274" s="25">
        <f t="shared" si="11"/>
        <v>23539</v>
      </c>
      <c r="E274" s="26"/>
    </row>
    <row r="275" ht="15.75" hidden="1" customHeight="1">
      <c r="A275" s="28" t="s">
        <v>3080</v>
      </c>
      <c r="B275" s="23">
        <v>31774.0</v>
      </c>
      <c r="C275" s="7">
        <f t="array" ref="C275">SUMIFS( INDIRECT(A256 &amp; " Restia!C:C"), INDIRECT(A256 &amp; " Restia!A:A"), A275, INDIRECT(A256 &amp; " Restia!B:B"), "&lt;&gt;canceled" )</f>
        <v>34212</v>
      </c>
      <c r="D275" s="25">
        <f t="shared" si="11"/>
        <v>2438</v>
      </c>
      <c r="E275" s="26"/>
    </row>
    <row r="276" ht="15.75" hidden="1" customHeight="1">
      <c r="A276" s="28" t="s">
        <v>3081</v>
      </c>
      <c r="B276" s="23">
        <v>75498.0</v>
      </c>
      <c r="C276" s="7">
        <f t="array" ref="C276">SUMIFS( INDIRECT(A256 &amp; " Restia!C:C"), INDIRECT(A256 &amp; " Restia!A:A"), "damejidlo", INDIRECT(A256 &amp; " Restia!G:G"), "online", INDIRECT(A256 &amp; " Restia!B:B"), "&lt;&gt;canceled" )</f>
        <v>85418</v>
      </c>
      <c r="D276" s="25">
        <f t="shared" si="11"/>
        <v>9920</v>
      </c>
      <c r="E276" s="26"/>
    </row>
    <row r="277" ht="15.75" hidden="1" customHeight="1">
      <c r="A277" s="28" t="s">
        <v>3082</v>
      </c>
      <c r="B277" s="23">
        <v>78197.0</v>
      </c>
      <c r="C277" s="7">
        <f t="array" ref="C277">SUMIFS( INDIRECT(A256 &amp; " Restia!C:C"), INDIRECT(A256 &amp; " Restia!A:A"), "generic", INDIRECT(A256 &amp; " Restia!G:G"), "online", INDIRECT(A256 &amp; " Restia!B:B"), "&lt;&gt;canceled" )</f>
        <v>95186</v>
      </c>
      <c r="D277" s="25">
        <f t="shared" si="11"/>
        <v>16989</v>
      </c>
      <c r="E277" s="26"/>
    </row>
    <row r="278" ht="15.75" hidden="1" customHeight="1">
      <c r="A278" s="28" t="s">
        <v>3084</v>
      </c>
      <c r="B278" s="23">
        <v>3882.0</v>
      </c>
      <c r="C278" s="7">
        <f t="array" ref="C278">SUMIFS( INDIRECT(A256 &amp; " Restia!C:C"), INDIRECT(A256 &amp; " Restia!E:E"), "wolt kurýr", INDIRECT(A256 &amp; " Restia!A:A"), "&lt;&gt;wolt", INDIRECT(A256 &amp; " Restia!G:G"), "cash", INDIRECT(A256 &amp; " Restia!B:B"), "&lt;&gt;canceled" )</f>
        <v>2265</v>
      </c>
      <c r="D278" s="25">
        <f t="shared" si="11"/>
        <v>-1617</v>
      </c>
      <c r="E278" s="26"/>
    </row>
    <row r="279" ht="15.75" hidden="1" customHeight="1">
      <c r="A279" s="28" t="s">
        <v>3085</v>
      </c>
      <c r="B279" s="23">
        <v>14304.0</v>
      </c>
      <c r="C279" s="7">
        <f t="array" ref="C279">SUMIFS( INDIRECT(A256 &amp; " Restia!C:C"), INDIRECT(A256 &amp; " Restia!A:A"), "damejidlo", INDIRECT(A256 &amp; " Restia!G:G"), "cash", INDIRECT(A256 &amp; " Restia!B:B"), "&lt;&gt;canceled")</f>
        <v>9425</v>
      </c>
      <c r="D279" s="25">
        <f t="shared" si="11"/>
        <v>-4879</v>
      </c>
      <c r="E279" s="26"/>
    </row>
    <row r="280" ht="15.75" hidden="1" customHeight="1">
      <c r="A280" s="29" t="s">
        <v>3086</v>
      </c>
      <c r="B280" s="23">
        <v>326682.0</v>
      </c>
      <c r="C280" s="7">
        <f t="array" ref="C280">SUM(INDIRECT(A256 &amp; " Restia!C:C")) - SUMIFS(INDIRECT(A256 &amp; " Restia!C:C"), INDIRECT(A256 &amp; " Restia!B:B"), "canceled")</f>
        <v>369142.5</v>
      </c>
      <c r="D280" s="25">
        <f t="shared" si="11"/>
        <v>42460.5</v>
      </c>
      <c r="E280" s="26"/>
    </row>
    <row r="281" ht="15.75" hidden="1" customHeight="1">
      <c r="A281" s="30" t="s">
        <v>3087</v>
      </c>
      <c r="B281" s="31">
        <v>102.0</v>
      </c>
      <c r="C281" s="25">
        <f>sum(C266:C278)-C280</f>
        <v>7258.5</v>
      </c>
      <c r="D281" s="31">
        <f t="shared" si="11"/>
        <v>7156.5</v>
      </c>
      <c r="E281" s="32"/>
    </row>
    <row r="282" ht="15.75" hidden="1" customHeight="1"/>
    <row r="283" ht="15.75" hidden="1" customHeight="1"/>
    <row r="284" ht="15.75" hidden="1" customHeight="1">
      <c r="A284" s="3" t="s">
        <v>3059</v>
      </c>
      <c r="B284" s="4"/>
      <c r="C284" s="4"/>
      <c r="D284" s="4"/>
      <c r="E284" s="5"/>
    </row>
    <row r="285" ht="15.75" hidden="1" customHeight="1">
      <c r="A285" s="8"/>
      <c r="B285" s="9"/>
      <c r="C285" s="9"/>
      <c r="D285" s="9"/>
      <c r="E285" s="10"/>
    </row>
    <row r="286" ht="15.75" hidden="1" customHeight="1">
      <c r="A286" s="3" t="s">
        <v>3061</v>
      </c>
      <c r="B286" s="4"/>
      <c r="C286" s="4"/>
      <c r="D286" s="4"/>
      <c r="E286" s="5"/>
    </row>
    <row r="287" ht="15.75" hidden="1" customHeight="1">
      <c r="A287" s="8"/>
      <c r="B287" s="9"/>
      <c r="C287" s="9"/>
      <c r="D287" s="9"/>
      <c r="E287" s="10"/>
    </row>
    <row r="288" ht="15.75" hidden="1" customHeight="1">
      <c r="A288" s="11">
        <v>45586.0</v>
      </c>
      <c r="B288" s="4"/>
      <c r="C288" s="12" t="s">
        <v>3062</v>
      </c>
      <c r="D288" s="13">
        <v>45592.0</v>
      </c>
      <c r="E288" s="5"/>
    </row>
    <row r="289" ht="15.75" hidden="1" customHeight="1">
      <c r="A289" s="8"/>
      <c r="B289" s="9"/>
      <c r="C289" s="14"/>
      <c r="D289" s="9"/>
      <c r="E289" s="10"/>
    </row>
    <row r="290" ht="15.75" hidden="1" customHeight="1">
      <c r="A290" s="15" t="str">
        <f>CHOOSE(WEEKDAY(A288), "Neděle", "Pondělí", "Úterý", "Středa", "Čtvrtek", "Pátek", "Sobota")</f>
        <v>Pondělí</v>
      </c>
      <c r="B290" s="5"/>
      <c r="C290" s="14"/>
      <c r="D290" s="16" t="str">
        <f>CHOOSE(WEEKDAY(D288), "Neděle", "Pondělí", "Úterý", "Středa", "Čtvrtek", "Pátek", "Sobota")</f>
        <v>Neděle</v>
      </c>
      <c r="E290" s="5"/>
    </row>
    <row r="291" ht="15.75" hidden="1" customHeight="1">
      <c r="A291" s="8"/>
      <c r="B291" s="10"/>
      <c r="C291" s="14"/>
      <c r="D291" s="9"/>
      <c r="E291" s="10"/>
    </row>
    <row r="292" ht="15.75" hidden="1" customHeight="1">
      <c r="A292" s="17" t="s">
        <v>3063</v>
      </c>
      <c r="B292" s="4"/>
      <c r="C292" s="4"/>
      <c r="D292" s="4"/>
      <c r="E292" s="5"/>
    </row>
    <row r="293" ht="15.75" hidden="1" customHeight="1">
      <c r="A293" s="18" t="s">
        <v>3064</v>
      </c>
      <c r="B293" s="19" t="s">
        <v>3065</v>
      </c>
      <c r="C293" s="20" t="s">
        <v>3066</v>
      </c>
      <c r="D293" s="19" t="s">
        <v>3067</v>
      </c>
      <c r="E293" s="21" t="s">
        <v>13</v>
      </c>
    </row>
    <row r="294" ht="15.75" hidden="1" customHeight="1">
      <c r="A294" s="22" t="s">
        <v>3068</v>
      </c>
      <c r="B294" s="23">
        <v>39845.0</v>
      </c>
      <c r="C294" s="24">
        <f>100+120+80+10+13+300+5800+20000+13432</f>
        <v>39855</v>
      </c>
      <c r="D294" s="25">
        <f t="shared" ref="D294:D309" si="12">C294-B294</f>
        <v>10</v>
      </c>
      <c r="E294" s="26"/>
    </row>
    <row r="295" ht="15.75" hidden="1" customHeight="1">
      <c r="A295" s="22" t="s">
        <v>3069</v>
      </c>
      <c r="B295" s="23">
        <v>22832.0</v>
      </c>
      <c r="C295" s="24">
        <v>22832.0</v>
      </c>
      <c r="D295" s="25">
        <f t="shared" si="12"/>
        <v>0</v>
      </c>
      <c r="E295" s="26"/>
    </row>
    <row r="296" ht="15.75" hidden="1" customHeight="1">
      <c r="A296" s="22" t="s">
        <v>3070</v>
      </c>
      <c r="B296" s="23">
        <v>730.0</v>
      </c>
      <c r="C296" s="24">
        <f>130+420+180</f>
        <v>730</v>
      </c>
      <c r="D296" s="25">
        <f t="shared" si="12"/>
        <v>0</v>
      </c>
      <c r="E296" s="26"/>
    </row>
    <row r="297" ht="15.75" hidden="1" customHeight="1">
      <c r="A297" s="22" t="s">
        <v>3072</v>
      </c>
      <c r="B297" s="23">
        <v>3500.0</v>
      </c>
      <c r="C297" s="24">
        <f>500+500+500+2000</f>
        <v>3500</v>
      </c>
      <c r="D297" s="25">
        <f t="shared" si="12"/>
        <v>0</v>
      </c>
      <c r="E297" s="26"/>
    </row>
    <row r="298" ht="15.75" hidden="1" customHeight="1">
      <c r="A298" s="27" t="s">
        <v>3074</v>
      </c>
      <c r="B298" s="23">
        <v>0.0</v>
      </c>
      <c r="C298" s="24"/>
      <c r="D298" s="25">
        <f t="shared" si="12"/>
        <v>0</v>
      </c>
      <c r="E298" s="26"/>
    </row>
    <row r="299" ht="15.75" hidden="1" customHeight="1">
      <c r="A299" s="27" t="s">
        <v>3075</v>
      </c>
      <c r="B299" s="23">
        <v>0.0</v>
      </c>
      <c r="C299" s="24"/>
      <c r="D299" s="25">
        <f t="shared" si="12"/>
        <v>0</v>
      </c>
      <c r="E299" s="26"/>
    </row>
    <row r="300" ht="15.75" hidden="1" customHeight="1">
      <c r="A300" s="27" t="s">
        <v>3077</v>
      </c>
      <c r="B300" s="23">
        <v>4000.0</v>
      </c>
      <c r="C300" s="24">
        <v>4000.0</v>
      </c>
      <c r="D300" s="25">
        <f t="shared" si="12"/>
        <v>0</v>
      </c>
      <c r="E300" s="26"/>
    </row>
    <row r="301" ht="15.75" hidden="1" customHeight="1">
      <c r="A301" s="27" t="s">
        <v>3078</v>
      </c>
      <c r="B301" s="23">
        <v>6040.0</v>
      </c>
      <c r="C301" s="24">
        <f>320+520+240+680+160+400+440+280+360+680+320+320+120+320+480+320+80</f>
        <v>6040</v>
      </c>
      <c r="D301" s="25">
        <f t="shared" si="12"/>
        <v>0</v>
      </c>
      <c r="E301" s="26"/>
    </row>
    <row r="302" ht="15.75" hidden="1" customHeight="1">
      <c r="A302" s="28" t="s">
        <v>3079</v>
      </c>
      <c r="B302" s="23">
        <v>53834.0</v>
      </c>
      <c r="C302" s="23">
        <v>37428.0</v>
      </c>
      <c r="D302" s="25">
        <f t="shared" si="12"/>
        <v>-16406</v>
      </c>
      <c r="E302" s="26"/>
    </row>
    <row r="303" ht="15.75" hidden="1" customHeight="1">
      <c r="A303" s="28" t="s">
        <v>3080</v>
      </c>
      <c r="B303" s="23">
        <v>30460.0</v>
      </c>
      <c r="C303" s="7">
        <v>9553.0</v>
      </c>
      <c r="D303" s="25">
        <f t="shared" si="12"/>
        <v>-20907</v>
      </c>
      <c r="E303" s="26"/>
    </row>
    <row r="304" ht="15.75" hidden="1" customHeight="1">
      <c r="A304" s="28" t="s">
        <v>3081</v>
      </c>
      <c r="B304" s="23">
        <v>79058.0</v>
      </c>
      <c r="C304" s="7">
        <v>35919.0</v>
      </c>
      <c r="D304" s="25">
        <f t="shared" si="12"/>
        <v>-43139</v>
      </c>
      <c r="E304" s="26"/>
    </row>
    <row r="305" ht="15.75" hidden="1" customHeight="1">
      <c r="A305" s="28" t="s">
        <v>3082</v>
      </c>
      <c r="B305" s="23">
        <v>78971.0</v>
      </c>
      <c r="C305" s="7">
        <v>53476.5</v>
      </c>
      <c r="D305" s="25">
        <f t="shared" si="12"/>
        <v>-25494.5</v>
      </c>
      <c r="E305" s="26"/>
    </row>
    <row r="306" ht="15.75" hidden="1" customHeight="1">
      <c r="A306" s="28" t="s">
        <v>3084</v>
      </c>
      <c r="B306" s="23">
        <v>2658.0</v>
      </c>
      <c r="C306" s="7">
        <v>3351.0</v>
      </c>
      <c r="D306" s="25">
        <f t="shared" si="12"/>
        <v>693</v>
      </c>
      <c r="E306" s="26"/>
    </row>
    <row r="307" ht="15.75" hidden="1" customHeight="1">
      <c r="A307" s="28" t="s">
        <v>3085</v>
      </c>
      <c r="B307" s="23">
        <v>18673.0</v>
      </c>
      <c r="C307" s="7">
        <v>7956.0</v>
      </c>
      <c r="D307" s="25">
        <f t="shared" si="12"/>
        <v>-10717</v>
      </c>
      <c r="E307" s="26"/>
    </row>
    <row r="308" ht="15.75" hidden="1" customHeight="1">
      <c r="A308" s="29" t="s">
        <v>3086</v>
      </c>
      <c r="B308" s="23">
        <v>321926.3</v>
      </c>
      <c r="C308" s="7">
        <v>179147.5</v>
      </c>
      <c r="D308" s="25">
        <f t="shared" si="12"/>
        <v>-142778.8</v>
      </c>
      <c r="E308" s="26"/>
    </row>
    <row r="309" ht="15.75" hidden="1" customHeight="1">
      <c r="A309" s="30" t="s">
        <v>3087</v>
      </c>
      <c r="B309" s="31">
        <v>1.6999999999970896</v>
      </c>
      <c r="C309" s="25">
        <f>sum(C294:C306)-C308</f>
        <v>37537</v>
      </c>
      <c r="D309" s="31">
        <f t="shared" si="12"/>
        <v>37535.3</v>
      </c>
      <c r="E309" s="32"/>
    </row>
    <row r="310" ht="15.75" hidden="1" customHeight="1"/>
    <row r="311" ht="15.75" hidden="1" customHeight="1"/>
    <row r="312" ht="15.75" hidden="1" customHeight="1">
      <c r="A312" s="3" t="s">
        <v>3059</v>
      </c>
      <c r="B312" s="4"/>
      <c r="C312" s="4"/>
      <c r="D312" s="4"/>
      <c r="E312" s="5"/>
    </row>
    <row r="313" ht="15.75" hidden="1" customHeight="1">
      <c r="A313" s="8"/>
      <c r="B313" s="9"/>
      <c r="C313" s="9"/>
      <c r="D313" s="9"/>
      <c r="E313" s="10"/>
    </row>
    <row r="314" ht="15.75" hidden="1" customHeight="1">
      <c r="A314" s="3" t="s">
        <v>3061</v>
      </c>
      <c r="B314" s="4"/>
      <c r="C314" s="4"/>
      <c r="D314" s="4"/>
      <c r="E314" s="5"/>
    </row>
    <row r="315" ht="15.75" hidden="1" customHeight="1">
      <c r="A315" s="8"/>
      <c r="B315" s="9"/>
      <c r="C315" s="9"/>
      <c r="D315" s="9"/>
      <c r="E315" s="10"/>
    </row>
    <row r="316" ht="15.75" hidden="1" customHeight="1">
      <c r="A316" s="11">
        <v>45597.0</v>
      </c>
      <c r="B316" s="4"/>
      <c r="C316" s="12" t="s">
        <v>3062</v>
      </c>
      <c r="D316" s="13">
        <v>45599.0</v>
      </c>
      <c r="E316" s="5"/>
    </row>
    <row r="317" ht="15.75" hidden="1" customHeight="1">
      <c r="A317" s="8"/>
      <c r="B317" s="9"/>
      <c r="C317" s="14"/>
      <c r="D317" s="9"/>
      <c r="E317" s="10"/>
    </row>
    <row r="318" ht="15.75" hidden="1" customHeight="1">
      <c r="A318" s="44" t="s">
        <v>3905</v>
      </c>
      <c r="B318" s="5"/>
      <c r="C318" s="14"/>
      <c r="D318" s="45" t="s">
        <v>3899</v>
      </c>
      <c r="E318" s="5"/>
    </row>
    <row r="319" ht="15.75" hidden="1" customHeight="1">
      <c r="A319" s="8"/>
      <c r="B319" s="10"/>
      <c r="C319" s="14"/>
      <c r="D319" s="9"/>
      <c r="E319" s="10"/>
    </row>
    <row r="320" ht="15.75" hidden="1" customHeight="1">
      <c r="A320" s="17" t="s">
        <v>3063</v>
      </c>
      <c r="B320" s="4"/>
      <c r="C320" s="4"/>
      <c r="D320" s="4"/>
      <c r="E320" s="5"/>
    </row>
    <row r="321" ht="15.75" hidden="1" customHeight="1">
      <c r="A321" s="18" t="s">
        <v>3064</v>
      </c>
      <c r="B321" s="19" t="s">
        <v>3065</v>
      </c>
      <c r="C321" s="20" t="s">
        <v>3066</v>
      </c>
      <c r="D321" s="19" t="s">
        <v>3067</v>
      </c>
      <c r="E321" s="21" t="s">
        <v>13</v>
      </c>
    </row>
    <row r="322" ht="15.75" hidden="1" customHeight="1">
      <c r="A322" s="22" t="s">
        <v>3068</v>
      </c>
      <c r="B322" s="23">
        <v>16062.0</v>
      </c>
      <c r="C322" s="24">
        <v>16062.0</v>
      </c>
      <c r="D322" s="25">
        <v>0.0</v>
      </c>
      <c r="E322" s="26" t="s">
        <v>3925</v>
      </c>
    </row>
    <row r="323" ht="15.75" hidden="1" customHeight="1">
      <c r="A323" s="22" t="s">
        <v>3069</v>
      </c>
      <c r="B323" s="23">
        <v>11864.0</v>
      </c>
      <c r="C323" s="24">
        <v>11864.0</v>
      </c>
      <c r="D323" s="25">
        <v>0.0</v>
      </c>
      <c r="E323" s="26"/>
    </row>
    <row r="324" ht="15.75" hidden="1" customHeight="1">
      <c r="A324" s="22" t="s">
        <v>3070</v>
      </c>
      <c r="B324" s="23">
        <v>0.0</v>
      </c>
      <c r="C324" s="24"/>
      <c r="D324" s="25">
        <v>0.0</v>
      </c>
      <c r="E324" s="26"/>
    </row>
    <row r="325" ht="15.75" hidden="1" customHeight="1">
      <c r="A325" s="22" t="s">
        <v>3072</v>
      </c>
      <c r="B325" s="23">
        <v>1541.0</v>
      </c>
      <c r="C325" s="24">
        <v>1541.0</v>
      </c>
      <c r="D325" s="25">
        <v>0.0</v>
      </c>
      <c r="E325" s="26"/>
    </row>
    <row r="326" ht="15.75" hidden="1" customHeight="1">
      <c r="A326" s="27" t="s">
        <v>3074</v>
      </c>
      <c r="B326" s="23">
        <v>0.0</v>
      </c>
      <c r="C326" s="24"/>
      <c r="D326" s="25">
        <v>0.0</v>
      </c>
      <c r="E326" s="26"/>
    </row>
    <row r="327" ht="15.75" hidden="1" customHeight="1">
      <c r="A327" s="27" t="s">
        <v>3075</v>
      </c>
      <c r="B327" s="23">
        <v>0.0</v>
      </c>
      <c r="C327" s="24"/>
      <c r="D327" s="25">
        <v>0.0</v>
      </c>
      <c r="E327" s="26"/>
    </row>
    <row r="328" ht="15.75" hidden="1" customHeight="1">
      <c r="A328" s="27" t="s">
        <v>3077</v>
      </c>
      <c r="B328" s="23">
        <v>65.0</v>
      </c>
      <c r="C328" s="24">
        <v>65.0</v>
      </c>
      <c r="D328" s="25">
        <v>0.0</v>
      </c>
      <c r="E328" s="26"/>
    </row>
    <row r="329" ht="15.75" hidden="1" customHeight="1">
      <c r="A329" s="27" t="s">
        <v>3078</v>
      </c>
      <c r="B329" s="23">
        <v>3160.0</v>
      </c>
      <c r="C329" s="24">
        <v>3160.0</v>
      </c>
      <c r="D329" s="25">
        <v>0.0</v>
      </c>
      <c r="E329" s="26"/>
    </row>
    <row r="330" ht="15.75" hidden="1" customHeight="1">
      <c r="A330" s="28" t="s">
        <v>3079</v>
      </c>
      <c r="B330" s="23">
        <v>26492.0</v>
      </c>
      <c r="C330" s="23">
        <v>26492.0</v>
      </c>
      <c r="D330" s="25">
        <v>0.0</v>
      </c>
      <c r="E330" s="26"/>
    </row>
    <row r="331" ht="15.75" hidden="1" customHeight="1">
      <c r="A331" s="28" t="s">
        <v>3080</v>
      </c>
      <c r="B331" s="23">
        <v>14221.0</v>
      </c>
      <c r="C331" s="7">
        <v>14221.0</v>
      </c>
      <c r="D331" s="25">
        <v>0.0</v>
      </c>
      <c r="E331" s="26"/>
    </row>
    <row r="332" ht="15.75" hidden="1" customHeight="1">
      <c r="A332" s="28" t="s">
        <v>3081</v>
      </c>
      <c r="B332" s="23">
        <v>41146.0</v>
      </c>
      <c r="C332" s="7">
        <v>41146.0</v>
      </c>
      <c r="D332" s="25">
        <v>0.0</v>
      </c>
      <c r="E332" s="26"/>
    </row>
    <row r="333" ht="15.75" hidden="1" customHeight="1">
      <c r="A333" s="28" t="s">
        <v>3082</v>
      </c>
      <c r="B333" s="23">
        <v>35434.0</v>
      </c>
      <c r="C333" s="7">
        <v>35434.0</v>
      </c>
      <c r="D333" s="25">
        <v>0.0</v>
      </c>
      <c r="E333" s="26"/>
    </row>
    <row r="334" ht="15.75" hidden="1" customHeight="1">
      <c r="A334" s="28" t="s">
        <v>3084</v>
      </c>
      <c r="B334" s="23">
        <v>1016.0</v>
      </c>
      <c r="C334" s="7">
        <v>1016.0</v>
      </c>
      <c r="D334" s="25">
        <v>0.0</v>
      </c>
      <c r="E334" s="26"/>
    </row>
    <row r="335" ht="15.75" hidden="1" customHeight="1">
      <c r="A335" s="28" t="s">
        <v>3085</v>
      </c>
      <c r="B335" s="23">
        <v>6908.0</v>
      </c>
      <c r="C335" s="7">
        <v>6908.0</v>
      </c>
      <c r="D335" s="25">
        <v>0.0</v>
      </c>
      <c r="E335" s="26"/>
    </row>
    <row r="336" ht="15.75" hidden="1" customHeight="1">
      <c r="A336" s="29" t="s">
        <v>3086</v>
      </c>
      <c r="B336" s="23">
        <v>151000.0</v>
      </c>
      <c r="C336" s="7">
        <v>151000.0</v>
      </c>
      <c r="D336" s="25">
        <v>0.0</v>
      </c>
      <c r="E336" s="26"/>
    </row>
    <row r="337" ht="15.75" hidden="1" customHeight="1">
      <c r="A337" s="30" t="s">
        <v>3087</v>
      </c>
      <c r="B337" s="31">
        <v>1.0</v>
      </c>
      <c r="C337" s="25">
        <v>1.0</v>
      </c>
      <c r="D337" s="25">
        <v>0.0</v>
      </c>
      <c r="E337" s="32"/>
    </row>
    <row r="338" ht="15.75" hidden="1" customHeight="1"/>
    <row r="339" ht="15.75" hidden="1" customHeight="1"/>
    <row r="340" ht="15.75" hidden="1" customHeight="1">
      <c r="A340" s="3" t="s">
        <v>3059</v>
      </c>
      <c r="B340" s="4"/>
      <c r="C340" s="4"/>
      <c r="D340" s="4"/>
      <c r="E340" s="5"/>
    </row>
    <row r="341" ht="15.75" hidden="1" customHeight="1">
      <c r="A341" s="8"/>
      <c r="B341" s="9"/>
      <c r="C341" s="9"/>
      <c r="D341" s="9"/>
      <c r="E341" s="10"/>
    </row>
    <row r="342" ht="15.75" hidden="1" customHeight="1">
      <c r="A342" s="3" t="s">
        <v>3061</v>
      </c>
      <c r="B342" s="4"/>
      <c r="C342" s="4"/>
      <c r="D342" s="4"/>
      <c r="E342" s="5"/>
    </row>
    <row r="343" ht="15.75" hidden="1" customHeight="1">
      <c r="A343" s="8"/>
      <c r="B343" s="9"/>
      <c r="C343" s="9"/>
      <c r="D343" s="9"/>
      <c r="E343" s="10"/>
    </row>
    <row r="344" ht="15.75" hidden="1" customHeight="1">
      <c r="A344" s="11">
        <v>45600.0</v>
      </c>
      <c r="B344" s="4"/>
      <c r="C344" s="12" t="s">
        <v>3062</v>
      </c>
      <c r="D344" s="13">
        <v>45606.0</v>
      </c>
      <c r="E344" s="5"/>
    </row>
    <row r="345" ht="15.75" hidden="1" customHeight="1">
      <c r="A345" s="8"/>
      <c r="B345" s="9"/>
      <c r="C345" s="14"/>
      <c r="D345" s="9"/>
      <c r="E345" s="10"/>
    </row>
    <row r="346" ht="15.75" hidden="1" customHeight="1">
      <c r="A346" s="44" t="s">
        <v>3898</v>
      </c>
      <c r="B346" s="5"/>
      <c r="C346" s="14"/>
      <c r="D346" s="45" t="s">
        <v>3899</v>
      </c>
      <c r="E346" s="5"/>
    </row>
    <row r="347" ht="15.75" hidden="1" customHeight="1">
      <c r="A347" s="8"/>
      <c r="B347" s="10"/>
      <c r="C347" s="14"/>
      <c r="D347" s="9"/>
      <c r="E347" s="10"/>
    </row>
    <row r="348" ht="15.75" hidden="1" customHeight="1">
      <c r="A348" s="17" t="s">
        <v>3063</v>
      </c>
      <c r="B348" s="4"/>
      <c r="C348" s="4"/>
      <c r="D348" s="4"/>
      <c r="E348" s="5"/>
    </row>
    <row r="349" ht="15.75" hidden="1" customHeight="1">
      <c r="A349" s="18" t="s">
        <v>3064</v>
      </c>
      <c r="B349" s="19" t="s">
        <v>3065</v>
      </c>
      <c r="C349" s="20" t="s">
        <v>3066</v>
      </c>
      <c r="D349" s="19" t="s">
        <v>3067</v>
      </c>
      <c r="E349" s="21" t="s">
        <v>13</v>
      </c>
    </row>
    <row r="350" ht="15.75" hidden="1" customHeight="1">
      <c r="A350" s="22" t="s">
        <v>3068</v>
      </c>
      <c r="B350" s="23">
        <v>30091.0</v>
      </c>
      <c r="C350" s="24">
        <v>34538.0</v>
      </c>
      <c r="D350" s="25">
        <v>4447.0</v>
      </c>
      <c r="E350" s="26"/>
    </row>
    <row r="351" ht="15.75" hidden="1" customHeight="1">
      <c r="A351" s="22" t="s">
        <v>3069</v>
      </c>
      <c r="B351" s="23">
        <v>23622.0</v>
      </c>
      <c r="C351" s="24">
        <v>23622.0</v>
      </c>
      <c r="D351" s="25">
        <v>0.0</v>
      </c>
      <c r="E351" s="26"/>
    </row>
    <row r="352" ht="15.75" hidden="1" customHeight="1">
      <c r="A352" s="22" t="s">
        <v>3070</v>
      </c>
      <c r="B352" s="23">
        <v>422.0</v>
      </c>
      <c r="C352" s="24">
        <v>422.0</v>
      </c>
      <c r="D352" s="25">
        <v>0.0</v>
      </c>
      <c r="E352" s="26"/>
    </row>
    <row r="353" ht="15.75" hidden="1" customHeight="1">
      <c r="A353" s="22" t="s">
        <v>3072</v>
      </c>
      <c r="B353" s="23">
        <v>1000.0</v>
      </c>
      <c r="C353" s="24">
        <v>1000.0</v>
      </c>
      <c r="D353" s="25">
        <v>0.0</v>
      </c>
      <c r="E353" s="26"/>
    </row>
    <row r="354" ht="15.75" hidden="1" customHeight="1">
      <c r="A354" s="27" t="s">
        <v>3074</v>
      </c>
      <c r="B354" s="23">
        <v>200.0</v>
      </c>
      <c r="C354" s="24"/>
      <c r="D354" s="25">
        <v>-200.0</v>
      </c>
      <c r="E354" s="26"/>
    </row>
    <row r="355" ht="15.75" hidden="1" customHeight="1">
      <c r="A355" s="27" t="s">
        <v>3075</v>
      </c>
      <c r="B355" s="23">
        <v>190.0</v>
      </c>
      <c r="C355" s="24">
        <v>187.0</v>
      </c>
      <c r="D355" s="25">
        <v>-3.0</v>
      </c>
      <c r="E355" s="26"/>
    </row>
    <row r="356" ht="15.75" hidden="1" customHeight="1">
      <c r="A356" s="27" t="s">
        <v>3077</v>
      </c>
      <c r="B356" s="23">
        <v>4142.0</v>
      </c>
      <c r="C356" s="24">
        <v>4142.0</v>
      </c>
      <c r="D356" s="25">
        <v>0.0</v>
      </c>
      <c r="E356" s="26"/>
    </row>
    <row r="357" ht="15.75" hidden="1" customHeight="1">
      <c r="A357" s="27" t="s">
        <v>3078</v>
      </c>
      <c r="B357" s="23">
        <v>6280.0</v>
      </c>
      <c r="C357" s="24">
        <v>6280.0</v>
      </c>
      <c r="D357" s="25">
        <v>0.0</v>
      </c>
      <c r="E357" s="26"/>
    </row>
    <row r="358" ht="15.75" hidden="1" customHeight="1">
      <c r="A358" s="28" t="s">
        <v>3079</v>
      </c>
      <c r="B358" s="23">
        <v>61517.0</v>
      </c>
      <c r="C358" s="23">
        <v>61517.0</v>
      </c>
      <c r="D358" s="25">
        <v>0.0</v>
      </c>
      <c r="E358" s="26"/>
    </row>
    <row r="359" ht="15.75" hidden="1" customHeight="1">
      <c r="A359" s="28" t="s">
        <v>3080</v>
      </c>
      <c r="B359" s="23">
        <v>25259.0</v>
      </c>
      <c r="C359" s="7">
        <v>25259.0</v>
      </c>
      <c r="D359" s="25">
        <v>0.0</v>
      </c>
      <c r="E359" s="26"/>
    </row>
    <row r="360" ht="15.75" hidden="1" customHeight="1">
      <c r="A360" s="28" t="s">
        <v>3081</v>
      </c>
      <c r="B360" s="23">
        <v>72253.0</v>
      </c>
      <c r="C360" s="7">
        <v>72253.0</v>
      </c>
      <c r="D360" s="25">
        <v>0.0</v>
      </c>
      <c r="E360" s="26"/>
    </row>
    <row r="361" ht="15.75" hidden="1" customHeight="1">
      <c r="A361" s="28" t="s">
        <v>3082</v>
      </c>
      <c r="B361" s="23">
        <v>77019.0</v>
      </c>
      <c r="C361" s="7">
        <v>77019.0</v>
      </c>
      <c r="D361" s="25">
        <v>0.0</v>
      </c>
      <c r="E361" s="26"/>
    </row>
    <row r="362" ht="15.75" hidden="1" customHeight="1">
      <c r="A362" s="28" t="s">
        <v>3084</v>
      </c>
      <c r="B362" s="23">
        <v>2265.0</v>
      </c>
      <c r="C362" s="7">
        <v>2265.0</v>
      </c>
      <c r="D362" s="25">
        <v>0.0</v>
      </c>
      <c r="E362" s="26"/>
    </row>
    <row r="363" ht="15.75" hidden="1" customHeight="1">
      <c r="A363" s="28" t="s">
        <v>3085</v>
      </c>
      <c r="B363" s="23">
        <v>18173.0</v>
      </c>
      <c r="C363" s="7">
        <v>18173.0</v>
      </c>
      <c r="D363" s="25">
        <v>0.0</v>
      </c>
      <c r="E363" s="26"/>
    </row>
    <row r="364" ht="15.75" hidden="1" customHeight="1">
      <c r="A364" s="29" t="s">
        <v>3086</v>
      </c>
      <c r="B364" s="23">
        <v>308701.2</v>
      </c>
      <c r="C364" s="7">
        <v>308701.2</v>
      </c>
      <c r="D364" s="25">
        <v>0.0</v>
      </c>
      <c r="E364" s="26"/>
    </row>
    <row r="365" ht="15.75" hidden="1" customHeight="1">
      <c r="A365" s="30" t="s">
        <v>3087</v>
      </c>
      <c r="B365" s="31">
        <v>-4441.200000000001</v>
      </c>
      <c r="C365" s="25">
        <v>-197.20000000001164</v>
      </c>
      <c r="D365" s="25">
        <v>4243.999999999989</v>
      </c>
      <c r="E365" s="32"/>
    </row>
    <row r="366" ht="15.75" hidden="1" customHeight="1"/>
    <row r="367" ht="15.75" hidden="1" customHeight="1"/>
    <row r="368" ht="15.75" hidden="1" customHeight="1">
      <c r="A368" s="3" t="s">
        <v>3059</v>
      </c>
      <c r="B368" s="4"/>
      <c r="C368" s="4"/>
      <c r="D368" s="4"/>
      <c r="E368" s="5"/>
    </row>
    <row r="369" ht="15.75" hidden="1" customHeight="1">
      <c r="A369" s="8"/>
      <c r="B369" s="9"/>
      <c r="C369" s="9"/>
      <c r="D369" s="9"/>
      <c r="E369" s="10"/>
    </row>
    <row r="370" ht="15.75" hidden="1" customHeight="1">
      <c r="A370" s="3" t="s">
        <v>3061</v>
      </c>
      <c r="B370" s="4"/>
      <c r="C370" s="4"/>
      <c r="D370" s="4"/>
      <c r="E370" s="5"/>
    </row>
    <row r="371" ht="15.75" hidden="1" customHeight="1">
      <c r="A371" s="8"/>
      <c r="B371" s="9"/>
      <c r="C371" s="9"/>
      <c r="D371" s="9"/>
      <c r="E371" s="10"/>
    </row>
    <row r="372" ht="15.75" hidden="1" customHeight="1">
      <c r="A372" s="11">
        <v>45600.0</v>
      </c>
      <c r="B372" s="4"/>
      <c r="C372" s="12" t="s">
        <v>3062</v>
      </c>
      <c r="D372" s="13">
        <v>45606.0</v>
      </c>
      <c r="E372" s="5"/>
    </row>
    <row r="373" ht="15.75" hidden="1" customHeight="1">
      <c r="A373" s="8"/>
      <c r="B373" s="9"/>
      <c r="C373" s="14"/>
      <c r="D373" s="9"/>
      <c r="E373" s="10"/>
    </row>
    <row r="374" ht="15.75" hidden="1" customHeight="1">
      <c r="A374" s="44" t="s">
        <v>3898</v>
      </c>
      <c r="B374" s="5"/>
      <c r="C374" s="14"/>
      <c r="D374" s="45" t="s">
        <v>3899</v>
      </c>
      <c r="E374" s="5"/>
    </row>
    <row r="375" ht="15.75" hidden="1" customHeight="1">
      <c r="A375" s="8"/>
      <c r="B375" s="10"/>
      <c r="C375" s="14"/>
      <c r="D375" s="9"/>
      <c r="E375" s="10"/>
    </row>
    <row r="376" ht="15.75" hidden="1" customHeight="1">
      <c r="A376" s="17" t="s">
        <v>3063</v>
      </c>
      <c r="B376" s="4"/>
      <c r="C376" s="4"/>
      <c r="D376" s="4"/>
      <c r="E376" s="5"/>
    </row>
    <row r="377" ht="15.75" hidden="1" customHeight="1">
      <c r="A377" s="18" t="s">
        <v>3064</v>
      </c>
      <c r="B377" s="19" t="s">
        <v>3065</v>
      </c>
      <c r="C377" s="20" t="s">
        <v>3066</v>
      </c>
      <c r="D377" s="19" t="s">
        <v>3067</v>
      </c>
      <c r="E377" s="21" t="s">
        <v>13</v>
      </c>
    </row>
    <row r="378" ht="15.75" hidden="1" customHeight="1">
      <c r="A378" s="22" t="s">
        <v>3068</v>
      </c>
      <c r="B378" s="23">
        <v>30091.0</v>
      </c>
      <c r="C378" s="24">
        <v>34538.0</v>
      </c>
      <c r="D378" s="25">
        <v>4447.0</v>
      </c>
      <c r="E378" s="26"/>
    </row>
    <row r="379" ht="15.75" hidden="1" customHeight="1">
      <c r="A379" s="22" t="s">
        <v>3069</v>
      </c>
      <c r="B379" s="23">
        <v>23622.0</v>
      </c>
      <c r="C379" s="24">
        <v>23622.0</v>
      </c>
      <c r="D379" s="25">
        <v>0.0</v>
      </c>
      <c r="E379" s="26"/>
    </row>
    <row r="380" ht="15.75" hidden="1" customHeight="1">
      <c r="A380" s="22" t="s">
        <v>3070</v>
      </c>
      <c r="B380" s="23">
        <v>422.0</v>
      </c>
      <c r="C380" s="24">
        <v>422.0</v>
      </c>
      <c r="D380" s="25">
        <v>0.0</v>
      </c>
      <c r="E380" s="26"/>
    </row>
    <row r="381" ht="15.75" hidden="1" customHeight="1">
      <c r="A381" s="22" t="s">
        <v>3072</v>
      </c>
      <c r="B381" s="23">
        <v>1000.0</v>
      </c>
      <c r="C381" s="24">
        <v>1000.0</v>
      </c>
      <c r="D381" s="25">
        <v>0.0</v>
      </c>
      <c r="E381" s="26"/>
    </row>
    <row r="382" ht="15.75" hidden="1" customHeight="1">
      <c r="A382" s="27" t="s">
        <v>3074</v>
      </c>
      <c r="B382" s="23">
        <v>200.0</v>
      </c>
      <c r="C382" s="24"/>
      <c r="D382" s="25">
        <v>-200.0</v>
      </c>
      <c r="E382" s="26"/>
    </row>
    <row r="383" ht="15.75" hidden="1" customHeight="1">
      <c r="A383" s="27" t="s">
        <v>3075</v>
      </c>
      <c r="B383" s="23">
        <v>190.0</v>
      </c>
      <c r="C383" s="24">
        <v>187.0</v>
      </c>
      <c r="D383" s="25">
        <v>-3.0</v>
      </c>
      <c r="E383" s="26"/>
    </row>
    <row r="384" ht="15.75" hidden="1" customHeight="1">
      <c r="A384" s="27" t="s">
        <v>3077</v>
      </c>
      <c r="B384" s="23">
        <v>4142.0</v>
      </c>
      <c r="C384" s="24">
        <v>4142.0</v>
      </c>
      <c r="D384" s="25">
        <v>0.0</v>
      </c>
      <c r="E384" s="26"/>
    </row>
    <row r="385" ht="15.75" hidden="1" customHeight="1">
      <c r="A385" s="27" t="s">
        <v>3078</v>
      </c>
      <c r="B385" s="23">
        <v>6280.0</v>
      </c>
      <c r="C385" s="24">
        <v>6280.0</v>
      </c>
      <c r="D385" s="25">
        <v>0.0</v>
      </c>
      <c r="E385" s="26"/>
    </row>
    <row r="386" ht="15.75" hidden="1" customHeight="1">
      <c r="A386" s="28" t="s">
        <v>3079</v>
      </c>
      <c r="B386" s="23">
        <v>61517.0</v>
      </c>
      <c r="C386" s="23">
        <v>61517.0</v>
      </c>
      <c r="D386" s="25">
        <v>0.0</v>
      </c>
      <c r="E386" s="26"/>
    </row>
    <row r="387" ht="15.75" hidden="1" customHeight="1">
      <c r="A387" s="28" t="s">
        <v>3080</v>
      </c>
      <c r="B387" s="23">
        <v>25259.0</v>
      </c>
      <c r="C387" s="7">
        <v>25259.0</v>
      </c>
      <c r="D387" s="25">
        <v>0.0</v>
      </c>
      <c r="E387" s="26"/>
    </row>
    <row r="388" ht="15.75" hidden="1" customHeight="1">
      <c r="A388" s="28" t="s">
        <v>3081</v>
      </c>
      <c r="B388" s="23">
        <v>72253.0</v>
      </c>
      <c r="C388" s="7">
        <v>72253.0</v>
      </c>
      <c r="D388" s="25">
        <v>0.0</v>
      </c>
      <c r="E388" s="26"/>
    </row>
    <row r="389" ht="15.75" hidden="1" customHeight="1">
      <c r="A389" s="28" t="s">
        <v>3082</v>
      </c>
      <c r="B389" s="23">
        <v>77019.0</v>
      </c>
      <c r="C389" s="7">
        <v>77019.0</v>
      </c>
      <c r="D389" s="25">
        <v>0.0</v>
      </c>
      <c r="E389" s="26"/>
    </row>
    <row r="390" ht="15.75" hidden="1" customHeight="1">
      <c r="A390" s="28" t="s">
        <v>3084</v>
      </c>
      <c r="B390" s="23">
        <v>2265.0</v>
      </c>
      <c r="C390" s="7">
        <v>2265.0</v>
      </c>
      <c r="D390" s="25">
        <v>0.0</v>
      </c>
      <c r="E390" s="26"/>
    </row>
    <row r="391" ht="15.75" hidden="1" customHeight="1">
      <c r="A391" s="28" t="s">
        <v>3085</v>
      </c>
      <c r="B391" s="23">
        <v>18173.0</v>
      </c>
      <c r="C391" s="7">
        <v>18173.0</v>
      </c>
      <c r="D391" s="25">
        <v>0.0</v>
      </c>
      <c r="E391" s="26"/>
    </row>
    <row r="392" ht="15.75" hidden="1" customHeight="1">
      <c r="A392" s="29" t="s">
        <v>3086</v>
      </c>
      <c r="B392" s="23">
        <v>308701.2</v>
      </c>
      <c r="C392" s="7">
        <v>308701.2</v>
      </c>
      <c r="D392" s="25">
        <v>0.0</v>
      </c>
      <c r="E392" s="26"/>
    </row>
    <row r="393" ht="15.75" hidden="1" customHeight="1">
      <c r="A393" s="30" t="s">
        <v>3087</v>
      </c>
      <c r="B393" s="31">
        <v>-4441.200000000001</v>
      </c>
      <c r="C393" s="25">
        <v>-197.20000000001164</v>
      </c>
      <c r="D393" s="25">
        <v>4243.999999999989</v>
      </c>
      <c r="E393" s="32"/>
    </row>
    <row r="394" ht="15.75" hidden="1" customHeight="1"/>
    <row r="395" ht="15.75" hidden="1" customHeight="1"/>
    <row r="396" ht="15.75" hidden="1" customHeight="1">
      <c r="A396" s="3" t="s">
        <v>3059</v>
      </c>
      <c r="B396" s="4"/>
      <c r="C396" s="4"/>
      <c r="D396" s="4"/>
      <c r="E396" s="5"/>
    </row>
    <row r="397" ht="15.75" hidden="1" customHeight="1">
      <c r="A397" s="8"/>
      <c r="B397" s="9"/>
      <c r="C397" s="9"/>
      <c r="D397" s="9"/>
      <c r="E397" s="10"/>
    </row>
    <row r="398" ht="15.75" hidden="1" customHeight="1">
      <c r="A398" s="3" t="s">
        <v>3061</v>
      </c>
      <c r="B398" s="4"/>
      <c r="C398" s="4"/>
      <c r="D398" s="4"/>
      <c r="E398" s="5"/>
    </row>
    <row r="399" ht="15.75" hidden="1" customHeight="1">
      <c r="A399" s="8"/>
      <c r="B399" s="9"/>
      <c r="C399" s="9"/>
      <c r="D399" s="9"/>
      <c r="E399" s="10"/>
    </row>
    <row r="400" ht="15.75" hidden="1" customHeight="1">
      <c r="A400" s="11">
        <v>45607.0</v>
      </c>
      <c r="B400" s="4"/>
      <c r="C400" s="12" t="s">
        <v>3062</v>
      </c>
      <c r="D400" s="13">
        <v>45613.0</v>
      </c>
      <c r="E400" s="5"/>
    </row>
    <row r="401" ht="15.75" hidden="1" customHeight="1">
      <c r="A401" s="8"/>
      <c r="B401" s="9"/>
      <c r="C401" s="14"/>
      <c r="D401" s="9"/>
      <c r="E401" s="10"/>
    </row>
    <row r="402" ht="15.75" hidden="1" customHeight="1">
      <c r="A402" s="44" t="s">
        <v>3898</v>
      </c>
      <c r="B402" s="5"/>
      <c r="C402" s="14"/>
      <c r="D402" s="45" t="s">
        <v>3899</v>
      </c>
      <c r="E402" s="5"/>
    </row>
    <row r="403" ht="15.75" hidden="1" customHeight="1">
      <c r="A403" s="8"/>
      <c r="B403" s="10"/>
      <c r="C403" s="14"/>
      <c r="D403" s="9"/>
      <c r="E403" s="10"/>
    </row>
    <row r="404" ht="15.75" hidden="1" customHeight="1">
      <c r="A404" s="17" t="s">
        <v>3063</v>
      </c>
      <c r="B404" s="4"/>
      <c r="C404" s="4"/>
      <c r="D404" s="4"/>
      <c r="E404" s="5"/>
    </row>
    <row r="405" ht="15.75" hidden="1" customHeight="1">
      <c r="A405" s="18" t="s">
        <v>3064</v>
      </c>
      <c r="B405" s="19" t="s">
        <v>3065</v>
      </c>
      <c r="C405" s="20" t="s">
        <v>3066</v>
      </c>
      <c r="D405" s="19" t="s">
        <v>3067</v>
      </c>
      <c r="E405" s="21" t="s">
        <v>13</v>
      </c>
    </row>
    <row r="406" ht="15.75" hidden="1" customHeight="1">
      <c r="A406" s="22" t="s">
        <v>3068</v>
      </c>
      <c r="B406" s="23">
        <v>30320.0</v>
      </c>
      <c r="C406" s="24">
        <v>31721.0</v>
      </c>
      <c r="D406" s="25">
        <v>1401.0</v>
      </c>
      <c r="E406" s="26"/>
    </row>
    <row r="407" ht="15.75" hidden="1" customHeight="1">
      <c r="A407" s="22" t="s">
        <v>3069</v>
      </c>
      <c r="B407" s="23">
        <v>24955.0</v>
      </c>
      <c r="C407" s="24">
        <v>24955.0</v>
      </c>
      <c r="D407" s="25">
        <v>0.0</v>
      </c>
      <c r="E407" s="26"/>
    </row>
    <row r="408" ht="15.75" hidden="1" customHeight="1">
      <c r="A408" s="22" t="s">
        <v>3070</v>
      </c>
      <c r="B408" s="23">
        <v>1030.0</v>
      </c>
      <c r="C408" s="24">
        <v>1030.0</v>
      </c>
      <c r="D408" s="25">
        <v>0.0</v>
      </c>
      <c r="E408" s="26"/>
    </row>
    <row r="409" ht="15.75" hidden="1" customHeight="1">
      <c r="A409" s="22" t="s">
        <v>3072</v>
      </c>
      <c r="B409" s="23">
        <v>1000.0</v>
      </c>
      <c r="C409" s="24">
        <v>1000.0</v>
      </c>
      <c r="D409" s="25">
        <v>0.0</v>
      </c>
      <c r="E409" s="26"/>
    </row>
    <row r="410" ht="15.75" hidden="1" customHeight="1">
      <c r="A410" s="27" t="s">
        <v>3074</v>
      </c>
      <c r="B410" s="23">
        <v>0.0</v>
      </c>
      <c r="C410" s="24"/>
      <c r="D410" s="25">
        <v>0.0</v>
      </c>
      <c r="E410" s="26"/>
    </row>
    <row r="411" ht="15.75" hidden="1" customHeight="1">
      <c r="A411" s="27" t="s">
        <v>3075</v>
      </c>
      <c r="B411" s="23">
        <v>0.0</v>
      </c>
      <c r="C411" s="24"/>
      <c r="D411" s="25">
        <v>0.0</v>
      </c>
      <c r="E411" s="26"/>
    </row>
    <row r="412" ht="15.75" hidden="1" customHeight="1">
      <c r="A412" s="27" t="s">
        <v>3077</v>
      </c>
      <c r="B412" s="23">
        <v>12355.0</v>
      </c>
      <c r="C412" s="24">
        <v>11100.0</v>
      </c>
      <c r="D412" s="25">
        <v>-1255.0</v>
      </c>
      <c r="E412" s="26" t="s">
        <v>3926</v>
      </c>
    </row>
    <row r="413" ht="15.75" hidden="1" customHeight="1">
      <c r="A413" s="27" t="s">
        <v>3078</v>
      </c>
      <c r="B413" s="23">
        <v>6720.0</v>
      </c>
      <c r="C413" s="24">
        <v>7280.0</v>
      </c>
      <c r="D413" s="25">
        <v>560.0</v>
      </c>
      <c r="E413" s="26"/>
    </row>
    <row r="414" ht="15.75" hidden="1" customHeight="1">
      <c r="A414" s="28" t="s">
        <v>3079</v>
      </c>
      <c r="B414" s="23">
        <v>77747.0</v>
      </c>
      <c r="C414" s="23">
        <v>77747.0</v>
      </c>
      <c r="D414" s="25">
        <v>0.0</v>
      </c>
      <c r="E414" s="26"/>
    </row>
    <row r="415" ht="15.75" hidden="1" customHeight="1">
      <c r="A415" s="28" t="s">
        <v>3080</v>
      </c>
      <c r="B415" s="23">
        <v>30559.0</v>
      </c>
      <c r="C415" s="7">
        <v>30559.0</v>
      </c>
      <c r="D415" s="25">
        <v>0.0</v>
      </c>
      <c r="E415" s="26"/>
    </row>
    <row r="416" ht="15.75" hidden="1" customHeight="1">
      <c r="A416" s="28" t="s">
        <v>3081</v>
      </c>
      <c r="B416" s="23">
        <v>84351.0</v>
      </c>
      <c r="C416" s="7">
        <v>84351.0</v>
      </c>
      <c r="D416" s="25">
        <v>0.0</v>
      </c>
      <c r="E416" s="26"/>
    </row>
    <row r="417" ht="15.75" hidden="1" customHeight="1">
      <c r="A417" s="28" t="s">
        <v>3082</v>
      </c>
      <c r="B417" s="23">
        <v>90557.5</v>
      </c>
      <c r="C417" s="7">
        <v>90557.5</v>
      </c>
      <c r="D417" s="25">
        <v>0.0</v>
      </c>
      <c r="E417" s="26"/>
    </row>
    <row r="418" ht="15.75" hidden="1" customHeight="1">
      <c r="A418" s="28" t="s">
        <v>3084</v>
      </c>
      <c r="B418" s="23">
        <v>2459.0</v>
      </c>
      <c r="C418" s="7">
        <v>2459.0</v>
      </c>
      <c r="D418" s="25">
        <v>0.0</v>
      </c>
      <c r="E418" s="26"/>
    </row>
    <row r="419" ht="15.75" hidden="1" customHeight="1">
      <c r="A419" s="28" t="s">
        <v>3085</v>
      </c>
      <c r="B419" s="23">
        <v>12819.0</v>
      </c>
      <c r="C419" s="7">
        <v>12819.0</v>
      </c>
      <c r="D419" s="25">
        <v>0.0</v>
      </c>
      <c r="E419" s="26"/>
    </row>
    <row r="420" ht="15.75" hidden="1" customHeight="1">
      <c r="A420" s="29" t="s">
        <v>3086</v>
      </c>
      <c r="B420" s="23">
        <v>362046.5</v>
      </c>
      <c r="C420" s="7">
        <v>362046.5</v>
      </c>
      <c r="D420" s="25">
        <v>0.0</v>
      </c>
      <c r="E420" s="26"/>
    </row>
    <row r="421" ht="15.75" hidden="1" customHeight="1">
      <c r="A421" s="30" t="s">
        <v>3087</v>
      </c>
      <c r="B421" s="31">
        <v>7.0</v>
      </c>
      <c r="C421" s="25">
        <v>713.0</v>
      </c>
      <c r="D421" s="25">
        <v>706.0</v>
      </c>
      <c r="E421" s="32"/>
    </row>
    <row r="422" ht="15.75" hidden="1" customHeight="1"/>
    <row r="423" ht="15.75" hidden="1" customHeight="1"/>
    <row r="424" ht="15.75" hidden="1" customHeight="1">
      <c r="A424" s="3" t="s">
        <v>3059</v>
      </c>
      <c r="B424" s="4"/>
      <c r="C424" s="4"/>
      <c r="D424" s="4"/>
      <c r="E424" s="5"/>
    </row>
    <row r="425" ht="15.75" hidden="1" customHeight="1">
      <c r="A425" s="8"/>
      <c r="B425" s="9"/>
      <c r="C425" s="9"/>
      <c r="D425" s="9"/>
      <c r="E425" s="10"/>
    </row>
    <row r="426" ht="15.75" hidden="1" customHeight="1">
      <c r="A426" s="3" t="s">
        <v>3061</v>
      </c>
      <c r="B426" s="4"/>
      <c r="C426" s="4"/>
      <c r="D426" s="4"/>
      <c r="E426" s="5"/>
    </row>
    <row r="427" ht="15.75" hidden="1" customHeight="1">
      <c r="A427" s="8"/>
      <c r="B427" s="9"/>
      <c r="C427" s="9"/>
      <c r="D427" s="9"/>
      <c r="E427" s="10"/>
    </row>
    <row r="428" ht="15.75" hidden="1" customHeight="1">
      <c r="A428" s="11">
        <v>45607.0</v>
      </c>
      <c r="B428" s="4"/>
      <c r="C428" s="12" t="s">
        <v>3062</v>
      </c>
      <c r="D428" s="13">
        <v>45613.0</v>
      </c>
      <c r="E428" s="5"/>
    </row>
    <row r="429" ht="15.75" hidden="1" customHeight="1">
      <c r="A429" s="8"/>
      <c r="B429" s="9"/>
      <c r="C429" s="14"/>
      <c r="D429" s="9"/>
      <c r="E429" s="10"/>
    </row>
    <row r="430" ht="15.75" hidden="1" customHeight="1">
      <c r="A430" s="44" t="s">
        <v>3898</v>
      </c>
      <c r="B430" s="5"/>
      <c r="C430" s="14"/>
      <c r="D430" s="45" t="s">
        <v>3899</v>
      </c>
      <c r="E430" s="5"/>
    </row>
    <row r="431" ht="15.75" hidden="1" customHeight="1">
      <c r="A431" s="8"/>
      <c r="B431" s="10"/>
      <c r="C431" s="14"/>
      <c r="D431" s="9"/>
      <c r="E431" s="10"/>
    </row>
    <row r="432" ht="15.75" hidden="1" customHeight="1">
      <c r="A432" s="17" t="s">
        <v>3063</v>
      </c>
      <c r="B432" s="4"/>
      <c r="C432" s="4"/>
      <c r="D432" s="4"/>
      <c r="E432" s="5"/>
    </row>
    <row r="433" ht="15.75" hidden="1" customHeight="1">
      <c r="A433" s="18" t="s">
        <v>3064</v>
      </c>
      <c r="B433" s="19" t="s">
        <v>3065</v>
      </c>
      <c r="C433" s="20" t="s">
        <v>3066</v>
      </c>
      <c r="D433" s="19" t="s">
        <v>3067</v>
      </c>
      <c r="E433" s="21" t="s">
        <v>13</v>
      </c>
    </row>
    <row r="434" ht="15.75" hidden="1" customHeight="1">
      <c r="A434" s="22" t="s">
        <v>3068</v>
      </c>
      <c r="B434" s="23">
        <v>30320.0</v>
      </c>
      <c r="C434" s="24">
        <v>31721.0</v>
      </c>
      <c r="D434" s="25">
        <v>1401.0</v>
      </c>
      <c r="E434" s="26"/>
    </row>
    <row r="435" ht="15.75" hidden="1" customHeight="1">
      <c r="A435" s="22" t="s">
        <v>3069</v>
      </c>
      <c r="B435" s="23">
        <v>24955.0</v>
      </c>
      <c r="C435" s="24">
        <v>24955.0</v>
      </c>
      <c r="D435" s="25">
        <v>0.0</v>
      </c>
      <c r="E435" s="26"/>
    </row>
    <row r="436" ht="15.75" hidden="1" customHeight="1">
      <c r="A436" s="22" t="s">
        <v>3070</v>
      </c>
      <c r="B436" s="23">
        <v>1030.0</v>
      </c>
      <c r="C436" s="24">
        <v>1030.0</v>
      </c>
      <c r="D436" s="25">
        <v>0.0</v>
      </c>
      <c r="E436" s="26"/>
    </row>
    <row r="437" ht="15.75" hidden="1" customHeight="1">
      <c r="A437" s="22" t="s">
        <v>3072</v>
      </c>
      <c r="B437" s="23">
        <v>1000.0</v>
      </c>
      <c r="C437" s="24">
        <v>1000.0</v>
      </c>
      <c r="D437" s="25">
        <v>0.0</v>
      </c>
      <c r="E437" s="26"/>
    </row>
    <row r="438" ht="15.75" hidden="1" customHeight="1">
      <c r="A438" s="27" t="s">
        <v>3074</v>
      </c>
      <c r="B438" s="23">
        <v>0.0</v>
      </c>
      <c r="C438" s="24"/>
      <c r="D438" s="25">
        <v>0.0</v>
      </c>
      <c r="E438" s="26"/>
    </row>
    <row r="439" ht="15.75" hidden="1" customHeight="1">
      <c r="A439" s="27" t="s">
        <v>3075</v>
      </c>
      <c r="B439" s="23">
        <v>0.0</v>
      </c>
      <c r="C439" s="24"/>
      <c r="D439" s="25">
        <v>0.0</v>
      </c>
      <c r="E439" s="26"/>
    </row>
    <row r="440" ht="15.75" hidden="1" customHeight="1">
      <c r="A440" s="27" t="s">
        <v>3077</v>
      </c>
      <c r="B440" s="23">
        <v>12355.0</v>
      </c>
      <c r="C440" s="24">
        <v>11100.0</v>
      </c>
      <c r="D440" s="25">
        <v>-1255.0</v>
      </c>
      <c r="E440" s="26" t="s">
        <v>3926</v>
      </c>
    </row>
    <row r="441" ht="15.75" hidden="1" customHeight="1">
      <c r="A441" s="27" t="s">
        <v>3078</v>
      </c>
      <c r="B441" s="23">
        <v>6720.0</v>
      </c>
      <c r="C441" s="24">
        <v>7280.0</v>
      </c>
      <c r="D441" s="25">
        <v>560.0</v>
      </c>
      <c r="E441" s="26"/>
    </row>
    <row r="442" ht="15.75" hidden="1" customHeight="1">
      <c r="A442" s="28" t="s">
        <v>3079</v>
      </c>
      <c r="B442" s="23">
        <v>77747.0</v>
      </c>
      <c r="C442" s="23">
        <v>77747.0</v>
      </c>
      <c r="D442" s="25">
        <v>0.0</v>
      </c>
      <c r="E442" s="26"/>
    </row>
    <row r="443" ht="15.75" hidden="1" customHeight="1">
      <c r="A443" s="28" t="s">
        <v>3080</v>
      </c>
      <c r="B443" s="23">
        <v>30559.0</v>
      </c>
      <c r="C443" s="7">
        <v>30559.0</v>
      </c>
      <c r="D443" s="25">
        <v>0.0</v>
      </c>
      <c r="E443" s="26"/>
    </row>
    <row r="444" ht="15.75" hidden="1" customHeight="1">
      <c r="A444" s="28" t="s">
        <v>3081</v>
      </c>
      <c r="B444" s="23">
        <v>84351.0</v>
      </c>
      <c r="C444" s="7">
        <v>84351.0</v>
      </c>
      <c r="D444" s="25">
        <v>0.0</v>
      </c>
      <c r="E444" s="26"/>
    </row>
    <row r="445" ht="15.75" hidden="1" customHeight="1">
      <c r="A445" s="28" t="s">
        <v>3082</v>
      </c>
      <c r="B445" s="23">
        <v>90557.5</v>
      </c>
      <c r="C445" s="7">
        <v>90557.5</v>
      </c>
      <c r="D445" s="25">
        <v>0.0</v>
      </c>
      <c r="E445" s="26"/>
    </row>
    <row r="446" ht="15.75" hidden="1" customHeight="1">
      <c r="A446" s="28" t="s">
        <v>3084</v>
      </c>
      <c r="B446" s="23">
        <v>2459.0</v>
      </c>
      <c r="C446" s="7">
        <v>2459.0</v>
      </c>
      <c r="D446" s="25">
        <v>0.0</v>
      </c>
      <c r="E446" s="26"/>
    </row>
    <row r="447" ht="15.75" hidden="1" customHeight="1">
      <c r="A447" s="28" t="s">
        <v>3085</v>
      </c>
      <c r="B447" s="23">
        <v>12819.0</v>
      </c>
      <c r="C447" s="7">
        <v>12819.0</v>
      </c>
      <c r="D447" s="25">
        <v>0.0</v>
      </c>
      <c r="E447" s="26"/>
    </row>
    <row r="448" ht="15.75" hidden="1" customHeight="1">
      <c r="A448" s="29" t="s">
        <v>3086</v>
      </c>
      <c r="B448" s="23">
        <v>362046.5</v>
      </c>
      <c r="C448" s="7">
        <v>362046.5</v>
      </c>
      <c r="D448" s="25">
        <v>0.0</v>
      </c>
      <c r="E448" s="26"/>
    </row>
    <row r="449" ht="15.75" hidden="1" customHeight="1">
      <c r="A449" s="30" t="s">
        <v>3087</v>
      </c>
      <c r="B449" s="31">
        <v>7.0</v>
      </c>
      <c r="C449" s="25">
        <v>713.0</v>
      </c>
      <c r="D449" s="25">
        <v>706.0</v>
      </c>
      <c r="E449" s="32"/>
    </row>
    <row r="450" ht="15.75" hidden="1" customHeight="1"/>
    <row r="451" ht="15.75" hidden="1" customHeight="1"/>
    <row r="452" ht="15.75" hidden="1" customHeight="1">
      <c r="A452" s="3" t="s">
        <v>3059</v>
      </c>
      <c r="B452" s="4"/>
      <c r="C452" s="4"/>
      <c r="D452" s="4"/>
      <c r="E452" s="5"/>
    </row>
    <row r="453" ht="15.75" hidden="1" customHeight="1">
      <c r="A453" s="8"/>
      <c r="B453" s="9"/>
      <c r="C453" s="9"/>
      <c r="D453" s="9"/>
      <c r="E453" s="10"/>
    </row>
    <row r="454" ht="15.75" hidden="1" customHeight="1">
      <c r="A454" s="3" t="s">
        <v>3061</v>
      </c>
      <c r="B454" s="4"/>
      <c r="C454" s="4"/>
      <c r="D454" s="4"/>
      <c r="E454" s="5"/>
    </row>
    <row r="455" ht="15.75" hidden="1" customHeight="1">
      <c r="A455" s="8"/>
      <c r="B455" s="9"/>
      <c r="C455" s="9"/>
      <c r="D455" s="9"/>
      <c r="E455" s="10"/>
    </row>
    <row r="456" ht="15.75" hidden="1" customHeight="1">
      <c r="A456" s="11">
        <v>45614.0</v>
      </c>
      <c r="B456" s="4"/>
      <c r="C456" s="12" t="s">
        <v>3062</v>
      </c>
      <c r="D456" s="13">
        <v>45620.0</v>
      </c>
      <c r="E456" s="5"/>
    </row>
    <row r="457" ht="15.75" hidden="1" customHeight="1">
      <c r="A457" s="8"/>
      <c r="B457" s="9"/>
      <c r="C457" s="14"/>
      <c r="D457" s="9"/>
      <c r="E457" s="10"/>
    </row>
    <row r="458" ht="15.75" hidden="1" customHeight="1">
      <c r="A458" s="44" t="s">
        <v>3898</v>
      </c>
      <c r="B458" s="5"/>
      <c r="C458" s="14"/>
      <c r="D458" s="45" t="s">
        <v>3899</v>
      </c>
      <c r="E458" s="5"/>
    </row>
    <row r="459" ht="15.75" hidden="1" customHeight="1">
      <c r="A459" s="8"/>
      <c r="B459" s="10"/>
      <c r="C459" s="14"/>
      <c r="D459" s="9"/>
      <c r="E459" s="10"/>
    </row>
    <row r="460" ht="15.75" hidden="1" customHeight="1">
      <c r="A460" s="17" t="s">
        <v>3063</v>
      </c>
      <c r="B460" s="4"/>
      <c r="C460" s="4"/>
      <c r="D460" s="4"/>
      <c r="E460" s="5"/>
    </row>
    <row r="461" ht="15.75" hidden="1" customHeight="1">
      <c r="A461" s="18" t="s">
        <v>3064</v>
      </c>
      <c r="B461" s="19" t="s">
        <v>3065</v>
      </c>
      <c r="C461" s="20" t="s">
        <v>3066</v>
      </c>
      <c r="D461" s="19" t="s">
        <v>3067</v>
      </c>
      <c r="E461" s="21" t="s">
        <v>13</v>
      </c>
    </row>
    <row r="462" ht="15.75" hidden="1" customHeight="1">
      <c r="A462" s="22" t="s">
        <v>3068</v>
      </c>
      <c r="B462" s="23">
        <v>52669.0</v>
      </c>
      <c r="C462" s="24">
        <v>52672.0</v>
      </c>
      <c r="D462" s="25">
        <v>3.0</v>
      </c>
      <c r="E462" s="26" t="s">
        <v>3927</v>
      </c>
    </row>
    <row r="463" ht="15.75" hidden="1" customHeight="1">
      <c r="A463" s="22" t="s">
        <v>3069</v>
      </c>
      <c r="B463" s="23">
        <v>25802.0</v>
      </c>
      <c r="C463" s="24">
        <v>25802.0</v>
      </c>
      <c r="D463" s="25">
        <v>0.0</v>
      </c>
      <c r="E463" s="26"/>
    </row>
    <row r="464" ht="15.75" hidden="1" customHeight="1">
      <c r="A464" s="22" t="s">
        <v>3070</v>
      </c>
      <c r="B464" s="23">
        <v>280.0</v>
      </c>
      <c r="C464" s="24">
        <v>280.0</v>
      </c>
      <c r="D464" s="25">
        <v>0.0</v>
      </c>
      <c r="E464" s="26"/>
    </row>
    <row r="465" ht="15.75" hidden="1" customHeight="1">
      <c r="A465" s="22" t="s">
        <v>3072</v>
      </c>
      <c r="B465" s="23">
        <v>1000.0</v>
      </c>
      <c r="C465" s="24">
        <v>1000.0</v>
      </c>
      <c r="D465" s="25">
        <v>0.0</v>
      </c>
      <c r="E465" s="26"/>
    </row>
    <row r="466" ht="15.75" hidden="1" customHeight="1">
      <c r="A466" s="27" t="s">
        <v>3074</v>
      </c>
      <c r="B466" s="23">
        <v>0.0</v>
      </c>
      <c r="C466" s="24"/>
      <c r="D466" s="25">
        <v>0.0</v>
      </c>
      <c r="E466" s="26"/>
    </row>
    <row r="467" ht="15.75" hidden="1" customHeight="1">
      <c r="A467" s="27" t="s">
        <v>3075</v>
      </c>
      <c r="B467" s="23">
        <v>0.0</v>
      </c>
      <c r="C467" s="24"/>
      <c r="D467" s="25">
        <v>0.0</v>
      </c>
      <c r="E467" s="26"/>
    </row>
    <row r="468" ht="15.75" hidden="1" customHeight="1">
      <c r="A468" s="27" t="s">
        <v>3077</v>
      </c>
      <c r="B468" s="23">
        <v>630.0</v>
      </c>
      <c r="C468" s="24">
        <v>100.0</v>
      </c>
      <c r="D468" s="25">
        <v>-530.0</v>
      </c>
      <c r="E468" s="26"/>
    </row>
    <row r="469" ht="15.75" hidden="1" customHeight="1">
      <c r="A469" s="27" t="s">
        <v>3078</v>
      </c>
      <c r="B469" s="23">
        <v>7200.0</v>
      </c>
      <c r="C469" s="24">
        <v>7200.0</v>
      </c>
      <c r="D469" s="25">
        <v>0.0</v>
      </c>
      <c r="E469" s="26"/>
    </row>
    <row r="470" ht="15.75" hidden="1" customHeight="1">
      <c r="A470" s="28" t="s">
        <v>3079</v>
      </c>
      <c r="B470" s="23">
        <v>81326.0</v>
      </c>
      <c r="C470" s="23">
        <v>81326.0</v>
      </c>
      <c r="D470" s="25">
        <v>0.0</v>
      </c>
      <c r="E470" s="26"/>
    </row>
    <row r="471" ht="15.75" hidden="1" customHeight="1">
      <c r="A471" s="28" t="s">
        <v>3080</v>
      </c>
      <c r="B471" s="23">
        <v>38308.0</v>
      </c>
      <c r="C471" s="7">
        <v>38308.0</v>
      </c>
      <c r="D471" s="25">
        <v>0.0</v>
      </c>
      <c r="E471" s="26"/>
    </row>
    <row r="472" ht="15.75" hidden="1" customHeight="1">
      <c r="A472" s="28" t="s">
        <v>3081</v>
      </c>
      <c r="B472" s="23">
        <v>89586.0</v>
      </c>
      <c r="C472" s="7">
        <v>88774.0</v>
      </c>
      <c r="D472" s="25">
        <v>-812.0</v>
      </c>
      <c r="E472" s="26"/>
    </row>
    <row r="473" ht="15.75" hidden="1" customHeight="1">
      <c r="A473" s="28" t="s">
        <v>3082</v>
      </c>
      <c r="B473" s="23">
        <v>85352.0</v>
      </c>
      <c r="C473" s="7">
        <v>85352.0</v>
      </c>
      <c r="D473" s="25">
        <v>0.0</v>
      </c>
      <c r="E473" s="26"/>
    </row>
    <row r="474" ht="15.75" hidden="1" customHeight="1">
      <c r="A474" s="28" t="s">
        <v>3084</v>
      </c>
      <c r="B474" s="23">
        <v>3816.0</v>
      </c>
      <c r="C474" s="7">
        <v>3816.0</v>
      </c>
      <c r="D474" s="25">
        <v>0.0</v>
      </c>
      <c r="E474" s="26"/>
    </row>
    <row r="475" ht="15.75" hidden="1" customHeight="1">
      <c r="A475" s="28" t="s">
        <v>3085</v>
      </c>
      <c r="B475" s="23">
        <v>20760.0</v>
      </c>
      <c r="C475" s="7">
        <v>20760.0</v>
      </c>
      <c r="D475" s="25">
        <v>0.0</v>
      </c>
      <c r="E475" s="26"/>
    </row>
    <row r="476" ht="15.75" hidden="1" customHeight="1">
      <c r="A476" s="29" t="s">
        <v>3086</v>
      </c>
      <c r="B476" s="23">
        <v>385967.4</v>
      </c>
      <c r="C476" s="7">
        <v>385155.4</v>
      </c>
      <c r="D476" s="25">
        <v>-812.0</v>
      </c>
      <c r="E476" s="26"/>
    </row>
    <row r="477" ht="15.75" hidden="1" customHeight="1">
      <c r="A477" s="30" t="s">
        <v>3087</v>
      </c>
      <c r="B477" s="31">
        <v>1.6000000000058208</v>
      </c>
      <c r="C477" s="25">
        <v>-525.4000000000233</v>
      </c>
      <c r="D477" s="25">
        <v>-527.0000000000291</v>
      </c>
      <c r="E477" s="32"/>
    </row>
    <row r="478" ht="15.75" hidden="1" customHeight="1"/>
    <row r="479" ht="15.75" hidden="1" customHeight="1"/>
    <row r="480" ht="15.75" hidden="1" customHeight="1">
      <c r="A480" s="3" t="s">
        <v>3059</v>
      </c>
      <c r="B480" s="4"/>
      <c r="C480" s="4"/>
      <c r="D480" s="4"/>
      <c r="E480" s="5"/>
    </row>
    <row r="481" ht="15.75" hidden="1" customHeight="1">
      <c r="A481" s="8"/>
      <c r="B481" s="9"/>
      <c r="C481" s="9"/>
      <c r="D481" s="9"/>
      <c r="E481" s="10"/>
    </row>
    <row r="482" ht="15.75" hidden="1" customHeight="1">
      <c r="A482" s="3" t="s">
        <v>3061</v>
      </c>
      <c r="B482" s="4"/>
      <c r="C482" s="4"/>
      <c r="D482" s="4"/>
      <c r="E482" s="5"/>
    </row>
    <row r="483" ht="15.75" hidden="1" customHeight="1">
      <c r="A483" s="8"/>
      <c r="B483" s="9"/>
      <c r="C483" s="9"/>
      <c r="D483" s="9"/>
      <c r="E483" s="10"/>
    </row>
    <row r="484" ht="15.75" hidden="1" customHeight="1">
      <c r="A484" s="11">
        <v>45621.0</v>
      </c>
      <c r="B484" s="4"/>
      <c r="C484" s="12" t="s">
        <v>3062</v>
      </c>
      <c r="D484" s="13">
        <v>45626.0</v>
      </c>
      <c r="E484" s="5"/>
    </row>
    <row r="485" ht="15.75" hidden="1" customHeight="1">
      <c r="A485" s="8"/>
      <c r="B485" s="9"/>
      <c r="C485" s="14"/>
      <c r="D485" s="9"/>
      <c r="E485" s="10"/>
    </row>
    <row r="486" ht="15.75" hidden="1" customHeight="1">
      <c r="A486" s="44" t="s">
        <v>3898</v>
      </c>
      <c r="B486" s="5"/>
      <c r="C486" s="14"/>
      <c r="D486" s="45" t="s">
        <v>3907</v>
      </c>
      <c r="E486" s="5"/>
    </row>
    <row r="487" ht="15.75" hidden="1" customHeight="1">
      <c r="A487" s="8"/>
      <c r="B487" s="10"/>
      <c r="C487" s="14"/>
      <c r="D487" s="9"/>
      <c r="E487" s="10"/>
    </row>
    <row r="488" ht="15.75" hidden="1" customHeight="1">
      <c r="A488" s="17" t="s">
        <v>3063</v>
      </c>
      <c r="B488" s="4"/>
      <c r="C488" s="4"/>
      <c r="D488" s="4"/>
      <c r="E488" s="5"/>
    </row>
    <row r="489" ht="15.75" hidden="1" customHeight="1">
      <c r="A489" s="18" t="s">
        <v>3064</v>
      </c>
      <c r="B489" s="19" t="s">
        <v>3065</v>
      </c>
      <c r="C489" s="20" t="s">
        <v>3066</v>
      </c>
      <c r="D489" s="19" t="s">
        <v>3067</v>
      </c>
      <c r="E489" s="21" t="s">
        <v>13</v>
      </c>
    </row>
    <row r="490" ht="15.75" hidden="1" customHeight="1">
      <c r="A490" s="22" t="s">
        <v>3068</v>
      </c>
      <c r="B490" s="23">
        <v>31347.0</v>
      </c>
      <c r="C490" s="24">
        <v>36635.0</v>
      </c>
      <c r="D490" s="25">
        <v>5288.0</v>
      </c>
      <c r="E490" s="26" t="s">
        <v>3928</v>
      </c>
    </row>
    <row r="491" ht="15.75" hidden="1" customHeight="1">
      <c r="A491" s="22" t="s">
        <v>3069</v>
      </c>
      <c r="B491" s="23">
        <v>21131.0</v>
      </c>
      <c r="C491" s="24">
        <v>21131.0</v>
      </c>
      <c r="D491" s="25">
        <v>0.0</v>
      </c>
      <c r="E491" s="26"/>
    </row>
    <row r="492" ht="15.75" hidden="1" customHeight="1">
      <c r="A492" s="22" t="s">
        <v>3070</v>
      </c>
      <c r="B492" s="23">
        <v>300.0</v>
      </c>
      <c r="C492" s="24">
        <v>300.0</v>
      </c>
      <c r="D492" s="25">
        <v>0.0</v>
      </c>
      <c r="E492" s="26"/>
    </row>
    <row r="493" ht="15.75" hidden="1" customHeight="1">
      <c r="A493" s="22" t="s">
        <v>3072</v>
      </c>
      <c r="B493" s="23">
        <v>1500.0</v>
      </c>
      <c r="C493" s="24">
        <v>4001.0</v>
      </c>
      <c r="D493" s="25">
        <v>2501.0</v>
      </c>
      <c r="E493" s="26" t="s">
        <v>3929</v>
      </c>
    </row>
    <row r="494" ht="15.75" hidden="1" customHeight="1">
      <c r="A494" s="27" t="s">
        <v>3074</v>
      </c>
      <c r="B494" s="23">
        <v>0.0</v>
      </c>
      <c r="C494" s="24"/>
      <c r="D494" s="25">
        <v>0.0</v>
      </c>
      <c r="E494" s="26"/>
    </row>
    <row r="495" ht="15.75" hidden="1" customHeight="1">
      <c r="A495" s="27" t="s">
        <v>3075</v>
      </c>
      <c r="B495" s="23">
        <v>121.0</v>
      </c>
      <c r="C495" s="24">
        <v>121.0</v>
      </c>
      <c r="D495" s="25">
        <v>0.0</v>
      </c>
      <c r="E495" s="26"/>
    </row>
    <row r="496" ht="15.75" hidden="1" customHeight="1">
      <c r="A496" s="27" t="s">
        <v>3077</v>
      </c>
      <c r="B496" s="23">
        <v>0.0</v>
      </c>
      <c r="C496" s="24"/>
      <c r="D496" s="25">
        <v>0.0</v>
      </c>
      <c r="E496" s="26"/>
    </row>
    <row r="497" ht="15.75" hidden="1" customHeight="1">
      <c r="A497" s="27" t="s">
        <v>3078</v>
      </c>
      <c r="B497" s="23">
        <v>4680.0</v>
      </c>
      <c r="C497" s="24">
        <v>5120.0</v>
      </c>
      <c r="D497" s="25">
        <v>440.0</v>
      </c>
      <c r="E497" s="26"/>
    </row>
    <row r="498" ht="15.75" hidden="1" customHeight="1">
      <c r="A498" s="28" t="s">
        <v>3079</v>
      </c>
      <c r="B498" s="23">
        <v>49175.0</v>
      </c>
      <c r="C498" s="23">
        <v>49175.0</v>
      </c>
      <c r="D498" s="25">
        <v>0.0</v>
      </c>
      <c r="E498" s="26"/>
    </row>
    <row r="499" ht="15.75" hidden="1" customHeight="1">
      <c r="A499" s="28" t="s">
        <v>3080</v>
      </c>
      <c r="B499" s="23">
        <v>33484.0</v>
      </c>
      <c r="C499" s="7">
        <v>33484.0</v>
      </c>
      <c r="D499" s="25">
        <v>0.0</v>
      </c>
      <c r="E499" s="26"/>
    </row>
    <row r="500" ht="15.75" hidden="1" customHeight="1">
      <c r="A500" s="28" t="s">
        <v>3081</v>
      </c>
      <c r="B500" s="23">
        <v>70030.0</v>
      </c>
      <c r="C500" s="7">
        <v>70030.0</v>
      </c>
      <c r="D500" s="25">
        <v>0.0</v>
      </c>
      <c r="E500" s="26"/>
    </row>
    <row r="501" ht="15.75" hidden="1" customHeight="1">
      <c r="A501" s="28" t="s">
        <v>3082</v>
      </c>
      <c r="B501" s="23">
        <v>83661.0</v>
      </c>
      <c r="C501" s="7">
        <v>83661.0</v>
      </c>
      <c r="D501" s="25">
        <v>0.0</v>
      </c>
      <c r="E501" s="26"/>
    </row>
    <row r="502" ht="15.75" hidden="1" customHeight="1">
      <c r="A502" s="28" t="s">
        <v>3084</v>
      </c>
      <c r="B502" s="23">
        <v>4006.0</v>
      </c>
      <c r="C502" s="7">
        <v>4006.0</v>
      </c>
      <c r="D502" s="25">
        <v>0.0</v>
      </c>
      <c r="E502" s="26"/>
    </row>
    <row r="503" ht="15.75" hidden="1" customHeight="1">
      <c r="A503" s="28" t="s">
        <v>3085</v>
      </c>
      <c r="B503" s="23">
        <v>13641.0</v>
      </c>
      <c r="C503" s="7">
        <v>13641.0</v>
      </c>
      <c r="D503" s="25">
        <v>0.0</v>
      </c>
      <c r="E503" s="26"/>
    </row>
    <row r="504" ht="15.75" hidden="1" customHeight="1">
      <c r="A504" s="29" t="s">
        <v>3086</v>
      </c>
      <c r="B504" s="23">
        <v>306702.0</v>
      </c>
      <c r="C504" s="7">
        <v>306702.0</v>
      </c>
      <c r="D504" s="25">
        <v>0.0</v>
      </c>
      <c r="E504" s="26"/>
    </row>
    <row r="505" ht="15.75" hidden="1" customHeight="1">
      <c r="A505" s="30" t="s">
        <v>3087</v>
      </c>
      <c r="B505" s="31">
        <v>-7267.0</v>
      </c>
      <c r="C505" s="25">
        <v>962.0</v>
      </c>
      <c r="D505" s="25">
        <v>8229.0</v>
      </c>
      <c r="E505" s="32"/>
    </row>
    <row r="506" ht="15.75" hidden="1" customHeight="1"/>
    <row r="507" ht="15.75" hidden="1" customHeight="1"/>
    <row r="508" ht="15.75" hidden="1" customHeight="1">
      <c r="A508" s="3" t="s">
        <v>3059</v>
      </c>
      <c r="B508" s="4"/>
      <c r="C508" s="4"/>
      <c r="D508" s="4"/>
      <c r="E508" s="5"/>
    </row>
    <row r="509" ht="15.75" hidden="1" customHeight="1">
      <c r="A509" s="8"/>
      <c r="B509" s="9"/>
      <c r="C509" s="9"/>
      <c r="D509" s="9"/>
      <c r="E509" s="10"/>
    </row>
    <row r="510" ht="15.75" hidden="1" customHeight="1">
      <c r="A510" s="3" t="s">
        <v>3061</v>
      </c>
      <c r="B510" s="4"/>
      <c r="C510" s="4"/>
      <c r="D510" s="4"/>
      <c r="E510" s="5"/>
    </row>
    <row r="511" ht="15.75" hidden="1" customHeight="1">
      <c r="A511" s="8"/>
      <c r="B511" s="9"/>
      <c r="C511" s="9"/>
      <c r="D511" s="9"/>
      <c r="E511" s="10"/>
    </row>
    <row r="512" ht="15.75" hidden="1" customHeight="1">
      <c r="A512" s="11">
        <v>45627.0</v>
      </c>
      <c r="B512" s="4"/>
      <c r="C512" s="12" t="s">
        <v>3062</v>
      </c>
      <c r="D512" s="13">
        <v>45627.0</v>
      </c>
      <c r="E512" s="5"/>
    </row>
    <row r="513" ht="15.75" hidden="1" customHeight="1">
      <c r="A513" s="8"/>
      <c r="B513" s="9"/>
      <c r="C513" s="14"/>
      <c r="D513" s="9"/>
      <c r="E513" s="10"/>
    </row>
    <row r="514" ht="15.75" hidden="1" customHeight="1">
      <c r="A514" s="44" t="s">
        <v>3899</v>
      </c>
      <c r="B514" s="5"/>
      <c r="C514" s="14"/>
      <c r="D514" s="45" t="s">
        <v>3899</v>
      </c>
      <c r="E514" s="5"/>
    </row>
    <row r="515" ht="15.75" hidden="1" customHeight="1">
      <c r="A515" s="8"/>
      <c r="B515" s="10"/>
      <c r="C515" s="14"/>
      <c r="D515" s="9"/>
      <c r="E515" s="10"/>
    </row>
    <row r="516" ht="15.75" hidden="1" customHeight="1">
      <c r="A516" s="17" t="s">
        <v>3063</v>
      </c>
      <c r="B516" s="4"/>
      <c r="C516" s="4"/>
      <c r="D516" s="4"/>
      <c r="E516" s="5"/>
    </row>
    <row r="517" ht="15.75" hidden="1" customHeight="1">
      <c r="A517" s="18" t="s">
        <v>3064</v>
      </c>
      <c r="B517" s="19" t="s">
        <v>3065</v>
      </c>
      <c r="C517" s="20" t="s">
        <v>3066</v>
      </c>
      <c r="D517" s="19" t="s">
        <v>3067</v>
      </c>
      <c r="E517" s="21" t="s">
        <v>13</v>
      </c>
    </row>
    <row r="518" ht="15.75" hidden="1" customHeight="1">
      <c r="A518" s="22" t="s">
        <v>3068</v>
      </c>
      <c r="B518" s="23">
        <v>8510.0</v>
      </c>
      <c r="C518" s="24">
        <v>8510.0</v>
      </c>
      <c r="D518" s="25">
        <v>0.0</v>
      </c>
      <c r="E518" s="26"/>
    </row>
    <row r="519" ht="15.75" hidden="1" customHeight="1">
      <c r="A519" s="22" t="s">
        <v>3069</v>
      </c>
      <c r="B519" s="23">
        <v>4075.0</v>
      </c>
      <c r="C519" s="24">
        <v>4075.0</v>
      </c>
      <c r="D519" s="25">
        <v>0.0</v>
      </c>
      <c r="E519" s="26"/>
    </row>
    <row r="520" ht="15.75" hidden="1" customHeight="1">
      <c r="A520" s="22" t="s">
        <v>3070</v>
      </c>
      <c r="B520" s="23">
        <v>290.0</v>
      </c>
      <c r="C520" s="24">
        <v>290.0</v>
      </c>
      <c r="D520" s="25">
        <v>0.0</v>
      </c>
      <c r="E520" s="26"/>
    </row>
    <row r="521" ht="15.75" hidden="1" customHeight="1">
      <c r="A521" s="22" t="s">
        <v>3072</v>
      </c>
      <c r="B521" s="23">
        <v>0.0</v>
      </c>
      <c r="C521" s="24"/>
      <c r="D521" s="25">
        <v>0.0</v>
      </c>
      <c r="E521" s="26"/>
    </row>
    <row r="522" ht="15.75" hidden="1" customHeight="1">
      <c r="A522" s="27" t="s">
        <v>3074</v>
      </c>
      <c r="B522" s="23">
        <v>0.0</v>
      </c>
      <c r="C522" s="24"/>
      <c r="D522" s="25">
        <v>0.0</v>
      </c>
      <c r="E522" s="26"/>
    </row>
    <row r="523" ht="15.75" hidden="1" customHeight="1">
      <c r="A523" s="27" t="s">
        <v>3075</v>
      </c>
      <c r="B523" s="23">
        <v>0.0</v>
      </c>
      <c r="C523" s="24"/>
      <c r="D523" s="25">
        <v>0.0</v>
      </c>
      <c r="E523" s="26"/>
    </row>
    <row r="524" ht="15.75" hidden="1" customHeight="1">
      <c r="A524" s="27" t="s">
        <v>3077</v>
      </c>
      <c r="B524" s="23">
        <v>0.0</v>
      </c>
      <c r="C524" s="24"/>
      <c r="D524" s="25">
        <v>0.0</v>
      </c>
      <c r="E524" s="26"/>
    </row>
    <row r="525" ht="15.75" hidden="1" customHeight="1">
      <c r="A525" s="27" t="s">
        <v>3078</v>
      </c>
      <c r="B525" s="23">
        <v>1400.0</v>
      </c>
      <c r="C525" s="24">
        <v>1400.0</v>
      </c>
      <c r="D525" s="25">
        <v>0.0</v>
      </c>
      <c r="E525" s="26"/>
    </row>
    <row r="526" ht="15.75" hidden="1" customHeight="1">
      <c r="A526" s="28" t="s">
        <v>3079</v>
      </c>
      <c r="B526" s="23">
        <v>14502.0</v>
      </c>
      <c r="C526" s="23">
        <v>14502.0</v>
      </c>
      <c r="D526" s="25">
        <v>0.0</v>
      </c>
      <c r="E526" s="26"/>
    </row>
    <row r="527" ht="15.75" hidden="1" customHeight="1">
      <c r="A527" s="28" t="s">
        <v>3080</v>
      </c>
      <c r="B527" s="23">
        <v>8710.0</v>
      </c>
      <c r="C527" s="7">
        <v>8710.0</v>
      </c>
      <c r="D527" s="25">
        <v>0.0</v>
      </c>
      <c r="E527" s="26"/>
    </row>
    <row r="528" ht="15.75" hidden="1" customHeight="1">
      <c r="A528" s="28" t="s">
        <v>3081</v>
      </c>
      <c r="B528" s="23">
        <v>12569.0</v>
      </c>
      <c r="C528" s="7">
        <v>12569.0</v>
      </c>
      <c r="D528" s="25">
        <v>0.0</v>
      </c>
      <c r="E528" s="26"/>
    </row>
    <row r="529" ht="15.75" hidden="1" customHeight="1">
      <c r="A529" s="28" t="s">
        <v>3082</v>
      </c>
      <c r="B529" s="23">
        <v>17393.0</v>
      </c>
      <c r="C529" s="7">
        <v>17393.0</v>
      </c>
      <c r="D529" s="25">
        <v>0.0</v>
      </c>
      <c r="E529" s="26"/>
    </row>
    <row r="530" ht="15.75" hidden="1" customHeight="1">
      <c r="A530" s="28" t="s">
        <v>3084</v>
      </c>
      <c r="B530" s="23">
        <v>250.0</v>
      </c>
      <c r="C530" s="7">
        <v>250.0</v>
      </c>
      <c r="D530" s="25">
        <v>0.0</v>
      </c>
      <c r="E530" s="26"/>
    </row>
    <row r="531" ht="15.75" hidden="1" customHeight="1">
      <c r="A531" s="28" t="s">
        <v>3085</v>
      </c>
      <c r="B531" s="23">
        <v>2843.0</v>
      </c>
      <c r="C531" s="7">
        <v>2843.0</v>
      </c>
      <c r="D531" s="25">
        <v>0.0</v>
      </c>
      <c r="E531" s="26"/>
    </row>
    <row r="532" ht="15.75" hidden="1" customHeight="1">
      <c r="A532" s="29" t="s">
        <v>3086</v>
      </c>
      <c r="B532" s="23">
        <v>67698.5</v>
      </c>
      <c r="C532" s="7">
        <v>67698.5</v>
      </c>
      <c r="D532" s="25">
        <v>0.0</v>
      </c>
      <c r="E532" s="26"/>
    </row>
    <row r="533" ht="15.75" hidden="1" customHeight="1">
      <c r="A533" s="30" t="s">
        <v>3087</v>
      </c>
      <c r="B533" s="31">
        <v>0.5</v>
      </c>
      <c r="C533" s="25">
        <v>0.5</v>
      </c>
      <c r="D533" s="25">
        <v>0.0</v>
      </c>
      <c r="E533" s="32"/>
    </row>
    <row r="534" ht="15.75" hidden="1" customHeight="1"/>
    <row r="535" ht="15.75" hidden="1" customHeight="1"/>
    <row r="536" ht="15.75" hidden="1" customHeight="1">
      <c r="A536" s="3" t="s">
        <v>3059</v>
      </c>
      <c r="B536" s="4"/>
      <c r="C536" s="4"/>
      <c r="D536" s="4"/>
      <c r="E536" s="5"/>
    </row>
    <row r="537" ht="15.75" hidden="1" customHeight="1">
      <c r="A537" s="8"/>
      <c r="B537" s="9"/>
      <c r="C537" s="9"/>
      <c r="D537" s="9"/>
      <c r="E537" s="10"/>
    </row>
    <row r="538" ht="15.75" hidden="1" customHeight="1">
      <c r="A538" s="3" t="s">
        <v>3061</v>
      </c>
      <c r="B538" s="4"/>
      <c r="C538" s="4"/>
      <c r="D538" s="4"/>
      <c r="E538" s="5"/>
    </row>
    <row r="539" ht="15.75" hidden="1" customHeight="1">
      <c r="A539" s="8"/>
      <c r="B539" s="9"/>
      <c r="C539" s="9"/>
      <c r="D539" s="9"/>
      <c r="E539" s="10"/>
    </row>
    <row r="540" ht="15.75" hidden="1" customHeight="1">
      <c r="A540" s="11">
        <v>45628.0</v>
      </c>
      <c r="B540" s="4"/>
      <c r="C540" s="12" t="s">
        <v>3062</v>
      </c>
      <c r="D540" s="13">
        <v>45634.0</v>
      </c>
      <c r="E540" s="5"/>
    </row>
    <row r="541" ht="15.75" hidden="1" customHeight="1">
      <c r="A541" s="8"/>
      <c r="B541" s="9"/>
      <c r="C541" s="14"/>
      <c r="D541" s="9"/>
      <c r="E541" s="10"/>
    </row>
    <row r="542" ht="15.75" hidden="1" customHeight="1">
      <c r="A542" s="44" t="s">
        <v>3898</v>
      </c>
      <c r="B542" s="5"/>
      <c r="C542" s="14"/>
      <c r="D542" s="45" t="s">
        <v>3899</v>
      </c>
      <c r="E542" s="5"/>
    </row>
    <row r="543" ht="15.75" hidden="1" customHeight="1">
      <c r="A543" s="8"/>
      <c r="B543" s="10"/>
      <c r="C543" s="14"/>
      <c r="D543" s="9"/>
      <c r="E543" s="10"/>
    </row>
    <row r="544" ht="15.75" hidden="1" customHeight="1">
      <c r="A544" s="17" t="s">
        <v>3063</v>
      </c>
      <c r="B544" s="4"/>
      <c r="C544" s="4"/>
      <c r="D544" s="4"/>
      <c r="E544" s="5"/>
    </row>
    <row r="545" ht="15.75" hidden="1" customHeight="1">
      <c r="A545" s="18" t="s">
        <v>3064</v>
      </c>
      <c r="B545" s="19" t="s">
        <v>3065</v>
      </c>
      <c r="C545" s="20" t="s">
        <v>3066</v>
      </c>
      <c r="D545" s="19" t="s">
        <v>3067</v>
      </c>
      <c r="E545" s="21" t="s">
        <v>13</v>
      </c>
    </row>
    <row r="546" ht="15.75" hidden="1" customHeight="1">
      <c r="A546" s="22" t="s">
        <v>3068</v>
      </c>
      <c r="B546" s="23">
        <v>31332.0</v>
      </c>
      <c r="C546" s="24">
        <v>31438.0</v>
      </c>
      <c r="D546" s="25">
        <v>106.0</v>
      </c>
      <c r="E546" s="26"/>
    </row>
    <row r="547" ht="15.75" hidden="1" customHeight="1">
      <c r="A547" s="22" t="s">
        <v>3069</v>
      </c>
      <c r="B547" s="23">
        <v>26987.0</v>
      </c>
      <c r="C547" s="24">
        <v>26987.0</v>
      </c>
      <c r="D547" s="25">
        <v>0.0</v>
      </c>
      <c r="E547" s="26"/>
    </row>
    <row r="548" ht="15.75" hidden="1" customHeight="1">
      <c r="A548" s="22" t="s">
        <v>3070</v>
      </c>
      <c r="B548" s="23">
        <v>0.0</v>
      </c>
      <c r="C548" s="24"/>
      <c r="D548" s="25">
        <v>0.0</v>
      </c>
      <c r="E548" s="26"/>
    </row>
    <row r="549" ht="15.75" hidden="1" customHeight="1">
      <c r="A549" s="22" t="s">
        <v>3072</v>
      </c>
      <c r="B549" s="23">
        <v>1000.0</v>
      </c>
      <c r="C549" s="24">
        <v>1000.0</v>
      </c>
      <c r="D549" s="25">
        <v>0.0</v>
      </c>
      <c r="E549" s="26"/>
    </row>
    <row r="550" ht="15.75" hidden="1" customHeight="1">
      <c r="A550" s="27" t="s">
        <v>3074</v>
      </c>
      <c r="B550" s="23">
        <v>400.0</v>
      </c>
      <c r="C550" s="24"/>
      <c r="D550" s="25">
        <v>-400.0</v>
      </c>
      <c r="E550" s="26"/>
    </row>
    <row r="551" ht="15.75" hidden="1" customHeight="1">
      <c r="A551" s="27" t="s">
        <v>3075</v>
      </c>
      <c r="B551" s="23">
        <v>0.0</v>
      </c>
      <c r="C551" s="24"/>
      <c r="D551" s="25">
        <v>0.0</v>
      </c>
      <c r="E551" s="26"/>
    </row>
    <row r="552" ht="15.75" hidden="1" customHeight="1">
      <c r="A552" s="27" t="s">
        <v>3077</v>
      </c>
      <c r="B552" s="23">
        <v>1228.0</v>
      </c>
      <c r="C552" s="24">
        <v>1179.0</v>
      </c>
      <c r="D552" s="25">
        <v>-49.0</v>
      </c>
      <c r="E552" s="26"/>
    </row>
    <row r="553" ht="15.75" hidden="1" customHeight="1">
      <c r="A553" s="27" t="s">
        <v>3078</v>
      </c>
      <c r="B553" s="23">
        <v>5920.0</v>
      </c>
      <c r="C553" s="24">
        <v>6240.0</v>
      </c>
      <c r="D553" s="25">
        <v>320.0</v>
      </c>
      <c r="E553" s="26"/>
    </row>
    <row r="554" ht="15.75" hidden="1" customHeight="1">
      <c r="A554" s="28" t="s">
        <v>3079</v>
      </c>
      <c r="B554" s="23">
        <v>72306.0</v>
      </c>
      <c r="C554" s="23">
        <v>72306.0</v>
      </c>
      <c r="D554" s="25">
        <v>0.0</v>
      </c>
      <c r="E554" s="26"/>
    </row>
    <row r="555" ht="15.75" hidden="1" customHeight="1">
      <c r="A555" s="28" t="s">
        <v>3080</v>
      </c>
      <c r="B555" s="23">
        <v>33819.0</v>
      </c>
      <c r="C555" s="7">
        <v>33819.0</v>
      </c>
      <c r="D555" s="25">
        <v>0.0</v>
      </c>
      <c r="E555" s="26"/>
    </row>
    <row r="556" ht="15.75" hidden="1" customHeight="1">
      <c r="A556" s="28" t="s">
        <v>3081</v>
      </c>
      <c r="B556" s="23">
        <v>90938.0</v>
      </c>
      <c r="C556" s="7">
        <v>90938.0</v>
      </c>
      <c r="D556" s="25">
        <v>0.0</v>
      </c>
      <c r="E556" s="26"/>
    </row>
    <row r="557" ht="15.75" hidden="1" customHeight="1">
      <c r="A557" s="28" t="s">
        <v>3082</v>
      </c>
      <c r="B557" s="23">
        <v>91250.0</v>
      </c>
      <c r="C557" s="7">
        <v>91250.0</v>
      </c>
      <c r="D557" s="25">
        <v>0.0</v>
      </c>
      <c r="E557" s="26"/>
    </row>
    <row r="558" ht="15.75" hidden="1" customHeight="1">
      <c r="A558" s="28" t="s">
        <v>3084</v>
      </c>
      <c r="B558" s="23">
        <v>5259.0</v>
      </c>
      <c r="C558" s="7">
        <v>5259.0</v>
      </c>
      <c r="D558" s="25">
        <v>0.0</v>
      </c>
      <c r="E558" s="26"/>
    </row>
    <row r="559" ht="15.75" hidden="1" customHeight="1">
      <c r="A559" s="28" t="s">
        <v>3085</v>
      </c>
      <c r="B559" s="23">
        <v>13459.0</v>
      </c>
      <c r="C559" s="7">
        <v>13459.0</v>
      </c>
      <c r="D559" s="25">
        <v>0.0</v>
      </c>
      <c r="E559" s="26"/>
    </row>
    <row r="560" ht="15.75" hidden="1" customHeight="1">
      <c r="A560" s="29" t="s">
        <v>3086</v>
      </c>
      <c r="B560" s="23">
        <v>360438.0</v>
      </c>
      <c r="C560" s="7">
        <v>360438.0</v>
      </c>
      <c r="D560" s="25">
        <v>0.0</v>
      </c>
      <c r="E560" s="26"/>
    </row>
    <row r="561" ht="15.75" hidden="1" customHeight="1">
      <c r="A561" s="30" t="s">
        <v>3087</v>
      </c>
      <c r="B561" s="31">
        <v>1.0</v>
      </c>
      <c r="C561" s="25">
        <v>-22.0</v>
      </c>
      <c r="D561" s="25">
        <v>-23.0</v>
      </c>
      <c r="E561" s="32"/>
    </row>
    <row r="562" ht="15.75" hidden="1" customHeight="1"/>
    <row r="563" ht="15.75" hidden="1" customHeight="1"/>
    <row r="564" ht="15.75" hidden="1" customHeight="1">
      <c r="A564" s="3" t="s">
        <v>3059</v>
      </c>
      <c r="B564" s="4"/>
      <c r="C564" s="4"/>
      <c r="D564" s="4"/>
      <c r="E564" s="5"/>
    </row>
    <row r="565" ht="15.75" hidden="1" customHeight="1">
      <c r="A565" s="8"/>
      <c r="B565" s="9"/>
      <c r="C565" s="9"/>
      <c r="D565" s="9"/>
      <c r="E565" s="10"/>
    </row>
    <row r="566" ht="15.75" hidden="1" customHeight="1">
      <c r="A566" s="3" t="s">
        <v>3061</v>
      </c>
      <c r="B566" s="4"/>
      <c r="C566" s="4"/>
      <c r="D566" s="4"/>
      <c r="E566" s="5"/>
    </row>
    <row r="567" ht="15.75" hidden="1" customHeight="1">
      <c r="A567" s="8"/>
      <c r="B567" s="9"/>
      <c r="C567" s="9"/>
      <c r="D567" s="9"/>
      <c r="E567" s="10"/>
    </row>
    <row r="568" ht="15.75" hidden="1" customHeight="1">
      <c r="A568" s="11">
        <v>45635.0</v>
      </c>
      <c r="B568" s="4"/>
      <c r="C568" s="12" t="s">
        <v>3062</v>
      </c>
      <c r="D568" s="13">
        <v>45641.0</v>
      </c>
      <c r="E568" s="5"/>
    </row>
    <row r="569" ht="15.75" hidden="1" customHeight="1">
      <c r="A569" s="8"/>
      <c r="B569" s="9"/>
      <c r="C569" s="14"/>
      <c r="D569" s="9"/>
      <c r="E569" s="10"/>
    </row>
    <row r="570" ht="15.75" hidden="1" customHeight="1">
      <c r="A570" s="44" t="s">
        <v>3898</v>
      </c>
      <c r="B570" s="5"/>
      <c r="C570" s="14"/>
      <c r="D570" s="45" t="s">
        <v>3899</v>
      </c>
      <c r="E570" s="5"/>
    </row>
    <row r="571" ht="15.75" hidden="1" customHeight="1">
      <c r="A571" s="8"/>
      <c r="B571" s="10"/>
      <c r="C571" s="14"/>
      <c r="D571" s="9"/>
      <c r="E571" s="10"/>
    </row>
    <row r="572" ht="15.75" hidden="1" customHeight="1">
      <c r="A572" s="17" t="s">
        <v>3063</v>
      </c>
      <c r="B572" s="4"/>
      <c r="C572" s="4"/>
      <c r="D572" s="4"/>
      <c r="E572" s="5"/>
    </row>
    <row r="573" ht="15.75" hidden="1" customHeight="1">
      <c r="A573" s="18" t="s">
        <v>3064</v>
      </c>
      <c r="B573" s="19" t="s">
        <v>3065</v>
      </c>
      <c r="C573" s="20" t="s">
        <v>3066</v>
      </c>
      <c r="D573" s="19" t="s">
        <v>3067</v>
      </c>
      <c r="E573" s="21" t="s">
        <v>13</v>
      </c>
    </row>
    <row r="574" ht="15.75" hidden="1" customHeight="1">
      <c r="A574" s="22" t="s">
        <v>3068</v>
      </c>
      <c r="B574" s="23">
        <v>37505.0</v>
      </c>
      <c r="C574" s="24">
        <v>37506.0</v>
      </c>
      <c r="D574" s="25">
        <v>1.0</v>
      </c>
      <c r="E574" s="26" t="s">
        <v>3930</v>
      </c>
    </row>
    <row r="575" ht="15.75" hidden="1" customHeight="1">
      <c r="A575" s="22" t="s">
        <v>3069</v>
      </c>
      <c r="B575" s="23">
        <v>34424.0</v>
      </c>
      <c r="C575" s="24">
        <v>34424.0</v>
      </c>
      <c r="D575" s="25">
        <v>0.0</v>
      </c>
      <c r="E575" s="26"/>
    </row>
    <row r="576" ht="15.75" hidden="1" customHeight="1">
      <c r="A576" s="22" t="s">
        <v>3070</v>
      </c>
      <c r="B576" s="23">
        <v>540.0</v>
      </c>
      <c r="C576" s="24">
        <v>540.0</v>
      </c>
      <c r="D576" s="25">
        <v>0.0</v>
      </c>
      <c r="E576" s="26"/>
    </row>
    <row r="577" ht="15.75" hidden="1" customHeight="1">
      <c r="A577" s="22" t="s">
        <v>3072</v>
      </c>
      <c r="B577" s="23">
        <v>2000.0</v>
      </c>
      <c r="C577" s="24">
        <v>2000.0</v>
      </c>
      <c r="D577" s="25">
        <v>0.0</v>
      </c>
      <c r="E577" s="26"/>
    </row>
    <row r="578" ht="15.75" hidden="1" customHeight="1">
      <c r="A578" s="27" t="s">
        <v>3074</v>
      </c>
      <c r="B578" s="23">
        <v>0.0</v>
      </c>
      <c r="C578" s="24"/>
      <c r="D578" s="25">
        <v>0.0</v>
      </c>
      <c r="E578" s="26"/>
    </row>
    <row r="579" ht="15.75" hidden="1" customHeight="1">
      <c r="A579" s="27" t="s">
        <v>3075</v>
      </c>
      <c r="B579" s="23">
        <v>627.0</v>
      </c>
      <c r="C579" s="24">
        <v>627.0</v>
      </c>
      <c r="D579" s="25">
        <v>0.0</v>
      </c>
      <c r="E579" s="26" t="s">
        <v>3931</v>
      </c>
    </row>
    <row r="580" ht="15.75" hidden="1" customHeight="1">
      <c r="A580" s="27" t="s">
        <v>3077</v>
      </c>
      <c r="B580" s="23">
        <v>435.0</v>
      </c>
      <c r="C580" s="24">
        <v>435.0</v>
      </c>
      <c r="D580" s="25">
        <v>0.0</v>
      </c>
      <c r="E580" s="26"/>
    </row>
    <row r="581" ht="15.75" hidden="1" customHeight="1">
      <c r="A581" s="27" t="s">
        <v>3078</v>
      </c>
      <c r="B581" s="23">
        <v>7160.0</v>
      </c>
      <c r="C581" s="24">
        <v>6960.0</v>
      </c>
      <c r="D581" s="25">
        <v>-200.0</v>
      </c>
      <c r="E581" s="26"/>
    </row>
    <row r="582" ht="15.75" hidden="1" customHeight="1">
      <c r="A582" s="28" t="s">
        <v>3079</v>
      </c>
      <c r="B582" s="23">
        <v>86902.0</v>
      </c>
      <c r="C582" s="23">
        <v>86638.0</v>
      </c>
      <c r="D582" s="25">
        <v>-264.0</v>
      </c>
      <c r="E582" s="26"/>
    </row>
    <row r="583" ht="15.75" hidden="1" customHeight="1">
      <c r="A583" s="28" t="s">
        <v>3080</v>
      </c>
      <c r="B583" s="23">
        <v>31882.0</v>
      </c>
      <c r="C583" s="7">
        <v>31882.0</v>
      </c>
      <c r="D583" s="25">
        <v>0.0</v>
      </c>
      <c r="E583" s="26"/>
    </row>
    <row r="584" ht="15.75" hidden="1" customHeight="1">
      <c r="A584" s="28" t="s">
        <v>3081</v>
      </c>
      <c r="B584" s="23">
        <v>100680.0</v>
      </c>
      <c r="C584" s="7">
        <v>100680.0</v>
      </c>
      <c r="D584" s="25">
        <v>0.0</v>
      </c>
      <c r="E584" s="26"/>
    </row>
    <row r="585" ht="15.75" hidden="1" customHeight="1">
      <c r="A585" s="28" t="s">
        <v>3082</v>
      </c>
      <c r="B585" s="23">
        <v>117824.0</v>
      </c>
      <c r="C585" s="7">
        <v>117824.0</v>
      </c>
      <c r="D585" s="25">
        <v>0.0</v>
      </c>
      <c r="E585" s="26"/>
    </row>
    <row r="586" ht="15.75" hidden="1" customHeight="1">
      <c r="A586" s="28" t="s">
        <v>3084</v>
      </c>
      <c r="B586" s="23">
        <v>3088.0</v>
      </c>
      <c r="C586" s="7">
        <v>3088.0</v>
      </c>
      <c r="D586" s="25">
        <v>0.0</v>
      </c>
      <c r="E586" s="26"/>
    </row>
    <row r="587" ht="15.75" hidden="1" customHeight="1">
      <c r="A587" s="28" t="s">
        <v>3085</v>
      </c>
      <c r="B587" s="23">
        <v>17067.0</v>
      </c>
      <c r="C587" s="7">
        <v>17067.0</v>
      </c>
      <c r="D587" s="25">
        <v>0.0</v>
      </c>
      <c r="E587" s="26"/>
    </row>
    <row r="588" ht="15.75" hidden="1" customHeight="1">
      <c r="A588" s="29" t="s">
        <v>3086</v>
      </c>
      <c r="B588" s="23">
        <v>423056.0</v>
      </c>
      <c r="C588" s="7">
        <v>422792.0</v>
      </c>
      <c r="D588" s="25">
        <v>-264.0</v>
      </c>
      <c r="E588" s="26"/>
    </row>
    <row r="589" ht="15.75" hidden="1" customHeight="1">
      <c r="A589" s="30" t="s">
        <v>3087</v>
      </c>
      <c r="B589" s="31">
        <v>11.0</v>
      </c>
      <c r="C589" s="25">
        <v>-188.0</v>
      </c>
      <c r="D589" s="25">
        <v>-199.0</v>
      </c>
      <c r="E589" s="32"/>
    </row>
    <row r="590" ht="15.75" hidden="1" customHeight="1"/>
    <row r="591" ht="15.75" hidden="1" customHeight="1"/>
    <row r="592" ht="15.75" hidden="1" customHeight="1">
      <c r="A592" s="3" t="s">
        <v>3059</v>
      </c>
      <c r="B592" s="4"/>
      <c r="C592" s="4"/>
      <c r="D592" s="4"/>
      <c r="E592" s="5"/>
    </row>
    <row r="593" ht="15.75" hidden="1" customHeight="1">
      <c r="A593" s="8"/>
      <c r="B593" s="9"/>
      <c r="C593" s="9"/>
      <c r="D593" s="9"/>
      <c r="E593" s="10"/>
    </row>
    <row r="594" ht="15.75" hidden="1" customHeight="1">
      <c r="A594" s="3" t="s">
        <v>3061</v>
      </c>
      <c r="B594" s="4"/>
      <c r="C594" s="4"/>
      <c r="D594" s="4"/>
      <c r="E594" s="5"/>
    </row>
    <row r="595" ht="15.75" hidden="1" customHeight="1">
      <c r="A595" s="8"/>
      <c r="B595" s="9"/>
      <c r="C595" s="9"/>
      <c r="D595" s="9"/>
      <c r="E595" s="10"/>
    </row>
    <row r="596" ht="15.75" hidden="1" customHeight="1">
      <c r="A596" s="11">
        <v>45642.0</v>
      </c>
      <c r="B596" s="4"/>
      <c r="C596" s="12" t="s">
        <v>3062</v>
      </c>
      <c r="D596" s="13">
        <v>45648.0</v>
      </c>
      <c r="E596" s="5"/>
    </row>
    <row r="597" ht="15.75" hidden="1" customHeight="1">
      <c r="A597" s="8"/>
      <c r="B597" s="9"/>
      <c r="C597" s="14"/>
      <c r="D597" s="9"/>
      <c r="E597" s="10"/>
    </row>
    <row r="598" ht="15.75" hidden="1" customHeight="1">
      <c r="A598" s="44" t="s">
        <v>3898</v>
      </c>
      <c r="B598" s="5"/>
      <c r="C598" s="14"/>
      <c r="D598" s="45" t="s">
        <v>3899</v>
      </c>
      <c r="E598" s="5"/>
    </row>
    <row r="599" ht="15.75" hidden="1" customHeight="1">
      <c r="A599" s="8"/>
      <c r="B599" s="10"/>
      <c r="C599" s="14"/>
      <c r="D599" s="9"/>
      <c r="E599" s="10"/>
    </row>
    <row r="600" ht="15.75" hidden="1" customHeight="1">
      <c r="A600" s="17" t="s">
        <v>3063</v>
      </c>
      <c r="B600" s="4"/>
      <c r="C600" s="4"/>
      <c r="D600" s="4"/>
      <c r="E600" s="5"/>
    </row>
    <row r="601" ht="15.75" hidden="1" customHeight="1">
      <c r="A601" s="18" t="s">
        <v>3064</v>
      </c>
      <c r="B601" s="19" t="s">
        <v>3065</v>
      </c>
      <c r="C601" s="20" t="s">
        <v>3066</v>
      </c>
      <c r="D601" s="19" t="s">
        <v>3067</v>
      </c>
      <c r="E601" s="21" t="s">
        <v>13</v>
      </c>
    </row>
    <row r="602" ht="15.75" hidden="1" customHeight="1">
      <c r="A602" s="22" t="s">
        <v>3068</v>
      </c>
      <c r="B602" s="23">
        <v>43784.0</v>
      </c>
      <c r="C602" s="24">
        <v>43791.0</v>
      </c>
      <c r="D602" s="25">
        <v>7.0</v>
      </c>
      <c r="E602" s="26" t="s">
        <v>3932</v>
      </c>
    </row>
    <row r="603" ht="15.75" hidden="1" customHeight="1">
      <c r="A603" s="22" t="s">
        <v>3069</v>
      </c>
      <c r="B603" s="23">
        <v>30046.0</v>
      </c>
      <c r="C603" s="24">
        <v>30046.0</v>
      </c>
      <c r="D603" s="25">
        <v>0.0</v>
      </c>
      <c r="E603" s="26"/>
    </row>
    <row r="604" ht="15.75" hidden="1" customHeight="1">
      <c r="A604" s="22" t="s">
        <v>3070</v>
      </c>
      <c r="B604" s="23">
        <v>1700.0</v>
      </c>
      <c r="C604" s="24">
        <v>1700.0</v>
      </c>
      <c r="D604" s="25">
        <v>0.0</v>
      </c>
      <c r="E604" s="26"/>
    </row>
    <row r="605" ht="15.75" hidden="1" customHeight="1">
      <c r="A605" s="22" t="s">
        <v>3072</v>
      </c>
      <c r="B605" s="23">
        <v>2000.0</v>
      </c>
      <c r="C605" s="24">
        <v>2000.0</v>
      </c>
      <c r="D605" s="25">
        <v>0.0</v>
      </c>
      <c r="E605" s="26"/>
    </row>
    <row r="606" ht="15.75" hidden="1" customHeight="1">
      <c r="A606" s="27" t="s">
        <v>3074</v>
      </c>
      <c r="B606" s="23">
        <v>0.0</v>
      </c>
      <c r="C606" s="24"/>
      <c r="D606" s="25">
        <v>0.0</v>
      </c>
      <c r="E606" s="26"/>
    </row>
    <row r="607" ht="15.75" hidden="1" customHeight="1">
      <c r="A607" s="27" t="s">
        <v>3075</v>
      </c>
      <c r="B607" s="23">
        <v>207.0</v>
      </c>
      <c r="C607" s="24">
        <v>207.0</v>
      </c>
      <c r="D607" s="25">
        <v>0.0</v>
      </c>
      <c r="E607" s="26"/>
    </row>
    <row r="608" ht="15.75" hidden="1" customHeight="1">
      <c r="A608" s="27" t="s">
        <v>3077</v>
      </c>
      <c r="B608" s="23">
        <v>4050.0</v>
      </c>
      <c r="C608" s="24">
        <v>4050.0</v>
      </c>
      <c r="D608" s="25">
        <v>0.0</v>
      </c>
      <c r="E608" s="26" t="s">
        <v>3933</v>
      </c>
    </row>
    <row r="609" ht="15.75" hidden="1" customHeight="1">
      <c r="A609" s="27" t="s">
        <v>3078</v>
      </c>
      <c r="B609" s="23">
        <v>6600.0</v>
      </c>
      <c r="C609" s="24">
        <v>6600.0</v>
      </c>
      <c r="D609" s="25">
        <v>0.0</v>
      </c>
      <c r="E609" s="26"/>
    </row>
    <row r="610" ht="15.75" hidden="1" customHeight="1">
      <c r="A610" s="28" t="s">
        <v>3079</v>
      </c>
      <c r="B610" s="23">
        <v>90084.0</v>
      </c>
      <c r="C610" s="23">
        <v>90084.0</v>
      </c>
      <c r="D610" s="25">
        <v>0.0</v>
      </c>
      <c r="E610" s="26"/>
    </row>
    <row r="611" ht="15.75" hidden="1" customHeight="1">
      <c r="A611" s="28" t="s">
        <v>3080</v>
      </c>
      <c r="B611" s="23">
        <v>30872.0</v>
      </c>
      <c r="C611" s="7">
        <v>30872.0</v>
      </c>
      <c r="D611" s="25">
        <v>0.0</v>
      </c>
      <c r="E611" s="26"/>
    </row>
    <row r="612" ht="15.75" hidden="1" customHeight="1">
      <c r="A612" s="28" t="s">
        <v>3081</v>
      </c>
      <c r="B612" s="23">
        <v>93317.0</v>
      </c>
      <c r="C612" s="7">
        <v>92789.0</v>
      </c>
      <c r="D612" s="25">
        <v>-528.0</v>
      </c>
      <c r="E612" s="26"/>
    </row>
    <row r="613" ht="15.75" hidden="1" customHeight="1">
      <c r="A613" s="28" t="s">
        <v>3082</v>
      </c>
      <c r="B613" s="23">
        <v>92046.0</v>
      </c>
      <c r="C613" s="7">
        <v>92046.0</v>
      </c>
      <c r="D613" s="25">
        <v>0.0</v>
      </c>
      <c r="E613" s="26"/>
    </row>
    <row r="614" ht="15.75" hidden="1" customHeight="1">
      <c r="A614" s="28" t="s">
        <v>3084</v>
      </c>
      <c r="B614" s="23">
        <v>2730.0</v>
      </c>
      <c r="C614" s="7">
        <v>2730.0</v>
      </c>
      <c r="D614" s="25">
        <v>0.0</v>
      </c>
      <c r="E614" s="26"/>
    </row>
    <row r="615" ht="15.75" hidden="1" customHeight="1">
      <c r="A615" s="28" t="s">
        <v>3085</v>
      </c>
      <c r="B615" s="23">
        <v>18285.0</v>
      </c>
      <c r="C615" s="7">
        <v>18285.0</v>
      </c>
      <c r="D615" s="25">
        <v>0.0</v>
      </c>
      <c r="E615" s="26"/>
    </row>
    <row r="616" ht="15.75" hidden="1" customHeight="1">
      <c r="A616" s="29" t="s">
        <v>3086</v>
      </c>
      <c r="B616" s="23">
        <v>397427.5</v>
      </c>
      <c r="C616" s="7">
        <v>397198.5</v>
      </c>
      <c r="D616" s="25">
        <v>-229.0</v>
      </c>
      <c r="E616" s="26"/>
    </row>
    <row r="617" ht="15.75" hidden="1" customHeight="1">
      <c r="A617" s="30" t="s">
        <v>3087</v>
      </c>
      <c r="B617" s="31">
        <v>8.5</v>
      </c>
      <c r="C617" s="25">
        <v>-283.5</v>
      </c>
      <c r="D617" s="25">
        <v>-292.0</v>
      </c>
      <c r="E617" s="32"/>
    </row>
    <row r="618" ht="15.75" hidden="1" customHeight="1"/>
    <row r="619" ht="15.75" hidden="1" customHeight="1"/>
    <row r="620" ht="15.75" hidden="1" customHeight="1">
      <c r="A620" s="3" t="s">
        <v>3059</v>
      </c>
      <c r="B620" s="4"/>
      <c r="C620" s="4"/>
      <c r="D620" s="4"/>
      <c r="E620" s="5"/>
    </row>
    <row r="621" ht="15.75" hidden="1" customHeight="1">
      <c r="A621" s="8"/>
      <c r="B621" s="9"/>
      <c r="C621" s="9"/>
      <c r="D621" s="9"/>
      <c r="E621" s="10"/>
    </row>
    <row r="622" ht="15.75" hidden="1" customHeight="1">
      <c r="A622" s="3" t="s">
        <v>3061</v>
      </c>
      <c r="B622" s="4"/>
      <c r="C622" s="4"/>
      <c r="D622" s="4"/>
      <c r="E622" s="5"/>
    </row>
    <row r="623" ht="15.75" hidden="1" customHeight="1">
      <c r="A623" s="8"/>
      <c r="B623" s="9"/>
      <c r="C623" s="9"/>
      <c r="D623" s="9"/>
      <c r="E623" s="10"/>
    </row>
    <row r="624" ht="15.75" hidden="1" customHeight="1">
      <c r="A624" s="11">
        <v>45649.0</v>
      </c>
      <c r="B624" s="4"/>
      <c r="C624" s="12" t="s">
        <v>3062</v>
      </c>
      <c r="D624" s="13">
        <v>45655.0</v>
      </c>
      <c r="E624" s="5"/>
    </row>
    <row r="625" ht="15.75" hidden="1" customHeight="1">
      <c r="A625" s="8"/>
      <c r="B625" s="9"/>
      <c r="C625" s="14"/>
      <c r="D625" s="9"/>
      <c r="E625" s="10"/>
    </row>
    <row r="626" ht="15.75" hidden="1" customHeight="1">
      <c r="A626" s="44" t="s">
        <v>3898</v>
      </c>
      <c r="B626" s="5"/>
      <c r="C626" s="14"/>
      <c r="D626" s="45" t="s">
        <v>3899</v>
      </c>
      <c r="E626" s="5"/>
    </row>
    <row r="627" ht="15.75" hidden="1" customHeight="1">
      <c r="A627" s="8"/>
      <c r="B627" s="10"/>
      <c r="C627" s="14"/>
      <c r="D627" s="9"/>
      <c r="E627" s="10"/>
    </row>
    <row r="628" ht="15.75" hidden="1" customHeight="1">
      <c r="A628" s="17" t="s">
        <v>3063</v>
      </c>
      <c r="B628" s="4"/>
      <c r="C628" s="4"/>
      <c r="D628" s="4"/>
      <c r="E628" s="5"/>
    </row>
    <row r="629" ht="15.75" hidden="1" customHeight="1">
      <c r="A629" s="18" t="s">
        <v>3064</v>
      </c>
      <c r="B629" s="19" t="s">
        <v>3065</v>
      </c>
      <c r="C629" s="20" t="s">
        <v>3066</v>
      </c>
      <c r="D629" s="19" t="s">
        <v>3067</v>
      </c>
      <c r="E629" s="21" t="s">
        <v>13</v>
      </c>
    </row>
    <row r="630" ht="15.75" hidden="1" customHeight="1">
      <c r="A630" s="22" t="s">
        <v>3068</v>
      </c>
      <c r="B630" s="23">
        <v>37830.0</v>
      </c>
      <c r="C630" s="24">
        <v>37836.0</v>
      </c>
      <c r="D630" s="25">
        <v>6.0</v>
      </c>
      <c r="E630" s="26" t="s">
        <v>3934</v>
      </c>
    </row>
    <row r="631" ht="15.75" hidden="1" customHeight="1">
      <c r="A631" s="22" t="s">
        <v>3069</v>
      </c>
      <c r="B631" s="23">
        <v>11557.0</v>
      </c>
      <c r="C631" s="24">
        <v>11557.0</v>
      </c>
      <c r="D631" s="25">
        <v>0.0</v>
      </c>
      <c r="E631" s="26"/>
    </row>
    <row r="632" ht="15.75" hidden="1" customHeight="1">
      <c r="A632" s="22" t="s">
        <v>3070</v>
      </c>
      <c r="B632" s="23">
        <v>280.0</v>
      </c>
      <c r="C632" s="24">
        <v>280.0</v>
      </c>
      <c r="D632" s="25">
        <v>0.0</v>
      </c>
      <c r="E632" s="26"/>
    </row>
    <row r="633" ht="15.75" hidden="1" customHeight="1">
      <c r="A633" s="22" t="s">
        <v>3072</v>
      </c>
      <c r="B633" s="23">
        <v>500.0</v>
      </c>
      <c r="C633" s="24">
        <v>500.0</v>
      </c>
      <c r="D633" s="25">
        <v>0.0</v>
      </c>
      <c r="E633" s="26"/>
    </row>
    <row r="634" ht="15.75" hidden="1" customHeight="1">
      <c r="A634" s="27" t="s">
        <v>3074</v>
      </c>
      <c r="B634" s="23">
        <v>0.0</v>
      </c>
      <c r="C634" s="24"/>
      <c r="D634" s="25">
        <v>0.0</v>
      </c>
      <c r="E634" s="26"/>
    </row>
    <row r="635" ht="15.75" hidden="1" customHeight="1">
      <c r="A635" s="27" t="s">
        <v>3075</v>
      </c>
      <c r="B635" s="23">
        <v>237.0</v>
      </c>
      <c r="C635" s="24">
        <v>237.0</v>
      </c>
      <c r="D635" s="25">
        <v>0.0</v>
      </c>
      <c r="E635" s="26"/>
    </row>
    <row r="636" ht="15.75" hidden="1" customHeight="1">
      <c r="A636" s="27" t="s">
        <v>3077</v>
      </c>
      <c r="B636" s="23">
        <v>239.0</v>
      </c>
      <c r="C636" s="24">
        <v>239.0</v>
      </c>
      <c r="D636" s="25">
        <v>0.0</v>
      </c>
      <c r="E636" s="26"/>
    </row>
    <row r="637" ht="15.75" hidden="1" customHeight="1">
      <c r="A637" s="27" t="s">
        <v>3078</v>
      </c>
      <c r="B637" s="23">
        <v>3960.0</v>
      </c>
      <c r="C637" s="24">
        <v>3960.0</v>
      </c>
      <c r="D637" s="25">
        <v>0.0</v>
      </c>
      <c r="E637" s="26"/>
    </row>
    <row r="638" ht="15.75" hidden="1" customHeight="1">
      <c r="A638" s="28" t="s">
        <v>3079</v>
      </c>
      <c r="B638" s="23">
        <v>54072.0</v>
      </c>
      <c r="C638" s="23">
        <v>54072.0</v>
      </c>
      <c r="D638" s="25">
        <v>0.0</v>
      </c>
      <c r="E638" s="26"/>
    </row>
    <row r="639" ht="15.75" hidden="1" customHeight="1">
      <c r="A639" s="28" t="s">
        <v>3080</v>
      </c>
      <c r="B639" s="23">
        <v>15093.0</v>
      </c>
      <c r="C639" s="7">
        <v>15093.0</v>
      </c>
      <c r="D639" s="25">
        <v>0.0</v>
      </c>
      <c r="E639" s="26"/>
    </row>
    <row r="640" ht="15.75" hidden="1" customHeight="1">
      <c r="A640" s="28" t="s">
        <v>3081</v>
      </c>
      <c r="B640" s="23">
        <v>58415.0</v>
      </c>
      <c r="C640" s="7">
        <v>58086.0</v>
      </c>
      <c r="D640" s="25">
        <v>-329.0</v>
      </c>
      <c r="E640" s="26"/>
    </row>
    <row r="641" ht="15.75" hidden="1" customHeight="1">
      <c r="A641" s="28" t="s">
        <v>3082</v>
      </c>
      <c r="B641" s="23">
        <v>56931.0</v>
      </c>
      <c r="C641" s="7">
        <v>56931.0</v>
      </c>
      <c r="D641" s="25">
        <v>0.0</v>
      </c>
      <c r="E641" s="26"/>
    </row>
    <row r="642" ht="15.75" hidden="1" customHeight="1">
      <c r="A642" s="28" t="s">
        <v>3084</v>
      </c>
      <c r="B642" s="23">
        <v>917.0</v>
      </c>
      <c r="C642" s="7">
        <v>917.0</v>
      </c>
      <c r="D642" s="25">
        <v>0.0</v>
      </c>
      <c r="E642" s="26"/>
    </row>
    <row r="643" ht="15.75" hidden="1" customHeight="1">
      <c r="A643" s="28" t="s">
        <v>3085</v>
      </c>
      <c r="B643" s="23">
        <v>17384.0</v>
      </c>
      <c r="C643" s="7">
        <v>17170.0</v>
      </c>
      <c r="D643" s="25">
        <v>-214.0</v>
      </c>
      <c r="E643" s="26"/>
    </row>
    <row r="644" ht="15.75" hidden="1" customHeight="1">
      <c r="A644" s="29" t="s">
        <v>3086</v>
      </c>
      <c r="B644" s="23">
        <v>240030.5</v>
      </c>
      <c r="C644" s="7">
        <v>239487.5</v>
      </c>
      <c r="D644" s="25">
        <v>-543.0</v>
      </c>
      <c r="E644" s="26"/>
    </row>
    <row r="645" ht="15.75" hidden="1" customHeight="1">
      <c r="A645" s="30" t="s">
        <v>3087</v>
      </c>
      <c r="B645" s="31">
        <v>0.5</v>
      </c>
      <c r="C645" s="25">
        <v>220.5</v>
      </c>
      <c r="D645" s="25">
        <v>220.0</v>
      </c>
      <c r="E645" s="32"/>
    </row>
    <row r="646" ht="15.75" hidden="1" customHeight="1"/>
    <row r="647" ht="15.75" hidden="1" customHeight="1"/>
    <row r="648" ht="15.75" hidden="1" customHeight="1">
      <c r="A648" s="3" t="s">
        <v>3059</v>
      </c>
      <c r="B648" s="4"/>
      <c r="C648" s="4"/>
      <c r="D648" s="4"/>
      <c r="E648" s="5"/>
    </row>
    <row r="649" ht="15.75" hidden="1" customHeight="1">
      <c r="A649" s="8"/>
      <c r="B649" s="9"/>
      <c r="C649" s="9"/>
      <c r="D649" s="9"/>
      <c r="E649" s="10"/>
    </row>
    <row r="650" ht="15.75" hidden="1" customHeight="1">
      <c r="A650" s="3" t="s">
        <v>3061</v>
      </c>
      <c r="B650" s="4"/>
      <c r="C650" s="4"/>
      <c r="D650" s="4"/>
      <c r="E650" s="5"/>
    </row>
    <row r="651" ht="15.75" hidden="1" customHeight="1">
      <c r="A651" s="8"/>
      <c r="B651" s="9"/>
      <c r="C651" s="9"/>
      <c r="D651" s="9"/>
      <c r="E651" s="10"/>
    </row>
    <row r="652" ht="15.75" hidden="1" customHeight="1">
      <c r="A652" s="11">
        <v>45656.0</v>
      </c>
      <c r="B652" s="4"/>
      <c r="C652" s="12" t="s">
        <v>3062</v>
      </c>
      <c r="D652" s="13">
        <v>45657.0</v>
      </c>
      <c r="E652" s="5"/>
    </row>
    <row r="653" ht="15.75" hidden="1" customHeight="1">
      <c r="A653" s="8"/>
      <c r="B653" s="9"/>
      <c r="C653" s="14"/>
      <c r="D653" s="9"/>
      <c r="E653" s="10"/>
    </row>
    <row r="654" ht="15.75" hidden="1" customHeight="1">
      <c r="A654" s="44" t="s">
        <v>3898</v>
      </c>
      <c r="B654" s="5"/>
      <c r="C654" s="14"/>
      <c r="D654" s="45" t="s">
        <v>3900</v>
      </c>
      <c r="E654" s="5"/>
    </row>
    <row r="655" ht="15.75" hidden="1" customHeight="1">
      <c r="A655" s="8"/>
      <c r="B655" s="10"/>
      <c r="C655" s="14"/>
      <c r="D655" s="9"/>
      <c r="E655" s="10"/>
    </row>
    <row r="656" ht="15.75" hidden="1" customHeight="1">
      <c r="A656" s="17" t="s">
        <v>3063</v>
      </c>
      <c r="B656" s="4"/>
      <c r="C656" s="4"/>
      <c r="D656" s="4"/>
      <c r="E656" s="5"/>
    </row>
    <row r="657" ht="15.75" hidden="1" customHeight="1">
      <c r="A657" s="18" t="s">
        <v>3064</v>
      </c>
      <c r="B657" s="19" t="s">
        <v>3065</v>
      </c>
      <c r="C657" s="20" t="s">
        <v>3066</v>
      </c>
      <c r="D657" s="19" t="s">
        <v>3067</v>
      </c>
      <c r="E657" s="21" t="s">
        <v>13</v>
      </c>
    </row>
    <row r="658" ht="15.75" hidden="1" customHeight="1">
      <c r="A658" s="22" t="s">
        <v>3068</v>
      </c>
      <c r="B658" s="23">
        <v>14113.0</v>
      </c>
      <c r="C658" s="24">
        <v>14115.0</v>
      </c>
      <c r="D658" s="25">
        <v>2.0</v>
      </c>
      <c r="E658" s="26"/>
    </row>
    <row r="659" ht="15.75" hidden="1" customHeight="1">
      <c r="A659" s="22" t="s">
        <v>3069</v>
      </c>
      <c r="B659" s="23">
        <v>9129.0</v>
      </c>
      <c r="C659" s="24">
        <v>6219.0</v>
      </c>
      <c r="D659" s="25">
        <v>-2910.0</v>
      </c>
      <c r="E659" s="26" t="s">
        <v>3935</v>
      </c>
    </row>
    <row r="660" ht="15.75" hidden="1" customHeight="1">
      <c r="A660" s="22" t="s">
        <v>3070</v>
      </c>
      <c r="B660" s="23">
        <v>380.0</v>
      </c>
      <c r="C660" s="24">
        <v>380.0</v>
      </c>
      <c r="D660" s="25">
        <v>0.0</v>
      </c>
      <c r="E660" s="26"/>
    </row>
    <row r="661" ht="15.75" hidden="1" customHeight="1">
      <c r="A661" s="22" t="s">
        <v>3072</v>
      </c>
      <c r="B661" s="23">
        <v>1000.0</v>
      </c>
      <c r="C661" s="24">
        <v>1000.0</v>
      </c>
      <c r="D661" s="25">
        <v>0.0</v>
      </c>
      <c r="E661" s="26"/>
    </row>
    <row r="662" ht="15.75" hidden="1" customHeight="1">
      <c r="A662" s="27" t="s">
        <v>3074</v>
      </c>
      <c r="B662" s="23">
        <v>80.0</v>
      </c>
      <c r="C662" s="24"/>
      <c r="D662" s="25">
        <v>-80.0</v>
      </c>
      <c r="E662" s="26"/>
    </row>
    <row r="663" ht="15.75" hidden="1" customHeight="1">
      <c r="A663" s="27" t="s">
        <v>3075</v>
      </c>
      <c r="B663" s="23">
        <v>224.0</v>
      </c>
      <c r="C663" s="24">
        <v>224.0</v>
      </c>
      <c r="D663" s="25">
        <v>0.0</v>
      </c>
      <c r="E663" s="26"/>
    </row>
    <row r="664" ht="15.75" hidden="1" customHeight="1">
      <c r="A664" s="27" t="s">
        <v>3077</v>
      </c>
      <c r="B664" s="23">
        <v>355.0</v>
      </c>
      <c r="C664" s="24">
        <v>355.0</v>
      </c>
      <c r="D664" s="25">
        <v>0.0</v>
      </c>
      <c r="E664" s="26"/>
    </row>
    <row r="665" ht="15.75" hidden="1" customHeight="1">
      <c r="A665" s="27" t="s">
        <v>3078</v>
      </c>
      <c r="B665" s="23">
        <v>1160.0</v>
      </c>
      <c r="C665" s="24">
        <v>1160.0</v>
      </c>
      <c r="D665" s="25">
        <v>0.0</v>
      </c>
      <c r="E665" s="26"/>
    </row>
    <row r="666" ht="15.75" hidden="1" customHeight="1">
      <c r="A666" s="28" t="s">
        <v>3079</v>
      </c>
      <c r="B666" s="23">
        <v>32855.0</v>
      </c>
      <c r="C666" s="23">
        <v>32855.0</v>
      </c>
      <c r="D666" s="25">
        <v>0.0</v>
      </c>
      <c r="E666" s="26"/>
    </row>
    <row r="667" ht="15.75" hidden="1" customHeight="1">
      <c r="A667" s="28" t="s">
        <v>3080</v>
      </c>
      <c r="B667" s="23">
        <v>6419.0</v>
      </c>
      <c r="C667" s="7">
        <v>6419.0</v>
      </c>
      <c r="D667" s="25">
        <v>0.0</v>
      </c>
      <c r="E667" s="26"/>
    </row>
    <row r="668" ht="15.75" hidden="1" customHeight="1">
      <c r="A668" s="28" t="s">
        <v>3081</v>
      </c>
      <c r="B668" s="23">
        <v>25584.0</v>
      </c>
      <c r="C668" s="7">
        <v>25584.0</v>
      </c>
      <c r="D668" s="25">
        <v>0.0</v>
      </c>
      <c r="E668" s="26"/>
    </row>
    <row r="669" ht="15.75" hidden="1" customHeight="1">
      <c r="A669" s="28" t="s">
        <v>3082</v>
      </c>
      <c r="B669" s="23">
        <v>16295.5</v>
      </c>
      <c r="C669" s="7">
        <v>17018.5</v>
      </c>
      <c r="D669" s="25">
        <v>723.0</v>
      </c>
      <c r="E669" s="26"/>
    </row>
    <row r="670" ht="15.75" hidden="1" customHeight="1">
      <c r="A670" s="28" t="s">
        <v>3084</v>
      </c>
      <c r="B670" s="23">
        <v>2381.0</v>
      </c>
      <c r="C670" s="7">
        <v>2381.0</v>
      </c>
      <c r="D670" s="25">
        <v>0.0</v>
      </c>
      <c r="E670" s="26"/>
    </row>
    <row r="671" ht="15.75" hidden="1" customHeight="1">
      <c r="A671" s="28" t="s">
        <v>3085</v>
      </c>
      <c r="B671" s="23">
        <v>7052.0</v>
      </c>
      <c r="C671" s="7">
        <v>7052.0</v>
      </c>
      <c r="D671" s="25">
        <v>0.0</v>
      </c>
      <c r="E671" s="26"/>
    </row>
    <row r="672" ht="15.75" hidden="1" customHeight="1">
      <c r="A672" s="29" t="s">
        <v>3086</v>
      </c>
      <c r="B672" s="23">
        <v>109975.5</v>
      </c>
      <c r="C672" s="7">
        <v>110698.5</v>
      </c>
      <c r="D672" s="25">
        <v>723.0</v>
      </c>
      <c r="E672" s="26"/>
    </row>
    <row r="673" ht="15.75" hidden="1" customHeight="1">
      <c r="A673" s="30" t="s">
        <v>3087</v>
      </c>
      <c r="B673" s="31">
        <v>0.0</v>
      </c>
      <c r="C673" s="25">
        <v>-2988.0</v>
      </c>
      <c r="D673" s="25">
        <v>-2988.0</v>
      </c>
      <c r="E673" s="32"/>
    </row>
    <row r="674" ht="15.75" hidden="1" customHeight="1"/>
    <row r="675" ht="15.75" hidden="1" customHeight="1"/>
    <row r="676" ht="15.75" hidden="1" customHeight="1">
      <c r="A676" s="3" t="s">
        <v>3059</v>
      </c>
      <c r="B676" s="4"/>
      <c r="C676" s="4"/>
      <c r="D676" s="4"/>
      <c r="E676" s="5"/>
    </row>
    <row r="677" ht="15.75" hidden="1" customHeight="1">
      <c r="A677" s="8"/>
      <c r="B677" s="9"/>
      <c r="C677" s="9"/>
      <c r="D677" s="9"/>
      <c r="E677" s="10"/>
    </row>
    <row r="678" ht="15.75" hidden="1" customHeight="1">
      <c r="A678" s="3" t="s">
        <v>3061</v>
      </c>
      <c r="B678" s="4"/>
      <c r="C678" s="4"/>
      <c r="D678" s="4"/>
      <c r="E678" s="5"/>
    </row>
    <row r="679" ht="15.75" hidden="1" customHeight="1">
      <c r="A679" s="8"/>
      <c r="B679" s="9"/>
      <c r="C679" s="9"/>
      <c r="D679" s="9"/>
      <c r="E679" s="10"/>
    </row>
    <row r="680" ht="15.75" hidden="1" customHeight="1">
      <c r="A680" s="11">
        <v>45658.0</v>
      </c>
      <c r="B680" s="4"/>
      <c r="C680" s="12" t="s">
        <v>3062</v>
      </c>
      <c r="D680" s="13">
        <v>45662.0</v>
      </c>
      <c r="E680" s="5"/>
    </row>
    <row r="681" ht="15.75" hidden="1" customHeight="1">
      <c r="A681" s="8"/>
      <c r="B681" s="9"/>
      <c r="C681" s="14"/>
      <c r="D681" s="9"/>
      <c r="E681" s="10"/>
    </row>
    <row r="682" ht="15.75" hidden="1" customHeight="1">
      <c r="A682" s="44" t="s">
        <v>3901</v>
      </c>
      <c r="B682" s="5"/>
      <c r="C682" s="14"/>
      <c r="D682" s="45" t="s">
        <v>3899</v>
      </c>
      <c r="E682" s="5"/>
    </row>
    <row r="683" ht="15.75" hidden="1" customHeight="1">
      <c r="A683" s="8"/>
      <c r="B683" s="10"/>
      <c r="C683" s="14"/>
      <c r="D683" s="9"/>
      <c r="E683" s="10"/>
    </row>
    <row r="684" ht="15.75" hidden="1" customHeight="1">
      <c r="A684" s="17" t="s">
        <v>3063</v>
      </c>
      <c r="B684" s="4"/>
      <c r="C684" s="4"/>
      <c r="D684" s="4"/>
      <c r="E684" s="5"/>
    </row>
    <row r="685" ht="15.75" hidden="1" customHeight="1">
      <c r="A685" s="18" t="s">
        <v>3064</v>
      </c>
      <c r="B685" s="19" t="s">
        <v>3065</v>
      </c>
      <c r="C685" s="20" t="s">
        <v>3066</v>
      </c>
      <c r="D685" s="19" t="s">
        <v>3067</v>
      </c>
      <c r="E685" s="21" t="s">
        <v>13</v>
      </c>
    </row>
    <row r="686" ht="15.75" hidden="1" customHeight="1">
      <c r="A686" s="22" t="s">
        <v>3068</v>
      </c>
      <c r="B686" s="23">
        <v>34160.0</v>
      </c>
      <c r="C686" s="24">
        <v>36184.0</v>
      </c>
      <c r="D686" s="25">
        <v>2024.0</v>
      </c>
      <c r="E686" s="26" t="s">
        <v>3936</v>
      </c>
    </row>
    <row r="687" ht="15.75" hidden="1" customHeight="1">
      <c r="A687" s="22" t="s">
        <v>3069</v>
      </c>
      <c r="B687" s="23">
        <v>23885.0</v>
      </c>
      <c r="C687" s="24">
        <v>23885.0</v>
      </c>
      <c r="D687" s="25">
        <v>0.0</v>
      </c>
      <c r="E687" s="26"/>
    </row>
    <row r="688" ht="15.75" hidden="1" customHeight="1">
      <c r="A688" s="22" t="s">
        <v>3070</v>
      </c>
      <c r="B688" s="23">
        <v>123.0</v>
      </c>
      <c r="C688" s="24">
        <v>123.0</v>
      </c>
      <c r="D688" s="25">
        <v>0.0</v>
      </c>
      <c r="E688" s="26"/>
    </row>
    <row r="689" ht="15.75" hidden="1" customHeight="1">
      <c r="A689" s="22" t="s">
        <v>3072</v>
      </c>
      <c r="B689" s="23">
        <v>1000.0</v>
      </c>
      <c r="C689" s="24">
        <v>1000.0</v>
      </c>
      <c r="D689" s="25">
        <v>0.0</v>
      </c>
      <c r="E689" s="26"/>
    </row>
    <row r="690" ht="15.75" hidden="1" customHeight="1">
      <c r="A690" s="27" t="s">
        <v>3074</v>
      </c>
      <c r="B690" s="23">
        <v>0.0</v>
      </c>
      <c r="C690" s="24"/>
      <c r="D690" s="25">
        <v>0.0</v>
      </c>
      <c r="E690" s="26"/>
    </row>
    <row r="691" ht="15.75" hidden="1" customHeight="1">
      <c r="A691" s="27" t="s">
        <v>3075</v>
      </c>
      <c r="B691" s="23">
        <v>55.0</v>
      </c>
      <c r="C691" s="24">
        <v>55.0</v>
      </c>
      <c r="D691" s="25">
        <v>0.0</v>
      </c>
      <c r="E691" s="26"/>
    </row>
    <row r="692" ht="15.75" hidden="1" customHeight="1">
      <c r="A692" s="27" t="s">
        <v>3077</v>
      </c>
      <c r="B692" s="23">
        <v>145.0</v>
      </c>
      <c r="C692" s="24">
        <v>145.0</v>
      </c>
      <c r="D692" s="25">
        <v>0.0</v>
      </c>
      <c r="E692" s="26"/>
    </row>
    <row r="693" ht="15.75" hidden="1" customHeight="1">
      <c r="A693" s="27" t="s">
        <v>3078</v>
      </c>
      <c r="B693" s="23">
        <v>5480.0</v>
      </c>
      <c r="C693" s="24">
        <v>5440.0</v>
      </c>
      <c r="D693" s="25">
        <v>-40.0</v>
      </c>
      <c r="E693" s="26"/>
    </row>
    <row r="694" ht="15.75" hidden="1" customHeight="1">
      <c r="A694" s="28" t="s">
        <v>3079</v>
      </c>
      <c r="B694" s="23">
        <v>82250.0</v>
      </c>
      <c r="C694" s="23">
        <v>82250.0</v>
      </c>
      <c r="D694" s="25">
        <v>0.0</v>
      </c>
      <c r="E694" s="26"/>
    </row>
    <row r="695" ht="15.75" hidden="1" customHeight="1">
      <c r="A695" s="28" t="s">
        <v>3080</v>
      </c>
      <c r="B695" s="23">
        <v>23441.0</v>
      </c>
      <c r="C695" s="7">
        <v>23441.0</v>
      </c>
      <c r="D695" s="25">
        <v>0.0</v>
      </c>
      <c r="E695" s="26"/>
    </row>
    <row r="696" ht="15.75" hidden="1" customHeight="1">
      <c r="A696" s="28" t="s">
        <v>3081</v>
      </c>
      <c r="B696" s="23">
        <v>68443.0</v>
      </c>
      <c r="C696" s="7">
        <v>68443.0</v>
      </c>
      <c r="D696" s="25">
        <v>0.0</v>
      </c>
      <c r="E696" s="26"/>
    </row>
    <row r="697" ht="15.75" hidden="1" customHeight="1">
      <c r="A697" s="28" t="s">
        <v>3082</v>
      </c>
      <c r="B697" s="23">
        <v>61359.0</v>
      </c>
      <c r="C697" s="7">
        <v>61359.0</v>
      </c>
      <c r="D697" s="25">
        <v>0.0</v>
      </c>
      <c r="E697" s="26"/>
    </row>
    <row r="698" ht="15.75" hidden="1" customHeight="1">
      <c r="A698" s="28" t="s">
        <v>3084</v>
      </c>
      <c r="B698" s="23">
        <v>4000.0</v>
      </c>
      <c r="C698" s="7">
        <v>4000.0</v>
      </c>
      <c r="D698" s="25">
        <v>0.0</v>
      </c>
      <c r="E698" s="26"/>
    </row>
    <row r="699" ht="15.75" hidden="1" customHeight="1">
      <c r="A699" s="28" t="s">
        <v>3085</v>
      </c>
      <c r="B699" s="23">
        <v>10946.0</v>
      </c>
      <c r="C699" s="7">
        <v>10203.0</v>
      </c>
      <c r="D699" s="25">
        <v>-743.0</v>
      </c>
      <c r="E699" s="26"/>
    </row>
    <row r="700" ht="15.75" hidden="1" customHeight="1">
      <c r="A700" s="29" t="s">
        <v>3086</v>
      </c>
      <c r="B700" s="23">
        <v>304336.0</v>
      </c>
      <c r="C700" s="7">
        <v>303593.0</v>
      </c>
      <c r="D700" s="25">
        <v>-743.0</v>
      </c>
      <c r="E700" s="26"/>
    </row>
    <row r="701" ht="15.75" hidden="1" customHeight="1">
      <c r="A701" s="30" t="s">
        <v>3087</v>
      </c>
      <c r="B701" s="31">
        <v>5.0</v>
      </c>
      <c r="C701" s="25">
        <v>2732.0</v>
      </c>
      <c r="D701" s="25">
        <v>2727.0</v>
      </c>
      <c r="E701" s="32"/>
    </row>
    <row r="702" ht="15.75" hidden="1" customHeight="1"/>
    <row r="703" ht="15.75" hidden="1" customHeight="1"/>
    <row r="704" ht="15.75" hidden="1" customHeight="1">
      <c r="A704" s="3" t="s">
        <v>3059</v>
      </c>
      <c r="B704" s="4"/>
      <c r="C704" s="4"/>
      <c r="D704" s="4"/>
      <c r="E704" s="5"/>
    </row>
    <row r="705" ht="15.75" hidden="1" customHeight="1">
      <c r="A705" s="8"/>
      <c r="B705" s="9"/>
      <c r="C705" s="9"/>
      <c r="D705" s="9"/>
      <c r="E705" s="10"/>
    </row>
    <row r="706" ht="15.75" hidden="1" customHeight="1">
      <c r="A706" s="3" t="s">
        <v>3061</v>
      </c>
      <c r="B706" s="4"/>
      <c r="C706" s="4"/>
      <c r="D706" s="4"/>
      <c r="E706" s="5"/>
    </row>
    <row r="707" ht="15.75" hidden="1" customHeight="1">
      <c r="A707" s="8"/>
      <c r="B707" s="9"/>
      <c r="C707" s="9"/>
      <c r="D707" s="9"/>
      <c r="E707" s="10"/>
    </row>
    <row r="708" ht="15.75" hidden="1" customHeight="1">
      <c r="A708" s="11">
        <v>45663.0</v>
      </c>
      <c r="B708" s="4"/>
      <c r="C708" s="12" t="s">
        <v>3062</v>
      </c>
      <c r="D708" s="13">
        <v>45669.0</v>
      </c>
      <c r="E708" s="5"/>
    </row>
    <row r="709" ht="15.75" hidden="1" customHeight="1">
      <c r="A709" s="8"/>
      <c r="B709" s="9"/>
      <c r="C709" s="14"/>
      <c r="D709" s="9"/>
      <c r="E709" s="10"/>
    </row>
    <row r="710" ht="15.75" hidden="1" customHeight="1">
      <c r="A710" s="44" t="s">
        <v>3898</v>
      </c>
      <c r="B710" s="5"/>
      <c r="C710" s="14"/>
      <c r="D710" s="45" t="s">
        <v>3899</v>
      </c>
      <c r="E710" s="5"/>
    </row>
    <row r="711" ht="15.75" hidden="1" customHeight="1">
      <c r="A711" s="8"/>
      <c r="B711" s="10"/>
      <c r="C711" s="14"/>
      <c r="D711" s="9"/>
      <c r="E711" s="10"/>
    </row>
    <row r="712" ht="15.75" hidden="1" customHeight="1">
      <c r="A712" s="17" t="s">
        <v>3063</v>
      </c>
      <c r="B712" s="4"/>
      <c r="C712" s="4"/>
      <c r="D712" s="4"/>
      <c r="E712" s="5"/>
    </row>
    <row r="713" ht="15.75" hidden="1" customHeight="1">
      <c r="A713" s="18" t="s">
        <v>3064</v>
      </c>
      <c r="B713" s="19" t="s">
        <v>3065</v>
      </c>
      <c r="C713" s="20" t="s">
        <v>3066</v>
      </c>
      <c r="D713" s="19" t="s">
        <v>3067</v>
      </c>
      <c r="E713" s="21" t="s">
        <v>13</v>
      </c>
    </row>
    <row r="714" ht="15.75" hidden="1" customHeight="1">
      <c r="A714" s="22" t="s">
        <v>3068</v>
      </c>
      <c r="B714" s="23">
        <v>42065.0</v>
      </c>
      <c r="C714" s="24">
        <v>42072.0</v>
      </c>
      <c r="D714" s="25">
        <v>7.0</v>
      </c>
      <c r="E714" s="26" t="s">
        <v>3937</v>
      </c>
    </row>
    <row r="715" ht="15.75" hidden="1" customHeight="1">
      <c r="A715" s="22" t="s">
        <v>3069</v>
      </c>
      <c r="B715" s="23">
        <v>24757.0</v>
      </c>
      <c r="C715" s="24">
        <v>24757.0</v>
      </c>
      <c r="D715" s="25">
        <v>0.0</v>
      </c>
      <c r="E715" s="26"/>
    </row>
    <row r="716" ht="15.75" hidden="1" customHeight="1">
      <c r="A716" s="22" t="s">
        <v>3070</v>
      </c>
      <c r="B716" s="23">
        <v>875.0</v>
      </c>
      <c r="C716" s="24">
        <v>875.0</v>
      </c>
      <c r="D716" s="25">
        <v>0.0</v>
      </c>
      <c r="E716" s="26"/>
    </row>
    <row r="717" ht="15.75" hidden="1" customHeight="1">
      <c r="A717" s="22" t="s">
        <v>3072</v>
      </c>
      <c r="B717" s="23">
        <v>500.0</v>
      </c>
      <c r="C717" s="24">
        <v>500.0</v>
      </c>
      <c r="D717" s="25">
        <v>0.0</v>
      </c>
      <c r="E717" s="26"/>
    </row>
    <row r="718" ht="15.75" hidden="1" customHeight="1">
      <c r="A718" s="27" t="s">
        <v>3074</v>
      </c>
      <c r="B718" s="23">
        <v>0.0</v>
      </c>
      <c r="C718" s="24"/>
      <c r="D718" s="25">
        <v>0.0</v>
      </c>
      <c r="E718" s="26"/>
    </row>
    <row r="719" ht="15.75" hidden="1" customHeight="1">
      <c r="A719" s="27" t="s">
        <v>3075</v>
      </c>
      <c r="B719" s="23">
        <v>100.0</v>
      </c>
      <c r="C719" s="24">
        <v>100.0</v>
      </c>
      <c r="D719" s="25">
        <v>0.0</v>
      </c>
      <c r="E719" s="26"/>
    </row>
    <row r="720" ht="15.75" hidden="1" customHeight="1">
      <c r="A720" s="27" t="s">
        <v>3077</v>
      </c>
      <c r="B720" s="23">
        <v>0.0</v>
      </c>
      <c r="C720" s="24"/>
      <c r="D720" s="25">
        <v>0.0</v>
      </c>
      <c r="E720" s="26"/>
    </row>
    <row r="721" ht="15.75" hidden="1" customHeight="1">
      <c r="A721" s="27" t="s">
        <v>3078</v>
      </c>
      <c r="B721" s="23">
        <v>7320.0</v>
      </c>
      <c r="C721" s="24">
        <v>7360.0</v>
      </c>
      <c r="D721" s="25">
        <v>40.0</v>
      </c>
      <c r="E721" s="26"/>
    </row>
    <row r="722" ht="15.75" hidden="1" customHeight="1">
      <c r="A722" s="28" t="s">
        <v>3079</v>
      </c>
      <c r="B722" s="23">
        <v>77358.0</v>
      </c>
      <c r="C722" s="23">
        <v>77358.0</v>
      </c>
      <c r="D722" s="25">
        <v>0.0</v>
      </c>
      <c r="E722" s="26"/>
    </row>
    <row r="723" ht="15.75" hidden="1" customHeight="1">
      <c r="A723" s="28" t="s">
        <v>3080</v>
      </c>
      <c r="B723" s="23">
        <v>30885.0</v>
      </c>
      <c r="C723" s="7">
        <v>30885.0</v>
      </c>
      <c r="D723" s="25">
        <v>0.0</v>
      </c>
      <c r="E723" s="26"/>
    </row>
    <row r="724" ht="15.75" hidden="1" customHeight="1">
      <c r="A724" s="28" t="s">
        <v>3081</v>
      </c>
      <c r="B724" s="23">
        <v>84756.0</v>
      </c>
      <c r="C724" s="7">
        <v>84098.0</v>
      </c>
      <c r="D724" s="25">
        <v>-658.0</v>
      </c>
      <c r="E724" s="26"/>
    </row>
    <row r="725" ht="15.75" hidden="1" customHeight="1">
      <c r="A725" s="28" t="s">
        <v>3082</v>
      </c>
      <c r="B725" s="23">
        <v>78199.0</v>
      </c>
      <c r="C725" s="7">
        <v>78199.0</v>
      </c>
      <c r="D725" s="25">
        <v>0.0</v>
      </c>
      <c r="E725" s="26"/>
    </row>
    <row r="726" ht="15.75" hidden="1" customHeight="1">
      <c r="A726" s="28" t="s">
        <v>3084</v>
      </c>
      <c r="B726" s="23">
        <v>4243.0</v>
      </c>
      <c r="C726" s="7">
        <v>4243.0</v>
      </c>
      <c r="D726" s="25">
        <v>0.0</v>
      </c>
      <c r="E726" s="26"/>
    </row>
    <row r="727" ht="15.75" hidden="1" customHeight="1">
      <c r="A727" s="28" t="s">
        <v>3085</v>
      </c>
      <c r="B727" s="23">
        <v>15771.0</v>
      </c>
      <c r="C727" s="7">
        <v>15771.0</v>
      </c>
      <c r="D727" s="25">
        <v>0.0</v>
      </c>
      <c r="E727" s="26"/>
    </row>
    <row r="728" ht="15.75" hidden="1" customHeight="1">
      <c r="A728" s="29" t="s">
        <v>3086</v>
      </c>
      <c r="B728" s="23">
        <v>351057.5</v>
      </c>
      <c r="C728" s="7">
        <v>350399.5</v>
      </c>
      <c r="D728" s="25">
        <v>-658.0</v>
      </c>
      <c r="E728" s="26"/>
    </row>
    <row r="729" ht="15.75" hidden="1" customHeight="1">
      <c r="A729" s="30" t="s">
        <v>3087</v>
      </c>
      <c r="B729" s="31">
        <v>0.5</v>
      </c>
      <c r="C729" s="25">
        <v>47.5</v>
      </c>
      <c r="D729" s="25">
        <v>47.0</v>
      </c>
      <c r="E729" s="32"/>
    </row>
    <row r="730" ht="15.75" hidden="1" customHeight="1"/>
    <row r="731" ht="15.75" hidden="1" customHeight="1"/>
    <row r="732" ht="15.75" hidden="1" customHeight="1">
      <c r="A732" s="3" t="s">
        <v>3059</v>
      </c>
      <c r="B732" s="4"/>
      <c r="C732" s="4"/>
      <c r="D732" s="4"/>
      <c r="E732" s="5"/>
    </row>
    <row r="733" ht="15.75" hidden="1" customHeight="1">
      <c r="A733" s="8"/>
      <c r="B733" s="9"/>
      <c r="C733" s="9"/>
      <c r="D733" s="9"/>
      <c r="E733" s="10"/>
    </row>
    <row r="734" ht="15.75" hidden="1" customHeight="1">
      <c r="A734" s="3" t="s">
        <v>3061</v>
      </c>
      <c r="B734" s="4"/>
      <c r="C734" s="4"/>
      <c r="D734" s="4"/>
      <c r="E734" s="5"/>
    </row>
    <row r="735" ht="15.75" hidden="1" customHeight="1">
      <c r="A735" s="8"/>
      <c r="B735" s="9"/>
      <c r="C735" s="9"/>
      <c r="D735" s="9"/>
      <c r="E735" s="10"/>
    </row>
    <row r="736" ht="15.75" hidden="1" customHeight="1">
      <c r="A736" s="11">
        <v>45670.0</v>
      </c>
      <c r="B736" s="4"/>
      <c r="C736" s="12" t="s">
        <v>3062</v>
      </c>
      <c r="D736" s="13">
        <v>45676.0</v>
      </c>
      <c r="E736" s="5"/>
    </row>
    <row r="737" ht="15.75" hidden="1" customHeight="1">
      <c r="A737" s="8"/>
      <c r="B737" s="9"/>
      <c r="C737" s="14"/>
      <c r="D737" s="9"/>
      <c r="E737" s="10"/>
    </row>
    <row r="738" ht="15.75" hidden="1" customHeight="1">
      <c r="A738" s="44" t="s">
        <v>3898</v>
      </c>
      <c r="B738" s="5"/>
      <c r="C738" s="14"/>
      <c r="D738" s="45" t="s">
        <v>3899</v>
      </c>
      <c r="E738" s="5"/>
    </row>
    <row r="739" ht="15.75" hidden="1" customHeight="1">
      <c r="A739" s="8"/>
      <c r="B739" s="10"/>
      <c r="C739" s="14"/>
      <c r="D739" s="9"/>
      <c r="E739" s="10"/>
    </row>
    <row r="740" ht="15.75" hidden="1" customHeight="1">
      <c r="A740" s="17" t="s">
        <v>3063</v>
      </c>
      <c r="B740" s="4"/>
      <c r="C740" s="4"/>
      <c r="D740" s="4"/>
      <c r="E740" s="5"/>
    </row>
    <row r="741" ht="15.75" hidden="1" customHeight="1">
      <c r="A741" s="18" t="s">
        <v>3064</v>
      </c>
      <c r="B741" s="19" t="s">
        <v>3065</v>
      </c>
      <c r="C741" s="20" t="s">
        <v>3066</v>
      </c>
      <c r="D741" s="19" t="s">
        <v>3067</v>
      </c>
      <c r="E741" s="21" t="s">
        <v>13</v>
      </c>
    </row>
    <row r="742" ht="15.75" hidden="1" customHeight="1">
      <c r="A742" s="22" t="s">
        <v>3068</v>
      </c>
      <c r="B742" s="23">
        <v>34615.0</v>
      </c>
      <c r="C742" s="24">
        <v>34654.0</v>
      </c>
      <c r="D742" s="25">
        <v>39.0</v>
      </c>
      <c r="E742" s="26" t="s">
        <v>3938</v>
      </c>
    </row>
    <row r="743" ht="15.75" hidden="1" customHeight="1">
      <c r="A743" s="22" t="s">
        <v>3069</v>
      </c>
      <c r="B743" s="23">
        <v>26693.0</v>
      </c>
      <c r="C743" s="24">
        <v>26693.0</v>
      </c>
      <c r="D743" s="25">
        <v>0.0</v>
      </c>
      <c r="E743" s="26"/>
    </row>
    <row r="744" ht="15.75" hidden="1" customHeight="1">
      <c r="A744" s="22" t="s">
        <v>3070</v>
      </c>
      <c r="B744" s="23">
        <v>560.0</v>
      </c>
      <c r="C744" s="24">
        <v>560.0</v>
      </c>
      <c r="D744" s="25">
        <v>0.0</v>
      </c>
      <c r="E744" s="26"/>
    </row>
    <row r="745" ht="15.75" hidden="1" customHeight="1">
      <c r="A745" s="22" t="s">
        <v>3072</v>
      </c>
      <c r="B745" s="23">
        <v>1799.0</v>
      </c>
      <c r="C745" s="24">
        <v>1799.0</v>
      </c>
      <c r="D745" s="25">
        <v>0.0</v>
      </c>
      <c r="E745" s="26"/>
    </row>
    <row r="746" ht="15.75" hidden="1" customHeight="1">
      <c r="A746" s="27" t="s">
        <v>3074</v>
      </c>
      <c r="B746" s="23">
        <v>40.0</v>
      </c>
      <c r="C746" s="24"/>
      <c r="D746" s="25">
        <v>-40.0</v>
      </c>
      <c r="E746" s="26"/>
    </row>
    <row r="747" ht="15.75" hidden="1" customHeight="1">
      <c r="A747" s="27" t="s">
        <v>3075</v>
      </c>
      <c r="B747" s="23">
        <v>0.0</v>
      </c>
      <c r="C747" s="24"/>
      <c r="D747" s="25">
        <v>0.0</v>
      </c>
      <c r="E747" s="26"/>
    </row>
    <row r="748" ht="15.75" hidden="1" customHeight="1">
      <c r="A748" s="27" t="s">
        <v>3077</v>
      </c>
      <c r="B748" s="23">
        <v>80.0</v>
      </c>
      <c r="C748" s="24">
        <v>80.0</v>
      </c>
      <c r="D748" s="25">
        <v>0.0</v>
      </c>
      <c r="E748" s="26"/>
    </row>
    <row r="749" ht="15.75" hidden="1" customHeight="1">
      <c r="A749" s="27" t="s">
        <v>3078</v>
      </c>
      <c r="B749" s="23">
        <v>7600.0</v>
      </c>
      <c r="C749" s="24">
        <v>7700.0</v>
      </c>
      <c r="D749" s="25">
        <v>100.0</v>
      </c>
      <c r="E749" s="26"/>
    </row>
    <row r="750" ht="15.75" hidden="1" customHeight="1">
      <c r="A750" s="28" t="s">
        <v>3079</v>
      </c>
      <c r="B750" s="23">
        <v>68659.0</v>
      </c>
      <c r="C750" s="23">
        <v>68659.0</v>
      </c>
      <c r="D750" s="25">
        <v>0.0</v>
      </c>
      <c r="E750" s="26"/>
    </row>
    <row r="751" ht="15.75" hidden="1" customHeight="1">
      <c r="A751" s="28" t="s">
        <v>3080</v>
      </c>
      <c r="B751" s="23">
        <v>25337.0</v>
      </c>
      <c r="C751" s="7">
        <v>25337.0</v>
      </c>
      <c r="D751" s="25">
        <v>0.0</v>
      </c>
      <c r="E751" s="26"/>
    </row>
    <row r="752" ht="15.75" hidden="1" customHeight="1">
      <c r="A752" s="28" t="s">
        <v>3081</v>
      </c>
      <c r="B752" s="23">
        <v>87188.0</v>
      </c>
      <c r="C752" s="7">
        <v>87188.0</v>
      </c>
      <c r="D752" s="25">
        <v>0.0</v>
      </c>
      <c r="E752" s="26"/>
    </row>
    <row r="753" ht="15.75" hidden="1" customHeight="1">
      <c r="A753" s="28" t="s">
        <v>3082</v>
      </c>
      <c r="B753" s="23">
        <v>94286.0</v>
      </c>
      <c r="C753" s="7">
        <v>94286.0</v>
      </c>
      <c r="D753" s="25">
        <v>0.0</v>
      </c>
      <c r="E753" s="26"/>
    </row>
    <row r="754" ht="15.75" hidden="1" customHeight="1">
      <c r="A754" s="28" t="s">
        <v>3084</v>
      </c>
      <c r="B754" s="23">
        <v>2788.0</v>
      </c>
      <c r="C754" s="7">
        <v>2788.0</v>
      </c>
      <c r="D754" s="25">
        <v>0.0</v>
      </c>
      <c r="E754" s="26"/>
    </row>
    <row r="755" ht="15.75" hidden="1" customHeight="1">
      <c r="A755" s="28" t="s">
        <v>3085</v>
      </c>
      <c r="B755" s="23">
        <v>12630.0</v>
      </c>
      <c r="C755" s="7">
        <v>12630.0</v>
      </c>
      <c r="D755" s="25">
        <v>0.0</v>
      </c>
      <c r="E755" s="26"/>
    </row>
    <row r="756" ht="15.75" hidden="1" customHeight="1">
      <c r="A756" s="29" t="s">
        <v>3086</v>
      </c>
      <c r="B756" s="23">
        <v>349679.0</v>
      </c>
      <c r="C756" s="7">
        <v>349679.0</v>
      </c>
      <c r="D756" s="25">
        <v>0.0</v>
      </c>
      <c r="E756" s="26"/>
    </row>
    <row r="757" ht="15.75" hidden="1" customHeight="1">
      <c r="A757" s="30" t="s">
        <v>3087</v>
      </c>
      <c r="B757" s="31">
        <v>-34.0</v>
      </c>
      <c r="C757" s="25">
        <v>65.0</v>
      </c>
      <c r="D757" s="25">
        <v>99.0</v>
      </c>
      <c r="E757" s="32"/>
    </row>
    <row r="758" ht="15.75" hidden="1" customHeight="1"/>
    <row r="759" ht="15.75" hidden="1" customHeight="1"/>
    <row r="760" ht="15.75" hidden="1" customHeight="1">
      <c r="A760" s="3" t="s">
        <v>3059</v>
      </c>
      <c r="B760" s="4"/>
      <c r="C760" s="4"/>
      <c r="D760" s="4"/>
      <c r="E760" s="5"/>
    </row>
    <row r="761" ht="15.75" hidden="1" customHeight="1">
      <c r="A761" s="8"/>
      <c r="B761" s="9"/>
      <c r="C761" s="9"/>
      <c r="D761" s="9"/>
      <c r="E761" s="10"/>
    </row>
    <row r="762" ht="15.75" hidden="1" customHeight="1">
      <c r="A762" s="3" t="s">
        <v>3061</v>
      </c>
      <c r="B762" s="4"/>
      <c r="C762" s="4"/>
      <c r="D762" s="4"/>
      <c r="E762" s="5"/>
    </row>
    <row r="763" ht="15.75" hidden="1" customHeight="1">
      <c r="A763" s="8"/>
      <c r="B763" s="9"/>
      <c r="C763" s="9"/>
      <c r="D763" s="9"/>
      <c r="E763" s="10"/>
    </row>
    <row r="764" ht="15.75" hidden="1" customHeight="1">
      <c r="A764" s="11">
        <v>45677.0</v>
      </c>
      <c r="B764" s="4"/>
      <c r="C764" s="12" t="s">
        <v>3062</v>
      </c>
      <c r="D764" s="13">
        <v>45683.0</v>
      </c>
      <c r="E764" s="5"/>
    </row>
    <row r="765" ht="15.75" hidden="1" customHeight="1">
      <c r="A765" s="8"/>
      <c r="B765" s="9"/>
      <c r="C765" s="14"/>
      <c r="D765" s="9"/>
      <c r="E765" s="10"/>
    </row>
    <row r="766" ht="15.75" hidden="1" customHeight="1">
      <c r="A766" s="44" t="s">
        <v>3898</v>
      </c>
      <c r="B766" s="5"/>
      <c r="C766" s="14"/>
      <c r="D766" s="45" t="s">
        <v>3899</v>
      </c>
      <c r="E766" s="5"/>
    </row>
    <row r="767" ht="15.75" hidden="1" customHeight="1">
      <c r="A767" s="8"/>
      <c r="B767" s="10"/>
      <c r="C767" s="14"/>
      <c r="D767" s="9"/>
      <c r="E767" s="10"/>
    </row>
    <row r="768" ht="15.75" hidden="1" customHeight="1">
      <c r="A768" s="17" t="s">
        <v>3063</v>
      </c>
      <c r="B768" s="4"/>
      <c r="C768" s="4"/>
      <c r="D768" s="4"/>
      <c r="E768" s="5"/>
    </row>
    <row r="769" ht="15.75" hidden="1" customHeight="1">
      <c r="A769" s="18" t="s">
        <v>3064</v>
      </c>
      <c r="B769" s="19" t="s">
        <v>3065</v>
      </c>
      <c r="C769" s="20" t="s">
        <v>3066</v>
      </c>
      <c r="D769" s="19" t="s">
        <v>3067</v>
      </c>
      <c r="E769" s="21" t="s">
        <v>13</v>
      </c>
    </row>
    <row r="770" ht="15.75" hidden="1" customHeight="1">
      <c r="A770" s="22" t="s">
        <v>3068</v>
      </c>
      <c r="B770" s="23">
        <v>28516.0</v>
      </c>
      <c r="C770" s="24">
        <v>16818.0</v>
      </c>
      <c r="D770" s="25">
        <v>-11698.0</v>
      </c>
      <c r="E770" s="26" t="s">
        <v>3939</v>
      </c>
    </row>
    <row r="771" ht="15.75" hidden="1" customHeight="1">
      <c r="A771" s="22" t="s">
        <v>3069</v>
      </c>
      <c r="B771" s="23">
        <v>23875.0</v>
      </c>
      <c r="C771" s="24">
        <v>23875.0</v>
      </c>
      <c r="D771" s="25">
        <v>0.0</v>
      </c>
      <c r="E771" s="26"/>
    </row>
    <row r="772" ht="15.75" hidden="1" customHeight="1">
      <c r="A772" s="22" t="s">
        <v>3070</v>
      </c>
      <c r="B772" s="23">
        <v>690.0</v>
      </c>
      <c r="C772" s="24">
        <v>690.0</v>
      </c>
      <c r="D772" s="25">
        <v>0.0</v>
      </c>
      <c r="E772" s="26"/>
    </row>
    <row r="773" ht="15.75" hidden="1" customHeight="1">
      <c r="A773" s="22" t="s">
        <v>3072</v>
      </c>
      <c r="B773" s="23">
        <v>1000.0</v>
      </c>
      <c r="C773" s="24">
        <v>1000.0</v>
      </c>
      <c r="D773" s="25">
        <v>0.0</v>
      </c>
      <c r="E773" s="26"/>
    </row>
    <row r="774" ht="15.75" hidden="1" customHeight="1">
      <c r="A774" s="27" t="s">
        <v>3074</v>
      </c>
      <c r="B774" s="23">
        <v>0.0</v>
      </c>
      <c r="C774" s="24"/>
      <c r="D774" s="25">
        <v>0.0</v>
      </c>
      <c r="E774" s="26"/>
    </row>
    <row r="775" ht="15.75" hidden="1" customHeight="1">
      <c r="A775" s="27" t="s">
        <v>3075</v>
      </c>
      <c r="B775" s="23">
        <v>90.0</v>
      </c>
      <c r="C775" s="24">
        <v>90.0</v>
      </c>
      <c r="D775" s="25">
        <v>0.0</v>
      </c>
      <c r="E775" s="26"/>
    </row>
    <row r="776" ht="15.75" hidden="1" customHeight="1">
      <c r="A776" s="27" t="s">
        <v>3077</v>
      </c>
      <c r="B776" s="23">
        <v>6395.0</v>
      </c>
      <c r="C776" s="24">
        <v>6405.0</v>
      </c>
      <c r="D776" s="25">
        <v>10.0</v>
      </c>
      <c r="E776" s="26" t="s">
        <v>3940</v>
      </c>
    </row>
    <row r="777" ht="15.75" hidden="1" customHeight="1">
      <c r="A777" s="27" t="s">
        <v>3078</v>
      </c>
      <c r="B777" s="23">
        <v>6440.0</v>
      </c>
      <c r="C777" s="24">
        <v>6440.0</v>
      </c>
      <c r="D777" s="25">
        <v>0.0</v>
      </c>
      <c r="E777" s="26"/>
    </row>
    <row r="778" ht="15.75" hidden="1" customHeight="1">
      <c r="A778" s="28" t="s">
        <v>3079</v>
      </c>
      <c r="B778" s="23">
        <v>70248.0</v>
      </c>
      <c r="C778" s="23">
        <v>69675.0</v>
      </c>
      <c r="D778" s="25">
        <v>-573.0</v>
      </c>
      <c r="E778" s="26"/>
    </row>
    <row r="779" ht="15.75" hidden="1" customHeight="1">
      <c r="A779" s="28" t="s">
        <v>3080</v>
      </c>
      <c r="B779" s="23">
        <v>35255.0</v>
      </c>
      <c r="C779" s="7">
        <v>35255.0</v>
      </c>
      <c r="D779" s="25">
        <v>0.0</v>
      </c>
      <c r="E779" s="26"/>
    </row>
    <row r="780" ht="15.75" hidden="1" customHeight="1">
      <c r="A780" s="28" t="s">
        <v>3081</v>
      </c>
      <c r="B780" s="23">
        <v>73803.0</v>
      </c>
      <c r="C780" s="7">
        <v>73803.0</v>
      </c>
      <c r="D780" s="25">
        <v>0.0</v>
      </c>
      <c r="E780" s="26"/>
    </row>
    <row r="781" ht="15.75" hidden="1" customHeight="1">
      <c r="A781" s="28" t="s">
        <v>3082</v>
      </c>
      <c r="B781" s="23">
        <v>85939.0</v>
      </c>
      <c r="C781" s="7">
        <v>85939.0</v>
      </c>
      <c r="D781" s="25">
        <v>0.0</v>
      </c>
      <c r="E781" s="26"/>
    </row>
    <row r="782" ht="15.75" hidden="1" customHeight="1">
      <c r="A782" s="28" t="s">
        <v>3084</v>
      </c>
      <c r="B782" s="23">
        <v>3692.0</v>
      </c>
      <c r="C782" s="7">
        <v>3692.0</v>
      </c>
      <c r="D782" s="25">
        <v>0.0</v>
      </c>
      <c r="E782" s="26"/>
    </row>
    <row r="783" ht="15.75" hidden="1" customHeight="1">
      <c r="A783" s="28" t="s">
        <v>3085</v>
      </c>
      <c r="B783" s="23">
        <v>13646.0</v>
      </c>
      <c r="C783" s="7">
        <v>13646.0</v>
      </c>
      <c r="D783" s="25">
        <v>0.0</v>
      </c>
      <c r="E783" s="26"/>
    </row>
    <row r="784" ht="15.75" hidden="1" customHeight="1">
      <c r="A784" s="29" t="s">
        <v>3086</v>
      </c>
      <c r="B784" s="23">
        <v>335943.0</v>
      </c>
      <c r="C784" s="7">
        <v>335370.0</v>
      </c>
      <c r="D784" s="25">
        <v>-573.0</v>
      </c>
      <c r="E784" s="26"/>
    </row>
    <row r="785" ht="15.75" hidden="1" customHeight="1">
      <c r="A785" s="30" t="s">
        <v>3087</v>
      </c>
      <c r="B785" s="31" t="s">
        <v>3941</v>
      </c>
      <c r="C785" s="25">
        <v>-11688.0</v>
      </c>
      <c r="D785" s="25" t="s">
        <v>3942</v>
      </c>
      <c r="E785" s="32"/>
    </row>
    <row r="786" ht="15.75" hidden="1" customHeight="1"/>
    <row r="787" ht="15.75" hidden="1" customHeight="1"/>
    <row r="788" ht="15.75" hidden="1" customHeight="1">
      <c r="A788" s="3" t="s">
        <v>3059</v>
      </c>
      <c r="B788" s="4"/>
      <c r="C788" s="4"/>
      <c r="D788" s="4"/>
      <c r="E788" s="5"/>
    </row>
    <row r="789" ht="15.75" hidden="1" customHeight="1">
      <c r="A789" s="8"/>
      <c r="B789" s="9"/>
      <c r="C789" s="9"/>
      <c r="D789" s="9"/>
      <c r="E789" s="10"/>
    </row>
    <row r="790" ht="15.75" hidden="1" customHeight="1">
      <c r="A790" s="3" t="s">
        <v>3061</v>
      </c>
      <c r="B790" s="4"/>
      <c r="C790" s="4"/>
      <c r="D790" s="4"/>
      <c r="E790" s="5"/>
    </row>
    <row r="791" ht="15.75" hidden="1" customHeight="1">
      <c r="A791" s="8"/>
      <c r="B791" s="9"/>
      <c r="C791" s="9"/>
      <c r="D791" s="9"/>
      <c r="E791" s="10"/>
    </row>
    <row r="792" ht="15.75" hidden="1" customHeight="1">
      <c r="A792" s="11">
        <v>45677.0</v>
      </c>
      <c r="B792" s="4"/>
      <c r="C792" s="12" t="s">
        <v>3062</v>
      </c>
      <c r="D792" s="13">
        <v>45683.0</v>
      </c>
      <c r="E792" s="5"/>
    </row>
    <row r="793" ht="15.75" hidden="1" customHeight="1">
      <c r="A793" s="8"/>
      <c r="B793" s="9"/>
      <c r="C793" s="14"/>
      <c r="D793" s="9"/>
      <c r="E793" s="10"/>
    </row>
    <row r="794" ht="15.75" hidden="1" customHeight="1">
      <c r="A794" s="44" t="s">
        <v>3898</v>
      </c>
      <c r="B794" s="5"/>
      <c r="C794" s="14"/>
      <c r="D794" s="45" t="s">
        <v>3899</v>
      </c>
      <c r="E794" s="5"/>
    </row>
    <row r="795" ht="15.75" hidden="1" customHeight="1">
      <c r="A795" s="8"/>
      <c r="B795" s="10"/>
      <c r="C795" s="14"/>
      <c r="D795" s="9"/>
      <c r="E795" s="10"/>
    </row>
    <row r="796" ht="15.75" hidden="1" customHeight="1">
      <c r="A796" s="17" t="s">
        <v>3063</v>
      </c>
      <c r="B796" s="4"/>
      <c r="C796" s="4"/>
      <c r="D796" s="4"/>
      <c r="E796" s="5"/>
    </row>
    <row r="797" ht="15.75" hidden="1" customHeight="1">
      <c r="A797" s="18" t="s">
        <v>3064</v>
      </c>
      <c r="B797" s="19" t="s">
        <v>3065</v>
      </c>
      <c r="C797" s="20" t="s">
        <v>3066</v>
      </c>
      <c r="D797" s="19" t="s">
        <v>3067</v>
      </c>
      <c r="E797" s="21" t="s">
        <v>13</v>
      </c>
    </row>
    <row r="798" ht="15.75" hidden="1" customHeight="1">
      <c r="A798" s="22" t="s">
        <v>3068</v>
      </c>
      <c r="B798" s="23">
        <v>28516.0</v>
      </c>
      <c r="C798" s="24">
        <v>28518.0</v>
      </c>
      <c r="D798" s="25">
        <v>2.0</v>
      </c>
      <c r="E798" s="26" t="s">
        <v>3939</v>
      </c>
    </row>
    <row r="799" ht="15.75" hidden="1" customHeight="1">
      <c r="A799" s="22" t="s">
        <v>3069</v>
      </c>
      <c r="B799" s="23">
        <v>23875.0</v>
      </c>
      <c r="C799" s="24">
        <v>23875.0</v>
      </c>
      <c r="D799" s="25">
        <v>0.0</v>
      </c>
      <c r="E799" s="26"/>
    </row>
    <row r="800" ht="15.75" hidden="1" customHeight="1">
      <c r="A800" s="22" t="s">
        <v>3070</v>
      </c>
      <c r="B800" s="23">
        <v>690.0</v>
      </c>
      <c r="C800" s="24">
        <v>690.0</v>
      </c>
      <c r="D800" s="25">
        <v>0.0</v>
      </c>
      <c r="E800" s="26"/>
    </row>
    <row r="801" ht="15.75" hidden="1" customHeight="1">
      <c r="A801" s="22" t="s">
        <v>3072</v>
      </c>
      <c r="B801" s="23">
        <v>1000.0</v>
      </c>
      <c r="C801" s="24">
        <v>1000.0</v>
      </c>
      <c r="D801" s="25">
        <v>0.0</v>
      </c>
      <c r="E801" s="26"/>
    </row>
    <row r="802" ht="15.75" hidden="1" customHeight="1">
      <c r="A802" s="27" t="s">
        <v>3074</v>
      </c>
      <c r="B802" s="23">
        <v>0.0</v>
      </c>
      <c r="C802" s="24"/>
      <c r="D802" s="25">
        <v>0.0</v>
      </c>
      <c r="E802" s="26"/>
    </row>
    <row r="803" ht="15.75" hidden="1" customHeight="1">
      <c r="A803" s="27" t="s">
        <v>3075</v>
      </c>
      <c r="B803" s="23">
        <v>90.0</v>
      </c>
      <c r="C803" s="24">
        <v>90.0</v>
      </c>
      <c r="D803" s="25">
        <v>0.0</v>
      </c>
      <c r="E803" s="26"/>
    </row>
    <row r="804" ht="15.75" hidden="1" customHeight="1">
      <c r="A804" s="27" t="s">
        <v>3077</v>
      </c>
      <c r="B804" s="23">
        <v>6395.0</v>
      </c>
      <c r="C804" s="24">
        <v>6405.0</v>
      </c>
      <c r="D804" s="25">
        <v>10.0</v>
      </c>
      <c r="E804" s="26" t="s">
        <v>3940</v>
      </c>
    </row>
    <row r="805" ht="15.75" hidden="1" customHeight="1">
      <c r="A805" s="27" t="s">
        <v>3078</v>
      </c>
      <c r="B805" s="23">
        <v>6440.0</v>
      </c>
      <c r="C805" s="24">
        <v>6440.0</v>
      </c>
      <c r="D805" s="25">
        <v>0.0</v>
      </c>
      <c r="E805" s="26"/>
    </row>
    <row r="806" ht="15.75" hidden="1" customHeight="1">
      <c r="A806" s="28" t="s">
        <v>3079</v>
      </c>
      <c r="B806" s="23">
        <v>70248.0</v>
      </c>
      <c r="C806" s="23">
        <v>69675.0</v>
      </c>
      <c r="D806" s="25">
        <v>-573.0</v>
      </c>
      <c r="E806" s="26"/>
    </row>
    <row r="807" ht="15.75" hidden="1" customHeight="1">
      <c r="A807" s="28" t="s">
        <v>3080</v>
      </c>
      <c r="B807" s="23">
        <v>35255.0</v>
      </c>
      <c r="C807" s="7">
        <v>35255.0</v>
      </c>
      <c r="D807" s="25">
        <v>0.0</v>
      </c>
      <c r="E807" s="26"/>
    </row>
    <row r="808" ht="15.75" hidden="1" customHeight="1">
      <c r="A808" s="28" t="s">
        <v>3081</v>
      </c>
      <c r="B808" s="23">
        <v>73803.0</v>
      </c>
      <c r="C808" s="7">
        <v>73803.0</v>
      </c>
      <c r="D808" s="25">
        <v>0.0</v>
      </c>
      <c r="E808" s="26"/>
    </row>
    <row r="809" ht="15.75" hidden="1" customHeight="1">
      <c r="A809" s="28" t="s">
        <v>3082</v>
      </c>
      <c r="B809" s="23">
        <v>85939.0</v>
      </c>
      <c r="C809" s="7">
        <v>85939.0</v>
      </c>
      <c r="D809" s="25">
        <v>0.0</v>
      </c>
      <c r="E809" s="26"/>
    </row>
    <row r="810" ht="15.75" hidden="1" customHeight="1">
      <c r="A810" s="28" t="s">
        <v>3084</v>
      </c>
      <c r="B810" s="23">
        <v>3692.0</v>
      </c>
      <c r="C810" s="7">
        <v>3692.0</v>
      </c>
      <c r="D810" s="25">
        <v>0.0</v>
      </c>
      <c r="E810" s="26"/>
    </row>
    <row r="811" ht="15.75" hidden="1" customHeight="1">
      <c r="A811" s="28" t="s">
        <v>3085</v>
      </c>
      <c r="B811" s="23">
        <v>13646.0</v>
      </c>
      <c r="C811" s="7">
        <v>13646.0</v>
      </c>
      <c r="D811" s="25">
        <v>0.0</v>
      </c>
      <c r="E811" s="26"/>
    </row>
    <row r="812" ht="15.75" hidden="1" customHeight="1">
      <c r="A812" s="29" t="s">
        <v>3086</v>
      </c>
      <c r="B812" s="23">
        <v>335943.0</v>
      </c>
      <c r="C812" s="7">
        <v>335370.0</v>
      </c>
      <c r="D812" s="25">
        <v>-573.0</v>
      </c>
      <c r="E812" s="26"/>
    </row>
    <row r="813" ht="15.75" hidden="1" customHeight="1">
      <c r="A813" s="30" t="s">
        <v>3087</v>
      </c>
      <c r="B813" s="31" t="s">
        <v>3941</v>
      </c>
      <c r="C813" s="25">
        <v>12.0</v>
      </c>
      <c r="D813" s="25" t="s">
        <v>3942</v>
      </c>
      <c r="E813" s="32"/>
    </row>
    <row r="814" ht="15.75" hidden="1" customHeight="1"/>
    <row r="815" ht="15.75" hidden="1" customHeight="1"/>
    <row r="816" ht="15.75" hidden="1" customHeight="1">
      <c r="A816" s="3" t="s">
        <v>3059</v>
      </c>
      <c r="B816" s="4"/>
      <c r="C816" s="4"/>
      <c r="D816" s="4"/>
      <c r="E816" s="5"/>
    </row>
    <row r="817" ht="15.75" hidden="1" customHeight="1">
      <c r="A817" s="8"/>
      <c r="B817" s="9"/>
      <c r="C817" s="9"/>
      <c r="D817" s="9"/>
      <c r="E817" s="10"/>
    </row>
    <row r="818" ht="15.75" hidden="1" customHeight="1">
      <c r="A818" s="3" t="s">
        <v>3061</v>
      </c>
      <c r="B818" s="4"/>
      <c r="C818" s="4"/>
      <c r="D818" s="4"/>
      <c r="E818" s="5"/>
    </row>
    <row r="819" ht="15.75" hidden="1" customHeight="1">
      <c r="A819" s="8"/>
      <c r="B819" s="9"/>
      <c r="C819" s="9"/>
      <c r="D819" s="9"/>
      <c r="E819" s="10"/>
    </row>
    <row r="820" ht="15.75" hidden="1" customHeight="1">
      <c r="A820" s="11">
        <v>45684.0</v>
      </c>
      <c r="B820" s="4"/>
      <c r="C820" s="12" t="s">
        <v>3062</v>
      </c>
      <c r="D820" s="13">
        <v>45688.0</v>
      </c>
      <c r="E820" s="5"/>
    </row>
    <row r="821" ht="15.75" hidden="1" customHeight="1">
      <c r="A821" s="8"/>
      <c r="B821" s="9"/>
      <c r="C821" s="14"/>
      <c r="D821" s="9"/>
      <c r="E821" s="10"/>
    </row>
    <row r="822" ht="15.75" hidden="1" customHeight="1">
      <c r="A822" s="44" t="s">
        <v>3898</v>
      </c>
      <c r="B822" s="5"/>
      <c r="C822" s="14"/>
      <c r="D822" s="45" t="s">
        <v>3905</v>
      </c>
      <c r="E822" s="5"/>
    </row>
    <row r="823" ht="15.75" hidden="1" customHeight="1">
      <c r="A823" s="8"/>
      <c r="B823" s="10"/>
      <c r="C823" s="14"/>
      <c r="D823" s="9"/>
      <c r="E823" s="10"/>
    </row>
    <row r="824" ht="15.75" hidden="1" customHeight="1">
      <c r="A824" s="17" t="s">
        <v>3063</v>
      </c>
      <c r="B824" s="4"/>
      <c r="C824" s="4"/>
      <c r="D824" s="4"/>
      <c r="E824" s="5"/>
    </row>
    <row r="825" ht="15.75" hidden="1" customHeight="1">
      <c r="A825" s="18" t="s">
        <v>3064</v>
      </c>
      <c r="B825" s="19" t="s">
        <v>3065</v>
      </c>
      <c r="C825" s="20" t="s">
        <v>3066</v>
      </c>
      <c r="D825" s="19" t="s">
        <v>3067</v>
      </c>
      <c r="E825" s="21" t="s">
        <v>13</v>
      </c>
    </row>
    <row r="826" ht="15.75" hidden="1" customHeight="1">
      <c r="A826" s="22" t="s">
        <v>3068</v>
      </c>
      <c r="B826" s="23">
        <v>27030.0</v>
      </c>
      <c r="C826" s="24">
        <v>30571.0</v>
      </c>
      <c r="D826" s="25">
        <v>3541.0</v>
      </c>
      <c r="E826" s="26"/>
    </row>
    <row r="827" ht="15.75" hidden="1" customHeight="1">
      <c r="A827" s="22" t="s">
        <v>3069</v>
      </c>
      <c r="B827" s="23">
        <v>19063.0</v>
      </c>
      <c r="C827" s="24">
        <v>19063.0</v>
      </c>
      <c r="D827" s="25">
        <v>0.0</v>
      </c>
      <c r="E827" s="26"/>
    </row>
    <row r="828" ht="15.75" hidden="1" customHeight="1">
      <c r="A828" s="22" t="s">
        <v>3070</v>
      </c>
      <c r="B828" s="23">
        <v>0.0</v>
      </c>
      <c r="C828" s="24"/>
      <c r="D828" s="25">
        <v>0.0</v>
      </c>
      <c r="E828" s="26"/>
    </row>
    <row r="829" ht="15.75" hidden="1" customHeight="1">
      <c r="A829" s="22" t="s">
        <v>3072</v>
      </c>
      <c r="B829" s="23">
        <v>1500.0</v>
      </c>
      <c r="C829" s="24">
        <v>1500.0</v>
      </c>
      <c r="D829" s="25">
        <v>0.0</v>
      </c>
      <c r="E829" s="26"/>
    </row>
    <row r="830" ht="15.75" hidden="1" customHeight="1">
      <c r="A830" s="27" t="s">
        <v>3074</v>
      </c>
      <c r="B830" s="23">
        <v>0.0</v>
      </c>
      <c r="C830" s="24"/>
      <c r="D830" s="25">
        <v>0.0</v>
      </c>
      <c r="E830" s="26"/>
    </row>
    <row r="831" ht="15.75" hidden="1" customHeight="1">
      <c r="A831" s="27" t="s">
        <v>3075</v>
      </c>
      <c r="B831" s="23">
        <v>90.0</v>
      </c>
      <c r="C831" s="24">
        <v>90.0</v>
      </c>
      <c r="D831" s="25">
        <v>0.0</v>
      </c>
      <c r="E831" s="26"/>
    </row>
    <row r="832" ht="15.75" hidden="1" customHeight="1">
      <c r="A832" s="27" t="s">
        <v>3077</v>
      </c>
      <c r="B832" s="23">
        <v>6710.0</v>
      </c>
      <c r="C832" s="24">
        <v>6710.0</v>
      </c>
      <c r="D832" s="25">
        <v>0.0</v>
      </c>
      <c r="E832" s="26" t="s">
        <v>3943</v>
      </c>
    </row>
    <row r="833" ht="15.75" hidden="1" customHeight="1">
      <c r="A833" s="27" t="s">
        <v>3078</v>
      </c>
      <c r="B833" s="23">
        <v>3520.0</v>
      </c>
      <c r="C833" s="24">
        <v>3560.0</v>
      </c>
      <c r="D833" s="25">
        <v>40.0</v>
      </c>
      <c r="E833" s="26"/>
    </row>
    <row r="834" ht="15.75" hidden="1" customHeight="1">
      <c r="A834" s="28" t="s">
        <v>3079</v>
      </c>
      <c r="B834" s="23">
        <v>44258.0</v>
      </c>
      <c r="C834" s="23">
        <v>44258.0</v>
      </c>
      <c r="D834" s="25">
        <v>0.0</v>
      </c>
      <c r="E834" s="26"/>
    </row>
    <row r="835" ht="15.75" hidden="1" customHeight="1">
      <c r="A835" s="28" t="s">
        <v>3080</v>
      </c>
      <c r="B835" s="23">
        <v>14767.0</v>
      </c>
      <c r="C835" s="7">
        <v>14767.0</v>
      </c>
      <c r="D835" s="25">
        <v>0.0</v>
      </c>
      <c r="E835" s="26"/>
    </row>
    <row r="836" ht="15.75" hidden="1" customHeight="1">
      <c r="A836" s="28" t="s">
        <v>3081</v>
      </c>
      <c r="B836" s="23">
        <v>52431.0</v>
      </c>
      <c r="C836" s="7">
        <v>52431.0</v>
      </c>
      <c r="D836" s="25">
        <v>0.0</v>
      </c>
      <c r="E836" s="26"/>
    </row>
    <row r="837" ht="15.75" hidden="1" customHeight="1">
      <c r="A837" s="28" t="s">
        <v>3082</v>
      </c>
      <c r="B837" s="23">
        <v>53100.0</v>
      </c>
      <c r="C837" s="7">
        <v>53100.0</v>
      </c>
      <c r="D837" s="25">
        <v>0.0</v>
      </c>
      <c r="E837" s="26"/>
    </row>
    <row r="838" ht="15.75" hidden="1" customHeight="1">
      <c r="A838" s="28" t="s">
        <v>3084</v>
      </c>
      <c r="B838" s="23">
        <v>2740.0</v>
      </c>
      <c r="C838" s="7">
        <v>2740.0</v>
      </c>
      <c r="D838" s="25">
        <v>0.0</v>
      </c>
      <c r="E838" s="26"/>
    </row>
    <row r="839" ht="15.75" hidden="1" customHeight="1">
      <c r="A839" s="28" t="s">
        <v>3085</v>
      </c>
      <c r="B839" s="23">
        <v>13760.0</v>
      </c>
      <c r="C839" s="7">
        <v>13760.0</v>
      </c>
      <c r="D839" s="25">
        <v>0.0</v>
      </c>
      <c r="E839" s="26"/>
    </row>
    <row r="840" ht="15.75" hidden="1" customHeight="1">
      <c r="A840" s="29" t="s">
        <v>3086</v>
      </c>
      <c r="B840" s="23">
        <v>225209.0</v>
      </c>
      <c r="C840" s="7">
        <v>225209.0</v>
      </c>
      <c r="D840" s="25">
        <v>0.0</v>
      </c>
      <c r="E840" s="26"/>
    </row>
    <row r="841" ht="15.75" hidden="1" customHeight="1">
      <c r="A841" s="30" t="s">
        <v>3087</v>
      </c>
      <c r="B841" s="31">
        <v>0.0</v>
      </c>
      <c r="C841" s="25">
        <v>3581.0</v>
      </c>
      <c r="D841" s="25">
        <v>3581.0</v>
      </c>
      <c r="E841" s="32"/>
    </row>
    <row r="842" ht="15.75" hidden="1" customHeight="1"/>
    <row r="843" ht="15.75" hidden="1" customHeight="1"/>
    <row r="844" ht="15.75" hidden="1" customHeight="1">
      <c r="A844" s="3" t="s">
        <v>3059</v>
      </c>
      <c r="B844" s="4"/>
      <c r="C844" s="4"/>
      <c r="D844" s="4"/>
      <c r="E844" s="5"/>
    </row>
    <row r="845" ht="15.75" hidden="1" customHeight="1">
      <c r="A845" s="8"/>
      <c r="B845" s="9"/>
      <c r="C845" s="9"/>
      <c r="D845" s="9"/>
      <c r="E845" s="10"/>
    </row>
    <row r="846" ht="15.75" hidden="1" customHeight="1">
      <c r="A846" s="3" t="s">
        <v>3061</v>
      </c>
      <c r="B846" s="4"/>
      <c r="C846" s="4"/>
      <c r="D846" s="4"/>
      <c r="E846" s="5"/>
    </row>
    <row r="847" ht="15.75" hidden="1" customHeight="1">
      <c r="A847" s="8"/>
      <c r="B847" s="9"/>
      <c r="C847" s="9"/>
      <c r="D847" s="9"/>
      <c r="E847" s="10"/>
    </row>
    <row r="848" ht="15.75" hidden="1" customHeight="1">
      <c r="A848" s="11">
        <v>45684.0</v>
      </c>
      <c r="B848" s="4"/>
      <c r="C848" s="12" t="s">
        <v>3062</v>
      </c>
      <c r="D848" s="13">
        <v>45688.0</v>
      </c>
      <c r="E848" s="5"/>
    </row>
    <row r="849" ht="15.75" hidden="1" customHeight="1">
      <c r="A849" s="8"/>
      <c r="B849" s="9"/>
      <c r="C849" s="14"/>
      <c r="D849" s="9"/>
      <c r="E849" s="10"/>
    </row>
    <row r="850" ht="15.75" hidden="1" customHeight="1">
      <c r="A850" s="44" t="s">
        <v>3898</v>
      </c>
      <c r="B850" s="5"/>
      <c r="C850" s="14"/>
      <c r="D850" s="45" t="s">
        <v>3905</v>
      </c>
      <c r="E850" s="5"/>
    </row>
    <row r="851" ht="15.75" hidden="1" customHeight="1">
      <c r="A851" s="8"/>
      <c r="B851" s="10"/>
      <c r="C851" s="14"/>
      <c r="D851" s="9"/>
      <c r="E851" s="10"/>
    </row>
    <row r="852" ht="15.75" hidden="1" customHeight="1">
      <c r="A852" s="17" t="s">
        <v>3063</v>
      </c>
      <c r="B852" s="4"/>
      <c r="C852" s="4"/>
      <c r="D852" s="4"/>
      <c r="E852" s="5"/>
    </row>
    <row r="853" ht="15.75" hidden="1" customHeight="1">
      <c r="A853" s="18" t="s">
        <v>3064</v>
      </c>
      <c r="B853" s="19" t="s">
        <v>3065</v>
      </c>
      <c r="C853" s="20" t="s">
        <v>3066</v>
      </c>
      <c r="D853" s="19" t="s">
        <v>3067</v>
      </c>
      <c r="E853" s="21" t="s">
        <v>13</v>
      </c>
    </row>
    <row r="854" ht="15.75" hidden="1" customHeight="1">
      <c r="A854" s="22" t="s">
        <v>3068</v>
      </c>
      <c r="B854" s="23">
        <v>27030.0</v>
      </c>
      <c r="C854" s="24">
        <v>30571.0</v>
      </c>
      <c r="D854" s="25">
        <v>3541.0</v>
      </c>
      <c r="E854" s="26"/>
    </row>
    <row r="855" ht="15.75" hidden="1" customHeight="1">
      <c r="A855" s="22" t="s">
        <v>3069</v>
      </c>
      <c r="B855" s="23">
        <v>19063.0</v>
      </c>
      <c r="C855" s="24">
        <v>19063.0</v>
      </c>
      <c r="D855" s="25">
        <v>0.0</v>
      </c>
      <c r="E855" s="26"/>
    </row>
    <row r="856" ht="15.75" hidden="1" customHeight="1">
      <c r="A856" s="22" t="s">
        <v>3070</v>
      </c>
      <c r="B856" s="23">
        <v>0.0</v>
      </c>
      <c r="C856" s="24"/>
      <c r="D856" s="25">
        <v>0.0</v>
      </c>
      <c r="E856" s="26"/>
    </row>
    <row r="857" ht="15.75" hidden="1" customHeight="1">
      <c r="A857" s="22" t="s">
        <v>3072</v>
      </c>
      <c r="B857" s="23">
        <v>1500.0</v>
      </c>
      <c r="C857" s="24">
        <v>1500.0</v>
      </c>
      <c r="D857" s="25">
        <v>0.0</v>
      </c>
      <c r="E857" s="26"/>
    </row>
    <row r="858" ht="15.75" hidden="1" customHeight="1">
      <c r="A858" s="27" t="s">
        <v>3074</v>
      </c>
      <c r="B858" s="23">
        <v>0.0</v>
      </c>
      <c r="C858" s="24"/>
      <c r="D858" s="25">
        <v>0.0</v>
      </c>
      <c r="E858" s="26"/>
    </row>
    <row r="859" ht="15.75" hidden="1" customHeight="1">
      <c r="A859" s="27" t="s">
        <v>3075</v>
      </c>
      <c r="B859" s="23">
        <v>90.0</v>
      </c>
      <c r="C859" s="24">
        <v>90.0</v>
      </c>
      <c r="D859" s="25">
        <v>0.0</v>
      </c>
      <c r="E859" s="26"/>
    </row>
    <row r="860" ht="15.75" hidden="1" customHeight="1">
      <c r="A860" s="27" t="s">
        <v>3077</v>
      </c>
      <c r="B860" s="23">
        <v>6710.0</v>
      </c>
      <c r="C860" s="24">
        <v>6710.0</v>
      </c>
      <c r="D860" s="25">
        <v>0.0</v>
      </c>
      <c r="E860" s="26" t="s">
        <v>3943</v>
      </c>
    </row>
    <row r="861" ht="15.75" hidden="1" customHeight="1">
      <c r="A861" s="27" t="s">
        <v>3078</v>
      </c>
      <c r="B861" s="23">
        <v>3520.0</v>
      </c>
      <c r="C861" s="24">
        <v>3560.0</v>
      </c>
      <c r="D861" s="25">
        <v>40.0</v>
      </c>
      <c r="E861" s="26"/>
    </row>
    <row r="862" ht="15.75" hidden="1" customHeight="1">
      <c r="A862" s="28" t="s">
        <v>3079</v>
      </c>
      <c r="B862" s="23">
        <v>44258.0</v>
      </c>
      <c r="C862" s="23">
        <v>44258.0</v>
      </c>
      <c r="D862" s="25">
        <v>0.0</v>
      </c>
      <c r="E862" s="26"/>
    </row>
    <row r="863" ht="15.75" hidden="1" customHeight="1">
      <c r="A863" s="28" t="s">
        <v>3080</v>
      </c>
      <c r="B863" s="23">
        <v>14767.0</v>
      </c>
      <c r="C863" s="7">
        <v>14767.0</v>
      </c>
      <c r="D863" s="25">
        <v>0.0</v>
      </c>
      <c r="E863" s="26"/>
    </row>
    <row r="864" ht="15.75" hidden="1" customHeight="1">
      <c r="A864" s="28" t="s">
        <v>3081</v>
      </c>
      <c r="B864" s="23">
        <v>52431.0</v>
      </c>
      <c r="C864" s="7">
        <v>52431.0</v>
      </c>
      <c r="D864" s="25">
        <v>0.0</v>
      </c>
      <c r="E864" s="26"/>
    </row>
    <row r="865" ht="15.75" hidden="1" customHeight="1">
      <c r="A865" s="28" t="s">
        <v>3082</v>
      </c>
      <c r="B865" s="23">
        <v>53100.0</v>
      </c>
      <c r="C865" s="7">
        <v>53100.0</v>
      </c>
      <c r="D865" s="25">
        <v>0.0</v>
      </c>
      <c r="E865" s="26"/>
    </row>
    <row r="866" ht="15.75" hidden="1" customHeight="1">
      <c r="A866" s="28" t="s">
        <v>3084</v>
      </c>
      <c r="B866" s="23">
        <v>2740.0</v>
      </c>
      <c r="C866" s="7">
        <v>2740.0</v>
      </c>
      <c r="D866" s="25">
        <v>0.0</v>
      </c>
      <c r="E866" s="26"/>
    </row>
    <row r="867" ht="15.75" hidden="1" customHeight="1">
      <c r="A867" s="28" t="s">
        <v>3085</v>
      </c>
      <c r="B867" s="23">
        <v>13760.0</v>
      </c>
      <c r="C867" s="7">
        <v>13760.0</v>
      </c>
      <c r="D867" s="25">
        <v>0.0</v>
      </c>
      <c r="E867" s="26"/>
    </row>
    <row r="868" ht="15.75" hidden="1" customHeight="1">
      <c r="A868" s="29" t="s">
        <v>3086</v>
      </c>
      <c r="B868" s="23">
        <v>225209.0</v>
      </c>
      <c r="C868" s="7">
        <v>225209.0</v>
      </c>
      <c r="D868" s="25">
        <v>0.0</v>
      </c>
      <c r="E868" s="26"/>
    </row>
    <row r="869" ht="15.75" hidden="1" customHeight="1">
      <c r="A869" s="30" t="s">
        <v>3087</v>
      </c>
      <c r="B869" s="31">
        <v>0.0</v>
      </c>
      <c r="C869" s="25">
        <v>3581.0</v>
      </c>
      <c r="D869" s="25">
        <v>3581.0</v>
      </c>
      <c r="E869" s="32"/>
    </row>
    <row r="870" ht="15.75" hidden="1" customHeight="1"/>
    <row r="871" ht="15.75" hidden="1" customHeight="1"/>
    <row r="872" ht="15.75" hidden="1" customHeight="1">
      <c r="A872" s="3" t="s">
        <v>3059</v>
      </c>
      <c r="B872" s="4"/>
      <c r="C872" s="4"/>
      <c r="D872" s="4"/>
      <c r="E872" s="5"/>
    </row>
    <row r="873" ht="15.75" hidden="1" customHeight="1">
      <c r="A873" s="8"/>
      <c r="B873" s="9"/>
      <c r="C873" s="9"/>
      <c r="D873" s="9"/>
      <c r="E873" s="10"/>
    </row>
    <row r="874" ht="15.75" hidden="1" customHeight="1">
      <c r="A874" s="3" t="s">
        <v>3061</v>
      </c>
      <c r="B874" s="4"/>
      <c r="C874" s="4"/>
      <c r="D874" s="4"/>
      <c r="E874" s="5"/>
    </row>
    <row r="875" ht="15.75" hidden="1" customHeight="1">
      <c r="A875" s="8"/>
      <c r="B875" s="9"/>
      <c r="C875" s="9"/>
      <c r="D875" s="9"/>
      <c r="E875" s="10"/>
    </row>
    <row r="876" ht="15.75" hidden="1" customHeight="1">
      <c r="A876" s="11">
        <v>45689.0</v>
      </c>
      <c r="B876" s="4"/>
      <c r="C876" s="12" t="s">
        <v>3062</v>
      </c>
      <c r="D876" s="13">
        <v>45690.0</v>
      </c>
      <c r="E876" s="5"/>
    </row>
    <row r="877" ht="15.75" hidden="1" customHeight="1">
      <c r="A877" s="8"/>
      <c r="B877" s="9"/>
      <c r="C877" s="14"/>
      <c r="D877" s="9"/>
      <c r="E877" s="10"/>
    </row>
    <row r="878" ht="15.75" hidden="1" customHeight="1">
      <c r="A878" s="44" t="s">
        <v>3907</v>
      </c>
      <c r="B878" s="5"/>
      <c r="C878" s="14"/>
      <c r="D878" s="45" t="s">
        <v>3899</v>
      </c>
      <c r="E878" s="5"/>
    </row>
    <row r="879" ht="15.75" hidden="1" customHeight="1">
      <c r="A879" s="8"/>
      <c r="B879" s="10"/>
      <c r="C879" s="14"/>
      <c r="D879" s="9"/>
      <c r="E879" s="10"/>
    </row>
    <row r="880" ht="15.75" hidden="1" customHeight="1">
      <c r="A880" s="17" t="s">
        <v>3063</v>
      </c>
      <c r="B880" s="4"/>
      <c r="C880" s="4"/>
      <c r="D880" s="4"/>
      <c r="E880" s="5"/>
    </row>
    <row r="881" ht="15.75" hidden="1" customHeight="1">
      <c r="A881" s="18" t="s">
        <v>3064</v>
      </c>
      <c r="B881" s="19" t="s">
        <v>3065</v>
      </c>
      <c r="C881" s="20" t="s">
        <v>3066</v>
      </c>
      <c r="D881" s="19" t="s">
        <v>3067</v>
      </c>
      <c r="E881" s="21" t="s">
        <v>13</v>
      </c>
    </row>
    <row r="882" ht="15.75" hidden="1" customHeight="1">
      <c r="A882" s="22" t="s">
        <v>3068</v>
      </c>
      <c r="B882" s="23">
        <v>13298.0</v>
      </c>
      <c r="C882" s="24">
        <v>13298.0</v>
      </c>
      <c r="D882" s="25">
        <v>0.0</v>
      </c>
      <c r="E882" s="26"/>
    </row>
    <row r="883" ht="15.75" hidden="1" customHeight="1">
      <c r="A883" s="22" t="s">
        <v>3069</v>
      </c>
      <c r="B883" s="23">
        <v>8102.0</v>
      </c>
      <c r="C883" s="24">
        <v>8102.0</v>
      </c>
      <c r="D883" s="25">
        <v>0.0</v>
      </c>
      <c r="E883" s="26"/>
    </row>
    <row r="884" ht="15.75" hidden="1" customHeight="1">
      <c r="A884" s="22" t="s">
        <v>3070</v>
      </c>
      <c r="B884" s="23">
        <v>0.0</v>
      </c>
      <c r="C884" s="24"/>
      <c r="D884" s="25">
        <v>0.0</v>
      </c>
      <c r="E884" s="26"/>
    </row>
    <row r="885" ht="15.75" hidden="1" customHeight="1">
      <c r="A885" s="22" t="s">
        <v>3072</v>
      </c>
      <c r="B885" s="23">
        <v>500.0</v>
      </c>
      <c r="C885" s="24">
        <v>500.0</v>
      </c>
      <c r="D885" s="25">
        <v>0.0</v>
      </c>
      <c r="E885" s="26"/>
    </row>
    <row r="886" ht="15.75" hidden="1" customHeight="1">
      <c r="A886" s="27" t="s">
        <v>3074</v>
      </c>
      <c r="B886" s="23">
        <v>0.0</v>
      </c>
      <c r="C886" s="24"/>
      <c r="D886" s="25">
        <v>0.0</v>
      </c>
      <c r="E886" s="26"/>
    </row>
    <row r="887" ht="15.75" hidden="1" customHeight="1">
      <c r="A887" s="27" t="s">
        <v>3075</v>
      </c>
      <c r="B887" s="23">
        <v>0.0</v>
      </c>
      <c r="C887" s="24"/>
      <c r="D887" s="25">
        <v>0.0</v>
      </c>
      <c r="E887" s="26"/>
    </row>
    <row r="888" ht="15.75" hidden="1" customHeight="1">
      <c r="A888" s="27" t="s">
        <v>3077</v>
      </c>
      <c r="B888" s="23">
        <v>0.0</v>
      </c>
      <c r="C888" s="24"/>
      <c r="D888" s="25">
        <v>0.0</v>
      </c>
      <c r="E888" s="26"/>
    </row>
    <row r="889" ht="15.75" hidden="1" customHeight="1">
      <c r="A889" s="27" t="s">
        <v>3078</v>
      </c>
      <c r="B889" s="23">
        <v>2240.0</v>
      </c>
      <c r="C889" s="24">
        <v>2240.0</v>
      </c>
      <c r="D889" s="25">
        <v>0.0</v>
      </c>
      <c r="E889" s="26"/>
    </row>
    <row r="890" ht="15.75" hidden="1" customHeight="1">
      <c r="A890" s="28" t="s">
        <v>3079</v>
      </c>
      <c r="B890" s="23">
        <v>18166.0</v>
      </c>
      <c r="C890" s="23">
        <v>18166.0</v>
      </c>
      <c r="D890" s="25">
        <v>0.0</v>
      </c>
      <c r="E890" s="26"/>
    </row>
    <row r="891" ht="15.75" hidden="1" customHeight="1">
      <c r="A891" s="28" t="s">
        <v>3080</v>
      </c>
      <c r="B891" s="23">
        <v>6346.0</v>
      </c>
      <c r="C891" s="7">
        <v>6346.0</v>
      </c>
      <c r="D891" s="25">
        <v>0.0</v>
      </c>
      <c r="E891" s="26"/>
    </row>
    <row r="892" ht="15.75" hidden="1" customHeight="1">
      <c r="A892" s="28" t="s">
        <v>3081</v>
      </c>
      <c r="B892" s="23">
        <v>25453.0</v>
      </c>
      <c r="C892" s="7">
        <v>25453.0</v>
      </c>
      <c r="D892" s="25">
        <v>0.0</v>
      </c>
      <c r="E892" s="26"/>
    </row>
    <row r="893" ht="15.75" hidden="1" customHeight="1">
      <c r="A893" s="28" t="s">
        <v>3082</v>
      </c>
      <c r="B893" s="23">
        <v>24718.0</v>
      </c>
      <c r="C893" s="7">
        <v>24718.0</v>
      </c>
      <c r="D893" s="25">
        <v>0.0</v>
      </c>
      <c r="E893" s="26"/>
    </row>
    <row r="894" ht="15.75" hidden="1" customHeight="1">
      <c r="A894" s="28" t="s">
        <v>3084</v>
      </c>
      <c r="B894" s="23">
        <v>2035.0</v>
      </c>
      <c r="C894" s="7">
        <v>2035.0</v>
      </c>
      <c r="D894" s="25">
        <v>0.0</v>
      </c>
      <c r="E894" s="26"/>
    </row>
    <row r="895" ht="15.75" hidden="1" customHeight="1">
      <c r="A895" s="28" t="s">
        <v>3085</v>
      </c>
      <c r="B895" s="23">
        <v>6226.0</v>
      </c>
      <c r="C895" s="7">
        <v>6226.0</v>
      </c>
      <c r="D895" s="25">
        <v>0.0</v>
      </c>
      <c r="E895" s="26"/>
    </row>
    <row r="896" ht="15.75" hidden="1" customHeight="1">
      <c r="A896" s="29" t="s">
        <v>3086</v>
      </c>
      <c r="B896" s="23">
        <v>104360.0</v>
      </c>
      <c r="C896" s="7">
        <v>104360.0</v>
      </c>
      <c r="D896" s="25">
        <v>0.0</v>
      </c>
      <c r="E896" s="26"/>
    </row>
    <row r="897" ht="15.75" hidden="1" customHeight="1">
      <c r="A897" s="30" t="s">
        <v>3087</v>
      </c>
      <c r="B897" s="31">
        <v>-3502.0</v>
      </c>
      <c r="C897" s="25">
        <v>-3502.0</v>
      </c>
      <c r="D897" s="25">
        <v>0.0</v>
      </c>
      <c r="E897" s="32" t="s">
        <v>3944</v>
      </c>
    </row>
    <row r="898" ht="15.75" hidden="1" customHeight="1"/>
    <row r="899" ht="15.75" hidden="1" customHeight="1"/>
    <row r="900" ht="15.75" hidden="1" customHeight="1">
      <c r="A900" s="3" t="s">
        <v>3059</v>
      </c>
      <c r="B900" s="4"/>
      <c r="C900" s="4"/>
      <c r="D900" s="4"/>
      <c r="E900" s="5"/>
    </row>
    <row r="901" ht="15.75" hidden="1" customHeight="1">
      <c r="A901" s="8"/>
      <c r="B901" s="9"/>
      <c r="C901" s="9"/>
      <c r="D901" s="9"/>
      <c r="E901" s="10"/>
    </row>
    <row r="902" ht="15.75" hidden="1" customHeight="1">
      <c r="A902" s="3" t="s">
        <v>3061</v>
      </c>
      <c r="B902" s="4"/>
      <c r="C902" s="4"/>
      <c r="D902" s="4"/>
      <c r="E902" s="5"/>
    </row>
    <row r="903" ht="15.75" hidden="1" customHeight="1">
      <c r="A903" s="8"/>
      <c r="B903" s="9"/>
      <c r="C903" s="9"/>
      <c r="D903" s="9"/>
      <c r="E903" s="10"/>
    </row>
    <row r="904" ht="15.75" hidden="1" customHeight="1">
      <c r="A904" s="11">
        <v>45691.0</v>
      </c>
      <c r="B904" s="4"/>
      <c r="C904" s="12" t="s">
        <v>3062</v>
      </c>
      <c r="D904" s="13">
        <v>45697.0</v>
      </c>
      <c r="E904" s="5"/>
    </row>
    <row r="905" ht="15.75" hidden="1" customHeight="1">
      <c r="A905" s="8"/>
      <c r="B905" s="9"/>
      <c r="C905" s="14"/>
      <c r="D905" s="9"/>
      <c r="E905" s="10"/>
    </row>
    <row r="906" ht="15.75" hidden="1" customHeight="1">
      <c r="A906" s="44" t="s">
        <v>3898</v>
      </c>
      <c r="B906" s="5"/>
      <c r="C906" s="14"/>
      <c r="D906" s="45" t="s">
        <v>3899</v>
      </c>
      <c r="E906" s="5"/>
    </row>
    <row r="907" ht="15.75" hidden="1" customHeight="1">
      <c r="A907" s="8"/>
      <c r="B907" s="10"/>
      <c r="C907" s="14"/>
      <c r="D907" s="9"/>
      <c r="E907" s="10"/>
    </row>
    <row r="908" ht="15.75" hidden="1" customHeight="1">
      <c r="A908" s="17" t="s">
        <v>3063</v>
      </c>
      <c r="B908" s="4"/>
      <c r="C908" s="4"/>
      <c r="D908" s="4"/>
      <c r="E908" s="5"/>
    </row>
    <row r="909" ht="15.75" hidden="1" customHeight="1">
      <c r="A909" s="18" t="s">
        <v>3064</v>
      </c>
      <c r="B909" s="19" t="s">
        <v>3065</v>
      </c>
      <c r="C909" s="20" t="s">
        <v>3066</v>
      </c>
      <c r="D909" s="19" t="s">
        <v>3067</v>
      </c>
      <c r="E909" s="21" t="s">
        <v>13</v>
      </c>
    </row>
    <row r="910" ht="15.75" hidden="1" customHeight="1">
      <c r="A910" s="22" t="s">
        <v>3068</v>
      </c>
      <c r="B910" s="23">
        <v>27847.0</v>
      </c>
      <c r="C910" s="24">
        <v>27846.0</v>
      </c>
      <c r="D910" s="25">
        <v>-1.0</v>
      </c>
      <c r="E910" s="26" t="s">
        <v>3945</v>
      </c>
    </row>
    <row r="911" ht="15.75" hidden="1" customHeight="1">
      <c r="A911" s="22" t="s">
        <v>3069</v>
      </c>
      <c r="B911" s="23">
        <v>31904.0</v>
      </c>
      <c r="C911" s="24">
        <v>31904.0</v>
      </c>
      <c r="D911" s="25">
        <v>0.0</v>
      </c>
      <c r="E911" s="26"/>
    </row>
    <row r="912" ht="15.75" hidden="1" customHeight="1">
      <c r="A912" s="22" t="s">
        <v>3070</v>
      </c>
      <c r="B912" s="23">
        <v>0.0</v>
      </c>
      <c r="C912" s="24"/>
      <c r="D912" s="25">
        <v>0.0</v>
      </c>
      <c r="E912" s="26"/>
    </row>
    <row r="913" ht="15.75" hidden="1" customHeight="1">
      <c r="A913" s="22" t="s">
        <v>3072</v>
      </c>
      <c r="B913" s="23">
        <v>1500.0</v>
      </c>
      <c r="C913" s="24">
        <v>1500.0</v>
      </c>
      <c r="D913" s="25">
        <v>0.0</v>
      </c>
      <c r="E913" s="26"/>
    </row>
    <row r="914" ht="15.75" hidden="1" customHeight="1">
      <c r="A914" s="27" t="s">
        <v>3074</v>
      </c>
      <c r="B914" s="23">
        <v>800.0</v>
      </c>
      <c r="C914" s="24"/>
      <c r="D914" s="25">
        <v>-800.0</v>
      </c>
      <c r="E914" s="26" t="s">
        <v>3946</v>
      </c>
    </row>
    <row r="915" ht="15.75" hidden="1" customHeight="1">
      <c r="A915" s="27" t="s">
        <v>3075</v>
      </c>
      <c r="B915" s="23">
        <v>88.0</v>
      </c>
      <c r="C915" s="24">
        <v>88.0</v>
      </c>
      <c r="D915" s="25">
        <v>0.0</v>
      </c>
      <c r="E915" s="26"/>
    </row>
    <row r="916" ht="15.75" hidden="1" customHeight="1">
      <c r="A916" s="27" t="s">
        <v>3077</v>
      </c>
      <c r="B916" s="23">
        <v>440.0</v>
      </c>
      <c r="C916" s="24">
        <v>440.0</v>
      </c>
      <c r="D916" s="25">
        <v>0.0</v>
      </c>
      <c r="E916" s="26"/>
    </row>
    <row r="917" ht="15.75" hidden="1" customHeight="1">
      <c r="A917" s="27" t="s">
        <v>3078</v>
      </c>
      <c r="B917" s="23">
        <v>5320.0</v>
      </c>
      <c r="C917" s="24">
        <v>5980.0</v>
      </c>
      <c r="D917" s="25">
        <v>660.0</v>
      </c>
      <c r="E917" s="26"/>
    </row>
    <row r="918" ht="15.75" hidden="1" customHeight="1">
      <c r="A918" s="28" t="s">
        <v>3079</v>
      </c>
      <c r="B918" s="23">
        <v>52165.0</v>
      </c>
      <c r="C918" s="23">
        <v>52165.0</v>
      </c>
      <c r="D918" s="25">
        <v>0.0</v>
      </c>
      <c r="E918" s="26"/>
    </row>
    <row r="919" ht="15.75" hidden="1" customHeight="1">
      <c r="A919" s="28" t="s">
        <v>3080</v>
      </c>
      <c r="B919" s="23">
        <v>41230.09999999999</v>
      </c>
      <c r="C919" s="7">
        <v>41230.100000000064</v>
      </c>
      <c r="D919" s="25">
        <v>7.275957614183426E-11</v>
      </c>
      <c r="E919" s="26"/>
    </row>
    <row r="920" ht="15.75" hidden="1" customHeight="1">
      <c r="A920" s="28" t="s">
        <v>3081</v>
      </c>
      <c r="B920" s="23">
        <v>58835.0</v>
      </c>
      <c r="C920" s="7">
        <v>58835.0</v>
      </c>
      <c r="D920" s="25">
        <v>0.0</v>
      </c>
      <c r="E920" s="26"/>
    </row>
    <row r="921" ht="15.75" hidden="1" customHeight="1">
      <c r="A921" s="28" t="s">
        <v>3082</v>
      </c>
      <c r="B921" s="23">
        <v>89731.0</v>
      </c>
      <c r="C921" s="7">
        <v>89731.0</v>
      </c>
      <c r="D921" s="25">
        <v>0.0</v>
      </c>
      <c r="E921" s="26"/>
    </row>
    <row r="922" ht="15.75" hidden="1" customHeight="1">
      <c r="A922" s="28" t="s">
        <v>3084</v>
      </c>
      <c r="B922" s="23">
        <v>1163.0</v>
      </c>
      <c r="C922" s="7">
        <v>1163.0</v>
      </c>
      <c r="D922" s="25">
        <v>0.0</v>
      </c>
      <c r="E922" s="26"/>
    </row>
    <row r="923" ht="15.75" hidden="1" customHeight="1">
      <c r="A923" s="28" t="s">
        <v>3085</v>
      </c>
      <c r="B923" s="23">
        <v>7815.0</v>
      </c>
      <c r="C923" s="7">
        <v>7815.0</v>
      </c>
      <c r="D923" s="25">
        <v>0.0</v>
      </c>
      <c r="E923" s="26"/>
    </row>
    <row r="924" ht="15.75" hidden="1" customHeight="1">
      <c r="A924" s="29" t="s">
        <v>3086</v>
      </c>
      <c r="B924" s="23">
        <v>311008.60000000003</v>
      </c>
      <c r="C924" s="7">
        <v>311008.6</v>
      </c>
      <c r="D924" s="25">
        <v>-5.820766091346741E-11</v>
      </c>
      <c r="E924" s="26"/>
    </row>
    <row r="925" ht="15.75" hidden="1" customHeight="1">
      <c r="A925" s="30" t="s">
        <v>3087</v>
      </c>
      <c r="B925" s="31">
        <v>14.49999999994543</v>
      </c>
      <c r="C925" s="25">
        <v>-126.49999999988358</v>
      </c>
      <c r="D925" s="25">
        <v>-140.99999999982901</v>
      </c>
      <c r="E925" s="32"/>
    </row>
    <row r="926" ht="15.75" hidden="1" customHeight="1"/>
    <row r="927" ht="15.75" hidden="1" customHeight="1"/>
    <row r="928" ht="15.75" hidden="1" customHeight="1">
      <c r="A928" s="3" t="s">
        <v>3059</v>
      </c>
      <c r="B928" s="4"/>
      <c r="C928" s="4"/>
      <c r="D928" s="4"/>
      <c r="E928" s="5"/>
    </row>
    <row r="929" ht="15.75" hidden="1" customHeight="1">
      <c r="A929" s="8"/>
      <c r="B929" s="9"/>
      <c r="C929" s="9"/>
      <c r="D929" s="9"/>
      <c r="E929" s="10"/>
    </row>
    <row r="930" ht="15.75" hidden="1" customHeight="1">
      <c r="A930" s="3" t="s">
        <v>3061</v>
      </c>
      <c r="B930" s="4"/>
      <c r="C930" s="4"/>
      <c r="D930" s="4"/>
      <c r="E930" s="5"/>
    </row>
    <row r="931" ht="15.75" hidden="1" customHeight="1">
      <c r="A931" s="8"/>
      <c r="B931" s="9"/>
      <c r="C931" s="9"/>
      <c r="D931" s="9"/>
      <c r="E931" s="10"/>
    </row>
    <row r="932" ht="15.75" hidden="1" customHeight="1">
      <c r="A932" s="11">
        <v>45698.0</v>
      </c>
      <c r="B932" s="4"/>
      <c r="C932" s="12" t="s">
        <v>3062</v>
      </c>
      <c r="D932" s="13">
        <v>45704.0</v>
      </c>
      <c r="E932" s="5"/>
    </row>
    <row r="933" ht="15.75" hidden="1" customHeight="1">
      <c r="A933" s="8"/>
      <c r="B933" s="9"/>
      <c r="C933" s="14"/>
      <c r="D933" s="9"/>
      <c r="E933" s="10"/>
    </row>
    <row r="934" ht="15.75" hidden="1" customHeight="1">
      <c r="A934" s="44" t="s">
        <v>3898</v>
      </c>
      <c r="B934" s="5"/>
      <c r="C934" s="14"/>
      <c r="D934" s="45" t="s">
        <v>3899</v>
      </c>
      <c r="E934" s="5"/>
    </row>
    <row r="935" ht="15.75" hidden="1" customHeight="1">
      <c r="A935" s="8"/>
      <c r="B935" s="10"/>
      <c r="C935" s="14"/>
      <c r="D935" s="9"/>
      <c r="E935" s="10"/>
    </row>
    <row r="936" ht="15.75" hidden="1" customHeight="1">
      <c r="A936" s="17" t="s">
        <v>3063</v>
      </c>
      <c r="B936" s="4"/>
      <c r="C936" s="4"/>
      <c r="D936" s="4"/>
      <c r="E936" s="5"/>
    </row>
    <row r="937" ht="15.75" hidden="1" customHeight="1">
      <c r="A937" s="18" t="s">
        <v>3064</v>
      </c>
      <c r="B937" s="19" t="s">
        <v>3065</v>
      </c>
      <c r="C937" s="20" t="s">
        <v>3066</v>
      </c>
      <c r="D937" s="19" t="s">
        <v>3067</v>
      </c>
      <c r="E937" s="21" t="s">
        <v>13</v>
      </c>
    </row>
    <row r="938" ht="15.75" hidden="1" customHeight="1">
      <c r="A938" s="22" t="s">
        <v>3068</v>
      </c>
      <c r="B938" s="23">
        <v>30291.0</v>
      </c>
      <c r="C938" s="24">
        <v>30297.0</v>
      </c>
      <c r="D938" s="25">
        <v>6.0</v>
      </c>
      <c r="E938" s="26" t="s">
        <v>3947</v>
      </c>
    </row>
    <row r="939" ht="15.75" hidden="1" customHeight="1">
      <c r="A939" s="22" t="s">
        <v>3069</v>
      </c>
      <c r="B939" s="23">
        <v>32476.0</v>
      </c>
      <c r="C939" s="24">
        <v>32476.0</v>
      </c>
      <c r="D939" s="25">
        <v>0.0</v>
      </c>
      <c r="E939" s="26"/>
    </row>
    <row r="940" ht="15.75" hidden="1" customHeight="1">
      <c r="A940" s="22" t="s">
        <v>3070</v>
      </c>
      <c r="B940" s="23">
        <v>280.0</v>
      </c>
      <c r="C940" s="24">
        <v>280.0</v>
      </c>
      <c r="D940" s="25">
        <v>0.0</v>
      </c>
      <c r="E940" s="26"/>
    </row>
    <row r="941" ht="15.75" hidden="1" customHeight="1">
      <c r="A941" s="22" t="s">
        <v>3072</v>
      </c>
      <c r="B941" s="23">
        <v>2000.0</v>
      </c>
      <c r="C941" s="24">
        <v>2000.0</v>
      </c>
      <c r="D941" s="25">
        <v>0.0</v>
      </c>
      <c r="E941" s="26"/>
    </row>
    <row r="942" ht="15.75" hidden="1" customHeight="1">
      <c r="A942" s="27" t="s">
        <v>3074</v>
      </c>
      <c r="B942" s="23">
        <v>1080.0</v>
      </c>
      <c r="C942" s="24"/>
      <c r="D942" s="25">
        <v>-1080.0</v>
      </c>
      <c r="E942" s="26"/>
    </row>
    <row r="943" ht="15.75" hidden="1" customHeight="1">
      <c r="A943" s="27" t="s">
        <v>3075</v>
      </c>
      <c r="B943" s="23">
        <v>90.0</v>
      </c>
      <c r="C943" s="24">
        <v>90.0</v>
      </c>
      <c r="D943" s="25">
        <v>0.0</v>
      </c>
      <c r="E943" s="26"/>
    </row>
    <row r="944" ht="15.75" hidden="1" customHeight="1">
      <c r="A944" s="27" t="s">
        <v>3077</v>
      </c>
      <c r="B944" s="23">
        <v>1093.0</v>
      </c>
      <c r="C944" s="24">
        <v>1093.0</v>
      </c>
      <c r="D944" s="25">
        <v>0.0</v>
      </c>
      <c r="E944" s="26"/>
    </row>
    <row r="945" ht="15.75" hidden="1" customHeight="1">
      <c r="A945" s="27" t="s">
        <v>3078</v>
      </c>
      <c r="B945" s="23">
        <v>5320.0</v>
      </c>
      <c r="C945" s="24">
        <v>6400.0</v>
      </c>
      <c r="D945" s="25">
        <v>1080.0</v>
      </c>
      <c r="E945" s="26"/>
    </row>
    <row r="946" ht="15.75" hidden="1" customHeight="1">
      <c r="A946" s="28" t="s">
        <v>3079</v>
      </c>
      <c r="B946" s="23">
        <v>60594.0</v>
      </c>
      <c r="C946" s="23">
        <v>60594.0</v>
      </c>
      <c r="D946" s="25">
        <v>0.0</v>
      </c>
      <c r="E946" s="26"/>
    </row>
    <row r="947" ht="15.75" hidden="1" customHeight="1">
      <c r="A947" s="28" t="s">
        <v>3080</v>
      </c>
      <c r="B947" s="23">
        <v>26862.0</v>
      </c>
      <c r="C947" s="7">
        <v>26862.0</v>
      </c>
      <c r="D947" s="25">
        <v>0.0</v>
      </c>
      <c r="E947" s="26"/>
    </row>
    <row r="948" ht="15.75" hidden="1" customHeight="1">
      <c r="A948" s="28" t="s">
        <v>3081</v>
      </c>
      <c r="B948" s="23">
        <v>77468.0</v>
      </c>
      <c r="C948" s="7">
        <v>77468.0</v>
      </c>
      <c r="D948" s="25">
        <v>0.0</v>
      </c>
      <c r="E948" s="26"/>
    </row>
    <row r="949" ht="15.75" hidden="1" customHeight="1">
      <c r="A949" s="28" t="s">
        <v>3082</v>
      </c>
      <c r="B949" s="23">
        <v>103772.0</v>
      </c>
      <c r="C949" s="7">
        <v>103772.0</v>
      </c>
      <c r="D949" s="25">
        <v>0.0</v>
      </c>
      <c r="E949" s="26"/>
    </row>
    <row r="950" ht="15.75" hidden="1" customHeight="1">
      <c r="A950" s="28" t="s">
        <v>3084</v>
      </c>
      <c r="B950" s="23">
        <v>3693.0</v>
      </c>
      <c r="C950" s="7">
        <v>3693.0</v>
      </c>
      <c r="D950" s="25">
        <v>0.0</v>
      </c>
      <c r="E950" s="26"/>
    </row>
    <row r="951" ht="15.75" hidden="1" customHeight="1">
      <c r="A951" s="28" t="s">
        <v>3085</v>
      </c>
      <c r="B951" s="23">
        <v>11112.0</v>
      </c>
      <c r="C951" s="7">
        <v>11112.0</v>
      </c>
      <c r="D951" s="25">
        <v>0.0</v>
      </c>
      <c r="E951" s="26"/>
    </row>
    <row r="952" ht="15.75" hidden="1" customHeight="1">
      <c r="A952" s="29" t="s">
        <v>3086</v>
      </c>
      <c r="B952" s="23">
        <v>345018.0</v>
      </c>
      <c r="C952" s="7">
        <v>345018.0</v>
      </c>
      <c r="D952" s="25">
        <v>0.0</v>
      </c>
      <c r="E952" s="26"/>
    </row>
    <row r="953" ht="15.75" hidden="1" customHeight="1">
      <c r="A953" s="30" t="s">
        <v>3087</v>
      </c>
      <c r="B953" s="31">
        <v>1.0</v>
      </c>
      <c r="C953" s="25">
        <v>7.0</v>
      </c>
      <c r="D953" s="25">
        <v>6.0</v>
      </c>
      <c r="E953" s="32"/>
    </row>
    <row r="954" ht="15.75" hidden="1" customHeight="1"/>
    <row r="955" ht="15.75" hidden="1" customHeight="1"/>
    <row r="956" ht="15.75" hidden="1" customHeight="1">
      <c r="A956" s="3" t="s">
        <v>3059</v>
      </c>
      <c r="B956" s="4"/>
      <c r="C956" s="4"/>
      <c r="D956" s="4"/>
      <c r="E956" s="5"/>
    </row>
    <row r="957" ht="15.75" hidden="1" customHeight="1">
      <c r="A957" s="8"/>
      <c r="B957" s="9"/>
      <c r="C957" s="9"/>
      <c r="D957" s="9"/>
      <c r="E957" s="10"/>
    </row>
    <row r="958" ht="15.75" hidden="1" customHeight="1">
      <c r="A958" s="3" t="s">
        <v>3061</v>
      </c>
      <c r="B958" s="4"/>
      <c r="C958" s="4"/>
      <c r="D958" s="4"/>
      <c r="E958" s="5"/>
    </row>
    <row r="959" ht="15.75" hidden="1" customHeight="1">
      <c r="A959" s="8"/>
      <c r="B959" s="9"/>
      <c r="C959" s="9"/>
      <c r="D959" s="9"/>
      <c r="E959" s="10"/>
    </row>
    <row r="960" ht="15.75" hidden="1" customHeight="1">
      <c r="A960" s="11">
        <v>45705.0</v>
      </c>
      <c r="B960" s="4"/>
      <c r="C960" s="12" t="s">
        <v>3062</v>
      </c>
      <c r="D960" s="13">
        <v>45711.0</v>
      </c>
      <c r="E960" s="5"/>
    </row>
    <row r="961" ht="15.75" hidden="1" customHeight="1">
      <c r="A961" s="8"/>
      <c r="B961" s="9"/>
      <c r="C961" s="14"/>
      <c r="D961" s="9"/>
      <c r="E961" s="10"/>
    </row>
    <row r="962" ht="15.75" hidden="1" customHeight="1">
      <c r="A962" s="44" t="s">
        <v>3898</v>
      </c>
      <c r="B962" s="5"/>
      <c r="C962" s="14"/>
      <c r="D962" s="45" t="s">
        <v>3899</v>
      </c>
      <c r="E962" s="5"/>
    </row>
    <row r="963" ht="15.75" hidden="1" customHeight="1">
      <c r="A963" s="8"/>
      <c r="B963" s="10"/>
      <c r="C963" s="14"/>
      <c r="D963" s="9"/>
      <c r="E963" s="10"/>
    </row>
    <row r="964" ht="15.75" hidden="1" customHeight="1">
      <c r="A964" s="17" t="s">
        <v>3063</v>
      </c>
      <c r="B964" s="4"/>
      <c r="C964" s="4"/>
      <c r="D964" s="4"/>
      <c r="E964" s="5"/>
    </row>
    <row r="965" ht="15.75" hidden="1" customHeight="1">
      <c r="A965" s="18" t="s">
        <v>3064</v>
      </c>
      <c r="B965" s="19" t="s">
        <v>3065</v>
      </c>
      <c r="C965" s="20" t="s">
        <v>3066</v>
      </c>
      <c r="D965" s="19" t="s">
        <v>3067</v>
      </c>
      <c r="E965" s="21" t="s">
        <v>13</v>
      </c>
    </row>
    <row r="966" ht="15.75" hidden="1" customHeight="1">
      <c r="A966" s="22" t="s">
        <v>3068</v>
      </c>
      <c r="B966" s="23">
        <v>29582.0</v>
      </c>
      <c r="C966" s="24">
        <v>29508.0</v>
      </c>
      <c r="D966" s="25">
        <v>-74.0</v>
      </c>
      <c r="E966" s="26" t="s">
        <v>3948</v>
      </c>
    </row>
    <row r="967" ht="15.75" hidden="1" customHeight="1">
      <c r="A967" s="22" t="s">
        <v>3069</v>
      </c>
      <c r="B967" s="23">
        <v>31739.0</v>
      </c>
      <c r="C967" s="24">
        <v>31739.0</v>
      </c>
      <c r="D967" s="25">
        <v>0.0</v>
      </c>
      <c r="E967" s="26"/>
    </row>
    <row r="968" ht="15.75" hidden="1" customHeight="1">
      <c r="A968" s="22" t="s">
        <v>3070</v>
      </c>
      <c r="B968" s="23">
        <v>585.0</v>
      </c>
      <c r="C968" s="24">
        <v>660.0</v>
      </c>
      <c r="D968" s="25">
        <v>75.0</v>
      </c>
      <c r="E968" s="26" t="s">
        <v>3949</v>
      </c>
    </row>
    <row r="969" ht="15.75" hidden="1" customHeight="1">
      <c r="A969" s="22" t="s">
        <v>3072</v>
      </c>
      <c r="B969" s="23">
        <v>2000.0</v>
      </c>
      <c r="C969" s="24">
        <v>2000.0</v>
      </c>
      <c r="D969" s="25">
        <v>0.0</v>
      </c>
      <c r="E969" s="26"/>
    </row>
    <row r="970" ht="15.75" hidden="1" customHeight="1">
      <c r="A970" s="27" t="s">
        <v>3074</v>
      </c>
      <c r="B970" s="23">
        <v>440.0</v>
      </c>
      <c r="C970" s="24"/>
      <c r="D970" s="25">
        <v>-440.0</v>
      </c>
      <c r="E970" s="26"/>
    </row>
    <row r="971" ht="15.75" hidden="1" customHeight="1">
      <c r="A971" s="27" t="s">
        <v>3075</v>
      </c>
      <c r="B971" s="23">
        <v>0.0</v>
      </c>
      <c r="C971" s="24"/>
      <c r="D971" s="25">
        <v>0.0</v>
      </c>
      <c r="E971" s="26"/>
    </row>
    <row r="972" ht="15.75" hidden="1" customHeight="1">
      <c r="A972" s="27" t="s">
        <v>3077</v>
      </c>
      <c r="B972" s="23">
        <v>2099.0</v>
      </c>
      <c r="C972" s="24">
        <v>2099.0</v>
      </c>
      <c r="D972" s="25">
        <v>0.0</v>
      </c>
      <c r="E972" s="26" t="s">
        <v>3950</v>
      </c>
    </row>
    <row r="973" ht="15.75" hidden="1" customHeight="1">
      <c r="A973" s="27" t="s">
        <v>3078</v>
      </c>
      <c r="B973" s="23">
        <v>5280.0</v>
      </c>
      <c r="C973" s="24">
        <v>5720.0</v>
      </c>
      <c r="D973" s="25">
        <v>440.0</v>
      </c>
      <c r="E973" s="26"/>
    </row>
    <row r="974" ht="15.75" hidden="1" customHeight="1">
      <c r="A974" s="28" t="s">
        <v>3079</v>
      </c>
      <c r="B974" s="23">
        <v>70172.0</v>
      </c>
      <c r="C974" s="23">
        <v>70172.0</v>
      </c>
      <c r="D974" s="25">
        <v>0.0</v>
      </c>
      <c r="E974" s="26"/>
    </row>
    <row r="975" ht="15.75" hidden="1" customHeight="1">
      <c r="A975" s="28" t="s">
        <v>3080</v>
      </c>
      <c r="B975" s="23">
        <v>29552.0</v>
      </c>
      <c r="C975" s="7">
        <v>29552.0</v>
      </c>
      <c r="D975" s="25">
        <v>0.0</v>
      </c>
      <c r="E975" s="26"/>
    </row>
    <row r="976" ht="15.75" hidden="1" customHeight="1">
      <c r="A976" s="28" t="s">
        <v>3081</v>
      </c>
      <c r="B976" s="23">
        <v>63189.0</v>
      </c>
      <c r="C976" s="7">
        <v>63189.0</v>
      </c>
      <c r="D976" s="25">
        <v>0.0</v>
      </c>
      <c r="E976" s="26"/>
    </row>
    <row r="977" ht="15.75" hidden="1" customHeight="1">
      <c r="A977" s="28" t="s">
        <v>3082</v>
      </c>
      <c r="B977" s="23">
        <v>98516.0</v>
      </c>
      <c r="C977" s="7">
        <v>98516.0</v>
      </c>
      <c r="D977" s="25">
        <v>0.0</v>
      </c>
      <c r="E977" s="26"/>
    </row>
    <row r="978" ht="15.75" hidden="1" customHeight="1">
      <c r="A978" s="28" t="s">
        <v>3084</v>
      </c>
      <c r="B978" s="23">
        <v>3911.0</v>
      </c>
      <c r="C978" s="7">
        <v>3911.0</v>
      </c>
      <c r="D978" s="25">
        <v>0.0</v>
      </c>
      <c r="E978" s="26"/>
    </row>
    <row r="979" ht="15.75" hidden="1" customHeight="1">
      <c r="A979" s="28" t="s">
        <v>3085</v>
      </c>
      <c r="B979" s="23">
        <v>11650.0</v>
      </c>
      <c r="C979" s="7">
        <v>11650.0</v>
      </c>
      <c r="D979" s="25">
        <v>0.0</v>
      </c>
      <c r="E979" s="26"/>
    </row>
    <row r="980" ht="15.75" hidden="1" customHeight="1">
      <c r="A980" s="29" t="s">
        <v>3086</v>
      </c>
      <c r="B980" s="23">
        <v>337065.0</v>
      </c>
      <c r="C980" s="7">
        <v>337065.0</v>
      </c>
      <c r="D980" s="25">
        <v>0.0</v>
      </c>
      <c r="E980" s="26"/>
    </row>
    <row r="981" ht="15.75" hidden="1" customHeight="1">
      <c r="A981" s="30" t="s">
        <v>3087</v>
      </c>
      <c r="B981" s="31">
        <v>0.0</v>
      </c>
      <c r="C981" s="25">
        <v>1.0</v>
      </c>
      <c r="D981" s="25">
        <v>1.0</v>
      </c>
      <c r="E981" s="32"/>
    </row>
    <row r="982" ht="15.75" hidden="1" customHeight="1"/>
    <row r="983" ht="15.75" hidden="1" customHeight="1"/>
    <row r="984" ht="15.75" hidden="1" customHeight="1">
      <c r="A984" s="3" t="s">
        <v>3059</v>
      </c>
      <c r="B984" s="4"/>
      <c r="C984" s="4"/>
      <c r="D984" s="4"/>
      <c r="E984" s="5"/>
    </row>
    <row r="985" ht="15.75" hidden="1" customHeight="1">
      <c r="A985" s="8"/>
      <c r="B985" s="9"/>
      <c r="C985" s="9"/>
      <c r="D985" s="9"/>
      <c r="E985" s="10"/>
    </row>
    <row r="986" ht="15.75" hidden="1" customHeight="1">
      <c r="A986" s="3" t="s">
        <v>3061</v>
      </c>
      <c r="B986" s="4"/>
      <c r="C986" s="4"/>
      <c r="D986" s="4"/>
      <c r="E986" s="5"/>
    </row>
    <row r="987" ht="15.75" hidden="1" customHeight="1">
      <c r="A987" s="8"/>
      <c r="B987" s="9"/>
      <c r="C987" s="9"/>
      <c r="D987" s="9"/>
      <c r="E987" s="10"/>
    </row>
    <row r="988" ht="15.75" hidden="1" customHeight="1">
      <c r="A988" s="11">
        <v>45712.0</v>
      </c>
      <c r="B988" s="4"/>
      <c r="C988" s="12" t="s">
        <v>3062</v>
      </c>
      <c r="D988" s="13">
        <v>45716.0</v>
      </c>
      <c r="E988" s="5"/>
    </row>
    <row r="989" ht="15.75" hidden="1" customHeight="1">
      <c r="A989" s="8"/>
      <c r="B989" s="9"/>
      <c r="C989" s="14"/>
      <c r="D989" s="9"/>
      <c r="E989" s="10"/>
    </row>
    <row r="990" ht="15.75" hidden="1" customHeight="1">
      <c r="A990" s="44" t="s">
        <v>3898</v>
      </c>
      <c r="B990" s="5"/>
      <c r="C990" s="14"/>
      <c r="D990" s="45" t="s">
        <v>3905</v>
      </c>
      <c r="E990" s="5"/>
    </row>
    <row r="991" ht="15.75" hidden="1" customHeight="1">
      <c r="A991" s="8"/>
      <c r="B991" s="10"/>
      <c r="C991" s="14"/>
      <c r="D991" s="9"/>
      <c r="E991" s="10"/>
    </row>
    <row r="992" ht="15.75" hidden="1" customHeight="1">
      <c r="A992" s="17" t="s">
        <v>3063</v>
      </c>
      <c r="B992" s="4"/>
      <c r="C992" s="4"/>
      <c r="D992" s="4"/>
      <c r="E992" s="5"/>
    </row>
    <row r="993" ht="15.75" hidden="1" customHeight="1">
      <c r="A993" s="18" t="s">
        <v>3064</v>
      </c>
      <c r="B993" s="19" t="s">
        <v>3065</v>
      </c>
      <c r="C993" s="20" t="s">
        <v>3066</v>
      </c>
      <c r="D993" s="19" t="s">
        <v>3067</v>
      </c>
      <c r="E993" s="21" t="s">
        <v>13</v>
      </c>
    </row>
    <row r="994" ht="15.75" hidden="1" customHeight="1">
      <c r="A994" s="22" t="s">
        <v>3068</v>
      </c>
      <c r="B994" s="23">
        <v>20554.0</v>
      </c>
      <c r="C994" s="24">
        <v>20556.0</v>
      </c>
      <c r="D994" s="25">
        <v>2.0</v>
      </c>
      <c r="E994" s="26"/>
    </row>
    <row r="995" ht="15.75" hidden="1" customHeight="1">
      <c r="A995" s="22" t="s">
        <v>3069</v>
      </c>
      <c r="B995" s="23">
        <v>17968.0</v>
      </c>
      <c r="C995" s="24">
        <v>17968.0</v>
      </c>
      <c r="D995" s="25">
        <v>0.0</v>
      </c>
      <c r="E995" s="26"/>
    </row>
    <row r="996" ht="15.75" hidden="1" customHeight="1">
      <c r="A996" s="22" t="s">
        <v>3070</v>
      </c>
      <c r="B996" s="23">
        <v>605.0</v>
      </c>
      <c r="C996" s="24">
        <v>605.0</v>
      </c>
      <c r="D996" s="25">
        <v>0.0</v>
      </c>
      <c r="E996" s="26"/>
    </row>
    <row r="997" ht="15.75" hidden="1" customHeight="1">
      <c r="A997" s="22" t="s">
        <v>3072</v>
      </c>
      <c r="B997" s="23">
        <v>1000.0</v>
      </c>
      <c r="C997" s="24">
        <v>1000.0</v>
      </c>
      <c r="D997" s="25">
        <v>0.0</v>
      </c>
      <c r="E997" s="26"/>
    </row>
    <row r="998" ht="15.75" hidden="1" customHeight="1">
      <c r="A998" s="27" t="s">
        <v>3074</v>
      </c>
      <c r="B998" s="23">
        <v>200.0</v>
      </c>
      <c r="C998" s="24">
        <v>200.0</v>
      </c>
      <c r="D998" s="25">
        <v>0.0</v>
      </c>
      <c r="E998" s="26"/>
    </row>
    <row r="999" ht="15.75" hidden="1" customHeight="1">
      <c r="A999" s="27" t="s">
        <v>3075</v>
      </c>
      <c r="B999" s="23">
        <v>0.0</v>
      </c>
      <c r="C999" s="24"/>
      <c r="D999" s="25">
        <v>0.0</v>
      </c>
      <c r="E999" s="26"/>
    </row>
    <row r="1000" ht="15.75" hidden="1" customHeight="1">
      <c r="A1000" s="27" t="s">
        <v>3077</v>
      </c>
      <c r="B1000" s="23">
        <v>2148.0</v>
      </c>
      <c r="C1000" s="24">
        <v>2148.0</v>
      </c>
      <c r="D1000" s="25">
        <v>0.0</v>
      </c>
      <c r="E1000" s="26"/>
    </row>
    <row r="1001" ht="15.75" hidden="1" customHeight="1">
      <c r="A1001" s="27" t="s">
        <v>3078</v>
      </c>
      <c r="B1001" s="23">
        <v>3160.0</v>
      </c>
      <c r="C1001" s="24">
        <v>3160.0</v>
      </c>
      <c r="D1001" s="25">
        <v>0.0</v>
      </c>
      <c r="E1001" s="26"/>
    </row>
    <row r="1002" ht="15.75" hidden="1" customHeight="1">
      <c r="A1002" s="28" t="s">
        <v>3079</v>
      </c>
      <c r="B1002" s="23">
        <v>37719.0</v>
      </c>
      <c r="C1002" s="23">
        <v>37719.0</v>
      </c>
      <c r="D1002" s="25">
        <v>0.0</v>
      </c>
      <c r="E1002" s="26"/>
    </row>
    <row r="1003" ht="15.75" hidden="1" customHeight="1">
      <c r="A1003" s="28" t="s">
        <v>3080</v>
      </c>
      <c r="B1003" s="23">
        <v>13248.0</v>
      </c>
      <c r="C1003" s="7">
        <v>13248.0</v>
      </c>
      <c r="D1003" s="25">
        <v>0.0</v>
      </c>
      <c r="E1003" s="26"/>
    </row>
    <row r="1004" ht="15.75" hidden="1" customHeight="1">
      <c r="A1004" s="28" t="s">
        <v>3081</v>
      </c>
      <c r="B1004" s="23">
        <v>42900.0</v>
      </c>
      <c r="C1004" s="7">
        <v>42900.0</v>
      </c>
      <c r="D1004" s="25">
        <v>0.0</v>
      </c>
      <c r="E1004" s="26"/>
    </row>
    <row r="1005" ht="15.75" hidden="1" customHeight="1">
      <c r="A1005" s="28" t="s">
        <v>3082</v>
      </c>
      <c r="B1005" s="23">
        <v>43140.0</v>
      </c>
      <c r="C1005" s="7">
        <v>43140.0</v>
      </c>
      <c r="D1005" s="25">
        <v>0.0</v>
      </c>
      <c r="E1005" s="26"/>
    </row>
    <row r="1006" ht="15.75" hidden="1" customHeight="1">
      <c r="A1006" s="28" t="s">
        <v>3084</v>
      </c>
      <c r="B1006" s="23">
        <v>1008.0</v>
      </c>
      <c r="C1006" s="7">
        <v>1008.0</v>
      </c>
      <c r="D1006" s="25">
        <v>0.0</v>
      </c>
      <c r="E1006" s="26"/>
    </row>
    <row r="1007" ht="15.75" hidden="1" customHeight="1">
      <c r="A1007" s="28" t="s">
        <v>3085</v>
      </c>
      <c r="B1007" s="23">
        <v>8677.0</v>
      </c>
      <c r="C1007" s="7">
        <v>8677.0</v>
      </c>
      <c r="D1007" s="25">
        <v>0.0</v>
      </c>
      <c r="E1007" s="26"/>
    </row>
    <row r="1008" ht="15.75" hidden="1" customHeight="1">
      <c r="A1008" s="29" t="s">
        <v>3086</v>
      </c>
      <c r="B1008" s="23">
        <v>183649.5</v>
      </c>
      <c r="C1008" s="7">
        <v>183649.5</v>
      </c>
      <c r="D1008" s="25">
        <v>0.0</v>
      </c>
      <c r="E1008" s="26"/>
    </row>
    <row r="1009" ht="15.75" hidden="1" customHeight="1">
      <c r="A1009" s="30" t="s">
        <v>3087</v>
      </c>
      <c r="B1009" s="31">
        <v>0.5</v>
      </c>
      <c r="C1009" s="25">
        <v>2.5</v>
      </c>
      <c r="D1009" s="25">
        <v>2.0</v>
      </c>
      <c r="E1009" s="32"/>
    </row>
    <row r="1010" ht="15.75" hidden="1" customHeight="1"/>
    <row r="1011" ht="15.75" hidden="1" customHeight="1"/>
    <row r="1012" ht="15.75" hidden="1" customHeight="1">
      <c r="A1012" s="3" t="s">
        <v>3059</v>
      </c>
      <c r="B1012" s="4"/>
      <c r="C1012" s="4"/>
      <c r="D1012" s="4"/>
      <c r="E1012" s="5"/>
    </row>
    <row r="1013" ht="15.75" hidden="1" customHeight="1">
      <c r="A1013" s="8"/>
      <c r="B1013" s="9"/>
      <c r="C1013" s="9"/>
      <c r="D1013" s="9"/>
      <c r="E1013" s="10"/>
    </row>
    <row r="1014" ht="15.75" hidden="1" customHeight="1">
      <c r="A1014" s="3" t="s">
        <v>3061</v>
      </c>
      <c r="B1014" s="4"/>
      <c r="C1014" s="4"/>
      <c r="D1014" s="4"/>
      <c r="E1014" s="5"/>
    </row>
    <row r="1015" ht="15.75" hidden="1" customHeight="1">
      <c r="A1015" s="8"/>
      <c r="B1015" s="9"/>
      <c r="C1015" s="9"/>
      <c r="D1015" s="9"/>
      <c r="E1015" s="10"/>
    </row>
    <row r="1016" ht="15.75" hidden="1" customHeight="1">
      <c r="A1016" s="11">
        <v>45717.0</v>
      </c>
      <c r="B1016" s="4"/>
      <c r="C1016" s="12" t="s">
        <v>3062</v>
      </c>
      <c r="D1016" s="13">
        <v>45718.0</v>
      </c>
      <c r="E1016" s="5"/>
    </row>
    <row r="1017" ht="15.75" hidden="1" customHeight="1">
      <c r="A1017" s="8"/>
      <c r="B1017" s="9"/>
      <c r="C1017" s="14"/>
      <c r="D1017" s="9"/>
      <c r="E1017" s="10"/>
    </row>
    <row r="1018" ht="15.75" hidden="1" customHeight="1">
      <c r="A1018" s="44" t="s">
        <v>3907</v>
      </c>
      <c r="B1018" s="5"/>
      <c r="C1018" s="14"/>
      <c r="D1018" s="45" t="s">
        <v>3899</v>
      </c>
      <c r="E1018" s="5"/>
    </row>
    <row r="1019" ht="15.75" hidden="1" customHeight="1">
      <c r="A1019" s="8"/>
      <c r="B1019" s="10"/>
      <c r="C1019" s="14"/>
      <c r="D1019" s="9"/>
      <c r="E1019" s="10"/>
    </row>
    <row r="1020" ht="15.75" hidden="1" customHeight="1">
      <c r="A1020" s="17" t="s">
        <v>3063</v>
      </c>
      <c r="B1020" s="4"/>
      <c r="C1020" s="4"/>
      <c r="D1020" s="4"/>
      <c r="E1020" s="5"/>
    </row>
    <row r="1021" ht="15.75" hidden="1" customHeight="1">
      <c r="A1021" s="18" t="s">
        <v>3064</v>
      </c>
      <c r="B1021" s="19" t="s">
        <v>3065</v>
      </c>
      <c r="C1021" s="20" t="s">
        <v>3066</v>
      </c>
      <c r="D1021" s="19" t="s">
        <v>3067</v>
      </c>
      <c r="E1021" s="21" t="s">
        <v>13</v>
      </c>
    </row>
    <row r="1022" ht="15.75" hidden="1" customHeight="1">
      <c r="A1022" s="22" t="s">
        <v>3068</v>
      </c>
      <c r="B1022" s="23">
        <v>15787.0</v>
      </c>
      <c r="C1022" s="24">
        <v>15788.0</v>
      </c>
      <c r="D1022" s="25">
        <v>1.0</v>
      </c>
      <c r="E1022" s="26" t="s">
        <v>3951</v>
      </c>
    </row>
    <row r="1023" ht="15.75" hidden="1" customHeight="1">
      <c r="A1023" s="22" t="s">
        <v>3069</v>
      </c>
      <c r="B1023" s="23">
        <v>6338.0</v>
      </c>
      <c r="C1023" s="24">
        <v>6338.0</v>
      </c>
      <c r="D1023" s="25">
        <v>0.0</v>
      </c>
      <c r="E1023" s="26"/>
    </row>
    <row r="1024" ht="15.75" hidden="1" customHeight="1">
      <c r="A1024" s="22" t="s">
        <v>3070</v>
      </c>
      <c r="B1024" s="23">
        <v>540.0</v>
      </c>
      <c r="C1024" s="24">
        <v>540.0</v>
      </c>
      <c r="D1024" s="25">
        <v>0.0</v>
      </c>
      <c r="E1024" s="26"/>
    </row>
    <row r="1025" ht="15.75" hidden="1" customHeight="1">
      <c r="A1025" s="22" t="s">
        <v>3072</v>
      </c>
      <c r="B1025" s="23">
        <v>0.0</v>
      </c>
      <c r="C1025" s="24"/>
      <c r="D1025" s="25">
        <v>0.0</v>
      </c>
      <c r="E1025" s="26"/>
    </row>
    <row r="1026" ht="15.75" hidden="1" customHeight="1">
      <c r="A1026" s="27" t="s">
        <v>3074</v>
      </c>
      <c r="B1026" s="23">
        <v>0.0</v>
      </c>
      <c r="C1026" s="24"/>
      <c r="D1026" s="25">
        <v>0.0</v>
      </c>
      <c r="E1026" s="26"/>
    </row>
    <row r="1027" ht="15.75" hidden="1" customHeight="1">
      <c r="A1027" s="27" t="s">
        <v>3075</v>
      </c>
      <c r="B1027" s="23">
        <v>0.0</v>
      </c>
      <c r="C1027" s="24"/>
      <c r="D1027" s="25">
        <v>0.0</v>
      </c>
      <c r="E1027" s="26"/>
    </row>
    <row r="1028" ht="15.75" hidden="1" customHeight="1">
      <c r="A1028" s="27" t="s">
        <v>3077</v>
      </c>
      <c r="B1028" s="23">
        <v>0.0</v>
      </c>
      <c r="C1028" s="24"/>
      <c r="D1028" s="25">
        <v>0.0</v>
      </c>
      <c r="E1028" s="26"/>
    </row>
    <row r="1029" ht="15.75" hidden="1" customHeight="1">
      <c r="A1029" s="27" t="s">
        <v>3078</v>
      </c>
      <c r="B1029" s="23">
        <v>3440.0</v>
      </c>
      <c r="C1029" s="24">
        <v>3440.0</v>
      </c>
      <c r="D1029" s="25">
        <v>0.0</v>
      </c>
      <c r="E1029" s="26"/>
    </row>
    <row r="1030" ht="15.75" hidden="1" customHeight="1">
      <c r="A1030" s="28" t="s">
        <v>3079</v>
      </c>
      <c r="B1030" s="23">
        <v>28454.0</v>
      </c>
      <c r="C1030" s="23">
        <v>28454.0</v>
      </c>
      <c r="D1030" s="25">
        <v>0.0</v>
      </c>
      <c r="E1030" s="26"/>
    </row>
    <row r="1031" ht="15.75" hidden="1" customHeight="1">
      <c r="A1031" s="28" t="s">
        <v>3080</v>
      </c>
      <c r="B1031" s="23">
        <v>9122.0</v>
      </c>
      <c r="C1031" s="7">
        <v>9122.0</v>
      </c>
      <c r="D1031" s="25">
        <v>0.0</v>
      </c>
      <c r="E1031" s="26"/>
    </row>
    <row r="1032" ht="15.75" hidden="1" customHeight="1">
      <c r="A1032" s="28" t="s">
        <v>3081</v>
      </c>
      <c r="B1032" s="23">
        <v>23636.0</v>
      </c>
      <c r="C1032" s="7">
        <v>23636.0</v>
      </c>
      <c r="D1032" s="25">
        <v>0.0</v>
      </c>
      <c r="E1032" s="26"/>
    </row>
    <row r="1033" ht="15.75" hidden="1" customHeight="1">
      <c r="A1033" s="28" t="s">
        <v>3082</v>
      </c>
      <c r="B1033" s="23">
        <v>43920.0</v>
      </c>
      <c r="C1033" s="7">
        <v>43920.0</v>
      </c>
      <c r="D1033" s="25">
        <v>0.0</v>
      </c>
      <c r="E1033" s="26"/>
    </row>
    <row r="1034" ht="15.75" hidden="1" customHeight="1">
      <c r="A1034" s="28" t="s">
        <v>3084</v>
      </c>
      <c r="B1034" s="23">
        <v>0.0</v>
      </c>
      <c r="C1034" s="7">
        <v>0.0</v>
      </c>
      <c r="D1034" s="25">
        <v>0.0</v>
      </c>
      <c r="E1034" s="26"/>
    </row>
    <row r="1035" ht="15.75" hidden="1" customHeight="1">
      <c r="A1035" s="28" t="s">
        <v>3085</v>
      </c>
      <c r="B1035" s="23">
        <v>4404.0</v>
      </c>
      <c r="C1035" s="7">
        <v>4404.0</v>
      </c>
      <c r="D1035" s="25">
        <v>0.0</v>
      </c>
      <c r="E1035" s="26"/>
    </row>
    <row r="1036" ht="15.75" hidden="1" customHeight="1">
      <c r="A1036" s="29" t="s">
        <v>3086</v>
      </c>
      <c r="B1036" s="23">
        <v>131237.0</v>
      </c>
      <c r="C1036" s="7">
        <v>131237.0</v>
      </c>
      <c r="D1036" s="25">
        <v>0.0</v>
      </c>
      <c r="E1036" s="26"/>
    </row>
    <row r="1037" ht="15.75" hidden="1" customHeight="1">
      <c r="A1037" s="30" t="s">
        <v>3087</v>
      </c>
      <c r="B1037" s="31">
        <v>0.0</v>
      </c>
      <c r="C1037" s="25">
        <v>1.0</v>
      </c>
      <c r="D1037" s="25">
        <v>1.0</v>
      </c>
      <c r="E1037" s="32"/>
    </row>
    <row r="1038" ht="15.75" hidden="1" customHeight="1"/>
    <row r="1039" ht="15.75" hidden="1" customHeight="1"/>
    <row r="1040" ht="15.75" hidden="1" customHeight="1">
      <c r="A1040" s="3" t="s">
        <v>3059</v>
      </c>
      <c r="B1040" s="4"/>
      <c r="C1040" s="4"/>
      <c r="D1040" s="4"/>
      <c r="E1040" s="5"/>
    </row>
    <row r="1041" ht="15.75" hidden="1" customHeight="1">
      <c r="A1041" s="8"/>
      <c r="B1041" s="9"/>
      <c r="C1041" s="9"/>
      <c r="D1041" s="9"/>
      <c r="E1041" s="10"/>
    </row>
    <row r="1042" ht="15.75" hidden="1" customHeight="1">
      <c r="A1042" s="3" t="s">
        <v>3061</v>
      </c>
      <c r="B1042" s="4"/>
      <c r="C1042" s="4"/>
      <c r="D1042" s="4"/>
      <c r="E1042" s="5"/>
    </row>
    <row r="1043" ht="15.75" hidden="1" customHeight="1">
      <c r="A1043" s="8"/>
      <c r="B1043" s="9"/>
      <c r="C1043" s="9"/>
      <c r="D1043" s="9"/>
      <c r="E1043" s="10"/>
    </row>
    <row r="1044" ht="15.75" hidden="1" customHeight="1">
      <c r="A1044" s="11">
        <v>45719.0</v>
      </c>
      <c r="B1044" s="4"/>
      <c r="C1044" s="12" t="s">
        <v>3062</v>
      </c>
      <c r="D1044" s="13">
        <v>45725.0</v>
      </c>
      <c r="E1044" s="5"/>
    </row>
    <row r="1045" ht="15.75" hidden="1" customHeight="1">
      <c r="A1045" s="8"/>
      <c r="B1045" s="9"/>
      <c r="C1045" s="14"/>
      <c r="D1045" s="9"/>
      <c r="E1045" s="10"/>
    </row>
    <row r="1046" ht="15.75" hidden="1" customHeight="1">
      <c r="A1046" s="44" t="s">
        <v>3898</v>
      </c>
      <c r="B1046" s="5"/>
      <c r="C1046" s="14"/>
      <c r="D1046" s="45" t="s">
        <v>3899</v>
      </c>
      <c r="E1046" s="5"/>
    </row>
    <row r="1047" ht="15.75" hidden="1" customHeight="1">
      <c r="A1047" s="8"/>
      <c r="B1047" s="10"/>
      <c r="C1047" s="14"/>
      <c r="D1047" s="9"/>
      <c r="E1047" s="10"/>
    </row>
    <row r="1048" ht="15.75" hidden="1" customHeight="1">
      <c r="A1048" s="17" t="s">
        <v>3063</v>
      </c>
      <c r="B1048" s="4"/>
      <c r="C1048" s="4"/>
      <c r="D1048" s="4"/>
      <c r="E1048" s="5"/>
    </row>
    <row r="1049" ht="15.75" hidden="1" customHeight="1">
      <c r="A1049" s="18" t="s">
        <v>3064</v>
      </c>
      <c r="B1049" s="19" t="s">
        <v>3065</v>
      </c>
      <c r="C1049" s="20" t="s">
        <v>3066</v>
      </c>
      <c r="D1049" s="19" t="s">
        <v>3067</v>
      </c>
      <c r="E1049" s="21" t="s">
        <v>13</v>
      </c>
    </row>
    <row r="1050" ht="15.75" hidden="1" customHeight="1">
      <c r="A1050" s="22" t="s">
        <v>3068</v>
      </c>
      <c r="B1050" s="23">
        <v>29584.0</v>
      </c>
      <c r="C1050" s="24">
        <v>29584.0</v>
      </c>
      <c r="D1050" s="25">
        <v>0.0</v>
      </c>
      <c r="E1050" s="26" t="s">
        <v>3952</v>
      </c>
    </row>
    <row r="1051" ht="15.75" hidden="1" customHeight="1">
      <c r="A1051" s="22" t="s">
        <v>3069</v>
      </c>
      <c r="B1051" s="23">
        <v>35832.0</v>
      </c>
      <c r="C1051" s="24">
        <v>35832.0</v>
      </c>
      <c r="D1051" s="25">
        <v>0.0</v>
      </c>
      <c r="E1051" s="26"/>
    </row>
    <row r="1052" ht="15.75" hidden="1" customHeight="1">
      <c r="A1052" s="22" t="s">
        <v>3070</v>
      </c>
      <c r="B1052" s="23">
        <v>920.0</v>
      </c>
      <c r="C1052" s="24">
        <v>920.0</v>
      </c>
      <c r="D1052" s="25">
        <v>0.0</v>
      </c>
      <c r="E1052" s="26"/>
    </row>
    <row r="1053" ht="15.75" hidden="1" customHeight="1">
      <c r="A1053" s="22" t="s">
        <v>3072</v>
      </c>
      <c r="B1053" s="23">
        <v>1500.0</v>
      </c>
      <c r="C1053" s="24">
        <v>1500.0</v>
      </c>
      <c r="D1053" s="25">
        <v>0.0</v>
      </c>
      <c r="E1053" s="26"/>
    </row>
    <row r="1054" ht="15.75" hidden="1" customHeight="1">
      <c r="A1054" s="27" t="s">
        <v>3074</v>
      </c>
      <c r="B1054" s="23">
        <v>320.0</v>
      </c>
      <c r="C1054" s="24"/>
      <c r="D1054" s="25">
        <v>-320.0</v>
      </c>
      <c r="E1054" s="26"/>
    </row>
    <row r="1055" ht="15.75" hidden="1" customHeight="1">
      <c r="A1055" s="27" t="s">
        <v>3075</v>
      </c>
      <c r="B1055" s="23">
        <v>0.0</v>
      </c>
      <c r="C1055" s="24"/>
      <c r="D1055" s="25">
        <v>0.0</v>
      </c>
      <c r="E1055" s="26"/>
    </row>
    <row r="1056" ht="15.75" hidden="1" customHeight="1">
      <c r="A1056" s="27" t="s">
        <v>3077</v>
      </c>
      <c r="B1056" s="23">
        <v>290.0</v>
      </c>
      <c r="C1056" s="24">
        <v>290.0</v>
      </c>
      <c r="D1056" s="25">
        <v>0.0</v>
      </c>
      <c r="E1056" s="26"/>
    </row>
    <row r="1057" ht="15.75" hidden="1" customHeight="1">
      <c r="A1057" s="27" t="s">
        <v>3078</v>
      </c>
      <c r="B1057" s="23">
        <v>6120.0</v>
      </c>
      <c r="C1057" s="24">
        <v>6440.0</v>
      </c>
      <c r="D1057" s="25">
        <v>320.0</v>
      </c>
      <c r="E1057" s="26"/>
    </row>
    <row r="1058" ht="15.75" hidden="1" customHeight="1">
      <c r="A1058" s="28" t="s">
        <v>3079</v>
      </c>
      <c r="B1058" s="23">
        <v>55118.0</v>
      </c>
      <c r="C1058" s="23">
        <v>55118.0</v>
      </c>
      <c r="D1058" s="25">
        <v>0.0</v>
      </c>
      <c r="E1058" s="26"/>
    </row>
    <row r="1059" ht="15.75" hidden="1" customHeight="1">
      <c r="A1059" s="28" t="s">
        <v>3080</v>
      </c>
      <c r="B1059" s="23">
        <v>27359.0</v>
      </c>
      <c r="C1059" s="7">
        <v>27359.0</v>
      </c>
      <c r="D1059" s="25">
        <v>0.0</v>
      </c>
      <c r="E1059" s="26"/>
    </row>
    <row r="1060" ht="15.75" hidden="1" customHeight="1">
      <c r="A1060" s="28" t="s">
        <v>3081</v>
      </c>
      <c r="B1060" s="23">
        <v>73398.0</v>
      </c>
      <c r="C1060" s="7">
        <v>73398.0</v>
      </c>
      <c r="D1060" s="25">
        <v>0.0</v>
      </c>
      <c r="E1060" s="26"/>
    </row>
    <row r="1061" ht="15.75" hidden="1" customHeight="1">
      <c r="A1061" s="28" t="s">
        <v>3082</v>
      </c>
      <c r="B1061" s="23">
        <v>88910.0</v>
      </c>
      <c r="C1061" s="7">
        <v>88910.0</v>
      </c>
      <c r="D1061" s="25">
        <v>0.0</v>
      </c>
      <c r="E1061" s="26"/>
    </row>
    <row r="1062" ht="15.75" hidden="1" customHeight="1">
      <c r="A1062" s="28" t="s">
        <v>3084</v>
      </c>
      <c r="B1062" s="23">
        <v>1490.0</v>
      </c>
      <c r="C1062" s="7">
        <v>1490.0</v>
      </c>
      <c r="D1062" s="25">
        <v>0.0</v>
      </c>
      <c r="E1062" s="26"/>
    </row>
    <row r="1063" ht="15.75" hidden="1" customHeight="1">
      <c r="A1063" s="28" t="s">
        <v>3085</v>
      </c>
      <c r="B1063" s="23">
        <v>8601.0</v>
      </c>
      <c r="C1063" s="7">
        <v>8601.0</v>
      </c>
      <c r="D1063" s="25">
        <v>0.0</v>
      </c>
      <c r="E1063" s="26"/>
    </row>
    <row r="1064" ht="15.75" hidden="1" customHeight="1">
      <c r="A1064" s="29" t="s">
        <v>3086</v>
      </c>
      <c r="B1064" s="23">
        <v>320837.5</v>
      </c>
      <c r="C1064" s="7">
        <v>320837.5</v>
      </c>
      <c r="D1064" s="25">
        <v>0.0</v>
      </c>
      <c r="E1064" s="26"/>
    </row>
    <row r="1065" ht="15.75" hidden="1" customHeight="1">
      <c r="A1065" s="30" t="s">
        <v>3087</v>
      </c>
      <c r="B1065" s="31">
        <v>3.5</v>
      </c>
      <c r="C1065" s="25">
        <v>3.5</v>
      </c>
      <c r="D1065" s="25">
        <v>0.0</v>
      </c>
      <c r="E1065" s="32"/>
    </row>
    <row r="1066" ht="15.75" hidden="1" customHeight="1"/>
    <row r="1067" ht="15.75" hidden="1" customHeight="1"/>
    <row r="1068" ht="15.75" hidden="1" customHeight="1">
      <c r="A1068" s="3" t="s">
        <v>3059</v>
      </c>
      <c r="B1068" s="4"/>
      <c r="C1068" s="4"/>
      <c r="D1068" s="4"/>
      <c r="E1068" s="5"/>
    </row>
    <row r="1069" ht="15.75" hidden="1" customHeight="1">
      <c r="A1069" s="8"/>
      <c r="B1069" s="9"/>
      <c r="C1069" s="9"/>
      <c r="D1069" s="9"/>
      <c r="E1069" s="10"/>
    </row>
    <row r="1070" ht="15.75" hidden="1" customHeight="1">
      <c r="A1070" s="3" t="s">
        <v>3061</v>
      </c>
      <c r="B1070" s="4"/>
      <c r="C1070" s="4"/>
      <c r="D1070" s="4"/>
      <c r="E1070" s="5"/>
    </row>
    <row r="1071" ht="15.75" hidden="1" customHeight="1">
      <c r="A1071" s="8"/>
      <c r="B1071" s="9"/>
      <c r="C1071" s="9"/>
      <c r="D1071" s="9"/>
      <c r="E1071" s="10"/>
    </row>
    <row r="1072" ht="15.75" hidden="1" customHeight="1">
      <c r="A1072" s="11">
        <v>45726.0</v>
      </c>
      <c r="B1072" s="4"/>
      <c r="C1072" s="12" t="s">
        <v>3062</v>
      </c>
      <c r="D1072" s="13">
        <v>45732.0</v>
      </c>
      <c r="E1072" s="5"/>
    </row>
    <row r="1073" ht="15.75" hidden="1" customHeight="1">
      <c r="A1073" s="8"/>
      <c r="B1073" s="9"/>
      <c r="C1073" s="14"/>
      <c r="D1073" s="9"/>
      <c r="E1073" s="10"/>
    </row>
    <row r="1074" ht="15.75" hidden="1" customHeight="1">
      <c r="A1074" s="44" t="s">
        <v>3898</v>
      </c>
      <c r="B1074" s="5"/>
      <c r="C1074" s="14"/>
      <c r="D1074" s="45" t="s">
        <v>3899</v>
      </c>
      <c r="E1074" s="5"/>
    </row>
    <row r="1075" ht="15.75" hidden="1" customHeight="1">
      <c r="A1075" s="8"/>
      <c r="B1075" s="10"/>
      <c r="C1075" s="14"/>
      <c r="D1075" s="9"/>
      <c r="E1075" s="10"/>
    </row>
    <row r="1076" ht="15.75" hidden="1" customHeight="1">
      <c r="A1076" s="17" t="s">
        <v>3063</v>
      </c>
      <c r="B1076" s="4"/>
      <c r="C1076" s="4"/>
      <c r="D1076" s="4"/>
      <c r="E1076" s="5"/>
    </row>
    <row r="1077" ht="15.75" hidden="1" customHeight="1">
      <c r="A1077" s="18" t="s">
        <v>3064</v>
      </c>
      <c r="B1077" s="19" t="s">
        <v>3065</v>
      </c>
      <c r="C1077" s="20" t="s">
        <v>3066</v>
      </c>
      <c r="D1077" s="19" t="s">
        <v>3067</v>
      </c>
      <c r="E1077" s="21" t="s">
        <v>13</v>
      </c>
    </row>
    <row r="1078" ht="15.75" hidden="1" customHeight="1">
      <c r="A1078" s="22" t="s">
        <v>3068</v>
      </c>
      <c r="B1078" s="23">
        <v>35767.0</v>
      </c>
      <c r="C1078" s="24">
        <v>35752.0</v>
      </c>
      <c r="D1078" s="25">
        <v>-15.0</v>
      </c>
      <c r="E1078" s="26" t="s">
        <v>3953</v>
      </c>
    </row>
    <row r="1079" ht="15.75" hidden="1" customHeight="1">
      <c r="A1079" s="22" t="s">
        <v>3069</v>
      </c>
      <c r="B1079" s="23">
        <v>26175.0</v>
      </c>
      <c r="C1079" s="24">
        <v>26175.0</v>
      </c>
      <c r="D1079" s="25">
        <v>0.0</v>
      </c>
      <c r="E1079" s="26"/>
    </row>
    <row r="1080" ht="15.75" hidden="1" customHeight="1">
      <c r="A1080" s="22" t="s">
        <v>3070</v>
      </c>
      <c r="B1080" s="23">
        <v>360.0</v>
      </c>
      <c r="C1080" s="24">
        <v>460.0</v>
      </c>
      <c r="D1080" s="25">
        <v>100.0</v>
      </c>
      <c r="E1080" s="26" t="s">
        <v>3954</v>
      </c>
    </row>
    <row r="1081" ht="15.75" hidden="1" customHeight="1">
      <c r="A1081" s="22" t="s">
        <v>3072</v>
      </c>
      <c r="B1081" s="23">
        <v>3200.0</v>
      </c>
      <c r="C1081" s="24">
        <v>3200.0</v>
      </c>
      <c r="D1081" s="25">
        <v>0.0</v>
      </c>
      <c r="E1081" s="26"/>
    </row>
    <row r="1082" ht="15.75" hidden="1" customHeight="1">
      <c r="A1082" s="27" t="s">
        <v>3074</v>
      </c>
      <c r="B1082" s="23">
        <v>0.0</v>
      </c>
      <c r="C1082" s="24"/>
      <c r="D1082" s="25">
        <v>0.0</v>
      </c>
      <c r="E1082" s="26"/>
    </row>
    <row r="1083" ht="15.75" hidden="1" customHeight="1">
      <c r="A1083" s="27" t="s">
        <v>3075</v>
      </c>
      <c r="B1083" s="23">
        <v>0.0</v>
      </c>
      <c r="C1083" s="24"/>
      <c r="D1083" s="25">
        <v>0.0</v>
      </c>
      <c r="E1083" s="26"/>
    </row>
    <row r="1084" ht="15.75" hidden="1" customHeight="1">
      <c r="A1084" s="27" t="s">
        <v>3077</v>
      </c>
      <c r="B1084" s="23">
        <v>0.0</v>
      </c>
      <c r="C1084" s="24">
        <v>500.0</v>
      </c>
      <c r="D1084" s="25">
        <v>500.0</v>
      </c>
      <c r="E1084" s="26" t="s">
        <v>3955</v>
      </c>
    </row>
    <row r="1085" ht="15.75" hidden="1" customHeight="1">
      <c r="A1085" s="27" t="s">
        <v>3078</v>
      </c>
      <c r="B1085" s="23">
        <v>5320.0</v>
      </c>
      <c r="C1085" s="24">
        <v>5280.0</v>
      </c>
      <c r="D1085" s="25">
        <v>-40.0</v>
      </c>
      <c r="E1085" s="26"/>
    </row>
    <row r="1086" ht="15.75" hidden="1" customHeight="1">
      <c r="A1086" s="28" t="s">
        <v>3079</v>
      </c>
      <c r="B1086" s="23">
        <v>69610.0</v>
      </c>
      <c r="C1086" s="23">
        <v>69610.0</v>
      </c>
      <c r="D1086" s="25">
        <v>0.0</v>
      </c>
      <c r="E1086" s="26"/>
    </row>
    <row r="1087" ht="15.75" hidden="1" customHeight="1">
      <c r="A1087" s="28" t="s">
        <v>3080</v>
      </c>
      <c r="B1087" s="23">
        <v>36200.0</v>
      </c>
      <c r="C1087" s="7">
        <v>36200.0</v>
      </c>
      <c r="D1087" s="25">
        <v>0.0</v>
      </c>
      <c r="E1087" s="26"/>
    </row>
    <row r="1088" ht="15.75" hidden="1" customHeight="1">
      <c r="A1088" s="28" t="s">
        <v>3081</v>
      </c>
      <c r="B1088" s="23">
        <v>78227.0</v>
      </c>
      <c r="C1088" s="7">
        <v>78227.0</v>
      </c>
      <c r="D1088" s="25">
        <v>0.0</v>
      </c>
      <c r="E1088" s="26"/>
    </row>
    <row r="1089" ht="15.75" hidden="1" customHeight="1">
      <c r="A1089" s="28" t="s">
        <v>3082</v>
      </c>
      <c r="B1089" s="23">
        <v>69571.0</v>
      </c>
      <c r="C1089" s="7">
        <v>69571.0</v>
      </c>
      <c r="D1089" s="25">
        <v>0.0</v>
      </c>
      <c r="E1089" s="26"/>
    </row>
    <row r="1090" ht="15.75" hidden="1" customHeight="1">
      <c r="A1090" s="28" t="s">
        <v>3084</v>
      </c>
      <c r="B1090" s="23">
        <v>970.0</v>
      </c>
      <c r="C1090" s="7">
        <v>970.0</v>
      </c>
      <c r="D1090" s="25">
        <v>0.0</v>
      </c>
      <c r="E1090" s="26"/>
    </row>
    <row r="1091" ht="15.75" hidden="1" customHeight="1">
      <c r="A1091" s="28" t="s">
        <v>3085</v>
      </c>
      <c r="B1091" s="23">
        <v>10872.0</v>
      </c>
      <c r="C1091" s="7">
        <v>10872.0</v>
      </c>
      <c r="D1091" s="25">
        <v>0.0</v>
      </c>
      <c r="E1091" s="26"/>
    </row>
    <row r="1092" ht="15.75" hidden="1" customHeight="1">
      <c r="A1092" s="29" t="s">
        <v>3086</v>
      </c>
      <c r="B1092" s="23">
        <v>325399.5</v>
      </c>
      <c r="C1092" s="7">
        <v>325399.5</v>
      </c>
      <c r="D1092" s="25">
        <v>0.0</v>
      </c>
      <c r="E1092" s="26"/>
    </row>
    <row r="1093" ht="15.75" hidden="1" customHeight="1">
      <c r="A1093" s="30" t="s">
        <v>3087</v>
      </c>
      <c r="B1093" s="31">
        <v>0.5</v>
      </c>
      <c r="C1093" s="25">
        <v>545.5</v>
      </c>
      <c r="D1093" s="25">
        <v>545.0</v>
      </c>
      <c r="E1093" s="32"/>
    </row>
    <row r="1094" ht="15.75" hidden="1" customHeight="1"/>
    <row r="1095" ht="15.75" hidden="1" customHeight="1"/>
    <row r="1096" ht="15.75" hidden="1" customHeight="1">
      <c r="A1096" s="3" t="s">
        <v>3059</v>
      </c>
      <c r="B1096" s="4"/>
      <c r="C1096" s="4"/>
      <c r="D1096" s="4"/>
      <c r="E1096" s="5"/>
    </row>
    <row r="1097" ht="15.75" hidden="1" customHeight="1">
      <c r="A1097" s="8"/>
      <c r="B1097" s="9"/>
      <c r="C1097" s="9"/>
      <c r="D1097" s="9"/>
      <c r="E1097" s="10"/>
    </row>
    <row r="1098" ht="15.75" hidden="1" customHeight="1">
      <c r="A1098" s="3" t="s">
        <v>3061</v>
      </c>
      <c r="B1098" s="4"/>
      <c r="C1098" s="4"/>
      <c r="D1098" s="4"/>
      <c r="E1098" s="5"/>
    </row>
    <row r="1099" ht="15.75" hidden="1" customHeight="1">
      <c r="A1099" s="8"/>
      <c r="B1099" s="9"/>
      <c r="C1099" s="9"/>
      <c r="D1099" s="9"/>
      <c r="E1099" s="10"/>
    </row>
    <row r="1100" ht="15.75" hidden="1" customHeight="1">
      <c r="A1100" s="11">
        <v>45733.0</v>
      </c>
      <c r="B1100" s="4"/>
      <c r="C1100" s="12" t="s">
        <v>3062</v>
      </c>
      <c r="D1100" s="13">
        <v>45739.0</v>
      </c>
      <c r="E1100" s="5"/>
    </row>
    <row r="1101" ht="15.75" hidden="1" customHeight="1">
      <c r="A1101" s="8"/>
      <c r="B1101" s="9"/>
      <c r="C1101" s="14"/>
      <c r="D1101" s="9"/>
      <c r="E1101" s="10"/>
    </row>
    <row r="1102" ht="15.75" hidden="1" customHeight="1">
      <c r="A1102" s="44" t="s">
        <v>3898</v>
      </c>
      <c r="B1102" s="5"/>
      <c r="C1102" s="14"/>
      <c r="D1102" s="45" t="s">
        <v>3899</v>
      </c>
      <c r="E1102" s="5"/>
    </row>
    <row r="1103" ht="15.75" hidden="1" customHeight="1">
      <c r="A1103" s="8"/>
      <c r="B1103" s="10"/>
      <c r="C1103" s="14"/>
      <c r="D1103" s="9"/>
      <c r="E1103" s="10"/>
    </row>
    <row r="1104" ht="15.75" hidden="1" customHeight="1">
      <c r="A1104" s="17" t="s">
        <v>3063</v>
      </c>
      <c r="B1104" s="4"/>
      <c r="C1104" s="4"/>
      <c r="D1104" s="4"/>
      <c r="E1104" s="5"/>
    </row>
    <row r="1105" ht="15.75" hidden="1" customHeight="1">
      <c r="A1105" s="18" t="s">
        <v>3064</v>
      </c>
      <c r="B1105" s="19" t="s">
        <v>3065</v>
      </c>
      <c r="C1105" s="20" t="s">
        <v>3066</v>
      </c>
      <c r="D1105" s="19" t="s">
        <v>3067</v>
      </c>
      <c r="E1105" s="21" t="s">
        <v>13</v>
      </c>
    </row>
    <row r="1106" ht="15.75" hidden="1" customHeight="1">
      <c r="A1106" s="22" t="s">
        <v>3068</v>
      </c>
      <c r="B1106" s="23">
        <v>24481.0</v>
      </c>
      <c r="C1106" s="24">
        <v>24483.0</v>
      </c>
      <c r="D1106" s="25">
        <v>2.0</v>
      </c>
      <c r="E1106" s="26" t="s">
        <v>3956</v>
      </c>
    </row>
    <row r="1107" ht="15.75" hidden="1" customHeight="1">
      <c r="A1107" s="22" t="s">
        <v>3069</v>
      </c>
      <c r="B1107" s="23">
        <v>28819.0</v>
      </c>
      <c r="C1107" s="24">
        <v>28819.0</v>
      </c>
      <c r="D1107" s="25">
        <v>0.0</v>
      </c>
      <c r="E1107" s="26"/>
    </row>
    <row r="1108" ht="15.75" hidden="1" customHeight="1">
      <c r="A1108" s="22" t="s">
        <v>3070</v>
      </c>
      <c r="B1108" s="23">
        <v>1095.0</v>
      </c>
      <c r="C1108" s="24">
        <v>1095.0</v>
      </c>
      <c r="D1108" s="25">
        <v>0.0</v>
      </c>
      <c r="E1108" s="26"/>
    </row>
    <row r="1109" ht="15.75" hidden="1" customHeight="1">
      <c r="A1109" s="22" t="s">
        <v>3072</v>
      </c>
      <c r="B1109" s="23">
        <v>1500.0</v>
      </c>
      <c r="C1109" s="24">
        <v>1500.0</v>
      </c>
      <c r="D1109" s="25">
        <v>0.0</v>
      </c>
      <c r="E1109" s="26"/>
    </row>
    <row r="1110" ht="15.75" hidden="1" customHeight="1">
      <c r="A1110" s="27" t="s">
        <v>3074</v>
      </c>
      <c r="B1110" s="23">
        <v>40.0</v>
      </c>
      <c r="C1110" s="24"/>
      <c r="D1110" s="25">
        <v>-40.0</v>
      </c>
      <c r="E1110" s="26"/>
    </row>
    <row r="1111" ht="15.75" hidden="1" customHeight="1">
      <c r="A1111" s="27" t="s">
        <v>3075</v>
      </c>
      <c r="B1111" s="23">
        <v>0.0</v>
      </c>
      <c r="C1111" s="24"/>
      <c r="D1111" s="25">
        <v>0.0</v>
      </c>
      <c r="E1111" s="26"/>
    </row>
    <row r="1112" ht="15.75" hidden="1" customHeight="1">
      <c r="A1112" s="27" t="s">
        <v>3077</v>
      </c>
      <c r="B1112" s="23">
        <v>2796.04</v>
      </c>
      <c r="C1112" s="24">
        <v>2796.04</v>
      </c>
      <c r="D1112" s="25">
        <v>0.0</v>
      </c>
      <c r="E1112" s="26" t="s">
        <v>3957</v>
      </c>
    </row>
    <row r="1113" ht="15.75" hidden="1" customHeight="1">
      <c r="A1113" s="27" t="s">
        <v>3078</v>
      </c>
      <c r="B1113" s="23">
        <v>6200.0</v>
      </c>
      <c r="C1113" s="24">
        <v>6000.0</v>
      </c>
      <c r="D1113" s="25">
        <v>-200.0</v>
      </c>
      <c r="E1113" s="26"/>
    </row>
    <row r="1114" ht="15.75" hidden="1" customHeight="1">
      <c r="A1114" s="28" t="s">
        <v>3079</v>
      </c>
      <c r="B1114" s="23">
        <v>76414.0</v>
      </c>
      <c r="C1114" s="23">
        <v>76414.0</v>
      </c>
      <c r="D1114" s="25">
        <v>0.0</v>
      </c>
      <c r="E1114" s="26"/>
    </row>
    <row r="1115" ht="15.75" hidden="1" customHeight="1">
      <c r="A1115" s="28" t="s">
        <v>3080</v>
      </c>
      <c r="B1115" s="23">
        <v>35992.0</v>
      </c>
      <c r="C1115" s="7">
        <v>35992.0</v>
      </c>
      <c r="D1115" s="25">
        <v>0.0</v>
      </c>
      <c r="E1115" s="26"/>
    </row>
    <row r="1116" ht="15.75" hidden="1" customHeight="1">
      <c r="A1116" s="28" t="s">
        <v>3081</v>
      </c>
      <c r="B1116" s="23">
        <v>77914.0</v>
      </c>
      <c r="C1116" s="7">
        <v>77914.0</v>
      </c>
      <c r="D1116" s="25">
        <v>0.0</v>
      </c>
      <c r="E1116" s="26"/>
    </row>
    <row r="1117" ht="15.75" hidden="1" customHeight="1">
      <c r="A1117" s="28" t="s">
        <v>3082</v>
      </c>
      <c r="B1117" s="23">
        <v>78680.0</v>
      </c>
      <c r="C1117" s="7">
        <v>79342.0</v>
      </c>
      <c r="D1117" s="25">
        <v>662.0</v>
      </c>
      <c r="E1117" s="26"/>
    </row>
    <row r="1118" ht="15.75" hidden="1" customHeight="1">
      <c r="A1118" s="28" t="s">
        <v>3084</v>
      </c>
      <c r="B1118" s="23">
        <v>1383.0</v>
      </c>
      <c r="C1118" s="7">
        <v>1383.0</v>
      </c>
      <c r="D1118" s="25">
        <v>0.0</v>
      </c>
      <c r="E1118" s="26"/>
    </row>
    <row r="1119" ht="15.75" hidden="1" customHeight="1">
      <c r="A1119" s="28" t="s">
        <v>3085</v>
      </c>
      <c r="B1119" s="23">
        <v>10811.0</v>
      </c>
      <c r="C1119" s="7">
        <v>10811.0</v>
      </c>
      <c r="D1119" s="25">
        <v>0.0</v>
      </c>
      <c r="E1119" s="26"/>
    </row>
    <row r="1120" ht="15.75" hidden="1" customHeight="1">
      <c r="A1120" s="29" t="s">
        <v>3086</v>
      </c>
      <c r="B1120" s="23">
        <v>335293.0</v>
      </c>
      <c r="C1120" s="7">
        <v>335955.0</v>
      </c>
      <c r="D1120" s="25">
        <v>662.0</v>
      </c>
      <c r="E1120" s="26"/>
    </row>
    <row r="1121" ht="15.75" hidden="1" customHeight="1">
      <c r="A1121" s="30" t="s">
        <v>3087</v>
      </c>
      <c r="B1121" s="31">
        <v>21.040000000000873</v>
      </c>
      <c r="C1121" s="25">
        <v>-216.95999999996275</v>
      </c>
      <c r="D1121" s="25">
        <v>-237.99999999996362</v>
      </c>
      <c r="E1121" s="32"/>
    </row>
    <row r="1122" ht="15.75" hidden="1" customHeight="1"/>
    <row r="1123" ht="15.75" hidden="1" customHeight="1"/>
    <row r="1124" ht="15.75" hidden="1" customHeight="1">
      <c r="A1124" s="3" t="s">
        <v>3059</v>
      </c>
      <c r="B1124" s="4"/>
      <c r="C1124" s="4"/>
      <c r="D1124" s="4"/>
      <c r="E1124" s="5"/>
    </row>
    <row r="1125" ht="15.75" hidden="1" customHeight="1">
      <c r="A1125" s="8"/>
      <c r="B1125" s="9"/>
      <c r="C1125" s="9"/>
      <c r="D1125" s="9"/>
      <c r="E1125" s="10"/>
    </row>
    <row r="1126" ht="15.75" hidden="1" customHeight="1">
      <c r="A1126" s="3" t="s">
        <v>3061</v>
      </c>
      <c r="B1126" s="4"/>
      <c r="C1126" s="4"/>
      <c r="D1126" s="4"/>
      <c r="E1126" s="5"/>
    </row>
    <row r="1127" ht="15.75" hidden="1" customHeight="1">
      <c r="A1127" s="8"/>
      <c r="B1127" s="9"/>
      <c r="C1127" s="9"/>
      <c r="D1127" s="9"/>
      <c r="E1127" s="10"/>
    </row>
    <row r="1128" ht="15.75" hidden="1" customHeight="1">
      <c r="A1128" s="11">
        <v>45740.0</v>
      </c>
      <c r="B1128" s="4"/>
      <c r="C1128" s="12" t="s">
        <v>3062</v>
      </c>
      <c r="D1128" s="13">
        <v>45746.0</v>
      </c>
      <c r="E1128" s="5"/>
    </row>
    <row r="1129" ht="15.75" hidden="1" customHeight="1">
      <c r="A1129" s="8"/>
      <c r="B1129" s="9"/>
      <c r="C1129" s="14"/>
      <c r="D1129" s="9"/>
      <c r="E1129" s="10"/>
    </row>
    <row r="1130" ht="15.75" hidden="1" customHeight="1">
      <c r="A1130" s="44" t="s">
        <v>3898</v>
      </c>
      <c r="B1130" s="5"/>
      <c r="C1130" s="14"/>
      <c r="D1130" s="45" t="s">
        <v>3899</v>
      </c>
      <c r="E1130" s="5"/>
    </row>
    <row r="1131" ht="15.75" hidden="1" customHeight="1">
      <c r="A1131" s="8"/>
      <c r="B1131" s="10"/>
      <c r="C1131" s="14"/>
      <c r="D1131" s="9"/>
      <c r="E1131" s="10"/>
    </row>
    <row r="1132" ht="15.75" hidden="1" customHeight="1">
      <c r="A1132" s="17" t="s">
        <v>3063</v>
      </c>
      <c r="B1132" s="4"/>
      <c r="C1132" s="4"/>
      <c r="D1132" s="4"/>
      <c r="E1132" s="5"/>
    </row>
    <row r="1133" ht="15.75" hidden="1" customHeight="1">
      <c r="A1133" s="18" t="s">
        <v>3064</v>
      </c>
      <c r="B1133" s="19" t="s">
        <v>3065</v>
      </c>
      <c r="C1133" s="20" t="s">
        <v>3066</v>
      </c>
      <c r="D1133" s="19" t="s">
        <v>3067</v>
      </c>
      <c r="E1133" s="21" t="s">
        <v>13</v>
      </c>
    </row>
    <row r="1134" ht="15.75" hidden="1" customHeight="1">
      <c r="A1134" s="22" t="s">
        <v>3068</v>
      </c>
      <c r="B1134" s="23">
        <v>34901.0</v>
      </c>
      <c r="C1134" s="24">
        <v>34901.0</v>
      </c>
      <c r="D1134" s="25">
        <v>0.0</v>
      </c>
      <c r="E1134" s="26" t="s">
        <v>3958</v>
      </c>
    </row>
    <row r="1135" ht="15.75" hidden="1" customHeight="1">
      <c r="A1135" s="22" t="s">
        <v>3069</v>
      </c>
      <c r="B1135" s="23">
        <v>32566.0</v>
      </c>
      <c r="C1135" s="24">
        <v>32566.0</v>
      </c>
      <c r="D1135" s="25">
        <v>0.0</v>
      </c>
      <c r="E1135" s="26"/>
    </row>
    <row r="1136" ht="15.75" hidden="1" customHeight="1">
      <c r="A1136" s="22" t="s">
        <v>3070</v>
      </c>
      <c r="B1136" s="23">
        <v>525.0</v>
      </c>
      <c r="C1136" s="24">
        <v>525.0</v>
      </c>
      <c r="D1136" s="25">
        <v>0.0</v>
      </c>
      <c r="E1136" s="26"/>
    </row>
    <row r="1137" ht="15.75" hidden="1" customHeight="1">
      <c r="A1137" s="22" t="s">
        <v>3072</v>
      </c>
      <c r="B1137" s="23">
        <v>2500.0</v>
      </c>
      <c r="C1137" s="24">
        <v>2500.0</v>
      </c>
      <c r="D1137" s="25">
        <v>0.0</v>
      </c>
      <c r="E1137" s="26"/>
    </row>
    <row r="1138" ht="15.75" hidden="1" customHeight="1">
      <c r="A1138" s="27" t="s">
        <v>3074</v>
      </c>
      <c r="B1138" s="23">
        <v>0.0</v>
      </c>
      <c r="C1138" s="24"/>
      <c r="D1138" s="25">
        <v>0.0</v>
      </c>
      <c r="E1138" s="26"/>
    </row>
    <row r="1139" ht="15.75" hidden="1" customHeight="1">
      <c r="A1139" s="27" t="s">
        <v>3075</v>
      </c>
      <c r="B1139" s="23">
        <v>0.0</v>
      </c>
      <c r="C1139" s="24"/>
      <c r="D1139" s="25">
        <v>0.0</v>
      </c>
      <c r="E1139" s="26"/>
    </row>
    <row r="1140" ht="15.75" hidden="1" customHeight="1">
      <c r="A1140" s="27" t="s">
        <v>3077</v>
      </c>
      <c r="B1140" s="23">
        <v>239.0</v>
      </c>
      <c r="C1140" s="24"/>
      <c r="D1140" s="25">
        <v>-239.0</v>
      </c>
      <c r="E1140" s="26"/>
    </row>
    <row r="1141" ht="15.75" hidden="1" customHeight="1">
      <c r="A1141" s="27" t="s">
        <v>3078</v>
      </c>
      <c r="B1141" s="23">
        <v>6160.0</v>
      </c>
      <c r="C1141" s="24">
        <v>5720.0</v>
      </c>
      <c r="D1141" s="25">
        <v>-440.0</v>
      </c>
      <c r="E1141" s="26"/>
    </row>
    <row r="1142" ht="15.75" hidden="1" customHeight="1">
      <c r="A1142" s="28" t="s">
        <v>3079</v>
      </c>
      <c r="B1142" s="23">
        <v>65815.0</v>
      </c>
      <c r="C1142" s="23">
        <v>65815.0</v>
      </c>
      <c r="D1142" s="25">
        <v>0.0</v>
      </c>
      <c r="E1142" s="26"/>
    </row>
    <row r="1143" ht="15.75" hidden="1" customHeight="1">
      <c r="A1143" s="28" t="s">
        <v>3080</v>
      </c>
      <c r="B1143" s="23">
        <v>22620.0</v>
      </c>
      <c r="C1143" s="7">
        <v>22620.0</v>
      </c>
      <c r="D1143" s="25">
        <v>0.0</v>
      </c>
      <c r="E1143" s="26"/>
    </row>
    <row r="1144" ht="15.75" hidden="1" customHeight="1">
      <c r="A1144" s="28" t="s">
        <v>3081</v>
      </c>
      <c r="B1144" s="23">
        <v>60572.0</v>
      </c>
      <c r="C1144" s="7">
        <v>60572.0</v>
      </c>
      <c r="D1144" s="25">
        <v>0.0</v>
      </c>
      <c r="E1144" s="26"/>
    </row>
    <row r="1145" ht="15.75" hidden="1" customHeight="1">
      <c r="A1145" s="28" t="s">
        <v>3082</v>
      </c>
      <c r="B1145" s="23">
        <v>90528.0</v>
      </c>
      <c r="C1145" s="7">
        <v>90528.0</v>
      </c>
      <c r="D1145" s="25">
        <v>0.0</v>
      </c>
      <c r="E1145" s="26"/>
    </row>
    <row r="1146" ht="15.75" hidden="1" customHeight="1">
      <c r="A1146" s="28" t="s">
        <v>3084</v>
      </c>
      <c r="B1146" s="23">
        <v>1266.0</v>
      </c>
      <c r="C1146" s="7">
        <v>1266.0</v>
      </c>
      <c r="D1146" s="25">
        <v>0.0</v>
      </c>
      <c r="E1146" s="26"/>
    </row>
    <row r="1147" ht="15.75" hidden="1" customHeight="1">
      <c r="A1147" s="28" t="s">
        <v>3085</v>
      </c>
      <c r="B1147" s="23">
        <v>10448.0</v>
      </c>
      <c r="C1147" s="7">
        <v>10448.0</v>
      </c>
      <c r="D1147" s="25">
        <v>0.0</v>
      </c>
      <c r="E1147" s="26"/>
    </row>
    <row r="1148" ht="15.75" hidden="1" customHeight="1">
      <c r="A1148" s="29" t="s">
        <v>3086</v>
      </c>
      <c r="B1148" s="23">
        <v>317686.5</v>
      </c>
      <c r="C1148" s="7">
        <v>317686.5</v>
      </c>
      <c r="D1148" s="25">
        <v>0.0</v>
      </c>
      <c r="E1148" s="26"/>
    </row>
    <row r="1149" ht="15.75" hidden="1" customHeight="1">
      <c r="A1149" s="30" t="s">
        <v>3087</v>
      </c>
      <c r="B1149" s="31">
        <v>5.5</v>
      </c>
      <c r="C1149" s="25">
        <v>-673.5</v>
      </c>
      <c r="D1149" s="25">
        <v>-679.0</v>
      </c>
      <c r="E1149" s="32"/>
    </row>
    <row r="1150" ht="15.75" hidden="1" customHeight="1"/>
    <row r="1151" ht="15.75" hidden="1" customHeight="1"/>
    <row r="1152" ht="15.75" hidden="1" customHeight="1">
      <c r="A1152" s="3" t="s">
        <v>3059</v>
      </c>
      <c r="B1152" s="4"/>
      <c r="C1152" s="4"/>
      <c r="D1152" s="4"/>
      <c r="E1152" s="5"/>
    </row>
    <row r="1153" ht="15.75" hidden="1" customHeight="1">
      <c r="A1153" s="8"/>
      <c r="B1153" s="9"/>
      <c r="C1153" s="9"/>
      <c r="D1153" s="9"/>
      <c r="E1153" s="10"/>
    </row>
    <row r="1154" ht="15.75" hidden="1" customHeight="1">
      <c r="A1154" s="3" t="s">
        <v>3061</v>
      </c>
      <c r="B1154" s="4"/>
      <c r="C1154" s="4"/>
      <c r="D1154" s="4"/>
      <c r="E1154" s="5"/>
    </row>
    <row r="1155" ht="15.75" hidden="1" customHeight="1">
      <c r="A1155" s="8"/>
      <c r="B1155" s="9"/>
      <c r="C1155" s="9"/>
      <c r="D1155" s="9"/>
      <c r="E1155" s="10"/>
    </row>
    <row r="1156" ht="15.75" hidden="1" customHeight="1">
      <c r="A1156" s="11">
        <v>45747.0</v>
      </c>
      <c r="B1156" s="4"/>
      <c r="C1156" s="12" t="s">
        <v>3062</v>
      </c>
      <c r="D1156" s="13">
        <v>45747.0</v>
      </c>
      <c r="E1156" s="5"/>
    </row>
    <row r="1157" ht="15.75" hidden="1" customHeight="1">
      <c r="A1157" s="8"/>
      <c r="B1157" s="9"/>
      <c r="C1157" s="14"/>
      <c r="D1157" s="9"/>
      <c r="E1157" s="10"/>
    </row>
    <row r="1158" ht="15.75" hidden="1" customHeight="1">
      <c r="A1158" s="44" t="s">
        <v>3898</v>
      </c>
      <c r="B1158" s="5"/>
      <c r="C1158" s="14"/>
      <c r="D1158" s="45" t="s">
        <v>3898</v>
      </c>
      <c r="E1158" s="5"/>
    </row>
    <row r="1159" ht="15.75" hidden="1" customHeight="1">
      <c r="A1159" s="8"/>
      <c r="B1159" s="10"/>
      <c r="C1159" s="14"/>
      <c r="D1159" s="9"/>
      <c r="E1159" s="10"/>
    </row>
    <row r="1160" ht="15.75" hidden="1" customHeight="1">
      <c r="A1160" s="17" t="s">
        <v>3063</v>
      </c>
      <c r="B1160" s="4"/>
      <c r="C1160" s="4"/>
      <c r="D1160" s="4"/>
      <c r="E1160" s="5"/>
    </row>
    <row r="1161" ht="15.75" hidden="1" customHeight="1">
      <c r="A1161" s="18" t="s">
        <v>3064</v>
      </c>
      <c r="B1161" s="19" t="s">
        <v>3065</v>
      </c>
      <c r="C1161" s="20" t="s">
        <v>3066</v>
      </c>
      <c r="D1161" s="19" t="s">
        <v>3067</v>
      </c>
      <c r="E1161" s="21" t="s">
        <v>13</v>
      </c>
    </row>
    <row r="1162" ht="15.75" hidden="1" customHeight="1">
      <c r="A1162" s="22" t="s">
        <v>3068</v>
      </c>
      <c r="B1162" s="23">
        <v>3220.0</v>
      </c>
      <c r="C1162" s="24">
        <v>3220.0</v>
      </c>
      <c r="D1162" s="25">
        <v>0.0</v>
      </c>
      <c r="E1162" s="26"/>
    </row>
    <row r="1163" ht="15.75" hidden="1" customHeight="1">
      <c r="A1163" s="22" t="s">
        <v>3069</v>
      </c>
      <c r="B1163" s="23">
        <v>4314.0</v>
      </c>
      <c r="C1163" s="24">
        <v>4314.0</v>
      </c>
      <c r="D1163" s="25">
        <v>0.0</v>
      </c>
      <c r="E1163" s="26"/>
    </row>
    <row r="1164" ht="15.75" hidden="1" customHeight="1">
      <c r="A1164" s="22" t="s">
        <v>3070</v>
      </c>
      <c r="B1164" s="23">
        <v>0.0</v>
      </c>
      <c r="C1164" s="24"/>
      <c r="D1164" s="25">
        <v>0.0</v>
      </c>
      <c r="E1164" s="26"/>
    </row>
    <row r="1165" ht="15.75" hidden="1" customHeight="1">
      <c r="A1165" s="22" t="s">
        <v>3072</v>
      </c>
      <c r="B1165" s="23">
        <v>500.0</v>
      </c>
      <c r="C1165" s="24">
        <v>500.0</v>
      </c>
      <c r="D1165" s="25">
        <v>0.0</v>
      </c>
      <c r="E1165" s="26"/>
    </row>
    <row r="1166" ht="15.75" hidden="1" customHeight="1">
      <c r="A1166" s="27" t="s">
        <v>3074</v>
      </c>
      <c r="B1166" s="23">
        <v>0.0</v>
      </c>
      <c r="C1166" s="24"/>
      <c r="D1166" s="25">
        <v>0.0</v>
      </c>
      <c r="E1166" s="26"/>
    </row>
    <row r="1167" ht="15.75" hidden="1" customHeight="1">
      <c r="A1167" s="27" t="s">
        <v>3075</v>
      </c>
      <c r="B1167" s="23">
        <v>0.0</v>
      </c>
      <c r="C1167" s="24"/>
      <c r="D1167" s="25">
        <v>0.0</v>
      </c>
      <c r="E1167" s="26"/>
    </row>
    <row r="1168" ht="15.75" hidden="1" customHeight="1">
      <c r="A1168" s="27" t="s">
        <v>3077</v>
      </c>
      <c r="B1168" s="23">
        <v>2617.0</v>
      </c>
      <c r="C1168" s="24">
        <v>2617.0</v>
      </c>
      <c r="D1168" s="25">
        <v>0.0</v>
      </c>
      <c r="E1168" s="26"/>
    </row>
    <row r="1169" ht="15.75" hidden="1" customHeight="1">
      <c r="A1169" s="27" t="s">
        <v>3078</v>
      </c>
      <c r="B1169" s="23">
        <v>520.0</v>
      </c>
      <c r="C1169" s="24">
        <v>520.0</v>
      </c>
      <c r="D1169" s="25">
        <v>0.0</v>
      </c>
      <c r="E1169" s="26"/>
    </row>
    <row r="1170" ht="15.75" hidden="1" customHeight="1">
      <c r="A1170" s="28" t="s">
        <v>3079</v>
      </c>
      <c r="B1170" s="23">
        <v>6016.0</v>
      </c>
      <c r="C1170" s="23">
        <v>6016.0</v>
      </c>
      <c r="D1170" s="25">
        <v>0.0</v>
      </c>
      <c r="E1170" s="26"/>
    </row>
    <row r="1171" ht="15.75" hidden="1" customHeight="1">
      <c r="A1171" s="28" t="s">
        <v>3080</v>
      </c>
      <c r="B1171" s="23">
        <v>3277.0</v>
      </c>
      <c r="C1171" s="7">
        <v>3277.0</v>
      </c>
      <c r="D1171" s="25">
        <v>0.0</v>
      </c>
      <c r="E1171" s="26"/>
    </row>
    <row r="1172" ht="15.75" hidden="1" customHeight="1">
      <c r="A1172" s="28" t="s">
        <v>3081</v>
      </c>
      <c r="B1172" s="23">
        <v>7789.0</v>
      </c>
      <c r="C1172" s="7">
        <v>7789.0</v>
      </c>
      <c r="D1172" s="25">
        <v>0.0</v>
      </c>
      <c r="E1172" s="26"/>
    </row>
    <row r="1173" ht="15.75" hidden="1" customHeight="1">
      <c r="A1173" s="28" t="s">
        <v>3082</v>
      </c>
      <c r="B1173" s="23">
        <v>15372.0</v>
      </c>
      <c r="C1173" s="7">
        <v>15372.0</v>
      </c>
      <c r="D1173" s="25">
        <v>0.0</v>
      </c>
      <c r="E1173" s="26"/>
    </row>
    <row r="1174" ht="15.75" hidden="1" customHeight="1">
      <c r="A1174" s="28" t="s">
        <v>3084</v>
      </c>
      <c r="B1174" s="23">
        <v>0.0</v>
      </c>
      <c r="C1174" s="7">
        <v>0.0</v>
      </c>
      <c r="D1174" s="25">
        <v>0.0</v>
      </c>
      <c r="E1174" s="26"/>
    </row>
    <row r="1175" ht="15.75" hidden="1" customHeight="1">
      <c r="A1175" s="28" t="s">
        <v>3085</v>
      </c>
      <c r="B1175" s="23">
        <v>1839.0</v>
      </c>
      <c r="C1175" s="7">
        <v>1839.0</v>
      </c>
      <c r="D1175" s="25">
        <v>0.0</v>
      </c>
      <c r="E1175" s="26"/>
    </row>
    <row r="1176" ht="15.75" hidden="1" customHeight="1">
      <c r="A1176" s="29" t="s">
        <v>3086</v>
      </c>
      <c r="B1176" s="23">
        <v>43625.0</v>
      </c>
      <c r="C1176" s="7">
        <v>43625.0</v>
      </c>
      <c r="D1176" s="25">
        <v>0.0</v>
      </c>
      <c r="E1176" s="26"/>
    </row>
    <row r="1177" ht="15.75" hidden="1" customHeight="1">
      <c r="A1177" s="30" t="s">
        <v>3087</v>
      </c>
      <c r="B1177" s="31">
        <v>0.0</v>
      </c>
      <c r="C1177" s="25">
        <v>0.0</v>
      </c>
      <c r="D1177" s="25">
        <v>0.0</v>
      </c>
      <c r="E1177" s="32"/>
    </row>
    <row r="1178" ht="15.75" hidden="1" customHeight="1"/>
    <row r="1179" ht="15.75" hidden="1" customHeight="1"/>
    <row r="1180" ht="15.75" hidden="1" customHeight="1">
      <c r="A1180" s="3" t="s">
        <v>3059</v>
      </c>
      <c r="B1180" s="4"/>
      <c r="C1180" s="4"/>
      <c r="D1180" s="4"/>
      <c r="E1180" s="5"/>
    </row>
    <row r="1181" ht="15.75" hidden="1" customHeight="1">
      <c r="A1181" s="8"/>
      <c r="B1181" s="9"/>
      <c r="C1181" s="9"/>
      <c r="D1181" s="9"/>
      <c r="E1181" s="10"/>
    </row>
    <row r="1182" ht="15.75" hidden="1" customHeight="1">
      <c r="A1182" s="3" t="s">
        <v>3061</v>
      </c>
      <c r="B1182" s="4"/>
      <c r="C1182" s="4"/>
      <c r="D1182" s="4"/>
      <c r="E1182" s="5"/>
    </row>
    <row r="1183" ht="15.75" hidden="1" customHeight="1">
      <c r="A1183" s="8"/>
      <c r="B1183" s="9"/>
      <c r="C1183" s="9"/>
      <c r="D1183" s="9"/>
      <c r="E1183" s="10"/>
    </row>
    <row r="1184" ht="15.75" hidden="1" customHeight="1">
      <c r="A1184" s="11">
        <v>45748.0</v>
      </c>
      <c r="B1184" s="4"/>
      <c r="C1184" s="12" t="s">
        <v>3062</v>
      </c>
      <c r="D1184" s="13">
        <v>45753.0</v>
      </c>
      <c r="E1184" s="5"/>
    </row>
    <row r="1185" ht="15.75" hidden="1" customHeight="1">
      <c r="A1185" s="8"/>
      <c r="B1185" s="9"/>
      <c r="C1185" s="14"/>
      <c r="D1185" s="9"/>
      <c r="E1185" s="10"/>
    </row>
    <row r="1186" ht="15.75" hidden="1" customHeight="1">
      <c r="A1186" s="44" t="s">
        <v>3900</v>
      </c>
      <c r="B1186" s="5"/>
      <c r="C1186" s="14"/>
      <c r="D1186" s="45" t="s">
        <v>3899</v>
      </c>
      <c r="E1186" s="5"/>
    </row>
    <row r="1187" ht="15.75" hidden="1" customHeight="1">
      <c r="A1187" s="8"/>
      <c r="B1187" s="10"/>
      <c r="C1187" s="14"/>
      <c r="D1187" s="9"/>
      <c r="E1187" s="10"/>
    </row>
    <row r="1188" ht="15.75" hidden="1" customHeight="1">
      <c r="A1188" s="17" t="s">
        <v>3063</v>
      </c>
      <c r="B1188" s="4"/>
      <c r="C1188" s="4"/>
      <c r="D1188" s="4"/>
      <c r="E1188" s="5"/>
    </row>
    <row r="1189" ht="15.75" hidden="1" customHeight="1">
      <c r="A1189" s="18" t="s">
        <v>3064</v>
      </c>
      <c r="B1189" s="19" t="s">
        <v>3065</v>
      </c>
      <c r="C1189" s="20" t="s">
        <v>3066</v>
      </c>
      <c r="D1189" s="19" t="s">
        <v>3067</v>
      </c>
      <c r="E1189" s="21" t="s">
        <v>13</v>
      </c>
    </row>
    <row r="1190" ht="15.75" hidden="1" customHeight="1">
      <c r="A1190" s="22" t="s">
        <v>3068</v>
      </c>
      <c r="B1190" s="23">
        <v>33270.0</v>
      </c>
      <c r="C1190" s="24">
        <v>33275.0</v>
      </c>
      <c r="D1190" s="25">
        <v>5.0</v>
      </c>
      <c r="E1190" s="26" t="s">
        <v>3959</v>
      </c>
    </row>
    <row r="1191" ht="15.75" hidden="1" customHeight="1">
      <c r="A1191" s="22" t="s">
        <v>3069</v>
      </c>
      <c r="B1191" s="23">
        <v>21547.0</v>
      </c>
      <c r="C1191" s="24">
        <v>21547.0</v>
      </c>
      <c r="D1191" s="25">
        <v>0.0</v>
      </c>
      <c r="E1191" s="26"/>
    </row>
    <row r="1192" ht="15.75" hidden="1" customHeight="1">
      <c r="A1192" s="22" t="s">
        <v>3070</v>
      </c>
      <c r="B1192" s="23">
        <v>330.0</v>
      </c>
      <c r="C1192" s="24">
        <v>330.0</v>
      </c>
      <c r="D1192" s="25">
        <v>0.0</v>
      </c>
      <c r="E1192" s="26"/>
    </row>
    <row r="1193" ht="15.75" hidden="1" customHeight="1">
      <c r="A1193" s="22" t="s">
        <v>3072</v>
      </c>
      <c r="B1193" s="23">
        <v>2200.0</v>
      </c>
      <c r="C1193" s="24">
        <v>2200.0</v>
      </c>
      <c r="D1193" s="25">
        <v>0.0</v>
      </c>
      <c r="E1193" s="26"/>
    </row>
    <row r="1194" ht="15.75" hidden="1" customHeight="1">
      <c r="A1194" s="27" t="s">
        <v>3074</v>
      </c>
      <c r="B1194" s="23">
        <v>520.0</v>
      </c>
      <c r="C1194" s="24">
        <v>520.0</v>
      </c>
      <c r="D1194" s="25">
        <v>0.0</v>
      </c>
      <c r="E1194" s="26"/>
    </row>
    <row r="1195" ht="15.75" hidden="1" customHeight="1">
      <c r="A1195" s="27" t="s">
        <v>3075</v>
      </c>
      <c r="B1195" s="23">
        <v>0.0</v>
      </c>
      <c r="C1195" s="24"/>
      <c r="D1195" s="25">
        <v>0.0</v>
      </c>
      <c r="E1195" s="26"/>
    </row>
    <row r="1196" ht="15.75" hidden="1" customHeight="1">
      <c r="A1196" s="27" t="s">
        <v>3077</v>
      </c>
      <c r="B1196" s="23">
        <v>805.0</v>
      </c>
      <c r="C1196" s="24">
        <v>805.0</v>
      </c>
      <c r="D1196" s="25">
        <v>0.0</v>
      </c>
      <c r="E1196" s="26" t="s">
        <v>3960</v>
      </c>
    </row>
    <row r="1197" ht="15.75" hidden="1" customHeight="1">
      <c r="A1197" s="27" t="s">
        <v>3078</v>
      </c>
      <c r="B1197" s="23">
        <v>4760.0</v>
      </c>
      <c r="C1197" s="24">
        <v>4760.0</v>
      </c>
      <c r="D1197" s="25">
        <v>0.0</v>
      </c>
      <c r="E1197" s="26"/>
    </row>
    <row r="1198" ht="15.75" hidden="1" customHeight="1">
      <c r="A1198" s="28" t="s">
        <v>3079</v>
      </c>
      <c r="B1198" s="23">
        <v>54663.0</v>
      </c>
      <c r="C1198" s="23">
        <v>54663.0</v>
      </c>
      <c r="D1198" s="25">
        <v>0.0</v>
      </c>
      <c r="E1198" s="26"/>
    </row>
    <row r="1199" ht="15.75" hidden="1" customHeight="1">
      <c r="A1199" s="28" t="s">
        <v>3080</v>
      </c>
      <c r="B1199" s="23">
        <v>23431.0</v>
      </c>
      <c r="C1199" s="7">
        <v>23431.0</v>
      </c>
      <c r="D1199" s="25">
        <v>0.0</v>
      </c>
      <c r="E1199" s="26"/>
    </row>
    <row r="1200" ht="15.75" hidden="1" customHeight="1">
      <c r="A1200" s="28" t="s">
        <v>3081</v>
      </c>
      <c r="B1200" s="23">
        <v>64982.0</v>
      </c>
      <c r="C1200" s="7">
        <v>64718.0</v>
      </c>
      <c r="D1200" s="25">
        <v>-264.0</v>
      </c>
      <c r="E1200" s="26"/>
    </row>
    <row r="1201" ht="15.75" hidden="1" customHeight="1">
      <c r="A1201" s="28" t="s">
        <v>3082</v>
      </c>
      <c r="B1201" s="23">
        <v>83402.0</v>
      </c>
      <c r="C1201" s="7">
        <v>83402.0</v>
      </c>
      <c r="D1201" s="25">
        <v>0.0</v>
      </c>
      <c r="E1201" s="26"/>
    </row>
    <row r="1202" ht="15.75" hidden="1" customHeight="1">
      <c r="A1202" s="28" t="s">
        <v>3084</v>
      </c>
      <c r="B1202" s="23">
        <v>598.0</v>
      </c>
      <c r="C1202" s="7">
        <v>598.0</v>
      </c>
      <c r="D1202" s="25">
        <v>0.0</v>
      </c>
      <c r="E1202" s="26"/>
    </row>
    <row r="1203" ht="15.75" hidden="1" customHeight="1">
      <c r="A1203" s="28" t="s">
        <v>3085</v>
      </c>
      <c r="B1203" s="23">
        <v>9459.0</v>
      </c>
      <c r="C1203" s="7">
        <v>9459.0</v>
      </c>
      <c r="D1203" s="25">
        <v>0.0</v>
      </c>
      <c r="E1203" s="26"/>
    </row>
    <row r="1204" ht="15.75" hidden="1" customHeight="1">
      <c r="A1204" s="29" t="s">
        <v>3086</v>
      </c>
      <c r="B1204" s="23">
        <v>290507.0</v>
      </c>
      <c r="C1204" s="7">
        <v>290243.0</v>
      </c>
      <c r="D1204" s="25">
        <v>-264.0</v>
      </c>
      <c r="E1204" s="26"/>
    </row>
    <row r="1205" ht="15.75" hidden="1" customHeight="1">
      <c r="A1205" s="30" t="s">
        <v>3087</v>
      </c>
      <c r="B1205" s="31">
        <v>1.0</v>
      </c>
      <c r="C1205" s="25">
        <v>6.0</v>
      </c>
      <c r="D1205" s="25">
        <v>5.0</v>
      </c>
      <c r="E1205" s="32"/>
    </row>
    <row r="1206" ht="15.75" hidden="1" customHeight="1"/>
    <row r="1207" ht="15.75" hidden="1" customHeight="1"/>
    <row r="1208" ht="15.75" hidden="1" customHeight="1">
      <c r="A1208" s="3" t="s">
        <v>3059</v>
      </c>
      <c r="B1208" s="4"/>
      <c r="C1208" s="4"/>
      <c r="D1208" s="4"/>
      <c r="E1208" s="5"/>
    </row>
    <row r="1209" ht="15.75" hidden="1" customHeight="1">
      <c r="A1209" s="8"/>
      <c r="B1209" s="9"/>
      <c r="C1209" s="9"/>
      <c r="D1209" s="9"/>
      <c r="E1209" s="10"/>
    </row>
    <row r="1210" ht="15.75" hidden="1" customHeight="1">
      <c r="A1210" s="3" t="s">
        <v>3061</v>
      </c>
      <c r="B1210" s="4"/>
      <c r="C1210" s="4"/>
      <c r="D1210" s="4"/>
      <c r="E1210" s="5"/>
    </row>
    <row r="1211" ht="15.75" hidden="1" customHeight="1">
      <c r="A1211" s="8"/>
      <c r="B1211" s="9"/>
      <c r="C1211" s="9"/>
      <c r="D1211" s="9"/>
      <c r="E1211" s="10"/>
    </row>
    <row r="1212" ht="15.75" hidden="1" customHeight="1">
      <c r="A1212" s="11">
        <v>45754.0</v>
      </c>
      <c r="B1212" s="4"/>
      <c r="C1212" s="12" t="s">
        <v>3062</v>
      </c>
      <c r="D1212" s="13">
        <v>45760.0</v>
      </c>
      <c r="E1212" s="5"/>
    </row>
    <row r="1213" ht="15.75" hidden="1" customHeight="1">
      <c r="A1213" s="8"/>
      <c r="B1213" s="9"/>
      <c r="C1213" s="14"/>
      <c r="D1213" s="9"/>
      <c r="E1213" s="10"/>
    </row>
    <row r="1214" ht="15.75" hidden="1" customHeight="1">
      <c r="A1214" s="44" t="s">
        <v>3898</v>
      </c>
      <c r="B1214" s="5"/>
      <c r="C1214" s="14"/>
      <c r="D1214" s="45" t="s">
        <v>3899</v>
      </c>
      <c r="E1214" s="5"/>
    </row>
    <row r="1215" ht="15.75" hidden="1" customHeight="1">
      <c r="A1215" s="8"/>
      <c r="B1215" s="10"/>
      <c r="C1215" s="14"/>
      <c r="D1215" s="9"/>
      <c r="E1215" s="10"/>
    </row>
    <row r="1216" ht="15.75" hidden="1" customHeight="1">
      <c r="A1216" s="17" t="s">
        <v>3063</v>
      </c>
      <c r="B1216" s="4"/>
      <c r="C1216" s="4"/>
      <c r="D1216" s="4"/>
      <c r="E1216" s="5"/>
    </row>
    <row r="1217" ht="15.75" hidden="1" customHeight="1">
      <c r="A1217" s="18" t="s">
        <v>3064</v>
      </c>
      <c r="B1217" s="19" t="s">
        <v>3065</v>
      </c>
      <c r="C1217" s="20" t="s">
        <v>3066</v>
      </c>
      <c r="D1217" s="19" t="s">
        <v>3067</v>
      </c>
      <c r="E1217" s="21" t="s">
        <v>13</v>
      </c>
    </row>
    <row r="1218" ht="15.75" hidden="1" customHeight="1">
      <c r="A1218" s="22" t="s">
        <v>3068</v>
      </c>
      <c r="B1218" s="23">
        <v>25868.0</v>
      </c>
      <c r="C1218" s="24">
        <v>30601.0</v>
      </c>
      <c r="D1218" s="25">
        <v>4733.0</v>
      </c>
      <c r="E1218" s="26" t="s">
        <v>3948</v>
      </c>
    </row>
    <row r="1219" ht="15.75" hidden="1" customHeight="1">
      <c r="A1219" s="22" t="s">
        <v>3069</v>
      </c>
      <c r="B1219" s="23">
        <v>32317.0</v>
      </c>
      <c r="C1219" s="24">
        <v>32317.0</v>
      </c>
      <c r="D1219" s="25">
        <v>0.0</v>
      </c>
      <c r="E1219" s="26"/>
    </row>
    <row r="1220" ht="15.75" hidden="1" customHeight="1">
      <c r="A1220" s="22" t="s">
        <v>3070</v>
      </c>
      <c r="B1220" s="23">
        <v>160.0</v>
      </c>
      <c r="C1220" s="24">
        <v>160.0</v>
      </c>
      <c r="D1220" s="25">
        <v>0.0</v>
      </c>
      <c r="E1220" s="26"/>
    </row>
    <row r="1221" ht="15.75" hidden="1" customHeight="1">
      <c r="A1221" s="22" t="s">
        <v>3072</v>
      </c>
      <c r="B1221" s="23">
        <v>3300.0</v>
      </c>
      <c r="C1221" s="24">
        <v>3300.0</v>
      </c>
      <c r="D1221" s="25">
        <v>0.0</v>
      </c>
      <c r="E1221" s="26"/>
    </row>
    <row r="1222" ht="15.75" hidden="1" customHeight="1">
      <c r="A1222" s="27" t="s">
        <v>3074</v>
      </c>
      <c r="B1222" s="23">
        <v>600.0</v>
      </c>
      <c r="C1222" s="24"/>
      <c r="D1222" s="25">
        <v>-600.0</v>
      </c>
      <c r="E1222" s="26"/>
    </row>
    <row r="1223" ht="15.75" hidden="1" customHeight="1">
      <c r="A1223" s="27" t="s">
        <v>3075</v>
      </c>
      <c r="B1223" s="23">
        <v>120.0</v>
      </c>
      <c r="C1223" s="24">
        <v>120.0</v>
      </c>
      <c r="D1223" s="25">
        <v>0.0</v>
      </c>
      <c r="E1223" s="26"/>
    </row>
    <row r="1224" ht="15.75" hidden="1" customHeight="1">
      <c r="A1224" s="27" t="s">
        <v>3077</v>
      </c>
      <c r="B1224" s="23">
        <v>1131.0</v>
      </c>
      <c r="C1224" s="24">
        <v>1131.0</v>
      </c>
      <c r="D1224" s="25">
        <v>0.0</v>
      </c>
      <c r="E1224" s="26"/>
    </row>
    <row r="1225" ht="15.75" hidden="1" customHeight="1">
      <c r="A1225" s="27" t="s">
        <v>3078</v>
      </c>
      <c r="B1225" s="23">
        <v>5680.0</v>
      </c>
      <c r="C1225" s="24">
        <v>5680.0</v>
      </c>
      <c r="D1225" s="25">
        <v>0.0</v>
      </c>
      <c r="E1225" s="26"/>
    </row>
    <row r="1226" ht="15.75" hidden="1" customHeight="1">
      <c r="A1226" s="28" t="s">
        <v>3079</v>
      </c>
      <c r="B1226" s="23">
        <v>73790.0</v>
      </c>
      <c r="C1226" s="23">
        <v>73790.0</v>
      </c>
      <c r="D1226" s="25">
        <v>0.0</v>
      </c>
      <c r="E1226" s="26"/>
    </row>
    <row r="1227" ht="15.75" hidden="1" customHeight="1">
      <c r="A1227" s="28" t="s">
        <v>3080</v>
      </c>
      <c r="B1227" s="23">
        <v>32770.0</v>
      </c>
      <c r="C1227" s="7">
        <v>32770.0</v>
      </c>
      <c r="D1227" s="25">
        <v>0.0</v>
      </c>
      <c r="E1227" s="26"/>
    </row>
    <row r="1228" ht="15.75" hidden="1" customHeight="1">
      <c r="A1228" s="28" t="s">
        <v>3081</v>
      </c>
      <c r="B1228" s="23">
        <v>69223.0</v>
      </c>
      <c r="C1228" s="7">
        <v>68686.0</v>
      </c>
      <c r="D1228" s="25">
        <v>-537.0</v>
      </c>
      <c r="E1228" s="26"/>
    </row>
    <row r="1229" ht="15.75" hidden="1" customHeight="1">
      <c r="A1229" s="28" t="s">
        <v>3082</v>
      </c>
      <c r="B1229" s="23">
        <v>103095.0</v>
      </c>
      <c r="C1229" s="7">
        <v>103095.0</v>
      </c>
      <c r="D1229" s="25">
        <v>0.0</v>
      </c>
      <c r="E1229" s="26"/>
    </row>
    <row r="1230" ht="15.75" hidden="1" customHeight="1">
      <c r="A1230" s="28" t="s">
        <v>3084</v>
      </c>
      <c r="B1230" s="23">
        <v>9088.0</v>
      </c>
      <c r="C1230" s="7">
        <v>9088.0</v>
      </c>
      <c r="D1230" s="25">
        <v>0.0</v>
      </c>
      <c r="E1230" s="26"/>
    </row>
    <row r="1231" ht="15.75" hidden="1" customHeight="1">
      <c r="A1231" s="28" t="s">
        <v>3085</v>
      </c>
      <c r="B1231" s="23">
        <v>9320.0</v>
      </c>
      <c r="C1231" s="7">
        <v>9320.0</v>
      </c>
      <c r="D1231" s="25">
        <v>0.0</v>
      </c>
      <c r="E1231" s="26"/>
    </row>
    <row r="1232" ht="15.75" hidden="1" customHeight="1">
      <c r="A1232" s="29" t="s">
        <v>3086</v>
      </c>
      <c r="B1232" s="23">
        <v>357135.5</v>
      </c>
      <c r="C1232" s="7">
        <v>356598.5</v>
      </c>
      <c r="D1232" s="25">
        <v>-537.0</v>
      </c>
      <c r="E1232" s="26"/>
    </row>
    <row r="1233" ht="15.75" hidden="1" customHeight="1">
      <c r="A1233" s="30" t="s">
        <v>3087</v>
      </c>
      <c r="B1233" s="31">
        <v>6.5</v>
      </c>
      <c r="C1233" s="25">
        <v>4139.5</v>
      </c>
      <c r="D1233" s="25">
        <v>4133.0</v>
      </c>
      <c r="E1233" s="32"/>
    </row>
    <row r="1234" ht="15.75" hidden="1" customHeight="1"/>
    <row r="1235" ht="15.75" hidden="1" customHeight="1"/>
    <row r="1236" ht="15.75" hidden="1" customHeight="1">
      <c r="A1236" s="3" t="s">
        <v>3059</v>
      </c>
      <c r="B1236" s="4"/>
      <c r="C1236" s="4"/>
      <c r="D1236" s="4"/>
      <c r="E1236" s="5"/>
    </row>
    <row r="1237" ht="15.75" hidden="1" customHeight="1">
      <c r="A1237" s="8"/>
      <c r="B1237" s="9"/>
      <c r="C1237" s="9"/>
      <c r="D1237" s="9"/>
      <c r="E1237" s="10"/>
    </row>
    <row r="1238" ht="15.75" hidden="1" customHeight="1">
      <c r="A1238" s="3" t="s">
        <v>3061</v>
      </c>
      <c r="B1238" s="4"/>
      <c r="C1238" s="4"/>
      <c r="D1238" s="4"/>
      <c r="E1238" s="5"/>
    </row>
    <row r="1239" ht="15.75" hidden="1" customHeight="1">
      <c r="A1239" s="8"/>
      <c r="B1239" s="9"/>
      <c r="C1239" s="9"/>
      <c r="D1239" s="9"/>
      <c r="E1239" s="10"/>
    </row>
    <row r="1240" ht="15.75" hidden="1" customHeight="1">
      <c r="A1240" s="11">
        <v>45761.0</v>
      </c>
      <c r="B1240" s="4"/>
      <c r="C1240" s="12" t="s">
        <v>3062</v>
      </c>
      <c r="D1240" s="13">
        <v>45767.0</v>
      </c>
      <c r="E1240" s="5"/>
    </row>
    <row r="1241" ht="15.75" hidden="1" customHeight="1">
      <c r="A1241" s="8"/>
      <c r="B1241" s="9"/>
      <c r="C1241" s="14"/>
      <c r="D1241" s="9"/>
      <c r="E1241" s="10"/>
    </row>
    <row r="1242" ht="15.75" hidden="1" customHeight="1">
      <c r="A1242" s="44" t="s">
        <v>3898</v>
      </c>
      <c r="B1242" s="5"/>
      <c r="C1242" s="14"/>
      <c r="D1242" s="45" t="s">
        <v>3899</v>
      </c>
      <c r="E1242" s="5"/>
    </row>
    <row r="1243" ht="15.75" hidden="1" customHeight="1">
      <c r="A1243" s="8"/>
      <c r="B1243" s="10"/>
      <c r="C1243" s="14"/>
      <c r="D1243" s="9"/>
      <c r="E1243" s="10"/>
    </row>
    <row r="1244" ht="15.75" hidden="1" customHeight="1">
      <c r="A1244" s="17" t="s">
        <v>3063</v>
      </c>
      <c r="B1244" s="4"/>
      <c r="C1244" s="4"/>
      <c r="D1244" s="4"/>
      <c r="E1244" s="5"/>
    </row>
    <row r="1245" ht="15.75" hidden="1" customHeight="1">
      <c r="A1245" s="18" t="s">
        <v>3064</v>
      </c>
      <c r="B1245" s="19" t="s">
        <v>3065</v>
      </c>
      <c r="C1245" s="20" t="s">
        <v>3066</v>
      </c>
      <c r="D1245" s="19" t="s">
        <v>3067</v>
      </c>
      <c r="E1245" s="21" t="s">
        <v>13</v>
      </c>
    </row>
    <row r="1246" ht="15.75" hidden="1" customHeight="1">
      <c r="A1246" s="22" t="s">
        <v>3068</v>
      </c>
      <c r="B1246" s="23">
        <v>35634.0</v>
      </c>
      <c r="C1246" s="24">
        <v>34834.0</v>
      </c>
      <c r="D1246" s="25">
        <v>-800.0</v>
      </c>
      <c r="E1246" s="26" t="s">
        <v>3961</v>
      </c>
    </row>
    <row r="1247" ht="15.75" hidden="1" customHeight="1">
      <c r="A1247" s="22" t="s">
        <v>3069</v>
      </c>
      <c r="B1247" s="23">
        <v>28549.5</v>
      </c>
      <c r="C1247" s="24">
        <v>28549.5</v>
      </c>
      <c r="D1247" s="25">
        <v>0.0</v>
      </c>
      <c r="E1247" s="26"/>
    </row>
    <row r="1248" ht="15.75" hidden="1" customHeight="1">
      <c r="A1248" s="22" t="s">
        <v>3070</v>
      </c>
      <c r="B1248" s="23">
        <v>1850.0</v>
      </c>
      <c r="C1248" s="24">
        <v>1850.0</v>
      </c>
      <c r="D1248" s="25">
        <v>0.0</v>
      </c>
      <c r="E1248" s="26"/>
    </row>
    <row r="1249" ht="15.75" hidden="1" customHeight="1">
      <c r="A1249" s="22" t="s">
        <v>3072</v>
      </c>
      <c r="B1249" s="23">
        <v>2600.0</v>
      </c>
      <c r="C1249" s="24">
        <v>3400.0</v>
      </c>
      <c r="D1249" s="25">
        <v>800.0</v>
      </c>
      <c r="E1249" s="26"/>
    </row>
    <row r="1250" ht="15.75" hidden="1" customHeight="1">
      <c r="A1250" s="27" t="s">
        <v>3074</v>
      </c>
      <c r="B1250" s="23">
        <v>120.0</v>
      </c>
      <c r="C1250" s="24"/>
      <c r="D1250" s="25">
        <v>-120.0</v>
      </c>
      <c r="E1250" s="26"/>
    </row>
    <row r="1251" ht="15.75" hidden="1" customHeight="1">
      <c r="A1251" s="27" t="s">
        <v>3075</v>
      </c>
      <c r="B1251" s="23">
        <v>0.0</v>
      </c>
      <c r="C1251" s="24"/>
      <c r="D1251" s="25">
        <v>0.0</v>
      </c>
      <c r="E1251" s="26"/>
    </row>
    <row r="1252" ht="15.75" hidden="1" customHeight="1">
      <c r="A1252" s="27" t="s">
        <v>3077</v>
      </c>
      <c r="B1252" s="23">
        <v>540.0</v>
      </c>
      <c r="C1252" s="24">
        <v>120.0</v>
      </c>
      <c r="D1252" s="25">
        <v>-420.0</v>
      </c>
      <c r="E1252" s="26"/>
    </row>
    <row r="1253" ht="15.75" hidden="1" customHeight="1">
      <c r="A1253" s="27" t="s">
        <v>3078</v>
      </c>
      <c r="B1253" s="23">
        <v>5120.0</v>
      </c>
      <c r="C1253" s="24">
        <v>5540.0</v>
      </c>
      <c r="D1253" s="25">
        <v>420.0</v>
      </c>
      <c r="E1253" s="26"/>
    </row>
    <row r="1254" ht="15.75" hidden="1" customHeight="1">
      <c r="A1254" s="28" t="s">
        <v>3079</v>
      </c>
      <c r="B1254" s="23">
        <v>78357.0</v>
      </c>
      <c r="C1254" s="23">
        <v>78357.0</v>
      </c>
      <c r="D1254" s="25">
        <v>0.0</v>
      </c>
      <c r="E1254" s="26"/>
    </row>
    <row r="1255" ht="15.75" hidden="1" customHeight="1">
      <c r="A1255" s="28" t="s">
        <v>3080</v>
      </c>
      <c r="B1255" s="23">
        <v>27155.0</v>
      </c>
      <c r="C1255" s="7">
        <v>27155.0</v>
      </c>
      <c r="D1255" s="25">
        <v>0.0</v>
      </c>
      <c r="E1255" s="26"/>
    </row>
    <row r="1256" ht="15.75" hidden="1" customHeight="1">
      <c r="A1256" s="28" t="s">
        <v>3081</v>
      </c>
      <c r="B1256" s="23">
        <v>59181.0</v>
      </c>
      <c r="C1256" s="7">
        <v>59181.0</v>
      </c>
      <c r="D1256" s="25">
        <v>0.0</v>
      </c>
      <c r="E1256" s="26"/>
    </row>
    <row r="1257" ht="15.75" hidden="1" customHeight="1">
      <c r="A1257" s="28" t="s">
        <v>3082</v>
      </c>
      <c r="B1257" s="23">
        <v>85458.0</v>
      </c>
      <c r="C1257" s="7">
        <v>85458.0</v>
      </c>
      <c r="D1257" s="25">
        <v>0.0</v>
      </c>
      <c r="E1257" s="26"/>
    </row>
    <row r="1258" ht="15.75" hidden="1" customHeight="1">
      <c r="A1258" s="28" t="s">
        <v>3084</v>
      </c>
      <c r="B1258" s="23">
        <v>1577.0</v>
      </c>
      <c r="C1258" s="7">
        <v>1577.0</v>
      </c>
      <c r="D1258" s="25">
        <v>0.0</v>
      </c>
      <c r="E1258" s="26"/>
    </row>
    <row r="1259" ht="15.75" hidden="1" customHeight="1">
      <c r="A1259" s="28" t="s">
        <v>3085</v>
      </c>
      <c r="B1259" s="23">
        <v>8647.0</v>
      </c>
      <c r="C1259" s="7">
        <v>8373.0</v>
      </c>
      <c r="D1259" s="25">
        <v>-274.0</v>
      </c>
      <c r="E1259" s="26"/>
    </row>
    <row r="1260" ht="15.75" hidden="1" customHeight="1">
      <c r="A1260" s="29" t="s">
        <v>3086</v>
      </c>
      <c r="B1260" s="23">
        <v>326140.0</v>
      </c>
      <c r="C1260" s="7">
        <v>325866.0</v>
      </c>
      <c r="D1260" s="25">
        <v>-274.0</v>
      </c>
      <c r="E1260" s="26"/>
    </row>
    <row r="1261" ht="15.75" hidden="1" customHeight="1">
      <c r="A1261" s="30" t="s">
        <v>3087</v>
      </c>
      <c r="B1261" s="31">
        <v>1.5</v>
      </c>
      <c r="C1261" s="25">
        <v>155.5</v>
      </c>
      <c r="D1261" s="25">
        <v>154.0</v>
      </c>
      <c r="E1261" s="32"/>
    </row>
    <row r="1262" ht="15.75" hidden="1" customHeight="1"/>
    <row r="1263" ht="15.75" hidden="1" customHeight="1"/>
    <row r="1264" ht="15.75" hidden="1" customHeight="1">
      <c r="A1264" s="3" t="s">
        <v>3059</v>
      </c>
      <c r="B1264" s="4"/>
      <c r="C1264" s="4"/>
      <c r="D1264" s="4"/>
      <c r="E1264" s="5"/>
    </row>
    <row r="1265" ht="15.75" hidden="1" customHeight="1">
      <c r="A1265" s="8"/>
      <c r="B1265" s="9"/>
      <c r="C1265" s="9"/>
      <c r="D1265" s="9"/>
      <c r="E1265" s="10"/>
    </row>
    <row r="1266" ht="15.75" hidden="1" customHeight="1">
      <c r="A1266" s="3" t="s">
        <v>3061</v>
      </c>
      <c r="B1266" s="4"/>
      <c r="C1266" s="4"/>
      <c r="D1266" s="4"/>
      <c r="E1266" s="5"/>
    </row>
    <row r="1267" ht="15.75" hidden="1" customHeight="1">
      <c r="A1267" s="8"/>
      <c r="B1267" s="9"/>
      <c r="C1267" s="9"/>
      <c r="D1267" s="9"/>
      <c r="E1267" s="10"/>
    </row>
    <row r="1268" ht="15.75" hidden="1" customHeight="1">
      <c r="A1268" s="11">
        <v>45768.0</v>
      </c>
      <c r="B1268" s="4"/>
      <c r="C1268" s="12" t="s">
        <v>3062</v>
      </c>
      <c r="D1268" s="13">
        <v>45774.0</v>
      </c>
      <c r="E1268" s="5"/>
    </row>
    <row r="1269" ht="15.75" hidden="1" customHeight="1">
      <c r="A1269" s="8"/>
      <c r="B1269" s="9"/>
      <c r="C1269" s="14"/>
      <c r="D1269" s="9"/>
      <c r="E1269" s="10"/>
    </row>
    <row r="1270" ht="15.75" hidden="1" customHeight="1">
      <c r="A1270" s="44" t="s">
        <v>3898</v>
      </c>
      <c r="B1270" s="5"/>
      <c r="C1270" s="14"/>
      <c r="D1270" s="45" t="s">
        <v>3899</v>
      </c>
      <c r="E1270" s="5"/>
    </row>
    <row r="1271" ht="15.75" hidden="1" customHeight="1">
      <c r="A1271" s="8"/>
      <c r="B1271" s="10"/>
      <c r="C1271" s="14"/>
      <c r="D1271" s="9"/>
      <c r="E1271" s="10"/>
    </row>
    <row r="1272" ht="15.75" hidden="1" customHeight="1">
      <c r="A1272" s="17" t="s">
        <v>3063</v>
      </c>
      <c r="B1272" s="4"/>
      <c r="C1272" s="4"/>
      <c r="D1272" s="4"/>
      <c r="E1272" s="5"/>
    </row>
    <row r="1273" ht="15.75" hidden="1" customHeight="1">
      <c r="A1273" s="18" t="s">
        <v>3064</v>
      </c>
      <c r="B1273" s="19" t="s">
        <v>3065</v>
      </c>
      <c r="C1273" s="20" t="s">
        <v>3066</v>
      </c>
      <c r="D1273" s="19" t="s">
        <v>3067</v>
      </c>
      <c r="E1273" s="21" t="s">
        <v>13</v>
      </c>
    </row>
    <row r="1274" ht="15.75" hidden="1" customHeight="1">
      <c r="A1274" s="22" t="s">
        <v>3068</v>
      </c>
      <c r="B1274" s="23">
        <v>44383.0</v>
      </c>
      <c r="C1274" s="24">
        <v>44383.0</v>
      </c>
      <c r="D1274" s="25">
        <v>0.0</v>
      </c>
      <c r="E1274" s="26" t="s">
        <v>3962</v>
      </c>
    </row>
    <row r="1275" ht="15.75" hidden="1" customHeight="1">
      <c r="A1275" s="22" t="s">
        <v>3069</v>
      </c>
      <c r="B1275" s="23">
        <v>29358.0</v>
      </c>
      <c r="C1275" s="24">
        <v>29358.0</v>
      </c>
      <c r="D1275" s="25">
        <v>0.0</v>
      </c>
      <c r="E1275" s="26"/>
    </row>
    <row r="1276" ht="15.75" hidden="1" customHeight="1">
      <c r="A1276" s="22" t="s">
        <v>3070</v>
      </c>
      <c r="B1276" s="23">
        <v>375.0</v>
      </c>
      <c r="C1276" s="24">
        <v>375.0</v>
      </c>
      <c r="D1276" s="25">
        <v>0.0</v>
      </c>
      <c r="E1276" s="26"/>
    </row>
    <row r="1277" ht="15.75" hidden="1" customHeight="1">
      <c r="A1277" s="22" t="s">
        <v>3072</v>
      </c>
      <c r="B1277" s="23">
        <v>1500.0</v>
      </c>
      <c r="C1277" s="24">
        <v>1500.0</v>
      </c>
      <c r="D1277" s="25">
        <v>0.0</v>
      </c>
      <c r="E1277" s="26"/>
    </row>
    <row r="1278" ht="15.75" hidden="1" customHeight="1">
      <c r="A1278" s="27" t="s">
        <v>3074</v>
      </c>
      <c r="B1278" s="23">
        <v>0.0</v>
      </c>
      <c r="C1278" s="24"/>
      <c r="D1278" s="25">
        <v>0.0</v>
      </c>
      <c r="E1278" s="26"/>
    </row>
    <row r="1279" ht="15.75" hidden="1" customHeight="1">
      <c r="A1279" s="27" t="s">
        <v>3075</v>
      </c>
      <c r="B1279" s="23">
        <v>0.0</v>
      </c>
      <c r="C1279" s="24"/>
      <c r="D1279" s="25">
        <v>0.0</v>
      </c>
      <c r="E1279" s="26"/>
    </row>
    <row r="1280" ht="15.75" hidden="1" customHeight="1">
      <c r="A1280" s="27" t="s">
        <v>3077</v>
      </c>
      <c r="B1280" s="23">
        <v>0.0</v>
      </c>
      <c r="C1280" s="24"/>
      <c r="D1280" s="25">
        <v>0.0</v>
      </c>
      <c r="E1280" s="26"/>
    </row>
    <row r="1281" ht="15.75" hidden="1" customHeight="1">
      <c r="A1281" s="27" t="s">
        <v>3078</v>
      </c>
      <c r="B1281" s="23">
        <v>7280.0</v>
      </c>
      <c r="C1281" s="24">
        <v>7080.0</v>
      </c>
      <c r="D1281" s="25">
        <v>-200.0</v>
      </c>
      <c r="E1281" s="26"/>
    </row>
    <row r="1282" ht="15.75" hidden="1" customHeight="1">
      <c r="A1282" s="28" t="s">
        <v>3079</v>
      </c>
      <c r="B1282" s="23">
        <v>84175.9</v>
      </c>
      <c r="C1282" s="23">
        <v>84175.9</v>
      </c>
      <c r="D1282" s="25">
        <v>0.0</v>
      </c>
      <c r="E1282" s="26"/>
    </row>
    <row r="1283" ht="15.75" hidden="1" customHeight="1">
      <c r="A1283" s="28" t="s">
        <v>3080</v>
      </c>
      <c r="B1283" s="23">
        <v>33950.0</v>
      </c>
      <c r="C1283" s="7">
        <v>33950.0</v>
      </c>
      <c r="D1283" s="25">
        <v>0.0</v>
      </c>
      <c r="E1283" s="26"/>
    </row>
    <row r="1284" ht="15.75" hidden="1" customHeight="1">
      <c r="A1284" s="28" t="s">
        <v>3081</v>
      </c>
      <c r="B1284" s="23">
        <v>68667.0</v>
      </c>
      <c r="C1284" s="7">
        <v>68403.0</v>
      </c>
      <c r="D1284" s="25">
        <v>-264.0</v>
      </c>
      <c r="E1284" s="26"/>
    </row>
    <row r="1285" ht="15.75" hidden="1" customHeight="1">
      <c r="A1285" s="28" t="s">
        <v>3082</v>
      </c>
      <c r="B1285" s="23">
        <v>91262.0</v>
      </c>
      <c r="C1285" s="7">
        <v>91262.0</v>
      </c>
      <c r="D1285" s="25">
        <v>0.0</v>
      </c>
      <c r="E1285" s="26"/>
    </row>
    <row r="1286" ht="15.75" hidden="1" customHeight="1">
      <c r="A1286" s="28" t="s">
        <v>3084</v>
      </c>
      <c r="B1286" s="23">
        <v>2226.0</v>
      </c>
      <c r="C1286" s="7">
        <v>2226.0</v>
      </c>
      <c r="D1286" s="25">
        <v>0.0</v>
      </c>
      <c r="E1286" s="26"/>
    </row>
    <row r="1287" ht="15.75" hidden="1" customHeight="1">
      <c r="A1287" s="28" t="s">
        <v>3085</v>
      </c>
      <c r="B1287" s="23">
        <v>17925.0</v>
      </c>
      <c r="C1287" s="7">
        <v>17925.0</v>
      </c>
      <c r="D1287" s="25">
        <v>0.0</v>
      </c>
      <c r="E1287" s="26"/>
    </row>
    <row r="1288" ht="15.75" hidden="1" customHeight="1">
      <c r="A1288" s="29" t="s">
        <v>3086</v>
      </c>
      <c r="B1288" s="23">
        <v>363158.9000000001</v>
      </c>
      <c r="C1288" s="7">
        <v>362894.90000000014</v>
      </c>
      <c r="D1288" s="25">
        <v>-263.9999999999418</v>
      </c>
      <c r="E1288" s="26"/>
    </row>
    <row r="1289" ht="15.75" hidden="1" customHeight="1">
      <c r="A1289" s="30" t="s">
        <v>3087</v>
      </c>
      <c r="B1289" s="31">
        <v>17.999999999952706</v>
      </c>
      <c r="C1289" s="25">
        <v>-182.00000000011642</v>
      </c>
      <c r="D1289" s="25">
        <v>-200.00000000006912</v>
      </c>
      <c r="E1289" s="32"/>
    </row>
    <row r="1290" ht="15.75" hidden="1" customHeight="1"/>
    <row r="1291" ht="15.75" hidden="1" customHeight="1"/>
    <row r="1292" ht="15.75" hidden="1" customHeight="1">
      <c r="A1292" s="3" t="s">
        <v>3059</v>
      </c>
      <c r="B1292" s="4"/>
      <c r="C1292" s="4"/>
      <c r="D1292" s="4"/>
      <c r="E1292" s="5"/>
    </row>
    <row r="1293" ht="15.75" hidden="1" customHeight="1">
      <c r="A1293" s="8"/>
      <c r="B1293" s="9"/>
      <c r="C1293" s="9"/>
      <c r="D1293" s="9"/>
      <c r="E1293" s="10"/>
    </row>
    <row r="1294" ht="15.75" hidden="1" customHeight="1">
      <c r="A1294" s="3" t="s">
        <v>3061</v>
      </c>
      <c r="B1294" s="4"/>
      <c r="C1294" s="4"/>
      <c r="D1294" s="4"/>
      <c r="E1294" s="5"/>
    </row>
    <row r="1295" ht="15.75" hidden="1" customHeight="1">
      <c r="A1295" s="8"/>
      <c r="B1295" s="9"/>
      <c r="C1295" s="9"/>
      <c r="D1295" s="9"/>
      <c r="E1295" s="10"/>
    </row>
    <row r="1296" ht="15.75" hidden="1" customHeight="1">
      <c r="A1296" s="11">
        <v>45775.0</v>
      </c>
      <c r="B1296" s="4"/>
      <c r="C1296" s="12" t="s">
        <v>3062</v>
      </c>
      <c r="D1296" s="13">
        <v>45777.0</v>
      </c>
      <c r="E1296" s="5"/>
    </row>
    <row r="1297" ht="15.75" hidden="1" customHeight="1">
      <c r="A1297" s="8"/>
      <c r="B1297" s="9"/>
      <c r="C1297" s="14"/>
      <c r="D1297" s="9"/>
      <c r="E1297" s="10"/>
    </row>
    <row r="1298" ht="15.75" hidden="1" customHeight="1">
      <c r="A1298" s="44" t="s">
        <v>3898</v>
      </c>
      <c r="B1298" s="5"/>
      <c r="C1298" s="14"/>
      <c r="D1298" s="45" t="s">
        <v>3901</v>
      </c>
      <c r="E1298" s="5"/>
    </row>
    <row r="1299" ht="15.75" hidden="1" customHeight="1">
      <c r="A1299" s="8"/>
      <c r="B1299" s="10"/>
      <c r="C1299" s="14"/>
      <c r="D1299" s="9"/>
      <c r="E1299" s="10"/>
    </row>
    <row r="1300" ht="15.75" hidden="1" customHeight="1">
      <c r="A1300" s="17" t="s">
        <v>3063</v>
      </c>
      <c r="B1300" s="4"/>
      <c r="C1300" s="4"/>
      <c r="D1300" s="4"/>
      <c r="E1300" s="5"/>
    </row>
    <row r="1301" ht="15.75" hidden="1" customHeight="1">
      <c r="A1301" s="18" t="s">
        <v>3064</v>
      </c>
      <c r="B1301" s="19" t="s">
        <v>3065</v>
      </c>
      <c r="C1301" s="20" t="s">
        <v>3066</v>
      </c>
      <c r="D1301" s="19" t="s">
        <v>3067</v>
      </c>
      <c r="E1301" s="21" t="s">
        <v>13</v>
      </c>
    </row>
    <row r="1302" ht="15.75" hidden="1" customHeight="1">
      <c r="A1302" s="22" t="s">
        <v>3068</v>
      </c>
      <c r="B1302" s="23">
        <v>11129.0</v>
      </c>
      <c r="C1302" s="24">
        <v>11129.0</v>
      </c>
      <c r="D1302" s="25">
        <v>0.0</v>
      </c>
      <c r="E1302" s="26"/>
    </row>
    <row r="1303" ht="15.75" hidden="1" customHeight="1">
      <c r="A1303" s="22" t="s">
        <v>3069</v>
      </c>
      <c r="B1303" s="23">
        <v>10522.0</v>
      </c>
      <c r="C1303" s="24">
        <v>10522.0</v>
      </c>
      <c r="D1303" s="25">
        <v>0.0</v>
      </c>
      <c r="E1303" s="26"/>
    </row>
    <row r="1304" ht="15.75" hidden="1" customHeight="1">
      <c r="A1304" s="22" t="s">
        <v>3070</v>
      </c>
      <c r="B1304" s="23">
        <v>280.0</v>
      </c>
      <c r="C1304" s="24">
        <v>280.0</v>
      </c>
      <c r="D1304" s="25">
        <v>0.0</v>
      </c>
      <c r="E1304" s="26"/>
    </row>
    <row r="1305" ht="15.75" hidden="1" customHeight="1">
      <c r="A1305" s="22" t="s">
        <v>3072</v>
      </c>
      <c r="B1305" s="23">
        <v>0.0</v>
      </c>
      <c r="C1305" s="24"/>
      <c r="D1305" s="25">
        <v>0.0</v>
      </c>
      <c r="E1305" s="26"/>
    </row>
    <row r="1306" ht="15.75" hidden="1" customHeight="1">
      <c r="A1306" s="27" t="s">
        <v>3074</v>
      </c>
      <c r="B1306" s="23">
        <v>280.0</v>
      </c>
      <c r="C1306" s="24"/>
      <c r="D1306" s="25">
        <v>-280.0</v>
      </c>
      <c r="E1306" s="26"/>
    </row>
    <row r="1307" ht="15.75" hidden="1" customHeight="1">
      <c r="A1307" s="27" t="s">
        <v>3075</v>
      </c>
      <c r="B1307" s="23">
        <v>0.0</v>
      </c>
      <c r="C1307" s="24"/>
      <c r="D1307" s="25">
        <v>0.0</v>
      </c>
      <c r="E1307" s="26"/>
    </row>
    <row r="1308" ht="15.75" hidden="1" customHeight="1">
      <c r="A1308" s="27" t="s">
        <v>3077</v>
      </c>
      <c r="B1308" s="23">
        <v>0.0</v>
      </c>
      <c r="C1308" s="24"/>
      <c r="D1308" s="25">
        <v>0.0</v>
      </c>
      <c r="E1308" s="26"/>
    </row>
    <row r="1309" ht="15.75" hidden="1" customHeight="1">
      <c r="A1309" s="27" t="s">
        <v>3078</v>
      </c>
      <c r="B1309" s="23">
        <v>3040.0</v>
      </c>
      <c r="C1309" s="24">
        <v>3320.0</v>
      </c>
      <c r="D1309" s="25">
        <v>280.0</v>
      </c>
      <c r="E1309" s="26"/>
    </row>
    <row r="1310" ht="15.75" hidden="1" customHeight="1">
      <c r="A1310" s="28" t="s">
        <v>3079</v>
      </c>
      <c r="B1310" s="23">
        <v>21233.0</v>
      </c>
      <c r="C1310" s="23">
        <v>21233.0</v>
      </c>
      <c r="D1310" s="25">
        <v>0.0</v>
      </c>
      <c r="E1310" s="26"/>
    </row>
    <row r="1311" ht="15.75" hidden="1" customHeight="1">
      <c r="A1311" s="28" t="s">
        <v>3080</v>
      </c>
      <c r="B1311" s="23">
        <v>9475.0</v>
      </c>
      <c r="C1311" s="7">
        <v>9475.0</v>
      </c>
      <c r="D1311" s="25">
        <v>0.0</v>
      </c>
      <c r="E1311" s="26"/>
    </row>
    <row r="1312" ht="15.75" hidden="1" customHeight="1">
      <c r="A1312" s="28" t="s">
        <v>3081</v>
      </c>
      <c r="B1312" s="23">
        <v>20977.0</v>
      </c>
      <c r="C1312" s="7">
        <v>20977.0</v>
      </c>
      <c r="D1312" s="25">
        <v>0.0</v>
      </c>
      <c r="E1312" s="26"/>
    </row>
    <row r="1313" ht="15.75" hidden="1" customHeight="1">
      <c r="A1313" s="28" t="s">
        <v>3082</v>
      </c>
      <c r="B1313" s="23">
        <v>33570.0</v>
      </c>
      <c r="C1313" s="7">
        <v>33570.0</v>
      </c>
      <c r="D1313" s="25">
        <v>0.0</v>
      </c>
      <c r="E1313" s="26"/>
    </row>
    <row r="1314" ht="15.75" hidden="1" customHeight="1">
      <c r="A1314" s="28" t="s">
        <v>3084</v>
      </c>
      <c r="B1314" s="23">
        <v>503.0</v>
      </c>
      <c r="C1314" s="7">
        <v>503.0</v>
      </c>
      <c r="D1314" s="25">
        <v>0.0</v>
      </c>
      <c r="E1314" s="26"/>
    </row>
    <row r="1315" ht="15.75" hidden="1" customHeight="1">
      <c r="A1315" s="28" t="s">
        <v>3085</v>
      </c>
      <c r="B1315" s="23">
        <v>3319.0</v>
      </c>
      <c r="C1315" s="7">
        <v>3319.0</v>
      </c>
      <c r="D1315" s="25">
        <v>0.0</v>
      </c>
      <c r="E1315" s="26"/>
    </row>
    <row r="1316" ht="15.75" hidden="1" customHeight="1">
      <c r="A1316" s="29" t="s">
        <v>3086</v>
      </c>
      <c r="B1316" s="23">
        <v>111005.5</v>
      </c>
      <c r="C1316" s="7">
        <v>111005.5</v>
      </c>
      <c r="D1316" s="25">
        <v>0.0</v>
      </c>
      <c r="E1316" s="26"/>
    </row>
    <row r="1317" ht="15.75" hidden="1" customHeight="1">
      <c r="A1317" s="30" t="s">
        <v>3087</v>
      </c>
      <c r="B1317" s="31">
        <v>3.5</v>
      </c>
      <c r="C1317" s="25">
        <v>3.5</v>
      </c>
      <c r="D1317" s="25">
        <v>0.0</v>
      </c>
      <c r="E1317" s="32"/>
    </row>
    <row r="1318" ht="15.75" hidden="1" customHeight="1"/>
    <row r="1319" ht="15.75" hidden="1" customHeight="1"/>
    <row r="1320" ht="15.75" hidden="1" customHeight="1">
      <c r="A1320" s="3" t="s">
        <v>3059</v>
      </c>
      <c r="B1320" s="4"/>
      <c r="C1320" s="4"/>
      <c r="D1320" s="4"/>
      <c r="E1320" s="5"/>
    </row>
    <row r="1321" ht="15.75" hidden="1" customHeight="1">
      <c r="A1321" s="8"/>
      <c r="B1321" s="9"/>
      <c r="C1321" s="9"/>
      <c r="D1321" s="9"/>
      <c r="E1321" s="10"/>
    </row>
    <row r="1322" ht="15.75" hidden="1" customHeight="1">
      <c r="A1322" s="3" t="s">
        <v>3061</v>
      </c>
      <c r="B1322" s="4"/>
      <c r="C1322" s="4"/>
      <c r="D1322" s="4"/>
      <c r="E1322" s="5"/>
    </row>
    <row r="1323" ht="15.75" hidden="1" customHeight="1">
      <c r="A1323" s="8"/>
      <c r="B1323" s="9"/>
      <c r="C1323" s="9"/>
      <c r="D1323" s="9"/>
      <c r="E1323" s="10"/>
    </row>
    <row r="1324" ht="15.75" hidden="1" customHeight="1">
      <c r="A1324" s="11">
        <v>45778.0</v>
      </c>
      <c r="B1324" s="4"/>
      <c r="C1324" s="12" t="s">
        <v>3062</v>
      </c>
      <c r="D1324" s="13">
        <v>45781.0</v>
      </c>
      <c r="E1324" s="5"/>
    </row>
    <row r="1325" ht="15.75" hidden="1" customHeight="1">
      <c r="A1325" s="8"/>
      <c r="B1325" s="9"/>
      <c r="C1325" s="14"/>
      <c r="D1325" s="9"/>
      <c r="E1325" s="10"/>
    </row>
    <row r="1326" ht="15.75" hidden="1" customHeight="1">
      <c r="A1326" s="44" t="s">
        <v>3913</v>
      </c>
      <c r="B1326" s="5"/>
      <c r="C1326" s="14"/>
      <c r="D1326" s="45" t="s">
        <v>3899</v>
      </c>
      <c r="E1326" s="5"/>
    </row>
    <row r="1327" ht="15.75" hidden="1" customHeight="1">
      <c r="A1327" s="8"/>
      <c r="B1327" s="10"/>
      <c r="C1327" s="14"/>
      <c r="D1327" s="9"/>
      <c r="E1327" s="10"/>
    </row>
    <row r="1328" ht="15.75" hidden="1" customHeight="1">
      <c r="A1328" s="17" t="s">
        <v>3063</v>
      </c>
      <c r="B1328" s="4"/>
      <c r="C1328" s="4"/>
      <c r="D1328" s="4"/>
      <c r="E1328" s="5"/>
    </row>
    <row r="1329" ht="15.75" hidden="1" customHeight="1">
      <c r="A1329" s="18" t="s">
        <v>3064</v>
      </c>
      <c r="B1329" s="19" t="s">
        <v>3065</v>
      </c>
      <c r="C1329" s="20" t="s">
        <v>3066</v>
      </c>
      <c r="D1329" s="19" t="s">
        <v>3067</v>
      </c>
      <c r="E1329" s="21" t="s">
        <v>13</v>
      </c>
    </row>
    <row r="1330" ht="15.75" hidden="1" customHeight="1">
      <c r="A1330" s="22" t="s">
        <v>3068</v>
      </c>
      <c r="B1330" s="23">
        <v>22819.0</v>
      </c>
      <c r="C1330" s="24">
        <v>22819.0</v>
      </c>
      <c r="D1330" s="25">
        <v>0.0</v>
      </c>
      <c r="E1330" s="26" t="s">
        <v>3959</v>
      </c>
    </row>
    <row r="1331" ht="15.75" hidden="1" customHeight="1">
      <c r="A1331" s="22" t="s">
        <v>3069</v>
      </c>
      <c r="B1331" s="23">
        <v>15671.0</v>
      </c>
      <c r="C1331" s="24">
        <v>15671.0</v>
      </c>
      <c r="D1331" s="25">
        <v>0.0</v>
      </c>
      <c r="E1331" s="26"/>
    </row>
    <row r="1332" ht="15.75" hidden="1" customHeight="1">
      <c r="A1332" s="22" t="s">
        <v>3070</v>
      </c>
      <c r="B1332" s="23">
        <v>0.0</v>
      </c>
      <c r="C1332" s="24"/>
      <c r="D1332" s="25">
        <v>0.0</v>
      </c>
      <c r="E1332" s="26"/>
    </row>
    <row r="1333" ht="15.75" hidden="1" customHeight="1">
      <c r="A1333" s="22" t="s">
        <v>3072</v>
      </c>
      <c r="B1333" s="23">
        <v>1000.0</v>
      </c>
      <c r="C1333" s="24">
        <v>1000.0</v>
      </c>
      <c r="D1333" s="25">
        <v>0.0</v>
      </c>
      <c r="E1333" s="26"/>
    </row>
    <row r="1334" ht="15.75" hidden="1" customHeight="1">
      <c r="A1334" s="27" t="s">
        <v>3074</v>
      </c>
      <c r="B1334" s="23">
        <v>0.0</v>
      </c>
      <c r="C1334" s="24"/>
      <c r="D1334" s="25">
        <v>0.0</v>
      </c>
      <c r="E1334" s="26"/>
    </row>
    <row r="1335" ht="15.75" hidden="1" customHeight="1">
      <c r="A1335" s="27" t="s">
        <v>3075</v>
      </c>
      <c r="B1335" s="23">
        <v>0.0</v>
      </c>
      <c r="C1335" s="24"/>
      <c r="D1335" s="25">
        <v>0.0</v>
      </c>
      <c r="E1335" s="26"/>
    </row>
    <row r="1336" ht="15.75" hidden="1" customHeight="1">
      <c r="A1336" s="27" t="s">
        <v>3077</v>
      </c>
      <c r="B1336" s="23">
        <v>1120.0</v>
      </c>
      <c r="C1336" s="24">
        <v>1120.0</v>
      </c>
      <c r="D1336" s="25">
        <v>0.0</v>
      </c>
      <c r="E1336" s="26" t="s">
        <v>3963</v>
      </c>
    </row>
    <row r="1337" ht="15.75" hidden="1" customHeight="1">
      <c r="A1337" s="27" t="s">
        <v>3078</v>
      </c>
      <c r="B1337" s="23">
        <v>4240.0</v>
      </c>
      <c r="C1337" s="24">
        <v>4240.0</v>
      </c>
      <c r="D1337" s="25">
        <v>0.0</v>
      </c>
      <c r="E1337" s="26"/>
    </row>
    <row r="1338" ht="15.75" hidden="1" customHeight="1">
      <c r="A1338" s="28" t="s">
        <v>3079</v>
      </c>
      <c r="B1338" s="23">
        <v>51133.0</v>
      </c>
      <c r="C1338" s="23">
        <v>51133.0</v>
      </c>
      <c r="D1338" s="25">
        <v>0.0</v>
      </c>
      <c r="E1338" s="26"/>
    </row>
    <row r="1339" ht="15.75" hidden="1" customHeight="1">
      <c r="A1339" s="28" t="s">
        <v>3080</v>
      </c>
      <c r="B1339" s="23">
        <v>18362.0</v>
      </c>
      <c r="C1339" s="7">
        <v>18362.0</v>
      </c>
      <c r="D1339" s="25">
        <v>0.0</v>
      </c>
      <c r="E1339" s="26"/>
    </row>
    <row r="1340" ht="15.75" hidden="1" customHeight="1">
      <c r="A1340" s="28" t="s">
        <v>3081</v>
      </c>
      <c r="B1340" s="23">
        <v>29940.0</v>
      </c>
      <c r="C1340" s="7">
        <v>29940.0</v>
      </c>
      <c r="D1340" s="25">
        <v>0.0</v>
      </c>
      <c r="E1340" s="26"/>
    </row>
    <row r="1341" ht="15.75" hidden="1" customHeight="1">
      <c r="A1341" s="28" t="s">
        <v>3082</v>
      </c>
      <c r="B1341" s="23">
        <v>52867.0</v>
      </c>
      <c r="C1341" s="7">
        <v>52867.0</v>
      </c>
      <c r="D1341" s="25">
        <v>0.0</v>
      </c>
      <c r="E1341" s="26"/>
    </row>
    <row r="1342" ht="15.75" hidden="1" customHeight="1">
      <c r="A1342" s="28" t="s">
        <v>3084</v>
      </c>
      <c r="B1342" s="23">
        <v>1503.0</v>
      </c>
      <c r="C1342" s="7">
        <v>1503.0</v>
      </c>
      <c r="D1342" s="25">
        <v>0.0</v>
      </c>
      <c r="E1342" s="26"/>
    </row>
    <row r="1343" ht="15.75" hidden="1" customHeight="1">
      <c r="A1343" s="28" t="s">
        <v>3085</v>
      </c>
      <c r="B1343" s="23">
        <v>7175.0</v>
      </c>
      <c r="C1343" s="7">
        <v>7175.0</v>
      </c>
      <c r="D1343" s="25">
        <v>0.0</v>
      </c>
      <c r="E1343" s="26"/>
    </row>
    <row r="1344" ht="15.75" hidden="1" customHeight="1">
      <c r="A1344" s="29" t="s">
        <v>3086</v>
      </c>
      <c r="B1344" s="23">
        <v>198654.0</v>
      </c>
      <c r="C1344" s="7">
        <v>198654.0</v>
      </c>
      <c r="D1344" s="25">
        <v>0.0</v>
      </c>
      <c r="E1344" s="26"/>
    </row>
    <row r="1345" ht="15.75" hidden="1" customHeight="1">
      <c r="A1345" s="30" t="s">
        <v>3087</v>
      </c>
      <c r="B1345" s="31">
        <v>1.0</v>
      </c>
      <c r="C1345" s="25">
        <v>1.0</v>
      </c>
      <c r="D1345" s="25">
        <v>0.0</v>
      </c>
      <c r="E1345" s="32"/>
    </row>
    <row r="1346" ht="15.75" hidden="1" customHeight="1"/>
    <row r="1347" ht="15.75" hidden="1" customHeight="1"/>
    <row r="1348" ht="15.75" hidden="1" customHeight="1">
      <c r="A1348" s="3" t="s">
        <v>3059</v>
      </c>
      <c r="B1348" s="4"/>
      <c r="C1348" s="4"/>
      <c r="D1348" s="4"/>
      <c r="E1348" s="5"/>
    </row>
    <row r="1349" ht="15.75" hidden="1" customHeight="1">
      <c r="A1349" s="8"/>
      <c r="B1349" s="9"/>
      <c r="C1349" s="9"/>
      <c r="D1349" s="9"/>
      <c r="E1349" s="10"/>
    </row>
    <row r="1350" ht="15.75" hidden="1" customHeight="1">
      <c r="A1350" s="3" t="s">
        <v>3061</v>
      </c>
      <c r="B1350" s="4"/>
      <c r="C1350" s="4"/>
      <c r="D1350" s="4"/>
      <c r="E1350" s="5"/>
    </row>
    <row r="1351" ht="15.75" hidden="1" customHeight="1">
      <c r="A1351" s="8"/>
      <c r="B1351" s="9"/>
      <c r="C1351" s="9"/>
      <c r="D1351" s="9"/>
      <c r="E1351" s="10"/>
    </row>
    <row r="1352" ht="15.75" hidden="1" customHeight="1">
      <c r="A1352" s="11">
        <v>45782.0</v>
      </c>
      <c r="B1352" s="4"/>
      <c r="C1352" s="12" t="s">
        <v>3062</v>
      </c>
      <c r="D1352" s="13">
        <v>45788.0</v>
      </c>
      <c r="E1352" s="5"/>
    </row>
    <row r="1353" ht="15.75" hidden="1" customHeight="1">
      <c r="A1353" s="8"/>
      <c r="B1353" s="9"/>
      <c r="C1353" s="14"/>
      <c r="D1353" s="9"/>
      <c r="E1353" s="10"/>
    </row>
    <row r="1354" ht="15.75" hidden="1" customHeight="1">
      <c r="A1354" s="44" t="s">
        <v>3898</v>
      </c>
      <c r="B1354" s="5"/>
      <c r="C1354" s="14"/>
      <c r="D1354" s="45" t="s">
        <v>3899</v>
      </c>
      <c r="E1354" s="5"/>
    </row>
    <row r="1355" ht="15.75" hidden="1" customHeight="1">
      <c r="A1355" s="8"/>
      <c r="B1355" s="10"/>
      <c r="C1355" s="14"/>
      <c r="D1355" s="9"/>
      <c r="E1355" s="10"/>
    </row>
    <row r="1356" ht="15.75" hidden="1" customHeight="1">
      <c r="A1356" s="17" t="s">
        <v>3063</v>
      </c>
      <c r="B1356" s="4"/>
      <c r="C1356" s="4"/>
      <c r="D1356" s="4"/>
      <c r="E1356" s="5"/>
    </row>
    <row r="1357" ht="15.75" hidden="1" customHeight="1">
      <c r="A1357" s="18" t="s">
        <v>3064</v>
      </c>
      <c r="B1357" s="19" t="s">
        <v>3065</v>
      </c>
      <c r="C1357" s="20" t="s">
        <v>3066</v>
      </c>
      <c r="D1357" s="19" t="s">
        <v>3067</v>
      </c>
      <c r="E1357" s="21" t="s">
        <v>13</v>
      </c>
    </row>
    <row r="1358" ht="15.75" hidden="1" customHeight="1">
      <c r="A1358" s="22" t="s">
        <v>3068</v>
      </c>
      <c r="B1358" s="23">
        <v>34368.0</v>
      </c>
      <c r="C1358" s="24">
        <v>33168.0</v>
      </c>
      <c r="D1358" s="25">
        <v>-1200.0</v>
      </c>
      <c r="E1358" s="26" t="s">
        <v>3964</v>
      </c>
    </row>
    <row r="1359" ht="15.75" hidden="1" customHeight="1">
      <c r="A1359" s="22" t="s">
        <v>3069</v>
      </c>
      <c r="B1359" s="23">
        <v>30498.0</v>
      </c>
      <c r="C1359" s="24">
        <v>30498.0</v>
      </c>
      <c r="D1359" s="25">
        <v>0.0</v>
      </c>
      <c r="E1359" s="26"/>
    </row>
    <row r="1360" ht="15.75" hidden="1" customHeight="1">
      <c r="A1360" s="22" t="s">
        <v>3070</v>
      </c>
      <c r="B1360" s="23">
        <v>700.0</v>
      </c>
      <c r="C1360" s="24">
        <v>700.0</v>
      </c>
      <c r="D1360" s="25">
        <v>0.0</v>
      </c>
      <c r="E1360" s="26"/>
    </row>
    <row r="1361" ht="15.75" hidden="1" customHeight="1">
      <c r="A1361" s="22" t="s">
        <v>3072</v>
      </c>
      <c r="B1361" s="23">
        <v>2000.0</v>
      </c>
      <c r="C1361" s="24">
        <v>2000.0</v>
      </c>
      <c r="D1361" s="25">
        <v>0.0</v>
      </c>
      <c r="E1361" s="26"/>
    </row>
    <row r="1362" ht="15.75" hidden="1" customHeight="1">
      <c r="A1362" s="27" t="s">
        <v>3074</v>
      </c>
      <c r="B1362" s="23">
        <v>416.0</v>
      </c>
      <c r="C1362" s="24">
        <v>416.0</v>
      </c>
      <c r="D1362" s="25">
        <v>0.0</v>
      </c>
      <c r="E1362" s="26" t="s">
        <v>3965</v>
      </c>
    </row>
    <row r="1363" ht="15.75" hidden="1" customHeight="1">
      <c r="A1363" s="27" t="s">
        <v>3075</v>
      </c>
      <c r="B1363" s="23">
        <v>0.0</v>
      </c>
      <c r="C1363" s="24"/>
      <c r="D1363" s="25">
        <v>0.0</v>
      </c>
      <c r="E1363" s="26"/>
    </row>
    <row r="1364" ht="15.75" hidden="1" customHeight="1">
      <c r="A1364" s="27" t="s">
        <v>3077</v>
      </c>
      <c r="B1364" s="23">
        <v>1173.0</v>
      </c>
      <c r="C1364" s="24">
        <v>1173.0</v>
      </c>
      <c r="D1364" s="25">
        <v>0.0</v>
      </c>
      <c r="E1364" s="26" t="s">
        <v>3966</v>
      </c>
    </row>
    <row r="1365" ht="15.75" hidden="1" customHeight="1">
      <c r="A1365" s="27" t="s">
        <v>3078</v>
      </c>
      <c r="B1365" s="23">
        <v>6600.0</v>
      </c>
      <c r="C1365" s="24">
        <v>6640.0</v>
      </c>
      <c r="D1365" s="25">
        <v>40.0</v>
      </c>
      <c r="E1365" s="26"/>
    </row>
    <row r="1366" ht="15.75" hidden="1" customHeight="1">
      <c r="A1366" s="28" t="s">
        <v>3079</v>
      </c>
      <c r="B1366" s="23">
        <v>65953.0</v>
      </c>
      <c r="C1366" s="23">
        <v>65953.0</v>
      </c>
      <c r="D1366" s="25">
        <v>0.0</v>
      </c>
      <c r="E1366" s="26"/>
    </row>
    <row r="1367" ht="15.75" hidden="1" customHeight="1">
      <c r="A1367" s="28" t="s">
        <v>3080</v>
      </c>
      <c r="B1367" s="23">
        <v>37004.0</v>
      </c>
      <c r="C1367" s="7">
        <v>37004.0</v>
      </c>
      <c r="D1367" s="25">
        <v>0.0</v>
      </c>
      <c r="E1367" s="26"/>
    </row>
    <row r="1368" ht="15.75" hidden="1" customHeight="1">
      <c r="A1368" s="28" t="s">
        <v>3081</v>
      </c>
      <c r="B1368" s="23">
        <v>64937.0</v>
      </c>
      <c r="C1368" s="7">
        <v>64937.0</v>
      </c>
      <c r="D1368" s="25">
        <v>0.0</v>
      </c>
      <c r="E1368" s="26"/>
    </row>
    <row r="1369" ht="15.75" hidden="1" customHeight="1">
      <c r="A1369" s="28" t="s">
        <v>3082</v>
      </c>
      <c r="B1369" s="23">
        <v>97043.0</v>
      </c>
      <c r="C1369" s="7">
        <v>97381.0</v>
      </c>
      <c r="D1369" s="25">
        <v>338.0</v>
      </c>
      <c r="E1369" s="26"/>
    </row>
    <row r="1370" ht="15.75" hidden="1" customHeight="1">
      <c r="A1370" s="28" t="s">
        <v>3084</v>
      </c>
      <c r="B1370" s="23">
        <v>2280.0</v>
      </c>
      <c r="C1370" s="7">
        <v>2280.0</v>
      </c>
      <c r="D1370" s="25">
        <v>0.0</v>
      </c>
      <c r="E1370" s="26"/>
    </row>
    <row r="1371" ht="15.75" hidden="1" customHeight="1">
      <c r="A1371" s="28" t="s">
        <v>3085</v>
      </c>
      <c r="B1371" s="23">
        <v>13662.0</v>
      </c>
      <c r="C1371" s="7">
        <v>13662.0</v>
      </c>
      <c r="D1371" s="25">
        <v>0.0</v>
      </c>
      <c r="E1371" s="26"/>
    </row>
    <row r="1372" ht="15.75" hidden="1" customHeight="1">
      <c r="A1372" s="29" t="s">
        <v>3086</v>
      </c>
      <c r="B1372" s="23">
        <v>342967.5</v>
      </c>
      <c r="C1372" s="7">
        <v>343305.5</v>
      </c>
      <c r="D1372" s="25">
        <v>338.0</v>
      </c>
      <c r="E1372" s="26"/>
    </row>
    <row r="1373" ht="15.75" hidden="1" customHeight="1">
      <c r="A1373" s="30" t="s">
        <v>3087</v>
      </c>
      <c r="B1373" s="31">
        <v>4.5</v>
      </c>
      <c r="C1373" s="25">
        <v>-1155.5</v>
      </c>
      <c r="D1373" s="25">
        <v>-1160.0</v>
      </c>
      <c r="E1373" s="32"/>
    </row>
    <row r="1374" ht="15.75" hidden="1" customHeight="1"/>
    <row r="1375" ht="15.75" hidden="1" customHeight="1"/>
    <row r="1376" ht="15.75" hidden="1" customHeight="1">
      <c r="A1376" s="3" t="s">
        <v>3059</v>
      </c>
      <c r="B1376" s="4"/>
      <c r="C1376" s="4"/>
      <c r="D1376" s="4"/>
      <c r="E1376" s="5"/>
    </row>
    <row r="1377" ht="15.75" hidden="1" customHeight="1">
      <c r="A1377" s="8"/>
      <c r="B1377" s="9"/>
      <c r="C1377" s="9"/>
      <c r="D1377" s="9"/>
      <c r="E1377" s="10"/>
    </row>
    <row r="1378" ht="15.75" hidden="1" customHeight="1">
      <c r="A1378" s="3" t="s">
        <v>3061</v>
      </c>
      <c r="B1378" s="4"/>
      <c r="C1378" s="4"/>
      <c r="D1378" s="4"/>
      <c r="E1378" s="5"/>
    </row>
    <row r="1379" ht="15.75" hidden="1" customHeight="1">
      <c r="A1379" s="8"/>
      <c r="B1379" s="9"/>
      <c r="C1379" s="9"/>
      <c r="D1379" s="9"/>
      <c r="E1379" s="10"/>
    </row>
    <row r="1380" ht="15.75" hidden="1" customHeight="1">
      <c r="A1380" s="11">
        <v>45789.0</v>
      </c>
      <c r="B1380" s="4"/>
      <c r="C1380" s="12" t="s">
        <v>3062</v>
      </c>
      <c r="D1380" s="13">
        <v>45795.0</v>
      </c>
      <c r="E1380" s="5"/>
    </row>
    <row r="1381" ht="15.75" hidden="1" customHeight="1">
      <c r="A1381" s="8"/>
      <c r="B1381" s="9"/>
      <c r="C1381" s="14"/>
      <c r="D1381" s="9"/>
      <c r="E1381" s="10"/>
    </row>
    <row r="1382" ht="15.75" hidden="1" customHeight="1">
      <c r="A1382" s="44" t="s">
        <v>3898</v>
      </c>
      <c r="B1382" s="5"/>
      <c r="C1382" s="14"/>
      <c r="D1382" s="45" t="s">
        <v>3899</v>
      </c>
      <c r="E1382" s="5"/>
    </row>
    <row r="1383" ht="15.75" hidden="1" customHeight="1">
      <c r="A1383" s="8"/>
      <c r="B1383" s="10"/>
      <c r="C1383" s="14"/>
      <c r="D1383" s="9"/>
      <c r="E1383" s="10"/>
    </row>
    <row r="1384" ht="15.75" hidden="1" customHeight="1">
      <c r="A1384" s="17" t="s">
        <v>3063</v>
      </c>
      <c r="B1384" s="4"/>
      <c r="C1384" s="4"/>
      <c r="D1384" s="4"/>
      <c r="E1384" s="5"/>
    </row>
    <row r="1385" ht="15.75" hidden="1" customHeight="1">
      <c r="A1385" s="18" t="s">
        <v>3064</v>
      </c>
      <c r="B1385" s="19" t="s">
        <v>3065</v>
      </c>
      <c r="C1385" s="20" t="s">
        <v>3066</v>
      </c>
      <c r="D1385" s="19" t="s">
        <v>3067</v>
      </c>
      <c r="E1385" s="21" t="s">
        <v>13</v>
      </c>
    </row>
    <row r="1386" ht="15.75" hidden="1" customHeight="1">
      <c r="A1386" s="22" t="s">
        <v>3068</v>
      </c>
      <c r="B1386" s="23">
        <v>36188.0</v>
      </c>
      <c r="C1386" s="24">
        <v>37428.0</v>
      </c>
      <c r="D1386" s="25">
        <v>1240.0</v>
      </c>
      <c r="E1386" s="26" t="s">
        <v>3967</v>
      </c>
    </row>
    <row r="1387" ht="15.75" hidden="1" customHeight="1">
      <c r="A1387" s="22" t="s">
        <v>3069</v>
      </c>
      <c r="B1387" s="23">
        <v>28220.5</v>
      </c>
      <c r="C1387" s="24">
        <v>28220.5</v>
      </c>
      <c r="D1387" s="25">
        <v>0.0</v>
      </c>
      <c r="E1387" s="26"/>
    </row>
    <row r="1388" ht="15.75" hidden="1" customHeight="1">
      <c r="A1388" s="22" t="s">
        <v>3070</v>
      </c>
      <c r="B1388" s="23">
        <v>0.0</v>
      </c>
      <c r="C1388" s="24"/>
      <c r="D1388" s="25">
        <v>0.0</v>
      </c>
      <c r="E1388" s="26"/>
    </row>
    <row r="1389" ht="15.75" hidden="1" customHeight="1">
      <c r="A1389" s="22" t="s">
        <v>3072</v>
      </c>
      <c r="B1389" s="23">
        <v>3300.0</v>
      </c>
      <c r="C1389" s="24">
        <v>3300.0</v>
      </c>
      <c r="D1389" s="25">
        <v>0.0</v>
      </c>
      <c r="E1389" s="26"/>
    </row>
    <row r="1390" ht="15.75" hidden="1" customHeight="1">
      <c r="A1390" s="27" t="s">
        <v>3074</v>
      </c>
      <c r="B1390" s="23">
        <v>0.0</v>
      </c>
      <c r="C1390" s="24"/>
      <c r="D1390" s="25">
        <v>0.0</v>
      </c>
      <c r="E1390" s="26"/>
    </row>
    <row r="1391" ht="15.75" hidden="1" customHeight="1">
      <c r="A1391" s="27" t="s">
        <v>3075</v>
      </c>
      <c r="B1391" s="23">
        <v>90.0</v>
      </c>
      <c r="C1391" s="24">
        <v>90.0</v>
      </c>
      <c r="D1391" s="25">
        <v>0.0</v>
      </c>
      <c r="E1391" s="26" t="s">
        <v>3968</v>
      </c>
    </row>
    <row r="1392" ht="15.75" hidden="1" customHeight="1">
      <c r="A1392" s="27" t="s">
        <v>3077</v>
      </c>
      <c r="B1392" s="23">
        <v>2074.0</v>
      </c>
      <c r="C1392" s="24">
        <v>2074.0</v>
      </c>
      <c r="D1392" s="25">
        <v>0.0</v>
      </c>
      <c r="E1392" s="26" t="s">
        <v>3969</v>
      </c>
    </row>
    <row r="1393" ht="15.75" hidden="1" customHeight="1">
      <c r="A1393" s="27" t="s">
        <v>3078</v>
      </c>
      <c r="B1393" s="23">
        <v>6680.0</v>
      </c>
      <c r="C1393" s="24">
        <v>6760.0</v>
      </c>
      <c r="D1393" s="25">
        <v>80.0</v>
      </c>
      <c r="E1393" s="26"/>
    </row>
    <row r="1394" ht="15.75" hidden="1" customHeight="1">
      <c r="A1394" s="28" t="s">
        <v>3079</v>
      </c>
      <c r="B1394" s="23">
        <v>70827.0</v>
      </c>
      <c r="C1394" s="23">
        <v>70827.0</v>
      </c>
      <c r="D1394" s="25">
        <v>0.0</v>
      </c>
      <c r="E1394" s="26"/>
    </row>
    <row r="1395" ht="15.75" hidden="1" customHeight="1">
      <c r="A1395" s="28" t="s">
        <v>3080</v>
      </c>
      <c r="B1395" s="23">
        <v>37311.0</v>
      </c>
      <c r="C1395" s="7">
        <v>37311.0</v>
      </c>
      <c r="D1395" s="25">
        <v>0.0</v>
      </c>
      <c r="E1395" s="26"/>
    </row>
    <row r="1396" ht="15.75" hidden="1" customHeight="1">
      <c r="A1396" s="28" t="s">
        <v>3081</v>
      </c>
      <c r="B1396" s="23">
        <v>61086.0</v>
      </c>
      <c r="C1396" s="7">
        <v>61086.0</v>
      </c>
      <c r="D1396" s="25">
        <v>0.0</v>
      </c>
      <c r="E1396" s="26"/>
    </row>
    <row r="1397" ht="15.75" hidden="1" customHeight="1">
      <c r="A1397" s="28" t="s">
        <v>3082</v>
      </c>
      <c r="B1397" s="23">
        <v>100575.0</v>
      </c>
      <c r="C1397" s="7">
        <v>100575.0</v>
      </c>
      <c r="D1397" s="25">
        <v>0.0</v>
      </c>
      <c r="E1397" s="26"/>
    </row>
    <row r="1398" ht="15.75" hidden="1" customHeight="1">
      <c r="A1398" s="28" t="s">
        <v>3084</v>
      </c>
      <c r="B1398" s="23">
        <v>1297.0</v>
      </c>
      <c r="C1398" s="7">
        <v>1297.0</v>
      </c>
      <c r="D1398" s="25">
        <v>0.0</v>
      </c>
      <c r="E1398" s="26"/>
    </row>
    <row r="1399" ht="15.75" hidden="1" customHeight="1">
      <c r="A1399" s="28" t="s">
        <v>3085</v>
      </c>
      <c r="B1399" s="23">
        <v>14194.0</v>
      </c>
      <c r="C1399" s="7">
        <v>13815.0</v>
      </c>
      <c r="D1399" s="25">
        <v>-379.0</v>
      </c>
      <c r="E1399" s="26"/>
    </row>
    <row r="1400" ht="15.75" hidden="1" customHeight="1">
      <c r="A1400" s="29" t="s">
        <v>3086</v>
      </c>
      <c r="B1400" s="23">
        <v>347648.0</v>
      </c>
      <c r="C1400" s="7">
        <v>347269.0</v>
      </c>
      <c r="D1400" s="25">
        <v>-379.0</v>
      </c>
      <c r="E1400" s="26"/>
    </row>
    <row r="1401" ht="15.75" hidden="1" customHeight="1">
      <c r="A1401" s="30" t="s">
        <v>3087</v>
      </c>
      <c r="B1401" s="31">
        <v>0.5</v>
      </c>
      <c r="C1401" s="25">
        <v>1699.5</v>
      </c>
      <c r="D1401" s="25">
        <v>1699.0</v>
      </c>
      <c r="E1401" s="32"/>
    </row>
    <row r="1402" ht="15.75" hidden="1" customHeight="1"/>
    <row r="1403" ht="15.75" hidden="1" customHeight="1"/>
    <row r="1404" ht="15.75" hidden="1" customHeight="1">
      <c r="A1404" s="3" t="s">
        <v>3059</v>
      </c>
      <c r="B1404" s="4"/>
      <c r="C1404" s="4"/>
      <c r="D1404" s="4"/>
      <c r="E1404" s="5"/>
    </row>
    <row r="1405" ht="15.75" hidden="1" customHeight="1">
      <c r="A1405" s="8"/>
      <c r="B1405" s="9"/>
      <c r="C1405" s="9"/>
      <c r="D1405" s="9"/>
      <c r="E1405" s="10"/>
    </row>
    <row r="1406" ht="15.75" hidden="1" customHeight="1">
      <c r="A1406" s="3" t="s">
        <v>3061</v>
      </c>
      <c r="B1406" s="4"/>
      <c r="C1406" s="4"/>
      <c r="D1406" s="4"/>
      <c r="E1406" s="5"/>
    </row>
    <row r="1407" ht="15.75" hidden="1" customHeight="1">
      <c r="A1407" s="8"/>
      <c r="B1407" s="9"/>
      <c r="C1407" s="9"/>
      <c r="D1407" s="9"/>
      <c r="E1407" s="10"/>
    </row>
    <row r="1408" ht="15.75" hidden="1" customHeight="1">
      <c r="A1408" s="11">
        <v>45796.0</v>
      </c>
      <c r="B1408" s="4"/>
      <c r="C1408" s="12" t="s">
        <v>3062</v>
      </c>
      <c r="D1408" s="13">
        <v>45802.0</v>
      </c>
      <c r="E1408" s="5"/>
    </row>
    <row r="1409" ht="15.75" hidden="1" customHeight="1">
      <c r="A1409" s="8"/>
      <c r="B1409" s="9"/>
      <c r="C1409" s="14"/>
      <c r="D1409" s="9"/>
      <c r="E1409" s="10"/>
    </row>
    <row r="1410" ht="15.75" hidden="1" customHeight="1">
      <c r="A1410" s="44" t="s">
        <v>3898</v>
      </c>
      <c r="B1410" s="5"/>
      <c r="C1410" s="14"/>
      <c r="D1410" s="45" t="s">
        <v>3899</v>
      </c>
      <c r="E1410" s="5"/>
    </row>
    <row r="1411" ht="15.75" hidden="1" customHeight="1">
      <c r="A1411" s="8"/>
      <c r="B1411" s="10"/>
      <c r="C1411" s="14"/>
      <c r="D1411" s="9"/>
      <c r="E1411" s="10"/>
    </row>
    <row r="1412" ht="15.75" hidden="1" customHeight="1">
      <c r="A1412" s="17" t="s">
        <v>3063</v>
      </c>
      <c r="B1412" s="4"/>
      <c r="C1412" s="4"/>
      <c r="D1412" s="4"/>
      <c r="E1412" s="5"/>
    </row>
    <row r="1413" ht="15.75" hidden="1" customHeight="1">
      <c r="A1413" s="18" t="s">
        <v>3064</v>
      </c>
      <c r="B1413" s="19" t="s">
        <v>3065</v>
      </c>
      <c r="C1413" s="20" t="s">
        <v>3066</v>
      </c>
      <c r="D1413" s="19" t="s">
        <v>3067</v>
      </c>
      <c r="E1413" s="21" t="s">
        <v>13</v>
      </c>
    </row>
    <row r="1414" ht="15.75" hidden="1" customHeight="1">
      <c r="A1414" s="22" t="s">
        <v>3068</v>
      </c>
      <c r="B1414" s="23">
        <v>30208.0</v>
      </c>
      <c r="C1414" s="24">
        <v>30206.0</v>
      </c>
      <c r="D1414" s="25">
        <v>-2.0</v>
      </c>
      <c r="E1414" s="26" t="s">
        <v>3970</v>
      </c>
    </row>
    <row r="1415" ht="15.75" hidden="1" customHeight="1">
      <c r="A1415" s="22" t="s">
        <v>3069</v>
      </c>
      <c r="B1415" s="23">
        <v>27882.0</v>
      </c>
      <c r="C1415" s="24">
        <v>27882.0</v>
      </c>
      <c r="D1415" s="25">
        <v>0.0</v>
      </c>
      <c r="E1415" s="26"/>
    </row>
    <row r="1416" ht="15.75" hidden="1" customHeight="1">
      <c r="A1416" s="22" t="s">
        <v>3070</v>
      </c>
      <c r="B1416" s="23">
        <v>240.0</v>
      </c>
      <c r="C1416" s="24">
        <v>240.0</v>
      </c>
      <c r="D1416" s="25">
        <v>0.0</v>
      </c>
      <c r="E1416" s="26"/>
    </row>
    <row r="1417" ht="15.75" hidden="1" customHeight="1">
      <c r="A1417" s="22" t="s">
        <v>3072</v>
      </c>
      <c r="B1417" s="23">
        <v>4000.0</v>
      </c>
      <c r="C1417" s="24">
        <v>4000.0</v>
      </c>
      <c r="D1417" s="25">
        <v>0.0</v>
      </c>
      <c r="E1417" s="26"/>
    </row>
    <row r="1418" ht="15.75" hidden="1" customHeight="1">
      <c r="A1418" s="27" t="s">
        <v>3074</v>
      </c>
      <c r="B1418" s="23">
        <v>0.0</v>
      </c>
      <c r="C1418" s="24"/>
      <c r="D1418" s="25">
        <v>0.0</v>
      </c>
      <c r="E1418" s="26"/>
    </row>
    <row r="1419" ht="15.75" hidden="1" customHeight="1">
      <c r="A1419" s="27" t="s">
        <v>3075</v>
      </c>
      <c r="B1419" s="23">
        <v>120.0</v>
      </c>
      <c r="C1419" s="24">
        <v>120.0</v>
      </c>
      <c r="D1419" s="25">
        <v>0.0</v>
      </c>
      <c r="E1419" s="26" t="s">
        <v>3971</v>
      </c>
    </row>
    <row r="1420" ht="15.75" hidden="1" customHeight="1">
      <c r="A1420" s="27" t="s">
        <v>3077</v>
      </c>
      <c r="B1420" s="23">
        <v>0.0</v>
      </c>
      <c r="C1420" s="24"/>
      <c r="D1420" s="25">
        <v>0.0</v>
      </c>
      <c r="E1420" s="26"/>
    </row>
    <row r="1421" ht="15.75" hidden="1" customHeight="1">
      <c r="A1421" s="27" t="s">
        <v>3078</v>
      </c>
      <c r="B1421" s="23">
        <v>5720.0</v>
      </c>
      <c r="C1421" s="24">
        <v>5720.0</v>
      </c>
      <c r="D1421" s="25">
        <v>0.0</v>
      </c>
      <c r="E1421" s="26"/>
    </row>
    <row r="1422" ht="15.75" hidden="1" customHeight="1">
      <c r="A1422" s="28" t="s">
        <v>3079</v>
      </c>
      <c r="B1422" s="23">
        <v>66150.0</v>
      </c>
      <c r="C1422" s="23">
        <v>66150.0</v>
      </c>
      <c r="D1422" s="25">
        <v>0.0</v>
      </c>
      <c r="E1422" s="26"/>
    </row>
    <row r="1423" ht="15.75" hidden="1" customHeight="1">
      <c r="A1423" s="28" t="s">
        <v>3080</v>
      </c>
      <c r="B1423" s="23">
        <v>31153.0</v>
      </c>
      <c r="C1423" s="7">
        <v>31153.0</v>
      </c>
      <c r="D1423" s="25">
        <v>0.0</v>
      </c>
      <c r="E1423" s="26"/>
    </row>
    <row r="1424" ht="15.75" hidden="1" customHeight="1">
      <c r="A1424" s="28" t="s">
        <v>3081</v>
      </c>
      <c r="B1424" s="23">
        <v>68423.0</v>
      </c>
      <c r="C1424" s="7">
        <v>68094.0</v>
      </c>
      <c r="D1424" s="25">
        <v>-329.0</v>
      </c>
      <c r="E1424" s="26"/>
    </row>
    <row r="1425" ht="15.75" hidden="1" customHeight="1">
      <c r="A1425" s="28" t="s">
        <v>3082</v>
      </c>
      <c r="B1425" s="23">
        <v>96734.0</v>
      </c>
      <c r="C1425" s="7">
        <v>96734.0</v>
      </c>
      <c r="D1425" s="25">
        <v>0.0</v>
      </c>
      <c r="E1425" s="26"/>
    </row>
    <row r="1426" ht="15.75" hidden="1" customHeight="1">
      <c r="A1426" s="28" t="s">
        <v>3084</v>
      </c>
      <c r="B1426" s="23">
        <v>3536.0</v>
      </c>
      <c r="C1426" s="7">
        <v>3536.0</v>
      </c>
      <c r="D1426" s="25">
        <v>0.0</v>
      </c>
      <c r="E1426" s="26"/>
    </row>
    <row r="1427" ht="15.75" hidden="1" customHeight="1">
      <c r="A1427" s="28" t="s">
        <v>3085</v>
      </c>
      <c r="B1427" s="23">
        <v>9831.0</v>
      </c>
      <c r="C1427" s="7">
        <v>9831.0</v>
      </c>
      <c r="D1427" s="25">
        <v>0.0</v>
      </c>
      <c r="E1427" s="26"/>
    </row>
    <row r="1428" ht="15.75" hidden="1" customHeight="1">
      <c r="A1428" s="29" t="s">
        <v>3086</v>
      </c>
      <c r="B1428" s="23">
        <v>334155.0</v>
      </c>
      <c r="C1428" s="7">
        <v>333826.0</v>
      </c>
      <c r="D1428" s="25">
        <v>-329.0</v>
      </c>
      <c r="E1428" s="26"/>
    </row>
    <row r="1429" ht="15.75" hidden="1" customHeight="1">
      <c r="A1429" s="30" t="s">
        <v>3087</v>
      </c>
      <c r="B1429" s="31">
        <v>11.0</v>
      </c>
      <c r="C1429" s="25">
        <v>9.0</v>
      </c>
      <c r="D1429" s="25">
        <v>-2.0</v>
      </c>
      <c r="E1429" s="32"/>
    </row>
    <row r="1430" ht="15.75" hidden="1" customHeight="1"/>
    <row r="1431" ht="15.75" hidden="1" customHeight="1"/>
    <row r="1432" ht="15.75" hidden="1" customHeight="1">
      <c r="A1432" s="3" t="s">
        <v>3059</v>
      </c>
      <c r="B1432" s="4"/>
      <c r="C1432" s="4"/>
      <c r="D1432" s="4"/>
      <c r="E1432" s="5"/>
    </row>
    <row r="1433" ht="15.75" hidden="1" customHeight="1">
      <c r="A1433" s="8"/>
      <c r="B1433" s="9"/>
      <c r="C1433" s="9"/>
      <c r="D1433" s="9"/>
      <c r="E1433" s="10"/>
    </row>
    <row r="1434" ht="15.75" hidden="1" customHeight="1">
      <c r="A1434" s="3" t="s">
        <v>3061</v>
      </c>
      <c r="B1434" s="4"/>
      <c r="C1434" s="4"/>
      <c r="D1434" s="4"/>
      <c r="E1434" s="5"/>
    </row>
    <row r="1435" ht="15.75" hidden="1" customHeight="1">
      <c r="A1435" s="8"/>
      <c r="B1435" s="9"/>
      <c r="C1435" s="9"/>
      <c r="D1435" s="9"/>
      <c r="E1435" s="10"/>
    </row>
    <row r="1436" ht="15.75" hidden="1" customHeight="1">
      <c r="A1436" s="11">
        <v>45803.0</v>
      </c>
      <c r="B1436" s="4"/>
      <c r="C1436" s="12" t="s">
        <v>3062</v>
      </c>
      <c r="D1436" s="13">
        <v>45808.0</v>
      </c>
      <c r="E1436" s="5"/>
    </row>
    <row r="1437" ht="15.75" hidden="1" customHeight="1">
      <c r="A1437" s="8"/>
      <c r="B1437" s="9"/>
      <c r="C1437" s="14"/>
      <c r="D1437" s="9"/>
      <c r="E1437" s="10"/>
    </row>
    <row r="1438" ht="15.75" hidden="1" customHeight="1">
      <c r="A1438" s="44" t="s">
        <v>3898</v>
      </c>
      <c r="B1438" s="5"/>
      <c r="C1438" s="14"/>
      <c r="D1438" s="45" t="s">
        <v>3907</v>
      </c>
      <c r="E1438" s="5"/>
    </row>
    <row r="1439" ht="15.75" hidden="1" customHeight="1">
      <c r="A1439" s="8"/>
      <c r="B1439" s="10"/>
      <c r="C1439" s="14"/>
      <c r="D1439" s="9"/>
      <c r="E1439" s="10"/>
    </row>
    <row r="1440" ht="15.75" hidden="1" customHeight="1">
      <c r="A1440" s="17" t="s">
        <v>3063</v>
      </c>
      <c r="B1440" s="4"/>
      <c r="C1440" s="4"/>
      <c r="D1440" s="4"/>
      <c r="E1440" s="5"/>
    </row>
    <row r="1441" ht="15.75" hidden="1" customHeight="1">
      <c r="A1441" s="18" t="s">
        <v>3064</v>
      </c>
      <c r="B1441" s="19" t="s">
        <v>3065</v>
      </c>
      <c r="C1441" s="20" t="s">
        <v>3066</v>
      </c>
      <c r="D1441" s="19" t="s">
        <v>3067</v>
      </c>
      <c r="E1441" s="21" t="s">
        <v>13</v>
      </c>
    </row>
    <row r="1442" ht="15.75" hidden="1" customHeight="1">
      <c r="A1442" s="22" t="s">
        <v>3068</v>
      </c>
      <c r="B1442" s="23">
        <v>23663.0</v>
      </c>
      <c r="C1442" s="24">
        <v>23663.0</v>
      </c>
      <c r="D1442" s="25">
        <v>0.0</v>
      </c>
      <c r="E1442" s="26"/>
    </row>
    <row r="1443" ht="15.75" hidden="1" customHeight="1">
      <c r="A1443" s="22" t="s">
        <v>3069</v>
      </c>
      <c r="B1443" s="23">
        <v>25678.0</v>
      </c>
      <c r="C1443" s="24">
        <v>24567.0</v>
      </c>
      <c r="D1443" s="25">
        <v>-1111.0</v>
      </c>
      <c r="E1443" s="26" t="s">
        <v>3972</v>
      </c>
    </row>
    <row r="1444" ht="15.75" hidden="1" customHeight="1">
      <c r="A1444" s="22" t="s">
        <v>3070</v>
      </c>
      <c r="B1444" s="23">
        <v>180.0</v>
      </c>
      <c r="C1444" s="24">
        <v>180.0</v>
      </c>
      <c r="D1444" s="25">
        <v>0.0</v>
      </c>
      <c r="E1444" s="26"/>
    </row>
    <row r="1445" ht="15.75" hidden="1" customHeight="1">
      <c r="A1445" s="22" t="s">
        <v>3072</v>
      </c>
      <c r="B1445" s="23">
        <v>1000.0</v>
      </c>
      <c r="C1445" s="24">
        <v>1000.0</v>
      </c>
      <c r="D1445" s="25">
        <v>0.0</v>
      </c>
      <c r="E1445" s="26"/>
    </row>
    <row r="1446" ht="15.75" hidden="1" customHeight="1">
      <c r="A1446" s="27" t="s">
        <v>3074</v>
      </c>
      <c r="B1446" s="23">
        <v>79.0</v>
      </c>
      <c r="C1446" s="24">
        <v>79.0</v>
      </c>
      <c r="D1446" s="25">
        <v>0.0</v>
      </c>
      <c r="E1446" s="26" t="s">
        <v>3973</v>
      </c>
    </row>
    <row r="1447" ht="15.75" hidden="1" customHeight="1">
      <c r="A1447" s="27" t="s">
        <v>3075</v>
      </c>
      <c r="B1447" s="23">
        <v>110.0</v>
      </c>
      <c r="C1447" s="24">
        <v>110.0</v>
      </c>
      <c r="D1447" s="25">
        <v>0.0</v>
      </c>
      <c r="E1447" s="26" t="s">
        <v>3968</v>
      </c>
    </row>
    <row r="1448" ht="15.75" hidden="1" customHeight="1">
      <c r="A1448" s="27" t="s">
        <v>3077</v>
      </c>
      <c r="B1448" s="23">
        <v>2299.0</v>
      </c>
      <c r="C1448" s="24">
        <v>2297.0</v>
      </c>
      <c r="D1448" s="25">
        <v>-2.0</v>
      </c>
      <c r="E1448" s="26" t="s">
        <v>3974</v>
      </c>
    </row>
    <row r="1449" ht="15.75" hidden="1" customHeight="1">
      <c r="A1449" s="27" t="s">
        <v>3078</v>
      </c>
      <c r="B1449" s="23">
        <v>6200.0</v>
      </c>
      <c r="C1449" s="24">
        <v>6200.0</v>
      </c>
      <c r="D1449" s="25">
        <v>0.0</v>
      </c>
      <c r="E1449" s="26"/>
    </row>
    <row r="1450" ht="15.75" hidden="1" customHeight="1">
      <c r="A1450" s="28" t="s">
        <v>3079</v>
      </c>
      <c r="B1450" s="23">
        <v>62185.0</v>
      </c>
      <c r="C1450" s="23">
        <v>62185.0</v>
      </c>
      <c r="D1450" s="25">
        <v>0.0</v>
      </c>
      <c r="E1450" s="26"/>
    </row>
    <row r="1451" ht="15.75" hidden="1" customHeight="1">
      <c r="A1451" s="28" t="s">
        <v>3080</v>
      </c>
      <c r="B1451" s="23">
        <v>22770.0</v>
      </c>
      <c r="C1451" s="7">
        <v>22770.0</v>
      </c>
      <c r="D1451" s="25">
        <v>0.0</v>
      </c>
      <c r="E1451" s="26"/>
    </row>
    <row r="1452" ht="15.75" hidden="1" customHeight="1">
      <c r="A1452" s="28" t="s">
        <v>3081</v>
      </c>
      <c r="B1452" s="23">
        <v>59724.0</v>
      </c>
      <c r="C1452" s="7">
        <v>59724.0</v>
      </c>
      <c r="D1452" s="25">
        <v>0.0</v>
      </c>
      <c r="E1452" s="26"/>
    </row>
    <row r="1453" ht="15.75" hidden="1" customHeight="1">
      <c r="A1453" s="28" t="s">
        <v>3082</v>
      </c>
      <c r="B1453" s="23">
        <v>85120.0</v>
      </c>
      <c r="C1453" s="7">
        <v>85120.0</v>
      </c>
      <c r="D1453" s="25">
        <v>0.0</v>
      </c>
      <c r="E1453" s="26"/>
    </row>
    <row r="1454" ht="15.75" hidden="1" customHeight="1">
      <c r="A1454" s="28" t="s">
        <v>3084</v>
      </c>
      <c r="B1454" s="23">
        <v>2163.0</v>
      </c>
      <c r="C1454" s="7">
        <v>2163.0</v>
      </c>
      <c r="D1454" s="25">
        <v>0.0</v>
      </c>
      <c r="E1454" s="26"/>
    </row>
    <row r="1455" ht="15.75" hidden="1" customHeight="1">
      <c r="A1455" s="28" t="s">
        <v>3085</v>
      </c>
      <c r="B1455" s="23">
        <v>7842.0</v>
      </c>
      <c r="C1455" s="7">
        <v>7478.0</v>
      </c>
      <c r="D1455" s="25">
        <v>-364.0</v>
      </c>
      <c r="E1455" s="26"/>
    </row>
    <row r="1456" ht="15.75" hidden="1" customHeight="1">
      <c r="A1456" s="29" t="s">
        <v>3086</v>
      </c>
      <c r="B1456" s="23">
        <v>291171.0</v>
      </c>
      <c r="C1456" s="7">
        <v>290807.0</v>
      </c>
      <c r="D1456" s="25">
        <v>-364.0</v>
      </c>
      <c r="E1456" s="26"/>
    </row>
    <row r="1457" ht="15.75" hidden="1" customHeight="1">
      <c r="A1457" s="30" t="s">
        <v>3087</v>
      </c>
      <c r="B1457" s="31">
        <v>0.0</v>
      </c>
      <c r="C1457" s="25">
        <v>-749.0</v>
      </c>
      <c r="D1457" s="25">
        <v>-749.0</v>
      </c>
      <c r="E1457" s="32"/>
    </row>
    <row r="1458" ht="15.75" hidden="1" customHeight="1"/>
    <row r="1459" ht="15.75" hidden="1" customHeight="1"/>
    <row r="1460" ht="15.75" hidden="1" customHeight="1">
      <c r="A1460" s="3" t="s">
        <v>3059</v>
      </c>
      <c r="B1460" s="4"/>
      <c r="C1460" s="4"/>
      <c r="D1460" s="4"/>
      <c r="E1460" s="5"/>
    </row>
    <row r="1461" ht="15.75" hidden="1" customHeight="1">
      <c r="A1461" s="8"/>
      <c r="B1461" s="9"/>
      <c r="C1461" s="9"/>
      <c r="D1461" s="9"/>
      <c r="E1461" s="10"/>
    </row>
    <row r="1462" ht="15.75" hidden="1" customHeight="1">
      <c r="A1462" s="3" t="s">
        <v>3061</v>
      </c>
      <c r="B1462" s="4"/>
      <c r="C1462" s="4"/>
      <c r="D1462" s="4"/>
      <c r="E1462" s="5"/>
    </row>
    <row r="1463" ht="15.75" hidden="1" customHeight="1">
      <c r="A1463" s="8"/>
      <c r="B1463" s="9"/>
      <c r="C1463" s="9"/>
      <c r="D1463" s="9"/>
      <c r="E1463" s="10"/>
    </row>
    <row r="1464" ht="15.75" hidden="1" customHeight="1">
      <c r="A1464" s="11">
        <v>45809.0</v>
      </c>
      <c r="B1464" s="4"/>
      <c r="C1464" s="12" t="s">
        <v>3062</v>
      </c>
      <c r="D1464" s="13">
        <v>45809.0</v>
      </c>
      <c r="E1464" s="5"/>
    </row>
    <row r="1465" ht="15.75" hidden="1" customHeight="1">
      <c r="A1465" s="8"/>
      <c r="B1465" s="9"/>
      <c r="C1465" s="14"/>
      <c r="D1465" s="9"/>
      <c r="E1465" s="10"/>
    </row>
    <row r="1466" ht="15.75" hidden="1" customHeight="1">
      <c r="A1466" s="44" t="s">
        <v>3899</v>
      </c>
      <c r="B1466" s="5"/>
      <c r="C1466" s="14"/>
      <c r="D1466" s="45" t="s">
        <v>3899</v>
      </c>
      <c r="E1466" s="5"/>
    </row>
    <row r="1467" ht="15.75" hidden="1" customHeight="1">
      <c r="A1467" s="8"/>
      <c r="B1467" s="10"/>
      <c r="C1467" s="14"/>
      <c r="D1467" s="9"/>
      <c r="E1467" s="10"/>
    </row>
    <row r="1468" ht="15.75" hidden="1" customHeight="1">
      <c r="A1468" s="17" t="s">
        <v>3063</v>
      </c>
      <c r="B1468" s="4"/>
      <c r="C1468" s="4"/>
      <c r="D1468" s="4"/>
      <c r="E1468" s="5"/>
    </row>
    <row r="1469" ht="15.75" hidden="1" customHeight="1">
      <c r="A1469" s="18" t="s">
        <v>3064</v>
      </c>
      <c r="B1469" s="19" t="s">
        <v>3065</v>
      </c>
      <c r="C1469" s="20" t="s">
        <v>3066</v>
      </c>
      <c r="D1469" s="19" t="s">
        <v>3067</v>
      </c>
      <c r="E1469" s="21" t="s">
        <v>13</v>
      </c>
    </row>
    <row r="1470" ht="15.75" hidden="1" customHeight="1">
      <c r="A1470" s="22" t="s">
        <v>3068</v>
      </c>
      <c r="B1470" s="23">
        <v>3367.0</v>
      </c>
      <c r="C1470" s="24">
        <v>3367.0</v>
      </c>
      <c r="D1470" s="25">
        <v>0.0</v>
      </c>
      <c r="E1470" s="26"/>
    </row>
    <row r="1471" ht="15.75" hidden="1" customHeight="1">
      <c r="A1471" s="22" t="s">
        <v>3069</v>
      </c>
      <c r="B1471" s="23">
        <v>4940.0</v>
      </c>
      <c r="C1471" s="24">
        <v>4940.0</v>
      </c>
      <c r="D1471" s="25">
        <v>0.0</v>
      </c>
      <c r="E1471" s="26"/>
    </row>
    <row r="1472" ht="15.75" hidden="1" customHeight="1">
      <c r="A1472" s="22" t="s">
        <v>3070</v>
      </c>
      <c r="B1472" s="23">
        <v>0.0</v>
      </c>
      <c r="C1472" s="24"/>
      <c r="D1472" s="25">
        <v>0.0</v>
      </c>
      <c r="E1472" s="26"/>
    </row>
    <row r="1473" ht="15.75" hidden="1" customHeight="1">
      <c r="A1473" s="22" t="s">
        <v>3072</v>
      </c>
      <c r="B1473" s="23">
        <v>0.0</v>
      </c>
      <c r="C1473" s="24"/>
      <c r="D1473" s="25">
        <v>0.0</v>
      </c>
      <c r="E1473" s="26"/>
    </row>
    <row r="1474" ht="15.75" hidden="1" customHeight="1">
      <c r="A1474" s="27" t="s">
        <v>3074</v>
      </c>
      <c r="B1474" s="23">
        <v>0.0</v>
      </c>
      <c r="C1474" s="24"/>
      <c r="D1474" s="25">
        <v>0.0</v>
      </c>
      <c r="E1474" s="26"/>
    </row>
    <row r="1475" ht="15.75" hidden="1" customHeight="1">
      <c r="A1475" s="27" t="s">
        <v>3075</v>
      </c>
      <c r="B1475" s="23">
        <v>0.0</v>
      </c>
      <c r="C1475" s="24"/>
      <c r="D1475" s="25">
        <v>0.0</v>
      </c>
      <c r="E1475" s="26"/>
    </row>
    <row r="1476" ht="15.75" hidden="1" customHeight="1">
      <c r="A1476" s="27" t="s">
        <v>3077</v>
      </c>
      <c r="B1476" s="23">
        <v>0.0</v>
      </c>
      <c r="C1476" s="24"/>
      <c r="D1476" s="25">
        <v>0.0</v>
      </c>
      <c r="E1476" s="26"/>
    </row>
    <row r="1477" ht="15.75" hidden="1" customHeight="1">
      <c r="A1477" s="27" t="s">
        <v>3078</v>
      </c>
      <c r="B1477" s="23">
        <v>1160.0</v>
      </c>
      <c r="C1477" s="24">
        <v>1160.0</v>
      </c>
      <c r="D1477" s="25">
        <v>0.0</v>
      </c>
      <c r="E1477" s="26"/>
    </row>
    <row r="1478" ht="15.75" hidden="1" customHeight="1">
      <c r="A1478" s="28" t="s">
        <v>3079</v>
      </c>
      <c r="B1478" s="23">
        <v>10552.0</v>
      </c>
      <c r="C1478" s="23">
        <v>10552.0</v>
      </c>
      <c r="D1478" s="25">
        <v>0.0</v>
      </c>
      <c r="E1478" s="26"/>
    </row>
    <row r="1479" ht="15.75" hidden="1" customHeight="1">
      <c r="A1479" s="28" t="s">
        <v>3080</v>
      </c>
      <c r="B1479" s="23">
        <v>5796.0</v>
      </c>
      <c r="C1479" s="7">
        <v>5796.0</v>
      </c>
      <c r="D1479" s="25">
        <v>0.0</v>
      </c>
      <c r="E1479" s="26"/>
    </row>
    <row r="1480" ht="15.75" hidden="1" customHeight="1">
      <c r="A1480" s="28" t="s">
        <v>3081</v>
      </c>
      <c r="B1480" s="23">
        <v>9172.0</v>
      </c>
      <c r="C1480" s="7">
        <v>9172.0</v>
      </c>
      <c r="D1480" s="25">
        <v>0.0</v>
      </c>
      <c r="E1480" s="26"/>
    </row>
    <row r="1481" ht="15.75" hidden="1" customHeight="1">
      <c r="A1481" s="28" t="s">
        <v>3082</v>
      </c>
      <c r="B1481" s="23">
        <v>15137.0</v>
      </c>
      <c r="C1481" s="7">
        <v>15137.0</v>
      </c>
      <c r="D1481" s="25">
        <v>0.0</v>
      </c>
      <c r="E1481" s="26"/>
    </row>
    <row r="1482" ht="15.75" hidden="1" customHeight="1">
      <c r="A1482" s="28" t="s">
        <v>3084</v>
      </c>
      <c r="B1482" s="23">
        <v>0.0</v>
      </c>
      <c r="C1482" s="7">
        <v>0.0</v>
      </c>
      <c r="D1482" s="25">
        <v>0.0</v>
      </c>
      <c r="E1482" s="26"/>
    </row>
    <row r="1483" ht="15.75" hidden="1" customHeight="1">
      <c r="A1483" s="28" t="s">
        <v>3085</v>
      </c>
      <c r="B1483" s="23">
        <v>1275.0</v>
      </c>
      <c r="C1483" s="7">
        <v>1275.0</v>
      </c>
      <c r="D1483" s="25">
        <v>0.0</v>
      </c>
      <c r="E1483" s="26"/>
    </row>
    <row r="1484" ht="15.75" hidden="1" customHeight="1">
      <c r="A1484" s="29" t="s">
        <v>3086</v>
      </c>
      <c r="B1484" s="23">
        <v>50124.0</v>
      </c>
      <c r="C1484" s="7">
        <v>50124.0</v>
      </c>
      <c r="D1484" s="25">
        <v>0.0</v>
      </c>
      <c r="E1484" s="26"/>
    </row>
    <row r="1485" ht="15.75" hidden="1" customHeight="1">
      <c r="A1485" s="30" t="s">
        <v>3087</v>
      </c>
      <c r="B1485" s="31">
        <v>0.0</v>
      </c>
      <c r="C1485" s="25">
        <v>0.0</v>
      </c>
      <c r="D1485" s="25">
        <v>0.0</v>
      </c>
      <c r="E1485" s="32"/>
    </row>
    <row r="1486" ht="15.75" hidden="1" customHeight="1"/>
    <row r="1487" ht="15.75" hidden="1" customHeight="1"/>
    <row r="1488" ht="15.75" hidden="1" customHeight="1">
      <c r="A1488" s="3" t="s">
        <v>3059</v>
      </c>
      <c r="B1488" s="4"/>
      <c r="C1488" s="4"/>
      <c r="D1488" s="4"/>
      <c r="E1488" s="5"/>
    </row>
    <row r="1489" ht="15.75" hidden="1" customHeight="1">
      <c r="A1489" s="8"/>
      <c r="B1489" s="9"/>
      <c r="C1489" s="9"/>
      <c r="D1489" s="9"/>
      <c r="E1489" s="10"/>
    </row>
    <row r="1490" ht="15.75" hidden="1" customHeight="1">
      <c r="A1490" s="3" t="s">
        <v>3061</v>
      </c>
      <c r="B1490" s="4"/>
      <c r="C1490" s="4"/>
      <c r="D1490" s="4"/>
      <c r="E1490" s="5"/>
    </row>
    <row r="1491" ht="15.75" hidden="1" customHeight="1">
      <c r="A1491" s="8"/>
      <c r="B1491" s="9"/>
      <c r="C1491" s="9"/>
      <c r="D1491" s="9"/>
      <c r="E1491" s="10"/>
    </row>
    <row r="1492" ht="15.75" hidden="1" customHeight="1">
      <c r="A1492" s="11">
        <v>45810.0</v>
      </c>
      <c r="B1492" s="4"/>
      <c r="C1492" s="12" t="s">
        <v>3062</v>
      </c>
      <c r="D1492" s="13">
        <v>45816.0</v>
      </c>
      <c r="E1492" s="5"/>
    </row>
    <row r="1493" ht="15.75" hidden="1" customHeight="1">
      <c r="A1493" s="8"/>
      <c r="B1493" s="9"/>
      <c r="C1493" s="14"/>
      <c r="D1493" s="9"/>
      <c r="E1493" s="10"/>
    </row>
    <row r="1494" ht="15.75" hidden="1" customHeight="1">
      <c r="A1494" s="44" t="s">
        <v>3898</v>
      </c>
      <c r="B1494" s="5"/>
      <c r="C1494" s="14"/>
      <c r="D1494" s="45" t="s">
        <v>3899</v>
      </c>
      <c r="E1494" s="5"/>
    </row>
    <row r="1495" ht="15.75" hidden="1" customHeight="1">
      <c r="A1495" s="8"/>
      <c r="B1495" s="10"/>
      <c r="C1495" s="14"/>
      <c r="D1495" s="9"/>
      <c r="E1495" s="10"/>
    </row>
    <row r="1496" ht="15.75" hidden="1" customHeight="1">
      <c r="A1496" s="17" t="s">
        <v>3063</v>
      </c>
      <c r="B1496" s="4"/>
      <c r="C1496" s="4"/>
      <c r="D1496" s="4"/>
      <c r="E1496" s="5"/>
    </row>
    <row r="1497" ht="15.75" hidden="1" customHeight="1">
      <c r="A1497" s="18" t="s">
        <v>3064</v>
      </c>
      <c r="B1497" s="19" t="s">
        <v>3065</v>
      </c>
      <c r="C1497" s="20" t="s">
        <v>3066</v>
      </c>
      <c r="D1497" s="19" t="s">
        <v>3067</v>
      </c>
      <c r="E1497" s="21" t="s">
        <v>13</v>
      </c>
    </row>
    <row r="1498" ht="15.75" hidden="1" customHeight="1">
      <c r="A1498" s="22" t="s">
        <v>3068</v>
      </c>
      <c r="B1498" s="23">
        <v>38075.0</v>
      </c>
      <c r="C1498" s="24">
        <v>38093.0</v>
      </c>
      <c r="D1498" s="25">
        <v>18.0</v>
      </c>
      <c r="E1498" s="26"/>
    </row>
    <row r="1499" ht="15.75" hidden="1" customHeight="1">
      <c r="A1499" s="22" t="s">
        <v>3069</v>
      </c>
      <c r="B1499" s="23">
        <v>25874.0</v>
      </c>
      <c r="C1499" s="24">
        <v>25874.0</v>
      </c>
      <c r="D1499" s="25">
        <v>0.0</v>
      </c>
      <c r="E1499" s="26"/>
    </row>
    <row r="1500" ht="15.75" hidden="1" customHeight="1">
      <c r="A1500" s="22" t="s">
        <v>3070</v>
      </c>
      <c r="B1500" s="23">
        <v>1400.0</v>
      </c>
      <c r="C1500" s="24">
        <v>1400.0</v>
      </c>
      <c r="D1500" s="25">
        <v>0.0</v>
      </c>
      <c r="E1500" s="26"/>
    </row>
    <row r="1501" ht="15.75" hidden="1" customHeight="1">
      <c r="A1501" s="22" t="s">
        <v>3072</v>
      </c>
      <c r="B1501" s="23">
        <v>4650.0</v>
      </c>
      <c r="C1501" s="24">
        <v>4650.0</v>
      </c>
      <c r="D1501" s="25">
        <v>0.0</v>
      </c>
      <c r="E1501" s="26"/>
    </row>
    <row r="1502" ht="15.75" hidden="1" customHeight="1">
      <c r="A1502" s="27" t="s">
        <v>3074</v>
      </c>
      <c r="B1502" s="23">
        <v>0.0</v>
      </c>
      <c r="C1502" s="24"/>
      <c r="D1502" s="25">
        <v>0.0</v>
      </c>
      <c r="E1502" s="26"/>
    </row>
    <row r="1503" ht="15.75" hidden="1" customHeight="1">
      <c r="A1503" s="27" t="s">
        <v>3075</v>
      </c>
      <c r="B1503" s="23">
        <v>0.0</v>
      </c>
      <c r="C1503" s="24"/>
      <c r="D1503" s="25">
        <v>0.0</v>
      </c>
      <c r="E1503" s="26"/>
    </row>
    <row r="1504" ht="15.75" hidden="1" customHeight="1">
      <c r="A1504" s="27" t="s">
        <v>3077</v>
      </c>
      <c r="B1504" s="23">
        <v>0.0</v>
      </c>
      <c r="C1504" s="24"/>
      <c r="D1504" s="25">
        <v>0.0</v>
      </c>
      <c r="E1504" s="26"/>
    </row>
    <row r="1505" ht="15.75" hidden="1" customHeight="1">
      <c r="A1505" s="27" t="s">
        <v>3078</v>
      </c>
      <c r="B1505" s="23">
        <v>8120.0</v>
      </c>
      <c r="C1505" s="24">
        <v>8120.0</v>
      </c>
      <c r="D1505" s="25">
        <v>0.0</v>
      </c>
      <c r="E1505" s="26"/>
    </row>
    <row r="1506" ht="15.75" hidden="1" customHeight="1">
      <c r="A1506" s="28" t="s">
        <v>3079</v>
      </c>
      <c r="B1506" s="23">
        <v>78206.0</v>
      </c>
      <c r="C1506" s="23">
        <v>78206.0</v>
      </c>
      <c r="D1506" s="25">
        <v>0.0</v>
      </c>
      <c r="E1506" s="26"/>
    </row>
    <row r="1507" ht="15.75" hidden="1" customHeight="1">
      <c r="A1507" s="28" t="s">
        <v>3080</v>
      </c>
      <c r="B1507" s="23">
        <v>36556.0</v>
      </c>
      <c r="C1507" s="7">
        <v>36556.0</v>
      </c>
      <c r="D1507" s="25">
        <v>0.0</v>
      </c>
      <c r="E1507" s="26"/>
    </row>
    <row r="1508" ht="15.75" hidden="1" customHeight="1">
      <c r="A1508" s="28" t="s">
        <v>3081</v>
      </c>
      <c r="B1508" s="23">
        <v>66101.0</v>
      </c>
      <c r="C1508" s="7">
        <v>65146.0</v>
      </c>
      <c r="D1508" s="25">
        <v>-955.0</v>
      </c>
      <c r="E1508" s="26"/>
    </row>
    <row r="1509" ht="15.75" hidden="1" customHeight="1">
      <c r="A1509" s="28" t="s">
        <v>3082</v>
      </c>
      <c r="B1509" s="23">
        <v>106084.65</v>
      </c>
      <c r="C1509" s="7">
        <v>106582.65</v>
      </c>
      <c r="D1509" s="25">
        <v>498.0</v>
      </c>
      <c r="E1509" s="26"/>
    </row>
    <row r="1510" ht="15.75" hidden="1" customHeight="1">
      <c r="A1510" s="28" t="s">
        <v>3084</v>
      </c>
      <c r="B1510" s="23">
        <v>2117.0</v>
      </c>
      <c r="C1510" s="7">
        <v>2117.0</v>
      </c>
      <c r="D1510" s="25">
        <v>0.0</v>
      </c>
      <c r="E1510" s="26"/>
    </row>
    <row r="1511" ht="15.75" hidden="1" customHeight="1">
      <c r="A1511" s="28" t="s">
        <v>3085</v>
      </c>
      <c r="B1511" s="23">
        <v>9582.0</v>
      </c>
      <c r="C1511" s="7">
        <v>9582.0</v>
      </c>
      <c r="D1511" s="25">
        <v>0.0</v>
      </c>
      <c r="E1511" s="26"/>
    </row>
    <row r="1512" ht="15.75" hidden="1" customHeight="1">
      <c r="A1512" s="29" t="s">
        <v>3086</v>
      </c>
      <c r="B1512" s="23">
        <v>367179.15</v>
      </c>
      <c r="C1512" s="7">
        <v>366722.15</v>
      </c>
      <c r="D1512" s="25">
        <v>-457.0</v>
      </c>
      <c r="E1512" s="26"/>
    </row>
    <row r="1513" ht="15.75" hidden="1" customHeight="1">
      <c r="A1513" s="30" t="s">
        <v>3087</v>
      </c>
      <c r="B1513" s="31">
        <v>4.5</v>
      </c>
      <c r="C1513" s="25">
        <v>22.5</v>
      </c>
      <c r="D1513" s="25">
        <v>18.0</v>
      </c>
      <c r="E1513" s="32"/>
    </row>
    <row r="1514" ht="15.75" hidden="1" customHeight="1"/>
    <row r="1515" ht="15.75" hidden="1" customHeight="1"/>
    <row r="1516" ht="15.75" hidden="1" customHeight="1">
      <c r="A1516" s="3" t="s">
        <v>3059</v>
      </c>
      <c r="B1516" s="4"/>
      <c r="C1516" s="4"/>
      <c r="D1516" s="4"/>
      <c r="E1516" s="5"/>
    </row>
    <row r="1517" ht="15.75" hidden="1" customHeight="1">
      <c r="A1517" s="8"/>
      <c r="B1517" s="9"/>
      <c r="C1517" s="9"/>
      <c r="D1517" s="9"/>
      <c r="E1517" s="10"/>
    </row>
    <row r="1518" ht="15.75" hidden="1" customHeight="1">
      <c r="A1518" s="3" t="s">
        <v>3061</v>
      </c>
      <c r="B1518" s="4"/>
      <c r="C1518" s="4"/>
      <c r="D1518" s="4"/>
      <c r="E1518" s="5"/>
    </row>
    <row r="1519" ht="15.75" hidden="1" customHeight="1">
      <c r="A1519" s="8"/>
      <c r="B1519" s="9"/>
      <c r="C1519" s="9"/>
      <c r="D1519" s="9"/>
      <c r="E1519" s="10"/>
    </row>
    <row r="1520" ht="15.75" hidden="1" customHeight="1">
      <c r="A1520" s="11">
        <v>45817.0</v>
      </c>
      <c r="B1520" s="4"/>
      <c r="C1520" s="12" t="s">
        <v>3062</v>
      </c>
      <c r="D1520" s="13">
        <v>45823.0</v>
      </c>
      <c r="E1520" s="5"/>
    </row>
    <row r="1521" ht="15.75" hidden="1" customHeight="1">
      <c r="A1521" s="8"/>
      <c r="B1521" s="9"/>
      <c r="C1521" s="14"/>
      <c r="D1521" s="9"/>
      <c r="E1521" s="10"/>
    </row>
    <row r="1522" ht="15.75" hidden="1" customHeight="1">
      <c r="A1522" s="44" t="s">
        <v>3898</v>
      </c>
      <c r="B1522" s="5"/>
      <c r="C1522" s="14"/>
      <c r="D1522" s="45" t="s">
        <v>3899</v>
      </c>
      <c r="E1522" s="5"/>
    </row>
    <row r="1523" ht="15.75" hidden="1" customHeight="1">
      <c r="A1523" s="8"/>
      <c r="B1523" s="10"/>
      <c r="C1523" s="14"/>
      <c r="D1523" s="9"/>
      <c r="E1523" s="10"/>
    </row>
    <row r="1524" ht="15.75" hidden="1" customHeight="1">
      <c r="A1524" s="17" t="s">
        <v>3063</v>
      </c>
      <c r="B1524" s="4"/>
      <c r="C1524" s="4"/>
      <c r="D1524" s="4"/>
      <c r="E1524" s="5"/>
    </row>
    <row r="1525" ht="15.75" hidden="1" customHeight="1">
      <c r="A1525" s="18" t="s">
        <v>3064</v>
      </c>
      <c r="B1525" s="19" t="s">
        <v>3065</v>
      </c>
      <c r="C1525" s="20" t="s">
        <v>3066</v>
      </c>
      <c r="D1525" s="19" t="s">
        <v>3067</v>
      </c>
      <c r="E1525" s="21" t="s">
        <v>13</v>
      </c>
    </row>
    <row r="1526" ht="15.75" hidden="1" customHeight="1">
      <c r="A1526" s="22" t="s">
        <v>3068</v>
      </c>
      <c r="B1526" s="23">
        <v>37664.0</v>
      </c>
      <c r="C1526" s="24">
        <v>37665.0</v>
      </c>
      <c r="D1526" s="25">
        <v>1.0</v>
      </c>
      <c r="E1526" s="26" t="s">
        <v>3975</v>
      </c>
    </row>
    <row r="1527" ht="15.75" hidden="1" customHeight="1">
      <c r="A1527" s="22" t="s">
        <v>3069</v>
      </c>
      <c r="B1527" s="23">
        <v>26680.0</v>
      </c>
      <c r="C1527" s="24">
        <v>26680.0</v>
      </c>
      <c r="D1527" s="25">
        <v>0.0</v>
      </c>
      <c r="E1527" s="26"/>
    </row>
    <row r="1528" ht="15.75" hidden="1" customHeight="1">
      <c r="A1528" s="22" t="s">
        <v>3070</v>
      </c>
      <c r="B1528" s="23">
        <v>500.0</v>
      </c>
      <c r="C1528" s="24">
        <v>500.0</v>
      </c>
      <c r="D1528" s="25">
        <v>0.0</v>
      </c>
      <c r="E1528" s="26"/>
    </row>
    <row r="1529" ht="15.75" hidden="1" customHeight="1">
      <c r="A1529" s="22" t="s">
        <v>3072</v>
      </c>
      <c r="B1529" s="23">
        <v>2000.0</v>
      </c>
      <c r="C1529" s="24">
        <v>2000.0</v>
      </c>
      <c r="D1529" s="25">
        <v>0.0</v>
      </c>
      <c r="E1529" s="26"/>
    </row>
    <row r="1530" ht="15.75" hidden="1" customHeight="1">
      <c r="A1530" s="27" t="s">
        <v>3074</v>
      </c>
      <c r="B1530" s="23">
        <v>80.0</v>
      </c>
      <c r="C1530" s="24"/>
      <c r="D1530" s="25">
        <v>-80.0</v>
      </c>
      <c r="E1530" s="26"/>
    </row>
    <row r="1531" ht="15.75" hidden="1" customHeight="1">
      <c r="A1531" s="27" t="s">
        <v>3075</v>
      </c>
      <c r="B1531" s="23">
        <v>0.0</v>
      </c>
      <c r="C1531" s="24"/>
      <c r="D1531" s="25">
        <v>0.0</v>
      </c>
      <c r="E1531" s="26"/>
    </row>
    <row r="1532" ht="15.75" hidden="1" customHeight="1">
      <c r="A1532" s="27" t="s">
        <v>3077</v>
      </c>
      <c r="B1532" s="23">
        <v>105.0</v>
      </c>
      <c r="C1532" s="24">
        <v>105.0</v>
      </c>
      <c r="D1532" s="25">
        <v>0.0</v>
      </c>
      <c r="E1532" s="26" t="s">
        <v>3976</v>
      </c>
    </row>
    <row r="1533" ht="15.75" hidden="1" customHeight="1">
      <c r="A1533" s="27" t="s">
        <v>3078</v>
      </c>
      <c r="B1533" s="23">
        <v>6960.0</v>
      </c>
      <c r="C1533" s="24">
        <v>6960.0</v>
      </c>
      <c r="D1533" s="25">
        <v>0.0</v>
      </c>
      <c r="E1533" s="26"/>
    </row>
    <row r="1534" ht="15.75" hidden="1" customHeight="1">
      <c r="A1534" s="28" t="s">
        <v>3079</v>
      </c>
      <c r="B1534" s="23">
        <v>71612.0</v>
      </c>
      <c r="C1534" s="23">
        <v>71612.0</v>
      </c>
      <c r="D1534" s="25">
        <v>0.0</v>
      </c>
      <c r="E1534" s="26"/>
    </row>
    <row r="1535" ht="15.75" hidden="1" customHeight="1">
      <c r="A1535" s="28" t="s">
        <v>3080</v>
      </c>
      <c r="B1535" s="23">
        <v>34406.0</v>
      </c>
      <c r="C1535" s="7">
        <v>34406.0</v>
      </c>
      <c r="D1535" s="25">
        <v>0.0</v>
      </c>
      <c r="E1535" s="26"/>
    </row>
    <row r="1536" ht="15.75" hidden="1" customHeight="1">
      <c r="A1536" s="28" t="s">
        <v>3081</v>
      </c>
      <c r="B1536" s="23">
        <v>70601.0</v>
      </c>
      <c r="C1536" s="7">
        <v>69366.0</v>
      </c>
      <c r="D1536" s="25">
        <v>-1235.0</v>
      </c>
      <c r="E1536" s="26"/>
    </row>
    <row r="1537" ht="15.75" hidden="1" customHeight="1">
      <c r="A1537" s="28" t="s">
        <v>3082</v>
      </c>
      <c r="B1537" s="23">
        <v>87552.0</v>
      </c>
      <c r="C1537" s="7">
        <v>87552.0</v>
      </c>
      <c r="D1537" s="25">
        <v>0.0</v>
      </c>
      <c r="E1537" s="26"/>
    </row>
    <row r="1538" ht="15.75" hidden="1" customHeight="1">
      <c r="A1538" s="28" t="s">
        <v>3084</v>
      </c>
      <c r="B1538" s="23">
        <v>318.0</v>
      </c>
      <c r="C1538" s="7">
        <v>318.0</v>
      </c>
      <c r="D1538" s="25">
        <v>0.0</v>
      </c>
      <c r="E1538" s="26"/>
    </row>
    <row r="1539" ht="15.75" hidden="1" customHeight="1">
      <c r="A1539" s="28" t="s">
        <v>3085</v>
      </c>
      <c r="B1539" s="23">
        <v>8823.0</v>
      </c>
      <c r="C1539" s="7">
        <v>8823.0</v>
      </c>
      <c r="D1539" s="25">
        <v>0.0</v>
      </c>
      <c r="E1539" s="26"/>
    </row>
    <row r="1540" ht="15.75" hidden="1" customHeight="1">
      <c r="A1540" s="29" t="s">
        <v>3086</v>
      </c>
      <c r="B1540" s="23">
        <v>338477.5</v>
      </c>
      <c r="C1540" s="7">
        <v>337242.5</v>
      </c>
      <c r="D1540" s="25">
        <v>-1235.0</v>
      </c>
      <c r="E1540" s="26"/>
    </row>
    <row r="1541" ht="15.75" hidden="1" customHeight="1">
      <c r="A1541" s="30" t="s">
        <v>3087</v>
      </c>
      <c r="B1541" s="31">
        <v>0.5</v>
      </c>
      <c r="C1541" s="25">
        <v>-78.5</v>
      </c>
      <c r="D1541" s="25">
        <v>-79.0</v>
      </c>
      <c r="E1541" s="32"/>
    </row>
    <row r="1542" ht="15.75" hidden="1" customHeight="1"/>
    <row r="1543" ht="15.75" hidden="1" customHeight="1"/>
    <row r="1544" ht="15.75" hidden="1" customHeight="1">
      <c r="A1544" s="3" t="s">
        <v>3059</v>
      </c>
      <c r="B1544" s="4"/>
      <c r="C1544" s="4"/>
      <c r="D1544" s="4"/>
      <c r="E1544" s="5"/>
    </row>
    <row r="1545" ht="15.75" hidden="1" customHeight="1">
      <c r="A1545" s="8"/>
      <c r="B1545" s="9"/>
      <c r="C1545" s="9"/>
      <c r="D1545" s="9"/>
      <c r="E1545" s="10"/>
    </row>
    <row r="1546" ht="15.75" hidden="1" customHeight="1">
      <c r="A1546" s="3" t="s">
        <v>3061</v>
      </c>
      <c r="B1546" s="4"/>
      <c r="C1546" s="4"/>
      <c r="D1546" s="4"/>
      <c r="E1546" s="5"/>
    </row>
    <row r="1547" ht="15.75" hidden="1" customHeight="1">
      <c r="A1547" s="8"/>
      <c r="B1547" s="9"/>
      <c r="C1547" s="9"/>
      <c r="D1547" s="9"/>
      <c r="E1547" s="10"/>
    </row>
    <row r="1548" ht="15.75" hidden="1" customHeight="1">
      <c r="A1548" s="11">
        <v>45824.0</v>
      </c>
      <c r="B1548" s="4"/>
      <c r="C1548" s="12" t="s">
        <v>3062</v>
      </c>
      <c r="D1548" s="13">
        <v>45830.0</v>
      </c>
      <c r="E1548" s="5"/>
    </row>
    <row r="1549" ht="15.75" hidden="1" customHeight="1">
      <c r="A1549" s="8"/>
      <c r="B1549" s="9"/>
      <c r="C1549" s="14"/>
      <c r="D1549" s="9"/>
      <c r="E1549" s="10"/>
    </row>
    <row r="1550" ht="15.75" hidden="1" customHeight="1">
      <c r="A1550" s="44" t="s">
        <v>3898</v>
      </c>
      <c r="B1550" s="5"/>
      <c r="C1550" s="14"/>
      <c r="D1550" s="45" t="s">
        <v>3899</v>
      </c>
      <c r="E1550" s="5"/>
    </row>
    <row r="1551" ht="15.75" hidden="1" customHeight="1">
      <c r="A1551" s="8"/>
      <c r="B1551" s="10"/>
      <c r="C1551" s="14"/>
      <c r="D1551" s="9"/>
      <c r="E1551" s="10"/>
    </row>
    <row r="1552" ht="15.75" hidden="1" customHeight="1">
      <c r="A1552" s="17" t="s">
        <v>3063</v>
      </c>
      <c r="B1552" s="4"/>
      <c r="C1552" s="4"/>
      <c r="D1552" s="4"/>
      <c r="E1552" s="5"/>
    </row>
    <row r="1553" ht="15.75" hidden="1" customHeight="1">
      <c r="A1553" s="18" t="s">
        <v>3064</v>
      </c>
      <c r="B1553" s="19" t="s">
        <v>3065</v>
      </c>
      <c r="C1553" s="20" t="s">
        <v>3066</v>
      </c>
      <c r="D1553" s="19" t="s">
        <v>3067</v>
      </c>
      <c r="E1553" s="21" t="s">
        <v>13</v>
      </c>
    </row>
    <row r="1554" ht="15.75" hidden="1" customHeight="1">
      <c r="A1554" s="22" t="s">
        <v>3068</v>
      </c>
      <c r="B1554" s="23">
        <v>41336.0</v>
      </c>
      <c r="C1554" s="24">
        <v>41316.0</v>
      </c>
      <c r="D1554" s="25">
        <v>-20.0</v>
      </c>
      <c r="E1554" s="26" t="s">
        <v>3977</v>
      </c>
    </row>
    <row r="1555" ht="15.75" hidden="1" customHeight="1">
      <c r="A1555" s="22" t="s">
        <v>3069</v>
      </c>
      <c r="B1555" s="23">
        <v>34107.0</v>
      </c>
      <c r="C1555" s="24">
        <v>34107.0</v>
      </c>
      <c r="D1555" s="25">
        <v>0.0</v>
      </c>
      <c r="E1555" s="26"/>
    </row>
    <row r="1556" ht="15.75" hidden="1" customHeight="1">
      <c r="A1556" s="22" t="s">
        <v>3070</v>
      </c>
      <c r="B1556" s="23">
        <v>1695.0</v>
      </c>
      <c r="C1556" s="24">
        <v>1695.0</v>
      </c>
      <c r="D1556" s="25">
        <v>0.0</v>
      </c>
      <c r="E1556" s="26"/>
    </row>
    <row r="1557" ht="15.75" hidden="1" customHeight="1">
      <c r="A1557" s="22" t="s">
        <v>3072</v>
      </c>
      <c r="B1557" s="23">
        <v>3100.0</v>
      </c>
      <c r="C1557" s="24">
        <v>3100.0</v>
      </c>
      <c r="D1557" s="25">
        <v>0.0</v>
      </c>
      <c r="E1557" s="26"/>
    </row>
    <row r="1558" ht="15.75" hidden="1" customHeight="1">
      <c r="A1558" s="27" t="s">
        <v>3074</v>
      </c>
      <c r="B1558" s="23">
        <v>0.0</v>
      </c>
      <c r="C1558" s="24"/>
      <c r="D1558" s="25">
        <v>0.0</v>
      </c>
      <c r="E1558" s="26"/>
    </row>
    <row r="1559" ht="15.75" hidden="1" customHeight="1">
      <c r="A1559" s="27" t="s">
        <v>3075</v>
      </c>
      <c r="B1559" s="23">
        <v>110.0</v>
      </c>
      <c r="C1559" s="24">
        <v>110.0</v>
      </c>
      <c r="D1559" s="25">
        <v>0.0</v>
      </c>
      <c r="E1559" s="26"/>
    </row>
    <row r="1560" ht="15.75" hidden="1" customHeight="1">
      <c r="A1560" s="27" t="s">
        <v>3077</v>
      </c>
      <c r="B1560" s="23">
        <v>3049.0</v>
      </c>
      <c r="C1560" s="24">
        <v>3049.0</v>
      </c>
      <c r="D1560" s="25">
        <v>0.0</v>
      </c>
      <c r="E1560" s="26" t="s">
        <v>3978</v>
      </c>
    </row>
    <row r="1561" ht="15.75" hidden="1" customHeight="1">
      <c r="A1561" s="27" t="s">
        <v>3078</v>
      </c>
      <c r="B1561" s="23">
        <v>5800.0</v>
      </c>
      <c r="C1561" s="24">
        <v>5800.0</v>
      </c>
      <c r="D1561" s="25">
        <v>0.0</v>
      </c>
      <c r="E1561" s="26"/>
    </row>
    <row r="1562" ht="15.75" hidden="1" customHeight="1">
      <c r="A1562" s="28" t="s">
        <v>3079</v>
      </c>
      <c r="B1562" s="23">
        <v>74637.0</v>
      </c>
      <c r="C1562" s="23">
        <v>74637.0</v>
      </c>
      <c r="D1562" s="25">
        <v>0.0</v>
      </c>
      <c r="E1562" s="26"/>
    </row>
    <row r="1563" ht="15.75" hidden="1" customHeight="1">
      <c r="A1563" s="28" t="s">
        <v>3080</v>
      </c>
      <c r="B1563" s="23">
        <v>35800.0</v>
      </c>
      <c r="C1563" s="7">
        <v>35800.0</v>
      </c>
      <c r="D1563" s="25">
        <v>0.0</v>
      </c>
      <c r="E1563" s="26"/>
    </row>
    <row r="1564" ht="15.75" hidden="1" customHeight="1">
      <c r="A1564" s="28" t="s">
        <v>3081</v>
      </c>
      <c r="B1564" s="23">
        <v>68124.0</v>
      </c>
      <c r="C1564" s="7">
        <v>68124.0</v>
      </c>
      <c r="D1564" s="25">
        <v>0.0</v>
      </c>
      <c r="E1564" s="26"/>
    </row>
    <row r="1565" ht="15.75" hidden="1" customHeight="1">
      <c r="A1565" s="28" t="s">
        <v>3082</v>
      </c>
      <c r="B1565" s="23">
        <v>88559.65</v>
      </c>
      <c r="C1565" s="7">
        <v>88559.65</v>
      </c>
      <c r="D1565" s="25">
        <v>0.0</v>
      </c>
      <c r="E1565" s="26"/>
    </row>
    <row r="1566" ht="15.75" hidden="1" customHeight="1">
      <c r="A1566" s="28" t="s">
        <v>3084</v>
      </c>
      <c r="B1566" s="23">
        <v>2960.0</v>
      </c>
      <c r="C1566" s="7">
        <v>2960.0</v>
      </c>
      <c r="D1566" s="25">
        <v>0.0</v>
      </c>
      <c r="E1566" s="26"/>
    </row>
    <row r="1567" ht="15.75" hidden="1" customHeight="1">
      <c r="A1567" s="28" t="s">
        <v>3085</v>
      </c>
      <c r="B1567" s="23">
        <v>11107.0</v>
      </c>
      <c r="C1567" s="7">
        <v>11107.0</v>
      </c>
      <c r="D1567" s="25">
        <v>0.0</v>
      </c>
      <c r="E1567" s="26"/>
    </row>
    <row r="1568" ht="15.75" hidden="1" customHeight="1">
      <c r="A1568" s="29" t="s">
        <v>3086</v>
      </c>
      <c r="B1568" s="23">
        <v>359275.65</v>
      </c>
      <c r="C1568" s="7">
        <v>359275.65</v>
      </c>
      <c r="D1568" s="25">
        <v>0.0</v>
      </c>
      <c r="E1568" s="26"/>
    </row>
    <row r="1569" ht="15.75" hidden="1" customHeight="1">
      <c r="A1569" s="30" t="s">
        <v>3087</v>
      </c>
      <c r="B1569" s="31">
        <v>2.0</v>
      </c>
      <c r="C1569" s="25">
        <v>-18.0</v>
      </c>
      <c r="D1569" s="25">
        <v>-20.0</v>
      </c>
      <c r="E1569" s="32"/>
    </row>
    <row r="1570" ht="15.75" hidden="1" customHeight="1"/>
    <row r="1571" ht="15.75" hidden="1" customHeight="1"/>
    <row r="1572" ht="15.75" hidden="1" customHeight="1">
      <c r="A1572" s="3" t="s">
        <v>3059</v>
      </c>
      <c r="B1572" s="4"/>
      <c r="C1572" s="4"/>
      <c r="D1572" s="4"/>
      <c r="E1572" s="5"/>
    </row>
    <row r="1573" ht="15.75" hidden="1" customHeight="1">
      <c r="A1573" s="8"/>
      <c r="B1573" s="9"/>
      <c r="C1573" s="9"/>
      <c r="D1573" s="9"/>
      <c r="E1573" s="10"/>
    </row>
    <row r="1574" ht="15.75" hidden="1" customHeight="1">
      <c r="A1574" s="3" t="s">
        <v>3061</v>
      </c>
      <c r="B1574" s="4"/>
      <c r="C1574" s="4"/>
      <c r="D1574" s="4"/>
      <c r="E1574" s="5"/>
    </row>
    <row r="1575" ht="15.75" hidden="1" customHeight="1">
      <c r="A1575" s="8"/>
      <c r="B1575" s="9"/>
      <c r="C1575" s="9"/>
      <c r="D1575" s="9"/>
      <c r="E1575" s="10"/>
    </row>
    <row r="1576" ht="15.75" hidden="1" customHeight="1">
      <c r="A1576" s="11">
        <v>45831.0</v>
      </c>
      <c r="B1576" s="4"/>
      <c r="C1576" s="12" t="s">
        <v>3062</v>
      </c>
      <c r="D1576" s="13">
        <v>45838.0</v>
      </c>
      <c r="E1576" s="5"/>
    </row>
    <row r="1577" ht="15.75" hidden="1" customHeight="1">
      <c r="A1577" s="8"/>
      <c r="B1577" s="9"/>
      <c r="C1577" s="14"/>
      <c r="D1577" s="9"/>
      <c r="E1577" s="10"/>
    </row>
    <row r="1578" ht="15.75" hidden="1" customHeight="1">
      <c r="A1578" s="44" t="s">
        <v>3898</v>
      </c>
      <c r="B1578" s="5"/>
      <c r="C1578" s="14"/>
      <c r="D1578" s="45" t="s">
        <v>3898</v>
      </c>
      <c r="E1578" s="5"/>
    </row>
    <row r="1579" ht="15.75" hidden="1" customHeight="1">
      <c r="A1579" s="8"/>
      <c r="B1579" s="10"/>
      <c r="C1579" s="14"/>
      <c r="D1579" s="9"/>
      <c r="E1579" s="10"/>
    </row>
    <row r="1580" ht="15.75" hidden="1" customHeight="1">
      <c r="A1580" s="17" t="s">
        <v>3063</v>
      </c>
      <c r="B1580" s="4"/>
      <c r="C1580" s="4"/>
      <c r="D1580" s="4"/>
      <c r="E1580" s="5"/>
    </row>
    <row r="1581" ht="15.75" hidden="1" customHeight="1">
      <c r="A1581" s="18" t="s">
        <v>3064</v>
      </c>
      <c r="B1581" s="19" t="s">
        <v>3065</v>
      </c>
      <c r="C1581" s="20" t="s">
        <v>3066</v>
      </c>
      <c r="D1581" s="19" t="s">
        <v>3067</v>
      </c>
      <c r="E1581" s="21" t="s">
        <v>13</v>
      </c>
    </row>
    <row r="1582" ht="15.75" hidden="1" customHeight="1">
      <c r="A1582" s="22" t="s">
        <v>3068</v>
      </c>
      <c r="B1582" s="23">
        <v>44503.0</v>
      </c>
      <c r="C1582" s="24">
        <v>44528.0</v>
      </c>
      <c r="D1582" s="25">
        <v>25.0</v>
      </c>
      <c r="E1582" s="26" t="s">
        <v>3979</v>
      </c>
    </row>
    <row r="1583" ht="15.75" hidden="1" customHeight="1">
      <c r="A1583" s="22" t="s">
        <v>3069</v>
      </c>
      <c r="B1583" s="23">
        <v>35680.0</v>
      </c>
      <c r="C1583" s="24">
        <v>35680.0</v>
      </c>
      <c r="D1583" s="25">
        <v>0.0</v>
      </c>
      <c r="E1583" s="26"/>
    </row>
    <row r="1584" ht="15.75" hidden="1" customHeight="1">
      <c r="A1584" s="22" t="s">
        <v>3070</v>
      </c>
      <c r="B1584" s="23">
        <v>0.0</v>
      </c>
      <c r="C1584" s="24"/>
      <c r="D1584" s="25">
        <v>0.0</v>
      </c>
      <c r="E1584" s="26"/>
    </row>
    <row r="1585" ht="15.75" hidden="1" customHeight="1">
      <c r="A1585" s="22" t="s">
        <v>3072</v>
      </c>
      <c r="B1585" s="23">
        <v>2200.0</v>
      </c>
      <c r="C1585" s="24">
        <v>2200.0</v>
      </c>
      <c r="D1585" s="25">
        <v>0.0</v>
      </c>
      <c r="E1585" s="26"/>
    </row>
    <row r="1586" ht="15.75" hidden="1" customHeight="1">
      <c r="A1586" s="27" t="s">
        <v>3074</v>
      </c>
      <c r="B1586" s="23">
        <v>0.0</v>
      </c>
      <c r="C1586" s="24"/>
      <c r="D1586" s="25">
        <v>0.0</v>
      </c>
      <c r="E1586" s="26"/>
    </row>
    <row r="1587" ht="15.75" hidden="1" customHeight="1">
      <c r="A1587" s="27" t="s">
        <v>3075</v>
      </c>
      <c r="B1587" s="23">
        <v>0.0</v>
      </c>
      <c r="C1587" s="24"/>
      <c r="D1587" s="25">
        <v>0.0</v>
      </c>
      <c r="E1587" s="26"/>
    </row>
    <row r="1588" ht="15.75" hidden="1" customHeight="1">
      <c r="A1588" s="27" t="s">
        <v>3077</v>
      </c>
      <c r="B1588" s="23">
        <v>0.0</v>
      </c>
      <c r="C1588" s="24"/>
      <c r="D1588" s="25">
        <v>0.0</v>
      </c>
      <c r="E1588" s="26"/>
    </row>
    <row r="1589" ht="15.75" hidden="1" customHeight="1">
      <c r="A1589" s="27" t="s">
        <v>3078</v>
      </c>
      <c r="B1589" s="23">
        <v>7760.0</v>
      </c>
      <c r="C1589" s="24">
        <v>7760.0</v>
      </c>
      <c r="D1589" s="25">
        <v>0.0</v>
      </c>
      <c r="E1589" s="26"/>
    </row>
    <row r="1590" ht="15.75" hidden="1" customHeight="1">
      <c r="A1590" s="28" t="s">
        <v>3079</v>
      </c>
      <c r="B1590" s="23">
        <v>71078.0</v>
      </c>
      <c r="C1590" s="23">
        <v>71078.0</v>
      </c>
      <c r="D1590" s="25">
        <v>0.0</v>
      </c>
      <c r="E1590" s="26"/>
    </row>
    <row r="1591" ht="15.75" hidden="1" customHeight="1">
      <c r="A1591" s="28" t="s">
        <v>3080</v>
      </c>
      <c r="B1591" s="23">
        <v>33031.0</v>
      </c>
      <c r="C1591" s="7">
        <v>33031.0</v>
      </c>
      <c r="D1591" s="25">
        <v>0.0</v>
      </c>
      <c r="E1591" s="26"/>
    </row>
    <row r="1592" ht="15.75" hidden="1" customHeight="1">
      <c r="A1592" s="28" t="s">
        <v>3081</v>
      </c>
      <c r="B1592" s="23">
        <v>72320.0</v>
      </c>
      <c r="C1592" s="7">
        <v>71527.0</v>
      </c>
      <c r="D1592" s="25">
        <v>-793.0</v>
      </c>
      <c r="E1592" s="26"/>
    </row>
    <row r="1593" ht="15.75" hidden="1" customHeight="1">
      <c r="A1593" s="28" t="s">
        <v>3082</v>
      </c>
      <c r="B1593" s="23">
        <v>99946.0</v>
      </c>
      <c r="C1593" s="7">
        <v>100340.0</v>
      </c>
      <c r="D1593" s="25">
        <v>394.0</v>
      </c>
      <c r="E1593" s="26"/>
    </row>
    <row r="1594" ht="15.75" hidden="1" customHeight="1">
      <c r="A1594" s="28" t="s">
        <v>3084</v>
      </c>
      <c r="B1594" s="23">
        <v>4172.0</v>
      </c>
      <c r="C1594" s="7">
        <v>4172.0</v>
      </c>
      <c r="D1594" s="25">
        <v>0.0</v>
      </c>
      <c r="E1594" s="26"/>
    </row>
    <row r="1595" ht="15.75" hidden="1" customHeight="1">
      <c r="A1595" s="28" t="s">
        <v>3085</v>
      </c>
      <c r="B1595" s="23">
        <v>11881.0</v>
      </c>
      <c r="C1595" s="7">
        <v>11881.0</v>
      </c>
      <c r="D1595" s="25">
        <v>0.0</v>
      </c>
      <c r="E1595" s="26"/>
    </row>
    <row r="1596" ht="15.75" hidden="1" customHeight="1">
      <c r="A1596" s="29" t="s">
        <v>3086</v>
      </c>
      <c r="B1596" s="23">
        <v>370688.4</v>
      </c>
      <c r="C1596" s="7">
        <v>370289.4</v>
      </c>
      <c r="D1596" s="25">
        <v>-399.0</v>
      </c>
      <c r="E1596" s="26"/>
    </row>
    <row r="1597" ht="15.75" hidden="1" customHeight="1">
      <c r="A1597" s="30" t="s">
        <v>3087</v>
      </c>
      <c r="B1597" s="31">
        <v>1.5999999999985448</v>
      </c>
      <c r="C1597" s="25">
        <v>26.599999999976717</v>
      </c>
      <c r="D1597" s="25">
        <v>24.999999999978172</v>
      </c>
      <c r="E1597" s="32"/>
    </row>
    <row r="1598" ht="15.75" hidden="1" customHeight="1"/>
    <row r="1599" ht="15.75" hidden="1" customHeight="1"/>
    <row r="1600" ht="15.75" hidden="1" customHeight="1">
      <c r="A1600" s="3" t="s">
        <v>3059</v>
      </c>
      <c r="B1600" s="4"/>
      <c r="C1600" s="4"/>
      <c r="D1600" s="4"/>
      <c r="E1600" s="5"/>
    </row>
    <row r="1601" ht="15.75" hidden="1" customHeight="1">
      <c r="A1601" s="8"/>
      <c r="B1601" s="9"/>
      <c r="C1601" s="9"/>
      <c r="D1601" s="9"/>
      <c r="E1601" s="10"/>
    </row>
    <row r="1602" ht="15.75" hidden="1" customHeight="1">
      <c r="A1602" s="3" t="s">
        <v>3061</v>
      </c>
      <c r="B1602" s="4"/>
      <c r="C1602" s="4"/>
      <c r="D1602" s="4"/>
      <c r="E1602" s="5"/>
    </row>
    <row r="1603" ht="15.75" hidden="1" customHeight="1">
      <c r="A1603" s="8"/>
      <c r="B1603" s="9"/>
      <c r="C1603" s="9"/>
      <c r="D1603" s="9"/>
      <c r="E1603" s="10"/>
    </row>
    <row r="1604" ht="15.75" hidden="1" customHeight="1">
      <c r="A1604" s="11">
        <v>45839.0</v>
      </c>
      <c r="B1604" s="4"/>
      <c r="C1604" s="12" t="s">
        <v>3062</v>
      </c>
      <c r="D1604" s="13">
        <v>45844.0</v>
      </c>
      <c r="E1604" s="5"/>
    </row>
    <row r="1605" ht="15.75" hidden="1" customHeight="1">
      <c r="A1605" s="8"/>
      <c r="B1605" s="9"/>
      <c r="C1605" s="14"/>
      <c r="D1605" s="9"/>
      <c r="E1605" s="10"/>
    </row>
    <row r="1606" ht="15.75" hidden="1" customHeight="1">
      <c r="A1606" s="44" t="s">
        <v>3900</v>
      </c>
      <c r="B1606" s="5"/>
      <c r="C1606" s="14"/>
      <c r="D1606" s="45" t="s">
        <v>3899</v>
      </c>
      <c r="E1606" s="5"/>
    </row>
    <row r="1607" ht="15.75" hidden="1" customHeight="1">
      <c r="A1607" s="8"/>
      <c r="B1607" s="10"/>
      <c r="C1607" s="14"/>
      <c r="D1607" s="9"/>
      <c r="E1607" s="10"/>
    </row>
    <row r="1608" ht="15.75" hidden="1" customHeight="1">
      <c r="A1608" s="17" t="s">
        <v>3063</v>
      </c>
      <c r="B1608" s="4"/>
      <c r="C1608" s="4"/>
      <c r="D1608" s="4"/>
      <c r="E1608" s="5"/>
    </row>
    <row r="1609" ht="15.75" hidden="1" customHeight="1">
      <c r="A1609" s="18" t="s">
        <v>3064</v>
      </c>
      <c r="B1609" s="19" t="s">
        <v>3065</v>
      </c>
      <c r="C1609" s="20" t="s">
        <v>3066</v>
      </c>
      <c r="D1609" s="19" t="s">
        <v>3067</v>
      </c>
      <c r="E1609" s="21" t="s">
        <v>13</v>
      </c>
    </row>
    <row r="1610" ht="15.75" hidden="1" customHeight="1">
      <c r="A1610" s="22" t="s">
        <v>3068</v>
      </c>
      <c r="B1610" s="23">
        <v>34007.0</v>
      </c>
      <c r="C1610" s="24">
        <v>34010.0</v>
      </c>
      <c r="D1610" s="25">
        <v>3.0</v>
      </c>
      <c r="E1610" s="26" t="s">
        <v>3980</v>
      </c>
    </row>
    <row r="1611" ht="15.75" hidden="1" customHeight="1">
      <c r="A1611" s="22" t="s">
        <v>3069</v>
      </c>
      <c r="B1611" s="23">
        <v>25396.0</v>
      </c>
      <c r="C1611" s="24">
        <v>25396.0</v>
      </c>
      <c r="D1611" s="25">
        <v>0.0</v>
      </c>
      <c r="E1611" s="26"/>
    </row>
    <row r="1612" ht="15.75" hidden="1" customHeight="1">
      <c r="A1612" s="22" t="s">
        <v>3070</v>
      </c>
      <c r="B1612" s="23">
        <v>580.0</v>
      </c>
      <c r="C1612" s="24">
        <v>580.0</v>
      </c>
      <c r="D1612" s="25">
        <v>0.0</v>
      </c>
      <c r="E1612" s="26"/>
    </row>
    <row r="1613" ht="15.75" hidden="1" customHeight="1">
      <c r="A1613" s="22" t="s">
        <v>3072</v>
      </c>
      <c r="B1613" s="23">
        <v>1000.0</v>
      </c>
      <c r="C1613" s="24">
        <v>1000.0</v>
      </c>
      <c r="D1613" s="25">
        <v>0.0</v>
      </c>
      <c r="E1613" s="26"/>
    </row>
    <row r="1614" ht="15.75" hidden="1" customHeight="1">
      <c r="A1614" s="27" t="s">
        <v>3074</v>
      </c>
      <c r="B1614" s="23">
        <v>0.0</v>
      </c>
      <c r="C1614" s="24"/>
      <c r="D1614" s="25">
        <v>0.0</v>
      </c>
      <c r="E1614" s="26"/>
    </row>
    <row r="1615" ht="15.75" hidden="1" customHeight="1">
      <c r="A1615" s="27" t="s">
        <v>3075</v>
      </c>
      <c r="B1615" s="23">
        <v>170.0</v>
      </c>
      <c r="C1615" s="24">
        <v>170.0</v>
      </c>
      <c r="D1615" s="25">
        <v>0.0</v>
      </c>
      <c r="E1615" s="26"/>
    </row>
    <row r="1616" ht="15.75" hidden="1" customHeight="1">
      <c r="A1616" s="27" t="s">
        <v>3077</v>
      </c>
      <c r="B1616" s="23">
        <v>0.0</v>
      </c>
      <c r="C1616" s="24"/>
      <c r="D1616" s="25">
        <v>0.0</v>
      </c>
      <c r="E1616" s="26"/>
    </row>
    <row r="1617" ht="15.75" hidden="1" customHeight="1">
      <c r="A1617" s="27" t="s">
        <v>3078</v>
      </c>
      <c r="B1617" s="23">
        <v>6240.0</v>
      </c>
      <c r="C1617" s="24">
        <v>6240.0</v>
      </c>
      <c r="D1617" s="25">
        <v>0.0</v>
      </c>
      <c r="E1617" s="26"/>
    </row>
    <row r="1618" ht="15.75" hidden="1" customHeight="1">
      <c r="A1618" s="28" t="s">
        <v>3079</v>
      </c>
      <c r="B1618" s="23">
        <v>57707.0</v>
      </c>
      <c r="C1618" s="23">
        <v>57971.0</v>
      </c>
      <c r="D1618" s="25">
        <v>264.0</v>
      </c>
      <c r="E1618" s="26"/>
    </row>
    <row r="1619" ht="15.75" hidden="1" customHeight="1">
      <c r="A1619" s="28" t="s">
        <v>3080</v>
      </c>
      <c r="B1619" s="23">
        <v>25560.0</v>
      </c>
      <c r="C1619" s="7">
        <v>25560.0</v>
      </c>
      <c r="D1619" s="25">
        <v>0.0</v>
      </c>
      <c r="E1619" s="26"/>
    </row>
    <row r="1620" ht="15.75" hidden="1" customHeight="1">
      <c r="A1620" s="28" t="s">
        <v>3081</v>
      </c>
      <c r="B1620" s="23">
        <v>42892.0</v>
      </c>
      <c r="C1620" s="7">
        <v>42892.0</v>
      </c>
      <c r="D1620" s="25">
        <v>0.0</v>
      </c>
      <c r="E1620" s="26"/>
    </row>
    <row r="1621" ht="15.75" hidden="1" customHeight="1">
      <c r="A1621" s="28" t="s">
        <v>3082</v>
      </c>
      <c r="B1621" s="23">
        <v>66062.0</v>
      </c>
      <c r="C1621" s="7">
        <v>66062.0</v>
      </c>
      <c r="D1621" s="25">
        <v>0.0</v>
      </c>
      <c r="E1621" s="26"/>
    </row>
    <row r="1622" ht="15.75" hidden="1" customHeight="1">
      <c r="A1622" s="28" t="s">
        <v>3084</v>
      </c>
      <c r="B1622" s="23">
        <v>1938.0</v>
      </c>
      <c r="C1622" s="7">
        <v>1938.0</v>
      </c>
      <c r="D1622" s="25">
        <v>0.0</v>
      </c>
      <c r="E1622" s="26"/>
    </row>
    <row r="1623" ht="15.75" hidden="1" customHeight="1">
      <c r="A1623" s="28" t="s">
        <v>3085</v>
      </c>
      <c r="B1623" s="23">
        <v>8169.0</v>
      </c>
      <c r="C1623" s="7">
        <v>8169.0</v>
      </c>
      <c r="D1623" s="25">
        <v>0.0</v>
      </c>
      <c r="E1623" s="26"/>
    </row>
    <row r="1624" ht="15.75" hidden="1" customHeight="1">
      <c r="A1624" s="29" t="s">
        <v>3086</v>
      </c>
      <c r="B1624" s="23">
        <v>261546.0</v>
      </c>
      <c r="C1624" s="7">
        <v>261546.0</v>
      </c>
      <c r="D1624" s="25">
        <v>0.0</v>
      </c>
      <c r="E1624" s="26"/>
    </row>
    <row r="1625" ht="15.75" hidden="1" customHeight="1">
      <c r="A1625" s="30" t="s">
        <v>3087</v>
      </c>
      <c r="B1625" s="31">
        <v>6.0</v>
      </c>
      <c r="C1625" s="25">
        <v>273.0</v>
      </c>
      <c r="D1625" s="25">
        <v>267.0</v>
      </c>
      <c r="E1625" s="32"/>
    </row>
    <row r="1626" ht="15.75" hidden="1" customHeight="1"/>
    <row r="1627" ht="15.75" hidden="1" customHeight="1"/>
    <row r="1628" ht="15.75" hidden="1" customHeight="1">
      <c r="A1628" s="3" t="s">
        <v>3059</v>
      </c>
      <c r="B1628" s="4"/>
      <c r="C1628" s="4"/>
      <c r="D1628" s="4"/>
      <c r="E1628" s="5"/>
    </row>
    <row r="1629" ht="15.75" hidden="1" customHeight="1">
      <c r="A1629" s="8"/>
      <c r="B1629" s="9"/>
      <c r="C1629" s="9"/>
      <c r="D1629" s="9"/>
      <c r="E1629" s="10"/>
    </row>
    <row r="1630" ht="15.75" hidden="1" customHeight="1">
      <c r="A1630" s="3" t="s">
        <v>3061</v>
      </c>
      <c r="B1630" s="4"/>
      <c r="C1630" s="4"/>
      <c r="D1630" s="4"/>
      <c r="E1630" s="5"/>
    </row>
    <row r="1631" ht="15.75" hidden="1" customHeight="1">
      <c r="A1631" s="8"/>
      <c r="B1631" s="9"/>
      <c r="C1631" s="9"/>
      <c r="D1631" s="9"/>
      <c r="E1631" s="10"/>
    </row>
    <row r="1632" ht="15.75" hidden="1" customHeight="1">
      <c r="A1632" s="11">
        <v>45845.0</v>
      </c>
      <c r="B1632" s="4"/>
      <c r="C1632" s="12" t="s">
        <v>3062</v>
      </c>
      <c r="D1632" s="13">
        <v>45851.0</v>
      </c>
      <c r="E1632" s="5"/>
    </row>
    <row r="1633" ht="15.75" hidden="1" customHeight="1">
      <c r="A1633" s="8"/>
      <c r="B1633" s="9"/>
      <c r="C1633" s="14"/>
      <c r="D1633" s="9"/>
      <c r="E1633" s="10"/>
    </row>
    <row r="1634" ht="15.75" hidden="1" customHeight="1">
      <c r="A1634" s="44" t="s">
        <v>3898</v>
      </c>
      <c r="B1634" s="5"/>
      <c r="C1634" s="14"/>
      <c r="D1634" s="45" t="s">
        <v>3899</v>
      </c>
      <c r="E1634" s="5"/>
    </row>
    <row r="1635" ht="15.75" hidden="1" customHeight="1">
      <c r="A1635" s="8"/>
      <c r="B1635" s="10"/>
      <c r="C1635" s="14"/>
      <c r="D1635" s="9"/>
      <c r="E1635" s="10"/>
    </row>
    <row r="1636" ht="15.75" hidden="1" customHeight="1">
      <c r="A1636" s="17" t="s">
        <v>3063</v>
      </c>
      <c r="B1636" s="4"/>
      <c r="C1636" s="4"/>
      <c r="D1636" s="4"/>
      <c r="E1636" s="5"/>
    </row>
    <row r="1637" ht="15.75" hidden="1" customHeight="1">
      <c r="A1637" s="18" t="s">
        <v>3064</v>
      </c>
      <c r="B1637" s="19" t="s">
        <v>3065</v>
      </c>
      <c r="C1637" s="20" t="s">
        <v>3066</v>
      </c>
      <c r="D1637" s="19" t="s">
        <v>3067</v>
      </c>
      <c r="E1637" s="21" t="s">
        <v>13</v>
      </c>
    </row>
    <row r="1638" ht="15.75" hidden="1" customHeight="1">
      <c r="A1638" s="22" t="s">
        <v>3068</v>
      </c>
      <c r="B1638" s="23">
        <v>34036.0</v>
      </c>
      <c r="C1638" s="24">
        <v>34038.0</v>
      </c>
      <c r="D1638" s="25">
        <v>2.0</v>
      </c>
      <c r="E1638" s="26" t="s">
        <v>3981</v>
      </c>
    </row>
    <row r="1639" ht="15.75" hidden="1" customHeight="1">
      <c r="A1639" s="22" t="s">
        <v>3069</v>
      </c>
      <c r="B1639" s="23">
        <v>30994.5</v>
      </c>
      <c r="C1639" s="24">
        <v>30994.5</v>
      </c>
      <c r="D1639" s="25">
        <v>0.0</v>
      </c>
      <c r="E1639" s="26"/>
    </row>
    <row r="1640" ht="15.75" hidden="1" customHeight="1">
      <c r="A1640" s="22" t="s">
        <v>3070</v>
      </c>
      <c r="B1640" s="23">
        <v>290.0</v>
      </c>
      <c r="C1640" s="24">
        <v>290.0</v>
      </c>
      <c r="D1640" s="25">
        <v>0.0</v>
      </c>
      <c r="E1640" s="26"/>
    </row>
    <row r="1641" ht="15.75" hidden="1" customHeight="1">
      <c r="A1641" s="22" t="s">
        <v>3072</v>
      </c>
      <c r="B1641" s="23">
        <v>2000.0</v>
      </c>
      <c r="C1641" s="24">
        <v>2000.0</v>
      </c>
      <c r="D1641" s="25">
        <v>0.0</v>
      </c>
      <c r="E1641" s="26"/>
    </row>
    <row r="1642" ht="15.75" hidden="1" customHeight="1">
      <c r="A1642" s="27" t="s">
        <v>3074</v>
      </c>
      <c r="B1642" s="23">
        <v>0.0</v>
      </c>
      <c r="C1642" s="24"/>
      <c r="D1642" s="25">
        <v>0.0</v>
      </c>
      <c r="E1642" s="26"/>
    </row>
    <row r="1643" ht="15.75" hidden="1" customHeight="1">
      <c r="A1643" s="27" t="s">
        <v>3075</v>
      </c>
      <c r="B1643" s="23">
        <v>0.0</v>
      </c>
      <c r="C1643" s="24"/>
      <c r="D1643" s="25">
        <v>0.0</v>
      </c>
      <c r="E1643" s="26"/>
    </row>
    <row r="1644" ht="15.75" hidden="1" customHeight="1">
      <c r="A1644" s="27" t="s">
        <v>3077</v>
      </c>
      <c r="B1644" s="23">
        <v>0.0</v>
      </c>
      <c r="C1644" s="24"/>
      <c r="D1644" s="25">
        <v>0.0</v>
      </c>
      <c r="E1644" s="26"/>
    </row>
    <row r="1645" ht="15.75" hidden="1" customHeight="1">
      <c r="A1645" s="27" t="s">
        <v>3078</v>
      </c>
      <c r="B1645" s="23">
        <v>7000.0</v>
      </c>
      <c r="C1645" s="24">
        <v>7000.0</v>
      </c>
      <c r="D1645" s="25">
        <v>0.0</v>
      </c>
      <c r="E1645" s="26"/>
    </row>
    <row r="1646" ht="15.75" hidden="1" customHeight="1">
      <c r="A1646" s="28" t="s">
        <v>3079</v>
      </c>
      <c r="B1646" s="23">
        <v>75305.0</v>
      </c>
      <c r="C1646" s="23">
        <v>75305.0</v>
      </c>
      <c r="D1646" s="25">
        <v>0.0</v>
      </c>
      <c r="E1646" s="26"/>
    </row>
    <row r="1647" ht="15.75" hidden="1" customHeight="1">
      <c r="A1647" s="28" t="s">
        <v>3080</v>
      </c>
      <c r="B1647" s="23">
        <v>28496.0</v>
      </c>
      <c r="C1647" s="7">
        <v>28496.0</v>
      </c>
      <c r="D1647" s="25">
        <v>0.0</v>
      </c>
      <c r="E1647" s="26"/>
    </row>
    <row r="1648" ht="15.75" hidden="1" customHeight="1">
      <c r="A1648" s="28" t="s">
        <v>3081</v>
      </c>
      <c r="B1648" s="23">
        <v>59039.0</v>
      </c>
      <c r="C1648" s="7">
        <v>59039.0</v>
      </c>
      <c r="D1648" s="25">
        <v>0.0</v>
      </c>
      <c r="E1648" s="26"/>
    </row>
    <row r="1649" ht="15.75" hidden="1" customHeight="1">
      <c r="A1649" s="28" t="s">
        <v>3082</v>
      </c>
      <c r="B1649" s="23">
        <v>87865.0</v>
      </c>
      <c r="C1649" s="7">
        <v>87865.0</v>
      </c>
      <c r="D1649" s="25">
        <v>0.0</v>
      </c>
      <c r="E1649" s="26"/>
    </row>
    <row r="1650" ht="15.75" hidden="1" customHeight="1">
      <c r="A1650" s="28" t="s">
        <v>3084</v>
      </c>
      <c r="B1650" s="23">
        <v>4159.0</v>
      </c>
      <c r="C1650" s="7">
        <v>4159.0</v>
      </c>
      <c r="D1650" s="25">
        <v>0.0</v>
      </c>
      <c r="E1650" s="26"/>
    </row>
    <row r="1651" ht="15.75" hidden="1" customHeight="1">
      <c r="A1651" s="28" t="s">
        <v>3085</v>
      </c>
      <c r="B1651" s="23">
        <v>11952.0</v>
      </c>
      <c r="C1651" s="7">
        <v>11424.0</v>
      </c>
      <c r="D1651" s="25">
        <v>-528.0</v>
      </c>
      <c r="E1651" s="26"/>
    </row>
    <row r="1652" ht="15.75" hidden="1" customHeight="1">
      <c r="A1652" s="29" t="s">
        <v>3086</v>
      </c>
      <c r="B1652" s="23">
        <v>329183.0</v>
      </c>
      <c r="C1652" s="7">
        <v>328655.0</v>
      </c>
      <c r="D1652" s="25">
        <v>-528.0</v>
      </c>
      <c r="E1652" s="26"/>
    </row>
    <row r="1653" ht="15.75" hidden="1" customHeight="1">
      <c r="A1653" s="30" t="s">
        <v>3087</v>
      </c>
      <c r="B1653" s="31">
        <v>1.5</v>
      </c>
      <c r="C1653" s="25">
        <v>531.5</v>
      </c>
      <c r="D1653" s="25">
        <v>530.0</v>
      </c>
      <c r="E1653" s="32"/>
    </row>
    <row r="1654" ht="15.75" hidden="1" customHeight="1"/>
    <row r="1655" ht="15.75" hidden="1" customHeight="1"/>
    <row r="1656" ht="15.75" hidden="1" customHeight="1">
      <c r="A1656" s="3" t="s">
        <v>3059</v>
      </c>
      <c r="B1656" s="4"/>
      <c r="C1656" s="4"/>
      <c r="D1656" s="4"/>
      <c r="E1656" s="5"/>
    </row>
    <row r="1657" ht="15.75" hidden="1" customHeight="1">
      <c r="A1657" s="8"/>
      <c r="B1657" s="9"/>
      <c r="C1657" s="9"/>
      <c r="D1657" s="9"/>
      <c r="E1657" s="10"/>
    </row>
    <row r="1658" ht="15.75" hidden="1" customHeight="1">
      <c r="A1658" s="3" t="s">
        <v>3061</v>
      </c>
      <c r="B1658" s="4"/>
      <c r="C1658" s="4"/>
      <c r="D1658" s="4"/>
      <c r="E1658" s="5"/>
    </row>
    <row r="1659" ht="15.75" hidden="1" customHeight="1">
      <c r="A1659" s="8"/>
      <c r="B1659" s="9"/>
      <c r="C1659" s="9"/>
      <c r="D1659" s="9"/>
      <c r="E1659" s="10"/>
    </row>
    <row r="1660" ht="15.75" hidden="1" customHeight="1">
      <c r="A1660" s="11">
        <v>45852.0</v>
      </c>
      <c r="B1660" s="4"/>
      <c r="C1660" s="12" t="s">
        <v>3062</v>
      </c>
      <c r="D1660" s="13">
        <v>45858.0</v>
      </c>
      <c r="E1660" s="5"/>
    </row>
    <row r="1661" ht="15.75" hidden="1" customHeight="1">
      <c r="A1661" s="8"/>
      <c r="B1661" s="9"/>
      <c r="C1661" s="14"/>
      <c r="D1661" s="9"/>
      <c r="E1661" s="10"/>
    </row>
    <row r="1662" ht="15.75" hidden="1" customHeight="1">
      <c r="A1662" s="44" t="s">
        <v>3898</v>
      </c>
      <c r="B1662" s="5"/>
      <c r="C1662" s="14"/>
      <c r="D1662" s="45" t="s">
        <v>3899</v>
      </c>
      <c r="E1662" s="5"/>
    </row>
    <row r="1663" ht="15.75" hidden="1" customHeight="1">
      <c r="A1663" s="8"/>
      <c r="B1663" s="10"/>
      <c r="C1663" s="14"/>
      <c r="D1663" s="9"/>
      <c r="E1663" s="10"/>
    </row>
    <row r="1664" ht="15.75" hidden="1" customHeight="1">
      <c r="A1664" s="17" t="s">
        <v>3063</v>
      </c>
      <c r="B1664" s="4"/>
      <c r="C1664" s="4"/>
      <c r="D1664" s="4"/>
      <c r="E1664" s="5"/>
    </row>
    <row r="1665" ht="15.75" hidden="1" customHeight="1">
      <c r="A1665" s="18" t="s">
        <v>3064</v>
      </c>
      <c r="B1665" s="19" t="s">
        <v>3065</v>
      </c>
      <c r="C1665" s="20" t="s">
        <v>3066</v>
      </c>
      <c r="D1665" s="19" t="s">
        <v>3067</v>
      </c>
      <c r="E1665" s="21" t="s">
        <v>13</v>
      </c>
    </row>
    <row r="1666" ht="15.75" hidden="1" customHeight="1">
      <c r="A1666" s="22" t="s">
        <v>3068</v>
      </c>
      <c r="B1666" s="23">
        <v>28878.0</v>
      </c>
      <c r="C1666" s="24">
        <v>28878.0</v>
      </c>
      <c r="D1666" s="25">
        <v>0.0</v>
      </c>
      <c r="E1666" s="26" t="s">
        <v>3982</v>
      </c>
    </row>
    <row r="1667" ht="15.75" hidden="1" customHeight="1">
      <c r="A1667" s="22" t="s">
        <v>3069</v>
      </c>
      <c r="B1667" s="23">
        <v>29280.5</v>
      </c>
      <c r="C1667" s="24">
        <v>29281.0</v>
      </c>
      <c r="D1667" s="25">
        <v>0.5</v>
      </c>
      <c r="E1667" s="26"/>
    </row>
    <row r="1668" ht="15.75" hidden="1" customHeight="1">
      <c r="A1668" s="22" t="s">
        <v>3070</v>
      </c>
      <c r="B1668" s="23">
        <v>400.0</v>
      </c>
      <c r="C1668" s="24">
        <v>400.0</v>
      </c>
      <c r="D1668" s="25">
        <v>0.0</v>
      </c>
      <c r="E1668" s="26"/>
    </row>
    <row r="1669" ht="15.75" hidden="1" customHeight="1">
      <c r="A1669" s="22" t="s">
        <v>3072</v>
      </c>
      <c r="B1669" s="23">
        <v>2500.0</v>
      </c>
      <c r="C1669" s="24">
        <v>2500.0</v>
      </c>
      <c r="D1669" s="25">
        <v>0.0</v>
      </c>
      <c r="E1669" s="26"/>
    </row>
    <row r="1670" ht="15.75" hidden="1" customHeight="1">
      <c r="A1670" s="27" t="s">
        <v>3074</v>
      </c>
      <c r="B1670" s="23">
        <v>360.0</v>
      </c>
      <c r="C1670" s="24"/>
      <c r="D1670" s="25">
        <v>-360.0</v>
      </c>
      <c r="E1670" s="26"/>
    </row>
    <row r="1671" ht="15.75" hidden="1" customHeight="1">
      <c r="A1671" s="27" t="s">
        <v>3075</v>
      </c>
      <c r="B1671" s="23">
        <v>392.0</v>
      </c>
      <c r="C1671" s="24">
        <v>392.0</v>
      </c>
      <c r="D1671" s="25">
        <v>0.0</v>
      </c>
      <c r="E1671" s="26"/>
    </row>
    <row r="1672" ht="15.75" hidden="1" customHeight="1">
      <c r="A1672" s="27" t="s">
        <v>3077</v>
      </c>
      <c r="B1672" s="23">
        <v>0.0</v>
      </c>
      <c r="C1672" s="24"/>
      <c r="D1672" s="25">
        <v>0.0</v>
      </c>
      <c r="E1672" s="26"/>
    </row>
    <row r="1673" ht="15.75" hidden="1" customHeight="1">
      <c r="A1673" s="27" t="s">
        <v>3078</v>
      </c>
      <c r="B1673" s="23">
        <v>6080.0</v>
      </c>
      <c r="C1673" s="24">
        <v>6480.0</v>
      </c>
      <c r="D1673" s="25">
        <v>400.0</v>
      </c>
      <c r="E1673" s="26"/>
    </row>
    <row r="1674" ht="15.75" hidden="1" customHeight="1">
      <c r="A1674" s="28" t="s">
        <v>3079</v>
      </c>
      <c r="B1674" s="23">
        <v>81500.0</v>
      </c>
      <c r="C1674" s="23">
        <v>81821.0</v>
      </c>
      <c r="D1674" s="25">
        <v>321.0</v>
      </c>
      <c r="E1674" s="26"/>
    </row>
    <row r="1675" ht="15.75" hidden="1" customHeight="1">
      <c r="A1675" s="28" t="s">
        <v>3080</v>
      </c>
      <c r="B1675" s="23">
        <v>36745.0</v>
      </c>
      <c r="C1675" s="7">
        <v>36745.0</v>
      </c>
      <c r="D1675" s="25">
        <v>0.0</v>
      </c>
      <c r="E1675" s="26"/>
    </row>
    <row r="1676" ht="15.75" hidden="1" customHeight="1">
      <c r="A1676" s="28" t="s">
        <v>3081</v>
      </c>
      <c r="B1676" s="23">
        <v>54246.0</v>
      </c>
      <c r="C1676" s="7">
        <v>54246.0</v>
      </c>
      <c r="D1676" s="25">
        <v>0.0</v>
      </c>
      <c r="E1676" s="26"/>
    </row>
    <row r="1677" ht="15.75" hidden="1" customHeight="1">
      <c r="A1677" s="28" t="s">
        <v>3082</v>
      </c>
      <c r="B1677" s="23">
        <v>94583.0</v>
      </c>
      <c r="C1677" s="7">
        <v>94833.0</v>
      </c>
      <c r="D1677" s="25">
        <v>250.0</v>
      </c>
      <c r="E1677" s="26"/>
    </row>
    <row r="1678" ht="15.75" hidden="1" customHeight="1">
      <c r="A1678" s="28" t="s">
        <v>3084</v>
      </c>
      <c r="B1678" s="23">
        <v>1094.0</v>
      </c>
      <c r="C1678" s="7">
        <v>1094.0</v>
      </c>
      <c r="D1678" s="25">
        <v>0.0</v>
      </c>
      <c r="E1678" s="26"/>
    </row>
    <row r="1679" ht="15.75" hidden="1" customHeight="1">
      <c r="A1679" s="28" t="s">
        <v>3085</v>
      </c>
      <c r="B1679" s="23">
        <v>7259.0</v>
      </c>
      <c r="C1679" s="7">
        <v>7259.0</v>
      </c>
      <c r="D1679" s="25">
        <v>0.0</v>
      </c>
      <c r="E1679" s="26"/>
    </row>
    <row r="1680" ht="15.75" hidden="1" customHeight="1">
      <c r="A1680" s="29" t="s">
        <v>3086</v>
      </c>
      <c r="B1680" s="23">
        <v>336057.7</v>
      </c>
      <c r="C1680" s="7">
        <v>336307.7</v>
      </c>
      <c r="D1680" s="25">
        <v>250.0</v>
      </c>
      <c r="E1680" s="26"/>
    </row>
    <row r="1681" ht="15.75" hidden="1" customHeight="1">
      <c r="A1681" s="30" t="s">
        <v>3087</v>
      </c>
      <c r="B1681" s="31">
        <v>0.8000000000029104</v>
      </c>
      <c r="C1681" s="25">
        <v>362.29999999998836</v>
      </c>
      <c r="D1681" s="25">
        <v>361.49999999998545</v>
      </c>
      <c r="E1681" s="32"/>
    </row>
    <row r="1682" ht="15.75" hidden="1" customHeight="1"/>
    <row r="1683" ht="15.75" hidden="1" customHeight="1"/>
    <row r="1684" ht="15.75" hidden="1" customHeight="1">
      <c r="A1684" s="3" t="s">
        <v>3059</v>
      </c>
      <c r="B1684" s="4"/>
      <c r="C1684" s="4"/>
      <c r="D1684" s="4"/>
      <c r="E1684" s="5"/>
    </row>
    <row r="1685" ht="15.75" hidden="1" customHeight="1">
      <c r="A1685" s="8"/>
      <c r="B1685" s="9"/>
      <c r="C1685" s="9"/>
      <c r="D1685" s="9"/>
      <c r="E1685" s="10"/>
    </row>
    <row r="1686" ht="15.75" hidden="1" customHeight="1">
      <c r="A1686" s="3" t="s">
        <v>3061</v>
      </c>
      <c r="B1686" s="4"/>
      <c r="C1686" s="4"/>
      <c r="D1686" s="4"/>
      <c r="E1686" s="5"/>
    </row>
    <row r="1687" ht="15.75" hidden="1" customHeight="1">
      <c r="A1687" s="8"/>
      <c r="B1687" s="9"/>
      <c r="C1687" s="9"/>
      <c r="D1687" s="9"/>
      <c r="E1687" s="10"/>
    </row>
    <row r="1688" ht="15.75" hidden="1" customHeight="1">
      <c r="A1688" s="11">
        <v>45859.0</v>
      </c>
      <c r="B1688" s="4"/>
      <c r="C1688" s="12" t="s">
        <v>3062</v>
      </c>
      <c r="D1688" s="13">
        <v>45865.0</v>
      </c>
      <c r="E1688" s="5"/>
    </row>
    <row r="1689" ht="15.75" hidden="1" customHeight="1">
      <c r="A1689" s="8"/>
      <c r="B1689" s="9"/>
      <c r="C1689" s="14"/>
      <c r="D1689" s="9"/>
      <c r="E1689" s="10"/>
    </row>
    <row r="1690" ht="15.75" hidden="1" customHeight="1">
      <c r="A1690" s="44" t="s">
        <v>3898</v>
      </c>
      <c r="B1690" s="5"/>
      <c r="C1690" s="14"/>
      <c r="D1690" s="45" t="s">
        <v>3899</v>
      </c>
      <c r="E1690" s="5"/>
    </row>
    <row r="1691" ht="15.75" hidden="1" customHeight="1">
      <c r="A1691" s="8"/>
      <c r="B1691" s="10"/>
      <c r="C1691" s="14"/>
      <c r="D1691" s="9"/>
      <c r="E1691" s="10"/>
    </row>
    <row r="1692" ht="15.75" hidden="1" customHeight="1">
      <c r="A1692" s="17" t="s">
        <v>3063</v>
      </c>
      <c r="B1692" s="4"/>
      <c r="C1692" s="4"/>
      <c r="D1692" s="4"/>
      <c r="E1692" s="5"/>
    </row>
    <row r="1693" ht="15.75" hidden="1" customHeight="1">
      <c r="A1693" s="18" t="s">
        <v>3064</v>
      </c>
      <c r="B1693" s="19" t="s">
        <v>3065</v>
      </c>
      <c r="C1693" s="20" t="s">
        <v>3066</v>
      </c>
      <c r="D1693" s="19" t="s">
        <v>3067</v>
      </c>
      <c r="E1693" s="21" t="s">
        <v>13</v>
      </c>
    </row>
    <row r="1694" ht="15.75" hidden="1" customHeight="1">
      <c r="A1694" s="22" t="s">
        <v>3068</v>
      </c>
      <c r="B1694" s="23">
        <v>32702.0</v>
      </c>
      <c r="C1694" s="24">
        <v>33202.0</v>
      </c>
      <c r="D1694" s="25">
        <v>500.0</v>
      </c>
      <c r="E1694" s="26" t="s">
        <v>3983</v>
      </c>
    </row>
    <row r="1695" ht="15.75" hidden="1" customHeight="1">
      <c r="A1695" s="22" t="s">
        <v>3069</v>
      </c>
      <c r="B1695" s="23">
        <v>29196.0</v>
      </c>
      <c r="C1695" s="24">
        <v>29196.0</v>
      </c>
      <c r="D1695" s="25">
        <v>0.0</v>
      </c>
      <c r="E1695" s="26"/>
    </row>
    <row r="1696" ht="15.75" hidden="1" customHeight="1">
      <c r="A1696" s="22" t="s">
        <v>3070</v>
      </c>
      <c r="B1696" s="23">
        <v>420.0</v>
      </c>
      <c r="C1696" s="24">
        <v>420.0</v>
      </c>
      <c r="D1696" s="25">
        <v>0.0</v>
      </c>
      <c r="E1696" s="26"/>
    </row>
    <row r="1697" ht="15.75" hidden="1" customHeight="1">
      <c r="A1697" s="22" t="s">
        <v>3072</v>
      </c>
      <c r="B1697" s="23">
        <v>2500.0</v>
      </c>
      <c r="C1697" s="24">
        <v>2000.0</v>
      </c>
      <c r="D1697" s="25">
        <v>-500.0</v>
      </c>
      <c r="E1697" s="26" t="s">
        <v>3984</v>
      </c>
    </row>
    <row r="1698" ht="15.75" hidden="1" customHeight="1">
      <c r="A1698" s="27" t="s">
        <v>3074</v>
      </c>
      <c r="B1698" s="23">
        <v>240.0</v>
      </c>
      <c r="C1698" s="24"/>
      <c r="D1698" s="25">
        <v>-240.0</v>
      </c>
      <c r="E1698" s="26"/>
    </row>
    <row r="1699" ht="15.75" hidden="1" customHeight="1">
      <c r="A1699" s="27" t="s">
        <v>3075</v>
      </c>
      <c r="B1699" s="23">
        <v>110.0</v>
      </c>
      <c r="C1699" s="24">
        <v>110.0</v>
      </c>
      <c r="D1699" s="25">
        <v>0.0</v>
      </c>
      <c r="E1699" s="26" t="s">
        <v>3985</v>
      </c>
    </row>
    <row r="1700" ht="15.75" hidden="1" customHeight="1">
      <c r="A1700" s="27" t="s">
        <v>3077</v>
      </c>
      <c r="B1700" s="23">
        <v>849.0</v>
      </c>
      <c r="C1700" s="24">
        <v>849.0</v>
      </c>
      <c r="D1700" s="25">
        <v>0.0</v>
      </c>
      <c r="E1700" s="26" t="s">
        <v>3986</v>
      </c>
    </row>
    <row r="1701" ht="15.75" hidden="1" customHeight="1">
      <c r="A1701" s="27" t="s">
        <v>3078</v>
      </c>
      <c r="B1701" s="23">
        <v>6440.0</v>
      </c>
      <c r="C1701" s="24">
        <v>7280.0</v>
      </c>
      <c r="D1701" s="25">
        <v>840.0</v>
      </c>
      <c r="E1701" s="26"/>
    </row>
    <row r="1702" ht="15.75" hidden="1" customHeight="1">
      <c r="A1702" s="28" t="s">
        <v>3079</v>
      </c>
      <c r="B1702" s="23">
        <v>73075.0</v>
      </c>
      <c r="C1702" s="23">
        <v>73075.0</v>
      </c>
      <c r="D1702" s="25">
        <v>0.0</v>
      </c>
      <c r="E1702" s="26"/>
    </row>
    <row r="1703" ht="15.75" hidden="1" customHeight="1">
      <c r="A1703" s="28" t="s">
        <v>3080</v>
      </c>
      <c r="B1703" s="23">
        <v>32470.0</v>
      </c>
      <c r="C1703" s="7">
        <v>32470.0</v>
      </c>
      <c r="D1703" s="25">
        <v>0.0</v>
      </c>
      <c r="E1703" s="26"/>
    </row>
    <row r="1704" ht="15.75" hidden="1" customHeight="1">
      <c r="A1704" s="28" t="s">
        <v>3081</v>
      </c>
      <c r="B1704" s="23">
        <v>48463.0</v>
      </c>
      <c r="C1704" s="7">
        <v>48463.0</v>
      </c>
      <c r="D1704" s="25">
        <v>0.0</v>
      </c>
      <c r="E1704" s="26"/>
    </row>
    <row r="1705" ht="15.75" hidden="1" customHeight="1">
      <c r="A1705" s="28" t="s">
        <v>3082</v>
      </c>
      <c r="B1705" s="23">
        <v>92106.0</v>
      </c>
      <c r="C1705" s="7">
        <v>92455.0</v>
      </c>
      <c r="D1705" s="25">
        <v>349.0</v>
      </c>
      <c r="E1705" s="26"/>
    </row>
    <row r="1706" ht="15.75" hidden="1" customHeight="1">
      <c r="A1706" s="28" t="s">
        <v>3084</v>
      </c>
      <c r="B1706" s="23">
        <v>1734.0</v>
      </c>
      <c r="C1706" s="7">
        <v>1734.0</v>
      </c>
      <c r="D1706" s="25">
        <v>0.0</v>
      </c>
      <c r="E1706" s="26"/>
    </row>
    <row r="1707" ht="15.75" hidden="1" customHeight="1">
      <c r="A1707" s="28" t="s">
        <v>3085</v>
      </c>
      <c r="B1707" s="23">
        <v>8250.0</v>
      </c>
      <c r="C1707" s="7">
        <v>8250.0</v>
      </c>
      <c r="D1707" s="25">
        <v>0.0</v>
      </c>
      <c r="E1707" s="26"/>
    </row>
    <row r="1708" ht="15.75" hidden="1" customHeight="1">
      <c r="A1708" s="29" t="s">
        <v>3086</v>
      </c>
      <c r="B1708" s="23">
        <v>320302.75</v>
      </c>
      <c r="C1708" s="7">
        <v>320651.75</v>
      </c>
      <c r="D1708" s="25">
        <v>349.0</v>
      </c>
      <c r="E1708" s="26"/>
    </row>
    <row r="1709" ht="15.75" hidden="1" customHeight="1">
      <c r="A1709" s="30" t="s">
        <v>3087</v>
      </c>
      <c r="B1709" s="31">
        <v>2.25</v>
      </c>
      <c r="C1709" s="25">
        <v>602.25</v>
      </c>
      <c r="D1709" s="25">
        <v>600.0</v>
      </c>
      <c r="E1709" s="32"/>
    </row>
    <row r="1710" ht="15.75" hidden="1" customHeight="1"/>
    <row r="1711" ht="15.75" hidden="1" customHeight="1"/>
    <row r="1712" ht="15.75" hidden="1" customHeight="1">
      <c r="A1712" s="3" t="s">
        <v>3059</v>
      </c>
      <c r="B1712" s="4"/>
      <c r="C1712" s="4"/>
      <c r="D1712" s="4"/>
      <c r="E1712" s="5"/>
    </row>
    <row r="1713" ht="15.75" hidden="1" customHeight="1">
      <c r="A1713" s="8"/>
      <c r="B1713" s="9"/>
      <c r="C1713" s="9"/>
      <c r="D1713" s="9"/>
      <c r="E1713" s="10"/>
    </row>
    <row r="1714" ht="15.75" hidden="1" customHeight="1">
      <c r="A1714" s="3" t="s">
        <v>3061</v>
      </c>
      <c r="B1714" s="4"/>
      <c r="C1714" s="4"/>
      <c r="D1714" s="4"/>
      <c r="E1714" s="5"/>
    </row>
    <row r="1715" ht="15.75" hidden="1" customHeight="1">
      <c r="A1715" s="8"/>
      <c r="B1715" s="9"/>
      <c r="C1715" s="9"/>
      <c r="D1715" s="9"/>
      <c r="E1715" s="10"/>
    </row>
    <row r="1716" ht="15.75" hidden="1" customHeight="1">
      <c r="A1716" s="11">
        <v>45866.0</v>
      </c>
      <c r="B1716" s="4"/>
      <c r="C1716" s="12" t="s">
        <v>3062</v>
      </c>
      <c r="D1716" s="13">
        <v>45869.0</v>
      </c>
      <c r="E1716" s="5"/>
    </row>
    <row r="1717" ht="15.75" hidden="1" customHeight="1">
      <c r="A1717" s="8"/>
      <c r="B1717" s="9"/>
      <c r="C1717" s="14"/>
      <c r="D1717" s="9"/>
      <c r="E1717" s="10"/>
    </row>
    <row r="1718" ht="15.75" hidden="1" customHeight="1">
      <c r="A1718" s="44" t="s">
        <v>3898</v>
      </c>
      <c r="B1718" s="5"/>
      <c r="C1718" s="14"/>
      <c r="D1718" s="45" t="s">
        <v>3913</v>
      </c>
      <c r="E1718" s="5"/>
    </row>
    <row r="1719" ht="15.75" hidden="1" customHeight="1">
      <c r="A1719" s="8"/>
      <c r="B1719" s="10"/>
      <c r="C1719" s="14"/>
      <c r="D1719" s="9"/>
      <c r="E1719" s="10"/>
    </row>
    <row r="1720" ht="15.75" hidden="1" customHeight="1">
      <c r="A1720" s="17" t="s">
        <v>3063</v>
      </c>
      <c r="B1720" s="4"/>
      <c r="C1720" s="4"/>
      <c r="D1720" s="4"/>
      <c r="E1720" s="5"/>
    </row>
    <row r="1721" ht="15.75" hidden="1" customHeight="1">
      <c r="A1721" s="18" t="s">
        <v>3064</v>
      </c>
      <c r="B1721" s="19" t="s">
        <v>3065</v>
      </c>
      <c r="C1721" s="20" t="s">
        <v>3066</v>
      </c>
      <c r="D1721" s="19" t="s">
        <v>3067</v>
      </c>
      <c r="E1721" s="21" t="s">
        <v>13</v>
      </c>
    </row>
    <row r="1722" ht="15.75" hidden="1" customHeight="1">
      <c r="A1722" s="22" t="s">
        <v>3068</v>
      </c>
      <c r="B1722" s="23">
        <v>14249.0</v>
      </c>
      <c r="C1722" s="24">
        <v>14349.0</v>
      </c>
      <c r="D1722" s="25">
        <v>100.0</v>
      </c>
      <c r="E1722" s="26" t="s">
        <v>3987</v>
      </c>
    </row>
    <row r="1723" ht="15.75" hidden="1" customHeight="1">
      <c r="A1723" s="22" t="s">
        <v>3069</v>
      </c>
      <c r="B1723" s="23">
        <v>13237.0</v>
      </c>
      <c r="C1723" s="24">
        <v>13237.0</v>
      </c>
      <c r="D1723" s="25">
        <v>0.0</v>
      </c>
      <c r="E1723" s="26"/>
    </row>
    <row r="1724" ht="15.75" hidden="1" customHeight="1">
      <c r="A1724" s="22" t="s">
        <v>3070</v>
      </c>
      <c r="B1724" s="23">
        <v>0.0</v>
      </c>
      <c r="C1724" s="24"/>
      <c r="D1724" s="25">
        <v>0.0</v>
      </c>
      <c r="E1724" s="26"/>
    </row>
    <row r="1725" ht="15.75" hidden="1" customHeight="1">
      <c r="A1725" s="22" t="s">
        <v>3072</v>
      </c>
      <c r="B1725" s="23">
        <v>500.0</v>
      </c>
      <c r="C1725" s="24">
        <v>500.0</v>
      </c>
      <c r="D1725" s="25">
        <v>0.0</v>
      </c>
      <c r="E1725" s="26"/>
    </row>
    <row r="1726" ht="15.75" hidden="1" customHeight="1">
      <c r="A1726" s="27" t="s">
        <v>3074</v>
      </c>
      <c r="B1726" s="23">
        <v>0.0</v>
      </c>
      <c r="C1726" s="24"/>
      <c r="D1726" s="25">
        <v>0.0</v>
      </c>
      <c r="E1726" s="26"/>
    </row>
    <row r="1727" ht="15.75" hidden="1" customHeight="1">
      <c r="A1727" s="27" t="s">
        <v>3075</v>
      </c>
      <c r="B1727" s="23">
        <v>0.0</v>
      </c>
      <c r="C1727" s="24"/>
      <c r="D1727" s="25">
        <v>0.0</v>
      </c>
      <c r="E1727" s="26"/>
    </row>
    <row r="1728" ht="15.75" hidden="1" customHeight="1">
      <c r="A1728" s="27" t="s">
        <v>3077</v>
      </c>
      <c r="B1728" s="23">
        <v>0.0</v>
      </c>
      <c r="C1728" s="24"/>
      <c r="D1728" s="25">
        <v>0.0</v>
      </c>
      <c r="E1728" s="26"/>
    </row>
    <row r="1729" ht="15.75" hidden="1" customHeight="1">
      <c r="A1729" s="27" t="s">
        <v>3078</v>
      </c>
      <c r="B1729" s="23">
        <v>2440.0</v>
      </c>
      <c r="C1729" s="24">
        <v>2440.0</v>
      </c>
      <c r="D1729" s="25">
        <v>0.0</v>
      </c>
      <c r="E1729" s="26"/>
    </row>
    <row r="1730" ht="15.75" hidden="1" customHeight="1">
      <c r="A1730" s="28" t="s">
        <v>3079</v>
      </c>
      <c r="B1730" s="23">
        <v>39132.0</v>
      </c>
      <c r="C1730" s="23">
        <v>39132.0</v>
      </c>
      <c r="D1730" s="25">
        <v>0.0</v>
      </c>
      <c r="E1730" s="26"/>
    </row>
    <row r="1731" ht="15.75" hidden="1" customHeight="1">
      <c r="A1731" s="28" t="s">
        <v>3080</v>
      </c>
      <c r="B1731" s="23">
        <v>12249.0</v>
      </c>
      <c r="C1731" s="7">
        <v>12249.0</v>
      </c>
      <c r="D1731" s="25">
        <v>0.0</v>
      </c>
      <c r="E1731" s="26"/>
    </row>
    <row r="1732" ht="15.75" hidden="1" customHeight="1">
      <c r="A1732" s="28" t="s">
        <v>3081</v>
      </c>
      <c r="B1732" s="23">
        <v>32156.0</v>
      </c>
      <c r="C1732" s="7">
        <v>31892.0</v>
      </c>
      <c r="D1732" s="25">
        <v>-264.0</v>
      </c>
      <c r="E1732" s="26"/>
    </row>
    <row r="1733" ht="15.75" hidden="1" customHeight="1">
      <c r="A1733" s="28" t="s">
        <v>3082</v>
      </c>
      <c r="B1733" s="23">
        <v>40812.0</v>
      </c>
      <c r="C1733" s="7">
        <v>40812.0</v>
      </c>
      <c r="D1733" s="25">
        <v>0.0</v>
      </c>
      <c r="E1733" s="26"/>
    </row>
    <row r="1734" ht="15.75" hidden="1" customHeight="1">
      <c r="A1734" s="28" t="s">
        <v>3084</v>
      </c>
      <c r="B1734" s="23">
        <v>2703.0</v>
      </c>
      <c r="C1734" s="7">
        <v>2703.0</v>
      </c>
      <c r="D1734" s="25">
        <v>0.0</v>
      </c>
      <c r="E1734" s="26"/>
    </row>
    <row r="1735" ht="15.75" hidden="1" customHeight="1">
      <c r="A1735" s="28" t="s">
        <v>3085</v>
      </c>
      <c r="B1735" s="23">
        <v>6462.0</v>
      </c>
      <c r="C1735" s="7">
        <v>6462.0</v>
      </c>
      <c r="D1735" s="25">
        <v>0.0</v>
      </c>
      <c r="E1735" s="26"/>
    </row>
    <row r="1736" ht="15.75" hidden="1" customHeight="1">
      <c r="A1736" s="29" t="s">
        <v>3086</v>
      </c>
      <c r="B1736" s="23">
        <v>157477.0</v>
      </c>
      <c r="C1736" s="7">
        <v>157213.0</v>
      </c>
      <c r="D1736" s="25">
        <v>-264.0</v>
      </c>
      <c r="E1736" s="26"/>
    </row>
    <row r="1737" ht="15.75" hidden="1" customHeight="1">
      <c r="A1737" s="30" t="s">
        <v>3087</v>
      </c>
      <c r="B1737" s="31">
        <v>1.0</v>
      </c>
      <c r="C1737" s="25">
        <v>101.0</v>
      </c>
      <c r="D1737" s="25">
        <v>100.0</v>
      </c>
      <c r="E1737" s="32"/>
    </row>
    <row r="1738" ht="15.75" hidden="1" customHeight="1"/>
    <row r="1739" ht="15.75" hidden="1" customHeight="1"/>
    <row r="1740" ht="15.75" hidden="1" customHeight="1">
      <c r="A1740" s="3" t="s">
        <v>3059</v>
      </c>
      <c r="B1740" s="4"/>
      <c r="C1740" s="4"/>
      <c r="D1740" s="4"/>
      <c r="E1740" s="5"/>
    </row>
    <row r="1741" ht="15.75" hidden="1" customHeight="1">
      <c r="A1741" s="8"/>
      <c r="B1741" s="9"/>
      <c r="C1741" s="9"/>
      <c r="D1741" s="9"/>
      <c r="E1741" s="10"/>
    </row>
    <row r="1742" ht="15.75" hidden="1" customHeight="1">
      <c r="A1742" s="3" t="s">
        <v>3061</v>
      </c>
      <c r="B1742" s="4"/>
      <c r="C1742" s="4"/>
      <c r="D1742" s="4"/>
      <c r="E1742" s="5"/>
    </row>
    <row r="1743" ht="15.75" hidden="1" customHeight="1">
      <c r="A1743" s="8"/>
      <c r="B1743" s="9"/>
      <c r="C1743" s="9"/>
      <c r="D1743" s="9"/>
      <c r="E1743" s="10"/>
    </row>
    <row r="1744" ht="15.75" hidden="1" customHeight="1">
      <c r="A1744" s="11">
        <v>45870.0</v>
      </c>
      <c r="B1744" s="4"/>
      <c r="C1744" s="12" t="s">
        <v>3062</v>
      </c>
      <c r="D1744" s="13">
        <v>45872.0</v>
      </c>
      <c r="E1744" s="5"/>
    </row>
    <row r="1745" ht="15.75" hidden="1" customHeight="1">
      <c r="A1745" s="8"/>
      <c r="B1745" s="9"/>
      <c r="C1745" s="14"/>
      <c r="D1745" s="9"/>
      <c r="E1745" s="10"/>
    </row>
    <row r="1746" ht="15.75" hidden="1" customHeight="1">
      <c r="A1746" s="44" t="s">
        <v>3905</v>
      </c>
      <c r="B1746" s="5"/>
      <c r="C1746" s="14"/>
      <c r="D1746" s="45" t="s">
        <v>3899</v>
      </c>
      <c r="E1746" s="5"/>
    </row>
    <row r="1747" ht="15.75" hidden="1" customHeight="1">
      <c r="A1747" s="8"/>
      <c r="B1747" s="10"/>
      <c r="C1747" s="14"/>
      <c r="D1747" s="9"/>
      <c r="E1747" s="10"/>
    </row>
    <row r="1748" ht="15.75" hidden="1" customHeight="1">
      <c r="A1748" s="17" t="s">
        <v>3063</v>
      </c>
      <c r="B1748" s="4"/>
      <c r="C1748" s="4"/>
      <c r="D1748" s="4"/>
      <c r="E1748" s="5"/>
    </row>
    <row r="1749" ht="15.75" hidden="1" customHeight="1">
      <c r="A1749" s="18" t="s">
        <v>3064</v>
      </c>
      <c r="B1749" s="19" t="s">
        <v>3065</v>
      </c>
      <c r="C1749" s="20" t="s">
        <v>3066</v>
      </c>
      <c r="D1749" s="19" t="s">
        <v>3067</v>
      </c>
      <c r="E1749" s="21" t="s">
        <v>13</v>
      </c>
    </row>
    <row r="1750" ht="15.75" hidden="1" customHeight="1">
      <c r="A1750" s="22" t="s">
        <v>3068</v>
      </c>
      <c r="B1750" s="23">
        <v>19495.0</v>
      </c>
      <c r="C1750" s="24">
        <v>19495.0</v>
      </c>
      <c r="D1750" s="25">
        <v>0.0</v>
      </c>
      <c r="E1750" s="26"/>
    </row>
    <row r="1751" ht="15.75" hidden="1" customHeight="1">
      <c r="A1751" s="22" t="s">
        <v>3069</v>
      </c>
      <c r="B1751" s="23">
        <v>9376.0</v>
      </c>
      <c r="C1751" s="24">
        <v>9376.0</v>
      </c>
      <c r="D1751" s="25">
        <v>0.0</v>
      </c>
      <c r="E1751" s="26"/>
    </row>
    <row r="1752" ht="15.75" hidden="1" customHeight="1">
      <c r="A1752" s="22" t="s">
        <v>3070</v>
      </c>
      <c r="B1752" s="23">
        <v>450.0</v>
      </c>
      <c r="C1752" s="24">
        <v>450.0</v>
      </c>
      <c r="D1752" s="25">
        <v>0.0</v>
      </c>
      <c r="E1752" s="26"/>
    </row>
    <row r="1753" ht="15.75" hidden="1" customHeight="1">
      <c r="A1753" s="22" t="s">
        <v>3072</v>
      </c>
      <c r="B1753" s="23">
        <v>1000.0</v>
      </c>
      <c r="C1753" s="24">
        <v>1000.0</v>
      </c>
      <c r="D1753" s="25">
        <v>0.0</v>
      </c>
      <c r="E1753" s="26"/>
    </row>
    <row r="1754" ht="15.75" hidden="1" customHeight="1">
      <c r="A1754" s="27" t="s">
        <v>3074</v>
      </c>
      <c r="B1754" s="23">
        <v>0.0</v>
      </c>
      <c r="C1754" s="24"/>
      <c r="D1754" s="25">
        <v>0.0</v>
      </c>
      <c r="E1754" s="26"/>
    </row>
    <row r="1755" ht="15.75" hidden="1" customHeight="1">
      <c r="A1755" s="27" t="s">
        <v>3075</v>
      </c>
      <c r="B1755" s="23">
        <v>0.0</v>
      </c>
      <c r="C1755" s="24"/>
      <c r="D1755" s="25">
        <v>0.0</v>
      </c>
      <c r="E1755" s="26"/>
    </row>
    <row r="1756" ht="15.75" hidden="1" customHeight="1">
      <c r="A1756" s="27" t="s">
        <v>3077</v>
      </c>
      <c r="B1756" s="23">
        <v>100.0</v>
      </c>
      <c r="C1756" s="24">
        <v>100.0</v>
      </c>
      <c r="D1756" s="25">
        <v>0.0</v>
      </c>
      <c r="E1756" s="26"/>
    </row>
    <row r="1757" ht="15.75" hidden="1" customHeight="1">
      <c r="A1757" s="27" t="s">
        <v>3078</v>
      </c>
      <c r="B1757" s="23">
        <v>3480.0</v>
      </c>
      <c r="C1757" s="24">
        <v>3480.0</v>
      </c>
      <c r="D1757" s="25">
        <v>0.0</v>
      </c>
      <c r="E1757" s="26"/>
    </row>
    <row r="1758" ht="15.75" hidden="1" customHeight="1">
      <c r="A1758" s="28" t="s">
        <v>3079</v>
      </c>
      <c r="B1758" s="23">
        <v>39464.0</v>
      </c>
      <c r="C1758" s="23">
        <v>39464.0</v>
      </c>
      <c r="D1758" s="25">
        <v>0.0</v>
      </c>
      <c r="E1758" s="26"/>
    </row>
    <row r="1759" ht="15.75" hidden="1" customHeight="1">
      <c r="A1759" s="28" t="s">
        <v>3080</v>
      </c>
      <c r="B1759" s="23">
        <v>19803.0</v>
      </c>
      <c r="C1759" s="7">
        <v>19803.0</v>
      </c>
      <c r="D1759" s="25">
        <v>0.0</v>
      </c>
      <c r="E1759" s="26"/>
    </row>
    <row r="1760" ht="15.75" hidden="1" customHeight="1">
      <c r="A1760" s="28" t="s">
        <v>3081</v>
      </c>
      <c r="B1760" s="23">
        <v>32542.0</v>
      </c>
      <c r="C1760" s="7">
        <v>32542.0</v>
      </c>
      <c r="D1760" s="25">
        <v>0.0</v>
      </c>
      <c r="E1760" s="26"/>
    </row>
    <row r="1761" ht="15.75" hidden="1" customHeight="1">
      <c r="A1761" s="28" t="s">
        <v>3082</v>
      </c>
      <c r="B1761" s="23">
        <v>46205.0</v>
      </c>
      <c r="C1761" s="7">
        <v>46205.0</v>
      </c>
      <c r="D1761" s="25">
        <v>0.0</v>
      </c>
      <c r="E1761" s="26"/>
    </row>
    <row r="1762" ht="15.75" hidden="1" customHeight="1">
      <c r="A1762" s="28" t="s">
        <v>3084</v>
      </c>
      <c r="B1762" s="23">
        <v>1723.0</v>
      </c>
      <c r="C1762" s="7">
        <v>1723.0</v>
      </c>
      <c r="D1762" s="25">
        <v>0.0</v>
      </c>
      <c r="E1762" s="26"/>
    </row>
    <row r="1763" ht="15.75" hidden="1" customHeight="1">
      <c r="A1763" s="28" t="s">
        <v>3085</v>
      </c>
      <c r="B1763" s="23">
        <v>4631.0</v>
      </c>
      <c r="C1763" s="7">
        <v>4631.0</v>
      </c>
      <c r="D1763" s="25">
        <v>0.0</v>
      </c>
      <c r="E1763" s="26"/>
    </row>
    <row r="1764" ht="15.75" hidden="1" customHeight="1">
      <c r="A1764" s="29" t="s">
        <v>3086</v>
      </c>
      <c r="B1764" s="23">
        <v>173637.5</v>
      </c>
      <c r="C1764" s="7">
        <v>173637.5</v>
      </c>
      <c r="D1764" s="25">
        <v>0.0</v>
      </c>
      <c r="E1764" s="26"/>
    </row>
    <row r="1765" ht="15.75" hidden="1" customHeight="1">
      <c r="A1765" s="30" t="s">
        <v>3087</v>
      </c>
      <c r="B1765" s="31">
        <v>0.5</v>
      </c>
      <c r="C1765" s="25">
        <v>0.5</v>
      </c>
      <c r="D1765" s="25">
        <v>0.0</v>
      </c>
      <c r="E1765" s="32"/>
    </row>
    <row r="1766" ht="15.75" hidden="1" customHeight="1"/>
    <row r="1767" ht="15.75" hidden="1" customHeight="1"/>
    <row r="1768" ht="15.75" hidden="1" customHeight="1">
      <c r="A1768" s="3" t="s">
        <v>3059</v>
      </c>
      <c r="B1768" s="4"/>
      <c r="C1768" s="4"/>
      <c r="D1768" s="4"/>
      <c r="E1768" s="5"/>
    </row>
    <row r="1769" ht="15.75" hidden="1" customHeight="1">
      <c r="A1769" s="8"/>
      <c r="B1769" s="9"/>
      <c r="C1769" s="9"/>
      <c r="D1769" s="9"/>
      <c r="E1769" s="10"/>
    </row>
    <row r="1770" ht="15.75" hidden="1" customHeight="1">
      <c r="A1770" s="3" t="s">
        <v>3061</v>
      </c>
      <c r="B1770" s="4"/>
      <c r="C1770" s="4"/>
      <c r="D1770" s="4"/>
      <c r="E1770" s="5"/>
    </row>
    <row r="1771" ht="15.75" hidden="1" customHeight="1">
      <c r="A1771" s="8"/>
      <c r="B1771" s="9"/>
      <c r="C1771" s="9"/>
      <c r="D1771" s="9"/>
      <c r="E1771" s="10"/>
    </row>
    <row r="1772" ht="15.75" hidden="1" customHeight="1">
      <c r="A1772" s="11">
        <v>45873.0</v>
      </c>
      <c r="B1772" s="4"/>
      <c r="C1772" s="12" t="s">
        <v>3062</v>
      </c>
      <c r="D1772" s="13">
        <v>45879.0</v>
      </c>
      <c r="E1772" s="5"/>
    </row>
    <row r="1773" ht="15.75" hidden="1" customHeight="1">
      <c r="A1773" s="8"/>
      <c r="B1773" s="9"/>
      <c r="C1773" s="14"/>
      <c r="D1773" s="9"/>
      <c r="E1773" s="10"/>
    </row>
    <row r="1774" ht="15.75" hidden="1" customHeight="1">
      <c r="A1774" s="44" t="s">
        <v>3898</v>
      </c>
      <c r="B1774" s="5"/>
      <c r="C1774" s="14"/>
      <c r="D1774" s="45" t="s">
        <v>3899</v>
      </c>
      <c r="E1774" s="5"/>
    </row>
    <row r="1775" ht="15.75" hidden="1" customHeight="1">
      <c r="A1775" s="8"/>
      <c r="B1775" s="10"/>
      <c r="C1775" s="14"/>
      <c r="D1775" s="9"/>
      <c r="E1775" s="10"/>
    </row>
    <row r="1776" ht="15.75" hidden="1" customHeight="1">
      <c r="A1776" s="17" t="s">
        <v>3063</v>
      </c>
      <c r="B1776" s="4"/>
      <c r="C1776" s="4"/>
      <c r="D1776" s="4"/>
      <c r="E1776" s="5"/>
    </row>
    <row r="1777" ht="15.75" hidden="1" customHeight="1">
      <c r="A1777" s="18" t="s">
        <v>3064</v>
      </c>
      <c r="B1777" s="19" t="s">
        <v>3065</v>
      </c>
      <c r="C1777" s="20" t="s">
        <v>3066</v>
      </c>
      <c r="D1777" s="19" t="s">
        <v>3067</v>
      </c>
      <c r="E1777" s="21" t="s">
        <v>13</v>
      </c>
    </row>
    <row r="1778" ht="15.75" hidden="1" customHeight="1">
      <c r="A1778" s="22" t="s">
        <v>3068</v>
      </c>
      <c r="B1778" s="23">
        <v>37670.0</v>
      </c>
      <c r="C1778" s="24">
        <v>37644.0</v>
      </c>
      <c r="D1778" s="25">
        <v>-26.0</v>
      </c>
      <c r="E1778" s="26" t="s">
        <v>3938</v>
      </c>
    </row>
    <row r="1779" ht="15.75" hidden="1" customHeight="1">
      <c r="A1779" s="22" t="s">
        <v>3069</v>
      </c>
      <c r="B1779" s="23">
        <v>37378.0</v>
      </c>
      <c r="C1779" s="24">
        <v>37378.0</v>
      </c>
      <c r="D1779" s="25">
        <v>0.0</v>
      </c>
      <c r="E1779" s="26"/>
    </row>
    <row r="1780" ht="15.75" hidden="1" customHeight="1">
      <c r="A1780" s="22" t="s">
        <v>3070</v>
      </c>
      <c r="B1780" s="23">
        <v>0.0</v>
      </c>
      <c r="C1780" s="24"/>
      <c r="D1780" s="25">
        <v>0.0</v>
      </c>
      <c r="E1780" s="26"/>
    </row>
    <row r="1781" ht="15.75" hidden="1" customHeight="1">
      <c r="A1781" s="22" t="s">
        <v>3072</v>
      </c>
      <c r="B1781" s="23">
        <v>2500.0</v>
      </c>
      <c r="C1781" s="24">
        <v>4500.0</v>
      </c>
      <c r="D1781" s="25">
        <v>2000.0</v>
      </c>
      <c r="E1781" s="26"/>
    </row>
    <row r="1782" ht="15.75" hidden="1" customHeight="1">
      <c r="A1782" s="27" t="s">
        <v>3074</v>
      </c>
      <c r="B1782" s="23">
        <v>2000.0</v>
      </c>
      <c r="C1782" s="24"/>
      <c r="D1782" s="25">
        <v>-2000.0</v>
      </c>
      <c r="E1782" s="26"/>
    </row>
    <row r="1783" ht="15.75" hidden="1" customHeight="1">
      <c r="A1783" s="27" t="s">
        <v>3075</v>
      </c>
      <c r="B1783" s="23">
        <v>110.0</v>
      </c>
      <c r="C1783" s="24">
        <v>110.0</v>
      </c>
      <c r="D1783" s="25">
        <v>0.0</v>
      </c>
      <c r="E1783" s="26"/>
    </row>
    <row r="1784" ht="15.75" hidden="1" customHeight="1">
      <c r="A1784" s="27" t="s">
        <v>3077</v>
      </c>
      <c r="B1784" s="23">
        <v>0.0</v>
      </c>
      <c r="C1784" s="24"/>
      <c r="D1784" s="25">
        <v>0.0</v>
      </c>
      <c r="E1784" s="26"/>
    </row>
    <row r="1785" ht="15.75" hidden="1" customHeight="1">
      <c r="A1785" s="27" t="s">
        <v>3078</v>
      </c>
      <c r="B1785" s="23">
        <v>6240.0</v>
      </c>
      <c r="C1785" s="24">
        <v>6240.0</v>
      </c>
      <c r="D1785" s="25">
        <v>0.0</v>
      </c>
      <c r="E1785" s="26"/>
    </row>
    <row r="1786" ht="15.75" hidden="1" customHeight="1">
      <c r="A1786" s="28" t="s">
        <v>3079</v>
      </c>
      <c r="B1786" s="23">
        <v>58250.0</v>
      </c>
      <c r="C1786" s="23">
        <v>58833.0</v>
      </c>
      <c r="D1786" s="25">
        <v>583.0</v>
      </c>
      <c r="E1786" s="26"/>
    </row>
    <row r="1787" ht="15.75" hidden="1" customHeight="1">
      <c r="A1787" s="28" t="s">
        <v>3080</v>
      </c>
      <c r="B1787" s="23">
        <v>31165.0</v>
      </c>
      <c r="C1787" s="7">
        <v>31165.0</v>
      </c>
      <c r="D1787" s="25">
        <v>0.0</v>
      </c>
      <c r="E1787" s="26"/>
    </row>
    <row r="1788" ht="15.75" hidden="1" customHeight="1">
      <c r="A1788" s="28" t="s">
        <v>3081</v>
      </c>
      <c r="B1788" s="23">
        <v>59604.0</v>
      </c>
      <c r="C1788" s="7">
        <v>59340.0</v>
      </c>
      <c r="D1788" s="25">
        <v>-264.0</v>
      </c>
      <c r="E1788" s="26"/>
    </row>
    <row r="1789" ht="15.75" hidden="1" customHeight="1">
      <c r="A1789" s="28" t="s">
        <v>3082</v>
      </c>
      <c r="B1789" s="23">
        <v>78217.0</v>
      </c>
      <c r="C1789" s="7">
        <v>78217.0</v>
      </c>
      <c r="D1789" s="25">
        <v>0.0</v>
      </c>
      <c r="E1789" s="26"/>
    </row>
    <row r="1790" ht="15.75" hidden="1" customHeight="1">
      <c r="A1790" s="28" t="s">
        <v>3084</v>
      </c>
      <c r="B1790" s="23">
        <v>1957.0</v>
      </c>
      <c r="C1790" s="7">
        <v>1957.0</v>
      </c>
      <c r="D1790" s="25">
        <v>0.0</v>
      </c>
      <c r="E1790" s="26"/>
    </row>
    <row r="1791" ht="15.75" hidden="1" customHeight="1">
      <c r="A1791" s="28" t="s">
        <v>3085</v>
      </c>
      <c r="B1791" s="23">
        <v>13445.0</v>
      </c>
      <c r="C1791" s="7">
        <v>12847.0</v>
      </c>
      <c r="D1791" s="25">
        <v>-598.0</v>
      </c>
      <c r="E1791" s="26"/>
    </row>
    <row r="1792" ht="15.75" hidden="1" customHeight="1">
      <c r="A1792" s="29" t="s">
        <v>3086</v>
      </c>
      <c r="B1792" s="23">
        <v>315089.5</v>
      </c>
      <c r="C1792" s="7">
        <v>314227.5</v>
      </c>
      <c r="D1792" s="25">
        <v>-862.0</v>
      </c>
      <c r="E1792" s="26"/>
    </row>
    <row r="1793" ht="15.75" hidden="1" customHeight="1">
      <c r="A1793" s="30" t="s">
        <v>3087</v>
      </c>
      <c r="B1793" s="31">
        <v>1.5</v>
      </c>
      <c r="C1793" s="25">
        <v>1156.5</v>
      </c>
      <c r="D1793" s="25">
        <v>1155.0</v>
      </c>
      <c r="E1793" s="32"/>
    </row>
    <row r="1794" ht="15.75" hidden="1" customHeight="1"/>
    <row r="1795" ht="15.75" hidden="1" customHeight="1"/>
    <row r="1796" ht="15.75" hidden="1" customHeight="1">
      <c r="A1796" s="3" t="s">
        <v>3059</v>
      </c>
      <c r="B1796" s="4"/>
      <c r="C1796" s="4"/>
      <c r="D1796" s="4"/>
      <c r="E1796" s="5"/>
    </row>
    <row r="1797" ht="15.75" hidden="1" customHeight="1">
      <c r="A1797" s="8"/>
      <c r="B1797" s="9"/>
      <c r="C1797" s="9"/>
      <c r="D1797" s="9"/>
      <c r="E1797" s="10"/>
    </row>
    <row r="1798" ht="15.75" hidden="1" customHeight="1">
      <c r="A1798" s="3" t="s">
        <v>3061</v>
      </c>
      <c r="B1798" s="4"/>
      <c r="C1798" s="4"/>
      <c r="D1798" s="4"/>
      <c r="E1798" s="5"/>
    </row>
    <row r="1799" ht="15.75" hidden="1" customHeight="1">
      <c r="A1799" s="8"/>
      <c r="B1799" s="9"/>
      <c r="C1799" s="9"/>
      <c r="D1799" s="9"/>
      <c r="E1799" s="10"/>
    </row>
    <row r="1800" ht="15.75" hidden="1" customHeight="1">
      <c r="A1800" s="11">
        <v>45880.0</v>
      </c>
      <c r="B1800" s="4"/>
      <c r="C1800" s="12" t="s">
        <v>3062</v>
      </c>
      <c r="D1800" s="13">
        <v>45886.0</v>
      </c>
      <c r="E1800" s="5"/>
    </row>
    <row r="1801" ht="15.75" hidden="1" customHeight="1">
      <c r="A1801" s="8"/>
      <c r="B1801" s="9"/>
      <c r="C1801" s="14"/>
      <c r="D1801" s="9"/>
      <c r="E1801" s="10"/>
    </row>
    <row r="1802" ht="15.75" hidden="1" customHeight="1">
      <c r="A1802" s="44" t="s">
        <v>3898</v>
      </c>
      <c r="B1802" s="5"/>
      <c r="C1802" s="14"/>
      <c r="D1802" s="45" t="s">
        <v>3899</v>
      </c>
      <c r="E1802" s="5"/>
    </row>
    <row r="1803" ht="15.75" hidden="1" customHeight="1">
      <c r="A1803" s="8"/>
      <c r="B1803" s="10"/>
      <c r="C1803" s="14"/>
      <c r="D1803" s="9"/>
      <c r="E1803" s="10"/>
    </row>
    <row r="1804" ht="15.75" hidden="1" customHeight="1">
      <c r="A1804" s="17" t="s">
        <v>3063</v>
      </c>
      <c r="B1804" s="4"/>
      <c r="C1804" s="4"/>
      <c r="D1804" s="4"/>
      <c r="E1804" s="5"/>
    </row>
    <row r="1805" ht="15.75" hidden="1" customHeight="1">
      <c r="A1805" s="18" t="s">
        <v>3064</v>
      </c>
      <c r="B1805" s="19" t="s">
        <v>3065</v>
      </c>
      <c r="C1805" s="20" t="s">
        <v>3066</v>
      </c>
      <c r="D1805" s="19" t="s">
        <v>3067</v>
      </c>
      <c r="E1805" s="21" t="s">
        <v>13</v>
      </c>
    </row>
    <row r="1806" ht="15.75" hidden="1" customHeight="1">
      <c r="A1806" s="22" t="s">
        <v>3068</v>
      </c>
      <c r="B1806" s="23">
        <v>22962.0</v>
      </c>
      <c r="C1806" s="24">
        <v>22957.0</v>
      </c>
      <c r="D1806" s="25">
        <v>-5.0</v>
      </c>
      <c r="E1806" s="26" t="s">
        <v>3988</v>
      </c>
    </row>
    <row r="1807" ht="15.75" hidden="1" customHeight="1">
      <c r="A1807" s="22" t="s">
        <v>3069</v>
      </c>
      <c r="B1807" s="23">
        <v>25041.0</v>
      </c>
      <c r="C1807" s="24">
        <v>25041.0</v>
      </c>
      <c r="D1807" s="25">
        <v>0.0</v>
      </c>
      <c r="E1807" s="26"/>
    </row>
    <row r="1808" ht="15.75" hidden="1" customHeight="1">
      <c r="A1808" s="22" t="s">
        <v>3070</v>
      </c>
      <c r="B1808" s="23">
        <v>300.0</v>
      </c>
      <c r="C1808" s="24">
        <v>300.0</v>
      </c>
      <c r="D1808" s="25">
        <v>0.0</v>
      </c>
      <c r="E1808" s="26"/>
    </row>
    <row r="1809" ht="15.75" hidden="1" customHeight="1">
      <c r="A1809" s="22" t="s">
        <v>3072</v>
      </c>
      <c r="B1809" s="23">
        <v>2500.0</v>
      </c>
      <c r="C1809" s="24">
        <v>2501.0</v>
      </c>
      <c r="D1809" s="25">
        <v>1.0</v>
      </c>
      <c r="E1809" s="26"/>
    </row>
    <row r="1810" ht="15.75" hidden="1" customHeight="1">
      <c r="A1810" s="27" t="s">
        <v>3074</v>
      </c>
      <c r="B1810" s="23">
        <v>0.0</v>
      </c>
      <c r="C1810" s="24"/>
      <c r="D1810" s="25">
        <v>0.0</v>
      </c>
      <c r="E1810" s="26"/>
    </row>
    <row r="1811" ht="15.75" hidden="1" customHeight="1">
      <c r="A1811" s="27" t="s">
        <v>3075</v>
      </c>
      <c r="B1811" s="23">
        <v>110.0</v>
      </c>
      <c r="C1811" s="24">
        <v>110.0</v>
      </c>
      <c r="D1811" s="25">
        <v>0.0</v>
      </c>
      <c r="E1811" s="26" t="s">
        <v>3989</v>
      </c>
    </row>
    <row r="1812" ht="15.75" hidden="1" customHeight="1">
      <c r="A1812" s="27" t="s">
        <v>3077</v>
      </c>
      <c r="B1812" s="23">
        <v>6752.0</v>
      </c>
      <c r="C1812" s="24">
        <v>6752.0</v>
      </c>
      <c r="D1812" s="25">
        <v>0.0</v>
      </c>
      <c r="E1812" s="26" t="s">
        <v>3990</v>
      </c>
    </row>
    <row r="1813" ht="15.75" hidden="1" customHeight="1">
      <c r="A1813" s="27" t="s">
        <v>3078</v>
      </c>
      <c r="B1813" s="23">
        <v>5600.0</v>
      </c>
      <c r="C1813" s="24">
        <v>5600.0</v>
      </c>
      <c r="D1813" s="25">
        <v>0.0</v>
      </c>
      <c r="E1813" s="26"/>
    </row>
    <row r="1814" ht="15.75" hidden="1" customHeight="1">
      <c r="A1814" s="28" t="s">
        <v>3079</v>
      </c>
      <c r="B1814" s="23">
        <v>59969.0</v>
      </c>
      <c r="C1814" s="23">
        <v>60268.0</v>
      </c>
      <c r="D1814" s="25">
        <v>299.0</v>
      </c>
      <c r="E1814" s="26"/>
    </row>
    <row r="1815" ht="15.75" hidden="1" customHeight="1">
      <c r="A1815" s="28" t="s">
        <v>3080</v>
      </c>
      <c r="B1815" s="23">
        <v>31854.0</v>
      </c>
      <c r="C1815" s="7">
        <v>31483.0</v>
      </c>
      <c r="D1815" s="25">
        <v>-371.0</v>
      </c>
      <c r="E1815" s="26"/>
    </row>
    <row r="1816" ht="15.75" hidden="1" customHeight="1">
      <c r="A1816" s="28" t="s">
        <v>3081</v>
      </c>
      <c r="B1816" s="23">
        <v>66872.0</v>
      </c>
      <c r="C1816" s="7">
        <v>66872.0</v>
      </c>
      <c r="D1816" s="25">
        <v>0.0</v>
      </c>
      <c r="E1816" s="26"/>
    </row>
    <row r="1817" ht="15.75" hidden="1" customHeight="1">
      <c r="A1817" s="28" t="s">
        <v>3082</v>
      </c>
      <c r="B1817" s="23">
        <v>83628.0</v>
      </c>
      <c r="C1817" s="7">
        <v>83628.0</v>
      </c>
      <c r="D1817" s="25">
        <v>0.0</v>
      </c>
      <c r="E1817" s="26"/>
    </row>
    <row r="1818" ht="15.75" hidden="1" customHeight="1">
      <c r="A1818" s="28" t="s">
        <v>3084</v>
      </c>
      <c r="B1818" s="23">
        <v>302.0</v>
      </c>
      <c r="C1818" s="7">
        <v>302.0</v>
      </c>
      <c r="D1818" s="25">
        <v>0.0</v>
      </c>
      <c r="E1818" s="26"/>
    </row>
    <row r="1819" ht="15.75" hidden="1" customHeight="1">
      <c r="A1819" s="28" t="s">
        <v>3085</v>
      </c>
      <c r="B1819" s="23">
        <v>7834.0</v>
      </c>
      <c r="C1819" s="7">
        <v>7834.0</v>
      </c>
      <c r="D1819" s="25">
        <v>0.0</v>
      </c>
      <c r="E1819" s="26"/>
    </row>
    <row r="1820" ht="15.75" hidden="1" customHeight="1">
      <c r="A1820" s="29" t="s">
        <v>3086</v>
      </c>
      <c r="B1820" s="23">
        <v>305888.5</v>
      </c>
      <c r="C1820" s="7">
        <v>305816.5</v>
      </c>
      <c r="D1820" s="25">
        <v>-72.0</v>
      </c>
      <c r="E1820" s="26"/>
    </row>
    <row r="1821" ht="15.75" hidden="1" customHeight="1">
      <c r="A1821" s="30" t="s">
        <v>3087</v>
      </c>
      <c r="B1821" s="31">
        <v>1.5</v>
      </c>
      <c r="C1821" s="25">
        <v>-2.5</v>
      </c>
      <c r="D1821" s="25">
        <v>-4.0</v>
      </c>
      <c r="E1821" s="32"/>
    </row>
    <row r="1822" ht="15.75" hidden="1" customHeight="1"/>
    <row r="1823" ht="15.75" hidden="1" customHeight="1"/>
    <row r="1824" ht="15.75" hidden="1" customHeight="1">
      <c r="A1824" s="3" t="s">
        <v>3059</v>
      </c>
      <c r="B1824" s="4"/>
      <c r="C1824" s="4"/>
      <c r="D1824" s="4"/>
      <c r="E1824" s="5"/>
    </row>
    <row r="1825" ht="15.75" hidden="1" customHeight="1">
      <c r="A1825" s="8"/>
      <c r="B1825" s="9"/>
      <c r="C1825" s="9"/>
      <c r="D1825" s="9"/>
      <c r="E1825" s="10"/>
    </row>
    <row r="1826" ht="15.75" hidden="1" customHeight="1">
      <c r="A1826" s="3" t="s">
        <v>3061</v>
      </c>
      <c r="B1826" s="4"/>
      <c r="C1826" s="4"/>
      <c r="D1826" s="4"/>
      <c r="E1826" s="5"/>
    </row>
    <row r="1827" ht="15.75" hidden="1" customHeight="1">
      <c r="A1827" s="8"/>
      <c r="B1827" s="9"/>
      <c r="C1827" s="9"/>
      <c r="D1827" s="9"/>
      <c r="E1827" s="10"/>
    </row>
    <row r="1828" ht="15.75" hidden="1" customHeight="1">
      <c r="A1828" s="11">
        <v>45880.0</v>
      </c>
      <c r="B1828" s="4"/>
      <c r="C1828" s="12" t="s">
        <v>3062</v>
      </c>
      <c r="D1828" s="13">
        <v>45886.0</v>
      </c>
      <c r="E1828" s="5"/>
    </row>
    <row r="1829" ht="15.75" hidden="1" customHeight="1">
      <c r="A1829" s="8"/>
      <c r="B1829" s="9"/>
      <c r="C1829" s="14"/>
      <c r="D1829" s="9"/>
      <c r="E1829" s="10"/>
    </row>
    <row r="1830" ht="15.75" hidden="1" customHeight="1">
      <c r="A1830" s="44" t="s">
        <v>3898</v>
      </c>
      <c r="B1830" s="5"/>
      <c r="C1830" s="14"/>
      <c r="D1830" s="45" t="s">
        <v>3899</v>
      </c>
      <c r="E1830" s="5"/>
    </row>
    <row r="1831" ht="15.75" hidden="1" customHeight="1">
      <c r="A1831" s="8"/>
      <c r="B1831" s="10"/>
      <c r="C1831" s="14"/>
      <c r="D1831" s="9"/>
      <c r="E1831" s="10"/>
    </row>
    <row r="1832" ht="15.75" hidden="1" customHeight="1">
      <c r="A1832" s="17" t="s">
        <v>3063</v>
      </c>
      <c r="B1832" s="4"/>
      <c r="C1832" s="4"/>
      <c r="D1832" s="4"/>
      <c r="E1832" s="5"/>
    </row>
    <row r="1833" ht="15.75" hidden="1" customHeight="1">
      <c r="A1833" s="18" t="s">
        <v>3064</v>
      </c>
      <c r="B1833" s="19" t="s">
        <v>3065</v>
      </c>
      <c r="C1833" s="20" t="s">
        <v>3066</v>
      </c>
      <c r="D1833" s="19" t="s">
        <v>3067</v>
      </c>
      <c r="E1833" s="21" t="s">
        <v>13</v>
      </c>
    </row>
    <row r="1834" ht="15.75" hidden="1" customHeight="1">
      <c r="A1834" s="22" t="s">
        <v>3068</v>
      </c>
      <c r="B1834" s="23">
        <v>22962.0</v>
      </c>
      <c r="C1834" s="24">
        <v>22957.0</v>
      </c>
      <c r="D1834" s="25">
        <v>-5.0</v>
      </c>
      <c r="E1834" s="26" t="s">
        <v>3988</v>
      </c>
    </row>
    <row r="1835" ht="15.75" hidden="1" customHeight="1">
      <c r="A1835" s="22" t="s">
        <v>3069</v>
      </c>
      <c r="B1835" s="23">
        <v>25041.0</v>
      </c>
      <c r="C1835" s="24">
        <v>25041.0</v>
      </c>
      <c r="D1835" s="25">
        <v>0.0</v>
      </c>
      <c r="E1835" s="26"/>
    </row>
    <row r="1836" ht="15.75" hidden="1" customHeight="1">
      <c r="A1836" s="22" t="s">
        <v>3070</v>
      </c>
      <c r="B1836" s="23">
        <v>300.0</v>
      </c>
      <c r="C1836" s="24">
        <v>300.0</v>
      </c>
      <c r="D1836" s="25">
        <v>0.0</v>
      </c>
      <c r="E1836" s="26"/>
    </row>
    <row r="1837" ht="15.75" hidden="1" customHeight="1">
      <c r="A1837" s="22" t="s">
        <v>3072</v>
      </c>
      <c r="B1837" s="23">
        <v>2500.0</v>
      </c>
      <c r="C1837" s="24">
        <v>2501.0</v>
      </c>
      <c r="D1837" s="25">
        <v>1.0</v>
      </c>
      <c r="E1837" s="26"/>
    </row>
    <row r="1838" ht="15.75" hidden="1" customHeight="1">
      <c r="A1838" s="27" t="s">
        <v>3074</v>
      </c>
      <c r="B1838" s="23">
        <v>0.0</v>
      </c>
      <c r="C1838" s="24"/>
      <c r="D1838" s="25">
        <v>0.0</v>
      </c>
      <c r="E1838" s="26"/>
    </row>
    <row r="1839" ht="15.75" hidden="1" customHeight="1">
      <c r="A1839" s="27" t="s">
        <v>3075</v>
      </c>
      <c r="B1839" s="23">
        <v>110.0</v>
      </c>
      <c r="C1839" s="24">
        <v>110.0</v>
      </c>
      <c r="D1839" s="25">
        <v>0.0</v>
      </c>
      <c r="E1839" s="26" t="s">
        <v>3989</v>
      </c>
    </row>
    <row r="1840" ht="15.75" hidden="1" customHeight="1">
      <c r="A1840" s="27" t="s">
        <v>3077</v>
      </c>
      <c r="B1840" s="23">
        <v>6752.0</v>
      </c>
      <c r="C1840" s="24">
        <v>6752.0</v>
      </c>
      <c r="D1840" s="25">
        <v>0.0</v>
      </c>
      <c r="E1840" s="26" t="s">
        <v>3990</v>
      </c>
    </row>
    <row r="1841" ht="15.75" hidden="1" customHeight="1">
      <c r="A1841" s="27" t="s">
        <v>3078</v>
      </c>
      <c r="B1841" s="23">
        <v>5600.0</v>
      </c>
      <c r="C1841" s="24">
        <v>5600.0</v>
      </c>
      <c r="D1841" s="25">
        <v>0.0</v>
      </c>
      <c r="E1841" s="26"/>
    </row>
    <row r="1842" ht="15.75" hidden="1" customHeight="1">
      <c r="A1842" s="28" t="s">
        <v>3079</v>
      </c>
      <c r="B1842" s="23">
        <v>59969.0</v>
      </c>
      <c r="C1842" s="23">
        <v>60268.0</v>
      </c>
      <c r="D1842" s="25">
        <v>299.0</v>
      </c>
      <c r="E1842" s="26"/>
    </row>
    <row r="1843" ht="15.75" hidden="1" customHeight="1">
      <c r="A1843" s="28" t="s">
        <v>3080</v>
      </c>
      <c r="B1843" s="23">
        <v>31854.0</v>
      </c>
      <c r="C1843" s="7">
        <v>31483.0</v>
      </c>
      <c r="D1843" s="25">
        <v>-371.0</v>
      </c>
      <c r="E1843" s="26"/>
    </row>
    <row r="1844" ht="15.75" hidden="1" customHeight="1">
      <c r="A1844" s="28" t="s">
        <v>3081</v>
      </c>
      <c r="B1844" s="23">
        <v>66872.0</v>
      </c>
      <c r="C1844" s="7">
        <v>66872.0</v>
      </c>
      <c r="D1844" s="25">
        <v>0.0</v>
      </c>
      <c r="E1844" s="26"/>
    </row>
    <row r="1845" ht="15.75" hidden="1" customHeight="1">
      <c r="A1845" s="28" t="s">
        <v>3082</v>
      </c>
      <c r="B1845" s="23">
        <v>83628.0</v>
      </c>
      <c r="C1845" s="7">
        <v>83628.0</v>
      </c>
      <c r="D1845" s="25">
        <v>0.0</v>
      </c>
      <c r="E1845" s="26"/>
    </row>
    <row r="1846" ht="15.75" hidden="1" customHeight="1">
      <c r="A1846" s="28" t="s">
        <v>3084</v>
      </c>
      <c r="B1846" s="23">
        <v>302.0</v>
      </c>
      <c r="C1846" s="7">
        <v>302.0</v>
      </c>
      <c r="D1846" s="25">
        <v>0.0</v>
      </c>
      <c r="E1846" s="26"/>
    </row>
    <row r="1847" ht="15.75" hidden="1" customHeight="1">
      <c r="A1847" s="28" t="s">
        <v>3085</v>
      </c>
      <c r="B1847" s="23">
        <v>7834.0</v>
      </c>
      <c r="C1847" s="7">
        <v>7834.0</v>
      </c>
      <c r="D1847" s="25">
        <v>0.0</v>
      </c>
      <c r="E1847" s="26"/>
    </row>
    <row r="1848" ht="15.75" hidden="1" customHeight="1">
      <c r="A1848" s="29" t="s">
        <v>3086</v>
      </c>
      <c r="B1848" s="23">
        <v>305888.5</v>
      </c>
      <c r="C1848" s="7">
        <v>305816.5</v>
      </c>
      <c r="D1848" s="25">
        <v>-72.0</v>
      </c>
      <c r="E1848" s="26"/>
    </row>
    <row r="1849" ht="15.75" hidden="1" customHeight="1">
      <c r="A1849" s="30" t="s">
        <v>3087</v>
      </c>
      <c r="B1849" s="31">
        <v>1.5</v>
      </c>
      <c r="C1849" s="25">
        <v>-2.5</v>
      </c>
      <c r="D1849" s="25">
        <v>-4.0</v>
      </c>
      <c r="E1849" s="32"/>
    </row>
    <row r="1850" ht="15.75" hidden="1" customHeight="1"/>
    <row r="1851" ht="15.75" hidden="1" customHeight="1"/>
    <row r="1852" ht="15.75" hidden="1" customHeight="1">
      <c r="A1852" s="3" t="s">
        <v>3059</v>
      </c>
      <c r="B1852" s="4"/>
      <c r="C1852" s="4"/>
      <c r="D1852" s="4"/>
      <c r="E1852" s="5"/>
    </row>
    <row r="1853" ht="15.75" hidden="1" customHeight="1">
      <c r="A1853" s="8"/>
      <c r="B1853" s="9"/>
      <c r="C1853" s="9"/>
      <c r="D1853" s="9"/>
      <c r="E1853" s="10"/>
    </row>
    <row r="1854" ht="15.75" hidden="1" customHeight="1">
      <c r="A1854" s="3" t="s">
        <v>3061</v>
      </c>
      <c r="B1854" s="4"/>
      <c r="C1854" s="4"/>
      <c r="D1854" s="4"/>
      <c r="E1854" s="5"/>
    </row>
    <row r="1855" ht="15.75" hidden="1" customHeight="1">
      <c r="A1855" s="8"/>
      <c r="B1855" s="9"/>
      <c r="C1855" s="9"/>
      <c r="D1855" s="9"/>
      <c r="E1855" s="10"/>
    </row>
    <row r="1856" ht="15.75" hidden="1" customHeight="1">
      <c r="A1856" s="11">
        <v>45887.0</v>
      </c>
      <c r="B1856" s="4"/>
      <c r="C1856" s="12" t="s">
        <v>3062</v>
      </c>
      <c r="D1856" s="13">
        <v>45893.0</v>
      </c>
      <c r="E1856" s="5"/>
    </row>
    <row r="1857" ht="15.75" hidden="1" customHeight="1">
      <c r="A1857" s="8"/>
      <c r="B1857" s="9"/>
      <c r="C1857" s="14"/>
      <c r="D1857" s="9"/>
      <c r="E1857" s="10"/>
    </row>
    <row r="1858" ht="15.75" hidden="1" customHeight="1">
      <c r="A1858" s="44" t="s">
        <v>3898</v>
      </c>
      <c r="B1858" s="5"/>
      <c r="C1858" s="14"/>
      <c r="D1858" s="45" t="s">
        <v>3899</v>
      </c>
      <c r="E1858" s="5"/>
    </row>
    <row r="1859" ht="15.75" hidden="1" customHeight="1">
      <c r="A1859" s="8"/>
      <c r="B1859" s="10"/>
      <c r="C1859" s="14"/>
      <c r="D1859" s="9"/>
      <c r="E1859" s="10"/>
    </row>
    <row r="1860" ht="15.75" hidden="1" customHeight="1">
      <c r="A1860" s="17" t="s">
        <v>3063</v>
      </c>
      <c r="B1860" s="4"/>
      <c r="C1860" s="4"/>
      <c r="D1860" s="4"/>
      <c r="E1860" s="5"/>
    </row>
    <row r="1861" ht="15.75" hidden="1" customHeight="1">
      <c r="A1861" s="18" t="s">
        <v>3064</v>
      </c>
      <c r="B1861" s="19" t="s">
        <v>3065</v>
      </c>
      <c r="C1861" s="20" t="s">
        <v>3066</v>
      </c>
      <c r="D1861" s="19" t="s">
        <v>3067</v>
      </c>
      <c r="E1861" s="21" t="s">
        <v>13</v>
      </c>
    </row>
    <row r="1862" ht="15.75" hidden="1" customHeight="1">
      <c r="A1862" s="22" t="s">
        <v>3068</v>
      </c>
      <c r="B1862" s="23">
        <v>23647.0</v>
      </c>
      <c r="C1862" s="24">
        <v>23648.0</v>
      </c>
      <c r="D1862" s="25">
        <v>1.0</v>
      </c>
      <c r="E1862" s="26"/>
    </row>
    <row r="1863" ht="15.75" hidden="1" customHeight="1">
      <c r="A1863" s="22" t="s">
        <v>3069</v>
      </c>
      <c r="B1863" s="23">
        <v>29411.0</v>
      </c>
      <c r="C1863" s="24">
        <v>29411.0</v>
      </c>
      <c r="D1863" s="25">
        <v>0.0</v>
      </c>
      <c r="E1863" s="26"/>
    </row>
    <row r="1864" ht="15.75" hidden="1" customHeight="1">
      <c r="A1864" s="22" t="s">
        <v>3070</v>
      </c>
      <c r="B1864" s="23">
        <v>180.0</v>
      </c>
      <c r="C1864" s="24">
        <v>180.0</v>
      </c>
      <c r="D1864" s="25">
        <v>0.0</v>
      </c>
      <c r="E1864" s="26"/>
    </row>
    <row r="1865" ht="15.75" hidden="1" customHeight="1">
      <c r="A1865" s="22" t="s">
        <v>3072</v>
      </c>
      <c r="B1865" s="23">
        <v>1500.0</v>
      </c>
      <c r="C1865" s="24">
        <v>1500.0</v>
      </c>
      <c r="D1865" s="25">
        <v>0.0</v>
      </c>
      <c r="E1865" s="26"/>
    </row>
    <row r="1866" ht="15.75" hidden="1" customHeight="1">
      <c r="A1866" s="27" t="s">
        <v>3074</v>
      </c>
      <c r="B1866" s="23">
        <v>300.0</v>
      </c>
      <c r="C1866" s="24"/>
      <c r="D1866" s="25">
        <v>-300.0</v>
      </c>
      <c r="E1866" s="26"/>
    </row>
    <row r="1867" ht="15.75" hidden="1" customHeight="1">
      <c r="A1867" s="27" t="s">
        <v>3075</v>
      </c>
      <c r="B1867" s="23">
        <v>0.0</v>
      </c>
      <c r="C1867" s="24"/>
      <c r="D1867" s="25">
        <v>0.0</v>
      </c>
      <c r="E1867" s="26"/>
    </row>
    <row r="1868" ht="15.75" hidden="1" customHeight="1">
      <c r="A1868" s="27" t="s">
        <v>3077</v>
      </c>
      <c r="B1868" s="23">
        <v>1010.0</v>
      </c>
      <c r="C1868" s="24">
        <v>269.0</v>
      </c>
      <c r="D1868" s="25">
        <v>-741.0</v>
      </c>
      <c r="E1868" s="26" t="s">
        <v>3991</v>
      </c>
    </row>
    <row r="1869" ht="15.75" hidden="1" customHeight="1">
      <c r="A1869" s="27" t="s">
        <v>3078</v>
      </c>
      <c r="B1869" s="23">
        <v>5960.0</v>
      </c>
      <c r="C1869" s="24">
        <v>6840.0</v>
      </c>
      <c r="D1869" s="25">
        <v>880.0</v>
      </c>
      <c r="E1869" s="26"/>
    </row>
    <row r="1870" ht="15.75" hidden="1" customHeight="1">
      <c r="A1870" s="28" t="s">
        <v>3079</v>
      </c>
      <c r="B1870" s="23">
        <v>57379.0</v>
      </c>
      <c r="C1870" s="23">
        <v>57379.0</v>
      </c>
      <c r="D1870" s="25">
        <v>0.0</v>
      </c>
      <c r="E1870" s="26"/>
    </row>
    <row r="1871" ht="15.75" hidden="1" customHeight="1">
      <c r="A1871" s="28" t="s">
        <v>3080</v>
      </c>
      <c r="B1871" s="23">
        <v>34558.0</v>
      </c>
      <c r="C1871" s="7">
        <v>34558.0</v>
      </c>
      <c r="D1871" s="25">
        <v>0.0</v>
      </c>
      <c r="E1871" s="26"/>
    </row>
    <row r="1872" ht="15.75" hidden="1" customHeight="1">
      <c r="A1872" s="28" t="s">
        <v>3081</v>
      </c>
      <c r="B1872" s="23">
        <v>68061.0</v>
      </c>
      <c r="C1872" s="7">
        <v>68061.0</v>
      </c>
      <c r="D1872" s="25">
        <v>0.0</v>
      </c>
      <c r="E1872" s="26"/>
    </row>
    <row r="1873" ht="15.75" hidden="1" customHeight="1">
      <c r="A1873" s="28" t="s">
        <v>3082</v>
      </c>
      <c r="B1873" s="23">
        <v>90448.0</v>
      </c>
      <c r="C1873" s="7">
        <v>90698.0</v>
      </c>
      <c r="D1873" s="25">
        <v>250.0</v>
      </c>
      <c r="E1873" s="26"/>
    </row>
    <row r="1874" ht="15.75" hidden="1" customHeight="1">
      <c r="A1874" s="28" t="s">
        <v>3084</v>
      </c>
      <c r="B1874" s="23">
        <v>4033.0</v>
      </c>
      <c r="C1874" s="7">
        <v>4033.0</v>
      </c>
      <c r="D1874" s="25">
        <v>0.0</v>
      </c>
      <c r="E1874" s="26"/>
    </row>
    <row r="1875" ht="15.75" hidden="1" customHeight="1">
      <c r="A1875" s="28" t="s">
        <v>3085</v>
      </c>
      <c r="B1875" s="23">
        <v>8395.0</v>
      </c>
      <c r="C1875" s="7">
        <v>8395.0</v>
      </c>
      <c r="D1875" s="25">
        <v>0.0</v>
      </c>
      <c r="E1875" s="26"/>
    </row>
    <row r="1876" ht="15.75" hidden="1" customHeight="1">
      <c r="A1876" s="29" t="s">
        <v>3086</v>
      </c>
      <c r="B1876" s="23">
        <v>316482.1</v>
      </c>
      <c r="C1876" s="7">
        <v>316732.1</v>
      </c>
      <c r="D1876" s="25">
        <v>250.0</v>
      </c>
      <c r="E1876" s="26"/>
    </row>
    <row r="1877" ht="15.75" hidden="1" customHeight="1">
      <c r="A1877" s="30" t="s">
        <v>3087</v>
      </c>
      <c r="B1877" s="31">
        <v>4.900000000001455</v>
      </c>
      <c r="C1877" s="25">
        <v>-155.09999999997672</v>
      </c>
      <c r="D1877" s="25">
        <v>-159.99999999997817</v>
      </c>
      <c r="E1877" s="32"/>
    </row>
    <row r="1878" ht="15.75" hidden="1" customHeight="1"/>
    <row r="1879" ht="15.75" hidden="1" customHeight="1"/>
    <row r="1880" ht="15.75" hidden="1" customHeight="1">
      <c r="A1880" s="3" t="s">
        <v>3059</v>
      </c>
      <c r="B1880" s="4"/>
      <c r="C1880" s="4"/>
      <c r="D1880" s="4"/>
      <c r="E1880" s="5"/>
    </row>
    <row r="1881" ht="15.75" hidden="1" customHeight="1">
      <c r="A1881" s="8"/>
      <c r="B1881" s="9"/>
      <c r="C1881" s="9"/>
      <c r="D1881" s="9"/>
      <c r="E1881" s="10"/>
    </row>
    <row r="1882" ht="15.75" hidden="1" customHeight="1">
      <c r="A1882" s="3" t="s">
        <v>3061</v>
      </c>
      <c r="B1882" s="4"/>
      <c r="C1882" s="4"/>
      <c r="D1882" s="4"/>
      <c r="E1882" s="5"/>
    </row>
    <row r="1883" ht="15.75" hidden="1" customHeight="1">
      <c r="A1883" s="8"/>
      <c r="B1883" s="9"/>
      <c r="C1883" s="9"/>
      <c r="D1883" s="9"/>
      <c r="E1883" s="10"/>
    </row>
    <row r="1884" ht="15.75" hidden="1" customHeight="1">
      <c r="A1884" s="11">
        <v>45894.0</v>
      </c>
      <c r="B1884" s="4"/>
      <c r="C1884" s="12" t="s">
        <v>3062</v>
      </c>
      <c r="D1884" s="13">
        <v>45900.0</v>
      </c>
      <c r="E1884" s="5"/>
    </row>
    <row r="1885" ht="15.75" hidden="1" customHeight="1">
      <c r="A1885" s="8"/>
      <c r="B1885" s="9"/>
      <c r="C1885" s="14"/>
      <c r="D1885" s="9"/>
      <c r="E1885" s="10"/>
    </row>
    <row r="1886" ht="15.75" hidden="1" customHeight="1">
      <c r="A1886" s="44" t="s">
        <v>3898</v>
      </c>
      <c r="B1886" s="5"/>
      <c r="C1886" s="14"/>
      <c r="D1886" s="45" t="s">
        <v>3899</v>
      </c>
      <c r="E1886" s="5"/>
    </row>
    <row r="1887" ht="15.75" hidden="1" customHeight="1">
      <c r="A1887" s="8"/>
      <c r="B1887" s="10"/>
      <c r="C1887" s="14"/>
      <c r="D1887" s="9"/>
      <c r="E1887" s="10"/>
    </row>
    <row r="1888" ht="15.75" hidden="1" customHeight="1">
      <c r="A1888" s="17" t="s">
        <v>3063</v>
      </c>
      <c r="B1888" s="4"/>
      <c r="C1888" s="4"/>
      <c r="D1888" s="4"/>
      <c r="E1888" s="5"/>
    </row>
    <row r="1889" ht="15.75" hidden="1" customHeight="1">
      <c r="A1889" s="18" t="s">
        <v>3064</v>
      </c>
      <c r="B1889" s="19" t="s">
        <v>3065</v>
      </c>
      <c r="C1889" s="20" t="s">
        <v>3066</v>
      </c>
      <c r="D1889" s="19" t="s">
        <v>3067</v>
      </c>
      <c r="E1889" s="21" t="s">
        <v>13</v>
      </c>
    </row>
    <row r="1890" ht="15.75" hidden="1" customHeight="1">
      <c r="A1890" s="22" t="s">
        <v>3068</v>
      </c>
      <c r="B1890" s="23">
        <v>29659.0</v>
      </c>
      <c r="C1890" s="24">
        <v>29662.0</v>
      </c>
      <c r="D1890" s="25">
        <v>3.0</v>
      </c>
      <c r="E1890" s="26" t="s">
        <v>3992</v>
      </c>
    </row>
    <row r="1891" ht="15.75" hidden="1" customHeight="1">
      <c r="A1891" s="22" t="s">
        <v>3069</v>
      </c>
      <c r="B1891" s="23">
        <v>28953.0</v>
      </c>
      <c r="C1891" s="24">
        <v>28953.0</v>
      </c>
      <c r="D1891" s="25">
        <v>0.0</v>
      </c>
      <c r="E1891" s="26"/>
    </row>
    <row r="1892" ht="15.75" hidden="1" customHeight="1">
      <c r="A1892" s="22" t="s">
        <v>3070</v>
      </c>
      <c r="B1892" s="23">
        <v>200.0</v>
      </c>
      <c r="C1892" s="24">
        <v>200.0</v>
      </c>
      <c r="D1892" s="25">
        <v>0.0</v>
      </c>
      <c r="E1892" s="26"/>
    </row>
    <row r="1893" ht="15.75" hidden="1" customHeight="1">
      <c r="A1893" s="22" t="s">
        <v>3072</v>
      </c>
      <c r="B1893" s="23">
        <v>2000.0</v>
      </c>
      <c r="C1893" s="24">
        <v>2000.0</v>
      </c>
      <c r="D1893" s="25">
        <v>0.0</v>
      </c>
      <c r="E1893" s="26"/>
    </row>
    <row r="1894" ht="15.75" hidden="1" customHeight="1">
      <c r="A1894" s="27" t="s">
        <v>3074</v>
      </c>
      <c r="B1894" s="23">
        <v>333.0</v>
      </c>
      <c r="C1894" s="24">
        <v>133.0</v>
      </c>
      <c r="D1894" s="25">
        <v>-200.0</v>
      </c>
      <c r="E1894" s="26" t="s">
        <v>3993</v>
      </c>
    </row>
    <row r="1895" ht="15.75" hidden="1" customHeight="1">
      <c r="A1895" s="27" t="s">
        <v>3075</v>
      </c>
      <c r="B1895" s="23">
        <v>0.0</v>
      </c>
      <c r="C1895" s="24"/>
      <c r="D1895" s="25">
        <v>0.0</v>
      </c>
      <c r="E1895" s="26"/>
    </row>
    <row r="1896" ht="15.75" hidden="1" customHeight="1">
      <c r="A1896" s="27" t="s">
        <v>3077</v>
      </c>
      <c r="B1896" s="23">
        <v>4747.0</v>
      </c>
      <c r="C1896" s="24">
        <v>2700.0</v>
      </c>
      <c r="D1896" s="25">
        <v>-2047.0</v>
      </c>
      <c r="E1896" s="26" t="s">
        <v>3994</v>
      </c>
    </row>
    <row r="1897" ht="15.75" hidden="1" customHeight="1">
      <c r="A1897" s="27" t="s">
        <v>3078</v>
      </c>
      <c r="B1897" s="23">
        <v>6960.0</v>
      </c>
      <c r="C1897" s="24">
        <v>7080.0</v>
      </c>
      <c r="D1897" s="25">
        <v>120.0</v>
      </c>
      <c r="E1897" s="26"/>
    </row>
    <row r="1898" ht="15.75" hidden="1" customHeight="1">
      <c r="A1898" s="28" t="s">
        <v>3079</v>
      </c>
      <c r="B1898" s="23">
        <v>64845.0</v>
      </c>
      <c r="C1898" s="23">
        <v>64845.0</v>
      </c>
      <c r="D1898" s="25">
        <v>0.0</v>
      </c>
      <c r="E1898" s="26"/>
    </row>
    <row r="1899" ht="15.75" hidden="1" customHeight="1">
      <c r="A1899" s="28" t="s">
        <v>3080</v>
      </c>
      <c r="B1899" s="23">
        <v>24487.0</v>
      </c>
      <c r="C1899" s="7">
        <v>24223.0</v>
      </c>
      <c r="D1899" s="25">
        <v>-264.0</v>
      </c>
      <c r="E1899" s="26"/>
    </row>
    <row r="1900" ht="15.75" hidden="1" customHeight="1">
      <c r="A1900" s="28" t="s">
        <v>3081</v>
      </c>
      <c r="B1900" s="23">
        <v>62138.0</v>
      </c>
      <c r="C1900" s="7">
        <v>62138.0</v>
      </c>
      <c r="D1900" s="25">
        <v>0.0</v>
      </c>
      <c r="E1900" s="26"/>
    </row>
    <row r="1901" ht="15.75" hidden="1" customHeight="1">
      <c r="A1901" s="28" t="s">
        <v>3082</v>
      </c>
      <c r="B1901" s="23">
        <v>83637.0</v>
      </c>
      <c r="C1901" s="7">
        <v>83637.0</v>
      </c>
      <c r="D1901" s="25">
        <v>0.0</v>
      </c>
      <c r="E1901" s="26"/>
    </row>
    <row r="1902" ht="15.75" hidden="1" customHeight="1">
      <c r="A1902" s="28" t="s">
        <v>3084</v>
      </c>
      <c r="B1902" s="23">
        <v>1025.0</v>
      </c>
      <c r="C1902" s="7">
        <v>1025.0</v>
      </c>
      <c r="D1902" s="25">
        <v>0.0</v>
      </c>
      <c r="E1902" s="26"/>
    </row>
    <row r="1903" ht="15.75" hidden="1" customHeight="1">
      <c r="A1903" s="28" t="s">
        <v>3085</v>
      </c>
      <c r="B1903" s="23">
        <v>8626.0</v>
      </c>
      <c r="C1903" s="7">
        <v>8626.0</v>
      </c>
      <c r="D1903" s="25">
        <v>0.0</v>
      </c>
      <c r="E1903" s="26"/>
    </row>
    <row r="1904" ht="15.75" hidden="1" customHeight="1">
      <c r="A1904" s="29" t="s">
        <v>3086</v>
      </c>
      <c r="B1904" s="23">
        <v>308984.0</v>
      </c>
      <c r="C1904" s="7">
        <v>308720.0</v>
      </c>
      <c r="D1904" s="25">
        <v>-264.0</v>
      </c>
      <c r="E1904" s="26"/>
    </row>
    <row r="1905" ht="15.75" hidden="1" customHeight="1">
      <c r="A1905" s="30" t="s">
        <v>3087</v>
      </c>
      <c r="B1905" s="31">
        <v>0.0</v>
      </c>
      <c r="C1905" s="25">
        <v>-2124.0</v>
      </c>
      <c r="D1905" s="25">
        <v>-2124.0</v>
      </c>
      <c r="E1905" s="32"/>
    </row>
    <row r="1906" ht="15.75" hidden="1" customHeight="1"/>
    <row r="1907" ht="15.75" hidden="1" customHeight="1"/>
    <row r="1908" ht="15.75" hidden="1" customHeight="1">
      <c r="A1908" s="3" t="s">
        <v>3059</v>
      </c>
      <c r="B1908" s="4"/>
      <c r="C1908" s="4"/>
      <c r="D1908" s="4"/>
      <c r="E1908" s="5"/>
    </row>
    <row r="1909" ht="15.75" hidden="1" customHeight="1">
      <c r="A1909" s="8"/>
      <c r="B1909" s="9"/>
      <c r="C1909" s="9"/>
      <c r="D1909" s="9"/>
      <c r="E1909" s="10"/>
    </row>
    <row r="1910" ht="15.75" hidden="1" customHeight="1">
      <c r="A1910" s="3" t="s">
        <v>3061</v>
      </c>
      <c r="B1910" s="4"/>
      <c r="C1910" s="4"/>
      <c r="D1910" s="4"/>
      <c r="E1910" s="5"/>
    </row>
    <row r="1911" ht="15.75" hidden="1" customHeight="1">
      <c r="A1911" s="8"/>
      <c r="B1911" s="9"/>
      <c r="C1911" s="9"/>
      <c r="D1911" s="9"/>
      <c r="E1911" s="10"/>
    </row>
    <row r="1912" ht="15.75" hidden="1" customHeight="1">
      <c r="A1912" s="11">
        <v>45901.0</v>
      </c>
      <c r="B1912" s="4"/>
      <c r="C1912" s="12" t="s">
        <v>3062</v>
      </c>
      <c r="D1912" s="13">
        <v>45907.0</v>
      </c>
      <c r="E1912" s="5"/>
    </row>
    <row r="1913" ht="15.75" hidden="1" customHeight="1">
      <c r="A1913" s="8"/>
      <c r="B1913" s="9"/>
      <c r="C1913" s="14"/>
      <c r="D1913" s="9"/>
      <c r="E1913" s="10"/>
    </row>
    <row r="1914" ht="15.75" hidden="1" customHeight="1">
      <c r="A1914" s="44" t="s">
        <v>3898</v>
      </c>
      <c r="B1914" s="5"/>
      <c r="C1914" s="14"/>
      <c r="D1914" s="45" t="s">
        <v>3899</v>
      </c>
      <c r="E1914" s="5"/>
    </row>
    <row r="1915" ht="15.75" hidden="1" customHeight="1">
      <c r="A1915" s="8"/>
      <c r="B1915" s="10"/>
      <c r="C1915" s="14"/>
      <c r="D1915" s="9"/>
      <c r="E1915" s="10"/>
    </row>
    <row r="1916" ht="15.75" hidden="1" customHeight="1">
      <c r="A1916" s="17" t="s">
        <v>3063</v>
      </c>
      <c r="B1916" s="4"/>
      <c r="C1916" s="4"/>
      <c r="D1916" s="4"/>
      <c r="E1916" s="5"/>
    </row>
    <row r="1917" ht="15.75" hidden="1" customHeight="1">
      <c r="A1917" s="18" t="s">
        <v>3064</v>
      </c>
      <c r="B1917" s="19" t="s">
        <v>3065</v>
      </c>
      <c r="C1917" s="20" t="s">
        <v>3066</v>
      </c>
      <c r="D1917" s="19" t="s">
        <v>3067</v>
      </c>
      <c r="E1917" s="21" t="s">
        <v>13</v>
      </c>
    </row>
    <row r="1918" ht="15.75" hidden="1" customHeight="1">
      <c r="A1918" s="22" t="s">
        <v>3068</v>
      </c>
      <c r="B1918" s="23">
        <v>30007.0</v>
      </c>
      <c r="C1918" s="24">
        <v>30007.0</v>
      </c>
      <c r="D1918" s="25">
        <v>0.0</v>
      </c>
      <c r="E1918" s="26" t="s">
        <v>3995</v>
      </c>
    </row>
    <row r="1919" ht="15.75" hidden="1" customHeight="1">
      <c r="A1919" s="22" t="s">
        <v>3069</v>
      </c>
      <c r="B1919" s="23">
        <v>29393.0</v>
      </c>
      <c r="C1919" s="24">
        <v>29393.0</v>
      </c>
      <c r="D1919" s="25">
        <v>0.0</v>
      </c>
      <c r="E1919" s="26"/>
    </row>
    <row r="1920" ht="15.75" hidden="1" customHeight="1">
      <c r="A1920" s="22" t="s">
        <v>3070</v>
      </c>
      <c r="B1920" s="23">
        <v>150.0</v>
      </c>
      <c r="C1920" s="24">
        <v>150.0</v>
      </c>
      <c r="D1920" s="25">
        <v>0.0</v>
      </c>
      <c r="E1920" s="26"/>
    </row>
    <row r="1921" ht="15.75" hidden="1" customHeight="1">
      <c r="A1921" s="22" t="s">
        <v>3072</v>
      </c>
      <c r="B1921" s="23">
        <v>3000.0</v>
      </c>
      <c r="C1921" s="24">
        <v>3000.0</v>
      </c>
      <c r="D1921" s="25">
        <v>0.0</v>
      </c>
      <c r="E1921" s="26"/>
    </row>
    <row r="1922" ht="15.75" hidden="1" customHeight="1">
      <c r="A1922" s="27" t="s">
        <v>3074</v>
      </c>
      <c r="B1922" s="23">
        <v>0.0</v>
      </c>
      <c r="C1922" s="24"/>
      <c r="D1922" s="25">
        <v>0.0</v>
      </c>
      <c r="E1922" s="26"/>
    </row>
    <row r="1923" ht="15.75" hidden="1" customHeight="1">
      <c r="A1923" s="27" t="s">
        <v>3075</v>
      </c>
      <c r="B1923" s="23">
        <v>0.0</v>
      </c>
      <c r="C1923" s="24"/>
      <c r="D1923" s="25">
        <v>0.0</v>
      </c>
      <c r="E1923" s="26"/>
    </row>
    <row r="1924" ht="15.75" hidden="1" customHeight="1">
      <c r="A1924" s="27" t="s">
        <v>3077</v>
      </c>
      <c r="B1924" s="23">
        <v>1413.0</v>
      </c>
      <c r="C1924" s="24">
        <v>1413.0</v>
      </c>
      <c r="D1924" s="25">
        <v>0.0</v>
      </c>
      <c r="E1924" s="26" t="s">
        <v>3996</v>
      </c>
    </row>
    <row r="1925" ht="15.75" hidden="1" customHeight="1">
      <c r="A1925" s="27" t="s">
        <v>3078</v>
      </c>
      <c r="B1925" s="23">
        <v>5200.0</v>
      </c>
      <c r="C1925" s="24">
        <v>5360.0</v>
      </c>
      <c r="D1925" s="25">
        <v>160.0</v>
      </c>
      <c r="E1925" s="26"/>
    </row>
    <row r="1926" ht="15.75" hidden="1" customHeight="1">
      <c r="A1926" s="28" t="s">
        <v>3079</v>
      </c>
      <c r="B1926" s="23">
        <v>63004.0</v>
      </c>
      <c r="C1926" s="23">
        <v>63004.0</v>
      </c>
      <c r="D1926" s="25">
        <v>0.0</v>
      </c>
      <c r="E1926" s="26"/>
    </row>
    <row r="1927" ht="15.75" hidden="1" customHeight="1">
      <c r="A1927" s="28" t="s">
        <v>3080</v>
      </c>
      <c r="B1927" s="23">
        <v>29904.0</v>
      </c>
      <c r="C1927" s="7">
        <v>29904.0</v>
      </c>
      <c r="D1927" s="25">
        <v>0.0</v>
      </c>
      <c r="E1927" s="26"/>
    </row>
    <row r="1928" ht="15.75" hidden="1" customHeight="1">
      <c r="A1928" s="28" t="s">
        <v>3081</v>
      </c>
      <c r="B1928" s="23">
        <v>71021.0</v>
      </c>
      <c r="C1928" s="7">
        <v>71021.0</v>
      </c>
      <c r="D1928" s="25">
        <v>0.0</v>
      </c>
      <c r="E1928" s="26"/>
    </row>
    <row r="1929" ht="15.75" hidden="1" customHeight="1">
      <c r="A1929" s="28" t="s">
        <v>3082</v>
      </c>
      <c r="B1929" s="23">
        <v>76752.0</v>
      </c>
      <c r="C1929" s="7">
        <v>76752.0</v>
      </c>
      <c r="D1929" s="25">
        <v>0.0</v>
      </c>
      <c r="E1929" s="26"/>
    </row>
    <row r="1930" ht="15.75" hidden="1" customHeight="1">
      <c r="A1930" s="28" t="s">
        <v>3084</v>
      </c>
      <c r="B1930" s="23">
        <v>697.0</v>
      </c>
      <c r="C1930" s="7">
        <v>697.0</v>
      </c>
      <c r="D1930" s="25">
        <v>0.0</v>
      </c>
      <c r="E1930" s="26"/>
    </row>
    <row r="1931" ht="15.75" hidden="1" customHeight="1">
      <c r="A1931" s="28" t="s">
        <v>3085</v>
      </c>
      <c r="B1931" s="23">
        <v>7942.0</v>
      </c>
      <c r="C1931" s="7">
        <v>7942.0</v>
      </c>
      <c r="D1931" s="25">
        <v>0.0</v>
      </c>
      <c r="E1931" s="26"/>
    </row>
    <row r="1932" ht="15.75" hidden="1" customHeight="1">
      <c r="A1932" s="29" t="s">
        <v>3086</v>
      </c>
      <c r="B1932" s="23">
        <v>310541.4</v>
      </c>
      <c r="C1932" s="7">
        <v>310541.4</v>
      </c>
      <c r="D1932" s="25">
        <v>0.0</v>
      </c>
      <c r="E1932" s="26"/>
    </row>
    <row r="1933" ht="15.75" hidden="1" customHeight="1">
      <c r="A1933" s="30" t="s">
        <v>3087</v>
      </c>
      <c r="B1933" s="31">
        <v>-0.4000000000014552</v>
      </c>
      <c r="C1933" s="25">
        <v>159.59999999997672</v>
      </c>
      <c r="D1933" s="25">
        <v>159.99999999997817</v>
      </c>
      <c r="E1933" s="32"/>
    </row>
    <row r="1934" ht="15.75" hidden="1" customHeight="1"/>
    <row r="1935" ht="15.75" hidden="1" customHeight="1"/>
    <row r="1936" ht="15.75" hidden="1" customHeight="1">
      <c r="A1936" s="3" t="s">
        <v>3059</v>
      </c>
      <c r="B1936" s="4"/>
      <c r="C1936" s="4"/>
      <c r="D1936" s="4"/>
      <c r="E1936" s="5"/>
    </row>
    <row r="1937" ht="15.75" hidden="1" customHeight="1">
      <c r="A1937" s="8"/>
      <c r="B1937" s="9"/>
      <c r="C1937" s="9"/>
      <c r="D1937" s="9"/>
      <c r="E1937" s="10"/>
    </row>
    <row r="1938" ht="15.75" hidden="1" customHeight="1">
      <c r="A1938" s="3" t="s">
        <v>3061</v>
      </c>
      <c r="B1938" s="4"/>
      <c r="C1938" s="4"/>
      <c r="D1938" s="4"/>
      <c r="E1938" s="5"/>
    </row>
    <row r="1939" ht="15.75" hidden="1" customHeight="1">
      <c r="A1939" s="8"/>
      <c r="B1939" s="9"/>
      <c r="C1939" s="9"/>
      <c r="D1939" s="9"/>
      <c r="E1939" s="10"/>
    </row>
    <row r="1940" ht="15.75" hidden="1" customHeight="1">
      <c r="A1940" s="11">
        <v>45908.0</v>
      </c>
      <c r="B1940" s="4"/>
      <c r="C1940" s="12" t="s">
        <v>3062</v>
      </c>
      <c r="D1940" s="13">
        <v>45914.0</v>
      </c>
      <c r="E1940" s="5"/>
    </row>
    <row r="1941" ht="15.75" hidden="1" customHeight="1">
      <c r="A1941" s="8"/>
      <c r="B1941" s="9"/>
      <c r="C1941" s="14"/>
      <c r="D1941" s="9"/>
      <c r="E1941" s="10"/>
    </row>
    <row r="1942" ht="15.75" hidden="1" customHeight="1">
      <c r="A1942" s="44" t="s">
        <v>3898</v>
      </c>
      <c r="B1942" s="5"/>
      <c r="C1942" s="14"/>
      <c r="D1942" s="45" t="s">
        <v>3899</v>
      </c>
      <c r="E1942" s="5"/>
    </row>
    <row r="1943" ht="15.75" hidden="1" customHeight="1">
      <c r="A1943" s="8"/>
      <c r="B1943" s="10"/>
      <c r="C1943" s="14"/>
      <c r="D1943" s="9"/>
      <c r="E1943" s="10"/>
    </row>
    <row r="1944" ht="15.75" hidden="1" customHeight="1">
      <c r="A1944" s="17" t="s">
        <v>3063</v>
      </c>
      <c r="B1944" s="4"/>
      <c r="C1944" s="4"/>
      <c r="D1944" s="4"/>
      <c r="E1944" s="5"/>
    </row>
    <row r="1945" ht="15.75" hidden="1" customHeight="1">
      <c r="A1945" s="18" t="s">
        <v>3064</v>
      </c>
      <c r="B1945" s="19" t="s">
        <v>3065</v>
      </c>
      <c r="C1945" s="20" t="s">
        <v>3066</v>
      </c>
      <c r="D1945" s="19" t="s">
        <v>3067</v>
      </c>
      <c r="E1945" s="21" t="s">
        <v>13</v>
      </c>
    </row>
    <row r="1946" ht="15.75" hidden="1" customHeight="1">
      <c r="A1946" s="22" t="s">
        <v>3068</v>
      </c>
      <c r="B1946" s="23">
        <v>33696.0</v>
      </c>
      <c r="C1946" s="24">
        <v>33701.0</v>
      </c>
      <c r="D1946" s="25">
        <v>5.0</v>
      </c>
      <c r="E1946" s="26" t="s">
        <v>3997</v>
      </c>
    </row>
    <row r="1947" ht="15.75" hidden="1" customHeight="1">
      <c r="A1947" s="22" t="s">
        <v>3069</v>
      </c>
      <c r="B1947" s="23">
        <v>33145.0</v>
      </c>
      <c r="C1947" s="24">
        <v>33145.0</v>
      </c>
      <c r="D1947" s="25">
        <v>0.0</v>
      </c>
      <c r="E1947" s="26"/>
    </row>
    <row r="1948" ht="15.75" hidden="1" customHeight="1">
      <c r="A1948" s="22" t="s">
        <v>3070</v>
      </c>
      <c r="B1948" s="23">
        <v>300.0</v>
      </c>
      <c r="C1948" s="24">
        <v>300.0</v>
      </c>
      <c r="D1948" s="25">
        <v>0.0</v>
      </c>
      <c r="E1948" s="26"/>
    </row>
    <row r="1949" ht="15.75" hidden="1" customHeight="1">
      <c r="A1949" s="22" t="s">
        <v>3072</v>
      </c>
      <c r="B1949" s="23">
        <v>1500.0</v>
      </c>
      <c r="C1949" s="24">
        <v>1500.0</v>
      </c>
      <c r="D1949" s="25">
        <v>0.0</v>
      </c>
      <c r="E1949" s="26"/>
    </row>
    <row r="1950" ht="15.75" hidden="1" customHeight="1">
      <c r="A1950" s="27" t="s">
        <v>3074</v>
      </c>
      <c r="B1950" s="23">
        <v>0.0</v>
      </c>
      <c r="C1950" s="24"/>
      <c r="D1950" s="25">
        <v>0.0</v>
      </c>
      <c r="E1950" s="26"/>
    </row>
    <row r="1951" ht="15.75" hidden="1" customHeight="1">
      <c r="A1951" s="27" t="s">
        <v>3075</v>
      </c>
      <c r="B1951" s="23">
        <v>0.0</v>
      </c>
      <c r="C1951" s="24"/>
      <c r="D1951" s="25">
        <v>0.0</v>
      </c>
      <c r="E1951" s="26"/>
    </row>
    <row r="1952" ht="15.75" hidden="1" customHeight="1">
      <c r="A1952" s="27" t="s">
        <v>3077</v>
      </c>
      <c r="B1952" s="23">
        <v>0.0</v>
      </c>
      <c r="C1952" s="24"/>
      <c r="D1952" s="25">
        <v>0.0</v>
      </c>
      <c r="E1952" s="26"/>
    </row>
    <row r="1953" ht="15.75" hidden="1" customHeight="1">
      <c r="A1953" s="27" t="s">
        <v>3078</v>
      </c>
      <c r="B1953" s="23">
        <v>6720.0</v>
      </c>
      <c r="C1953" s="24">
        <v>6720.0</v>
      </c>
      <c r="D1953" s="25">
        <v>0.0</v>
      </c>
      <c r="E1953" s="26"/>
    </row>
    <row r="1954" ht="15.75" hidden="1" customHeight="1">
      <c r="A1954" s="28" t="s">
        <v>3079</v>
      </c>
      <c r="B1954" s="23">
        <v>92403.0</v>
      </c>
      <c r="C1954" s="23">
        <v>92403.0</v>
      </c>
      <c r="D1954" s="25">
        <v>0.0</v>
      </c>
      <c r="E1954" s="26"/>
    </row>
    <row r="1955" ht="15.75" hidden="1" customHeight="1">
      <c r="A1955" s="28" t="s">
        <v>3080</v>
      </c>
      <c r="B1955" s="23">
        <v>35895.0</v>
      </c>
      <c r="C1955" s="7">
        <v>35895.0</v>
      </c>
      <c r="D1955" s="25">
        <v>0.0</v>
      </c>
      <c r="E1955" s="26"/>
    </row>
    <row r="1956" ht="15.75" hidden="1" customHeight="1">
      <c r="A1956" s="28" t="s">
        <v>3081</v>
      </c>
      <c r="B1956" s="23">
        <v>81921.0</v>
      </c>
      <c r="C1956" s="7">
        <v>81592.0</v>
      </c>
      <c r="D1956" s="25">
        <v>-329.0</v>
      </c>
      <c r="E1956" s="26"/>
    </row>
    <row r="1957" ht="15.75" hidden="1" customHeight="1">
      <c r="A1957" s="28" t="s">
        <v>3082</v>
      </c>
      <c r="B1957" s="23">
        <v>88213.0</v>
      </c>
      <c r="C1957" s="7">
        <v>88213.0</v>
      </c>
      <c r="D1957" s="25">
        <v>0.0</v>
      </c>
      <c r="E1957" s="26"/>
    </row>
    <row r="1958" ht="15.75" hidden="1" customHeight="1">
      <c r="A1958" s="28" t="s">
        <v>3084</v>
      </c>
      <c r="B1958" s="23">
        <v>768.0</v>
      </c>
      <c r="C1958" s="7">
        <v>768.0</v>
      </c>
      <c r="D1958" s="25">
        <v>0.0</v>
      </c>
      <c r="E1958" s="26"/>
    </row>
    <row r="1959" ht="15.75" hidden="1" customHeight="1">
      <c r="A1959" s="28" t="s">
        <v>3085</v>
      </c>
      <c r="B1959" s="23">
        <v>8904.0</v>
      </c>
      <c r="C1959" s="7">
        <v>8904.0</v>
      </c>
      <c r="D1959" s="25">
        <v>0.0</v>
      </c>
      <c r="E1959" s="26"/>
    </row>
    <row r="1960" ht="15.75" hidden="1" customHeight="1">
      <c r="A1960" s="29" t="s">
        <v>3086</v>
      </c>
      <c r="B1960" s="23">
        <v>374559.5</v>
      </c>
      <c r="C1960" s="7">
        <v>374285.5</v>
      </c>
      <c r="D1960" s="25">
        <v>-274.0</v>
      </c>
      <c r="E1960" s="26"/>
    </row>
    <row r="1961" ht="15.75" hidden="1" customHeight="1">
      <c r="A1961" s="30" t="s">
        <v>3087</v>
      </c>
      <c r="B1961" s="31">
        <v>1.5</v>
      </c>
      <c r="C1961" s="25">
        <v>-48.5</v>
      </c>
      <c r="D1961" s="25">
        <v>-50.0</v>
      </c>
      <c r="E1961" s="32"/>
    </row>
    <row r="1962" ht="15.75" hidden="1" customHeight="1"/>
    <row r="1963" ht="15.75" hidden="1" customHeight="1"/>
    <row r="1964" ht="15.75" hidden="1" customHeight="1">
      <c r="A1964" s="3" t="s">
        <v>3059</v>
      </c>
      <c r="B1964" s="4"/>
      <c r="C1964" s="4"/>
      <c r="D1964" s="4"/>
      <c r="E1964" s="5"/>
    </row>
    <row r="1965" ht="15.75" hidden="1" customHeight="1">
      <c r="A1965" s="8"/>
      <c r="B1965" s="9"/>
      <c r="C1965" s="9"/>
      <c r="D1965" s="9"/>
      <c r="E1965" s="10"/>
    </row>
    <row r="1966" ht="15.75" hidden="1" customHeight="1">
      <c r="A1966" s="3" t="s">
        <v>3061</v>
      </c>
      <c r="B1966" s="4"/>
      <c r="C1966" s="4"/>
      <c r="D1966" s="4"/>
      <c r="E1966" s="5"/>
    </row>
    <row r="1967" ht="15.75" hidden="1" customHeight="1">
      <c r="A1967" s="8"/>
      <c r="B1967" s="9"/>
      <c r="C1967" s="9"/>
      <c r="D1967" s="9"/>
      <c r="E1967" s="10"/>
    </row>
    <row r="1968" ht="15.75" hidden="1" customHeight="1">
      <c r="A1968" s="11">
        <v>45915.0</v>
      </c>
      <c r="B1968" s="4"/>
      <c r="C1968" s="12" t="s">
        <v>3062</v>
      </c>
      <c r="D1968" s="13">
        <v>45921.0</v>
      </c>
      <c r="E1968" s="5"/>
    </row>
    <row r="1969" ht="15.75" hidden="1" customHeight="1">
      <c r="A1969" s="8"/>
      <c r="B1969" s="9"/>
      <c r="C1969" s="14"/>
      <c r="D1969" s="9"/>
      <c r="E1969" s="10"/>
    </row>
    <row r="1970" ht="15.75" hidden="1" customHeight="1">
      <c r="A1970" s="44" t="s">
        <v>3898</v>
      </c>
      <c r="B1970" s="5"/>
      <c r="C1970" s="14"/>
      <c r="D1970" s="45" t="s">
        <v>3899</v>
      </c>
      <c r="E1970" s="5"/>
    </row>
    <row r="1971" ht="15.75" hidden="1" customHeight="1">
      <c r="A1971" s="8"/>
      <c r="B1971" s="10"/>
      <c r="C1971" s="14"/>
      <c r="D1971" s="9"/>
      <c r="E1971" s="10"/>
    </row>
    <row r="1972" ht="15.75" hidden="1" customHeight="1">
      <c r="A1972" s="17" t="s">
        <v>3063</v>
      </c>
      <c r="B1972" s="4"/>
      <c r="C1972" s="4"/>
      <c r="D1972" s="4"/>
      <c r="E1972" s="5"/>
    </row>
    <row r="1973" ht="15.75" hidden="1" customHeight="1">
      <c r="A1973" s="18" t="s">
        <v>3064</v>
      </c>
      <c r="B1973" s="19" t="s">
        <v>3065</v>
      </c>
      <c r="C1973" s="20" t="s">
        <v>3066</v>
      </c>
      <c r="D1973" s="19" t="s">
        <v>3067</v>
      </c>
      <c r="E1973" s="21" t="s">
        <v>13</v>
      </c>
    </row>
    <row r="1974" ht="15.75" hidden="1" customHeight="1">
      <c r="A1974" s="22" t="s">
        <v>3068</v>
      </c>
      <c r="B1974" s="23">
        <v>30968.0</v>
      </c>
      <c r="C1974" s="24">
        <v>30869.0</v>
      </c>
      <c r="D1974" s="25">
        <v>-99.0</v>
      </c>
      <c r="E1974" s="26" t="s">
        <v>3998</v>
      </c>
    </row>
    <row r="1975" ht="15.75" hidden="1" customHeight="1">
      <c r="A1975" s="22" t="s">
        <v>3069</v>
      </c>
      <c r="B1975" s="23">
        <v>38124.0</v>
      </c>
      <c r="C1975" s="24">
        <v>38124.0</v>
      </c>
      <c r="D1975" s="25">
        <v>0.0</v>
      </c>
      <c r="E1975" s="26"/>
    </row>
    <row r="1976" ht="15.75" hidden="1" customHeight="1">
      <c r="A1976" s="22" t="s">
        <v>3070</v>
      </c>
      <c r="B1976" s="23">
        <v>0.0</v>
      </c>
      <c r="C1976" s="24"/>
      <c r="D1976" s="25">
        <v>0.0</v>
      </c>
      <c r="E1976" s="26"/>
    </row>
    <row r="1977" ht="15.75" hidden="1" customHeight="1">
      <c r="A1977" s="22" t="s">
        <v>3072</v>
      </c>
      <c r="B1977" s="23">
        <v>4000.0</v>
      </c>
      <c r="C1977" s="24">
        <v>4000.0</v>
      </c>
      <c r="D1977" s="25">
        <v>0.0</v>
      </c>
      <c r="E1977" s="26"/>
    </row>
    <row r="1978" ht="15.75" hidden="1" customHeight="1">
      <c r="A1978" s="27" t="s">
        <v>3074</v>
      </c>
      <c r="B1978" s="23">
        <v>0.0</v>
      </c>
      <c r="C1978" s="24"/>
      <c r="D1978" s="25">
        <v>0.0</v>
      </c>
      <c r="E1978" s="26"/>
    </row>
    <row r="1979" ht="15.75" hidden="1" customHeight="1">
      <c r="A1979" s="27" t="s">
        <v>3075</v>
      </c>
      <c r="B1979" s="23">
        <v>170.0</v>
      </c>
      <c r="C1979" s="24">
        <v>170.0</v>
      </c>
      <c r="D1979" s="25">
        <v>0.0</v>
      </c>
      <c r="E1979" s="26"/>
    </row>
    <row r="1980" ht="15.75" hidden="1" customHeight="1">
      <c r="A1980" s="27" t="s">
        <v>3077</v>
      </c>
      <c r="B1980" s="23">
        <v>1903.0</v>
      </c>
      <c r="C1980" s="24">
        <v>1903.0</v>
      </c>
      <c r="D1980" s="25">
        <v>0.0</v>
      </c>
      <c r="E1980" s="26"/>
    </row>
    <row r="1981" ht="15.75" hidden="1" customHeight="1">
      <c r="A1981" s="27" t="s">
        <v>3078</v>
      </c>
      <c r="B1981" s="23">
        <v>5280.0</v>
      </c>
      <c r="C1981" s="24">
        <v>5140.0</v>
      </c>
      <c r="D1981" s="25">
        <v>-140.0</v>
      </c>
      <c r="E1981" s="26"/>
    </row>
    <row r="1982" ht="15.75" hidden="1" customHeight="1">
      <c r="A1982" s="28" t="s">
        <v>3079</v>
      </c>
      <c r="B1982" s="23">
        <v>80129.0</v>
      </c>
      <c r="C1982" s="23">
        <v>80129.0</v>
      </c>
      <c r="D1982" s="25">
        <v>0.0</v>
      </c>
      <c r="E1982" s="26"/>
    </row>
    <row r="1983" ht="15.75" hidden="1" customHeight="1">
      <c r="A1983" s="28" t="s">
        <v>3080</v>
      </c>
      <c r="B1983" s="23">
        <v>35827.0</v>
      </c>
      <c r="C1983" s="7">
        <v>35827.0</v>
      </c>
      <c r="D1983" s="25">
        <v>0.0</v>
      </c>
      <c r="E1983" s="26"/>
    </row>
    <row r="1984" ht="15.75" hidden="1" customHeight="1">
      <c r="A1984" s="28" t="s">
        <v>3081</v>
      </c>
      <c r="B1984" s="23">
        <v>73245.0</v>
      </c>
      <c r="C1984" s="7">
        <v>72592.0</v>
      </c>
      <c r="D1984" s="25">
        <v>-653.0</v>
      </c>
      <c r="E1984" s="26"/>
    </row>
    <row r="1985" ht="15.75" hidden="1" customHeight="1">
      <c r="A1985" s="28" t="s">
        <v>3082</v>
      </c>
      <c r="B1985" s="23">
        <v>87804.0</v>
      </c>
      <c r="C1985" s="7">
        <v>88481.0</v>
      </c>
      <c r="D1985" s="25">
        <v>677.0</v>
      </c>
      <c r="E1985" s="26"/>
    </row>
    <row r="1986" ht="15.75" hidden="1" customHeight="1">
      <c r="A1986" s="28" t="s">
        <v>3084</v>
      </c>
      <c r="B1986" s="23">
        <v>250.0</v>
      </c>
      <c r="C1986" s="7">
        <v>250.0</v>
      </c>
      <c r="D1986" s="25">
        <v>0.0</v>
      </c>
      <c r="E1986" s="26"/>
    </row>
    <row r="1987" ht="15.75" hidden="1" customHeight="1">
      <c r="A1987" s="28" t="s">
        <v>3085</v>
      </c>
      <c r="B1987" s="23">
        <v>9669.0</v>
      </c>
      <c r="C1987" s="7">
        <v>9669.0</v>
      </c>
      <c r="D1987" s="25">
        <v>0.0</v>
      </c>
      <c r="E1987" s="26"/>
    </row>
    <row r="1988" ht="15.75" hidden="1" customHeight="1">
      <c r="A1988" s="29" t="s">
        <v>3086</v>
      </c>
      <c r="B1988" s="23">
        <v>357691.5</v>
      </c>
      <c r="C1988" s="7">
        <v>357715.5</v>
      </c>
      <c r="D1988" s="25">
        <v>24.0</v>
      </c>
      <c r="E1988" s="26"/>
    </row>
    <row r="1989" ht="15.75" hidden="1" customHeight="1">
      <c r="A1989" s="30" t="s">
        <v>3087</v>
      </c>
      <c r="B1989" s="31">
        <v>8.5</v>
      </c>
      <c r="C1989" s="25">
        <v>-230.5</v>
      </c>
      <c r="D1989" s="25">
        <v>-239.0</v>
      </c>
      <c r="E1989" s="32"/>
    </row>
    <row r="1990" ht="15.75" hidden="1" customHeight="1"/>
    <row r="1991" ht="15.75" hidden="1" customHeight="1"/>
    <row r="1992" ht="15.75" hidden="1" customHeight="1">
      <c r="A1992" s="3" t="s">
        <v>3059</v>
      </c>
      <c r="B1992" s="4"/>
      <c r="C1992" s="4"/>
      <c r="D1992" s="4"/>
      <c r="E1992" s="5"/>
    </row>
    <row r="1993" ht="15.75" hidden="1" customHeight="1">
      <c r="A1993" s="8"/>
      <c r="B1993" s="9"/>
      <c r="C1993" s="9"/>
      <c r="D1993" s="9"/>
      <c r="E1993" s="10"/>
    </row>
    <row r="1994" ht="15.75" hidden="1" customHeight="1">
      <c r="A1994" s="3" t="s">
        <v>3061</v>
      </c>
      <c r="B1994" s="4"/>
      <c r="C1994" s="4"/>
      <c r="D1994" s="4"/>
      <c r="E1994" s="5"/>
    </row>
    <row r="1995" ht="15.75" hidden="1" customHeight="1">
      <c r="A1995" s="8"/>
      <c r="B1995" s="9"/>
      <c r="C1995" s="9"/>
      <c r="D1995" s="9"/>
      <c r="E1995" s="10"/>
    </row>
    <row r="1996" ht="15.75" hidden="1" customHeight="1">
      <c r="A1996" s="11">
        <v>45922.0</v>
      </c>
      <c r="B1996" s="4"/>
      <c r="C1996" s="12" t="s">
        <v>3062</v>
      </c>
      <c r="D1996" s="13">
        <v>45928.0</v>
      </c>
      <c r="E1996" s="5"/>
    </row>
    <row r="1997" ht="15.75" hidden="1" customHeight="1">
      <c r="A1997" s="8"/>
      <c r="B1997" s="9"/>
      <c r="C1997" s="14"/>
      <c r="D1997" s="9"/>
      <c r="E1997" s="10"/>
    </row>
    <row r="1998" ht="15.75" hidden="1" customHeight="1">
      <c r="A1998" s="44" t="s">
        <v>3898</v>
      </c>
      <c r="B1998" s="5"/>
      <c r="C1998" s="14"/>
      <c r="D1998" s="45" t="s">
        <v>3899</v>
      </c>
      <c r="E1998" s="5"/>
    </row>
    <row r="1999" ht="15.75" hidden="1" customHeight="1">
      <c r="A1999" s="8"/>
      <c r="B1999" s="10"/>
      <c r="C1999" s="14"/>
      <c r="D1999" s="9"/>
      <c r="E1999" s="10"/>
    </row>
    <row r="2000" ht="15.75" hidden="1" customHeight="1">
      <c r="A2000" s="17" t="s">
        <v>3063</v>
      </c>
      <c r="B2000" s="4"/>
      <c r="C2000" s="4"/>
      <c r="D2000" s="4"/>
      <c r="E2000" s="5"/>
    </row>
    <row r="2001" ht="15.75" hidden="1" customHeight="1">
      <c r="A2001" s="18" t="s">
        <v>3064</v>
      </c>
      <c r="B2001" s="19" t="s">
        <v>3065</v>
      </c>
      <c r="C2001" s="20" t="s">
        <v>3066</v>
      </c>
      <c r="D2001" s="19" t="s">
        <v>3067</v>
      </c>
      <c r="E2001" s="21" t="s">
        <v>13</v>
      </c>
    </row>
    <row r="2002" ht="15.75" hidden="1" customHeight="1">
      <c r="A2002" s="22" t="s">
        <v>3068</v>
      </c>
      <c r="B2002" s="23">
        <v>25749.0</v>
      </c>
      <c r="C2002" s="24">
        <v>26249.0</v>
      </c>
      <c r="D2002" s="25">
        <v>500.0</v>
      </c>
      <c r="E2002" s="26" t="s">
        <v>3999</v>
      </c>
    </row>
    <row r="2003" ht="15.75" hidden="1" customHeight="1">
      <c r="A2003" s="22" t="s">
        <v>3069</v>
      </c>
      <c r="B2003" s="23">
        <v>39052.0</v>
      </c>
      <c r="C2003" s="24">
        <v>39088.0</v>
      </c>
      <c r="D2003" s="25">
        <v>36.0</v>
      </c>
      <c r="E2003" s="26"/>
    </row>
    <row r="2004" ht="15.75" hidden="1" customHeight="1">
      <c r="A2004" s="22" t="s">
        <v>3070</v>
      </c>
      <c r="B2004" s="23">
        <v>0.0</v>
      </c>
      <c r="C2004" s="24"/>
      <c r="D2004" s="25">
        <v>0.0</v>
      </c>
      <c r="E2004" s="26"/>
    </row>
    <row r="2005" ht="15.75" hidden="1" customHeight="1">
      <c r="A2005" s="22" t="s">
        <v>3072</v>
      </c>
      <c r="B2005" s="23">
        <v>2000.0</v>
      </c>
      <c r="C2005" s="24">
        <v>2000.0</v>
      </c>
      <c r="D2005" s="25">
        <v>0.0</v>
      </c>
      <c r="E2005" s="26"/>
    </row>
    <row r="2006" ht="15.75" hidden="1" customHeight="1">
      <c r="A2006" s="27" t="s">
        <v>3074</v>
      </c>
      <c r="B2006" s="23">
        <v>0.0</v>
      </c>
      <c r="C2006" s="24"/>
      <c r="D2006" s="25">
        <v>0.0</v>
      </c>
      <c r="E2006" s="26"/>
    </row>
    <row r="2007" ht="15.75" hidden="1" customHeight="1">
      <c r="A2007" s="27" t="s">
        <v>3075</v>
      </c>
      <c r="B2007" s="23">
        <v>0.0</v>
      </c>
      <c r="C2007" s="24"/>
      <c r="D2007" s="25">
        <v>0.0</v>
      </c>
      <c r="E2007" s="26"/>
    </row>
    <row r="2008" ht="15.75" hidden="1" customHeight="1">
      <c r="A2008" s="27" t="s">
        <v>3077</v>
      </c>
      <c r="B2008" s="23">
        <v>8271.0</v>
      </c>
      <c r="C2008" s="24">
        <v>7839.0</v>
      </c>
      <c r="D2008" s="25">
        <v>-432.0</v>
      </c>
      <c r="E2008" s="26" t="s">
        <v>4000</v>
      </c>
    </row>
    <row r="2009" ht="15.75" hidden="1" customHeight="1">
      <c r="A2009" s="27" t="s">
        <v>3078</v>
      </c>
      <c r="B2009" s="23">
        <v>7720.0</v>
      </c>
      <c r="C2009" s="24">
        <v>8152.0</v>
      </c>
      <c r="D2009" s="25">
        <v>432.0</v>
      </c>
      <c r="E2009" s="26" t="s">
        <v>4001</v>
      </c>
    </row>
    <row r="2010" ht="15.75" hidden="1" customHeight="1">
      <c r="A2010" s="28" t="s">
        <v>3079</v>
      </c>
      <c r="B2010" s="23">
        <v>91404.0</v>
      </c>
      <c r="C2010" s="23">
        <v>91404.0</v>
      </c>
      <c r="D2010" s="25">
        <v>0.0</v>
      </c>
      <c r="E2010" s="26"/>
    </row>
    <row r="2011" ht="15.75" hidden="1" customHeight="1">
      <c r="A2011" s="28" t="s">
        <v>3080</v>
      </c>
      <c r="B2011" s="23">
        <v>46520.0</v>
      </c>
      <c r="C2011" s="7">
        <v>46520.0</v>
      </c>
      <c r="D2011" s="25">
        <v>0.0</v>
      </c>
      <c r="E2011" s="26"/>
    </row>
    <row r="2012" ht="15.75" hidden="1" customHeight="1">
      <c r="A2012" s="28" t="s">
        <v>3081</v>
      </c>
      <c r="B2012" s="23">
        <v>83653.0</v>
      </c>
      <c r="C2012" s="7">
        <v>83653.0</v>
      </c>
      <c r="D2012" s="25">
        <v>0.0</v>
      </c>
      <c r="E2012" s="26"/>
    </row>
    <row r="2013" ht="15.75" hidden="1" customHeight="1">
      <c r="A2013" s="28" t="s">
        <v>3082</v>
      </c>
      <c r="B2013" s="23">
        <v>104803.0</v>
      </c>
      <c r="C2013" s="7">
        <v>104803.0</v>
      </c>
      <c r="D2013" s="25">
        <v>0.0</v>
      </c>
      <c r="E2013" s="26"/>
    </row>
    <row r="2014" ht="15.75" hidden="1" customHeight="1">
      <c r="A2014" s="28" t="s">
        <v>3084</v>
      </c>
      <c r="B2014" s="23">
        <v>0.0</v>
      </c>
      <c r="C2014" s="7">
        <v>0.0</v>
      </c>
      <c r="D2014" s="25">
        <v>0.0</v>
      </c>
      <c r="E2014" s="26"/>
    </row>
    <row r="2015" ht="15.75" hidden="1" customHeight="1">
      <c r="A2015" s="28" t="s">
        <v>3085</v>
      </c>
      <c r="B2015" s="23">
        <v>4942.0</v>
      </c>
      <c r="C2015" s="7">
        <v>4942.0</v>
      </c>
      <c r="D2015" s="25">
        <v>0.0</v>
      </c>
      <c r="E2015" s="26"/>
    </row>
    <row r="2016" ht="15.75" hidden="1" customHeight="1">
      <c r="A2016" s="29" t="s">
        <v>3086</v>
      </c>
      <c r="B2016" s="23">
        <v>409170.0</v>
      </c>
      <c r="C2016" s="7">
        <v>408881.0</v>
      </c>
      <c r="D2016" s="25">
        <v>-289.0</v>
      </c>
      <c r="E2016" s="26"/>
    </row>
    <row r="2017" ht="15.75" hidden="1" customHeight="1">
      <c r="A2017" s="30" t="s">
        <v>3087</v>
      </c>
      <c r="B2017" s="31">
        <v>2.0</v>
      </c>
      <c r="C2017" s="25">
        <v>827.0</v>
      </c>
      <c r="D2017" s="25">
        <v>825.0</v>
      </c>
      <c r="E2017" s="32"/>
    </row>
    <row r="2018" ht="15.75" hidden="1" customHeight="1"/>
    <row r="2019" ht="15.75" hidden="1" customHeight="1"/>
    <row r="2020" ht="15.75" hidden="1" customHeight="1">
      <c r="A2020" s="3" t="s">
        <v>3059</v>
      </c>
      <c r="B2020" s="4"/>
      <c r="C2020" s="4"/>
      <c r="D2020" s="4"/>
      <c r="E2020" s="5"/>
    </row>
    <row r="2021" ht="15.75" hidden="1" customHeight="1">
      <c r="A2021" s="8"/>
      <c r="B2021" s="9"/>
      <c r="C2021" s="9"/>
      <c r="D2021" s="9"/>
      <c r="E2021" s="10"/>
    </row>
    <row r="2022" ht="15.75" hidden="1" customHeight="1">
      <c r="A2022" s="3" t="s">
        <v>3061</v>
      </c>
      <c r="B2022" s="4"/>
      <c r="C2022" s="4"/>
      <c r="D2022" s="4"/>
      <c r="E2022" s="5"/>
    </row>
    <row r="2023" ht="15.75" hidden="1" customHeight="1">
      <c r="A2023" s="8"/>
      <c r="B2023" s="9"/>
      <c r="C2023" s="9"/>
      <c r="D2023" s="9"/>
      <c r="E2023" s="10"/>
    </row>
    <row r="2024" ht="15.75" hidden="1" customHeight="1">
      <c r="A2024" s="11">
        <v>45929.0</v>
      </c>
      <c r="B2024" s="4"/>
      <c r="C2024" s="12" t="s">
        <v>3062</v>
      </c>
      <c r="D2024" s="13">
        <v>45930.0</v>
      </c>
      <c r="E2024" s="5"/>
    </row>
    <row r="2025" ht="15.75" hidden="1" customHeight="1">
      <c r="A2025" s="8"/>
      <c r="B2025" s="9"/>
      <c r="C2025" s="14"/>
      <c r="D2025" s="9"/>
      <c r="E2025" s="10"/>
    </row>
    <row r="2026" ht="15.75" hidden="1" customHeight="1">
      <c r="A2026" s="44" t="s">
        <v>3898</v>
      </c>
      <c r="B2026" s="5"/>
      <c r="C2026" s="14"/>
      <c r="D2026" s="45" t="s">
        <v>3900</v>
      </c>
      <c r="E2026" s="5"/>
    </row>
    <row r="2027" ht="15.75" hidden="1" customHeight="1">
      <c r="A2027" s="8"/>
      <c r="B2027" s="10"/>
      <c r="C2027" s="14"/>
      <c r="D2027" s="9"/>
      <c r="E2027" s="10"/>
    </row>
    <row r="2028" ht="15.75" hidden="1" customHeight="1">
      <c r="A2028" s="17" t="s">
        <v>3063</v>
      </c>
      <c r="B2028" s="4"/>
      <c r="C2028" s="4"/>
      <c r="D2028" s="4"/>
      <c r="E2028" s="5"/>
    </row>
    <row r="2029" ht="15.75" hidden="1" customHeight="1">
      <c r="A2029" s="18" t="s">
        <v>3064</v>
      </c>
      <c r="B2029" s="19" t="s">
        <v>3065</v>
      </c>
      <c r="C2029" s="20" t="s">
        <v>3066</v>
      </c>
      <c r="D2029" s="19" t="s">
        <v>3067</v>
      </c>
      <c r="E2029" s="21" t="s">
        <v>13</v>
      </c>
    </row>
    <row r="2030" ht="15.75" hidden="1" customHeight="1">
      <c r="A2030" s="22" t="s">
        <v>3068</v>
      </c>
      <c r="B2030" s="23">
        <v>4384.0</v>
      </c>
      <c r="C2030" s="24">
        <v>4385.0</v>
      </c>
      <c r="D2030" s="25">
        <v>1.0</v>
      </c>
      <c r="E2030" s="26" t="s">
        <v>4002</v>
      </c>
    </row>
    <row r="2031" ht="15.75" hidden="1" customHeight="1">
      <c r="A2031" s="22" t="s">
        <v>3069</v>
      </c>
      <c r="B2031" s="23">
        <v>8072.0</v>
      </c>
      <c r="C2031" s="24">
        <v>8072.0</v>
      </c>
      <c r="D2031" s="25">
        <v>0.0</v>
      </c>
      <c r="E2031" s="26"/>
    </row>
    <row r="2032" ht="15.75" hidden="1" customHeight="1">
      <c r="A2032" s="22" t="s">
        <v>3070</v>
      </c>
      <c r="B2032" s="23">
        <v>0.0</v>
      </c>
      <c r="C2032" s="24"/>
      <c r="D2032" s="25">
        <v>0.0</v>
      </c>
      <c r="E2032" s="26"/>
    </row>
    <row r="2033" ht="15.75" hidden="1" customHeight="1">
      <c r="A2033" s="22" t="s">
        <v>3072</v>
      </c>
      <c r="B2033" s="23">
        <v>1000.0</v>
      </c>
      <c r="C2033" s="24">
        <v>500.0</v>
      </c>
      <c r="D2033" s="25">
        <v>-500.0</v>
      </c>
      <c r="E2033" s="26"/>
    </row>
    <row r="2034" ht="15.75" hidden="1" customHeight="1">
      <c r="A2034" s="27" t="s">
        <v>3074</v>
      </c>
      <c r="B2034" s="23">
        <v>0.0</v>
      </c>
      <c r="C2034" s="24"/>
      <c r="D2034" s="25">
        <v>0.0</v>
      </c>
      <c r="E2034" s="26"/>
    </row>
    <row r="2035" ht="15.75" hidden="1" customHeight="1">
      <c r="A2035" s="27" t="s">
        <v>3075</v>
      </c>
      <c r="B2035" s="23">
        <v>60.0</v>
      </c>
      <c r="C2035" s="24">
        <v>60.0</v>
      </c>
      <c r="D2035" s="25">
        <v>0.0</v>
      </c>
      <c r="E2035" s="26"/>
    </row>
    <row r="2036" ht="15.75" hidden="1" customHeight="1">
      <c r="A2036" s="27" t="s">
        <v>3077</v>
      </c>
      <c r="B2036" s="23">
        <v>0.0</v>
      </c>
      <c r="C2036" s="24"/>
      <c r="D2036" s="25">
        <v>0.0</v>
      </c>
      <c r="E2036" s="26"/>
    </row>
    <row r="2037" ht="15.75" hidden="1" customHeight="1">
      <c r="A2037" s="27" t="s">
        <v>3078</v>
      </c>
      <c r="B2037" s="23">
        <v>920.0</v>
      </c>
      <c r="C2037" s="24">
        <v>920.0</v>
      </c>
      <c r="D2037" s="25">
        <v>0.0</v>
      </c>
      <c r="E2037" s="26"/>
    </row>
    <row r="2038" ht="15.75" hidden="1" customHeight="1">
      <c r="A2038" s="28" t="s">
        <v>3079</v>
      </c>
      <c r="B2038" s="23">
        <v>22502.0</v>
      </c>
      <c r="C2038" s="23">
        <v>22831.0</v>
      </c>
      <c r="D2038" s="25">
        <v>329.0</v>
      </c>
      <c r="E2038" s="26"/>
    </row>
    <row r="2039" ht="15.75" hidden="1" customHeight="1">
      <c r="A2039" s="28" t="s">
        <v>3080</v>
      </c>
      <c r="B2039" s="23">
        <v>9918.0</v>
      </c>
      <c r="C2039" s="7">
        <v>9918.0</v>
      </c>
      <c r="D2039" s="25">
        <v>0.0</v>
      </c>
      <c r="E2039" s="26"/>
    </row>
    <row r="2040" ht="15.75" hidden="1" customHeight="1">
      <c r="A2040" s="28" t="s">
        <v>3081</v>
      </c>
      <c r="B2040" s="23">
        <v>14719.0</v>
      </c>
      <c r="C2040" s="7">
        <v>14719.0</v>
      </c>
      <c r="D2040" s="25">
        <v>0.0</v>
      </c>
      <c r="E2040" s="26"/>
    </row>
    <row r="2041" ht="15.75" hidden="1" customHeight="1">
      <c r="A2041" s="28" t="s">
        <v>3082</v>
      </c>
      <c r="B2041" s="23">
        <v>15255.0</v>
      </c>
      <c r="C2041" s="7">
        <v>15255.0</v>
      </c>
      <c r="D2041" s="25">
        <v>0.0</v>
      </c>
      <c r="E2041" s="26"/>
    </row>
    <row r="2042" ht="15.75" hidden="1" customHeight="1">
      <c r="A2042" s="28" t="s">
        <v>3084</v>
      </c>
      <c r="B2042" s="23">
        <v>0.0</v>
      </c>
      <c r="C2042" s="7">
        <v>0.0</v>
      </c>
      <c r="D2042" s="25">
        <v>0.0</v>
      </c>
      <c r="E2042" s="26"/>
    </row>
    <row r="2043" ht="15.75" hidden="1" customHeight="1">
      <c r="A2043" s="28" t="s">
        <v>3085</v>
      </c>
      <c r="B2043" s="23">
        <v>264.0</v>
      </c>
      <c r="C2043" s="7">
        <v>264.0</v>
      </c>
      <c r="D2043" s="25">
        <v>0.0</v>
      </c>
      <c r="E2043" s="26"/>
    </row>
    <row r="2044" ht="15.75" hidden="1" customHeight="1">
      <c r="A2044" s="29" t="s">
        <v>3086</v>
      </c>
      <c r="B2044" s="23">
        <v>76830.0</v>
      </c>
      <c r="C2044" s="7">
        <v>76830.0</v>
      </c>
      <c r="D2044" s="25">
        <v>0.0</v>
      </c>
      <c r="E2044" s="26"/>
    </row>
    <row r="2045" ht="15.75" hidden="1" customHeight="1">
      <c r="A2045" s="30" t="s">
        <v>3087</v>
      </c>
      <c r="B2045" s="31">
        <v>0.0</v>
      </c>
      <c r="C2045" s="25">
        <v>-170.0</v>
      </c>
      <c r="D2045" s="25">
        <v>-170.0</v>
      </c>
      <c r="E2045" s="32"/>
    </row>
    <row r="2046" ht="15.75" hidden="1" customHeight="1"/>
    <row r="2047" ht="15.75" hidden="1" customHeight="1"/>
    <row r="2048" ht="15.75" hidden="1" customHeight="1">
      <c r="A2048" s="3" t="s">
        <v>3059</v>
      </c>
      <c r="B2048" s="4"/>
      <c r="C2048" s="4"/>
      <c r="D2048" s="4"/>
      <c r="E2048" s="5"/>
    </row>
    <row r="2049" ht="15.75" hidden="1" customHeight="1">
      <c r="A2049" s="8"/>
      <c r="B2049" s="9"/>
      <c r="C2049" s="9"/>
      <c r="D2049" s="9"/>
      <c r="E2049" s="10"/>
    </row>
    <row r="2050" ht="15.75" hidden="1" customHeight="1">
      <c r="A2050" s="3" t="s">
        <v>3061</v>
      </c>
      <c r="B2050" s="4"/>
      <c r="C2050" s="4"/>
      <c r="D2050" s="4"/>
      <c r="E2050" s="5"/>
    </row>
    <row r="2051" ht="15.75" hidden="1" customHeight="1">
      <c r="A2051" s="8"/>
      <c r="B2051" s="9"/>
      <c r="C2051" s="9"/>
      <c r="D2051" s="9"/>
      <c r="E2051" s="10"/>
    </row>
    <row r="2052" ht="15.75" hidden="1" customHeight="1">
      <c r="A2052" s="11">
        <v>45931.0</v>
      </c>
      <c r="B2052" s="4"/>
      <c r="C2052" s="12" t="s">
        <v>3062</v>
      </c>
      <c r="D2052" s="13">
        <v>45935.0</v>
      </c>
      <c r="E2052" s="5"/>
    </row>
    <row r="2053" ht="15.75" hidden="1" customHeight="1">
      <c r="A2053" s="8"/>
      <c r="B2053" s="9"/>
      <c r="C2053" s="14"/>
      <c r="D2053" s="9"/>
      <c r="E2053" s="10"/>
    </row>
    <row r="2054" ht="15.75" hidden="1" customHeight="1">
      <c r="A2054" s="44" t="s">
        <v>3901</v>
      </c>
      <c r="B2054" s="5"/>
      <c r="C2054" s="14"/>
      <c r="D2054" s="45" t="s">
        <v>3899</v>
      </c>
      <c r="E2054" s="5"/>
    </row>
    <row r="2055" ht="15.75" hidden="1" customHeight="1">
      <c r="A2055" s="8"/>
      <c r="B2055" s="10"/>
      <c r="C2055" s="14"/>
      <c r="D2055" s="9"/>
      <c r="E2055" s="10"/>
    </row>
    <row r="2056" ht="15.75" hidden="1" customHeight="1">
      <c r="A2056" s="17" t="s">
        <v>3063</v>
      </c>
      <c r="B2056" s="4"/>
      <c r="C2056" s="4"/>
      <c r="D2056" s="4"/>
      <c r="E2056" s="5"/>
    </row>
    <row r="2057" ht="15.75" hidden="1" customHeight="1">
      <c r="A2057" s="18" t="s">
        <v>3064</v>
      </c>
      <c r="B2057" s="19" t="s">
        <v>3065</v>
      </c>
      <c r="C2057" s="20" t="s">
        <v>3066</v>
      </c>
      <c r="D2057" s="19" t="s">
        <v>3067</v>
      </c>
      <c r="E2057" s="21" t="s">
        <v>13</v>
      </c>
    </row>
    <row r="2058" ht="15.75" hidden="1" customHeight="1">
      <c r="A2058" s="22" t="s">
        <v>3068</v>
      </c>
      <c r="B2058" s="23">
        <v>32697.0</v>
      </c>
      <c r="C2058" s="24">
        <v>32697.0</v>
      </c>
      <c r="D2058" s="25">
        <v>0.0</v>
      </c>
      <c r="E2058" s="26" t="s">
        <v>4003</v>
      </c>
    </row>
    <row r="2059" ht="15.75" hidden="1" customHeight="1">
      <c r="A2059" s="22" t="s">
        <v>3069</v>
      </c>
      <c r="B2059" s="23">
        <v>24529.0</v>
      </c>
      <c r="C2059" s="24">
        <v>24529.0</v>
      </c>
      <c r="D2059" s="25">
        <v>0.0</v>
      </c>
      <c r="E2059" s="26"/>
    </row>
    <row r="2060" ht="15.75" hidden="1" customHeight="1">
      <c r="A2060" s="22" t="s">
        <v>3070</v>
      </c>
      <c r="B2060" s="23">
        <v>0.0</v>
      </c>
      <c r="C2060" s="24"/>
      <c r="D2060" s="25">
        <v>0.0</v>
      </c>
      <c r="E2060" s="26"/>
    </row>
    <row r="2061" ht="15.75" hidden="1" customHeight="1">
      <c r="A2061" s="22" t="s">
        <v>3072</v>
      </c>
      <c r="B2061" s="23">
        <v>1600.0</v>
      </c>
      <c r="C2061" s="24">
        <v>1600.0</v>
      </c>
      <c r="D2061" s="25">
        <v>0.0</v>
      </c>
      <c r="E2061" s="26"/>
    </row>
    <row r="2062" ht="15.75" hidden="1" customHeight="1">
      <c r="A2062" s="27" t="s">
        <v>3074</v>
      </c>
      <c r="B2062" s="23">
        <v>0.0</v>
      </c>
      <c r="C2062" s="24"/>
      <c r="D2062" s="25">
        <v>0.0</v>
      </c>
      <c r="E2062" s="26"/>
    </row>
    <row r="2063" ht="15.75" hidden="1" customHeight="1">
      <c r="A2063" s="27" t="s">
        <v>3075</v>
      </c>
      <c r="B2063" s="23">
        <v>0.0</v>
      </c>
      <c r="C2063" s="24"/>
      <c r="D2063" s="25">
        <v>0.0</v>
      </c>
      <c r="E2063" s="26"/>
    </row>
    <row r="2064" ht="15.75" hidden="1" customHeight="1">
      <c r="A2064" s="27" t="s">
        <v>3077</v>
      </c>
      <c r="B2064" s="23">
        <v>0.0</v>
      </c>
      <c r="C2064" s="24"/>
      <c r="D2064" s="25">
        <v>0.0</v>
      </c>
      <c r="E2064" s="26"/>
    </row>
    <row r="2065" ht="15.75" hidden="1" customHeight="1">
      <c r="A2065" s="27" t="s">
        <v>3078</v>
      </c>
      <c r="B2065" s="23">
        <v>5000.0</v>
      </c>
      <c r="C2065" s="24">
        <v>4720.0</v>
      </c>
      <c r="D2065" s="25">
        <v>-280.0</v>
      </c>
      <c r="E2065" s="26"/>
    </row>
    <row r="2066" ht="15.75" hidden="1" customHeight="1">
      <c r="A2066" s="28" t="s">
        <v>3079</v>
      </c>
      <c r="B2066" s="23">
        <v>66508.0</v>
      </c>
      <c r="C2066" s="23">
        <v>66508.0</v>
      </c>
      <c r="D2066" s="25">
        <v>0.0</v>
      </c>
      <c r="E2066" s="26"/>
    </row>
    <row r="2067" ht="15.75" hidden="1" customHeight="1">
      <c r="A2067" s="28" t="s">
        <v>3080</v>
      </c>
      <c r="B2067" s="23">
        <v>27448.0</v>
      </c>
      <c r="C2067" s="7">
        <v>27448.0</v>
      </c>
      <c r="D2067" s="25">
        <v>0.0</v>
      </c>
      <c r="E2067" s="26"/>
    </row>
    <row r="2068" ht="15.75" hidden="1" customHeight="1">
      <c r="A2068" s="28" t="s">
        <v>3081</v>
      </c>
      <c r="B2068" s="23">
        <v>65370.0</v>
      </c>
      <c r="C2068" s="7">
        <v>65370.0</v>
      </c>
      <c r="D2068" s="25">
        <v>0.0</v>
      </c>
      <c r="E2068" s="26"/>
    </row>
    <row r="2069" ht="15.75" hidden="1" customHeight="1">
      <c r="A2069" s="28" t="s">
        <v>3082</v>
      </c>
      <c r="B2069" s="23">
        <v>67050.0</v>
      </c>
      <c r="C2069" s="7">
        <v>67050.0</v>
      </c>
      <c r="D2069" s="25">
        <v>0.0</v>
      </c>
      <c r="E2069" s="26"/>
    </row>
    <row r="2070" ht="15.75" hidden="1" customHeight="1">
      <c r="A2070" s="28" t="s">
        <v>3084</v>
      </c>
      <c r="B2070" s="23">
        <v>0.0</v>
      </c>
      <c r="C2070" s="7">
        <v>0.0</v>
      </c>
      <c r="D2070" s="25">
        <v>0.0</v>
      </c>
      <c r="E2070" s="26"/>
    </row>
    <row r="2071" ht="15.75" hidden="1" customHeight="1">
      <c r="A2071" s="28" t="s">
        <v>3085</v>
      </c>
      <c r="B2071" s="23">
        <v>8463.0</v>
      </c>
      <c r="C2071" s="7">
        <v>8463.0</v>
      </c>
      <c r="D2071" s="25">
        <v>0.0</v>
      </c>
      <c r="E2071" s="26"/>
    </row>
    <row r="2072" ht="15.75" hidden="1" customHeight="1">
      <c r="A2072" s="29" t="s">
        <v>3086</v>
      </c>
      <c r="B2072" s="23">
        <v>290201.0</v>
      </c>
      <c r="C2072" s="7">
        <v>290201.0</v>
      </c>
      <c r="D2072" s="25">
        <v>0.0</v>
      </c>
      <c r="E2072" s="26"/>
    </row>
    <row r="2073" ht="15.75" hidden="1" customHeight="1">
      <c r="A2073" s="30" t="s">
        <v>3087</v>
      </c>
      <c r="B2073" s="31">
        <v>1.0</v>
      </c>
      <c r="C2073" s="25">
        <v>-279.0</v>
      </c>
      <c r="D2073" s="25">
        <v>-280.0</v>
      </c>
      <c r="E2073" s="32"/>
    </row>
    <row r="2074" ht="15.75" hidden="1" customHeight="1"/>
    <row r="2075" ht="15.75" hidden="1" customHeight="1"/>
    <row r="2076" ht="15.75" hidden="1" customHeight="1">
      <c r="A2076" s="3" t="s">
        <v>3059</v>
      </c>
      <c r="B2076" s="4"/>
      <c r="C2076" s="4"/>
      <c r="D2076" s="4"/>
      <c r="E2076" s="5"/>
    </row>
    <row r="2077" ht="15.75" hidden="1" customHeight="1">
      <c r="A2077" s="8"/>
      <c r="B2077" s="9"/>
      <c r="C2077" s="9"/>
      <c r="D2077" s="9"/>
      <c r="E2077" s="10"/>
    </row>
    <row r="2078" ht="15.75" hidden="1" customHeight="1">
      <c r="A2078" s="3" t="s">
        <v>3061</v>
      </c>
      <c r="B2078" s="4"/>
      <c r="C2078" s="4"/>
      <c r="D2078" s="4"/>
      <c r="E2078" s="5"/>
    </row>
    <row r="2079" ht="15.75" hidden="1" customHeight="1">
      <c r="A2079" s="8"/>
      <c r="B2079" s="9"/>
      <c r="C2079" s="9"/>
      <c r="D2079" s="9"/>
      <c r="E2079" s="10"/>
    </row>
    <row r="2080" ht="15.75" hidden="1" customHeight="1">
      <c r="A2080" s="11">
        <v>45936.0</v>
      </c>
      <c r="B2080" s="4"/>
      <c r="C2080" s="12" t="s">
        <v>3062</v>
      </c>
      <c r="D2080" s="13">
        <v>45942.0</v>
      </c>
      <c r="E2080" s="5"/>
    </row>
    <row r="2081" ht="15.75" hidden="1" customHeight="1">
      <c r="A2081" s="8"/>
      <c r="B2081" s="9"/>
      <c r="C2081" s="14"/>
      <c r="D2081" s="9"/>
      <c r="E2081" s="10"/>
    </row>
    <row r="2082" ht="15.75" hidden="1" customHeight="1">
      <c r="A2082" s="44" t="s">
        <v>3898</v>
      </c>
      <c r="B2082" s="5"/>
      <c r="C2082" s="14"/>
      <c r="D2082" s="45" t="s">
        <v>3899</v>
      </c>
      <c r="E2082" s="5"/>
    </row>
    <row r="2083" ht="15.75" hidden="1" customHeight="1">
      <c r="A2083" s="8"/>
      <c r="B2083" s="10"/>
      <c r="C2083" s="14"/>
      <c r="D2083" s="9"/>
      <c r="E2083" s="10"/>
    </row>
    <row r="2084" ht="15.75" hidden="1" customHeight="1">
      <c r="A2084" s="17" t="s">
        <v>3063</v>
      </c>
      <c r="B2084" s="4"/>
      <c r="C2084" s="4"/>
      <c r="D2084" s="4"/>
      <c r="E2084" s="5"/>
    </row>
    <row r="2085" ht="15.75" hidden="1" customHeight="1">
      <c r="A2085" s="18" t="s">
        <v>3064</v>
      </c>
      <c r="B2085" s="19" t="s">
        <v>3065</v>
      </c>
      <c r="C2085" s="20" t="s">
        <v>3066</v>
      </c>
      <c r="D2085" s="19" t="s">
        <v>3067</v>
      </c>
      <c r="E2085" s="21" t="s">
        <v>13</v>
      </c>
    </row>
    <row r="2086" ht="15.75" hidden="1" customHeight="1">
      <c r="A2086" s="22" t="s">
        <v>3068</v>
      </c>
      <c r="B2086" s="23">
        <v>31420.0</v>
      </c>
      <c r="C2086" s="24">
        <v>31424.0</v>
      </c>
      <c r="D2086" s="25">
        <v>4.0</v>
      </c>
      <c r="E2086" s="26"/>
    </row>
    <row r="2087" ht="15.75" hidden="1" customHeight="1">
      <c r="A2087" s="22" t="s">
        <v>3069</v>
      </c>
      <c r="B2087" s="23">
        <v>31989.0</v>
      </c>
      <c r="C2087" s="24">
        <v>31989.0</v>
      </c>
      <c r="D2087" s="25">
        <v>0.0</v>
      </c>
      <c r="E2087" s="26"/>
    </row>
    <row r="2088" ht="15.75" hidden="1" customHeight="1">
      <c r="A2088" s="22" t="s">
        <v>3070</v>
      </c>
      <c r="B2088" s="23">
        <v>0.0</v>
      </c>
      <c r="C2088" s="24"/>
      <c r="D2088" s="25">
        <v>0.0</v>
      </c>
      <c r="E2088" s="26"/>
    </row>
    <row r="2089" ht="15.75" hidden="1" customHeight="1">
      <c r="A2089" s="22" t="s">
        <v>3072</v>
      </c>
      <c r="B2089" s="23">
        <v>2500.0</v>
      </c>
      <c r="C2089" s="24">
        <v>2500.0</v>
      </c>
      <c r="D2089" s="25">
        <v>0.0</v>
      </c>
      <c r="E2089" s="26"/>
    </row>
    <row r="2090" ht="15.75" hidden="1" customHeight="1">
      <c r="A2090" s="27" t="s">
        <v>3074</v>
      </c>
      <c r="B2090" s="23">
        <v>280.0</v>
      </c>
      <c r="C2090" s="24"/>
      <c r="D2090" s="25">
        <v>-280.0</v>
      </c>
      <c r="E2090" s="26"/>
    </row>
    <row r="2091" ht="15.75" hidden="1" customHeight="1">
      <c r="A2091" s="27" t="s">
        <v>3075</v>
      </c>
      <c r="B2091" s="23">
        <v>110.0</v>
      </c>
      <c r="C2091" s="24">
        <v>110.0</v>
      </c>
      <c r="D2091" s="25">
        <v>0.0</v>
      </c>
      <c r="E2091" s="26"/>
    </row>
    <row r="2092" ht="15.75" hidden="1" customHeight="1">
      <c r="A2092" s="27" t="s">
        <v>3077</v>
      </c>
      <c r="B2092" s="23">
        <v>90.0</v>
      </c>
      <c r="C2092" s="24">
        <v>110.0</v>
      </c>
      <c r="D2092" s="25">
        <v>20.0</v>
      </c>
      <c r="E2092" s="26"/>
    </row>
    <row r="2093" ht="15.75" hidden="1" customHeight="1">
      <c r="A2093" s="27" t="s">
        <v>3078</v>
      </c>
      <c r="B2093" s="23">
        <v>7000.0</v>
      </c>
      <c r="C2093" s="24">
        <v>6980.0</v>
      </c>
      <c r="D2093" s="25">
        <v>-20.0</v>
      </c>
      <c r="E2093" s="26"/>
    </row>
    <row r="2094" ht="15.75" hidden="1" customHeight="1">
      <c r="A2094" s="28" t="s">
        <v>3079</v>
      </c>
      <c r="B2094" s="23">
        <v>88529.0</v>
      </c>
      <c r="C2094" s="23">
        <v>88529.0</v>
      </c>
      <c r="D2094" s="25">
        <v>0.0</v>
      </c>
      <c r="E2094" s="26"/>
    </row>
    <row r="2095" ht="15.75" hidden="1" customHeight="1">
      <c r="A2095" s="28" t="s">
        <v>3080</v>
      </c>
      <c r="B2095" s="23">
        <v>37846.0</v>
      </c>
      <c r="C2095" s="7">
        <v>37846.0</v>
      </c>
      <c r="D2095" s="25">
        <v>0.0</v>
      </c>
      <c r="E2095" s="26"/>
    </row>
    <row r="2096" ht="15.75" hidden="1" customHeight="1">
      <c r="A2096" s="28" t="s">
        <v>3081</v>
      </c>
      <c r="B2096" s="23">
        <v>92835.0</v>
      </c>
      <c r="C2096" s="7">
        <v>92546.0</v>
      </c>
      <c r="D2096" s="25">
        <v>-289.0</v>
      </c>
      <c r="E2096" s="26"/>
    </row>
    <row r="2097" ht="15.75" hidden="1" customHeight="1">
      <c r="A2097" s="28" t="s">
        <v>3082</v>
      </c>
      <c r="B2097" s="23">
        <v>101053.0</v>
      </c>
      <c r="C2097" s="7">
        <v>101362.0</v>
      </c>
      <c r="D2097" s="25">
        <v>309.0</v>
      </c>
      <c r="E2097" s="26"/>
    </row>
    <row r="2098" ht="15.75" hidden="1" customHeight="1">
      <c r="A2098" s="28" t="s">
        <v>3084</v>
      </c>
      <c r="B2098" s="23">
        <v>1893.0</v>
      </c>
      <c r="C2098" s="7">
        <v>1893.0</v>
      </c>
      <c r="D2098" s="25">
        <v>0.0</v>
      </c>
      <c r="E2098" s="26"/>
    </row>
    <row r="2099" ht="15.75" hidden="1" customHeight="1">
      <c r="A2099" s="28" t="s">
        <v>3085</v>
      </c>
      <c r="B2099" s="23">
        <v>10356.0</v>
      </c>
      <c r="C2099" s="7">
        <v>10356.0</v>
      </c>
      <c r="D2099" s="25">
        <v>0.0</v>
      </c>
      <c r="E2099" s="26"/>
    </row>
    <row r="2100" ht="15.75" hidden="1" customHeight="1">
      <c r="A2100" s="29" t="s">
        <v>3086</v>
      </c>
      <c r="B2100" s="23">
        <v>395540.2</v>
      </c>
      <c r="C2100" s="7">
        <v>395560.2</v>
      </c>
      <c r="D2100" s="25">
        <v>20.0</v>
      </c>
      <c r="E2100" s="26"/>
    </row>
    <row r="2101" ht="15.75" hidden="1" customHeight="1">
      <c r="A2101" s="30" t="s">
        <v>3087</v>
      </c>
      <c r="B2101" s="31">
        <v>4.80000000000291</v>
      </c>
      <c r="C2101" s="25">
        <v>-271.20000000001164</v>
      </c>
      <c r="D2101" s="25">
        <v>-276.00000000001455</v>
      </c>
      <c r="E2101" s="32"/>
    </row>
    <row r="2102" ht="15.75" hidden="1" customHeight="1"/>
    <row r="2103" ht="15.75" hidden="1" customHeight="1"/>
    <row r="2104" ht="15.75" hidden="1" customHeight="1">
      <c r="A2104" s="3" t="s">
        <v>3059</v>
      </c>
      <c r="B2104" s="4"/>
      <c r="C2104" s="4"/>
      <c r="D2104" s="4"/>
      <c r="E2104" s="5"/>
    </row>
    <row r="2105" ht="15.75" hidden="1" customHeight="1">
      <c r="A2105" s="8"/>
      <c r="B2105" s="9"/>
      <c r="C2105" s="9"/>
      <c r="D2105" s="9"/>
      <c r="E2105" s="10"/>
    </row>
    <row r="2106" ht="15.75" hidden="1" customHeight="1">
      <c r="A2106" s="3" t="s">
        <v>3061</v>
      </c>
      <c r="B2106" s="4"/>
      <c r="C2106" s="4"/>
      <c r="D2106" s="4"/>
      <c r="E2106" s="5"/>
    </row>
    <row r="2107" ht="15.75" hidden="1" customHeight="1">
      <c r="A2107" s="8"/>
      <c r="B2107" s="9"/>
      <c r="C2107" s="9"/>
      <c r="D2107" s="9"/>
      <c r="E2107" s="10"/>
    </row>
    <row r="2108" ht="15.75" hidden="1" customHeight="1">
      <c r="A2108" s="11">
        <v>45943.0</v>
      </c>
      <c r="B2108" s="4"/>
      <c r="C2108" s="12" t="s">
        <v>3062</v>
      </c>
      <c r="D2108" s="13">
        <v>45949.0</v>
      </c>
      <c r="E2108" s="5"/>
    </row>
    <row r="2109" ht="15.75" hidden="1" customHeight="1">
      <c r="A2109" s="8"/>
      <c r="B2109" s="9"/>
      <c r="C2109" s="14"/>
      <c r="D2109" s="9"/>
      <c r="E2109" s="10"/>
    </row>
    <row r="2110" ht="15.75" hidden="1" customHeight="1">
      <c r="A2110" s="44" t="s">
        <v>3898</v>
      </c>
      <c r="B2110" s="5"/>
      <c r="C2110" s="14"/>
      <c r="D2110" s="45" t="s">
        <v>3899</v>
      </c>
      <c r="E2110" s="5"/>
    </row>
    <row r="2111" ht="15.75" hidden="1" customHeight="1">
      <c r="A2111" s="8"/>
      <c r="B2111" s="10"/>
      <c r="C2111" s="14"/>
      <c r="D2111" s="9"/>
      <c r="E2111" s="10"/>
    </row>
    <row r="2112" ht="15.75" hidden="1" customHeight="1">
      <c r="A2112" s="17" t="s">
        <v>3063</v>
      </c>
      <c r="B2112" s="4"/>
      <c r="C2112" s="4"/>
      <c r="D2112" s="4"/>
      <c r="E2112" s="5"/>
    </row>
    <row r="2113" ht="15.75" hidden="1" customHeight="1">
      <c r="A2113" s="18" t="s">
        <v>3064</v>
      </c>
      <c r="B2113" s="19" t="s">
        <v>3065</v>
      </c>
      <c r="C2113" s="20" t="s">
        <v>3066</v>
      </c>
      <c r="D2113" s="19" t="s">
        <v>3067</v>
      </c>
      <c r="E2113" s="21" t="s">
        <v>13</v>
      </c>
    </row>
    <row r="2114" ht="15.75" hidden="1" customHeight="1">
      <c r="A2114" s="22" t="s">
        <v>3068</v>
      </c>
      <c r="B2114" s="23">
        <v>28442.0</v>
      </c>
      <c r="C2114" s="24">
        <v>28443.0</v>
      </c>
      <c r="D2114" s="25">
        <v>1.0</v>
      </c>
      <c r="E2114" s="26"/>
    </row>
    <row r="2115" ht="15.75" hidden="1" customHeight="1">
      <c r="A2115" s="22" t="s">
        <v>3069</v>
      </c>
      <c r="B2115" s="23">
        <v>38583.0</v>
      </c>
      <c r="C2115" s="24">
        <v>38583.0</v>
      </c>
      <c r="D2115" s="25">
        <v>0.0</v>
      </c>
      <c r="E2115" s="26"/>
    </row>
    <row r="2116" ht="15.75" hidden="1" customHeight="1">
      <c r="A2116" s="22" t="s">
        <v>3070</v>
      </c>
      <c r="B2116" s="23">
        <v>100.0</v>
      </c>
      <c r="C2116" s="24">
        <v>100.0</v>
      </c>
      <c r="D2116" s="25">
        <v>0.0</v>
      </c>
      <c r="E2116" s="26"/>
    </row>
    <row r="2117" ht="15.75" hidden="1" customHeight="1">
      <c r="A2117" s="22" t="s">
        <v>3072</v>
      </c>
      <c r="B2117" s="23">
        <v>2100.0</v>
      </c>
      <c r="C2117" s="24">
        <v>2100.0</v>
      </c>
      <c r="D2117" s="25">
        <v>0.0</v>
      </c>
      <c r="E2117" s="26"/>
    </row>
    <row r="2118" ht="15.75" hidden="1" customHeight="1">
      <c r="A2118" s="27" t="s">
        <v>3074</v>
      </c>
      <c r="B2118" s="23">
        <v>240.0</v>
      </c>
      <c r="C2118" s="24"/>
      <c r="D2118" s="25">
        <v>-240.0</v>
      </c>
      <c r="E2118" s="26"/>
    </row>
    <row r="2119" ht="15.75" hidden="1" customHeight="1">
      <c r="A2119" s="27" t="s">
        <v>3075</v>
      </c>
      <c r="B2119" s="23">
        <v>0.0</v>
      </c>
      <c r="C2119" s="24"/>
      <c r="D2119" s="25">
        <v>0.0</v>
      </c>
      <c r="E2119" s="26"/>
    </row>
    <row r="2120" ht="15.75" hidden="1" customHeight="1">
      <c r="A2120" s="27" t="s">
        <v>3077</v>
      </c>
      <c r="B2120" s="23">
        <v>5801.0</v>
      </c>
      <c r="C2120" s="24">
        <v>5801.0</v>
      </c>
      <c r="D2120" s="25">
        <v>0.0</v>
      </c>
      <c r="E2120" s="26" t="s">
        <v>4004</v>
      </c>
    </row>
    <row r="2121" ht="15.75" hidden="1" customHeight="1">
      <c r="A2121" s="27" t="s">
        <v>3078</v>
      </c>
      <c r="B2121" s="23">
        <v>8200.0</v>
      </c>
      <c r="C2121" s="24">
        <v>8120.0</v>
      </c>
      <c r="D2121" s="25">
        <v>-80.0</v>
      </c>
      <c r="E2121" s="26"/>
    </row>
    <row r="2122" ht="15.75" hidden="1" customHeight="1">
      <c r="A2122" s="28" t="s">
        <v>3079</v>
      </c>
      <c r="B2122" s="23">
        <v>81161.0</v>
      </c>
      <c r="C2122" s="23">
        <v>81161.0</v>
      </c>
      <c r="D2122" s="25">
        <v>0.0</v>
      </c>
      <c r="E2122" s="26"/>
    </row>
    <row r="2123" ht="15.75" hidden="1" customHeight="1">
      <c r="A2123" s="28" t="s">
        <v>3080</v>
      </c>
      <c r="B2123" s="23">
        <v>40012.0</v>
      </c>
      <c r="C2123" s="7">
        <v>40012.0</v>
      </c>
      <c r="D2123" s="25">
        <v>0.0</v>
      </c>
      <c r="E2123" s="26"/>
    </row>
    <row r="2124" ht="15.75" hidden="1" customHeight="1">
      <c r="A2124" s="28" t="s">
        <v>3081</v>
      </c>
      <c r="B2124" s="23">
        <v>85561.0</v>
      </c>
      <c r="C2124" s="7">
        <v>85232.0</v>
      </c>
      <c r="D2124" s="25">
        <v>-329.0</v>
      </c>
      <c r="E2124" s="26"/>
    </row>
    <row r="2125" ht="15.75" hidden="1" customHeight="1">
      <c r="A2125" s="28" t="s">
        <v>3082</v>
      </c>
      <c r="B2125" s="23">
        <v>103847.0</v>
      </c>
      <c r="C2125" s="7">
        <v>103847.0</v>
      </c>
      <c r="D2125" s="25">
        <v>0.0</v>
      </c>
      <c r="E2125" s="26"/>
    </row>
    <row r="2126" ht="15.75" hidden="1" customHeight="1">
      <c r="A2126" s="28" t="s">
        <v>3084</v>
      </c>
      <c r="B2126" s="23">
        <v>793.0</v>
      </c>
      <c r="C2126" s="7">
        <v>793.0</v>
      </c>
      <c r="D2126" s="25">
        <v>0.0</v>
      </c>
      <c r="E2126" s="26"/>
    </row>
    <row r="2127" ht="15.75" hidden="1" customHeight="1">
      <c r="A2127" s="28" t="s">
        <v>3085</v>
      </c>
      <c r="B2127" s="23">
        <v>13735.0</v>
      </c>
      <c r="C2127" s="7">
        <v>13735.0</v>
      </c>
      <c r="D2127" s="25">
        <v>0.0</v>
      </c>
      <c r="E2127" s="26"/>
    </row>
    <row r="2128" ht="15.75" hidden="1" customHeight="1">
      <c r="A2128" s="29" t="s">
        <v>3086</v>
      </c>
      <c r="B2128" s="23">
        <v>394838.5</v>
      </c>
      <c r="C2128" s="7">
        <v>394509.5</v>
      </c>
      <c r="D2128" s="25">
        <v>-329.0</v>
      </c>
      <c r="E2128" s="26"/>
    </row>
    <row r="2129" ht="15.75" hidden="1" customHeight="1">
      <c r="A2129" s="30" t="s">
        <v>3087</v>
      </c>
      <c r="B2129" s="31">
        <v>1.5</v>
      </c>
      <c r="C2129" s="25">
        <v>-317.5</v>
      </c>
      <c r="D2129" s="25">
        <v>-319.0</v>
      </c>
      <c r="E2129" s="32"/>
    </row>
    <row r="2130" ht="15.75" hidden="1" customHeight="1"/>
    <row r="2131" ht="15.75" hidden="1" customHeight="1"/>
    <row r="2132" ht="15.75" hidden="1" customHeight="1">
      <c r="A2132" s="3" t="s">
        <v>3059</v>
      </c>
      <c r="B2132" s="4"/>
      <c r="C2132" s="4"/>
      <c r="D2132" s="4"/>
      <c r="E2132" s="5"/>
    </row>
    <row r="2133" ht="15.75" hidden="1" customHeight="1">
      <c r="A2133" s="8"/>
      <c r="B2133" s="9"/>
      <c r="C2133" s="9"/>
      <c r="D2133" s="9"/>
      <c r="E2133" s="10"/>
    </row>
    <row r="2134" ht="15.75" hidden="1" customHeight="1">
      <c r="A2134" s="3" t="s">
        <v>3061</v>
      </c>
      <c r="B2134" s="4"/>
      <c r="C2134" s="4"/>
      <c r="D2134" s="4"/>
      <c r="E2134" s="5"/>
    </row>
    <row r="2135" ht="15.75" hidden="1" customHeight="1">
      <c r="A2135" s="8"/>
      <c r="B2135" s="9"/>
      <c r="C2135" s="9"/>
      <c r="D2135" s="9"/>
      <c r="E2135" s="10"/>
    </row>
    <row r="2136" ht="15.75" hidden="1" customHeight="1">
      <c r="A2136" s="11">
        <v>45950.0</v>
      </c>
      <c r="B2136" s="4"/>
      <c r="C2136" s="12" t="s">
        <v>3062</v>
      </c>
      <c r="D2136" s="13">
        <v>45956.0</v>
      </c>
      <c r="E2136" s="5"/>
    </row>
    <row r="2137" ht="15.75" hidden="1" customHeight="1">
      <c r="A2137" s="8"/>
      <c r="B2137" s="9"/>
      <c r="C2137" s="14"/>
      <c r="D2137" s="9"/>
      <c r="E2137" s="10"/>
    </row>
    <row r="2138" ht="15.75" hidden="1" customHeight="1">
      <c r="A2138" s="44" t="s">
        <v>3898</v>
      </c>
      <c r="B2138" s="5"/>
      <c r="C2138" s="14"/>
      <c r="D2138" s="45" t="s">
        <v>3899</v>
      </c>
      <c r="E2138" s="5"/>
    </row>
    <row r="2139" ht="15.75" hidden="1" customHeight="1">
      <c r="A2139" s="8"/>
      <c r="B2139" s="10"/>
      <c r="C2139" s="14"/>
      <c r="D2139" s="9"/>
      <c r="E2139" s="10"/>
    </row>
    <row r="2140" ht="15.75" hidden="1" customHeight="1">
      <c r="A2140" s="17" t="s">
        <v>3063</v>
      </c>
      <c r="B2140" s="4"/>
      <c r="C2140" s="4"/>
      <c r="D2140" s="4"/>
      <c r="E2140" s="5"/>
    </row>
    <row r="2141" ht="15.75" hidden="1" customHeight="1">
      <c r="A2141" s="18" t="s">
        <v>3064</v>
      </c>
      <c r="B2141" s="19" t="s">
        <v>3065</v>
      </c>
      <c r="C2141" s="20" t="s">
        <v>3066</v>
      </c>
      <c r="D2141" s="19" t="s">
        <v>3067</v>
      </c>
      <c r="E2141" s="21" t="s">
        <v>13</v>
      </c>
    </row>
    <row r="2142" ht="15.75" hidden="1" customHeight="1">
      <c r="A2142" s="22" t="s">
        <v>3068</v>
      </c>
      <c r="B2142" s="23">
        <v>37588.0</v>
      </c>
      <c r="C2142" s="24">
        <v>33490.0</v>
      </c>
      <c r="D2142" s="25">
        <v>-4098.0</v>
      </c>
      <c r="E2142" s="26"/>
    </row>
    <row r="2143" ht="15.75" hidden="1" customHeight="1">
      <c r="A2143" s="22" t="s">
        <v>3069</v>
      </c>
      <c r="B2143" s="23">
        <v>38001.0</v>
      </c>
      <c r="C2143" s="24">
        <v>38001.0</v>
      </c>
      <c r="D2143" s="25">
        <v>0.0</v>
      </c>
      <c r="E2143" s="26"/>
    </row>
    <row r="2144" ht="15.75" hidden="1" customHeight="1">
      <c r="A2144" s="22" t="s">
        <v>3070</v>
      </c>
      <c r="B2144" s="23">
        <v>120.0</v>
      </c>
      <c r="C2144" s="24">
        <v>120.0</v>
      </c>
      <c r="D2144" s="25">
        <v>0.0</v>
      </c>
      <c r="E2144" s="26"/>
    </row>
    <row r="2145" ht="15.75" hidden="1" customHeight="1">
      <c r="A2145" s="22" t="s">
        <v>3072</v>
      </c>
      <c r="B2145" s="23">
        <v>2500.0</v>
      </c>
      <c r="C2145" s="24">
        <v>6500.0</v>
      </c>
      <c r="D2145" s="25">
        <v>4000.0</v>
      </c>
      <c r="E2145" s="26" t="s">
        <v>4005</v>
      </c>
    </row>
    <row r="2146" ht="15.75" hidden="1" customHeight="1">
      <c r="A2146" s="27" t="s">
        <v>3074</v>
      </c>
      <c r="B2146" s="23">
        <v>0.0</v>
      </c>
      <c r="C2146" s="24"/>
      <c r="D2146" s="25">
        <v>0.0</v>
      </c>
      <c r="E2146" s="26"/>
    </row>
    <row r="2147" ht="15.75" hidden="1" customHeight="1">
      <c r="A2147" s="27" t="s">
        <v>3075</v>
      </c>
      <c r="B2147" s="23">
        <v>0.0</v>
      </c>
      <c r="C2147" s="24"/>
      <c r="D2147" s="25">
        <v>0.0</v>
      </c>
      <c r="E2147" s="26"/>
    </row>
    <row r="2148" ht="15.75" hidden="1" customHeight="1">
      <c r="A2148" s="27" t="s">
        <v>3077</v>
      </c>
      <c r="B2148" s="23">
        <v>0.0</v>
      </c>
      <c r="C2148" s="24"/>
      <c r="D2148" s="25">
        <v>0.0</v>
      </c>
      <c r="E2148" s="26"/>
    </row>
    <row r="2149" ht="15.75" hidden="1" customHeight="1">
      <c r="A2149" s="27" t="s">
        <v>3078</v>
      </c>
      <c r="B2149" s="23">
        <v>7760.0</v>
      </c>
      <c r="C2149" s="24">
        <v>7760.0</v>
      </c>
      <c r="D2149" s="25">
        <v>0.0</v>
      </c>
      <c r="E2149" s="26"/>
    </row>
    <row r="2150" ht="15.75" hidden="1" customHeight="1">
      <c r="A2150" s="28" t="s">
        <v>3079</v>
      </c>
      <c r="B2150" s="23">
        <v>95502.0</v>
      </c>
      <c r="C2150" s="23">
        <v>95502.0</v>
      </c>
      <c r="D2150" s="25">
        <v>0.0</v>
      </c>
      <c r="E2150" s="26"/>
    </row>
    <row r="2151" ht="15.75" hidden="1" customHeight="1">
      <c r="A2151" s="28" t="s">
        <v>3080</v>
      </c>
      <c r="B2151" s="23">
        <v>34058.0</v>
      </c>
      <c r="C2151" s="7">
        <v>34058.0</v>
      </c>
      <c r="D2151" s="25">
        <v>0.0</v>
      </c>
      <c r="E2151" s="26"/>
    </row>
    <row r="2152" ht="15.75" hidden="1" customHeight="1">
      <c r="A2152" s="28" t="s">
        <v>3081</v>
      </c>
      <c r="B2152" s="23">
        <v>74393.0</v>
      </c>
      <c r="C2152" s="7">
        <v>74393.0</v>
      </c>
      <c r="D2152" s="25">
        <v>0.0</v>
      </c>
      <c r="E2152" s="26"/>
    </row>
    <row r="2153" ht="15.75" hidden="1" customHeight="1">
      <c r="A2153" s="28" t="s">
        <v>3082</v>
      </c>
      <c r="B2153" s="23">
        <v>93512.0</v>
      </c>
      <c r="C2153" s="7">
        <v>93975.0</v>
      </c>
      <c r="D2153" s="25">
        <v>463.0</v>
      </c>
      <c r="E2153" s="26"/>
    </row>
    <row r="2154" ht="15.75" hidden="1" customHeight="1">
      <c r="A2154" s="28" t="s">
        <v>3084</v>
      </c>
      <c r="B2154" s="23">
        <v>697.0</v>
      </c>
      <c r="C2154" s="7">
        <v>697.0</v>
      </c>
      <c r="D2154" s="25">
        <v>0.0</v>
      </c>
      <c r="E2154" s="26"/>
    </row>
    <row r="2155" ht="15.75" hidden="1" customHeight="1">
      <c r="A2155" s="28" t="s">
        <v>3085</v>
      </c>
      <c r="B2155" s="23">
        <v>10515.0</v>
      </c>
      <c r="C2155" s="7">
        <v>10515.0</v>
      </c>
      <c r="D2155" s="25">
        <v>0.0</v>
      </c>
      <c r="E2155" s="26"/>
    </row>
    <row r="2156" ht="15.75" hidden="1" customHeight="1">
      <c r="A2156" s="29" t="s">
        <v>3086</v>
      </c>
      <c r="B2156" s="23">
        <v>384130.5</v>
      </c>
      <c r="C2156" s="7">
        <v>384593.5</v>
      </c>
      <c r="D2156" s="25">
        <v>463.0</v>
      </c>
      <c r="E2156" s="26"/>
    </row>
    <row r="2157" ht="15.75" hidden="1" customHeight="1">
      <c r="A2157" s="30" t="s">
        <v>3087</v>
      </c>
      <c r="B2157" s="31">
        <v>0.5</v>
      </c>
      <c r="C2157" s="25">
        <v>-97.5</v>
      </c>
      <c r="D2157" s="25">
        <v>-98.0</v>
      </c>
      <c r="E2157" s="32"/>
    </row>
    <row r="2158" ht="15.75" hidden="1" customHeight="1"/>
    <row r="2159" ht="15.75" hidden="1" customHeight="1"/>
    <row r="2160" ht="15.75" hidden="1" customHeight="1">
      <c r="A2160" s="3" t="s">
        <v>3059</v>
      </c>
      <c r="B2160" s="4"/>
      <c r="C2160" s="4"/>
      <c r="D2160" s="4"/>
      <c r="E2160" s="5"/>
    </row>
    <row r="2161" ht="15.75" hidden="1" customHeight="1">
      <c r="A2161" s="8"/>
      <c r="B2161" s="9"/>
      <c r="C2161" s="9"/>
      <c r="D2161" s="9"/>
      <c r="E2161" s="10"/>
    </row>
    <row r="2162" ht="15.75" hidden="1" customHeight="1">
      <c r="A2162" s="3" t="s">
        <v>3061</v>
      </c>
      <c r="B2162" s="4"/>
      <c r="C2162" s="4"/>
      <c r="D2162" s="4"/>
      <c r="E2162" s="5"/>
    </row>
    <row r="2163" ht="15.75" hidden="1" customHeight="1">
      <c r="A2163" s="8"/>
      <c r="B2163" s="9"/>
      <c r="C2163" s="9"/>
      <c r="D2163" s="9"/>
      <c r="E2163" s="10"/>
    </row>
    <row r="2164" ht="15.75" hidden="1" customHeight="1">
      <c r="A2164" s="11">
        <v>45950.0</v>
      </c>
      <c r="B2164" s="4"/>
      <c r="C2164" s="12" t="s">
        <v>3062</v>
      </c>
      <c r="D2164" s="13">
        <v>45956.0</v>
      </c>
      <c r="E2164" s="5"/>
    </row>
    <row r="2165" ht="15.75" hidden="1" customHeight="1">
      <c r="A2165" s="8"/>
      <c r="B2165" s="9"/>
      <c r="C2165" s="14"/>
      <c r="D2165" s="9"/>
      <c r="E2165" s="10"/>
    </row>
    <row r="2166" ht="15.75" hidden="1" customHeight="1">
      <c r="A2166" s="44" t="s">
        <v>3898</v>
      </c>
      <c r="B2166" s="5"/>
      <c r="C2166" s="14"/>
      <c r="D2166" s="45" t="s">
        <v>3899</v>
      </c>
      <c r="E2166" s="5"/>
    </row>
    <row r="2167" ht="15.75" hidden="1" customHeight="1">
      <c r="A2167" s="8"/>
      <c r="B2167" s="10"/>
      <c r="C2167" s="14"/>
      <c r="D2167" s="9"/>
      <c r="E2167" s="10"/>
    </row>
    <row r="2168" ht="15.75" hidden="1" customHeight="1">
      <c r="A2168" s="17" t="s">
        <v>3063</v>
      </c>
      <c r="B2168" s="4"/>
      <c r="C2168" s="4"/>
      <c r="D2168" s="4"/>
      <c r="E2168" s="5"/>
    </row>
    <row r="2169" ht="15.75" hidden="1" customHeight="1">
      <c r="A2169" s="18" t="s">
        <v>3064</v>
      </c>
      <c r="B2169" s="19" t="s">
        <v>3065</v>
      </c>
      <c r="C2169" s="20" t="s">
        <v>3066</v>
      </c>
      <c r="D2169" s="19" t="s">
        <v>3067</v>
      </c>
      <c r="E2169" s="21" t="s">
        <v>13</v>
      </c>
    </row>
    <row r="2170" ht="15.75" hidden="1" customHeight="1">
      <c r="A2170" s="22" t="s">
        <v>3068</v>
      </c>
      <c r="B2170" s="23">
        <v>37588.0</v>
      </c>
      <c r="C2170" s="24">
        <v>33490.0</v>
      </c>
      <c r="D2170" s="25">
        <v>-4098.0</v>
      </c>
      <c r="E2170" s="26"/>
    </row>
    <row r="2171" ht="15.75" hidden="1" customHeight="1">
      <c r="A2171" s="22" t="s">
        <v>3069</v>
      </c>
      <c r="B2171" s="23">
        <v>38001.0</v>
      </c>
      <c r="C2171" s="24">
        <v>38001.0</v>
      </c>
      <c r="D2171" s="25">
        <v>0.0</v>
      </c>
      <c r="E2171" s="26"/>
    </row>
    <row r="2172" ht="15.75" hidden="1" customHeight="1">
      <c r="A2172" s="22" t="s">
        <v>3070</v>
      </c>
      <c r="B2172" s="23">
        <v>120.0</v>
      </c>
      <c r="C2172" s="24">
        <v>120.0</v>
      </c>
      <c r="D2172" s="25">
        <v>0.0</v>
      </c>
      <c r="E2172" s="26"/>
    </row>
    <row r="2173" ht="15.75" hidden="1" customHeight="1">
      <c r="A2173" s="22" t="s">
        <v>3072</v>
      </c>
      <c r="B2173" s="23">
        <v>2500.0</v>
      </c>
      <c r="C2173" s="24">
        <v>6500.0</v>
      </c>
      <c r="D2173" s="25">
        <v>4000.0</v>
      </c>
      <c r="E2173" s="26"/>
    </row>
    <row r="2174" ht="15.75" hidden="1" customHeight="1">
      <c r="A2174" s="27" t="s">
        <v>3074</v>
      </c>
      <c r="B2174" s="23">
        <v>0.0</v>
      </c>
      <c r="C2174" s="24"/>
      <c r="D2174" s="25">
        <v>0.0</v>
      </c>
      <c r="E2174" s="26"/>
    </row>
    <row r="2175" ht="15.75" hidden="1" customHeight="1">
      <c r="A2175" s="27" t="s">
        <v>3075</v>
      </c>
      <c r="B2175" s="23">
        <v>0.0</v>
      </c>
      <c r="C2175" s="24"/>
      <c r="D2175" s="25">
        <v>0.0</v>
      </c>
      <c r="E2175" s="26"/>
    </row>
    <row r="2176" ht="15.75" hidden="1" customHeight="1">
      <c r="A2176" s="27" t="s">
        <v>3077</v>
      </c>
      <c r="B2176" s="23">
        <v>0.0</v>
      </c>
      <c r="C2176" s="24"/>
      <c r="D2176" s="25">
        <v>0.0</v>
      </c>
      <c r="E2176" s="26"/>
    </row>
    <row r="2177" ht="15.75" hidden="1" customHeight="1">
      <c r="A2177" s="27" t="s">
        <v>3078</v>
      </c>
      <c r="B2177" s="23">
        <v>7760.0</v>
      </c>
      <c r="C2177" s="24">
        <v>7760.0</v>
      </c>
      <c r="D2177" s="25">
        <v>0.0</v>
      </c>
      <c r="E2177" s="26"/>
    </row>
    <row r="2178" ht="15.75" hidden="1" customHeight="1">
      <c r="A2178" s="28" t="s">
        <v>3079</v>
      </c>
      <c r="B2178" s="23">
        <v>95502.0</v>
      </c>
      <c r="C2178" s="23">
        <v>95502.0</v>
      </c>
      <c r="D2178" s="25">
        <v>0.0</v>
      </c>
      <c r="E2178" s="26"/>
    </row>
    <row r="2179" ht="15.75" hidden="1" customHeight="1">
      <c r="A2179" s="28" t="s">
        <v>3080</v>
      </c>
      <c r="B2179" s="23">
        <v>34058.0</v>
      </c>
      <c r="C2179" s="7">
        <v>34058.0</v>
      </c>
      <c r="D2179" s="25">
        <v>0.0</v>
      </c>
      <c r="E2179" s="26"/>
    </row>
    <row r="2180" ht="15.75" hidden="1" customHeight="1">
      <c r="A2180" s="28" t="s">
        <v>3081</v>
      </c>
      <c r="B2180" s="23">
        <v>74393.0</v>
      </c>
      <c r="C2180" s="7">
        <v>74393.0</v>
      </c>
      <c r="D2180" s="25">
        <v>0.0</v>
      </c>
      <c r="E2180" s="26"/>
    </row>
    <row r="2181" ht="15.75" hidden="1" customHeight="1">
      <c r="A2181" s="28" t="s">
        <v>3082</v>
      </c>
      <c r="B2181" s="23">
        <v>93512.0</v>
      </c>
      <c r="C2181" s="7">
        <v>93975.0</v>
      </c>
      <c r="D2181" s="25">
        <v>463.0</v>
      </c>
      <c r="E2181" s="26"/>
    </row>
    <row r="2182" ht="15.75" hidden="1" customHeight="1">
      <c r="A2182" s="28" t="s">
        <v>3084</v>
      </c>
      <c r="B2182" s="23">
        <v>697.0</v>
      </c>
      <c r="C2182" s="7">
        <v>697.0</v>
      </c>
      <c r="D2182" s="25">
        <v>0.0</v>
      </c>
      <c r="E2182" s="26"/>
    </row>
    <row r="2183" ht="15.75" hidden="1" customHeight="1">
      <c r="A2183" s="28" t="s">
        <v>3085</v>
      </c>
      <c r="B2183" s="23">
        <v>10515.0</v>
      </c>
      <c r="C2183" s="7">
        <v>10515.0</v>
      </c>
      <c r="D2183" s="25">
        <v>0.0</v>
      </c>
      <c r="E2183" s="26"/>
    </row>
    <row r="2184" ht="15.75" hidden="1" customHeight="1">
      <c r="A2184" s="29" t="s">
        <v>3086</v>
      </c>
      <c r="B2184" s="23">
        <v>384130.5</v>
      </c>
      <c r="C2184" s="7">
        <v>384593.5</v>
      </c>
      <c r="D2184" s="25">
        <v>463.0</v>
      </c>
      <c r="E2184" s="26"/>
    </row>
    <row r="2185" ht="15.75" hidden="1" customHeight="1">
      <c r="A2185" s="30" t="s">
        <v>3087</v>
      </c>
      <c r="B2185" s="31">
        <v>0.5</v>
      </c>
      <c r="C2185" s="25">
        <v>-97.5</v>
      </c>
      <c r="D2185" s="25">
        <v>-98.0</v>
      </c>
      <c r="E2185" s="32"/>
    </row>
    <row r="2186" ht="15.75" hidden="1" customHeight="1"/>
    <row r="2187" ht="15.75" hidden="1" customHeight="1"/>
    <row r="2188" ht="15.75" hidden="1" customHeight="1">
      <c r="A2188" s="3" t="s">
        <v>3059</v>
      </c>
      <c r="B2188" s="4"/>
      <c r="C2188" s="4"/>
      <c r="D2188" s="4"/>
      <c r="E2188" s="5"/>
    </row>
    <row r="2189" ht="15.75" hidden="1" customHeight="1">
      <c r="A2189" s="8"/>
      <c r="B2189" s="9"/>
      <c r="C2189" s="9"/>
      <c r="D2189" s="9"/>
      <c r="E2189" s="10"/>
    </row>
    <row r="2190" ht="15.75" hidden="1" customHeight="1">
      <c r="A2190" s="3" t="s">
        <v>3061</v>
      </c>
      <c r="B2190" s="4"/>
      <c r="C2190" s="4"/>
      <c r="D2190" s="4"/>
      <c r="E2190" s="5"/>
    </row>
    <row r="2191" ht="15.75" hidden="1" customHeight="1">
      <c r="A2191" s="8"/>
      <c r="B2191" s="9"/>
      <c r="C2191" s="9"/>
      <c r="D2191" s="9"/>
      <c r="E2191" s="10"/>
    </row>
    <row r="2192" ht="15.75" hidden="1" customHeight="1">
      <c r="A2192" s="11">
        <v>45957.0</v>
      </c>
      <c r="B2192" s="4"/>
      <c r="C2192" s="12" t="s">
        <v>3062</v>
      </c>
      <c r="D2192" s="13">
        <v>45961.0</v>
      </c>
      <c r="E2192" s="5"/>
    </row>
    <row r="2193" ht="15.75" hidden="1" customHeight="1">
      <c r="A2193" s="8"/>
      <c r="B2193" s="9"/>
      <c r="C2193" s="14"/>
      <c r="D2193" s="9"/>
      <c r="E2193" s="10"/>
    </row>
    <row r="2194" ht="15.75" hidden="1" customHeight="1">
      <c r="A2194" s="44" t="s">
        <v>3898</v>
      </c>
      <c r="B2194" s="5"/>
      <c r="C2194" s="14"/>
      <c r="D2194" s="45" t="s">
        <v>3905</v>
      </c>
      <c r="E2194" s="5"/>
    </row>
    <row r="2195" ht="15.75" hidden="1" customHeight="1">
      <c r="A2195" s="8"/>
      <c r="B2195" s="10"/>
      <c r="C2195" s="14"/>
      <c r="D2195" s="9"/>
      <c r="E2195" s="10"/>
    </row>
    <row r="2196" ht="15.75" hidden="1" customHeight="1">
      <c r="A2196" s="17" t="s">
        <v>3063</v>
      </c>
      <c r="B2196" s="4"/>
      <c r="C2196" s="4"/>
      <c r="D2196" s="4"/>
      <c r="E2196" s="5"/>
    </row>
    <row r="2197" ht="15.75" hidden="1" customHeight="1">
      <c r="A2197" s="18" t="s">
        <v>3064</v>
      </c>
      <c r="B2197" s="19" t="s">
        <v>3065</v>
      </c>
      <c r="C2197" s="20" t="s">
        <v>3066</v>
      </c>
      <c r="D2197" s="19" t="s">
        <v>3067</v>
      </c>
      <c r="E2197" s="21" t="s">
        <v>13</v>
      </c>
    </row>
    <row r="2198" ht="15.75" hidden="1" customHeight="1">
      <c r="A2198" s="22" t="s">
        <v>3068</v>
      </c>
      <c r="B2198" s="23">
        <v>19966.0</v>
      </c>
      <c r="C2198" s="24">
        <v>6772.0</v>
      </c>
      <c r="D2198" s="25">
        <v>-13194.0</v>
      </c>
      <c r="E2198" s="26"/>
    </row>
    <row r="2199" ht="15.75" hidden="1" customHeight="1">
      <c r="A2199" s="22" t="s">
        <v>3069</v>
      </c>
      <c r="B2199" s="23">
        <v>24677.0</v>
      </c>
      <c r="C2199" s="24">
        <v>24677.0</v>
      </c>
      <c r="D2199" s="25">
        <v>0.0</v>
      </c>
      <c r="E2199" s="26"/>
    </row>
    <row r="2200" ht="15.75" hidden="1" customHeight="1">
      <c r="A2200" s="22" t="s">
        <v>3070</v>
      </c>
      <c r="B2200" s="23">
        <v>0.0</v>
      </c>
      <c r="C2200" s="24"/>
      <c r="D2200" s="25">
        <v>0.0</v>
      </c>
      <c r="E2200" s="26"/>
    </row>
    <row r="2201" ht="15.75" hidden="1" customHeight="1">
      <c r="A2201" s="22" t="s">
        <v>3072</v>
      </c>
      <c r="B2201" s="23">
        <v>2000.0</v>
      </c>
      <c r="C2201" s="24">
        <v>4000.0</v>
      </c>
      <c r="D2201" s="25">
        <v>2000.0</v>
      </c>
      <c r="E2201" s="26" t="s">
        <v>4006</v>
      </c>
    </row>
    <row r="2202" ht="15.75" hidden="1" customHeight="1">
      <c r="A2202" s="27" t="s">
        <v>3074</v>
      </c>
      <c r="B2202" s="23">
        <v>0.0</v>
      </c>
      <c r="C2202" s="24"/>
      <c r="D2202" s="25">
        <v>0.0</v>
      </c>
      <c r="E2202" s="26"/>
    </row>
    <row r="2203" ht="15.75" hidden="1" customHeight="1">
      <c r="A2203" s="27" t="s">
        <v>3075</v>
      </c>
      <c r="B2203" s="23">
        <v>110.0</v>
      </c>
      <c r="C2203" s="24">
        <v>110.0</v>
      </c>
      <c r="D2203" s="25">
        <v>0.0</v>
      </c>
      <c r="E2203" s="26"/>
    </row>
    <row r="2204" ht="15.75" hidden="1" customHeight="1">
      <c r="A2204" s="27" t="s">
        <v>3077</v>
      </c>
      <c r="B2204" s="23">
        <v>0.0</v>
      </c>
      <c r="C2204" s="24">
        <v>11194.0</v>
      </c>
      <c r="D2204" s="25">
        <v>11194.0</v>
      </c>
      <c r="E2204" s="26" t="s">
        <v>4007</v>
      </c>
    </row>
    <row r="2205" ht="15.75" hidden="1" customHeight="1">
      <c r="A2205" s="27" t="s">
        <v>3078</v>
      </c>
      <c r="B2205" s="23">
        <v>4720.0</v>
      </c>
      <c r="C2205" s="24">
        <v>4720.0</v>
      </c>
      <c r="D2205" s="25">
        <v>0.0</v>
      </c>
      <c r="E2205" s="26"/>
    </row>
    <row r="2206" ht="15.75" hidden="1" customHeight="1">
      <c r="A2206" s="28" t="s">
        <v>3079</v>
      </c>
      <c r="B2206" s="23">
        <v>64061.0</v>
      </c>
      <c r="C2206" s="23">
        <v>64061.0</v>
      </c>
      <c r="D2206" s="25">
        <v>0.0</v>
      </c>
      <c r="E2206" s="26"/>
    </row>
    <row r="2207" ht="15.75" hidden="1" customHeight="1">
      <c r="A2207" s="28" t="s">
        <v>3080</v>
      </c>
      <c r="B2207" s="23">
        <v>21537.0</v>
      </c>
      <c r="C2207" s="7">
        <v>21537.0</v>
      </c>
      <c r="D2207" s="25">
        <v>0.0</v>
      </c>
      <c r="E2207" s="26"/>
    </row>
    <row r="2208" ht="15.75" hidden="1" customHeight="1">
      <c r="A2208" s="28" t="s">
        <v>3081</v>
      </c>
      <c r="B2208" s="23">
        <v>49652.0</v>
      </c>
      <c r="C2208" s="7">
        <v>49652.0</v>
      </c>
      <c r="D2208" s="25">
        <v>0.0</v>
      </c>
      <c r="E2208" s="26"/>
    </row>
    <row r="2209" ht="15.75" hidden="1" customHeight="1">
      <c r="A2209" s="28" t="s">
        <v>3082</v>
      </c>
      <c r="B2209" s="23">
        <v>70461.5</v>
      </c>
      <c r="C2209" s="7">
        <v>70461.5</v>
      </c>
      <c r="D2209" s="25">
        <v>0.0</v>
      </c>
      <c r="E2209" s="26"/>
    </row>
    <row r="2210" ht="15.75" hidden="1" customHeight="1">
      <c r="A2210" s="28" t="s">
        <v>3084</v>
      </c>
      <c r="B2210" s="23">
        <v>0.0</v>
      </c>
      <c r="C2210" s="7">
        <v>0.0</v>
      </c>
      <c r="D2210" s="25">
        <v>0.0</v>
      </c>
      <c r="E2210" s="26"/>
    </row>
    <row r="2211" ht="15.75" hidden="1" customHeight="1">
      <c r="A2211" s="28" t="s">
        <v>3085</v>
      </c>
      <c r="B2211" s="23">
        <v>7860.0</v>
      </c>
      <c r="C2211" s="7">
        <v>7860.0</v>
      </c>
      <c r="D2211" s="25">
        <v>0.0</v>
      </c>
      <c r="E2211" s="26"/>
    </row>
    <row r="2212" ht="15.75" hidden="1" customHeight="1">
      <c r="A2212" s="29" t="s">
        <v>3086</v>
      </c>
      <c r="B2212" s="23">
        <v>257184.0</v>
      </c>
      <c r="C2212" s="7">
        <v>257184.0</v>
      </c>
      <c r="D2212" s="25">
        <v>0.0</v>
      </c>
      <c r="E2212" s="26"/>
    </row>
    <row r="2213" ht="15.75" hidden="1" customHeight="1">
      <c r="A2213" s="30" t="s">
        <v>3087</v>
      </c>
      <c r="B2213" s="31">
        <v>0.5</v>
      </c>
      <c r="C2213" s="25">
        <v>0.5</v>
      </c>
      <c r="D2213" s="25">
        <v>0.0</v>
      </c>
      <c r="E2213" s="32"/>
    </row>
    <row r="2214" ht="15.75" hidden="1" customHeight="1"/>
    <row r="2215" ht="15.75" hidden="1" customHeight="1"/>
    <row r="2216" ht="15.75" hidden="1" customHeight="1">
      <c r="A2216" s="3" t="s">
        <v>3059</v>
      </c>
      <c r="B2216" s="4"/>
      <c r="C2216" s="4"/>
      <c r="D2216" s="4"/>
      <c r="E2216" s="5"/>
    </row>
    <row r="2217" ht="15.75" hidden="1" customHeight="1">
      <c r="A2217" s="8"/>
      <c r="B2217" s="9"/>
      <c r="C2217" s="9"/>
      <c r="D2217" s="9"/>
      <c r="E2217" s="10"/>
    </row>
    <row r="2218" ht="15.75" hidden="1" customHeight="1">
      <c r="A2218" s="3" t="s">
        <v>3061</v>
      </c>
      <c r="B2218" s="4"/>
      <c r="C2218" s="4"/>
      <c r="D2218" s="4"/>
      <c r="E2218" s="5"/>
    </row>
    <row r="2219" ht="15.75" hidden="1" customHeight="1">
      <c r="A2219" s="8"/>
      <c r="B2219" s="9"/>
      <c r="C2219" s="9"/>
      <c r="D2219" s="9"/>
      <c r="E2219" s="10"/>
    </row>
    <row r="2220" ht="15.75" hidden="1" customHeight="1">
      <c r="A2220" s="11">
        <v>45962.0</v>
      </c>
      <c r="B2220" s="4"/>
      <c r="C2220" s="12" t="s">
        <v>3062</v>
      </c>
      <c r="D2220" s="13">
        <v>45963.0</v>
      </c>
      <c r="E2220" s="5"/>
    </row>
    <row r="2221" ht="15.75" hidden="1" customHeight="1">
      <c r="A2221" s="8"/>
      <c r="B2221" s="9"/>
      <c r="C2221" s="14"/>
      <c r="D2221" s="9"/>
      <c r="E2221" s="10"/>
    </row>
    <row r="2222" ht="15.75" hidden="1" customHeight="1">
      <c r="A2222" s="44" t="s">
        <v>3907</v>
      </c>
      <c r="B2222" s="5"/>
      <c r="C2222" s="14"/>
      <c r="D2222" s="45" t="s">
        <v>3899</v>
      </c>
      <c r="E2222" s="5"/>
    </row>
    <row r="2223" ht="15.75" hidden="1" customHeight="1">
      <c r="A2223" s="8"/>
      <c r="B2223" s="10"/>
      <c r="C2223" s="14"/>
      <c r="D2223" s="9"/>
      <c r="E2223" s="10"/>
    </row>
    <row r="2224" ht="15.75" hidden="1" customHeight="1">
      <c r="A2224" s="17" t="s">
        <v>3063</v>
      </c>
      <c r="B2224" s="4"/>
      <c r="C2224" s="4"/>
      <c r="D2224" s="4"/>
      <c r="E2224" s="5"/>
    </row>
    <row r="2225" ht="15.75" hidden="1" customHeight="1">
      <c r="A2225" s="18" t="s">
        <v>3064</v>
      </c>
      <c r="B2225" s="19" t="s">
        <v>3065</v>
      </c>
      <c r="C2225" s="20" t="s">
        <v>3066</v>
      </c>
      <c r="D2225" s="19" t="s">
        <v>3067</v>
      </c>
      <c r="E2225" s="21" t="s">
        <v>13</v>
      </c>
    </row>
    <row r="2226" ht="15.75" hidden="1" customHeight="1">
      <c r="A2226" s="22" t="s">
        <v>3068</v>
      </c>
      <c r="B2226" s="23">
        <v>15909.0</v>
      </c>
      <c r="C2226" s="24">
        <v>13080.0</v>
      </c>
      <c r="D2226" s="25">
        <v>-2829.0</v>
      </c>
      <c r="E2226" s="26"/>
    </row>
    <row r="2227" ht="15.75" hidden="1" customHeight="1">
      <c r="A2227" s="22" t="s">
        <v>3069</v>
      </c>
      <c r="B2227" s="23">
        <v>8264.0</v>
      </c>
      <c r="C2227" s="24">
        <v>8264.0</v>
      </c>
      <c r="D2227" s="25">
        <v>0.0</v>
      </c>
      <c r="E2227" s="26"/>
    </row>
    <row r="2228" ht="15.75" hidden="1" customHeight="1">
      <c r="A2228" s="22" t="s">
        <v>3070</v>
      </c>
      <c r="B2228" s="23">
        <v>0.0</v>
      </c>
      <c r="C2228" s="24"/>
      <c r="D2228" s="25">
        <v>0.0</v>
      </c>
      <c r="E2228" s="26"/>
    </row>
    <row r="2229" ht="15.75" hidden="1" customHeight="1">
      <c r="A2229" s="22" t="s">
        <v>3072</v>
      </c>
      <c r="B2229" s="23">
        <v>1000.0</v>
      </c>
      <c r="C2229" s="24">
        <v>3829.0</v>
      </c>
      <c r="D2229" s="25">
        <v>2829.0</v>
      </c>
      <c r="E2229" s="26" t="s">
        <v>4008</v>
      </c>
    </row>
    <row r="2230" ht="15.75" hidden="1" customHeight="1">
      <c r="A2230" s="27" t="s">
        <v>3074</v>
      </c>
      <c r="B2230" s="23">
        <v>0.0</v>
      </c>
      <c r="C2230" s="24"/>
      <c r="D2230" s="25">
        <v>0.0</v>
      </c>
      <c r="E2230" s="26"/>
    </row>
    <row r="2231" ht="15.75" hidden="1" customHeight="1">
      <c r="A2231" s="27" t="s">
        <v>3075</v>
      </c>
      <c r="B2231" s="23">
        <v>0.0</v>
      </c>
      <c r="C2231" s="24"/>
      <c r="D2231" s="25">
        <v>0.0</v>
      </c>
      <c r="E2231" s="26"/>
    </row>
    <row r="2232" ht="15.75" hidden="1" customHeight="1">
      <c r="A2232" s="27" t="s">
        <v>3077</v>
      </c>
      <c r="B2232" s="23">
        <v>0.0</v>
      </c>
      <c r="C2232" s="24"/>
      <c r="D2232" s="25">
        <v>0.0</v>
      </c>
      <c r="E2232" s="26"/>
    </row>
    <row r="2233" ht="15.75" hidden="1" customHeight="1">
      <c r="A2233" s="27" t="s">
        <v>3078</v>
      </c>
      <c r="B2233" s="23">
        <v>3040.0</v>
      </c>
      <c r="C2233" s="24">
        <v>3040.0</v>
      </c>
      <c r="D2233" s="25">
        <v>0.0</v>
      </c>
      <c r="E2233" s="26"/>
    </row>
    <row r="2234" ht="15.75" hidden="1" customHeight="1">
      <c r="A2234" s="28" t="s">
        <v>3079</v>
      </c>
      <c r="B2234" s="23">
        <v>26137.0</v>
      </c>
      <c r="C2234" s="23">
        <v>26137.0</v>
      </c>
      <c r="D2234" s="25">
        <v>0.0</v>
      </c>
      <c r="E2234" s="26"/>
    </row>
    <row r="2235" ht="15.75" hidden="1" customHeight="1">
      <c r="A2235" s="28" t="s">
        <v>3080</v>
      </c>
      <c r="B2235" s="23">
        <v>7514.0</v>
      </c>
      <c r="C2235" s="7">
        <v>7514.0</v>
      </c>
      <c r="D2235" s="25">
        <v>0.0</v>
      </c>
      <c r="E2235" s="26"/>
    </row>
    <row r="2236" ht="15.75" hidden="1" customHeight="1">
      <c r="A2236" s="28" t="s">
        <v>3081</v>
      </c>
      <c r="B2236" s="23">
        <v>21086.0</v>
      </c>
      <c r="C2236" s="7">
        <v>21086.0</v>
      </c>
      <c r="D2236" s="25">
        <v>0.0</v>
      </c>
      <c r="E2236" s="26"/>
    </row>
    <row r="2237" ht="15.75" hidden="1" customHeight="1">
      <c r="A2237" s="28" t="s">
        <v>3082</v>
      </c>
      <c r="B2237" s="23">
        <v>31154.0</v>
      </c>
      <c r="C2237" s="7">
        <v>31154.0</v>
      </c>
      <c r="D2237" s="25">
        <v>0.0</v>
      </c>
      <c r="E2237" s="26"/>
    </row>
    <row r="2238" ht="15.75" hidden="1" customHeight="1">
      <c r="A2238" s="28" t="s">
        <v>3084</v>
      </c>
      <c r="B2238" s="23">
        <v>0.0</v>
      </c>
      <c r="C2238" s="7">
        <v>0.0</v>
      </c>
      <c r="D2238" s="25">
        <v>0.0</v>
      </c>
      <c r="E2238" s="26"/>
    </row>
    <row r="2239" ht="15.75" hidden="1" customHeight="1">
      <c r="A2239" s="28" t="s">
        <v>3085</v>
      </c>
      <c r="B2239" s="23">
        <v>5366.0</v>
      </c>
      <c r="C2239" s="7">
        <v>5366.0</v>
      </c>
      <c r="D2239" s="25">
        <v>0.0</v>
      </c>
      <c r="E2239" s="26"/>
    </row>
    <row r="2240" ht="15.75" hidden="1" customHeight="1">
      <c r="A2240" s="29" t="s">
        <v>3086</v>
      </c>
      <c r="B2240" s="23">
        <v>114104.0</v>
      </c>
      <c r="C2240" s="7">
        <v>114104.0</v>
      </c>
      <c r="D2240" s="25">
        <v>0.0</v>
      </c>
      <c r="E2240" s="26"/>
    </row>
    <row r="2241" ht="15.75" hidden="1" customHeight="1">
      <c r="A2241" s="30" t="s">
        <v>3087</v>
      </c>
      <c r="B2241" s="31">
        <v>0.0</v>
      </c>
      <c r="C2241" s="25">
        <v>0.0</v>
      </c>
      <c r="D2241" s="25">
        <v>0.0</v>
      </c>
      <c r="E2241" s="32"/>
    </row>
    <row r="2242" ht="15.75" hidden="1" customHeight="1"/>
    <row r="2243" ht="15.75" hidden="1" customHeight="1"/>
    <row r="2244" ht="15.75" hidden="1" customHeight="1">
      <c r="A2244" s="3" t="s">
        <v>3059</v>
      </c>
      <c r="B2244" s="4"/>
      <c r="C2244" s="4"/>
      <c r="D2244" s="4"/>
      <c r="E2244" s="5"/>
    </row>
    <row r="2245" ht="15.75" hidden="1" customHeight="1">
      <c r="A2245" s="8"/>
      <c r="B2245" s="9"/>
      <c r="C2245" s="9"/>
      <c r="D2245" s="9"/>
      <c r="E2245" s="10"/>
    </row>
    <row r="2246" ht="15.75" hidden="1" customHeight="1">
      <c r="A2246" s="3" t="s">
        <v>3061</v>
      </c>
      <c r="B2246" s="4"/>
      <c r="C2246" s="4"/>
      <c r="D2246" s="4"/>
      <c r="E2246" s="5"/>
    </row>
    <row r="2247" ht="15.75" hidden="1" customHeight="1">
      <c r="A2247" s="8"/>
      <c r="B2247" s="9"/>
      <c r="C2247" s="9"/>
      <c r="D2247" s="9"/>
      <c r="E2247" s="10"/>
    </row>
    <row r="2248" ht="15.75" hidden="1" customHeight="1">
      <c r="A2248" s="11">
        <v>45964.0</v>
      </c>
      <c r="B2248" s="4"/>
      <c r="C2248" s="12" t="s">
        <v>3062</v>
      </c>
      <c r="D2248" s="13">
        <v>45970.0</v>
      </c>
      <c r="E2248" s="5"/>
    </row>
    <row r="2249" ht="15.75" hidden="1" customHeight="1">
      <c r="A2249" s="8"/>
      <c r="B2249" s="9"/>
      <c r="C2249" s="14"/>
      <c r="D2249" s="9"/>
      <c r="E2249" s="10"/>
    </row>
    <row r="2250" ht="15.75" hidden="1" customHeight="1">
      <c r="A2250" s="44" t="s">
        <v>3898</v>
      </c>
      <c r="B2250" s="5"/>
      <c r="C2250" s="14"/>
      <c r="D2250" s="45" t="s">
        <v>3899</v>
      </c>
      <c r="E2250" s="5"/>
    </row>
    <row r="2251" ht="15.75" hidden="1" customHeight="1">
      <c r="A2251" s="8"/>
      <c r="B2251" s="10"/>
      <c r="C2251" s="14"/>
      <c r="D2251" s="9"/>
      <c r="E2251" s="10"/>
    </row>
    <row r="2252" ht="15.75" hidden="1" customHeight="1">
      <c r="A2252" s="17" t="s">
        <v>3063</v>
      </c>
      <c r="B2252" s="4"/>
      <c r="C2252" s="4"/>
      <c r="D2252" s="4"/>
      <c r="E2252" s="5"/>
    </row>
    <row r="2253" ht="15.75" hidden="1" customHeight="1">
      <c r="A2253" s="18" t="s">
        <v>3064</v>
      </c>
      <c r="B2253" s="19" t="s">
        <v>3065</v>
      </c>
      <c r="C2253" s="20" t="s">
        <v>3066</v>
      </c>
      <c r="D2253" s="19" t="s">
        <v>3067</v>
      </c>
      <c r="E2253" s="21" t="s">
        <v>13</v>
      </c>
    </row>
    <row r="2254" ht="15.75" hidden="1" customHeight="1">
      <c r="A2254" s="22" t="s">
        <v>3068</v>
      </c>
      <c r="B2254" s="23">
        <v>33094.0</v>
      </c>
      <c r="C2254" s="24">
        <v>19898.0</v>
      </c>
      <c r="D2254" s="25">
        <v>-13196.0</v>
      </c>
      <c r="E2254" s="26"/>
    </row>
    <row r="2255" ht="15.75" hidden="1" customHeight="1">
      <c r="A2255" s="22" t="s">
        <v>3069</v>
      </c>
      <c r="B2255" s="23">
        <v>36063.0</v>
      </c>
      <c r="C2255" s="24">
        <v>36063.0</v>
      </c>
      <c r="D2255" s="25">
        <v>0.0</v>
      </c>
      <c r="E2255" s="26"/>
    </row>
    <row r="2256" ht="15.75" hidden="1" customHeight="1">
      <c r="A2256" s="22" t="s">
        <v>3070</v>
      </c>
      <c r="B2256" s="23">
        <v>0.0</v>
      </c>
      <c r="C2256" s="24"/>
      <c r="D2256" s="25">
        <v>0.0</v>
      </c>
      <c r="E2256" s="26" t="s">
        <v>3071</v>
      </c>
    </row>
    <row r="2257" ht="15.75" hidden="1" customHeight="1">
      <c r="A2257" s="22" t="s">
        <v>3072</v>
      </c>
      <c r="B2257" s="23">
        <v>3000.0</v>
      </c>
      <c r="C2257" s="24">
        <v>4999.0</v>
      </c>
      <c r="D2257" s="25">
        <v>1999.0</v>
      </c>
      <c r="E2257" s="26" t="s">
        <v>4009</v>
      </c>
    </row>
    <row r="2258" ht="15.75" hidden="1" customHeight="1">
      <c r="A2258" s="27" t="s">
        <v>3074</v>
      </c>
      <c r="B2258" s="23">
        <v>0.0</v>
      </c>
      <c r="C2258" s="24"/>
      <c r="D2258" s="25">
        <v>0.0</v>
      </c>
      <c r="E2258" s="26"/>
    </row>
    <row r="2259" ht="15.75" hidden="1" customHeight="1">
      <c r="A2259" s="27" t="s">
        <v>3075</v>
      </c>
      <c r="B2259" s="23">
        <v>0.0</v>
      </c>
      <c r="C2259" s="24">
        <v>11194.0</v>
      </c>
      <c r="D2259" s="25">
        <v>11194.0</v>
      </c>
      <c r="E2259" s="26" t="s">
        <v>4010</v>
      </c>
    </row>
    <row r="2260" ht="15.75" hidden="1" customHeight="1">
      <c r="A2260" s="27" t="s">
        <v>3077</v>
      </c>
      <c r="B2260" s="23">
        <v>1335.0</v>
      </c>
      <c r="C2260" s="24">
        <v>1335.0</v>
      </c>
      <c r="D2260" s="25">
        <v>0.0</v>
      </c>
      <c r="E2260" s="26" t="s">
        <v>4011</v>
      </c>
    </row>
    <row r="2261" ht="15.75" hidden="1" customHeight="1">
      <c r="A2261" s="27" t="s">
        <v>3078</v>
      </c>
      <c r="B2261" s="23">
        <v>6680.0</v>
      </c>
      <c r="C2261" s="24">
        <v>6680.0</v>
      </c>
      <c r="D2261" s="25">
        <v>0.0</v>
      </c>
      <c r="E2261" s="26"/>
    </row>
    <row r="2262" ht="15.75" hidden="1" customHeight="1">
      <c r="A2262" s="28" t="s">
        <v>3079</v>
      </c>
      <c r="B2262" s="23">
        <v>87700.0</v>
      </c>
      <c r="C2262" s="23">
        <v>87700.0</v>
      </c>
      <c r="D2262" s="25">
        <v>0.0</v>
      </c>
      <c r="E2262" s="26"/>
    </row>
    <row r="2263" ht="15.75" hidden="1" customHeight="1">
      <c r="A2263" s="28" t="s">
        <v>3080</v>
      </c>
      <c r="B2263" s="23">
        <v>32116.0</v>
      </c>
      <c r="C2263" s="7">
        <v>32679.0</v>
      </c>
      <c r="D2263" s="25">
        <v>563.0</v>
      </c>
      <c r="E2263" s="26"/>
    </row>
    <row r="2264" ht="15.75" hidden="1" customHeight="1">
      <c r="A2264" s="28" t="s">
        <v>3081</v>
      </c>
      <c r="B2264" s="23">
        <v>77893.0</v>
      </c>
      <c r="C2264" s="7">
        <v>77893.0</v>
      </c>
      <c r="D2264" s="25">
        <v>0.0</v>
      </c>
      <c r="E2264" s="26"/>
    </row>
    <row r="2265" ht="15.75" hidden="1" customHeight="1">
      <c r="A2265" s="28" t="s">
        <v>3082</v>
      </c>
      <c r="B2265" s="23">
        <v>96280.5</v>
      </c>
      <c r="C2265" s="7">
        <v>96918.5</v>
      </c>
      <c r="D2265" s="25">
        <v>638.0</v>
      </c>
      <c r="E2265" s="26"/>
    </row>
    <row r="2266" ht="15.75" hidden="1" customHeight="1">
      <c r="A2266" s="28" t="s">
        <v>3084</v>
      </c>
      <c r="B2266" s="23">
        <v>497.0</v>
      </c>
      <c r="C2266" s="7">
        <v>497.0</v>
      </c>
      <c r="D2266" s="25">
        <v>0.0</v>
      </c>
      <c r="E2266" s="26"/>
    </row>
    <row r="2267" ht="15.75" hidden="1" customHeight="1">
      <c r="A2267" s="28" t="s">
        <v>3085</v>
      </c>
      <c r="B2267" s="23">
        <v>12292.0</v>
      </c>
      <c r="C2267" s="7">
        <v>12292.0</v>
      </c>
      <c r="D2267" s="25">
        <v>0.0</v>
      </c>
      <c r="E2267" s="26"/>
    </row>
    <row r="2268" ht="15.75" hidden="1" customHeight="1">
      <c r="A2268" s="29" t="s">
        <v>3086</v>
      </c>
      <c r="B2268" s="23">
        <v>374655.5</v>
      </c>
      <c r="C2268" s="7">
        <v>375856.5</v>
      </c>
      <c r="D2268" s="25">
        <v>1201.0</v>
      </c>
      <c r="E2268" s="26"/>
    </row>
    <row r="2269" ht="15.75" hidden="1" customHeight="1">
      <c r="A2269" s="30" t="s">
        <v>3087</v>
      </c>
      <c r="B2269" s="31">
        <v>3.0</v>
      </c>
      <c r="C2269" s="25">
        <v>0.0</v>
      </c>
      <c r="D2269" s="25">
        <v>-3.0</v>
      </c>
      <c r="E2269" s="32"/>
    </row>
    <row r="2270" ht="15.75" hidden="1" customHeight="1"/>
    <row r="2271" ht="15.75" hidden="1" customHeight="1"/>
    <row r="2272" ht="15.75" hidden="1" customHeight="1">
      <c r="A2272" s="3" t="s">
        <v>3059</v>
      </c>
      <c r="B2272" s="4"/>
      <c r="C2272" s="4"/>
      <c r="D2272" s="4"/>
      <c r="E2272" s="5"/>
    </row>
    <row r="2273" ht="15.75" hidden="1" customHeight="1">
      <c r="A2273" s="8"/>
      <c r="B2273" s="9"/>
      <c r="C2273" s="9"/>
      <c r="D2273" s="9"/>
      <c r="E2273" s="10"/>
    </row>
    <row r="2274" ht="15.75" hidden="1" customHeight="1">
      <c r="A2274" s="3" t="s">
        <v>3061</v>
      </c>
      <c r="B2274" s="4"/>
      <c r="C2274" s="4"/>
      <c r="D2274" s="4"/>
      <c r="E2274" s="5"/>
    </row>
    <row r="2275" ht="15.75" hidden="1" customHeight="1">
      <c r="A2275" s="8"/>
      <c r="B2275" s="9"/>
      <c r="C2275" s="9"/>
      <c r="D2275" s="9"/>
      <c r="E2275" s="10"/>
    </row>
    <row r="2276" ht="15.75" hidden="1" customHeight="1">
      <c r="A2276" s="11">
        <v>45964.0</v>
      </c>
      <c r="B2276" s="4"/>
      <c r="C2276" s="12" t="s">
        <v>3062</v>
      </c>
      <c r="D2276" s="13">
        <v>45970.0</v>
      </c>
      <c r="E2276" s="5"/>
    </row>
    <row r="2277" ht="15.75" hidden="1" customHeight="1">
      <c r="A2277" s="8"/>
      <c r="B2277" s="9"/>
      <c r="C2277" s="14"/>
      <c r="D2277" s="9"/>
      <c r="E2277" s="10"/>
    </row>
    <row r="2278" ht="15.75" hidden="1" customHeight="1">
      <c r="A2278" s="44" t="s">
        <v>3898</v>
      </c>
      <c r="B2278" s="5"/>
      <c r="C2278" s="14"/>
      <c r="D2278" s="45" t="s">
        <v>3899</v>
      </c>
      <c r="E2278" s="5"/>
    </row>
    <row r="2279" ht="15.75" hidden="1" customHeight="1">
      <c r="A2279" s="8"/>
      <c r="B2279" s="10"/>
      <c r="C2279" s="14"/>
      <c r="D2279" s="9"/>
      <c r="E2279" s="10"/>
    </row>
    <row r="2280" ht="15.75" hidden="1" customHeight="1">
      <c r="A2280" s="17" t="s">
        <v>3063</v>
      </c>
      <c r="B2280" s="4"/>
      <c r="C2280" s="4"/>
      <c r="D2280" s="4"/>
      <c r="E2280" s="5"/>
    </row>
    <row r="2281" ht="15.75" hidden="1" customHeight="1">
      <c r="A2281" s="18" t="s">
        <v>3064</v>
      </c>
      <c r="B2281" s="19" t="s">
        <v>3065</v>
      </c>
      <c r="C2281" s="20" t="s">
        <v>3066</v>
      </c>
      <c r="D2281" s="19" t="s">
        <v>3067</v>
      </c>
      <c r="E2281" s="21" t="s">
        <v>13</v>
      </c>
    </row>
    <row r="2282" ht="15.75" hidden="1" customHeight="1">
      <c r="A2282" s="22" t="s">
        <v>3068</v>
      </c>
      <c r="B2282" s="23">
        <v>33094.0</v>
      </c>
      <c r="C2282" s="24">
        <v>19898.0</v>
      </c>
      <c r="D2282" s="25">
        <v>-13196.0</v>
      </c>
      <c r="E2282" s="26"/>
    </row>
    <row r="2283" ht="15.75" hidden="1" customHeight="1">
      <c r="A2283" s="22" t="s">
        <v>3069</v>
      </c>
      <c r="B2283" s="23">
        <v>36063.0</v>
      </c>
      <c r="C2283" s="24">
        <v>36063.0</v>
      </c>
      <c r="D2283" s="25">
        <v>0.0</v>
      </c>
      <c r="E2283" s="26"/>
    </row>
    <row r="2284" ht="15.75" hidden="1" customHeight="1">
      <c r="A2284" s="22" t="s">
        <v>3070</v>
      </c>
      <c r="B2284" s="23">
        <v>0.0</v>
      </c>
      <c r="C2284" s="24"/>
      <c r="D2284" s="25">
        <v>0.0</v>
      </c>
      <c r="E2284" s="26" t="s">
        <v>3071</v>
      </c>
    </row>
    <row r="2285" ht="15.75" hidden="1" customHeight="1">
      <c r="A2285" s="22" t="s">
        <v>3072</v>
      </c>
      <c r="B2285" s="23">
        <v>3000.0</v>
      </c>
      <c r="C2285" s="24">
        <v>4999.0</v>
      </c>
      <c r="D2285" s="25">
        <v>1999.0</v>
      </c>
      <c r="E2285" s="26" t="s">
        <v>4009</v>
      </c>
    </row>
    <row r="2286" ht="15.75" hidden="1" customHeight="1">
      <c r="A2286" s="27" t="s">
        <v>3074</v>
      </c>
      <c r="B2286" s="23">
        <v>0.0</v>
      </c>
      <c r="C2286" s="24"/>
      <c r="D2286" s="25">
        <v>0.0</v>
      </c>
      <c r="E2286" s="26"/>
    </row>
    <row r="2287" ht="15.75" hidden="1" customHeight="1">
      <c r="A2287" s="27" t="s">
        <v>3075</v>
      </c>
      <c r="B2287" s="23">
        <v>0.0</v>
      </c>
      <c r="C2287" s="24">
        <v>11194.0</v>
      </c>
      <c r="D2287" s="25">
        <v>11194.0</v>
      </c>
      <c r="E2287" s="26" t="s">
        <v>4010</v>
      </c>
    </row>
    <row r="2288" ht="15.75" hidden="1" customHeight="1">
      <c r="A2288" s="27" t="s">
        <v>3077</v>
      </c>
      <c r="B2288" s="23">
        <v>1335.0</v>
      </c>
      <c r="C2288" s="24">
        <v>1335.0</v>
      </c>
      <c r="D2288" s="25">
        <v>0.0</v>
      </c>
      <c r="E2288" s="26" t="s">
        <v>4011</v>
      </c>
    </row>
    <row r="2289" ht="15.75" hidden="1" customHeight="1">
      <c r="A2289" s="27" t="s">
        <v>3078</v>
      </c>
      <c r="B2289" s="23">
        <v>6680.0</v>
      </c>
      <c r="C2289" s="24">
        <v>6680.0</v>
      </c>
      <c r="D2289" s="25">
        <v>0.0</v>
      </c>
      <c r="E2289" s="26"/>
    </row>
    <row r="2290" ht="15.75" hidden="1" customHeight="1">
      <c r="A2290" s="28" t="s">
        <v>3079</v>
      </c>
      <c r="B2290" s="23">
        <v>87700.0</v>
      </c>
      <c r="C2290" s="23">
        <v>87700.0</v>
      </c>
      <c r="D2290" s="25">
        <v>0.0</v>
      </c>
      <c r="E2290" s="26"/>
    </row>
    <row r="2291" ht="15.75" hidden="1" customHeight="1">
      <c r="A2291" s="28" t="s">
        <v>3080</v>
      </c>
      <c r="B2291" s="23">
        <v>32116.0</v>
      </c>
      <c r="C2291" s="7">
        <v>32679.0</v>
      </c>
      <c r="D2291" s="25">
        <v>563.0</v>
      </c>
      <c r="E2291" s="26"/>
    </row>
    <row r="2292" ht="15.75" hidden="1" customHeight="1">
      <c r="A2292" s="28" t="s">
        <v>3081</v>
      </c>
      <c r="B2292" s="23">
        <v>77893.0</v>
      </c>
      <c r="C2292" s="7">
        <v>77893.0</v>
      </c>
      <c r="D2292" s="25">
        <v>0.0</v>
      </c>
      <c r="E2292" s="26"/>
    </row>
    <row r="2293" ht="15.75" hidden="1" customHeight="1">
      <c r="A2293" s="28" t="s">
        <v>3082</v>
      </c>
      <c r="B2293" s="23">
        <v>96280.5</v>
      </c>
      <c r="C2293" s="7">
        <v>96918.5</v>
      </c>
      <c r="D2293" s="25">
        <v>638.0</v>
      </c>
      <c r="E2293" s="26"/>
    </row>
    <row r="2294" ht="15.75" hidden="1" customHeight="1">
      <c r="A2294" s="28" t="s">
        <v>3084</v>
      </c>
      <c r="B2294" s="23">
        <v>497.0</v>
      </c>
      <c r="C2294" s="7">
        <v>497.0</v>
      </c>
      <c r="D2294" s="25">
        <v>0.0</v>
      </c>
      <c r="E2294" s="26"/>
    </row>
    <row r="2295" ht="15.75" hidden="1" customHeight="1">
      <c r="A2295" s="28" t="s">
        <v>3085</v>
      </c>
      <c r="B2295" s="23">
        <v>12292.0</v>
      </c>
      <c r="C2295" s="7">
        <v>12292.0</v>
      </c>
      <c r="D2295" s="25">
        <v>0.0</v>
      </c>
      <c r="E2295" s="26"/>
    </row>
    <row r="2296" ht="15.75" hidden="1" customHeight="1">
      <c r="A2296" s="29" t="s">
        <v>3086</v>
      </c>
      <c r="B2296" s="23">
        <v>374655.5</v>
      </c>
      <c r="C2296" s="7">
        <v>375856.5</v>
      </c>
      <c r="D2296" s="25">
        <v>1201.0</v>
      </c>
      <c r="E2296" s="26"/>
    </row>
    <row r="2297" ht="15.75" hidden="1" customHeight="1">
      <c r="A2297" s="30" t="s">
        <v>3087</v>
      </c>
      <c r="B2297" s="31">
        <v>3.0</v>
      </c>
      <c r="C2297" s="25">
        <v>0.0</v>
      </c>
      <c r="D2297" s="25">
        <v>-3.0</v>
      </c>
      <c r="E2297" s="32"/>
    </row>
    <row r="2298" ht="15.75" hidden="1" customHeight="1"/>
    <row r="2299" ht="15.75" hidden="1" customHeight="1"/>
    <row r="2300" ht="15.75" hidden="1" customHeight="1">
      <c r="A2300" s="3" t="s">
        <v>3059</v>
      </c>
      <c r="B2300" s="4"/>
      <c r="C2300" s="4"/>
      <c r="D2300" s="4"/>
      <c r="E2300" s="5"/>
    </row>
    <row r="2301" ht="15.75" hidden="1" customHeight="1">
      <c r="A2301" s="8"/>
      <c r="B2301" s="9"/>
      <c r="C2301" s="9"/>
      <c r="D2301" s="9"/>
      <c r="E2301" s="10"/>
    </row>
    <row r="2302" ht="15.75" hidden="1" customHeight="1">
      <c r="A2302" s="3" t="s">
        <v>3061</v>
      </c>
      <c r="B2302" s="4"/>
      <c r="C2302" s="4"/>
      <c r="D2302" s="4"/>
      <c r="E2302" s="5"/>
    </row>
    <row r="2303" ht="15.75" hidden="1" customHeight="1">
      <c r="A2303" s="8"/>
      <c r="B2303" s="9"/>
      <c r="C2303" s="9"/>
      <c r="D2303" s="9"/>
      <c r="E2303" s="10"/>
    </row>
    <row r="2304" ht="15.75" hidden="1" customHeight="1">
      <c r="A2304" s="11">
        <v>45971.0</v>
      </c>
      <c r="B2304" s="4"/>
      <c r="C2304" s="12" t="s">
        <v>3062</v>
      </c>
      <c r="D2304" s="13">
        <v>45977.0</v>
      </c>
      <c r="E2304" s="5"/>
    </row>
    <row r="2305" ht="15.75" hidden="1" customHeight="1">
      <c r="A2305" s="8"/>
      <c r="B2305" s="9"/>
      <c r="C2305" s="14"/>
      <c r="D2305" s="9"/>
      <c r="E2305" s="10"/>
    </row>
    <row r="2306" ht="15.75" hidden="1" customHeight="1">
      <c r="A2306" s="44" t="s">
        <v>3898</v>
      </c>
      <c r="B2306" s="5"/>
      <c r="C2306" s="14"/>
      <c r="D2306" s="45" t="s">
        <v>3899</v>
      </c>
      <c r="E2306" s="5"/>
    </row>
    <row r="2307" ht="15.75" hidden="1" customHeight="1">
      <c r="A2307" s="8"/>
      <c r="B2307" s="10"/>
      <c r="C2307" s="14"/>
      <c r="D2307" s="9"/>
      <c r="E2307" s="10"/>
    </row>
    <row r="2308" ht="15.75" hidden="1" customHeight="1">
      <c r="A2308" s="17" t="s">
        <v>3063</v>
      </c>
      <c r="B2308" s="4"/>
      <c r="C2308" s="4"/>
      <c r="D2308" s="4"/>
      <c r="E2308" s="5"/>
    </row>
    <row r="2309" ht="15.75" hidden="1" customHeight="1">
      <c r="A2309" s="18" t="s">
        <v>3064</v>
      </c>
      <c r="B2309" s="19" t="s">
        <v>3065</v>
      </c>
      <c r="C2309" s="20" t="s">
        <v>3066</v>
      </c>
      <c r="D2309" s="19" t="s">
        <v>3067</v>
      </c>
      <c r="E2309" s="21" t="s">
        <v>13</v>
      </c>
    </row>
    <row r="2310" ht="15.75" hidden="1" customHeight="1">
      <c r="A2310" s="22" t="s">
        <v>3068</v>
      </c>
      <c r="B2310" s="23">
        <v>31094.0</v>
      </c>
      <c r="C2310" s="24">
        <v>12000.0</v>
      </c>
      <c r="D2310" s="25">
        <v>-19094.0</v>
      </c>
      <c r="E2310" s="26"/>
    </row>
    <row r="2311" ht="15.75" hidden="1" customHeight="1">
      <c r="A2311" s="22" t="s">
        <v>3069</v>
      </c>
      <c r="B2311" s="23">
        <v>33215.0</v>
      </c>
      <c r="C2311" s="24">
        <v>33215.0</v>
      </c>
      <c r="D2311" s="25">
        <v>0.0</v>
      </c>
      <c r="E2311" s="26"/>
    </row>
    <row r="2312" ht="15.75" hidden="1" customHeight="1">
      <c r="A2312" s="22" t="s">
        <v>3070</v>
      </c>
      <c r="B2312" s="23">
        <v>0.0</v>
      </c>
      <c r="C2312" s="24"/>
      <c r="D2312" s="25">
        <v>0.0</v>
      </c>
      <c r="E2312" s="26" t="s">
        <v>3071</v>
      </c>
    </row>
    <row r="2313" ht="15.75" hidden="1" customHeight="1">
      <c r="A2313" s="22" t="s">
        <v>3072</v>
      </c>
      <c r="B2313" s="23">
        <v>3200.0</v>
      </c>
      <c r="C2313" s="24">
        <v>7200.0</v>
      </c>
      <c r="D2313" s="25">
        <v>4000.0</v>
      </c>
      <c r="E2313" s="26" t="s">
        <v>4009</v>
      </c>
    </row>
    <row r="2314" ht="15.75" hidden="1" customHeight="1">
      <c r="A2314" s="27" t="s">
        <v>3074</v>
      </c>
      <c r="B2314" s="23">
        <v>0.0</v>
      </c>
      <c r="C2314" s="24"/>
      <c r="D2314" s="25">
        <v>0.0</v>
      </c>
      <c r="E2314" s="26"/>
    </row>
    <row r="2315" ht="15.75" hidden="1" customHeight="1">
      <c r="A2315" s="27" t="s">
        <v>3075</v>
      </c>
      <c r="B2315" s="23">
        <v>0.0</v>
      </c>
      <c r="C2315" s="24"/>
      <c r="D2315" s="25">
        <v>0.0</v>
      </c>
      <c r="E2315" s="26"/>
    </row>
    <row r="2316" ht="15.75" hidden="1" customHeight="1">
      <c r="A2316" s="27" t="s">
        <v>3077</v>
      </c>
      <c r="B2316" s="23">
        <v>9900.0</v>
      </c>
      <c r="C2316" s="24">
        <v>25012.0</v>
      </c>
      <c r="D2316" s="25">
        <v>15112.0</v>
      </c>
      <c r="E2316" s="26" t="s">
        <v>4012</v>
      </c>
    </row>
    <row r="2317" ht="15.75" hidden="1" customHeight="1">
      <c r="A2317" s="27" t="s">
        <v>3078</v>
      </c>
      <c r="B2317" s="23">
        <v>6880.0</v>
      </c>
      <c r="C2317" s="24">
        <v>6880.0</v>
      </c>
      <c r="D2317" s="25">
        <v>0.0</v>
      </c>
      <c r="E2317" s="26"/>
    </row>
    <row r="2318" ht="15.75" hidden="1" customHeight="1">
      <c r="A2318" s="28" t="s">
        <v>3079</v>
      </c>
      <c r="B2318" s="23">
        <v>113971.0</v>
      </c>
      <c r="C2318" s="23">
        <v>113971.0</v>
      </c>
      <c r="D2318" s="25">
        <v>0.0</v>
      </c>
      <c r="E2318" s="26"/>
    </row>
    <row r="2319" ht="15.75" hidden="1" customHeight="1">
      <c r="A2319" s="28" t="s">
        <v>3080</v>
      </c>
      <c r="B2319" s="23">
        <v>40467.0</v>
      </c>
      <c r="C2319" s="7">
        <v>40467.0</v>
      </c>
      <c r="D2319" s="25">
        <v>0.0</v>
      </c>
      <c r="E2319" s="26"/>
    </row>
    <row r="2320" ht="15.75" hidden="1" customHeight="1">
      <c r="A2320" s="28" t="s">
        <v>3081</v>
      </c>
      <c r="B2320" s="23">
        <v>80827.0</v>
      </c>
      <c r="C2320" s="7">
        <v>80403.0</v>
      </c>
      <c r="D2320" s="25">
        <v>-424.0</v>
      </c>
      <c r="E2320" s="26"/>
    </row>
    <row r="2321" ht="15.75" hidden="1" customHeight="1">
      <c r="A2321" s="28" t="s">
        <v>3082</v>
      </c>
      <c r="B2321" s="23">
        <v>103494.0</v>
      </c>
      <c r="C2321" s="7">
        <v>103494.0</v>
      </c>
      <c r="D2321" s="25">
        <v>0.0</v>
      </c>
      <c r="E2321" s="26"/>
    </row>
    <row r="2322" ht="15.75" hidden="1" customHeight="1">
      <c r="A2322" s="28" t="s">
        <v>3084</v>
      </c>
      <c r="B2322" s="23">
        <v>250.0</v>
      </c>
      <c r="C2322" s="7">
        <v>250.0</v>
      </c>
      <c r="D2322" s="25">
        <v>0.0</v>
      </c>
      <c r="E2322" s="26"/>
    </row>
    <row r="2323" ht="15.75" hidden="1" customHeight="1">
      <c r="A2323" s="28" t="s">
        <v>3085</v>
      </c>
      <c r="B2323" s="23">
        <v>16575.0</v>
      </c>
      <c r="C2323" s="7">
        <v>16575.0</v>
      </c>
      <c r="D2323" s="25">
        <v>0.0</v>
      </c>
      <c r="E2323" s="26"/>
    </row>
    <row r="2324" ht="15.75" hidden="1" customHeight="1">
      <c r="A2324" s="29" t="s">
        <v>3086</v>
      </c>
      <c r="B2324" s="23">
        <v>423284.0</v>
      </c>
      <c r="C2324" s="7">
        <v>422860.0</v>
      </c>
      <c r="D2324" s="25">
        <v>-424.0</v>
      </c>
      <c r="E2324" s="26"/>
    </row>
    <row r="2325" ht="15.75" hidden="1" customHeight="1">
      <c r="A2325" s="30" t="s">
        <v>3087</v>
      </c>
      <c r="B2325" s="31">
        <v>14.0</v>
      </c>
      <c r="C2325" s="25">
        <v>32.0</v>
      </c>
      <c r="D2325" s="25">
        <v>18.0</v>
      </c>
      <c r="E2325" s="32"/>
    </row>
    <row r="2326" ht="15.75" hidden="1" customHeight="1"/>
    <row r="2327" ht="15.75" hidden="1" customHeight="1"/>
    <row r="2328" ht="15.75" hidden="1" customHeight="1">
      <c r="A2328" s="3" t="s">
        <v>3059</v>
      </c>
      <c r="B2328" s="4"/>
      <c r="C2328" s="4"/>
      <c r="D2328" s="4"/>
      <c r="E2328" s="5"/>
    </row>
    <row r="2329" ht="15.75" hidden="1" customHeight="1">
      <c r="A2329" s="8"/>
      <c r="B2329" s="9"/>
      <c r="C2329" s="9"/>
      <c r="D2329" s="9"/>
      <c r="E2329" s="10"/>
    </row>
    <row r="2330" ht="15.75" hidden="1" customHeight="1">
      <c r="A2330" s="3" t="s">
        <v>3061</v>
      </c>
      <c r="B2330" s="4"/>
      <c r="C2330" s="4"/>
      <c r="D2330" s="4"/>
      <c r="E2330" s="5"/>
    </row>
    <row r="2331" ht="15.75" hidden="1" customHeight="1">
      <c r="A2331" s="8"/>
      <c r="B2331" s="9"/>
      <c r="C2331" s="9"/>
      <c r="D2331" s="9"/>
      <c r="E2331" s="10"/>
    </row>
    <row r="2332" ht="15.75" hidden="1" customHeight="1">
      <c r="A2332" s="11">
        <v>45978.0</v>
      </c>
      <c r="B2332" s="4"/>
      <c r="C2332" s="12" t="s">
        <v>3062</v>
      </c>
      <c r="D2332" s="13">
        <v>45984.0</v>
      </c>
      <c r="E2332" s="5"/>
    </row>
    <row r="2333" ht="15.75" hidden="1" customHeight="1">
      <c r="A2333" s="8"/>
      <c r="B2333" s="9"/>
      <c r="C2333" s="14"/>
      <c r="D2333" s="9"/>
      <c r="E2333" s="10"/>
    </row>
    <row r="2334" ht="15.75" hidden="1" customHeight="1">
      <c r="A2334" s="44" t="s">
        <v>3898</v>
      </c>
      <c r="B2334" s="5"/>
      <c r="C2334" s="14"/>
      <c r="D2334" s="45" t="s">
        <v>3899</v>
      </c>
      <c r="E2334" s="5"/>
    </row>
    <row r="2335" ht="15.75" hidden="1" customHeight="1">
      <c r="A2335" s="8"/>
      <c r="B2335" s="10"/>
      <c r="C2335" s="14"/>
      <c r="D2335" s="9"/>
      <c r="E2335" s="10"/>
    </row>
    <row r="2336" ht="15.75" hidden="1" customHeight="1">
      <c r="A2336" s="17" t="s">
        <v>3063</v>
      </c>
      <c r="B2336" s="4"/>
      <c r="C2336" s="4"/>
      <c r="D2336" s="4"/>
      <c r="E2336" s="5"/>
    </row>
    <row r="2337" ht="15.75" hidden="1" customHeight="1">
      <c r="A2337" s="18" t="s">
        <v>3064</v>
      </c>
      <c r="B2337" s="19" t="s">
        <v>3065</v>
      </c>
      <c r="C2337" s="20" t="s">
        <v>3066</v>
      </c>
      <c r="D2337" s="19" t="s">
        <v>3067</v>
      </c>
      <c r="E2337" s="21" t="s">
        <v>13</v>
      </c>
    </row>
    <row r="2338" ht="15.75" hidden="1" customHeight="1">
      <c r="A2338" s="22" t="s">
        <v>3068</v>
      </c>
      <c r="B2338" s="23">
        <v>33588.0</v>
      </c>
      <c r="C2338" s="24">
        <v>15470.0</v>
      </c>
      <c r="D2338" s="25">
        <v>-18118.0</v>
      </c>
      <c r="E2338" s="26"/>
    </row>
    <row r="2339" ht="15.75" hidden="1" customHeight="1">
      <c r="A2339" s="22" t="s">
        <v>3069</v>
      </c>
      <c r="B2339" s="23">
        <v>32906.0</v>
      </c>
      <c r="C2339" s="24">
        <v>32906.0</v>
      </c>
      <c r="D2339" s="25">
        <v>0.0</v>
      </c>
      <c r="E2339" s="26"/>
    </row>
    <row r="2340" ht="15.75" hidden="1" customHeight="1">
      <c r="A2340" s="22" t="s">
        <v>3070</v>
      </c>
      <c r="B2340" s="23">
        <v>450.0</v>
      </c>
      <c r="C2340" s="24">
        <v>450.0</v>
      </c>
      <c r="D2340" s="25">
        <v>0.0</v>
      </c>
      <c r="E2340" s="26" t="s">
        <v>3071</v>
      </c>
    </row>
    <row r="2341" ht="15.75" hidden="1" customHeight="1">
      <c r="A2341" s="22" t="s">
        <v>3072</v>
      </c>
      <c r="B2341" s="23">
        <v>4088.0</v>
      </c>
      <c r="C2341" s="24">
        <v>8090.0</v>
      </c>
      <c r="D2341" s="25">
        <v>4002.0</v>
      </c>
      <c r="E2341" s="26" t="s">
        <v>4013</v>
      </c>
    </row>
    <row r="2342" ht="15.75" hidden="1" customHeight="1">
      <c r="A2342" s="27" t="s">
        <v>3074</v>
      </c>
      <c r="B2342" s="23">
        <v>0.0</v>
      </c>
      <c r="C2342" s="24"/>
      <c r="D2342" s="25">
        <v>0.0</v>
      </c>
      <c r="E2342" s="26"/>
    </row>
    <row r="2343" ht="15.75" hidden="1" customHeight="1">
      <c r="A2343" s="27" t="s">
        <v>3075</v>
      </c>
      <c r="B2343" s="23">
        <v>0.0</v>
      </c>
      <c r="C2343" s="24">
        <v>14116.0</v>
      </c>
      <c r="D2343" s="25">
        <v>14116.0</v>
      </c>
      <c r="E2343" s="26" t="s">
        <v>4010</v>
      </c>
    </row>
    <row r="2344" ht="15.75" hidden="1" customHeight="1">
      <c r="A2344" s="27" t="s">
        <v>3077</v>
      </c>
      <c r="B2344" s="23">
        <v>9529.0</v>
      </c>
      <c r="C2344" s="24">
        <v>9609.0</v>
      </c>
      <c r="D2344" s="25">
        <v>80.0</v>
      </c>
      <c r="E2344" s="26"/>
    </row>
    <row r="2345" ht="15.75" hidden="1" customHeight="1">
      <c r="A2345" s="27" t="s">
        <v>3078</v>
      </c>
      <c r="B2345" s="23">
        <v>4840.0</v>
      </c>
      <c r="C2345" s="24">
        <v>4780.0</v>
      </c>
      <c r="D2345" s="25">
        <v>-60.0</v>
      </c>
      <c r="E2345" s="26"/>
    </row>
    <row r="2346" ht="15.75" hidden="1" customHeight="1">
      <c r="A2346" s="28" t="s">
        <v>3079</v>
      </c>
      <c r="B2346" s="23">
        <v>96549.0</v>
      </c>
      <c r="C2346" s="23">
        <v>96549.0</v>
      </c>
      <c r="D2346" s="25">
        <v>0.0</v>
      </c>
      <c r="E2346" s="26"/>
    </row>
    <row r="2347" ht="15.75" hidden="1" customHeight="1">
      <c r="A2347" s="28" t="s">
        <v>3080</v>
      </c>
      <c r="B2347" s="23">
        <v>39437.0</v>
      </c>
      <c r="C2347" s="7">
        <v>39437.0</v>
      </c>
      <c r="D2347" s="25">
        <v>0.0</v>
      </c>
      <c r="E2347" s="26"/>
    </row>
    <row r="2348" ht="15.75" hidden="1" customHeight="1">
      <c r="A2348" s="28" t="s">
        <v>3081</v>
      </c>
      <c r="B2348" s="23">
        <v>79653.0</v>
      </c>
      <c r="C2348" s="7">
        <v>79653.0</v>
      </c>
      <c r="D2348" s="25">
        <v>0.0</v>
      </c>
      <c r="E2348" s="26"/>
    </row>
    <row r="2349" ht="15.75" hidden="1" customHeight="1">
      <c r="A2349" s="28" t="s">
        <v>3082</v>
      </c>
      <c r="B2349" s="23">
        <v>95950.0</v>
      </c>
      <c r="C2349" s="7">
        <v>95950.0</v>
      </c>
      <c r="D2349" s="25">
        <v>0.0</v>
      </c>
      <c r="E2349" s="26"/>
    </row>
    <row r="2350" ht="15.75" hidden="1" customHeight="1">
      <c r="A2350" s="28" t="s">
        <v>3084</v>
      </c>
      <c r="B2350" s="23">
        <v>0.0</v>
      </c>
      <c r="C2350" s="7">
        <v>0.0</v>
      </c>
      <c r="D2350" s="25">
        <v>0.0</v>
      </c>
      <c r="E2350" s="26"/>
    </row>
    <row r="2351" ht="15.75" hidden="1" customHeight="1">
      <c r="A2351" s="28" t="s">
        <v>3085</v>
      </c>
      <c r="B2351" s="23">
        <v>11067.0</v>
      </c>
      <c r="C2351" s="7">
        <v>11067.0</v>
      </c>
      <c r="D2351" s="25">
        <v>0.0</v>
      </c>
      <c r="E2351" s="26"/>
    </row>
    <row r="2352" ht="15.75" hidden="1" customHeight="1">
      <c r="A2352" s="29" t="s">
        <v>3086</v>
      </c>
      <c r="B2352" s="23">
        <v>396987.5</v>
      </c>
      <c r="C2352" s="7">
        <v>396987.5</v>
      </c>
      <c r="D2352" s="25">
        <v>0.0</v>
      </c>
      <c r="E2352" s="26"/>
    </row>
    <row r="2353" ht="15.75" hidden="1" customHeight="1">
      <c r="A2353" s="30" t="s">
        <v>3087</v>
      </c>
      <c r="B2353" s="31">
        <v>2.5</v>
      </c>
      <c r="C2353" s="25">
        <v>22.5</v>
      </c>
      <c r="D2353" s="25">
        <v>20.0</v>
      </c>
      <c r="E2353" s="32"/>
    </row>
    <row r="2354" ht="15.75" hidden="1" customHeight="1"/>
    <row r="2355" ht="15.75" hidden="1" customHeight="1"/>
    <row r="2356" ht="15.75" hidden="1" customHeight="1">
      <c r="A2356" s="3" t="s">
        <v>3059</v>
      </c>
      <c r="B2356" s="4"/>
      <c r="C2356" s="4"/>
      <c r="D2356" s="4"/>
      <c r="E2356" s="5"/>
    </row>
    <row r="2357" ht="15.75" hidden="1" customHeight="1">
      <c r="A2357" s="8"/>
      <c r="B2357" s="9"/>
      <c r="C2357" s="9"/>
      <c r="D2357" s="9"/>
      <c r="E2357" s="10"/>
    </row>
    <row r="2358" ht="15.75" hidden="1" customHeight="1">
      <c r="A2358" s="3" t="s">
        <v>3061</v>
      </c>
      <c r="B2358" s="4"/>
      <c r="C2358" s="4"/>
      <c r="D2358" s="4"/>
      <c r="E2358" s="5"/>
    </row>
    <row r="2359" ht="15.75" hidden="1" customHeight="1">
      <c r="A2359" s="8"/>
      <c r="B2359" s="9"/>
      <c r="C2359" s="9"/>
      <c r="D2359" s="9"/>
      <c r="E2359" s="10"/>
    </row>
    <row r="2360" ht="15.75" hidden="1" customHeight="1">
      <c r="A2360" s="11">
        <v>45985.0</v>
      </c>
      <c r="B2360" s="4"/>
      <c r="C2360" s="12" t="s">
        <v>3062</v>
      </c>
      <c r="D2360" s="13">
        <v>45991.0</v>
      </c>
      <c r="E2360" s="5"/>
    </row>
    <row r="2361" ht="15.75" hidden="1" customHeight="1">
      <c r="A2361" s="8"/>
      <c r="B2361" s="9"/>
      <c r="C2361" s="14"/>
      <c r="D2361" s="9"/>
      <c r="E2361" s="10"/>
    </row>
    <row r="2362" ht="15.75" hidden="1" customHeight="1">
      <c r="A2362" s="44" t="s">
        <v>3898</v>
      </c>
      <c r="B2362" s="5"/>
      <c r="C2362" s="14"/>
      <c r="D2362" s="45" t="s">
        <v>3899</v>
      </c>
      <c r="E2362" s="5"/>
    </row>
    <row r="2363" ht="15.75" hidden="1" customHeight="1">
      <c r="A2363" s="8"/>
      <c r="B2363" s="10"/>
      <c r="C2363" s="14"/>
      <c r="D2363" s="9"/>
      <c r="E2363" s="10"/>
    </row>
    <row r="2364" ht="15.75" hidden="1" customHeight="1">
      <c r="A2364" s="17" t="s">
        <v>3063</v>
      </c>
      <c r="B2364" s="4"/>
      <c r="C2364" s="4"/>
      <c r="D2364" s="4"/>
      <c r="E2364" s="5"/>
    </row>
    <row r="2365" ht="15.75" hidden="1" customHeight="1">
      <c r="A2365" s="18" t="s">
        <v>3064</v>
      </c>
      <c r="B2365" s="19" t="s">
        <v>3065</v>
      </c>
      <c r="C2365" s="20" t="s">
        <v>3066</v>
      </c>
      <c r="D2365" s="19" t="s">
        <v>3067</v>
      </c>
      <c r="E2365" s="21" t="s">
        <v>13</v>
      </c>
    </row>
    <row r="2366" ht="15.75" hidden="1" customHeight="1">
      <c r="A2366" s="22" t="s">
        <v>3068</v>
      </c>
      <c r="B2366" s="23">
        <v>31096.0</v>
      </c>
      <c r="C2366" s="24">
        <v>10505.0</v>
      </c>
      <c r="D2366" s="25">
        <v>-20591.0</v>
      </c>
      <c r="E2366" s="26"/>
    </row>
    <row r="2367" ht="15.75" hidden="1" customHeight="1">
      <c r="A2367" s="22" t="s">
        <v>3069</v>
      </c>
      <c r="B2367" s="23">
        <v>35131.0</v>
      </c>
      <c r="C2367" s="24">
        <v>35131.0</v>
      </c>
      <c r="D2367" s="25">
        <v>0.0</v>
      </c>
      <c r="E2367" s="26"/>
    </row>
    <row r="2368" ht="15.75" hidden="1" customHeight="1">
      <c r="A2368" s="22" t="s">
        <v>3070</v>
      </c>
      <c r="B2368" s="23">
        <v>0.0</v>
      </c>
      <c r="C2368" s="24"/>
      <c r="D2368" s="25">
        <v>0.0</v>
      </c>
      <c r="E2368" s="26" t="s">
        <v>3071</v>
      </c>
    </row>
    <row r="2369" ht="15.75" hidden="1" customHeight="1">
      <c r="A2369" s="22" t="s">
        <v>3072</v>
      </c>
      <c r="B2369" s="23">
        <v>6200.0</v>
      </c>
      <c r="C2369" s="24">
        <v>8200.0</v>
      </c>
      <c r="D2369" s="25">
        <v>2000.0</v>
      </c>
      <c r="E2369" s="26" t="s">
        <v>4014</v>
      </c>
    </row>
    <row r="2370" ht="15.75" hidden="1" customHeight="1">
      <c r="A2370" s="27" t="s">
        <v>3074</v>
      </c>
      <c r="B2370" s="23">
        <v>0.0</v>
      </c>
      <c r="C2370" s="24"/>
      <c r="D2370" s="25">
        <v>0.0</v>
      </c>
      <c r="E2370" s="26"/>
    </row>
    <row r="2371" ht="15.75" hidden="1" customHeight="1">
      <c r="A2371" s="27" t="s">
        <v>3075</v>
      </c>
      <c r="B2371" s="23">
        <v>190.0</v>
      </c>
      <c r="C2371" s="24">
        <v>17782.0</v>
      </c>
      <c r="D2371" s="25">
        <v>17592.0</v>
      </c>
      <c r="E2371" s="26" t="s">
        <v>4015</v>
      </c>
    </row>
    <row r="2372" ht="15.75" hidden="1" customHeight="1">
      <c r="A2372" s="27" t="s">
        <v>3077</v>
      </c>
      <c r="B2372" s="23">
        <v>770.0</v>
      </c>
      <c r="C2372" s="24">
        <v>770.0</v>
      </c>
      <c r="D2372" s="25">
        <v>0.0</v>
      </c>
      <c r="E2372" s="26" t="s">
        <v>4016</v>
      </c>
    </row>
    <row r="2373" ht="15.75" hidden="1" customHeight="1">
      <c r="A2373" s="27" t="s">
        <v>3078</v>
      </c>
      <c r="B2373" s="23">
        <v>4760.0</v>
      </c>
      <c r="C2373" s="24">
        <v>4660.0</v>
      </c>
      <c r="D2373" s="25">
        <v>-100.0</v>
      </c>
      <c r="E2373" s="26"/>
    </row>
    <row r="2374" ht="15.75" hidden="1" customHeight="1">
      <c r="A2374" s="28" t="s">
        <v>3079</v>
      </c>
      <c r="B2374" s="23">
        <v>86861.0</v>
      </c>
      <c r="C2374" s="23">
        <v>86861.0</v>
      </c>
      <c r="D2374" s="25">
        <v>0.0</v>
      </c>
      <c r="E2374" s="26"/>
    </row>
    <row r="2375" ht="15.75" hidden="1" customHeight="1">
      <c r="A2375" s="28" t="s">
        <v>3080</v>
      </c>
      <c r="B2375" s="23">
        <v>31256.0</v>
      </c>
      <c r="C2375" s="7">
        <v>31256.0</v>
      </c>
      <c r="D2375" s="25">
        <v>0.0</v>
      </c>
      <c r="E2375" s="26"/>
    </row>
    <row r="2376" ht="15.75" hidden="1" customHeight="1">
      <c r="A2376" s="28" t="s">
        <v>3081</v>
      </c>
      <c r="B2376" s="23">
        <v>96323.0</v>
      </c>
      <c r="C2376" s="7">
        <v>96323.0</v>
      </c>
      <c r="D2376" s="25">
        <v>0.0</v>
      </c>
      <c r="E2376" s="26"/>
    </row>
    <row r="2377" ht="15.75" hidden="1" customHeight="1">
      <c r="A2377" s="28" t="s">
        <v>3082</v>
      </c>
      <c r="B2377" s="23">
        <v>114353.0</v>
      </c>
      <c r="C2377" s="7">
        <v>114353.0</v>
      </c>
      <c r="D2377" s="25">
        <v>0.0</v>
      </c>
      <c r="E2377" s="26"/>
    </row>
    <row r="2378" ht="15.75" hidden="1" customHeight="1">
      <c r="A2378" s="28" t="s">
        <v>3084</v>
      </c>
      <c r="B2378" s="23">
        <v>0.0</v>
      </c>
      <c r="C2378" s="7">
        <v>0.0</v>
      </c>
      <c r="D2378" s="25">
        <v>0.0</v>
      </c>
      <c r="E2378" s="26"/>
    </row>
    <row r="2379" ht="15.75" hidden="1" customHeight="1">
      <c r="A2379" s="28" t="s">
        <v>3085</v>
      </c>
      <c r="B2379" s="23">
        <v>12365.0</v>
      </c>
      <c r="C2379" s="7">
        <v>12365.0</v>
      </c>
      <c r="D2379" s="25">
        <v>0.0</v>
      </c>
      <c r="E2379" s="26"/>
    </row>
    <row r="2380" ht="15.75" hidden="1" customHeight="1">
      <c r="A2380" s="29" t="s">
        <v>3086</v>
      </c>
      <c r="B2380" s="23">
        <v>406939.0</v>
      </c>
      <c r="C2380" s="7">
        <v>406939.0</v>
      </c>
      <c r="D2380" s="25">
        <v>0.0</v>
      </c>
      <c r="E2380" s="26"/>
    </row>
    <row r="2381" ht="15.75" hidden="1" customHeight="1">
      <c r="A2381" s="30" t="s">
        <v>3087</v>
      </c>
      <c r="B2381" s="31">
        <v>1.0</v>
      </c>
      <c r="C2381" s="25">
        <v>-1098.0</v>
      </c>
      <c r="D2381" s="25">
        <v>-1099.0</v>
      </c>
      <c r="E2381" s="32" t="s">
        <v>4017</v>
      </c>
    </row>
    <row r="2382" ht="15.75" hidden="1" customHeight="1"/>
    <row r="2383" ht="15.75" hidden="1" customHeight="1"/>
    <row r="2384" ht="15.75" hidden="1" customHeight="1">
      <c r="A2384" s="3" t="s">
        <v>3059</v>
      </c>
      <c r="B2384" s="4"/>
      <c r="C2384" s="4"/>
      <c r="D2384" s="4"/>
      <c r="E2384" s="5"/>
    </row>
    <row r="2385" ht="15.75" hidden="1" customHeight="1">
      <c r="A2385" s="8"/>
      <c r="B2385" s="9"/>
      <c r="C2385" s="9"/>
      <c r="D2385" s="9"/>
      <c r="E2385" s="10"/>
    </row>
    <row r="2386" ht="15.75" hidden="1" customHeight="1">
      <c r="A2386" s="3" t="s">
        <v>3061</v>
      </c>
      <c r="B2386" s="4"/>
      <c r="C2386" s="4"/>
      <c r="D2386" s="4"/>
      <c r="E2386" s="5"/>
    </row>
    <row r="2387" ht="15.75" hidden="1" customHeight="1">
      <c r="A2387" s="8"/>
      <c r="B2387" s="9"/>
      <c r="C2387" s="9"/>
      <c r="D2387" s="9"/>
      <c r="E2387" s="10"/>
    </row>
    <row r="2388" ht="15.75" hidden="1" customHeight="1">
      <c r="A2388" s="11">
        <v>45992.0</v>
      </c>
      <c r="B2388" s="4"/>
      <c r="C2388" s="12" t="s">
        <v>3062</v>
      </c>
      <c r="D2388" s="13">
        <v>45998.0</v>
      </c>
      <c r="E2388" s="5"/>
    </row>
    <row r="2389" ht="15.75" hidden="1" customHeight="1">
      <c r="A2389" s="8"/>
      <c r="B2389" s="9"/>
      <c r="C2389" s="14"/>
      <c r="D2389" s="9"/>
      <c r="E2389" s="10"/>
    </row>
    <row r="2390" ht="15.75" hidden="1" customHeight="1">
      <c r="A2390" s="44" t="s">
        <v>3898</v>
      </c>
      <c r="B2390" s="5"/>
      <c r="C2390" s="14"/>
      <c r="D2390" s="45" t="s">
        <v>3899</v>
      </c>
      <c r="E2390" s="5"/>
    </row>
    <row r="2391" ht="15.75" hidden="1" customHeight="1">
      <c r="A2391" s="8"/>
      <c r="B2391" s="10"/>
      <c r="C2391" s="14"/>
      <c r="D2391" s="9"/>
      <c r="E2391" s="10"/>
    </row>
    <row r="2392" ht="15.75" hidden="1" customHeight="1">
      <c r="A2392" s="17" t="s">
        <v>3063</v>
      </c>
      <c r="B2392" s="4"/>
      <c r="C2392" s="4"/>
      <c r="D2392" s="4"/>
      <c r="E2392" s="5"/>
    </row>
    <row r="2393" ht="15.75" hidden="1" customHeight="1">
      <c r="A2393" s="18" t="s">
        <v>3064</v>
      </c>
      <c r="B2393" s="19" t="s">
        <v>3065</v>
      </c>
      <c r="C2393" s="20" t="s">
        <v>3066</v>
      </c>
      <c r="D2393" s="19" t="s">
        <v>3067</v>
      </c>
      <c r="E2393" s="21" t="s">
        <v>13</v>
      </c>
    </row>
    <row r="2394" ht="15.75" hidden="1" customHeight="1">
      <c r="A2394" s="22" t="s">
        <v>3068</v>
      </c>
      <c r="B2394" s="23">
        <v>34169.0</v>
      </c>
      <c r="C2394" s="24">
        <v>25660.0</v>
      </c>
      <c r="D2394" s="25">
        <v>-8509.0</v>
      </c>
      <c r="E2394" s="26" t="s">
        <v>4018</v>
      </c>
    </row>
    <row r="2395" ht="15.75" hidden="1" customHeight="1">
      <c r="A2395" s="22" t="s">
        <v>3069</v>
      </c>
      <c r="B2395" s="23">
        <v>37476.5</v>
      </c>
      <c r="C2395" s="24">
        <v>37476.5</v>
      </c>
      <c r="D2395" s="25">
        <v>0.0</v>
      </c>
      <c r="E2395" s="26"/>
    </row>
    <row r="2396" ht="15.75" hidden="1" customHeight="1">
      <c r="A2396" s="22" t="s">
        <v>3070</v>
      </c>
      <c r="B2396" s="23">
        <v>0.0</v>
      </c>
      <c r="C2396" s="24"/>
      <c r="D2396" s="25">
        <v>0.0</v>
      </c>
      <c r="E2396" s="26" t="s">
        <v>3071</v>
      </c>
    </row>
    <row r="2397" ht="15.75" hidden="1" customHeight="1">
      <c r="A2397" s="22" t="s">
        <v>3072</v>
      </c>
      <c r="B2397" s="23">
        <v>4500.0</v>
      </c>
      <c r="C2397" s="24">
        <v>8500.0</v>
      </c>
      <c r="D2397" s="25">
        <v>4000.0</v>
      </c>
      <c r="E2397" s="26" t="s">
        <v>4019</v>
      </c>
    </row>
    <row r="2398" ht="15.75" hidden="1" customHeight="1">
      <c r="A2398" s="27" t="s">
        <v>3074</v>
      </c>
      <c r="B2398" s="23">
        <v>0.0</v>
      </c>
      <c r="C2398" s="24"/>
      <c r="D2398" s="25">
        <v>0.0</v>
      </c>
      <c r="E2398" s="26"/>
    </row>
    <row r="2399" ht="15.75" hidden="1" customHeight="1">
      <c r="A2399" s="27" t="s">
        <v>3075</v>
      </c>
      <c r="B2399" s="23">
        <v>166.0</v>
      </c>
      <c r="C2399" s="24">
        <v>5676.0</v>
      </c>
      <c r="D2399" s="25">
        <v>5510.0</v>
      </c>
      <c r="E2399" s="26" t="s">
        <v>4020</v>
      </c>
    </row>
    <row r="2400" ht="15.75" hidden="1" customHeight="1">
      <c r="A2400" s="27" t="s">
        <v>3077</v>
      </c>
      <c r="B2400" s="23">
        <v>1010.0</v>
      </c>
      <c r="C2400" s="24">
        <v>1010.0</v>
      </c>
      <c r="D2400" s="25">
        <v>0.0</v>
      </c>
      <c r="E2400" s="26"/>
    </row>
    <row r="2401" ht="15.75" hidden="1" customHeight="1">
      <c r="A2401" s="27" t="s">
        <v>3078</v>
      </c>
      <c r="B2401" s="23">
        <v>4080.0</v>
      </c>
      <c r="C2401" s="24">
        <v>4080.0</v>
      </c>
      <c r="D2401" s="25">
        <v>0.0</v>
      </c>
      <c r="E2401" s="26"/>
    </row>
    <row r="2402" ht="15.75" hidden="1" customHeight="1">
      <c r="A2402" s="28" t="s">
        <v>3079</v>
      </c>
      <c r="B2402" s="23">
        <v>93929.0</v>
      </c>
      <c r="C2402" s="23">
        <v>93929.0</v>
      </c>
      <c r="D2402" s="25">
        <v>0.0</v>
      </c>
      <c r="E2402" s="26"/>
    </row>
    <row r="2403" ht="15.75" hidden="1" customHeight="1">
      <c r="A2403" s="28" t="s">
        <v>3080</v>
      </c>
      <c r="B2403" s="23">
        <v>39718.0</v>
      </c>
      <c r="C2403" s="7">
        <v>39295.0</v>
      </c>
      <c r="D2403" s="25">
        <v>-423.0</v>
      </c>
      <c r="E2403" s="26"/>
    </row>
    <row r="2404" ht="15.75" hidden="1" customHeight="1">
      <c r="A2404" s="28" t="s">
        <v>3081</v>
      </c>
      <c r="B2404" s="23">
        <v>95487.0</v>
      </c>
      <c r="C2404" s="7">
        <v>95118.0</v>
      </c>
      <c r="D2404" s="25">
        <v>-369.0</v>
      </c>
      <c r="E2404" s="26"/>
    </row>
    <row r="2405" ht="15.75" hidden="1" customHeight="1">
      <c r="A2405" s="28" t="s">
        <v>3082</v>
      </c>
      <c r="B2405" s="23">
        <v>98615.0</v>
      </c>
      <c r="C2405" s="7">
        <v>98615.0</v>
      </c>
      <c r="D2405" s="25">
        <v>0.0</v>
      </c>
      <c r="E2405" s="26"/>
    </row>
    <row r="2406" ht="15.75" hidden="1" customHeight="1">
      <c r="A2406" s="28" t="s">
        <v>3084</v>
      </c>
      <c r="B2406" s="23">
        <v>393.0</v>
      </c>
      <c r="C2406" s="7">
        <v>393.0</v>
      </c>
      <c r="D2406" s="25">
        <v>0.0</v>
      </c>
      <c r="E2406" s="26"/>
    </row>
    <row r="2407" ht="15.75" hidden="1" customHeight="1">
      <c r="A2407" s="28" t="s">
        <v>3085</v>
      </c>
      <c r="B2407" s="23">
        <v>10357.0</v>
      </c>
      <c r="C2407" s="7">
        <v>10357.0</v>
      </c>
      <c r="D2407" s="25">
        <v>0.0</v>
      </c>
      <c r="E2407" s="26"/>
    </row>
    <row r="2408" ht="15.75" hidden="1" customHeight="1">
      <c r="A2408" s="29" t="s">
        <v>3086</v>
      </c>
      <c r="B2408" s="23">
        <v>409543.0</v>
      </c>
      <c r="C2408" s="7">
        <v>408751.0</v>
      </c>
      <c r="D2408" s="25">
        <v>-792.0</v>
      </c>
      <c r="E2408" s="26"/>
    </row>
    <row r="2409" ht="15.75" hidden="1" customHeight="1">
      <c r="A2409" s="30" t="s">
        <v>3087</v>
      </c>
      <c r="B2409" s="31">
        <v>0.5</v>
      </c>
      <c r="C2409" s="25">
        <v>1001.5</v>
      </c>
      <c r="D2409" s="25">
        <v>1001.0</v>
      </c>
      <c r="E2409" s="32" t="s">
        <v>4017</v>
      </c>
    </row>
    <row r="2410" ht="15.75" hidden="1" customHeight="1"/>
    <row r="2411" ht="15.75" hidden="1" customHeight="1"/>
    <row r="2412" ht="15.75" hidden="1" customHeight="1">
      <c r="A2412" s="3" t="s">
        <v>3059</v>
      </c>
      <c r="B2412" s="4"/>
      <c r="C2412" s="4"/>
      <c r="D2412" s="4"/>
      <c r="E2412" s="5"/>
    </row>
    <row r="2413" ht="15.75" hidden="1" customHeight="1">
      <c r="A2413" s="8"/>
      <c r="B2413" s="9"/>
      <c r="C2413" s="9"/>
      <c r="D2413" s="9"/>
      <c r="E2413" s="10"/>
    </row>
    <row r="2414" ht="15.75" hidden="1" customHeight="1">
      <c r="A2414" s="3" t="s">
        <v>3061</v>
      </c>
      <c r="B2414" s="4"/>
      <c r="C2414" s="4"/>
      <c r="D2414" s="4"/>
      <c r="E2414" s="5"/>
    </row>
    <row r="2415" ht="15.75" hidden="1" customHeight="1">
      <c r="A2415" s="8"/>
      <c r="B2415" s="9"/>
      <c r="C2415" s="9"/>
      <c r="D2415" s="9"/>
      <c r="E2415" s="10"/>
    </row>
    <row r="2416" ht="15.75" hidden="1" customHeight="1">
      <c r="A2416" s="11">
        <v>45992.0</v>
      </c>
      <c r="B2416" s="4"/>
      <c r="C2416" s="12" t="s">
        <v>3062</v>
      </c>
      <c r="D2416" s="13">
        <v>45998.0</v>
      </c>
      <c r="E2416" s="5"/>
    </row>
    <row r="2417" ht="15.75" hidden="1" customHeight="1">
      <c r="A2417" s="8"/>
      <c r="B2417" s="9"/>
      <c r="C2417" s="14"/>
      <c r="D2417" s="9"/>
      <c r="E2417" s="10"/>
    </row>
    <row r="2418" ht="15.75" hidden="1" customHeight="1">
      <c r="A2418" s="44" t="s">
        <v>3898</v>
      </c>
      <c r="B2418" s="5"/>
      <c r="C2418" s="14"/>
      <c r="D2418" s="45" t="s">
        <v>3899</v>
      </c>
      <c r="E2418" s="5"/>
    </row>
    <row r="2419" ht="15.75" hidden="1" customHeight="1">
      <c r="A2419" s="8"/>
      <c r="B2419" s="10"/>
      <c r="C2419" s="14"/>
      <c r="D2419" s="9"/>
      <c r="E2419" s="10"/>
    </row>
    <row r="2420" ht="15.75" hidden="1" customHeight="1">
      <c r="A2420" s="17" t="s">
        <v>3063</v>
      </c>
      <c r="B2420" s="4"/>
      <c r="C2420" s="4"/>
      <c r="D2420" s="4"/>
      <c r="E2420" s="5"/>
    </row>
    <row r="2421" ht="15.75" hidden="1" customHeight="1">
      <c r="A2421" s="18" t="s">
        <v>3064</v>
      </c>
      <c r="B2421" s="19" t="s">
        <v>3065</v>
      </c>
      <c r="C2421" s="20" t="s">
        <v>3066</v>
      </c>
      <c r="D2421" s="19" t="s">
        <v>3067</v>
      </c>
      <c r="E2421" s="21" t="s">
        <v>13</v>
      </c>
    </row>
    <row r="2422" ht="15.75" hidden="1" customHeight="1">
      <c r="A2422" s="22" t="s">
        <v>3068</v>
      </c>
      <c r="B2422" s="23">
        <v>34169.0</v>
      </c>
      <c r="C2422" s="24">
        <v>25660.0</v>
      </c>
      <c r="D2422" s="25">
        <v>-8509.0</v>
      </c>
      <c r="E2422" s="26" t="s">
        <v>4018</v>
      </c>
    </row>
    <row r="2423" ht="15.75" hidden="1" customHeight="1">
      <c r="A2423" s="22" t="s">
        <v>3069</v>
      </c>
      <c r="B2423" s="23">
        <v>37476.5</v>
      </c>
      <c r="C2423" s="24">
        <v>37476.5</v>
      </c>
      <c r="D2423" s="25">
        <v>0.0</v>
      </c>
      <c r="E2423" s="26"/>
    </row>
    <row r="2424" ht="15.75" hidden="1" customHeight="1">
      <c r="A2424" s="22" t="s">
        <v>3070</v>
      </c>
      <c r="B2424" s="23">
        <v>0.0</v>
      </c>
      <c r="C2424" s="24"/>
      <c r="D2424" s="25">
        <v>0.0</v>
      </c>
      <c r="E2424" s="26" t="s">
        <v>3071</v>
      </c>
    </row>
    <row r="2425" ht="15.75" hidden="1" customHeight="1">
      <c r="A2425" s="22" t="s">
        <v>3072</v>
      </c>
      <c r="B2425" s="23">
        <v>4500.0</v>
      </c>
      <c r="C2425" s="24">
        <v>8500.0</v>
      </c>
      <c r="D2425" s="25">
        <v>4000.0</v>
      </c>
      <c r="E2425" s="26" t="s">
        <v>4019</v>
      </c>
    </row>
    <row r="2426" ht="15.75" hidden="1" customHeight="1">
      <c r="A2426" s="27" t="s">
        <v>3074</v>
      </c>
      <c r="B2426" s="23">
        <v>0.0</v>
      </c>
      <c r="C2426" s="24"/>
      <c r="D2426" s="25">
        <v>0.0</v>
      </c>
      <c r="E2426" s="26"/>
    </row>
    <row r="2427" ht="15.75" hidden="1" customHeight="1">
      <c r="A2427" s="27" t="s">
        <v>3075</v>
      </c>
      <c r="B2427" s="23">
        <v>166.0</v>
      </c>
      <c r="C2427" s="24">
        <v>5676.0</v>
      </c>
      <c r="D2427" s="25">
        <v>5510.0</v>
      </c>
      <c r="E2427" s="26" t="s">
        <v>4020</v>
      </c>
    </row>
    <row r="2428" ht="15.75" hidden="1" customHeight="1">
      <c r="A2428" s="27" t="s">
        <v>3077</v>
      </c>
      <c r="B2428" s="23">
        <v>1010.0</v>
      </c>
      <c r="C2428" s="24">
        <v>1010.0</v>
      </c>
      <c r="D2428" s="25">
        <v>0.0</v>
      </c>
      <c r="E2428" s="26" t="s">
        <v>4021</v>
      </c>
    </row>
    <row r="2429" ht="15.75" hidden="1" customHeight="1">
      <c r="A2429" s="27" t="s">
        <v>3078</v>
      </c>
      <c r="B2429" s="23">
        <v>4080.0</v>
      </c>
      <c r="C2429" s="24">
        <v>4080.0</v>
      </c>
      <c r="D2429" s="25">
        <v>0.0</v>
      </c>
      <c r="E2429" s="26"/>
    </row>
    <row r="2430" ht="15.75" hidden="1" customHeight="1">
      <c r="A2430" s="28" t="s">
        <v>3079</v>
      </c>
      <c r="B2430" s="23">
        <v>93929.0</v>
      </c>
      <c r="C2430" s="23">
        <v>93929.0</v>
      </c>
      <c r="D2430" s="25">
        <v>0.0</v>
      </c>
      <c r="E2430" s="26"/>
    </row>
    <row r="2431" ht="15.75" hidden="1" customHeight="1">
      <c r="A2431" s="28" t="s">
        <v>3080</v>
      </c>
      <c r="B2431" s="23">
        <v>39718.0</v>
      </c>
      <c r="C2431" s="7">
        <v>39295.0</v>
      </c>
      <c r="D2431" s="25">
        <v>-423.0</v>
      </c>
      <c r="E2431" s="26"/>
    </row>
    <row r="2432" ht="15.75" hidden="1" customHeight="1">
      <c r="A2432" s="28" t="s">
        <v>3081</v>
      </c>
      <c r="B2432" s="23">
        <v>95487.0</v>
      </c>
      <c r="C2432" s="7">
        <v>95118.0</v>
      </c>
      <c r="D2432" s="25">
        <v>-369.0</v>
      </c>
      <c r="E2432" s="26"/>
    </row>
    <row r="2433" ht="15.75" hidden="1" customHeight="1">
      <c r="A2433" s="28" t="s">
        <v>3082</v>
      </c>
      <c r="B2433" s="23">
        <v>98615.0</v>
      </c>
      <c r="C2433" s="7">
        <v>98615.0</v>
      </c>
      <c r="D2433" s="25">
        <v>0.0</v>
      </c>
      <c r="E2433" s="26"/>
    </row>
    <row r="2434" ht="15.75" hidden="1" customHeight="1">
      <c r="A2434" s="28" t="s">
        <v>3084</v>
      </c>
      <c r="B2434" s="23">
        <v>393.0</v>
      </c>
      <c r="C2434" s="7">
        <v>393.0</v>
      </c>
      <c r="D2434" s="25">
        <v>0.0</v>
      </c>
      <c r="E2434" s="26"/>
    </row>
    <row r="2435" ht="15.75" hidden="1" customHeight="1">
      <c r="A2435" s="28" t="s">
        <v>3085</v>
      </c>
      <c r="B2435" s="23">
        <v>10357.0</v>
      </c>
      <c r="C2435" s="7">
        <v>10357.0</v>
      </c>
      <c r="D2435" s="25">
        <v>0.0</v>
      </c>
      <c r="E2435" s="26"/>
    </row>
    <row r="2436" ht="15.75" hidden="1" customHeight="1">
      <c r="A2436" s="29" t="s">
        <v>3086</v>
      </c>
      <c r="B2436" s="23">
        <v>409543.0</v>
      </c>
      <c r="C2436" s="7">
        <v>408751.0</v>
      </c>
      <c r="D2436" s="25">
        <v>-792.0</v>
      </c>
      <c r="E2436" s="26"/>
    </row>
    <row r="2437" ht="15.75" hidden="1" customHeight="1">
      <c r="A2437" s="30" t="s">
        <v>3087</v>
      </c>
      <c r="B2437" s="31">
        <v>0.5</v>
      </c>
      <c r="C2437" s="25">
        <v>1001.5</v>
      </c>
      <c r="D2437" s="25">
        <v>1001.0</v>
      </c>
      <c r="E2437" s="32" t="s">
        <v>4017</v>
      </c>
    </row>
    <row r="2438" ht="15.75" hidden="1" customHeight="1"/>
    <row r="2439" ht="15.75" hidden="1" customHeight="1"/>
    <row r="2440" ht="15.75" hidden="1" customHeight="1">
      <c r="A2440" s="3" t="s">
        <v>3059</v>
      </c>
      <c r="B2440" s="4"/>
      <c r="C2440" s="4"/>
      <c r="D2440" s="4"/>
      <c r="E2440" s="5"/>
    </row>
    <row r="2441" ht="15.75" hidden="1" customHeight="1">
      <c r="A2441" s="8"/>
      <c r="B2441" s="9"/>
      <c r="C2441" s="9"/>
      <c r="D2441" s="9"/>
      <c r="E2441" s="10"/>
    </row>
    <row r="2442" ht="15.75" hidden="1" customHeight="1">
      <c r="A2442" s="3" t="s">
        <v>3061</v>
      </c>
      <c r="B2442" s="4"/>
      <c r="C2442" s="4"/>
      <c r="D2442" s="4"/>
      <c r="E2442" s="5"/>
    </row>
    <row r="2443" ht="15.75" hidden="1" customHeight="1">
      <c r="A2443" s="8"/>
      <c r="B2443" s="9"/>
      <c r="C2443" s="9"/>
      <c r="D2443" s="9"/>
      <c r="E2443" s="10"/>
    </row>
    <row r="2444" ht="15.75" hidden="1" customHeight="1">
      <c r="A2444" s="11">
        <v>45992.0</v>
      </c>
      <c r="B2444" s="4"/>
      <c r="C2444" s="12" t="s">
        <v>3062</v>
      </c>
      <c r="D2444" s="13">
        <v>45998.0</v>
      </c>
      <c r="E2444" s="5"/>
    </row>
    <row r="2445" ht="15.75" hidden="1" customHeight="1">
      <c r="A2445" s="8"/>
      <c r="B2445" s="9"/>
      <c r="C2445" s="14"/>
      <c r="D2445" s="9"/>
      <c r="E2445" s="10"/>
    </row>
    <row r="2446" ht="15.75" hidden="1" customHeight="1">
      <c r="A2446" s="44" t="s">
        <v>3898</v>
      </c>
      <c r="B2446" s="5"/>
      <c r="C2446" s="14"/>
      <c r="D2446" s="45" t="s">
        <v>3899</v>
      </c>
      <c r="E2446" s="5"/>
    </row>
    <row r="2447" ht="15.75" hidden="1" customHeight="1">
      <c r="A2447" s="8"/>
      <c r="B2447" s="10"/>
      <c r="C2447" s="14"/>
      <c r="D2447" s="9"/>
      <c r="E2447" s="10"/>
    </row>
    <row r="2448" ht="15.75" hidden="1" customHeight="1">
      <c r="A2448" s="17" t="s">
        <v>3063</v>
      </c>
      <c r="B2448" s="4"/>
      <c r="C2448" s="4"/>
      <c r="D2448" s="4"/>
      <c r="E2448" s="5"/>
    </row>
    <row r="2449" ht="15.75" hidden="1" customHeight="1">
      <c r="A2449" s="18" t="s">
        <v>3064</v>
      </c>
      <c r="B2449" s="19" t="s">
        <v>3065</v>
      </c>
      <c r="C2449" s="20" t="s">
        <v>3066</v>
      </c>
      <c r="D2449" s="19" t="s">
        <v>3067</v>
      </c>
      <c r="E2449" s="21" t="s">
        <v>13</v>
      </c>
    </row>
    <row r="2450" ht="15.75" hidden="1" customHeight="1">
      <c r="A2450" s="22" t="s">
        <v>3068</v>
      </c>
      <c r="B2450" s="23">
        <v>34169.0</v>
      </c>
      <c r="C2450" s="24">
        <v>25660.0</v>
      </c>
      <c r="D2450" s="25">
        <v>-8509.0</v>
      </c>
      <c r="E2450" s="26" t="s">
        <v>4018</v>
      </c>
    </row>
    <row r="2451" ht="15.75" hidden="1" customHeight="1">
      <c r="A2451" s="22" t="s">
        <v>3069</v>
      </c>
      <c r="B2451" s="23">
        <v>37476.5</v>
      </c>
      <c r="C2451" s="24">
        <v>37476.5</v>
      </c>
      <c r="D2451" s="25">
        <v>0.0</v>
      </c>
      <c r="E2451" s="26"/>
    </row>
    <row r="2452" ht="15.75" hidden="1" customHeight="1">
      <c r="A2452" s="22" t="s">
        <v>3070</v>
      </c>
      <c r="B2452" s="23">
        <v>0.0</v>
      </c>
      <c r="C2452" s="24"/>
      <c r="D2452" s="25">
        <v>0.0</v>
      </c>
      <c r="E2452" s="26" t="s">
        <v>3071</v>
      </c>
    </row>
    <row r="2453" ht="15.75" hidden="1" customHeight="1">
      <c r="A2453" s="22" t="s">
        <v>3072</v>
      </c>
      <c r="B2453" s="23">
        <v>4500.0</v>
      </c>
      <c r="C2453" s="24">
        <v>8500.0</v>
      </c>
      <c r="D2453" s="25">
        <v>4000.0</v>
      </c>
      <c r="E2453" s="26" t="s">
        <v>4019</v>
      </c>
    </row>
    <row r="2454" ht="15.75" hidden="1" customHeight="1">
      <c r="A2454" s="27" t="s">
        <v>3074</v>
      </c>
      <c r="B2454" s="23">
        <v>0.0</v>
      </c>
      <c r="C2454" s="24"/>
      <c r="D2454" s="25">
        <v>0.0</v>
      </c>
      <c r="E2454" s="26"/>
    </row>
    <row r="2455" ht="15.75" hidden="1" customHeight="1">
      <c r="A2455" s="27" t="s">
        <v>3075</v>
      </c>
      <c r="B2455" s="23">
        <v>166.0</v>
      </c>
      <c r="C2455" s="24">
        <v>5676.0</v>
      </c>
      <c r="D2455" s="25">
        <v>5510.0</v>
      </c>
      <c r="E2455" s="26" t="s">
        <v>4020</v>
      </c>
    </row>
    <row r="2456" ht="15.75" hidden="1" customHeight="1">
      <c r="A2456" s="27" t="s">
        <v>3077</v>
      </c>
      <c r="B2456" s="23">
        <v>1010.0</v>
      </c>
      <c r="C2456" s="24">
        <v>1010.0</v>
      </c>
      <c r="D2456" s="25">
        <v>0.0</v>
      </c>
      <c r="E2456" s="26" t="s">
        <v>4021</v>
      </c>
    </row>
    <row r="2457" ht="15.75" hidden="1" customHeight="1">
      <c r="A2457" s="27" t="s">
        <v>3078</v>
      </c>
      <c r="B2457" s="23">
        <v>4080.0</v>
      </c>
      <c r="C2457" s="24">
        <v>4080.0</v>
      </c>
      <c r="D2457" s="25">
        <v>0.0</v>
      </c>
      <c r="E2457" s="26"/>
    </row>
    <row r="2458" ht="15.75" hidden="1" customHeight="1">
      <c r="A2458" s="28" t="s">
        <v>3079</v>
      </c>
      <c r="B2458" s="23">
        <v>93929.0</v>
      </c>
      <c r="C2458" s="23">
        <v>93929.0</v>
      </c>
      <c r="D2458" s="25">
        <v>0.0</v>
      </c>
      <c r="E2458" s="26"/>
    </row>
    <row r="2459" ht="15.75" hidden="1" customHeight="1">
      <c r="A2459" s="28" t="s">
        <v>3080</v>
      </c>
      <c r="B2459" s="23">
        <v>39718.0</v>
      </c>
      <c r="C2459" s="7">
        <v>39295.0</v>
      </c>
      <c r="D2459" s="25">
        <v>-423.0</v>
      </c>
      <c r="E2459" s="26"/>
    </row>
    <row r="2460" ht="15.75" hidden="1" customHeight="1">
      <c r="A2460" s="28" t="s">
        <v>3081</v>
      </c>
      <c r="B2460" s="23">
        <v>95487.0</v>
      </c>
      <c r="C2460" s="7">
        <v>95118.0</v>
      </c>
      <c r="D2460" s="25">
        <v>-369.0</v>
      </c>
      <c r="E2460" s="26"/>
    </row>
    <row r="2461" ht="15.75" hidden="1" customHeight="1">
      <c r="A2461" s="28" t="s">
        <v>3082</v>
      </c>
      <c r="B2461" s="23">
        <v>98615.0</v>
      </c>
      <c r="C2461" s="7">
        <v>98615.0</v>
      </c>
      <c r="D2461" s="25">
        <v>0.0</v>
      </c>
      <c r="E2461" s="26"/>
    </row>
    <row r="2462" ht="15.75" hidden="1" customHeight="1">
      <c r="A2462" s="28" t="s">
        <v>3084</v>
      </c>
      <c r="B2462" s="23">
        <v>393.0</v>
      </c>
      <c r="C2462" s="7">
        <v>393.0</v>
      </c>
      <c r="D2462" s="25">
        <v>0.0</v>
      </c>
      <c r="E2462" s="26"/>
    </row>
    <row r="2463" ht="15.75" hidden="1" customHeight="1">
      <c r="A2463" s="28" t="s">
        <v>3085</v>
      </c>
      <c r="B2463" s="23">
        <v>10357.0</v>
      </c>
      <c r="C2463" s="7">
        <v>10357.0</v>
      </c>
      <c r="D2463" s="25">
        <v>0.0</v>
      </c>
      <c r="E2463" s="26"/>
    </row>
    <row r="2464" ht="15.75" hidden="1" customHeight="1">
      <c r="A2464" s="29" t="s">
        <v>3086</v>
      </c>
      <c r="B2464" s="23">
        <v>409543.0</v>
      </c>
      <c r="C2464" s="7">
        <v>408751.0</v>
      </c>
      <c r="D2464" s="25">
        <v>-792.0</v>
      </c>
      <c r="E2464" s="26"/>
    </row>
    <row r="2465" ht="15.75" hidden="1" customHeight="1">
      <c r="A2465" s="30" t="s">
        <v>3087</v>
      </c>
      <c r="B2465" s="31">
        <v>0.5</v>
      </c>
      <c r="C2465" s="25">
        <v>1001.5</v>
      </c>
      <c r="D2465" s="25">
        <v>1001.0</v>
      </c>
      <c r="E2465" s="32" t="s">
        <v>4017</v>
      </c>
    </row>
    <row r="2466" ht="15.75" hidden="1" customHeight="1"/>
    <row r="2467" ht="15.75" hidden="1" customHeight="1"/>
    <row r="2468" ht="15.75" hidden="1" customHeight="1">
      <c r="A2468" s="3" t="s">
        <v>3059</v>
      </c>
      <c r="B2468" s="4"/>
      <c r="C2468" s="4"/>
      <c r="D2468" s="4"/>
      <c r="E2468" s="5"/>
    </row>
    <row r="2469" ht="15.75" hidden="1" customHeight="1">
      <c r="A2469" s="8"/>
      <c r="B2469" s="9"/>
      <c r="C2469" s="9"/>
      <c r="D2469" s="9"/>
      <c r="E2469" s="10"/>
    </row>
    <row r="2470" ht="15.75" hidden="1" customHeight="1">
      <c r="A2470" s="3" t="s">
        <v>3061</v>
      </c>
      <c r="B2470" s="4"/>
      <c r="C2470" s="4"/>
      <c r="D2470" s="4"/>
      <c r="E2470" s="5"/>
    </row>
    <row r="2471" ht="15.75" hidden="1" customHeight="1">
      <c r="A2471" s="8"/>
      <c r="B2471" s="9"/>
      <c r="C2471" s="9"/>
      <c r="D2471" s="9"/>
      <c r="E2471" s="10"/>
    </row>
    <row r="2472" ht="15.75" hidden="1" customHeight="1">
      <c r="A2472" s="11">
        <v>45999.0</v>
      </c>
      <c r="B2472" s="4"/>
      <c r="C2472" s="12" t="s">
        <v>3062</v>
      </c>
      <c r="D2472" s="13">
        <v>46005.0</v>
      </c>
      <c r="E2472" s="5"/>
    </row>
    <row r="2473" ht="15.75" hidden="1" customHeight="1">
      <c r="A2473" s="8"/>
      <c r="B2473" s="9"/>
      <c r="C2473" s="14"/>
      <c r="D2473" s="9"/>
      <c r="E2473" s="10"/>
    </row>
    <row r="2474" ht="15.75" hidden="1" customHeight="1">
      <c r="A2474" s="44" t="s">
        <v>3898</v>
      </c>
      <c r="B2474" s="5"/>
      <c r="C2474" s="14"/>
      <c r="D2474" s="45" t="s">
        <v>3899</v>
      </c>
      <c r="E2474" s="5"/>
    </row>
    <row r="2475" ht="15.75" hidden="1" customHeight="1">
      <c r="A2475" s="8"/>
      <c r="B2475" s="10"/>
      <c r="C2475" s="14"/>
      <c r="D2475" s="9"/>
      <c r="E2475" s="10"/>
    </row>
    <row r="2476" ht="15.75" hidden="1" customHeight="1">
      <c r="A2476" s="17" t="s">
        <v>3063</v>
      </c>
      <c r="B2476" s="4"/>
      <c r="C2476" s="4"/>
      <c r="D2476" s="4"/>
      <c r="E2476" s="5"/>
    </row>
    <row r="2477" ht="15.75" hidden="1" customHeight="1">
      <c r="A2477" s="18" t="s">
        <v>3064</v>
      </c>
      <c r="B2477" s="19" t="s">
        <v>3065</v>
      </c>
      <c r="C2477" s="20" t="s">
        <v>3066</v>
      </c>
      <c r="D2477" s="19" t="s">
        <v>3067</v>
      </c>
      <c r="E2477" s="21" t="s">
        <v>13</v>
      </c>
    </row>
    <row r="2478" ht="15.75" hidden="1" customHeight="1">
      <c r="A2478" s="22" t="s">
        <v>3068</v>
      </c>
      <c r="B2478" s="23">
        <v>34123.0</v>
      </c>
      <c r="C2478" s="24">
        <v>14000.0</v>
      </c>
      <c r="D2478" s="25">
        <v>-20123.0</v>
      </c>
      <c r="E2478" s="26"/>
    </row>
    <row r="2479" ht="15.75" hidden="1" customHeight="1">
      <c r="A2479" s="22" t="s">
        <v>3069</v>
      </c>
      <c r="B2479" s="23">
        <v>43162.0</v>
      </c>
      <c r="C2479" s="24">
        <v>43162.0</v>
      </c>
      <c r="D2479" s="25">
        <v>0.0</v>
      </c>
      <c r="E2479" s="26"/>
    </row>
    <row r="2480" ht="15.75" hidden="1" customHeight="1">
      <c r="A2480" s="22" t="s">
        <v>3070</v>
      </c>
      <c r="B2480" s="23">
        <v>655.0</v>
      </c>
      <c r="C2480" s="24">
        <v>655.0</v>
      </c>
      <c r="D2480" s="25">
        <v>0.0</v>
      </c>
      <c r="E2480" s="26" t="s">
        <v>3071</v>
      </c>
    </row>
    <row r="2481" ht="15.75" hidden="1" customHeight="1">
      <c r="A2481" s="22" t="s">
        <v>3072</v>
      </c>
      <c r="B2481" s="23">
        <v>5500.0</v>
      </c>
      <c r="C2481" s="24">
        <v>7500.0</v>
      </c>
      <c r="D2481" s="25">
        <v>2000.0</v>
      </c>
      <c r="E2481" s="26" t="s">
        <v>4022</v>
      </c>
    </row>
    <row r="2482" ht="15.75" hidden="1" customHeight="1">
      <c r="A2482" s="27" t="s">
        <v>3074</v>
      </c>
      <c r="B2482" s="23">
        <v>0.0</v>
      </c>
      <c r="C2482" s="24"/>
      <c r="D2482" s="25">
        <v>0.0</v>
      </c>
      <c r="E2482" s="26"/>
    </row>
    <row r="2483" ht="15.75" hidden="1" customHeight="1">
      <c r="A2483" s="27" t="s">
        <v>3075</v>
      </c>
      <c r="B2483" s="23">
        <v>0.0</v>
      </c>
      <c r="C2483" s="24">
        <v>18188.0</v>
      </c>
      <c r="D2483" s="25">
        <v>18188.0</v>
      </c>
      <c r="E2483" s="26" t="s">
        <v>4010</v>
      </c>
    </row>
    <row r="2484" ht="15.75" hidden="1" customHeight="1">
      <c r="A2484" s="27" t="s">
        <v>3077</v>
      </c>
      <c r="B2484" s="23">
        <v>4309.0</v>
      </c>
      <c r="C2484" s="24">
        <v>4309.0</v>
      </c>
      <c r="D2484" s="25">
        <v>0.0</v>
      </c>
      <c r="E2484" s="26"/>
    </row>
    <row r="2485" ht="15.75" hidden="1" customHeight="1">
      <c r="A2485" s="27" t="s">
        <v>3078</v>
      </c>
      <c r="B2485" s="23">
        <v>5240.0</v>
      </c>
      <c r="C2485" s="24">
        <v>5200.0</v>
      </c>
      <c r="D2485" s="25">
        <v>-40.0</v>
      </c>
      <c r="E2485" s="26"/>
    </row>
    <row r="2486" ht="15.75" hidden="1" customHeight="1">
      <c r="A2486" s="28" t="s">
        <v>3079</v>
      </c>
      <c r="B2486" s="23">
        <v>101193.0</v>
      </c>
      <c r="C2486" s="23">
        <v>101193.0</v>
      </c>
      <c r="D2486" s="25">
        <v>0.0</v>
      </c>
      <c r="E2486" s="26"/>
    </row>
    <row r="2487" ht="15.75" hidden="1" customHeight="1">
      <c r="A2487" s="28" t="s">
        <v>3080</v>
      </c>
      <c r="B2487" s="23">
        <v>34074.0</v>
      </c>
      <c r="C2487" s="7">
        <v>34074.0</v>
      </c>
      <c r="D2487" s="25">
        <v>0.0</v>
      </c>
      <c r="E2487" s="26"/>
    </row>
    <row r="2488" ht="15.75" hidden="1" customHeight="1">
      <c r="A2488" s="28" t="s">
        <v>3081</v>
      </c>
      <c r="B2488" s="23">
        <v>92760.0</v>
      </c>
      <c r="C2488" s="7">
        <v>92760.0</v>
      </c>
      <c r="D2488" s="25">
        <v>0.0</v>
      </c>
      <c r="E2488" s="26"/>
    </row>
    <row r="2489" ht="15.75" hidden="1" customHeight="1">
      <c r="A2489" s="28" t="s">
        <v>3082</v>
      </c>
      <c r="B2489" s="23">
        <v>105442.0</v>
      </c>
      <c r="C2489" s="7">
        <v>105442.0</v>
      </c>
      <c r="D2489" s="25">
        <v>0.0</v>
      </c>
      <c r="E2489" s="26"/>
    </row>
    <row r="2490" ht="15.75" hidden="1" customHeight="1">
      <c r="A2490" s="28" t="s">
        <v>3084</v>
      </c>
      <c r="B2490" s="23">
        <v>0.0</v>
      </c>
      <c r="C2490" s="7">
        <v>0.0</v>
      </c>
      <c r="D2490" s="25">
        <v>0.0</v>
      </c>
      <c r="E2490" s="26"/>
    </row>
    <row r="2491" ht="15.75" hidden="1" customHeight="1">
      <c r="A2491" s="28" t="s">
        <v>3085</v>
      </c>
      <c r="B2491" s="23">
        <v>14717.0</v>
      </c>
      <c r="C2491" s="7">
        <v>14717.0</v>
      </c>
      <c r="D2491" s="25">
        <v>0.0</v>
      </c>
      <c r="E2491" s="26"/>
    </row>
    <row r="2492" ht="15.75" hidden="1" customHeight="1">
      <c r="A2492" s="29" t="s">
        <v>3086</v>
      </c>
      <c r="B2492" s="23">
        <v>426449.0</v>
      </c>
      <c r="C2492" s="7">
        <v>426449.0</v>
      </c>
      <c r="D2492" s="25">
        <v>0.0</v>
      </c>
      <c r="E2492" s="26"/>
    </row>
    <row r="2493" ht="15.75" hidden="1" customHeight="1">
      <c r="A2493" s="30" t="s">
        <v>3087</v>
      </c>
      <c r="B2493" s="31">
        <v>9.0</v>
      </c>
      <c r="C2493" s="25">
        <v>34.0</v>
      </c>
      <c r="D2493" s="25">
        <v>25.0</v>
      </c>
      <c r="E2493" s="32"/>
    </row>
    <row r="2494" ht="15.75" hidden="1" customHeight="1"/>
    <row r="2495" ht="15.75" hidden="1" customHeight="1"/>
    <row r="2496" ht="15.75" hidden="1" customHeight="1">
      <c r="A2496" s="3" t="s">
        <v>3059</v>
      </c>
      <c r="B2496" s="4"/>
      <c r="C2496" s="4"/>
      <c r="D2496" s="4"/>
      <c r="E2496" s="5"/>
    </row>
    <row r="2497" ht="15.75" hidden="1" customHeight="1">
      <c r="A2497" s="8"/>
      <c r="B2497" s="9"/>
      <c r="C2497" s="9"/>
      <c r="D2497" s="9"/>
      <c r="E2497" s="10"/>
    </row>
    <row r="2498" ht="15.75" hidden="1" customHeight="1">
      <c r="A2498" s="3" t="s">
        <v>3061</v>
      </c>
      <c r="B2498" s="4"/>
      <c r="C2498" s="4"/>
      <c r="D2498" s="4"/>
      <c r="E2498" s="5"/>
    </row>
    <row r="2499" ht="15.75" hidden="1" customHeight="1">
      <c r="A2499" s="8"/>
      <c r="B2499" s="9"/>
      <c r="C2499" s="9"/>
      <c r="D2499" s="9"/>
      <c r="E2499" s="10"/>
    </row>
    <row r="2500" ht="15.75" hidden="1" customHeight="1">
      <c r="A2500" s="11">
        <v>45999.0</v>
      </c>
      <c r="B2500" s="4"/>
      <c r="C2500" s="12" t="s">
        <v>3062</v>
      </c>
      <c r="D2500" s="13">
        <v>46005.0</v>
      </c>
      <c r="E2500" s="5"/>
    </row>
    <row r="2501" ht="15.75" hidden="1" customHeight="1">
      <c r="A2501" s="8"/>
      <c r="B2501" s="9"/>
      <c r="C2501" s="14"/>
      <c r="D2501" s="9"/>
      <c r="E2501" s="10"/>
    </row>
    <row r="2502" ht="15.75" hidden="1" customHeight="1">
      <c r="A2502" s="44" t="s">
        <v>3898</v>
      </c>
      <c r="B2502" s="5"/>
      <c r="C2502" s="14"/>
      <c r="D2502" s="45" t="s">
        <v>3899</v>
      </c>
      <c r="E2502" s="5"/>
    </row>
    <row r="2503" ht="15.75" hidden="1" customHeight="1">
      <c r="A2503" s="8"/>
      <c r="B2503" s="10"/>
      <c r="C2503" s="14"/>
      <c r="D2503" s="9"/>
      <c r="E2503" s="10"/>
    </row>
    <row r="2504" ht="15.75" hidden="1" customHeight="1">
      <c r="A2504" s="17" t="s">
        <v>3063</v>
      </c>
      <c r="B2504" s="4"/>
      <c r="C2504" s="4"/>
      <c r="D2504" s="4"/>
      <c r="E2504" s="5"/>
    </row>
    <row r="2505" ht="15.75" hidden="1" customHeight="1">
      <c r="A2505" s="18" t="s">
        <v>3064</v>
      </c>
      <c r="B2505" s="19" t="s">
        <v>3065</v>
      </c>
      <c r="C2505" s="20" t="s">
        <v>3066</v>
      </c>
      <c r="D2505" s="19" t="s">
        <v>3067</v>
      </c>
      <c r="E2505" s="21" t="s">
        <v>13</v>
      </c>
    </row>
    <row r="2506" ht="15.75" hidden="1" customHeight="1">
      <c r="A2506" s="22" t="s">
        <v>3068</v>
      </c>
      <c r="B2506" s="23">
        <v>34123.0</v>
      </c>
      <c r="C2506" s="24">
        <v>14000.0</v>
      </c>
      <c r="D2506" s="25">
        <v>-20123.0</v>
      </c>
      <c r="E2506" s="26"/>
    </row>
    <row r="2507" ht="15.75" hidden="1" customHeight="1">
      <c r="A2507" s="22" t="s">
        <v>3069</v>
      </c>
      <c r="B2507" s="23">
        <v>43162.0</v>
      </c>
      <c r="C2507" s="24">
        <v>43162.0</v>
      </c>
      <c r="D2507" s="25">
        <v>0.0</v>
      </c>
      <c r="E2507" s="26"/>
    </row>
    <row r="2508" ht="15.75" hidden="1" customHeight="1">
      <c r="A2508" s="22" t="s">
        <v>3070</v>
      </c>
      <c r="B2508" s="23">
        <v>655.0</v>
      </c>
      <c r="C2508" s="24">
        <v>655.0</v>
      </c>
      <c r="D2508" s="25">
        <v>0.0</v>
      </c>
      <c r="E2508" s="26" t="s">
        <v>3071</v>
      </c>
    </row>
    <row r="2509" ht="15.75" hidden="1" customHeight="1">
      <c r="A2509" s="22" t="s">
        <v>3072</v>
      </c>
      <c r="B2509" s="23">
        <v>5500.0</v>
      </c>
      <c r="C2509" s="24">
        <v>7500.0</v>
      </c>
      <c r="D2509" s="25">
        <v>2000.0</v>
      </c>
      <c r="E2509" s="26" t="s">
        <v>4022</v>
      </c>
    </row>
    <row r="2510" ht="15.75" hidden="1" customHeight="1">
      <c r="A2510" s="27" t="s">
        <v>3074</v>
      </c>
      <c r="B2510" s="23">
        <v>0.0</v>
      </c>
      <c r="C2510" s="24"/>
      <c r="D2510" s="25">
        <v>0.0</v>
      </c>
      <c r="E2510" s="26"/>
    </row>
    <row r="2511" ht="15.75" hidden="1" customHeight="1">
      <c r="A2511" s="27" t="s">
        <v>3075</v>
      </c>
      <c r="B2511" s="23">
        <v>0.0</v>
      </c>
      <c r="C2511" s="24">
        <v>18188.0</v>
      </c>
      <c r="D2511" s="25">
        <v>18188.0</v>
      </c>
      <c r="E2511" s="26" t="s">
        <v>4010</v>
      </c>
    </row>
    <row r="2512" ht="15.75" hidden="1" customHeight="1">
      <c r="A2512" s="27" t="s">
        <v>3077</v>
      </c>
      <c r="B2512" s="23">
        <v>4309.0</v>
      </c>
      <c r="C2512" s="24">
        <v>4309.0</v>
      </c>
      <c r="D2512" s="25">
        <v>0.0</v>
      </c>
      <c r="E2512" s="26" t="s">
        <v>4023</v>
      </c>
    </row>
    <row r="2513" ht="15.75" hidden="1" customHeight="1">
      <c r="A2513" s="27" t="s">
        <v>3078</v>
      </c>
      <c r="B2513" s="23">
        <v>5240.0</v>
      </c>
      <c r="C2513" s="24">
        <v>5200.0</v>
      </c>
      <c r="D2513" s="25">
        <v>-40.0</v>
      </c>
      <c r="E2513" s="26"/>
    </row>
    <row r="2514" ht="15.75" hidden="1" customHeight="1">
      <c r="A2514" s="28" t="s">
        <v>3079</v>
      </c>
      <c r="B2514" s="23">
        <v>101193.0</v>
      </c>
      <c r="C2514" s="23">
        <v>101193.0</v>
      </c>
      <c r="D2514" s="25">
        <v>0.0</v>
      </c>
      <c r="E2514" s="26"/>
    </row>
    <row r="2515" ht="15.75" hidden="1" customHeight="1">
      <c r="A2515" s="28" t="s">
        <v>3080</v>
      </c>
      <c r="B2515" s="23">
        <v>34074.0</v>
      </c>
      <c r="C2515" s="7">
        <v>34074.0</v>
      </c>
      <c r="D2515" s="25">
        <v>0.0</v>
      </c>
      <c r="E2515" s="26"/>
    </row>
    <row r="2516" ht="15.75" hidden="1" customHeight="1">
      <c r="A2516" s="28" t="s">
        <v>3081</v>
      </c>
      <c r="B2516" s="23">
        <v>92760.0</v>
      </c>
      <c r="C2516" s="7">
        <v>92760.0</v>
      </c>
      <c r="D2516" s="25">
        <v>0.0</v>
      </c>
      <c r="E2516" s="26"/>
    </row>
    <row r="2517" ht="15.75" hidden="1" customHeight="1">
      <c r="A2517" s="28" t="s">
        <v>3082</v>
      </c>
      <c r="B2517" s="23">
        <v>105442.0</v>
      </c>
      <c r="C2517" s="7">
        <v>105442.0</v>
      </c>
      <c r="D2517" s="25">
        <v>0.0</v>
      </c>
      <c r="E2517" s="26"/>
    </row>
    <row r="2518" ht="15.75" hidden="1" customHeight="1">
      <c r="A2518" s="28" t="s">
        <v>3084</v>
      </c>
      <c r="B2518" s="23">
        <v>0.0</v>
      </c>
      <c r="C2518" s="7">
        <v>0.0</v>
      </c>
      <c r="D2518" s="25">
        <v>0.0</v>
      </c>
      <c r="E2518" s="26"/>
    </row>
    <row r="2519" ht="15.75" hidden="1" customHeight="1">
      <c r="A2519" s="28" t="s">
        <v>3085</v>
      </c>
      <c r="B2519" s="23">
        <v>14717.0</v>
      </c>
      <c r="C2519" s="7">
        <v>14717.0</v>
      </c>
      <c r="D2519" s="25">
        <v>0.0</v>
      </c>
      <c r="E2519" s="26"/>
    </row>
    <row r="2520" ht="15.75" hidden="1" customHeight="1">
      <c r="A2520" s="29" t="s">
        <v>3086</v>
      </c>
      <c r="B2520" s="23">
        <v>426449.0</v>
      </c>
      <c r="C2520" s="7">
        <v>426449.0</v>
      </c>
      <c r="D2520" s="25">
        <v>0.0</v>
      </c>
      <c r="E2520" s="26"/>
    </row>
    <row r="2521" ht="15.75" hidden="1" customHeight="1">
      <c r="A2521" s="30" t="s">
        <v>3087</v>
      </c>
      <c r="B2521" s="31">
        <v>9.0</v>
      </c>
      <c r="C2521" s="25">
        <v>34.0</v>
      </c>
      <c r="D2521" s="25">
        <v>25.0</v>
      </c>
      <c r="E2521" s="32"/>
    </row>
    <row r="2522" ht="15.75" hidden="1" customHeight="1"/>
    <row r="2523" ht="15.75" hidden="1" customHeight="1"/>
    <row r="2524" ht="15.75" hidden="1" customHeight="1">
      <c r="A2524" s="3" t="s">
        <v>3059</v>
      </c>
      <c r="B2524" s="4"/>
      <c r="C2524" s="4"/>
      <c r="D2524" s="4"/>
      <c r="E2524" s="5"/>
    </row>
    <row r="2525" ht="15.75" hidden="1" customHeight="1">
      <c r="A2525" s="8"/>
      <c r="B2525" s="9"/>
      <c r="C2525" s="9"/>
      <c r="D2525" s="9"/>
      <c r="E2525" s="10"/>
    </row>
    <row r="2526" ht="15.75" hidden="1" customHeight="1">
      <c r="A2526" s="3" t="s">
        <v>3061</v>
      </c>
      <c r="B2526" s="4"/>
      <c r="C2526" s="4"/>
      <c r="D2526" s="4"/>
      <c r="E2526" s="5"/>
    </row>
    <row r="2527" ht="15.75" hidden="1" customHeight="1">
      <c r="A2527" s="8"/>
      <c r="B2527" s="9"/>
      <c r="C2527" s="9"/>
      <c r="D2527" s="9"/>
      <c r="E2527" s="10"/>
    </row>
    <row r="2528" ht="15.75" hidden="1" customHeight="1">
      <c r="A2528" s="11">
        <v>46006.0</v>
      </c>
      <c r="B2528" s="4"/>
      <c r="C2528" s="12" t="s">
        <v>3062</v>
      </c>
      <c r="D2528" s="13">
        <v>46012.0</v>
      </c>
      <c r="E2528" s="5"/>
    </row>
    <row r="2529" ht="15.75" hidden="1" customHeight="1">
      <c r="A2529" s="8"/>
      <c r="B2529" s="9"/>
      <c r="C2529" s="14"/>
      <c r="D2529" s="9"/>
      <c r="E2529" s="10"/>
    </row>
    <row r="2530" ht="15.75" hidden="1" customHeight="1">
      <c r="A2530" s="44" t="s">
        <v>3898</v>
      </c>
      <c r="B2530" s="5"/>
      <c r="C2530" s="14"/>
      <c r="D2530" s="45" t="s">
        <v>3899</v>
      </c>
      <c r="E2530" s="5"/>
    </row>
    <row r="2531" ht="15.75" hidden="1" customHeight="1">
      <c r="A2531" s="8"/>
      <c r="B2531" s="10"/>
      <c r="C2531" s="14"/>
      <c r="D2531" s="9"/>
      <c r="E2531" s="10"/>
    </row>
    <row r="2532" ht="15.75" hidden="1" customHeight="1">
      <c r="A2532" s="17" t="s">
        <v>3063</v>
      </c>
      <c r="B2532" s="4"/>
      <c r="C2532" s="4"/>
      <c r="D2532" s="4"/>
      <c r="E2532" s="5"/>
    </row>
    <row r="2533" ht="15.75" hidden="1" customHeight="1">
      <c r="A2533" s="18" t="s">
        <v>3064</v>
      </c>
      <c r="B2533" s="19" t="s">
        <v>3065</v>
      </c>
      <c r="C2533" s="20" t="s">
        <v>3066</v>
      </c>
      <c r="D2533" s="19" t="s">
        <v>3067</v>
      </c>
      <c r="E2533" s="21" t="s">
        <v>13</v>
      </c>
    </row>
    <row r="2534" ht="15.75" hidden="1" customHeight="1">
      <c r="A2534" s="22" t="s">
        <v>3068</v>
      </c>
      <c r="B2534" s="23">
        <v>34226.0</v>
      </c>
      <c r="C2534" s="24">
        <v>15130.0</v>
      </c>
      <c r="D2534" s="25">
        <v>-19096.0</v>
      </c>
      <c r="E2534" s="26"/>
    </row>
    <row r="2535" ht="15.75" hidden="1" customHeight="1">
      <c r="A2535" s="22" t="s">
        <v>3069</v>
      </c>
      <c r="B2535" s="23">
        <v>34004.0</v>
      </c>
      <c r="C2535" s="24">
        <v>34004.0</v>
      </c>
      <c r="D2535" s="25">
        <v>0.0</v>
      </c>
      <c r="E2535" s="26"/>
    </row>
    <row r="2536" ht="15.75" hidden="1" customHeight="1">
      <c r="A2536" s="22" t="s">
        <v>3070</v>
      </c>
      <c r="B2536" s="23">
        <v>1540.0</v>
      </c>
      <c r="C2536" s="24">
        <v>1540.0</v>
      </c>
      <c r="D2536" s="25">
        <v>0.0</v>
      </c>
      <c r="E2536" s="26" t="s">
        <v>3071</v>
      </c>
    </row>
    <row r="2537" ht="15.75" hidden="1" customHeight="1">
      <c r="A2537" s="22" t="s">
        <v>3072</v>
      </c>
      <c r="B2537" s="23">
        <v>4500.0</v>
      </c>
      <c r="C2537" s="24">
        <v>7945.0</v>
      </c>
      <c r="D2537" s="25">
        <v>3445.0</v>
      </c>
      <c r="E2537" s="26" t="s">
        <v>4024</v>
      </c>
    </row>
    <row r="2538" ht="15.75" hidden="1" customHeight="1">
      <c r="A2538" s="27" t="s">
        <v>3074</v>
      </c>
      <c r="B2538" s="23">
        <v>2080.0</v>
      </c>
      <c r="C2538" s="24">
        <v>501.0</v>
      </c>
      <c r="D2538" s="25">
        <v>-1579.0</v>
      </c>
      <c r="E2538" s="26" t="s">
        <v>4025</v>
      </c>
    </row>
    <row r="2539" ht="15.75" hidden="1" customHeight="1">
      <c r="A2539" s="27" t="s">
        <v>3075</v>
      </c>
      <c r="B2539" s="23">
        <v>110.0</v>
      </c>
      <c r="C2539" s="24">
        <v>16792.0</v>
      </c>
      <c r="D2539" s="25">
        <v>16682.0</v>
      </c>
      <c r="E2539" s="26" t="s">
        <v>4026</v>
      </c>
    </row>
    <row r="2540" ht="15.75" hidden="1" customHeight="1">
      <c r="A2540" s="27" t="s">
        <v>3077</v>
      </c>
      <c r="B2540" s="23">
        <v>3000.0</v>
      </c>
      <c r="C2540" s="24">
        <v>3572.0</v>
      </c>
      <c r="D2540" s="25">
        <v>572.0</v>
      </c>
      <c r="E2540" s="26" t="s">
        <v>4027</v>
      </c>
    </row>
    <row r="2541" ht="15.75" hidden="1" customHeight="1">
      <c r="A2541" s="27" t="s">
        <v>3078</v>
      </c>
      <c r="B2541" s="23">
        <v>4520.0</v>
      </c>
      <c r="C2541" s="24">
        <v>4600.0</v>
      </c>
      <c r="D2541" s="25">
        <v>80.0</v>
      </c>
      <c r="E2541" s="26"/>
    </row>
    <row r="2542" ht="15.75" hidden="1" customHeight="1">
      <c r="A2542" s="28" t="s">
        <v>3079</v>
      </c>
      <c r="B2542" s="23">
        <v>106676.0</v>
      </c>
      <c r="C2542" s="23">
        <v>106676.0</v>
      </c>
      <c r="D2542" s="25">
        <v>0.0</v>
      </c>
      <c r="E2542" s="26"/>
    </row>
    <row r="2543" ht="15.75" hidden="1" customHeight="1">
      <c r="A2543" s="28" t="s">
        <v>3080</v>
      </c>
      <c r="B2543" s="23">
        <v>36742.0</v>
      </c>
      <c r="C2543" s="7">
        <v>36742.0</v>
      </c>
      <c r="D2543" s="25">
        <v>0.0</v>
      </c>
      <c r="E2543" s="26"/>
    </row>
    <row r="2544" ht="15.75" hidden="1" customHeight="1">
      <c r="A2544" s="28" t="s">
        <v>3081</v>
      </c>
      <c r="B2544" s="23">
        <v>106640.0</v>
      </c>
      <c r="C2544" s="7">
        <v>106640.0</v>
      </c>
      <c r="D2544" s="25">
        <v>0.0</v>
      </c>
      <c r="E2544" s="26"/>
    </row>
    <row r="2545" ht="15.75" hidden="1" customHeight="1">
      <c r="A2545" s="28" t="s">
        <v>3082</v>
      </c>
      <c r="B2545" s="23">
        <v>107106.0</v>
      </c>
      <c r="C2545" s="7">
        <v>107106.0</v>
      </c>
      <c r="D2545" s="25">
        <v>0.0</v>
      </c>
      <c r="E2545" s="26"/>
    </row>
    <row r="2546" ht="15.75" hidden="1" customHeight="1">
      <c r="A2546" s="28" t="s">
        <v>3084</v>
      </c>
      <c r="B2546" s="23">
        <v>795.0</v>
      </c>
      <c r="C2546" s="7">
        <v>795.0</v>
      </c>
      <c r="D2546" s="25">
        <v>0.0</v>
      </c>
      <c r="E2546" s="26"/>
    </row>
    <row r="2547" ht="15.75" hidden="1" customHeight="1">
      <c r="A2547" s="28" t="s">
        <v>3085</v>
      </c>
      <c r="B2547" s="23">
        <v>14122.0</v>
      </c>
      <c r="C2547" s="7">
        <v>14122.0</v>
      </c>
      <c r="D2547" s="25">
        <v>0.0</v>
      </c>
      <c r="E2547" s="26"/>
    </row>
    <row r="2548" ht="15.75" hidden="1" customHeight="1">
      <c r="A2548" s="29" t="s">
        <v>3086</v>
      </c>
      <c r="B2548" s="23">
        <v>441896.5</v>
      </c>
      <c r="C2548" s="7">
        <v>441896.5</v>
      </c>
      <c r="D2548" s="25">
        <v>0.0</v>
      </c>
      <c r="E2548" s="26"/>
    </row>
    <row r="2549" ht="15.75" hidden="1" customHeight="1">
      <c r="A2549" s="30" t="s">
        <v>3087</v>
      </c>
      <c r="B2549" s="31">
        <v>42.5</v>
      </c>
      <c r="C2549" s="25">
        <v>146.5</v>
      </c>
      <c r="D2549" s="25">
        <v>104.0</v>
      </c>
      <c r="E2549" s="32"/>
    </row>
    <row r="2550" ht="15.75" hidden="1" customHeight="1"/>
    <row r="2551" ht="15.75" hidden="1" customHeight="1"/>
    <row r="2552" ht="15.75" hidden="1" customHeight="1">
      <c r="A2552" s="3" t="s">
        <v>3059</v>
      </c>
      <c r="B2552" s="4"/>
      <c r="C2552" s="4"/>
      <c r="D2552" s="4"/>
      <c r="E2552" s="5"/>
    </row>
    <row r="2553" ht="15.75" hidden="1" customHeight="1">
      <c r="A2553" s="8"/>
      <c r="B2553" s="9"/>
      <c r="C2553" s="9"/>
      <c r="D2553" s="9"/>
      <c r="E2553" s="10"/>
    </row>
    <row r="2554" ht="15.75" hidden="1" customHeight="1">
      <c r="A2554" s="3" t="s">
        <v>3061</v>
      </c>
      <c r="B2554" s="4"/>
      <c r="C2554" s="4"/>
      <c r="D2554" s="4"/>
      <c r="E2554" s="5"/>
    </row>
    <row r="2555" ht="15.75" hidden="1" customHeight="1">
      <c r="A2555" s="8"/>
      <c r="B2555" s="9"/>
      <c r="C2555" s="9"/>
      <c r="D2555" s="9"/>
      <c r="E2555" s="10"/>
    </row>
    <row r="2556" ht="15.75" hidden="1" customHeight="1">
      <c r="A2556" s="11">
        <v>46013.0</v>
      </c>
      <c r="B2556" s="4"/>
      <c r="C2556" s="12" t="s">
        <v>3062</v>
      </c>
      <c r="D2556" s="13">
        <v>46019.0</v>
      </c>
      <c r="E2556" s="5"/>
    </row>
    <row r="2557" ht="15.75" hidden="1" customHeight="1">
      <c r="A2557" s="8"/>
      <c r="B2557" s="9"/>
      <c r="C2557" s="14"/>
      <c r="D2557" s="9"/>
      <c r="E2557" s="10"/>
    </row>
    <row r="2558" ht="15.75" hidden="1" customHeight="1">
      <c r="A2558" s="44" t="s">
        <v>3898</v>
      </c>
      <c r="B2558" s="5"/>
      <c r="C2558" s="14"/>
      <c r="D2558" s="45" t="s">
        <v>3899</v>
      </c>
      <c r="E2558" s="5"/>
    </row>
    <row r="2559" ht="15.75" hidden="1" customHeight="1">
      <c r="A2559" s="8"/>
      <c r="B2559" s="10"/>
      <c r="C2559" s="14"/>
      <c r="D2559" s="9"/>
      <c r="E2559" s="10"/>
    </row>
    <row r="2560" ht="15.75" hidden="1" customHeight="1">
      <c r="A2560" s="17" t="s">
        <v>3063</v>
      </c>
      <c r="B2560" s="4"/>
      <c r="C2560" s="4"/>
      <c r="D2560" s="4"/>
      <c r="E2560" s="5"/>
    </row>
    <row r="2561" ht="15.75" hidden="1" customHeight="1">
      <c r="A2561" s="18" t="s">
        <v>3064</v>
      </c>
      <c r="B2561" s="19" t="s">
        <v>3065</v>
      </c>
      <c r="C2561" s="20" t="s">
        <v>3066</v>
      </c>
      <c r="D2561" s="19" t="s">
        <v>3067</v>
      </c>
      <c r="E2561" s="21" t="s">
        <v>13</v>
      </c>
    </row>
    <row r="2562" ht="15.75" hidden="1" customHeight="1">
      <c r="A2562" s="22" t="s">
        <v>3068</v>
      </c>
      <c r="B2562" s="23">
        <v>26725.0</v>
      </c>
      <c r="C2562" s="24">
        <v>11560.0</v>
      </c>
      <c r="D2562" s="25">
        <v>-15165.0</v>
      </c>
      <c r="E2562" s="26"/>
    </row>
    <row r="2563" ht="15.75" hidden="1" customHeight="1">
      <c r="A2563" s="22" t="s">
        <v>3069</v>
      </c>
      <c r="B2563" s="23">
        <v>21705.0</v>
      </c>
      <c r="C2563" s="24">
        <v>21702.0</v>
      </c>
      <c r="D2563" s="25">
        <v>-3.0</v>
      </c>
      <c r="E2563" s="26"/>
    </row>
    <row r="2564" ht="15.75" hidden="1" customHeight="1">
      <c r="A2564" s="22" t="s">
        <v>3070</v>
      </c>
      <c r="B2564" s="23">
        <v>0.0</v>
      </c>
      <c r="C2564" s="24"/>
      <c r="D2564" s="25">
        <v>0.0</v>
      </c>
      <c r="E2564" s="26" t="s">
        <v>3071</v>
      </c>
    </row>
    <row r="2565" ht="15.75" hidden="1" customHeight="1">
      <c r="A2565" s="22" t="s">
        <v>3072</v>
      </c>
      <c r="B2565" s="23">
        <v>2500.0</v>
      </c>
      <c r="C2565" s="24">
        <v>6475.0</v>
      </c>
      <c r="D2565" s="25">
        <v>3975.0</v>
      </c>
      <c r="E2565" s="26" t="s">
        <v>4028</v>
      </c>
    </row>
    <row r="2566" ht="15.75" hidden="1" customHeight="1">
      <c r="A2566" s="27" t="s">
        <v>3074</v>
      </c>
      <c r="B2566" s="23">
        <v>0.0</v>
      </c>
      <c r="C2566" s="24"/>
      <c r="D2566" s="25">
        <v>0.0</v>
      </c>
      <c r="E2566" s="26"/>
    </row>
    <row r="2567" ht="15.75" hidden="1" customHeight="1">
      <c r="A2567" s="27" t="s">
        <v>3075</v>
      </c>
      <c r="B2567" s="23">
        <v>0.0</v>
      </c>
      <c r="C2567" s="24">
        <v>11194.0</v>
      </c>
      <c r="D2567" s="25">
        <v>11194.0</v>
      </c>
      <c r="E2567" s="26" t="s">
        <v>4010</v>
      </c>
    </row>
    <row r="2568" ht="15.75" hidden="1" customHeight="1">
      <c r="A2568" s="27" t="s">
        <v>3077</v>
      </c>
      <c r="B2568" s="23">
        <v>1699.0</v>
      </c>
      <c r="C2568" s="24">
        <v>1699.0</v>
      </c>
      <c r="D2568" s="25">
        <v>0.0</v>
      </c>
      <c r="E2568" s="26" t="s">
        <v>4029</v>
      </c>
    </row>
    <row r="2569" ht="15.75" hidden="1" customHeight="1">
      <c r="A2569" s="27" t="s">
        <v>3078</v>
      </c>
      <c r="B2569" s="23">
        <v>1920.0</v>
      </c>
      <c r="C2569" s="24">
        <v>1920.0</v>
      </c>
      <c r="D2569" s="25">
        <v>0.0</v>
      </c>
      <c r="E2569" s="26"/>
    </row>
    <row r="2570" ht="15.75" hidden="1" customHeight="1">
      <c r="A2570" s="28" t="s">
        <v>3079</v>
      </c>
      <c r="B2570" s="23">
        <v>73719.0</v>
      </c>
      <c r="C2570" s="23">
        <v>73719.0</v>
      </c>
      <c r="D2570" s="25">
        <v>0.0</v>
      </c>
      <c r="E2570" s="26"/>
    </row>
    <row r="2571" ht="15.75" hidden="1" customHeight="1">
      <c r="A2571" s="28" t="s">
        <v>3080</v>
      </c>
      <c r="B2571" s="23">
        <v>20401.0</v>
      </c>
      <c r="C2571" s="7">
        <v>20401.0</v>
      </c>
      <c r="D2571" s="25">
        <v>0.0</v>
      </c>
      <c r="E2571" s="26"/>
    </row>
    <row r="2572" ht="15.75" hidden="1" customHeight="1">
      <c r="A2572" s="28" t="s">
        <v>3081</v>
      </c>
      <c r="B2572" s="23">
        <v>56563.0</v>
      </c>
      <c r="C2572" s="7">
        <v>56563.0</v>
      </c>
      <c r="D2572" s="25">
        <v>0.0</v>
      </c>
      <c r="E2572" s="26"/>
    </row>
    <row r="2573" ht="15.75" hidden="1" customHeight="1">
      <c r="A2573" s="28" t="s">
        <v>3082</v>
      </c>
      <c r="B2573" s="23">
        <v>62102.5</v>
      </c>
      <c r="C2573" s="7">
        <v>62102.5</v>
      </c>
      <c r="D2573" s="25">
        <v>0.0</v>
      </c>
      <c r="E2573" s="26"/>
    </row>
    <row r="2574" ht="15.75" hidden="1" customHeight="1">
      <c r="A2574" s="28" t="s">
        <v>3084</v>
      </c>
      <c r="B2574" s="23">
        <v>0.0</v>
      </c>
      <c r="C2574" s="7">
        <v>0.0</v>
      </c>
      <c r="D2574" s="25">
        <v>0.0</v>
      </c>
      <c r="E2574" s="26"/>
    </row>
    <row r="2575" ht="15.75" hidden="1" customHeight="1">
      <c r="A2575" s="28" t="s">
        <v>3085</v>
      </c>
      <c r="B2575" s="23">
        <v>9657.0</v>
      </c>
      <c r="C2575" s="7">
        <v>9657.0</v>
      </c>
      <c r="D2575" s="25">
        <v>0.0</v>
      </c>
      <c r="E2575" s="26"/>
    </row>
    <row r="2576" ht="15.75" hidden="1" customHeight="1">
      <c r="A2576" s="29" t="s">
        <v>3086</v>
      </c>
      <c r="B2576" s="23">
        <v>267331.0</v>
      </c>
      <c r="C2576" s="7">
        <v>267331.0</v>
      </c>
      <c r="D2576" s="25">
        <v>0.0</v>
      </c>
      <c r="E2576" s="26"/>
    </row>
    <row r="2577" ht="15.75" hidden="1" customHeight="1">
      <c r="A2577" s="30" t="s">
        <v>3087</v>
      </c>
      <c r="B2577" s="31">
        <v>3.5</v>
      </c>
      <c r="C2577" s="25">
        <v>4.5</v>
      </c>
      <c r="D2577" s="25">
        <v>1.0</v>
      </c>
      <c r="E2577" s="32"/>
    </row>
    <row r="2578" ht="15.75" hidden="1" customHeight="1"/>
    <row r="2579" ht="15.75" hidden="1" customHeight="1"/>
    <row r="2580" ht="15.75" hidden="1" customHeight="1">
      <c r="A2580" s="3" t="s">
        <v>3059</v>
      </c>
      <c r="B2580" s="4"/>
      <c r="C2580" s="4"/>
      <c r="D2580" s="4"/>
      <c r="E2580" s="5"/>
    </row>
    <row r="2581" ht="15.75" hidden="1" customHeight="1">
      <c r="A2581" s="8"/>
      <c r="B2581" s="9"/>
      <c r="C2581" s="9"/>
      <c r="D2581" s="9"/>
      <c r="E2581" s="10"/>
    </row>
    <row r="2582" ht="15.75" hidden="1" customHeight="1">
      <c r="A2582" s="3" t="s">
        <v>3061</v>
      </c>
      <c r="B2582" s="4"/>
      <c r="C2582" s="4"/>
      <c r="D2582" s="4"/>
      <c r="E2582" s="5"/>
    </row>
    <row r="2583" ht="15.75" hidden="1" customHeight="1">
      <c r="A2583" s="8"/>
      <c r="B2583" s="9"/>
      <c r="C2583" s="9"/>
      <c r="D2583" s="9"/>
      <c r="E2583" s="10"/>
    </row>
    <row r="2584" ht="15.75" hidden="1" customHeight="1">
      <c r="A2584" s="11">
        <v>46020.0</v>
      </c>
      <c r="B2584" s="4"/>
      <c r="C2584" s="12" t="s">
        <v>3062</v>
      </c>
      <c r="D2584" s="13">
        <v>46022.0</v>
      </c>
      <c r="E2584" s="5"/>
    </row>
    <row r="2585" ht="15.75" hidden="1" customHeight="1">
      <c r="A2585" s="8"/>
      <c r="B2585" s="9"/>
      <c r="C2585" s="14"/>
      <c r="D2585" s="9"/>
      <c r="E2585" s="10"/>
    </row>
    <row r="2586" ht="15.75" hidden="1" customHeight="1">
      <c r="A2586" s="44" t="s">
        <v>3898</v>
      </c>
      <c r="B2586" s="5"/>
      <c r="C2586" s="14"/>
      <c r="D2586" s="45" t="s">
        <v>3901</v>
      </c>
      <c r="E2586" s="5"/>
    </row>
    <row r="2587" ht="15.75" hidden="1" customHeight="1">
      <c r="A2587" s="8"/>
      <c r="B2587" s="10"/>
      <c r="C2587" s="14"/>
      <c r="D2587" s="9"/>
      <c r="E2587" s="10"/>
    </row>
    <row r="2588" ht="15.75" hidden="1" customHeight="1">
      <c r="A2588" s="17" t="s">
        <v>3063</v>
      </c>
      <c r="B2588" s="4"/>
      <c r="C2588" s="4"/>
      <c r="D2588" s="4"/>
      <c r="E2588" s="5"/>
    </row>
    <row r="2589" ht="15.75" hidden="1" customHeight="1">
      <c r="A2589" s="18" t="s">
        <v>3064</v>
      </c>
      <c r="B2589" s="19" t="s">
        <v>3065</v>
      </c>
      <c r="C2589" s="20" t="s">
        <v>3066</v>
      </c>
      <c r="D2589" s="19" t="s">
        <v>3067</v>
      </c>
      <c r="E2589" s="21" t="s">
        <v>13</v>
      </c>
    </row>
    <row r="2590" ht="15.75" hidden="1" customHeight="1">
      <c r="A2590" s="22" t="s">
        <v>3068</v>
      </c>
      <c r="B2590" s="23">
        <v>24907.0</v>
      </c>
      <c r="C2590" s="24">
        <v>23159.0</v>
      </c>
      <c r="D2590" s="25">
        <v>-1748.0</v>
      </c>
      <c r="E2590" s="26"/>
    </row>
    <row r="2591" ht="15.75" hidden="1" customHeight="1">
      <c r="A2591" s="22" t="s">
        <v>3069</v>
      </c>
      <c r="B2591" s="23">
        <v>9966.0</v>
      </c>
      <c r="C2591" s="24">
        <v>9966.0</v>
      </c>
      <c r="D2591" s="25">
        <v>0.0</v>
      </c>
      <c r="E2591" s="26"/>
    </row>
    <row r="2592" ht="15.75" hidden="1" customHeight="1">
      <c r="A2592" s="22" t="s">
        <v>3070</v>
      </c>
      <c r="B2592" s="23">
        <v>0.0</v>
      </c>
      <c r="C2592" s="24"/>
      <c r="D2592" s="25">
        <v>0.0</v>
      </c>
      <c r="E2592" s="26" t="s">
        <v>3071</v>
      </c>
    </row>
    <row r="2593" ht="15.75" hidden="1" customHeight="1">
      <c r="A2593" s="22" t="s">
        <v>3072</v>
      </c>
      <c r="B2593" s="23">
        <v>1500.0</v>
      </c>
      <c r="C2593" s="24">
        <v>3373.0</v>
      </c>
      <c r="D2593" s="25">
        <v>1873.0</v>
      </c>
      <c r="E2593" s="26" t="s">
        <v>4030</v>
      </c>
    </row>
    <row r="2594" ht="15.75" hidden="1" customHeight="1">
      <c r="A2594" s="27" t="s">
        <v>3074</v>
      </c>
      <c r="B2594" s="23">
        <v>0.0</v>
      </c>
      <c r="C2594" s="24"/>
      <c r="D2594" s="25">
        <v>0.0</v>
      </c>
      <c r="E2594" s="26"/>
    </row>
    <row r="2595" ht="15.75" hidden="1" customHeight="1">
      <c r="A2595" s="27" t="s">
        <v>3075</v>
      </c>
      <c r="B2595" s="23">
        <v>0.0</v>
      </c>
      <c r="C2595" s="24"/>
      <c r="D2595" s="25">
        <v>0.0</v>
      </c>
      <c r="E2595" s="26"/>
    </row>
    <row r="2596" ht="15.75" hidden="1" customHeight="1">
      <c r="A2596" s="27" t="s">
        <v>3077</v>
      </c>
      <c r="B2596" s="23">
        <v>120.0</v>
      </c>
      <c r="C2596" s="24"/>
      <c r="D2596" s="25">
        <v>-120.0</v>
      </c>
      <c r="E2596" s="26"/>
    </row>
    <row r="2597" ht="15.75" hidden="1" customHeight="1">
      <c r="A2597" s="27" t="s">
        <v>3078</v>
      </c>
      <c r="B2597" s="23">
        <v>1480.0</v>
      </c>
      <c r="C2597" s="24">
        <v>1600.0</v>
      </c>
      <c r="D2597" s="25">
        <v>120.0</v>
      </c>
      <c r="E2597" s="26"/>
    </row>
    <row r="2598" ht="15.75" hidden="1" customHeight="1">
      <c r="A2598" s="28" t="s">
        <v>3079</v>
      </c>
      <c r="B2598" s="23">
        <v>58196.0</v>
      </c>
      <c r="C2598" s="23">
        <v>59482.0</v>
      </c>
      <c r="D2598" s="25">
        <v>1286.0</v>
      </c>
      <c r="E2598" s="26"/>
    </row>
    <row r="2599" ht="15.75" hidden="1" customHeight="1">
      <c r="A2599" s="28" t="s">
        <v>3080</v>
      </c>
      <c r="B2599" s="23">
        <v>16968.0</v>
      </c>
      <c r="C2599" s="7">
        <v>16968.0</v>
      </c>
      <c r="D2599" s="25">
        <v>0.0</v>
      </c>
      <c r="E2599" s="26"/>
    </row>
    <row r="2600" ht="15.75" hidden="1" customHeight="1">
      <c r="A2600" s="28" t="s">
        <v>3081</v>
      </c>
      <c r="B2600" s="23">
        <v>38934.0</v>
      </c>
      <c r="C2600" s="7">
        <v>38934.0</v>
      </c>
      <c r="D2600" s="25">
        <v>0.0</v>
      </c>
      <c r="E2600" s="26"/>
    </row>
    <row r="2601" ht="15.75" hidden="1" customHeight="1">
      <c r="A2601" s="28" t="s">
        <v>3082</v>
      </c>
      <c r="B2601" s="23">
        <v>41064.0</v>
      </c>
      <c r="C2601" s="7">
        <v>41064.0</v>
      </c>
      <c r="D2601" s="25">
        <v>0.0</v>
      </c>
      <c r="E2601" s="26"/>
    </row>
    <row r="2602" ht="15.75" hidden="1" customHeight="1">
      <c r="A2602" s="28" t="s">
        <v>3084</v>
      </c>
      <c r="B2602" s="23">
        <v>454.0</v>
      </c>
      <c r="C2602" s="7">
        <v>454.0</v>
      </c>
      <c r="D2602" s="25">
        <v>0.0</v>
      </c>
      <c r="E2602" s="26"/>
    </row>
    <row r="2603" ht="15.75" hidden="1" customHeight="1">
      <c r="A2603" s="28" t="s">
        <v>3085</v>
      </c>
      <c r="B2603" s="23">
        <v>10869.0</v>
      </c>
      <c r="C2603" s="7">
        <v>10540.0</v>
      </c>
      <c r="D2603" s="25">
        <v>-329.0</v>
      </c>
      <c r="E2603" s="26"/>
    </row>
    <row r="2604" ht="15.75" hidden="1" customHeight="1">
      <c r="A2604" s="29" t="s">
        <v>3086</v>
      </c>
      <c r="B2604" s="23">
        <v>193586.0</v>
      </c>
      <c r="C2604" s="7">
        <v>194244.0</v>
      </c>
      <c r="D2604" s="25">
        <v>658.0</v>
      </c>
      <c r="E2604" s="26"/>
    </row>
    <row r="2605" ht="15.75" hidden="1" customHeight="1">
      <c r="A2605" s="30" t="s">
        <v>3087</v>
      </c>
      <c r="B2605" s="31">
        <v>3.0</v>
      </c>
      <c r="C2605" s="25">
        <v>756.0</v>
      </c>
      <c r="D2605" s="25">
        <v>753.0</v>
      </c>
      <c r="E2605" s="32"/>
    </row>
    <row r="2606" ht="15.75" hidden="1" customHeight="1"/>
    <row r="2607" ht="15.75" hidden="1" customHeight="1"/>
    <row r="2608" ht="15.75" hidden="1" customHeight="1">
      <c r="A2608" s="3" t="s">
        <v>3059</v>
      </c>
      <c r="B2608" s="4"/>
      <c r="C2608" s="4"/>
      <c r="D2608" s="4"/>
      <c r="E2608" s="5"/>
    </row>
    <row r="2609" ht="15.75" hidden="1" customHeight="1">
      <c r="A2609" s="8"/>
      <c r="B2609" s="9"/>
      <c r="C2609" s="9"/>
      <c r="D2609" s="9"/>
      <c r="E2609" s="10"/>
    </row>
    <row r="2610" ht="15.75" hidden="1" customHeight="1">
      <c r="A2610" s="3" t="s">
        <v>3061</v>
      </c>
      <c r="B2610" s="4"/>
      <c r="C2610" s="4"/>
      <c r="D2610" s="4"/>
      <c r="E2610" s="5"/>
    </row>
    <row r="2611" ht="15.75" hidden="1" customHeight="1">
      <c r="A2611" s="8"/>
      <c r="B2611" s="9"/>
      <c r="C2611" s="9"/>
      <c r="D2611" s="9"/>
      <c r="E2611" s="10"/>
    </row>
    <row r="2612" ht="15.75" hidden="1" customHeight="1">
      <c r="A2612" s="11">
        <v>46023.0</v>
      </c>
      <c r="B2612" s="4"/>
      <c r="C2612" s="12" t="s">
        <v>3062</v>
      </c>
      <c r="D2612" s="13">
        <v>46026.0</v>
      </c>
      <c r="E2612" s="5"/>
    </row>
    <row r="2613" ht="15.75" hidden="1" customHeight="1">
      <c r="A2613" s="8"/>
      <c r="B2613" s="9"/>
      <c r="C2613" s="14"/>
      <c r="D2613" s="9"/>
      <c r="E2613" s="10"/>
    </row>
    <row r="2614" ht="15.75" hidden="1" customHeight="1">
      <c r="A2614" s="44" t="s">
        <v>3913</v>
      </c>
      <c r="B2614" s="5"/>
      <c r="C2614" s="14"/>
      <c r="D2614" s="45" t="s">
        <v>3899</v>
      </c>
      <c r="E2614" s="5"/>
    </row>
    <row r="2615" ht="15.75" hidden="1" customHeight="1">
      <c r="A2615" s="8"/>
      <c r="B2615" s="10"/>
      <c r="C2615" s="14"/>
      <c r="D2615" s="9"/>
      <c r="E2615" s="10"/>
    </row>
    <row r="2616" ht="15.75" hidden="1" customHeight="1">
      <c r="A2616" s="17" t="s">
        <v>3063</v>
      </c>
      <c r="B2616" s="4"/>
      <c r="C2616" s="4"/>
      <c r="D2616" s="4"/>
      <c r="E2616" s="5"/>
    </row>
    <row r="2617" ht="15.75" hidden="1" customHeight="1">
      <c r="A2617" s="18" t="s">
        <v>3064</v>
      </c>
      <c r="B2617" s="19" t="s">
        <v>3065</v>
      </c>
      <c r="C2617" s="20" t="s">
        <v>3066</v>
      </c>
      <c r="D2617" s="19" t="s">
        <v>3067</v>
      </c>
      <c r="E2617" s="21" t="s">
        <v>13</v>
      </c>
    </row>
    <row r="2618" ht="15.75" hidden="1" customHeight="1">
      <c r="A2618" s="22" t="s">
        <v>3068</v>
      </c>
      <c r="B2618" s="23">
        <v>38107.0</v>
      </c>
      <c r="C2618" s="24">
        <v>36007.0</v>
      </c>
      <c r="D2618" s="25">
        <v>-2100.0</v>
      </c>
      <c r="E2618" s="26"/>
    </row>
    <row r="2619" ht="15.75" hidden="1" customHeight="1">
      <c r="A2619" s="22" t="s">
        <v>3069</v>
      </c>
      <c r="B2619" s="23">
        <v>19350.0</v>
      </c>
      <c r="C2619" s="24">
        <v>19350.0</v>
      </c>
      <c r="D2619" s="25">
        <v>0.0</v>
      </c>
      <c r="E2619" s="26"/>
    </row>
    <row r="2620" ht="15.75" hidden="1" customHeight="1">
      <c r="A2620" s="22" t="s">
        <v>3070</v>
      </c>
      <c r="B2620" s="23">
        <v>140.0</v>
      </c>
      <c r="C2620" s="24">
        <v>140.0</v>
      </c>
      <c r="D2620" s="25">
        <v>0.0</v>
      </c>
      <c r="E2620" s="26" t="s">
        <v>3071</v>
      </c>
    </row>
    <row r="2621" ht="15.75" hidden="1" customHeight="1">
      <c r="A2621" s="22" t="s">
        <v>3072</v>
      </c>
      <c r="B2621" s="23">
        <v>0.0</v>
      </c>
      <c r="C2621" s="24">
        <v>1822.0</v>
      </c>
      <c r="D2621" s="25">
        <v>1822.0</v>
      </c>
      <c r="E2621" s="26" t="s">
        <v>4031</v>
      </c>
    </row>
    <row r="2622" ht="15.75" hidden="1" customHeight="1">
      <c r="A2622" s="27" t="s">
        <v>3074</v>
      </c>
      <c r="B2622" s="23">
        <v>80.0</v>
      </c>
      <c r="C2622" s="24">
        <v>189.0</v>
      </c>
      <c r="D2622" s="25">
        <v>109.0</v>
      </c>
      <c r="E2622" s="26" t="s">
        <v>4032</v>
      </c>
    </row>
    <row r="2623" ht="15.75" hidden="1" customHeight="1">
      <c r="A2623" s="27" t="s">
        <v>3075</v>
      </c>
      <c r="B2623" s="23">
        <v>0.0</v>
      </c>
      <c r="C2623" s="24"/>
      <c r="D2623" s="25">
        <v>0.0</v>
      </c>
      <c r="E2623" s="26"/>
    </row>
    <row r="2624" ht="15.75" hidden="1" customHeight="1">
      <c r="A2624" s="27" t="s">
        <v>3077</v>
      </c>
      <c r="B2624" s="23">
        <v>0.0</v>
      </c>
      <c r="C2624" s="24"/>
      <c r="D2624" s="25">
        <v>0.0</v>
      </c>
      <c r="E2624" s="26"/>
    </row>
    <row r="2625" ht="15.75" hidden="1" customHeight="1">
      <c r="A2625" s="27" t="s">
        <v>3078</v>
      </c>
      <c r="B2625" s="23">
        <v>5080.0</v>
      </c>
      <c r="C2625" s="24">
        <v>5160.0</v>
      </c>
      <c r="D2625" s="25">
        <v>80.0</v>
      </c>
      <c r="E2625" s="26"/>
    </row>
    <row r="2626" ht="15.75" hidden="1" customHeight="1">
      <c r="A2626" s="28" t="s">
        <v>3079</v>
      </c>
      <c r="B2626" s="23">
        <v>80651.0</v>
      </c>
      <c r="C2626" s="23">
        <v>80651.0</v>
      </c>
      <c r="D2626" s="25">
        <v>0.0</v>
      </c>
      <c r="E2626" s="26"/>
    </row>
    <row r="2627" ht="15.75" hidden="1" customHeight="1">
      <c r="A2627" s="28" t="s">
        <v>3080</v>
      </c>
      <c r="B2627" s="23">
        <v>29584.0</v>
      </c>
      <c r="C2627" s="7">
        <v>29584.0</v>
      </c>
      <c r="D2627" s="25">
        <v>0.0</v>
      </c>
      <c r="E2627" s="26"/>
    </row>
    <row r="2628" ht="15.75" hidden="1" customHeight="1">
      <c r="A2628" s="28" t="s">
        <v>3081</v>
      </c>
      <c r="B2628" s="23">
        <v>58084.0</v>
      </c>
      <c r="C2628" s="7">
        <v>58084.0</v>
      </c>
      <c r="D2628" s="25">
        <v>0.0</v>
      </c>
      <c r="E2628" s="26"/>
    </row>
    <row r="2629" ht="15.75" hidden="1" customHeight="1">
      <c r="A2629" s="28" t="s">
        <v>3082</v>
      </c>
      <c r="B2629" s="23">
        <v>54616.0</v>
      </c>
      <c r="C2629" s="7">
        <v>54616.0</v>
      </c>
      <c r="D2629" s="25">
        <v>0.0</v>
      </c>
      <c r="E2629" s="26"/>
    </row>
    <row r="2630" ht="15.75" hidden="1" customHeight="1">
      <c r="A2630" s="28" t="s">
        <v>3084</v>
      </c>
      <c r="B2630" s="23">
        <v>0.0</v>
      </c>
      <c r="C2630" s="7">
        <v>0.0</v>
      </c>
      <c r="D2630" s="25">
        <v>0.0</v>
      </c>
      <c r="E2630" s="26"/>
    </row>
    <row r="2631" ht="15.75" hidden="1" customHeight="1">
      <c r="A2631" s="28" t="s">
        <v>3085</v>
      </c>
      <c r="B2631" s="23">
        <v>20531.0</v>
      </c>
      <c r="C2631" s="7">
        <v>20531.0</v>
      </c>
      <c r="D2631" s="25">
        <v>0.0</v>
      </c>
      <c r="E2631" s="26"/>
    </row>
    <row r="2632" ht="15.75" hidden="1" customHeight="1">
      <c r="A2632" s="29" t="s">
        <v>3086</v>
      </c>
      <c r="B2632" s="23">
        <v>285691.5</v>
      </c>
      <c r="C2632" s="7">
        <v>285691.5</v>
      </c>
      <c r="D2632" s="25">
        <v>0.0</v>
      </c>
      <c r="E2632" s="26"/>
    </row>
    <row r="2633" ht="15.75" hidden="1" customHeight="1">
      <c r="A2633" s="30" t="s">
        <v>3087</v>
      </c>
      <c r="B2633" s="31">
        <v>0.5</v>
      </c>
      <c r="C2633" s="25">
        <v>-88.5</v>
      </c>
      <c r="D2633" s="25">
        <v>-89.0</v>
      </c>
      <c r="E2633" s="32"/>
    </row>
    <row r="2634" ht="15.75" hidden="1" customHeight="1"/>
    <row r="2635" ht="15.75" hidden="1" customHeight="1"/>
    <row r="2636" ht="15.75" hidden="1" customHeight="1">
      <c r="A2636" s="3" t="s">
        <v>3059</v>
      </c>
      <c r="B2636" s="4"/>
      <c r="C2636" s="4"/>
      <c r="D2636" s="4"/>
      <c r="E2636" s="5"/>
    </row>
    <row r="2637" ht="15.75" hidden="1" customHeight="1">
      <c r="A2637" s="8"/>
      <c r="B2637" s="9"/>
      <c r="C2637" s="9"/>
      <c r="D2637" s="9"/>
      <c r="E2637" s="10"/>
    </row>
    <row r="2638" ht="15.75" hidden="1" customHeight="1">
      <c r="A2638" s="3" t="s">
        <v>3061</v>
      </c>
      <c r="B2638" s="4"/>
      <c r="C2638" s="4"/>
      <c r="D2638" s="4"/>
      <c r="E2638" s="5"/>
    </row>
    <row r="2639" ht="15.75" hidden="1" customHeight="1">
      <c r="A2639" s="8"/>
      <c r="B2639" s="9"/>
      <c r="C2639" s="9"/>
      <c r="D2639" s="9"/>
      <c r="E2639" s="10"/>
    </row>
    <row r="2640" ht="15.75" hidden="1" customHeight="1">
      <c r="A2640" s="11">
        <v>46027.0</v>
      </c>
      <c r="B2640" s="4"/>
      <c r="C2640" s="12" t="s">
        <v>3062</v>
      </c>
      <c r="D2640" s="13">
        <v>46033.0</v>
      </c>
      <c r="E2640" s="5"/>
    </row>
    <row r="2641" ht="15.75" hidden="1" customHeight="1">
      <c r="A2641" s="8"/>
      <c r="B2641" s="9"/>
      <c r="C2641" s="14"/>
      <c r="D2641" s="9"/>
      <c r="E2641" s="10"/>
    </row>
    <row r="2642" ht="15.75" hidden="1" customHeight="1">
      <c r="A2642" s="44" t="s">
        <v>3898</v>
      </c>
      <c r="B2642" s="5"/>
      <c r="C2642" s="14"/>
      <c r="D2642" s="45" t="s">
        <v>3899</v>
      </c>
      <c r="E2642" s="5"/>
    </row>
    <row r="2643" ht="15.75" hidden="1" customHeight="1">
      <c r="A2643" s="8"/>
      <c r="B2643" s="10"/>
      <c r="C2643" s="14"/>
      <c r="D2643" s="9"/>
      <c r="E2643" s="10"/>
    </row>
    <row r="2644" ht="15.75" hidden="1" customHeight="1">
      <c r="A2644" s="17" t="s">
        <v>3063</v>
      </c>
      <c r="B2644" s="4"/>
      <c r="C2644" s="4"/>
      <c r="D2644" s="4"/>
      <c r="E2644" s="5"/>
    </row>
    <row r="2645" ht="15.75" hidden="1" customHeight="1">
      <c r="A2645" s="18" t="s">
        <v>3064</v>
      </c>
      <c r="B2645" s="19" t="s">
        <v>3065</v>
      </c>
      <c r="C2645" s="20" t="s">
        <v>3066</v>
      </c>
      <c r="D2645" s="19" t="s">
        <v>3067</v>
      </c>
      <c r="E2645" s="21" t="s">
        <v>13</v>
      </c>
    </row>
    <row r="2646" ht="15.75" hidden="1" customHeight="1">
      <c r="A2646" s="22" t="s">
        <v>3068</v>
      </c>
      <c r="B2646" s="23">
        <v>33277.0</v>
      </c>
      <c r="C2646" s="24">
        <v>14138.0</v>
      </c>
      <c r="D2646" s="25">
        <v>-19139.0</v>
      </c>
      <c r="E2646" s="26"/>
    </row>
    <row r="2647" ht="15.75" hidden="1" customHeight="1">
      <c r="A2647" s="22" t="s">
        <v>3069</v>
      </c>
      <c r="B2647" s="23">
        <v>31567.0</v>
      </c>
      <c r="C2647" s="24">
        <v>31567.0</v>
      </c>
      <c r="D2647" s="25">
        <v>0.0</v>
      </c>
      <c r="E2647" s="26"/>
    </row>
    <row r="2648" ht="15.75" hidden="1" customHeight="1">
      <c r="A2648" s="22" t="s">
        <v>3070</v>
      </c>
      <c r="B2648" s="23">
        <v>0.0</v>
      </c>
      <c r="C2648" s="24"/>
      <c r="D2648" s="25">
        <v>0.0</v>
      </c>
      <c r="E2648" s="26" t="s">
        <v>3071</v>
      </c>
    </row>
    <row r="2649" ht="15.75" hidden="1" customHeight="1">
      <c r="A2649" s="22" t="s">
        <v>3072</v>
      </c>
      <c r="B2649" s="23">
        <v>2600.0</v>
      </c>
      <c r="C2649" s="24">
        <v>6198.0</v>
      </c>
      <c r="D2649" s="25">
        <v>3598.0</v>
      </c>
      <c r="E2649" s="26" t="s">
        <v>4033</v>
      </c>
    </row>
    <row r="2650" ht="15.75" hidden="1" customHeight="1">
      <c r="A2650" s="27" t="s">
        <v>3074</v>
      </c>
      <c r="B2650" s="23">
        <v>0.0</v>
      </c>
      <c r="C2650" s="24"/>
      <c r="D2650" s="25">
        <v>0.0</v>
      </c>
      <c r="E2650" s="26"/>
    </row>
    <row r="2651" ht="15.75" hidden="1" customHeight="1">
      <c r="A2651" s="27" t="s">
        <v>3075</v>
      </c>
      <c r="B2651" s="23">
        <v>0.0</v>
      </c>
      <c r="C2651" s="24">
        <v>11194.0</v>
      </c>
      <c r="D2651" s="25">
        <v>11194.0</v>
      </c>
      <c r="E2651" s="26" t="s">
        <v>4010</v>
      </c>
    </row>
    <row r="2652" ht="15.75" hidden="1" customHeight="1">
      <c r="A2652" s="27" t="s">
        <v>3077</v>
      </c>
      <c r="B2652" s="23">
        <v>1536.0</v>
      </c>
      <c r="C2652" s="24">
        <v>5867.0</v>
      </c>
      <c r="D2652" s="25">
        <v>4331.0</v>
      </c>
      <c r="E2652" s="26" t="s">
        <v>4034</v>
      </c>
    </row>
    <row r="2653" ht="15.75" hidden="1" customHeight="1">
      <c r="A2653" s="27" t="s">
        <v>3078</v>
      </c>
      <c r="B2653" s="23">
        <v>7280.0</v>
      </c>
      <c r="C2653" s="24">
        <v>6640.0</v>
      </c>
      <c r="D2653" s="25">
        <v>-640.0</v>
      </c>
      <c r="E2653" s="26" t="s">
        <v>4035</v>
      </c>
    </row>
    <row r="2654" ht="15.75" hidden="1" customHeight="1">
      <c r="A2654" s="28" t="s">
        <v>3079</v>
      </c>
      <c r="B2654" s="23">
        <v>87672.0</v>
      </c>
      <c r="C2654" s="23">
        <v>87672.0</v>
      </c>
      <c r="D2654" s="25">
        <v>0.0</v>
      </c>
      <c r="E2654" s="26"/>
    </row>
    <row r="2655" ht="15.75" hidden="1" customHeight="1">
      <c r="A2655" s="28" t="s">
        <v>3080</v>
      </c>
      <c r="B2655" s="23">
        <v>27990.0</v>
      </c>
      <c r="C2655" s="7">
        <v>27990.0</v>
      </c>
      <c r="D2655" s="25">
        <v>0.0</v>
      </c>
      <c r="E2655" s="26"/>
    </row>
    <row r="2656" ht="15.75" hidden="1" customHeight="1">
      <c r="A2656" s="28" t="s">
        <v>3081</v>
      </c>
      <c r="B2656" s="23">
        <v>90733.0</v>
      </c>
      <c r="C2656" s="7">
        <v>88899.0</v>
      </c>
      <c r="D2656" s="25">
        <v>-1834.0</v>
      </c>
      <c r="E2656" s="26"/>
    </row>
    <row r="2657" ht="15.75" hidden="1" customHeight="1">
      <c r="A2657" s="28" t="s">
        <v>3082</v>
      </c>
      <c r="B2657" s="23">
        <v>105413.0</v>
      </c>
      <c r="C2657" s="7">
        <v>105413.0</v>
      </c>
      <c r="D2657" s="25">
        <v>0.0</v>
      </c>
      <c r="E2657" s="26"/>
    </row>
    <row r="2658" ht="15.75" hidden="1" customHeight="1">
      <c r="A2658" s="28" t="s">
        <v>3084</v>
      </c>
      <c r="B2658" s="23">
        <v>0.0</v>
      </c>
      <c r="C2658" s="7">
        <v>0.0</v>
      </c>
      <c r="D2658" s="25">
        <v>0.0</v>
      </c>
      <c r="E2658" s="26"/>
    </row>
    <row r="2659" ht="15.75" hidden="1" customHeight="1">
      <c r="A2659" s="28" t="s">
        <v>3085</v>
      </c>
      <c r="B2659" s="23">
        <v>8300.0</v>
      </c>
      <c r="C2659" s="7">
        <v>8300.0</v>
      </c>
      <c r="D2659" s="25">
        <v>0.0</v>
      </c>
      <c r="E2659" s="26"/>
    </row>
    <row r="2660" ht="15.75" hidden="1" customHeight="1">
      <c r="A2660" s="29" t="s">
        <v>3086</v>
      </c>
      <c r="B2660" s="23">
        <v>388062.0</v>
      </c>
      <c r="C2660" s="7">
        <v>386228.0</v>
      </c>
      <c r="D2660" s="25">
        <v>-1834.0</v>
      </c>
      <c r="E2660" s="26"/>
    </row>
    <row r="2661" ht="15.75" hidden="1" customHeight="1">
      <c r="A2661" s="30" t="s">
        <v>3087</v>
      </c>
      <c r="B2661" s="31">
        <v>6.0</v>
      </c>
      <c r="C2661" s="25">
        <v>-650.0</v>
      </c>
      <c r="D2661" s="25">
        <v>-656.0</v>
      </c>
      <c r="E2661" s="32"/>
    </row>
    <row r="2662" ht="15.75" hidden="1" customHeight="1"/>
    <row r="2663" ht="15.75" hidden="1" customHeight="1"/>
    <row r="2664" ht="15.75" hidden="1" customHeight="1">
      <c r="A2664" s="3" t="s">
        <v>3059</v>
      </c>
      <c r="B2664" s="4"/>
      <c r="C2664" s="4"/>
      <c r="D2664" s="4"/>
      <c r="E2664" s="5"/>
    </row>
    <row r="2665" ht="15.75" hidden="1" customHeight="1">
      <c r="A2665" s="8"/>
      <c r="B2665" s="9"/>
      <c r="C2665" s="9"/>
      <c r="D2665" s="9"/>
      <c r="E2665" s="10"/>
    </row>
    <row r="2666" ht="15.75" hidden="1" customHeight="1">
      <c r="A2666" s="3" t="s">
        <v>3061</v>
      </c>
      <c r="B2666" s="4"/>
      <c r="C2666" s="4"/>
      <c r="D2666" s="4"/>
      <c r="E2666" s="5"/>
    </row>
    <row r="2667" ht="15.75" hidden="1" customHeight="1">
      <c r="A2667" s="8"/>
      <c r="B2667" s="9"/>
      <c r="C2667" s="9"/>
      <c r="D2667" s="9"/>
      <c r="E2667" s="10"/>
    </row>
    <row r="2668" ht="15.75" hidden="1" customHeight="1">
      <c r="A2668" s="11">
        <v>46034.0</v>
      </c>
      <c r="B2668" s="4"/>
      <c r="C2668" s="12" t="s">
        <v>3062</v>
      </c>
      <c r="D2668" s="13">
        <v>46040.0</v>
      </c>
      <c r="E2668" s="5"/>
    </row>
    <row r="2669" ht="15.75" hidden="1" customHeight="1">
      <c r="A2669" s="8"/>
      <c r="B2669" s="9"/>
      <c r="C2669" s="14"/>
      <c r="D2669" s="9"/>
      <c r="E2669" s="10"/>
    </row>
    <row r="2670" ht="15.75" hidden="1" customHeight="1">
      <c r="A2670" s="44" t="s">
        <v>3898</v>
      </c>
      <c r="B2670" s="5"/>
      <c r="C2670" s="14"/>
      <c r="D2670" s="45" t="s">
        <v>3899</v>
      </c>
      <c r="E2670" s="5"/>
    </row>
    <row r="2671" ht="15.75" hidden="1" customHeight="1">
      <c r="A2671" s="8"/>
      <c r="B2671" s="10"/>
      <c r="C2671" s="14"/>
      <c r="D2671" s="9"/>
      <c r="E2671" s="10"/>
    </row>
    <row r="2672" ht="15.75" hidden="1" customHeight="1">
      <c r="A2672" s="17" t="s">
        <v>3063</v>
      </c>
      <c r="B2672" s="4"/>
      <c r="C2672" s="4"/>
      <c r="D2672" s="4"/>
      <c r="E2672" s="5"/>
    </row>
    <row r="2673" ht="15.75" hidden="1" customHeight="1">
      <c r="A2673" s="18" t="s">
        <v>3064</v>
      </c>
      <c r="B2673" s="19" t="s">
        <v>3065</v>
      </c>
      <c r="C2673" s="20" t="s">
        <v>3066</v>
      </c>
      <c r="D2673" s="19" t="s">
        <v>3067</v>
      </c>
      <c r="E2673" s="21" t="s">
        <v>13</v>
      </c>
    </row>
    <row r="2674" ht="15.75" hidden="1" customHeight="1">
      <c r="A2674" s="22" t="s">
        <v>3068</v>
      </c>
      <c r="B2674" s="23">
        <v>26139.0</v>
      </c>
      <c r="C2674" s="24">
        <v>10557.0</v>
      </c>
      <c r="D2674" s="25">
        <v>-15582.0</v>
      </c>
      <c r="E2674" s="26"/>
    </row>
    <row r="2675" ht="15.75" hidden="1" customHeight="1">
      <c r="A2675" s="22" t="s">
        <v>3069</v>
      </c>
      <c r="B2675" s="23">
        <v>33711.0</v>
      </c>
      <c r="C2675" s="24">
        <v>33711.0</v>
      </c>
      <c r="D2675" s="25">
        <v>0.0</v>
      </c>
      <c r="E2675" s="26"/>
    </row>
    <row r="2676" ht="15.75" hidden="1" customHeight="1">
      <c r="A2676" s="22" t="s">
        <v>3070</v>
      </c>
      <c r="B2676" s="23">
        <v>0.0</v>
      </c>
      <c r="C2676" s="24"/>
      <c r="D2676" s="25">
        <v>0.0</v>
      </c>
      <c r="E2676" s="26" t="s">
        <v>3071</v>
      </c>
    </row>
    <row r="2677" ht="15.75" hidden="1" customHeight="1">
      <c r="A2677" s="22" t="s">
        <v>3072</v>
      </c>
      <c r="B2677" s="23">
        <v>3500.0</v>
      </c>
      <c r="C2677" s="24">
        <v>7174.0</v>
      </c>
      <c r="D2677" s="25">
        <v>3674.0</v>
      </c>
      <c r="E2677" s="26" t="s">
        <v>4036</v>
      </c>
    </row>
    <row r="2678" ht="15.75" hidden="1" customHeight="1">
      <c r="A2678" s="27" t="s">
        <v>3074</v>
      </c>
      <c r="B2678" s="23">
        <v>720.0</v>
      </c>
      <c r="C2678" s="24"/>
      <c r="D2678" s="25">
        <v>-720.0</v>
      </c>
      <c r="E2678" s="26"/>
    </row>
    <row r="2679" ht="15.75" hidden="1" customHeight="1">
      <c r="A2679" s="27" t="s">
        <v>3075</v>
      </c>
      <c r="B2679" s="23">
        <v>0.0</v>
      </c>
      <c r="C2679" s="24">
        <v>10074.0</v>
      </c>
      <c r="D2679" s="25">
        <v>10074.0</v>
      </c>
      <c r="E2679" s="26" t="s">
        <v>4010</v>
      </c>
    </row>
    <row r="2680" ht="15.75" hidden="1" customHeight="1">
      <c r="A2680" s="27" t="s">
        <v>3077</v>
      </c>
      <c r="B2680" s="23">
        <v>2282.0</v>
      </c>
      <c r="C2680" s="24">
        <v>4116.0</v>
      </c>
      <c r="D2680" s="25">
        <v>1834.0</v>
      </c>
      <c r="E2680" s="26" t="s">
        <v>4037</v>
      </c>
    </row>
    <row r="2681" ht="15.75" hidden="1" customHeight="1">
      <c r="A2681" s="27" t="s">
        <v>3078</v>
      </c>
      <c r="B2681" s="23">
        <v>5480.0</v>
      </c>
      <c r="C2681" s="24">
        <v>6200.0</v>
      </c>
      <c r="D2681" s="25">
        <v>720.0</v>
      </c>
      <c r="E2681" s="26"/>
    </row>
    <row r="2682" ht="15.75" hidden="1" customHeight="1">
      <c r="A2682" s="28" t="s">
        <v>3079</v>
      </c>
      <c r="B2682" s="23">
        <v>99720.0</v>
      </c>
      <c r="C2682" s="23">
        <v>99720.0</v>
      </c>
      <c r="D2682" s="25">
        <v>0.0</v>
      </c>
      <c r="E2682" s="26"/>
    </row>
    <row r="2683" ht="15.75" hidden="1" customHeight="1">
      <c r="A2683" s="28" t="s">
        <v>3080</v>
      </c>
      <c r="B2683" s="23">
        <v>37421.0</v>
      </c>
      <c r="C2683" s="7">
        <v>37421.0</v>
      </c>
      <c r="D2683" s="25">
        <v>0.0</v>
      </c>
      <c r="E2683" s="26"/>
    </row>
    <row r="2684" ht="15.75" hidden="1" customHeight="1">
      <c r="A2684" s="28" t="s">
        <v>3081</v>
      </c>
      <c r="B2684" s="23">
        <v>79429.0</v>
      </c>
      <c r="C2684" s="7">
        <v>79429.0</v>
      </c>
      <c r="D2684" s="25">
        <v>0.0</v>
      </c>
      <c r="E2684" s="26"/>
    </row>
    <row r="2685" ht="15.75" hidden="1" customHeight="1">
      <c r="A2685" s="28" t="s">
        <v>3082</v>
      </c>
      <c r="B2685" s="23">
        <v>106984.0</v>
      </c>
      <c r="C2685" s="7">
        <v>106984.0</v>
      </c>
      <c r="D2685" s="25">
        <v>0.0</v>
      </c>
      <c r="E2685" s="26"/>
    </row>
    <row r="2686" ht="15.75" hidden="1" customHeight="1">
      <c r="A2686" s="28" t="s">
        <v>3084</v>
      </c>
      <c r="B2686" s="23">
        <v>0.0</v>
      </c>
      <c r="C2686" s="7">
        <v>0.0</v>
      </c>
      <c r="D2686" s="25">
        <v>0.0</v>
      </c>
      <c r="E2686" s="26"/>
    </row>
    <row r="2687" ht="15.75" hidden="1" customHeight="1">
      <c r="A2687" s="28" t="s">
        <v>3085</v>
      </c>
      <c r="B2687" s="23">
        <v>9223.0</v>
      </c>
      <c r="C2687" s="7">
        <v>9223.0</v>
      </c>
      <c r="D2687" s="25">
        <v>0.0</v>
      </c>
      <c r="E2687" s="26"/>
    </row>
    <row r="2688" ht="15.75" hidden="1" customHeight="1">
      <c r="A2688" s="29" t="s">
        <v>3086</v>
      </c>
      <c r="B2688" s="23">
        <v>395384.7</v>
      </c>
      <c r="C2688" s="7">
        <v>394465.7</v>
      </c>
      <c r="D2688" s="25">
        <v>-919.0</v>
      </c>
      <c r="E2688" s="26"/>
    </row>
    <row r="2689" ht="15.75" hidden="1" customHeight="1">
      <c r="A2689" s="30" t="s">
        <v>3087</v>
      </c>
      <c r="B2689" s="31">
        <v>1.3000000000029104</v>
      </c>
      <c r="C2689" s="25">
        <v>920.2999999999884</v>
      </c>
      <c r="D2689" s="25">
        <v>918.9999999999854</v>
      </c>
      <c r="E2689" s="32"/>
    </row>
    <row r="2690" ht="15.75" hidden="1" customHeight="1"/>
    <row r="2691" ht="15.75" hidden="1" customHeight="1"/>
    <row r="2692" ht="15.75" hidden="1" customHeight="1">
      <c r="A2692" s="3" t="s">
        <v>3059</v>
      </c>
      <c r="B2692" s="4"/>
      <c r="C2692" s="4"/>
      <c r="D2692" s="4"/>
      <c r="E2692" s="5"/>
    </row>
    <row r="2693" ht="15.75" hidden="1" customHeight="1">
      <c r="A2693" s="8"/>
      <c r="B2693" s="9"/>
      <c r="C2693" s="9"/>
      <c r="D2693" s="9"/>
      <c r="E2693" s="10"/>
    </row>
    <row r="2694" ht="15.75" hidden="1" customHeight="1">
      <c r="A2694" s="3" t="s">
        <v>3061</v>
      </c>
      <c r="B2694" s="4"/>
      <c r="C2694" s="4"/>
      <c r="D2694" s="4"/>
      <c r="E2694" s="5"/>
    </row>
    <row r="2695" ht="15.75" hidden="1" customHeight="1">
      <c r="A2695" s="8"/>
      <c r="B2695" s="9"/>
      <c r="C2695" s="9"/>
      <c r="D2695" s="9"/>
      <c r="E2695" s="10"/>
    </row>
    <row r="2696" ht="15.75" hidden="1" customHeight="1">
      <c r="A2696" s="11">
        <v>46041.0</v>
      </c>
      <c r="B2696" s="4"/>
      <c r="C2696" s="12" t="s">
        <v>3062</v>
      </c>
      <c r="D2696" s="13">
        <v>46047.0</v>
      </c>
      <c r="E2696" s="5"/>
    </row>
    <row r="2697" ht="15.75" hidden="1" customHeight="1">
      <c r="A2697" s="8"/>
      <c r="B2697" s="9"/>
      <c r="C2697" s="14"/>
      <c r="D2697" s="9"/>
      <c r="E2697" s="10"/>
    </row>
    <row r="2698" ht="15.75" hidden="1" customHeight="1">
      <c r="A2698" s="44" t="s">
        <v>3898</v>
      </c>
      <c r="B2698" s="5"/>
      <c r="C2698" s="14"/>
      <c r="D2698" s="45" t="s">
        <v>3899</v>
      </c>
      <c r="E2698" s="5"/>
    </row>
    <row r="2699" ht="15.75" hidden="1" customHeight="1">
      <c r="A2699" s="8"/>
      <c r="B2699" s="10"/>
      <c r="C2699" s="14"/>
      <c r="D2699" s="9"/>
      <c r="E2699" s="10"/>
    </row>
    <row r="2700" ht="15.75" hidden="1" customHeight="1">
      <c r="A2700" s="17" t="s">
        <v>3063</v>
      </c>
      <c r="B2700" s="4"/>
      <c r="C2700" s="4"/>
      <c r="D2700" s="4"/>
      <c r="E2700" s="5"/>
    </row>
    <row r="2701" ht="15.75" hidden="1" customHeight="1">
      <c r="A2701" s="18" t="s">
        <v>3064</v>
      </c>
      <c r="B2701" s="19" t="s">
        <v>3065</v>
      </c>
      <c r="C2701" s="20" t="s">
        <v>3066</v>
      </c>
      <c r="D2701" s="19" t="s">
        <v>3067</v>
      </c>
      <c r="E2701" s="21" t="s">
        <v>13</v>
      </c>
    </row>
    <row r="2702" ht="15.75" hidden="1" customHeight="1">
      <c r="A2702" s="22" t="s">
        <v>3068</v>
      </c>
      <c r="B2702" s="23">
        <v>31956.0</v>
      </c>
      <c r="C2702" s="24">
        <v>28122.0</v>
      </c>
      <c r="D2702" s="25">
        <v>-3834.0</v>
      </c>
      <c r="E2702" s="26"/>
    </row>
    <row r="2703" ht="15.75" hidden="1" customHeight="1">
      <c r="A2703" s="22" t="s">
        <v>3069</v>
      </c>
      <c r="B2703" s="23">
        <v>28344.0</v>
      </c>
      <c r="C2703" s="24">
        <v>28344.0</v>
      </c>
      <c r="D2703" s="25">
        <v>0.0</v>
      </c>
      <c r="E2703" s="26"/>
    </row>
    <row r="2704" ht="15.75" hidden="1" customHeight="1">
      <c r="A2704" s="22" t="s">
        <v>3070</v>
      </c>
      <c r="B2704" s="23">
        <v>180.0</v>
      </c>
      <c r="C2704" s="24">
        <v>280.0</v>
      </c>
      <c r="D2704" s="25">
        <v>100.0</v>
      </c>
      <c r="E2704" s="26" t="s">
        <v>3071</v>
      </c>
    </row>
    <row r="2705" ht="15.75" hidden="1" customHeight="1">
      <c r="A2705" s="22" t="s">
        <v>3072</v>
      </c>
      <c r="B2705" s="23">
        <v>3500.0</v>
      </c>
      <c r="C2705" s="24">
        <v>5500.0</v>
      </c>
      <c r="D2705" s="25">
        <v>2000.0</v>
      </c>
      <c r="E2705" s="26" t="s">
        <v>4022</v>
      </c>
    </row>
    <row r="2706" ht="15.75" hidden="1" customHeight="1">
      <c r="A2706" s="27" t="s">
        <v>3074</v>
      </c>
      <c r="B2706" s="23">
        <v>170.0</v>
      </c>
      <c r="C2706" s="24">
        <v>270.0</v>
      </c>
      <c r="D2706" s="25">
        <v>100.0</v>
      </c>
      <c r="E2706" s="26" t="s">
        <v>4038</v>
      </c>
    </row>
    <row r="2707" ht="15.75" hidden="1" customHeight="1">
      <c r="A2707" s="27" t="s">
        <v>3075</v>
      </c>
      <c r="B2707" s="23">
        <v>0.0</v>
      </c>
      <c r="C2707" s="24"/>
      <c r="D2707" s="25">
        <v>0.0</v>
      </c>
      <c r="E2707" s="26"/>
    </row>
    <row r="2708" ht="15.75" hidden="1" customHeight="1">
      <c r="A2708" s="27" t="s">
        <v>3077</v>
      </c>
      <c r="B2708" s="23">
        <v>504.0</v>
      </c>
      <c r="C2708" s="24">
        <v>2238.0</v>
      </c>
      <c r="D2708" s="25">
        <v>1734.0</v>
      </c>
      <c r="E2708" s="26" t="s">
        <v>4039</v>
      </c>
    </row>
    <row r="2709" ht="15.75" hidden="1" customHeight="1">
      <c r="A2709" s="27" t="s">
        <v>3078</v>
      </c>
      <c r="B2709" s="23">
        <v>5160.0</v>
      </c>
      <c r="C2709" s="24">
        <v>5160.0</v>
      </c>
      <c r="D2709" s="25">
        <v>0.0</v>
      </c>
      <c r="E2709" s="26"/>
    </row>
    <row r="2710" ht="15.75" hidden="1" customHeight="1">
      <c r="A2710" s="28" t="s">
        <v>3079</v>
      </c>
      <c r="B2710" s="23">
        <v>92608.0</v>
      </c>
      <c r="C2710" s="23">
        <v>92608.0</v>
      </c>
      <c r="D2710" s="25">
        <v>0.0</v>
      </c>
      <c r="E2710" s="26"/>
    </row>
    <row r="2711" ht="15.75" hidden="1" customHeight="1">
      <c r="A2711" s="28" t="s">
        <v>3080</v>
      </c>
      <c r="B2711" s="23">
        <v>32348.0</v>
      </c>
      <c r="C2711" s="7">
        <v>32019.0</v>
      </c>
      <c r="D2711" s="25">
        <v>-329.0</v>
      </c>
      <c r="E2711" s="26"/>
    </row>
    <row r="2712" ht="15.75" hidden="1" customHeight="1">
      <c r="A2712" s="28" t="s">
        <v>3081</v>
      </c>
      <c r="B2712" s="23">
        <v>87274.0</v>
      </c>
      <c r="C2712" s="7">
        <v>87274.0</v>
      </c>
      <c r="D2712" s="25">
        <v>0.0</v>
      </c>
      <c r="E2712" s="26"/>
    </row>
    <row r="2713" ht="15.75" hidden="1" customHeight="1">
      <c r="A2713" s="28" t="s">
        <v>3082</v>
      </c>
      <c r="B2713" s="23">
        <v>102038.6</v>
      </c>
      <c r="C2713" s="7">
        <v>102038.6</v>
      </c>
      <c r="D2713" s="25">
        <v>0.0</v>
      </c>
      <c r="E2713" s="26"/>
    </row>
    <row r="2714" ht="15.75" hidden="1" customHeight="1">
      <c r="A2714" s="28" t="s">
        <v>3084</v>
      </c>
      <c r="B2714" s="23">
        <v>463.0</v>
      </c>
      <c r="C2714" s="7">
        <v>463.0</v>
      </c>
      <c r="D2714" s="25">
        <v>0.0</v>
      </c>
      <c r="E2714" s="26"/>
    </row>
    <row r="2715" ht="15.75" hidden="1" customHeight="1">
      <c r="A2715" s="28" t="s">
        <v>3085</v>
      </c>
      <c r="B2715" s="23">
        <v>9789.0</v>
      </c>
      <c r="C2715" s="7">
        <v>9789.0</v>
      </c>
      <c r="D2715" s="25">
        <v>0.0</v>
      </c>
      <c r="E2715" s="26"/>
    </row>
    <row r="2716" ht="15.75" hidden="1" customHeight="1">
      <c r="A2716" s="29" t="s">
        <v>3086</v>
      </c>
      <c r="B2716" s="23">
        <v>384544.6</v>
      </c>
      <c r="C2716" s="7">
        <v>384215.6</v>
      </c>
      <c r="D2716" s="25">
        <v>-329.0</v>
      </c>
      <c r="E2716" s="26"/>
    </row>
    <row r="2717" ht="15.75" hidden="1" customHeight="1">
      <c r="A2717" s="30" t="s">
        <v>3087</v>
      </c>
      <c r="B2717" s="31">
        <v>1.0</v>
      </c>
      <c r="C2717" s="25">
        <v>101.0</v>
      </c>
      <c r="D2717" s="25">
        <v>100.0</v>
      </c>
      <c r="E2717" s="32"/>
    </row>
    <row r="2718" ht="15.75" hidden="1" customHeight="1"/>
    <row r="2719" ht="15.75" hidden="1" customHeight="1"/>
    <row r="2720" ht="15.75" hidden="1" customHeight="1">
      <c r="A2720" s="3" t="s">
        <v>3059</v>
      </c>
      <c r="B2720" s="4"/>
      <c r="C2720" s="4"/>
      <c r="D2720" s="4"/>
      <c r="E2720" s="5"/>
    </row>
    <row r="2721" ht="15.75" hidden="1" customHeight="1">
      <c r="A2721" s="8"/>
      <c r="B2721" s="9"/>
      <c r="C2721" s="9"/>
      <c r="D2721" s="9"/>
      <c r="E2721" s="10"/>
    </row>
    <row r="2722" ht="15.75" hidden="1" customHeight="1">
      <c r="A2722" s="3" t="s">
        <v>3061</v>
      </c>
      <c r="B2722" s="4"/>
      <c r="C2722" s="4"/>
      <c r="D2722" s="4"/>
      <c r="E2722" s="5"/>
    </row>
    <row r="2723" ht="15.75" hidden="1" customHeight="1">
      <c r="A2723" s="8"/>
      <c r="B2723" s="9"/>
      <c r="C2723" s="9"/>
      <c r="D2723" s="9"/>
      <c r="E2723" s="10"/>
    </row>
    <row r="2724" ht="15.75" hidden="1" customHeight="1">
      <c r="A2724" s="11">
        <v>46048.0</v>
      </c>
      <c r="B2724" s="4"/>
      <c r="C2724" s="12" t="s">
        <v>3062</v>
      </c>
      <c r="D2724" s="13">
        <v>46053.0</v>
      </c>
      <c r="E2724" s="5"/>
    </row>
    <row r="2725" ht="15.75" hidden="1" customHeight="1">
      <c r="A2725" s="8"/>
      <c r="B2725" s="9"/>
      <c r="C2725" s="14"/>
      <c r="D2725" s="9"/>
      <c r="E2725" s="10"/>
    </row>
    <row r="2726" ht="15.75" hidden="1" customHeight="1">
      <c r="A2726" s="44" t="s">
        <v>3898</v>
      </c>
      <c r="B2726" s="5"/>
      <c r="C2726" s="14"/>
      <c r="D2726" s="45" t="s">
        <v>3907</v>
      </c>
      <c r="E2726" s="5"/>
    </row>
    <row r="2727" ht="15.75" hidden="1" customHeight="1">
      <c r="A2727" s="8"/>
      <c r="B2727" s="10"/>
      <c r="C2727" s="14"/>
      <c r="D2727" s="9"/>
      <c r="E2727" s="10"/>
    </row>
    <row r="2728" ht="15.75" hidden="1" customHeight="1">
      <c r="A2728" s="17" t="s">
        <v>3063</v>
      </c>
      <c r="B2728" s="4"/>
      <c r="C2728" s="4"/>
      <c r="D2728" s="4"/>
      <c r="E2728" s="5"/>
    </row>
    <row r="2729" ht="15.75" hidden="1" customHeight="1">
      <c r="A2729" s="18" t="s">
        <v>3064</v>
      </c>
      <c r="B2729" s="19" t="s">
        <v>3065</v>
      </c>
      <c r="C2729" s="20" t="s">
        <v>3066</v>
      </c>
      <c r="D2729" s="19" t="s">
        <v>3067</v>
      </c>
      <c r="E2729" s="21" t="s">
        <v>13</v>
      </c>
    </row>
    <row r="2730" ht="15.75" hidden="1" customHeight="1">
      <c r="A2730" s="22" t="s">
        <v>3068</v>
      </c>
      <c r="B2730" s="23">
        <v>25621.0</v>
      </c>
      <c r="C2730" s="24">
        <v>6509.0</v>
      </c>
      <c r="D2730" s="25">
        <v>-19112.0</v>
      </c>
      <c r="E2730" s="26"/>
    </row>
    <row r="2731" ht="15.75" hidden="1" customHeight="1">
      <c r="A2731" s="22" t="s">
        <v>3069</v>
      </c>
      <c r="B2731" s="23">
        <v>28290.0</v>
      </c>
      <c r="C2731" s="24">
        <v>28290.0</v>
      </c>
      <c r="D2731" s="25">
        <v>0.0</v>
      </c>
      <c r="E2731" s="26"/>
    </row>
    <row r="2732" ht="15.75" hidden="1" customHeight="1">
      <c r="A2732" s="22" t="s">
        <v>3070</v>
      </c>
      <c r="B2732" s="23">
        <v>400.0</v>
      </c>
      <c r="C2732" s="24">
        <v>400.0</v>
      </c>
      <c r="D2732" s="25">
        <v>0.0</v>
      </c>
      <c r="E2732" s="26" t="s">
        <v>3071</v>
      </c>
    </row>
    <row r="2733" ht="15.75" hidden="1" customHeight="1">
      <c r="A2733" s="22" t="s">
        <v>3072</v>
      </c>
      <c r="B2733" s="23">
        <v>1500.0</v>
      </c>
      <c r="C2733" s="24">
        <v>5500.0</v>
      </c>
      <c r="D2733" s="25">
        <v>4000.0</v>
      </c>
      <c r="E2733" s="26" t="s">
        <v>3073</v>
      </c>
    </row>
    <row r="2734" ht="15.75" hidden="1" customHeight="1">
      <c r="A2734" s="27" t="s">
        <v>3074</v>
      </c>
      <c r="B2734" s="23">
        <v>0.0</v>
      </c>
      <c r="C2734" s="24"/>
      <c r="D2734" s="25">
        <v>0.0</v>
      </c>
      <c r="E2734" s="26"/>
    </row>
    <row r="2735" ht="15.75" hidden="1" customHeight="1">
      <c r="A2735" s="27" t="s">
        <v>3075</v>
      </c>
      <c r="B2735" s="23">
        <v>0.0</v>
      </c>
      <c r="C2735" s="24">
        <v>15112.0</v>
      </c>
      <c r="D2735" s="25">
        <v>15112.0</v>
      </c>
      <c r="E2735" s="26" t="s">
        <v>4010</v>
      </c>
    </row>
    <row r="2736" ht="15.75" hidden="1" customHeight="1">
      <c r="A2736" s="27" t="s">
        <v>3077</v>
      </c>
      <c r="B2736" s="23">
        <v>2110.0</v>
      </c>
      <c r="C2736" s="24">
        <v>2110.0</v>
      </c>
      <c r="D2736" s="25">
        <v>0.0</v>
      </c>
      <c r="E2736" s="26" t="s">
        <v>4040</v>
      </c>
    </row>
    <row r="2737" ht="15.75" hidden="1" customHeight="1">
      <c r="A2737" s="27" t="s">
        <v>3078</v>
      </c>
      <c r="B2737" s="23">
        <v>5480.0</v>
      </c>
      <c r="C2737" s="24">
        <v>5480.0</v>
      </c>
      <c r="D2737" s="25">
        <v>0.0</v>
      </c>
      <c r="E2737" s="26"/>
    </row>
    <row r="2738" ht="15.75" hidden="1" customHeight="1">
      <c r="A2738" s="28" t="s">
        <v>3079</v>
      </c>
      <c r="B2738" s="23">
        <v>70208.0</v>
      </c>
      <c r="C2738" s="23">
        <v>70537.0</v>
      </c>
      <c r="D2738" s="25">
        <v>329.0</v>
      </c>
      <c r="E2738" s="26"/>
    </row>
    <row r="2739" ht="15.75" hidden="1" customHeight="1">
      <c r="A2739" s="28" t="s">
        <v>3080</v>
      </c>
      <c r="B2739" s="23">
        <v>32359.0</v>
      </c>
      <c r="C2739" s="7">
        <v>32359.0</v>
      </c>
      <c r="D2739" s="25">
        <v>0.0</v>
      </c>
      <c r="E2739" s="26"/>
    </row>
    <row r="2740" ht="15.75" hidden="1" customHeight="1">
      <c r="A2740" s="28" t="s">
        <v>3081</v>
      </c>
      <c r="B2740" s="23">
        <v>62843.0</v>
      </c>
      <c r="C2740" s="7">
        <v>62843.0</v>
      </c>
      <c r="D2740" s="25">
        <v>0.0</v>
      </c>
      <c r="E2740" s="26"/>
    </row>
    <row r="2741" ht="15.75" hidden="1" customHeight="1">
      <c r="A2741" s="28" t="s">
        <v>3082</v>
      </c>
      <c r="B2741" s="23">
        <v>88010.0</v>
      </c>
      <c r="C2741" s="7">
        <v>88010.0</v>
      </c>
      <c r="D2741" s="25">
        <v>0.0</v>
      </c>
      <c r="E2741" s="26"/>
    </row>
    <row r="2742" ht="15.75" hidden="1" customHeight="1">
      <c r="A2742" s="28" t="s">
        <v>3084</v>
      </c>
      <c r="B2742" s="23">
        <v>627.0</v>
      </c>
      <c r="C2742" s="7">
        <v>627.0</v>
      </c>
      <c r="D2742" s="25">
        <v>0.0</v>
      </c>
      <c r="E2742" s="26"/>
    </row>
    <row r="2743" ht="15.75" hidden="1" customHeight="1">
      <c r="A2743" s="28" t="s">
        <v>3085</v>
      </c>
      <c r="B2743" s="23">
        <v>7737.0</v>
      </c>
      <c r="C2743" s="7">
        <v>7737.0</v>
      </c>
      <c r="D2743" s="25">
        <v>0.0</v>
      </c>
      <c r="E2743" s="26"/>
    </row>
    <row r="2744" ht="15.75" hidden="1" customHeight="1">
      <c r="A2744" s="29" t="s">
        <v>3086</v>
      </c>
      <c r="B2744" s="23">
        <v>317447.2</v>
      </c>
      <c r="C2744" s="7">
        <v>317447.2</v>
      </c>
      <c r="D2744" s="25">
        <v>0.0</v>
      </c>
      <c r="E2744" s="26"/>
    </row>
    <row r="2745" ht="15.75" hidden="1" customHeight="1">
      <c r="A2745" s="30" t="s">
        <v>3087</v>
      </c>
      <c r="B2745" s="31">
        <v>0.8000000000029104</v>
      </c>
      <c r="C2745" s="25">
        <v>329.79999999998836</v>
      </c>
      <c r="D2745" s="25">
        <v>328.99999999998545</v>
      </c>
      <c r="E2745" s="32"/>
    </row>
    <row r="2746" ht="15.75" hidden="1" customHeight="1"/>
    <row r="2747" ht="15.75" hidden="1" customHeight="1"/>
    <row r="2748" ht="15.75" hidden="1" customHeight="1">
      <c r="A2748" s="3" t="s">
        <v>3059</v>
      </c>
      <c r="B2748" s="4"/>
      <c r="C2748" s="4"/>
      <c r="D2748" s="4"/>
      <c r="E2748" s="5"/>
    </row>
    <row r="2749" ht="15.75" hidden="1" customHeight="1">
      <c r="A2749" s="8"/>
      <c r="B2749" s="9"/>
      <c r="C2749" s="9"/>
      <c r="D2749" s="9"/>
      <c r="E2749" s="10"/>
    </row>
    <row r="2750" ht="15.75" hidden="1" customHeight="1">
      <c r="A2750" s="3" t="s">
        <v>3061</v>
      </c>
      <c r="B2750" s="4"/>
      <c r="C2750" s="4"/>
      <c r="D2750" s="4"/>
      <c r="E2750" s="5"/>
    </row>
    <row r="2751" ht="15.75" hidden="1" customHeight="1">
      <c r="A2751" s="8"/>
      <c r="B2751" s="9"/>
      <c r="C2751" s="9"/>
      <c r="D2751" s="9"/>
      <c r="E2751" s="10"/>
    </row>
    <row r="2752" ht="15.75" hidden="1" customHeight="1">
      <c r="A2752" s="11">
        <v>46054.0</v>
      </c>
      <c r="B2752" s="4"/>
      <c r="C2752" s="12" t="s">
        <v>3062</v>
      </c>
      <c r="D2752" s="13">
        <v>46054.0</v>
      </c>
      <c r="E2752" s="5"/>
    </row>
    <row r="2753" ht="15.75" hidden="1" customHeight="1">
      <c r="A2753" s="8"/>
      <c r="B2753" s="9"/>
      <c r="C2753" s="14"/>
      <c r="D2753" s="9"/>
      <c r="E2753" s="10"/>
    </row>
    <row r="2754" ht="15.75" hidden="1" customHeight="1">
      <c r="A2754" s="44" t="s">
        <v>3899</v>
      </c>
      <c r="B2754" s="5"/>
      <c r="C2754" s="14"/>
      <c r="D2754" s="45" t="s">
        <v>3899</v>
      </c>
      <c r="E2754" s="5"/>
    </row>
    <row r="2755" ht="15.75" hidden="1" customHeight="1">
      <c r="A2755" s="8"/>
      <c r="B2755" s="10"/>
      <c r="C2755" s="14"/>
      <c r="D2755" s="9"/>
      <c r="E2755" s="10"/>
    </row>
    <row r="2756" ht="15.75" hidden="1" customHeight="1">
      <c r="A2756" s="17" t="s">
        <v>3063</v>
      </c>
      <c r="B2756" s="4"/>
      <c r="C2756" s="4"/>
      <c r="D2756" s="4"/>
      <c r="E2756" s="5"/>
    </row>
    <row r="2757" ht="15.75" hidden="1" customHeight="1">
      <c r="A2757" s="18" t="s">
        <v>3064</v>
      </c>
      <c r="B2757" s="19" t="s">
        <v>3065</v>
      </c>
      <c r="C2757" s="20" t="s">
        <v>3066</v>
      </c>
      <c r="D2757" s="19" t="s">
        <v>3067</v>
      </c>
      <c r="E2757" s="21" t="s">
        <v>13</v>
      </c>
    </row>
    <row r="2758" ht="15.75" hidden="1" customHeight="1">
      <c r="A2758" s="22" t="s">
        <v>3068</v>
      </c>
      <c r="B2758" s="23">
        <v>4598.0</v>
      </c>
      <c r="C2758" s="24">
        <v>4600.0</v>
      </c>
      <c r="D2758" s="25">
        <v>2.0</v>
      </c>
      <c r="E2758" s="26"/>
    </row>
    <row r="2759" ht="15.75" hidden="1" customHeight="1">
      <c r="A2759" s="22" t="s">
        <v>3069</v>
      </c>
      <c r="B2759" s="23">
        <v>3258.0</v>
      </c>
      <c r="C2759" s="24">
        <v>3258.0</v>
      </c>
      <c r="D2759" s="25">
        <v>0.0</v>
      </c>
      <c r="E2759" s="26"/>
    </row>
    <row r="2760" ht="15.75" hidden="1" customHeight="1">
      <c r="A2760" s="22" t="s">
        <v>3070</v>
      </c>
      <c r="B2760" s="23">
        <v>0.0</v>
      </c>
      <c r="C2760" s="24"/>
      <c r="D2760" s="25">
        <v>0.0</v>
      </c>
      <c r="E2760" s="26" t="s">
        <v>3071</v>
      </c>
    </row>
    <row r="2761" ht="15.75" hidden="1" customHeight="1">
      <c r="A2761" s="22" t="s">
        <v>3072</v>
      </c>
      <c r="B2761" s="23">
        <v>500.0</v>
      </c>
      <c r="C2761" s="24">
        <v>500.0</v>
      </c>
      <c r="D2761" s="25">
        <v>0.0</v>
      </c>
      <c r="E2761" s="26"/>
    </row>
    <row r="2762" ht="15.75" hidden="1" customHeight="1">
      <c r="A2762" s="27" t="s">
        <v>3074</v>
      </c>
      <c r="B2762" s="23">
        <v>0.0</v>
      </c>
      <c r="C2762" s="24"/>
      <c r="D2762" s="25">
        <v>0.0</v>
      </c>
      <c r="E2762" s="26"/>
    </row>
    <row r="2763" ht="15.75" hidden="1" customHeight="1">
      <c r="A2763" s="27" t="s">
        <v>3075</v>
      </c>
      <c r="B2763" s="23">
        <v>0.0</v>
      </c>
      <c r="C2763" s="24"/>
      <c r="D2763" s="25">
        <v>0.0</v>
      </c>
      <c r="E2763" s="26"/>
    </row>
    <row r="2764" ht="15.75" hidden="1" customHeight="1">
      <c r="A2764" s="27" t="s">
        <v>3077</v>
      </c>
      <c r="B2764" s="23">
        <v>0.0</v>
      </c>
      <c r="C2764" s="24"/>
      <c r="D2764" s="25">
        <v>0.0</v>
      </c>
      <c r="E2764" s="26"/>
    </row>
    <row r="2765" ht="15.75" hidden="1" customHeight="1">
      <c r="A2765" s="27" t="s">
        <v>3078</v>
      </c>
      <c r="B2765" s="23">
        <v>1000.0</v>
      </c>
      <c r="C2765" s="24">
        <v>1000.0</v>
      </c>
      <c r="D2765" s="25">
        <v>0.0</v>
      </c>
      <c r="E2765" s="26"/>
    </row>
    <row r="2766" ht="15.75" hidden="1" customHeight="1">
      <c r="A2766" s="28" t="s">
        <v>3079</v>
      </c>
      <c r="B2766" s="23">
        <v>14350.0</v>
      </c>
      <c r="C2766" s="23">
        <v>14350.0</v>
      </c>
      <c r="D2766" s="25">
        <v>0.0</v>
      </c>
      <c r="E2766" s="26"/>
    </row>
    <row r="2767" ht="15.75" hidden="1" customHeight="1">
      <c r="A2767" s="28" t="s">
        <v>3080</v>
      </c>
      <c r="B2767" s="23">
        <v>4865.0</v>
      </c>
      <c r="C2767" s="7">
        <v>4865.0</v>
      </c>
      <c r="D2767" s="25">
        <v>0.0</v>
      </c>
      <c r="E2767" s="26"/>
    </row>
    <row r="2768" ht="15.75" hidden="1" customHeight="1">
      <c r="A2768" s="28" t="s">
        <v>3081</v>
      </c>
      <c r="B2768" s="23">
        <v>13738.0</v>
      </c>
      <c r="C2768" s="7">
        <v>13738.0</v>
      </c>
      <c r="D2768" s="25">
        <v>0.0</v>
      </c>
      <c r="E2768" s="26"/>
    </row>
    <row r="2769" ht="15.75" hidden="1" customHeight="1">
      <c r="A2769" s="28" t="s">
        <v>3082</v>
      </c>
      <c r="B2769" s="23">
        <v>12301.4</v>
      </c>
      <c r="C2769" s="7">
        <v>12301.4</v>
      </c>
      <c r="D2769" s="25">
        <v>0.0</v>
      </c>
      <c r="E2769" s="26"/>
    </row>
    <row r="2770" ht="15.75" hidden="1" customHeight="1">
      <c r="A2770" s="28" t="s">
        <v>3084</v>
      </c>
      <c r="B2770" s="23">
        <v>0.0</v>
      </c>
      <c r="C2770" s="7">
        <v>0.0</v>
      </c>
      <c r="D2770" s="25">
        <v>0.0</v>
      </c>
      <c r="E2770" s="26"/>
    </row>
    <row r="2771" ht="15.75" hidden="1" customHeight="1">
      <c r="A2771" s="28" t="s">
        <v>3085</v>
      </c>
      <c r="B2771" s="23">
        <v>0.0</v>
      </c>
      <c r="C2771" s="7">
        <v>0.0</v>
      </c>
      <c r="D2771" s="25">
        <v>0.0</v>
      </c>
      <c r="E2771" s="26"/>
    </row>
    <row r="2772" ht="15.75" hidden="1" customHeight="1">
      <c r="A2772" s="29" t="s">
        <v>3086</v>
      </c>
      <c r="B2772" s="23">
        <v>54610.4</v>
      </c>
      <c r="C2772" s="7">
        <v>54610.4</v>
      </c>
      <c r="D2772" s="25">
        <v>0.0</v>
      </c>
      <c r="E2772" s="26"/>
    </row>
    <row r="2773" ht="15.75" hidden="1" customHeight="1">
      <c r="A2773" s="30" t="s">
        <v>3087</v>
      </c>
      <c r="B2773" s="31">
        <v>0.0</v>
      </c>
      <c r="C2773" s="25">
        <v>2.0</v>
      </c>
      <c r="D2773" s="25">
        <v>2.0</v>
      </c>
      <c r="E2773" s="32"/>
    </row>
    <row r="2774" ht="15.75" hidden="1" customHeight="1"/>
    <row r="2775" ht="15.75" hidden="1" customHeight="1"/>
    <row r="2776" ht="15.75" hidden="1" customHeight="1">
      <c r="A2776" s="3" t="s">
        <v>3059</v>
      </c>
      <c r="B2776" s="4"/>
      <c r="C2776" s="4"/>
      <c r="D2776" s="4"/>
      <c r="E2776" s="5"/>
    </row>
    <row r="2777" ht="15.75" hidden="1" customHeight="1">
      <c r="A2777" s="8"/>
      <c r="B2777" s="9"/>
      <c r="C2777" s="9"/>
      <c r="D2777" s="9"/>
      <c r="E2777" s="10"/>
    </row>
    <row r="2778" ht="15.75" hidden="1" customHeight="1">
      <c r="A2778" s="3" t="s">
        <v>3061</v>
      </c>
      <c r="B2778" s="4"/>
      <c r="C2778" s="4"/>
      <c r="D2778" s="4"/>
      <c r="E2778" s="5"/>
    </row>
    <row r="2779" ht="15.75" hidden="1" customHeight="1">
      <c r="A2779" s="8"/>
      <c r="B2779" s="9"/>
      <c r="C2779" s="9"/>
      <c r="D2779" s="9"/>
      <c r="E2779" s="10"/>
    </row>
    <row r="2780" ht="15.75" hidden="1" customHeight="1">
      <c r="A2780" s="11">
        <v>46055.0</v>
      </c>
      <c r="B2780" s="4"/>
      <c r="C2780" s="12" t="s">
        <v>3062</v>
      </c>
      <c r="D2780" s="13">
        <v>46061.0</v>
      </c>
      <c r="E2780" s="5"/>
    </row>
    <row r="2781" ht="15.75" hidden="1" customHeight="1">
      <c r="A2781" s="8"/>
      <c r="B2781" s="9"/>
      <c r="C2781" s="14"/>
      <c r="D2781" s="9"/>
      <c r="E2781" s="10"/>
    </row>
    <row r="2782" ht="15.75" hidden="1" customHeight="1">
      <c r="A2782" s="44" t="s">
        <v>3898</v>
      </c>
      <c r="B2782" s="5"/>
      <c r="C2782" s="14"/>
      <c r="D2782" s="45" t="s">
        <v>3899</v>
      </c>
      <c r="E2782" s="5"/>
    </row>
    <row r="2783" ht="15.75" hidden="1" customHeight="1">
      <c r="A2783" s="8"/>
      <c r="B2783" s="10"/>
      <c r="C2783" s="14"/>
      <c r="D2783" s="9"/>
      <c r="E2783" s="10"/>
    </row>
    <row r="2784" ht="15.75" hidden="1" customHeight="1">
      <c r="A2784" s="17" t="s">
        <v>3063</v>
      </c>
      <c r="B2784" s="4"/>
      <c r="C2784" s="4"/>
      <c r="D2784" s="4"/>
      <c r="E2784" s="5"/>
    </row>
    <row r="2785" ht="15.75" hidden="1" customHeight="1">
      <c r="A2785" s="18" t="s">
        <v>3064</v>
      </c>
      <c r="B2785" s="19" t="s">
        <v>3065</v>
      </c>
      <c r="C2785" s="20" t="s">
        <v>3066</v>
      </c>
      <c r="D2785" s="19" t="s">
        <v>3067</v>
      </c>
      <c r="E2785" s="21" t="s">
        <v>13</v>
      </c>
    </row>
    <row r="2786" ht="15.75" hidden="1" customHeight="1">
      <c r="A2786" s="22" t="s">
        <v>3068</v>
      </c>
      <c r="B2786" s="23">
        <v>33373.0</v>
      </c>
      <c r="C2786" s="24">
        <v>15955.0</v>
      </c>
      <c r="D2786" s="25">
        <v>-17418.0</v>
      </c>
      <c r="E2786" s="26"/>
    </row>
    <row r="2787" ht="15.75" hidden="1" customHeight="1">
      <c r="A2787" s="22" t="s">
        <v>3069</v>
      </c>
      <c r="B2787" s="23">
        <v>26948.0</v>
      </c>
      <c r="C2787" s="24">
        <v>26948.0</v>
      </c>
      <c r="D2787" s="25">
        <v>0.0</v>
      </c>
      <c r="E2787" s="26"/>
    </row>
    <row r="2788" ht="15.75" hidden="1" customHeight="1">
      <c r="A2788" s="22" t="s">
        <v>3070</v>
      </c>
      <c r="B2788" s="23">
        <v>130.0</v>
      </c>
      <c r="C2788" s="24">
        <v>130.0</v>
      </c>
      <c r="D2788" s="25">
        <v>0.0</v>
      </c>
      <c r="E2788" s="26" t="s">
        <v>3071</v>
      </c>
    </row>
    <row r="2789" ht="15.75" hidden="1" customHeight="1">
      <c r="A2789" s="22" t="s">
        <v>3072</v>
      </c>
      <c r="B2789" s="23">
        <v>2000.0</v>
      </c>
      <c r="C2789" s="24">
        <v>5955.0</v>
      </c>
      <c r="D2789" s="25">
        <v>3955.0</v>
      </c>
      <c r="E2789" s="26" t="s">
        <v>4041</v>
      </c>
    </row>
    <row r="2790" ht="15.75" hidden="1" customHeight="1">
      <c r="A2790" s="27" t="s">
        <v>3074</v>
      </c>
      <c r="B2790" s="23">
        <v>0.0</v>
      </c>
      <c r="C2790" s="24"/>
      <c r="D2790" s="25">
        <v>0.0</v>
      </c>
      <c r="E2790" s="26"/>
    </row>
    <row r="2791" ht="15.75" hidden="1" customHeight="1">
      <c r="A2791" s="27" t="s">
        <v>3075</v>
      </c>
      <c r="B2791" s="23">
        <v>280.0</v>
      </c>
      <c r="C2791" s="24">
        <v>13244.0</v>
      </c>
      <c r="D2791" s="25">
        <v>12964.0</v>
      </c>
      <c r="E2791" s="26" t="s">
        <v>4042</v>
      </c>
    </row>
    <row r="2792" ht="15.75" hidden="1" customHeight="1">
      <c r="A2792" s="27" t="s">
        <v>3077</v>
      </c>
      <c r="B2792" s="23">
        <v>1000.0</v>
      </c>
      <c r="C2792" s="24">
        <v>1600.0</v>
      </c>
      <c r="D2792" s="25">
        <v>600.0</v>
      </c>
      <c r="E2792" s="26" t="s">
        <v>4043</v>
      </c>
    </row>
    <row r="2793" ht="15.75" hidden="1" customHeight="1">
      <c r="A2793" s="27" t="s">
        <v>3078</v>
      </c>
      <c r="B2793" s="23">
        <v>7000.0</v>
      </c>
      <c r="C2793" s="24">
        <v>6960.0</v>
      </c>
      <c r="D2793" s="25">
        <v>-40.0</v>
      </c>
      <c r="E2793" s="26"/>
    </row>
    <row r="2794" ht="15.75" hidden="1" customHeight="1">
      <c r="A2794" s="28" t="s">
        <v>3079</v>
      </c>
      <c r="B2794" s="23">
        <v>91759.0</v>
      </c>
      <c r="C2794" s="23">
        <v>91759.0</v>
      </c>
      <c r="D2794" s="25">
        <v>0.0</v>
      </c>
      <c r="E2794" s="26"/>
    </row>
    <row r="2795" ht="15.75" hidden="1" customHeight="1">
      <c r="A2795" s="28" t="s">
        <v>3080</v>
      </c>
      <c r="B2795" s="23">
        <v>47090.0</v>
      </c>
      <c r="C2795" s="7">
        <v>47090.0</v>
      </c>
      <c r="D2795" s="25">
        <v>0.0</v>
      </c>
      <c r="E2795" s="26"/>
    </row>
    <row r="2796" ht="15.75" hidden="1" customHeight="1">
      <c r="A2796" s="28" t="s">
        <v>3081</v>
      </c>
      <c r="B2796" s="23">
        <v>80641.0</v>
      </c>
      <c r="C2796" s="7">
        <v>80641.0</v>
      </c>
      <c r="D2796" s="25">
        <v>0.0</v>
      </c>
      <c r="E2796" s="26"/>
    </row>
    <row r="2797" ht="15.75" hidden="1" customHeight="1">
      <c r="A2797" s="28" t="s">
        <v>3082</v>
      </c>
      <c r="B2797" s="23">
        <v>104768.9</v>
      </c>
      <c r="C2797" s="7">
        <v>105077.9</v>
      </c>
      <c r="D2797" s="25">
        <v>309.0</v>
      </c>
      <c r="E2797" s="26"/>
    </row>
    <row r="2798" ht="15.75" hidden="1" customHeight="1">
      <c r="A2798" s="28" t="s">
        <v>3084</v>
      </c>
      <c r="B2798" s="23">
        <v>652.0</v>
      </c>
      <c r="C2798" s="7">
        <v>652.0</v>
      </c>
      <c r="D2798" s="25">
        <v>0.0</v>
      </c>
      <c r="E2798" s="26"/>
    </row>
    <row r="2799" ht="15.75" hidden="1" customHeight="1">
      <c r="A2799" s="28" t="s">
        <v>3085</v>
      </c>
      <c r="B2799" s="23">
        <v>9393.0</v>
      </c>
      <c r="C2799" s="7">
        <v>9393.0</v>
      </c>
      <c r="D2799" s="25">
        <v>0.0</v>
      </c>
      <c r="E2799" s="26"/>
    </row>
    <row r="2800" ht="15.75" hidden="1" customHeight="1">
      <c r="A2800" s="29" t="s">
        <v>3086</v>
      </c>
      <c r="B2800" s="23">
        <v>395641.4</v>
      </c>
      <c r="C2800" s="7">
        <v>395950.4</v>
      </c>
      <c r="D2800" s="25">
        <v>309.0</v>
      </c>
      <c r="E2800" s="26"/>
    </row>
    <row r="2801" ht="15.75" hidden="1" customHeight="1">
      <c r="A2801" s="30" t="s">
        <v>3087</v>
      </c>
      <c r="B2801" s="31">
        <v>0.5</v>
      </c>
      <c r="C2801" s="25">
        <v>61.5</v>
      </c>
      <c r="D2801" s="25">
        <v>61.0</v>
      </c>
      <c r="E2801" s="32"/>
    </row>
    <row r="2802" ht="15.75" hidden="1" customHeight="1"/>
    <row r="2803" ht="15.75" hidden="1" customHeight="1"/>
    <row r="2804" ht="15.75" hidden="1" customHeight="1">
      <c r="A2804" s="3" t="s">
        <v>3059</v>
      </c>
      <c r="B2804" s="4"/>
      <c r="C2804" s="4"/>
      <c r="D2804" s="4"/>
      <c r="E2804" s="5"/>
    </row>
    <row r="2805" ht="15.75" hidden="1" customHeight="1">
      <c r="A2805" s="8"/>
      <c r="B2805" s="9"/>
      <c r="C2805" s="9"/>
      <c r="D2805" s="9"/>
      <c r="E2805" s="10"/>
    </row>
    <row r="2806" ht="15.75" hidden="1" customHeight="1">
      <c r="A2806" s="3" t="s">
        <v>3061</v>
      </c>
      <c r="B2806" s="4"/>
      <c r="C2806" s="4"/>
      <c r="D2806" s="4"/>
      <c r="E2806" s="5"/>
    </row>
    <row r="2807" ht="15.75" hidden="1" customHeight="1">
      <c r="A2807" s="8"/>
      <c r="B2807" s="9"/>
      <c r="C2807" s="9"/>
      <c r="D2807" s="9"/>
      <c r="E2807" s="10"/>
    </row>
    <row r="2808" ht="15.75" hidden="1" customHeight="1">
      <c r="A2808" s="11">
        <v>46055.0</v>
      </c>
      <c r="B2808" s="4"/>
      <c r="C2808" s="12" t="s">
        <v>3062</v>
      </c>
      <c r="D2808" s="13">
        <v>46061.0</v>
      </c>
      <c r="E2808" s="5"/>
    </row>
    <row r="2809" ht="15.75" hidden="1" customHeight="1">
      <c r="A2809" s="8"/>
      <c r="B2809" s="9"/>
      <c r="C2809" s="14"/>
      <c r="D2809" s="9"/>
      <c r="E2809" s="10"/>
    </row>
    <row r="2810" ht="15.75" hidden="1" customHeight="1">
      <c r="A2810" s="44" t="s">
        <v>3898</v>
      </c>
      <c r="B2810" s="5"/>
      <c r="C2810" s="14"/>
      <c r="D2810" s="45" t="s">
        <v>3899</v>
      </c>
      <c r="E2810" s="5"/>
    </row>
    <row r="2811" ht="15.75" hidden="1" customHeight="1">
      <c r="A2811" s="8"/>
      <c r="B2811" s="10"/>
      <c r="C2811" s="14"/>
      <c r="D2811" s="9"/>
      <c r="E2811" s="10"/>
    </row>
    <row r="2812" ht="15.75" hidden="1" customHeight="1">
      <c r="A2812" s="17" t="s">
        <v>3063</v>
      </c>
      <c r="B2812" s="4"/>
      <c r="C2812" s="4"/>
      <c r="D2812" s="4"/>
      <c r="E2812" s="5"/>
    </row>
    <row r="2813" ht="15.75" hidden="1" customHeight="1">
      <c r="A2813" s="18" t="s">
        <v>3064</v>
      </c>
      <c r="B2813" s="19" t="s">
        <v>3065</v>
      </c>
      <c r="C2813" s="20" t="s">
        <v>3066</v>
      </c>
      <c r="D2813" s="19" t="s">
        <v>3067</v>
      </c>
      <c r="E2813" s="21" t="s">
        <v>13</v>
      </c>
    </row>
    <row r="2814" ht="15.75" hidden="1" customHeight="1">
      <c r="A2814" s="22" t="s">
        <v>3068</v>
      </c>
      <c r="B2814" s="23">
        <v>33373.0</v>
      </c>
      <c r="C2814" s="24">
        <v>15955.0</v>
      </c>
      <c r="D2814" s="25">
        <v>-17418.0</v>
      </c>
      <c r="E2814" s="26"/>
    </row>
    <row r="2815" ht="15.75" hidden="1" customHeight="1">
      <c r="A2815" s="22" t="s">
        <v>3069</v>
      </c>
      <c r="B2815" s="23">
        <v>26948.0</v>
      </c>
      <c r="C2815" s="24">
        <v>26948.0</v>
      </c>
      <c r="D2815" s="25">
        <v>0.0</v>
      </c>
      <c r="E2815" s="26"/>
    </row>
    <row r="2816" ht="15.75" hidden="1" customHeight="1">
      <c r="A2816" s="22" t="s">
        <v>3070</v>
      </c>
      <c r="B2816" s="23">
        <v>130.0</v>
      </c>
      <c r="C2816" s="24">
        <v>130.0</v>
      </c>
      <c r="D2816" s="25">
        <v>0.0</v>
      </c>
      <c r="E2816" s="26" t="s">
        <v>3071</v>
      </c>
    </row>
    <row r="2817" ht="15.75" hidden="1" customHeight="1">
      <c r="A2817" s="22" t="s">
        <v>3072</v>
      </c>
      <c r="B2817" s="23">
        <v>2000.0</v>
      </c>
      <c r="C2817" s="24">
        <v>5955.0</v>
      </c>
      <c r="D2817" s="25">
        <v>3955.0</v>
      </c>
      <c r="E2817" s="26" t="s">
        <v>4041</v>
      </c>
    </row>
    <row r="2818" ht="15.75" hidden="1" customHeight="1">
      <c r="A2818" s="27" t="s">
        <v>3074</v>
      </c>
      <c r="B2818" s="23">
        <v>0.0</v>
      </c>
      <c r="C2818" s="24"/>
      <c r="D2818" s="25">
        <v>0.0</v>
      </c>
      <c r="E2818" s="26"/>
    </row>
    <row r="2819" ht="15.75" hidden="1" customHeight="1">
      <c r="A2819" s="27" t="s">
        <v>3075</v>
      </c>
      <c r="B2819" s="23">
        <v>280.0</v>
      </c>
      <c r="C2819" s="24">
        <v>13244.0</v>
      </c>
      <c r="D2819" s="25">
        <v>12964.0</v>
      </c>
      <c r="E2819" s="26" t="s">
        <v>4042</v>
      </c>
    </row>
    <row r="2820" ht="15.75" hidden="1" customHeight="1">
      <c r="A2820" s="27" t="s">
        <v>3077</v>
      </c>
      <c r="B2820" s="23">
        <v>1000.0</v>
      </c>
      <c r="C2820" s="24">
        <v>1600.0</v>
      </c>
      <c r="D2820" s="25">
        <v>600.0</v>
      </c>
      <c r="E2820" s="26" t="s">
        <v>4043</v>
      </c>
    </row>
    <row r="2821" ht="15.75" hidden="1" customHeight="1">
      <c r="A2821" s="27" t="s">
        <v>3078</v>
      </c>
      <c r="B2821" s="23">
        <v>7000.0</v>
      </c>
      <c r="C2821" s="24">
        <v>6560.0</v>
      </c>
      <c r="D2821" s="25">
        <v>-440.0</v>
      </c>
      <c r="E2821" s="26" t="s">
        <v>4044</v>
      </c>
    </row>
    <row r="2822" ht="15.75" hidden="1" customHeight="1">
      <c r="A2822" s="28" t="s">
        <v>3079</v>
      </c>
      <c r="B2822" s="23">
        <v>91759.0</v>
      </c>
      <c r="C2822" s="23">
        <v>91759.0</v>
      </c>
      <c r="D2822" s="25">
        <v>0.0</v>
      </c>
      <c r="E2822" s="26"/>
    </row>
    <row r="2823" ht="15.75" hidden="1" customHeight="1">
      <c r="A2823" s="28" t="s">
        <v>3080</v>
      </c>
      <c r="B2823" s="23">
        <v>47090.0</v>
      </c>
      <c r="C2823" s="7">
        <v>47090.0</v>
      </c>
      <c r="D2823" s="25">
        <v>0.0</v>
      </c>
      <c r="E2823" s="26"/>
    </row>
    <row r="2824" ht="15.75" hidden="1" customHeight="1">
      <c r="A2824" s="28" t="s">
        <v>3081</v>
      </c>
      <c r="B2824" s="23">
        <v>80641.0</v>
      </c>
      <c r="C2824" s="7">
        <v>80641.0</v>
      </c>
      <c r="D2824" s="25">
        <v>0.0</v>
      </c>
      <c r="E2824" s="26"/>
    </row>
    <row r="2825" ht="15.75" hidden="1" customHeight="1">
      <c r="A2825" s="28" t="s">
        <v>3082</v>
      </c>
      <c r="B2825" s="23">
        <v>104768.9</v>
      </c>
      <c r="C2825" s="7">
        <v>105077.9</v>
      </c>
      <c r="D2825" s="25">
        <v>309.0</v>
      </c>
      <c r="E2825" s="26"/>
    </row>
    <row r="2826" ht="15.75" hidden="1" customHeight="1">
      <c r="A2826" s="28" t="s">
        <v>3084</v>
      </c>
      <c r="B2826" s="23">
        <v>652.0</v>
      </c>
      <c r="C2826" s="7">
        <v>652.0</v>
      </c>
      <c r="D2826" s="25">
        <v>0.0</v>
      </c>
      <c r="E2826" s="26"/>
    </row>
    <row r="2827" ht="15.75" hidden="1" customHeight="1">
      <c r="A2827" s="28" t="s">
        <v>3085</v>
      </c>
      <c r="B2827" s="23">
        <v>9393.0</v>
      </c>
      <c r="C2827" s="7">
        <v>9393.0</v>
      </c>
      <c r="D2827" s="25">
        <v>0.0</v>
      </c>
      <c r="E2827" s="26"/>
    </row>
    <row r="2828" ht="15.75" hidden="1" customHeight="1">
      <c r="A2828" s="29" t="s">
        <v>3086</v>
      </c>
      <c r="B2828" s="23">
        <v>395641.4</v>
      </c>
      <c r="C2828" s="7">
        <v>395950.4</v>
      </c>
      <c r="D2828" s="25">
        <v>309.0</v>
      </c>
      <c r="E2828" s="26"/>
    </row>
    <row r="2829" ht="15.75" hidden="1" customHeight="1">
      <c r="A2829" s="30" t="s">
        <v>3087</v>
      </c>
      <c r="B2829" s="31">
        <v>0.5</v>
      </c>
      <c r="C2829" s="25">
        <v>-338.5</v>
      </c>
      <c r="D2829" s="25">
        <v>-339.0</v>
      </c>
      <c r="E2829" s="32"/>
    </row>
    <row r="2830" ht="15.75" hidden="1" customHeight="1"/>
    <row r="2831" ht="15.75" hidden="1" customHeight="1"/>
    <row r="2832" ht="15.75" hidden="1" customHeight="1">
      <c r="A2832" s="3" t="s">
        <v>3059</v>
      </c>
      <c r="B2832" s="4"/>
      <c r="C2832" s="4"/>
      <c r="D2832" s="4"/>
      <c r="E2832" s="5"/>
    </row>
    <row r="2833" ht="15.75" hidden="1" customHeight="1">
      <c r="A2833" s="8"/>
      <c r="B2833" s="9"/>
      <c r="C2833" s="9"/>
      <c r="D2833" s="9"/>
      <c r="E2833" s="10"/>
    </row>
    <row r="2834" ht="15.75" hidden="1" customHeight="1">
      <c r="A2834" s="3" t="s">
        <v>3061</v>
      </c>
      <c r="B2834" s="4"/>
      <c r="C2834" s="4"/>
      <c r="D2834" s="4"/>
      <c r="E2834" s="5"/>
    </row>
    <row r="2835" ht="15.75" hidden="1" customHeight="1">
      <c r="A2835" s="8"/>
      <c r="B2835" s="9"/>
      <c r="C2835" s="9"/>
      <c r="D2835" s="9"/>
      <c r="E2835" s="10"/>
    </row>
    <row r="2836" ht="15.75" hidden="1" customHeight="1">
      <c r="A2836" s="11">
        <v>46062.0</v>
      </c>
      <c r="B2836" s="4"/>
      <c r="C2836" s="12" t="s">
        <v>3062</v>
      </c>
      <c r="D2836" s="13">
        <v>46068.0</v>
      </c>
      <c r="E2836" s="5"/>
    </row>
    <row r="2837" ht="15.75" hidden="1" customHeight="1">
      <c r="A2837" s="8"/>
      <c r="B2837" s="9"/>
      <c r="C2837" s="14"/>
      <c r="D2837" s="9"/>
      <c r="E2837" s="10"/>
    </row>
    <row r="2838" ht="15.75" hidden="1" customHeight="1">
      <c r="A2838" s="44" t="s">
        <v>3898</v>
      </c>
      <c r="B2838" s="5"/>
      <c r="C2838" s="14"/>
      <c r="D2838" s="45" t="s">
        <v>3899</v>
      </c>
      <c r="E2838" s="5"/>
    </row>
    <row r="2839" ht="15.75" hidden="1" customHeight="1">
      <c r="A2839" s="8"/>
      <c r="B2839" s="10"/>
      <c r="C2839" s="14"/>
      <c r="D2839" s="9"/>
      <c r="E2839" s="10"/>
    </row>
    <row r="2840" ht="15.75" hidden="1" customHeight="1">
      <c r="A2840" s="17" t="s">
        <v>3063</v>
      </c>
      <c r="B2840" s="4"/>
      <c r="C2840" s="4"/>
      <c r="D2840" s="4"/>
      <c r="E2840" s="5"/>
    </row>
    <row r="2841" ht="15.75" hidden="1" customHeight="1">
      <c r="A2841" s="18" t="s">
        <v>3064</v>
      </c>
      <c r="B2841" s="19" t="s">
        <v>3065</v>
      </c>
      <c r="C2841" s="20" t="s">
        <v>3066</v>
      </c>
      <c r="D2841" s="19" t="s">
        <v>3067</v>
      </c>
      <c r="E2841" s="21" t="s">
        <v>13</v>
      </c>
    </row>
    <row r="2842" ht="15.75" hidden="1" customHeight="1">
      <c r="A2842" s="22" t="s">
        <v>3068</v>
      </c>
      <c r="B2842" s="23">
        <v>32629.0</v>
      </c>
      <c r="C2842" s="24">
        <v>12630.0</v>
      </c>
      <c r="D2842" s="25">
        <v>-19999.0</v>
      </c>
      <c r="E2842" s="26"/>
    </row>
    <row r="2843" ht="15.75" hidden="1" customHeight="1">
      <c r="A2843" s="22" t="s">
        <v>3069</v>
      </c>
      <c r="B2843" s="23">
        <v>32601.0</v>
      </c>
      <c r="C2843" s="24">
        <v>32601.0</v>
      </c>
      <c r="D2843" s="25">
        <v>0.0</v>
      </c>
      <c r="E2843" s="26"/>
    </row>
    <row r="2844" ht="15.75" hidden="1" customHeight="1">
      <c r="A2844" s="22" t="s">
        <v>3070</v>
      </c>
      <c r="B2844" s="23">
        <v>130.0</v>
      </c>
      <c r="C2844" s="24">
        <v>130.0</v>
      </c>
      <c r="D2844" s="25">
        <v>0.0</v>
      </c>
      <c r="E2844" s="26" t="s">
        <v>3071</v>
      </c>
    </row>
    <row r="2845" ht="15.75" hidden="1" customHeight="1">
      <c r="A2845" s="22" t="s">
        <v>3072</v>
      </c>
      <c r="B2845" s="23">
        <v>2900.0</v>
      </c>
      <c r="C2845" s="24">
        <v>6912.0</v>
      </c>
      <c r="D2845" s="25">
        <v>4012.0</v>
      </c>
      <c r="E2845" s="26" t="s">
        <v>4045</v>
      </c>
    </row>
    <row r="2846" ht="15.75" hidden="1" customHeight="1">
      <c r="A2846" s="27" t="s">
        <v>3074</v>
      </c>
      <c r="B2846" s="23">
        <v>0.0</v>
      </c>
      <c r="C2846" s="24"/>
      <c r="D2846" s="25">
        <v>0.0</v>
      </c>
      <c r="E2846" s="26"/>
    </row>
    <row r="2847" ht="15.75" hidden="1" customHeight="1">
      <c r="A2847" s="27" t="s">
        <v>3075</v>
      </c>
      <c r="B2847" s="23">
        <v>930.0</v>
      </c>
      <c r="C2847" s="24">
        <v>12414.0</v>
      </c>
      <c r="D2847" s="25">
        <v>11484.0</v>
      </c>
      <c r="E2847" s="26" t="s">
        <v>4046</v>
      </c>
    </row>
    <row r="2848" ht="15.75" hidden="1" customHeight="1">
      <c r="A2848" s="27" t="s">
        <v>3077</v>
      </c>
      <c r="B2848" s="23">
        <v>3561.0</v>
      </c>
      <c r="C2848" s="24">
        <v>8105.0</v>
      </c>
      <c r="D2848" s="25">
        <v>4544.0</v>
      </c>
      <c r="E2848" s="26" t="s">
        <v>4047</v>
      </c>
    </row>
    <row r="2849" ht="15.75" hidden="1" customHeight="1">
      <c r="A2849" s="27" t="s">
        <v>3078</v>
      </c>
      <c r="B2849" s="23">
        <v>7360.0</v>
      </c>
      <c r="C2849" s="24">
        <v>7360.0</v>
      </c>
      <c r="D2849" s="25">
        <v>0.0</v>
      </c>
      <c r="E2849" s="26"/>
    </row>
    <row r="2850" ht="15.75" hidden="1" customHeight="1">
      <c r="A2850" s="28" t="s">
        <v>3079</v>
      </c>
      <c r="B2850" s="23">
        <v>120103.0</v>
      </c>
      <c r="C2850" s="23">
        <v>120103.0</v>
      </c>
      <c r="D2850" s="25">
        <v>0.0</v>
      </c>
      <c r="E2850" s="26"/>
    </row>
    <row r="2851" ht="15.75" hidden="1" customHeight="1">
      <c r="A2851" s="28" t="s">
        <v>3080</v>
      </c>
      <c r="B2851" s="23">
        <v>42751.0</v>
      </c>
      <c r="C2851" s="7">
        <v>42751.0</v>
      </c>
      <c r="D2851" s="25">
        <v>0.0</v>
      </c>
      <c r="E2851" s="26"/>
    </row>
    <row r="2852" ht="15.75" hidden="1" customHeight="1">
      <c r="A2852" s="28" t="s">
        <v>3081</v>
      </c>
      <c r="B2852" s="23">
        <v>83860.0</v>
      </c>
      <c r="C2852" s="7">
        <v>83860.0</v>
      </c>
      <c r="D2852" s="25">
        <v>0.0</v>
      </c>
      <c r="E2852" s="26"/>
    </row>
    <row r="2853" ht="15.75" hidden="1" customHeight="1">
      <c r="A2853" s="28" t="s">
        <v>3082</v>
      </c>
      <c r="B2853" s="23">
        <v>98256.0</v>
      </c>
      <c r="C2853" s="7">
        <v>98256.0</v>
      </c>
      <c r="D2853" s="25">
        <v>0.0</v>
      </c>
      <c r="E2853" s="26"/>
    </row>
    <row r="2854" ht="15.75" hidden="1" customHeight="1">
      <c r="A2854" s="28" t="s">
        <v>3084</v>
      </c>
      <c r="B2854" s="23">
        <v>0.0</v>
      </c>
      <c r="C2854" s="7">
        <v>0.0</v>
      </c>
      <c r="D2854" s="25">
        <v>0.0</v>
      </c>
      <c r="E2854" s="26"/>
    </row>
    <row r="2855" ht="15.75" hidden="1" customHeight="1">
      <c r="A2855" s="28" t="s">
        <v>3085</v>
      </c>
      <c r="B2855" s="23">
        <v>9608.0</v>
      </c>
      <c r="C2855" s="7">
        <v>9608.0</v>
      </c>
      <c r="D2855" s="25">
        <v>0.0</v>
      </c>
      <c r="E2855" s="26"/>
    </row>
    <row r="2856" ht="15.75" hidden="1" customHeight="1">
      <c r="A2856" s="29" t="s">
        <v>3086</v>
      </c>
      <c r="B2856" s="23">
        <v>425079.7</v>
      </c>
      <c r="C2856" s="7">
        <v>425079.7</v>
      </c>
      <c r="D2856" s="25">
        <v>0.0</v>
      </c>
      <c r="E2856" s="26"/>
    </row>
    <row r="2857" ht="15.75" hidden="1" customHeight="1">
      <c r="A2857" s="30" t="s">
        <v>3087</v>
      </c>
      <c r="B2857" s="31">
        <v>1.3000000000029104</v>
      </c>
      <c r="C2857" s="25">
        <v>42.29999999998836</v>
      </c>
      <c r="D2857" s="25">
        <v>40.99999999998545</v>
      </c>
      <c r="E2857" s="32"/>
    </row>
    <row r="2858" ht="15.75" hidden="1" customHeight="1"/>
    <row r="2859" ht="15.75" hidden="1" customHeight="1"/>
    <row r="2860" ht="15.75" hidden="1" customHeight="1">
      <c r="A2860" s="3" t="s">
        <v>3059</v>
      </c>
      <c r="B2860" s="4"/>
      <c r="C2860" s="4"/>
      <c r="D2860" s="4"/>
      <c r="E2860" s="5"/>
    </row>
    <row r="2861" ht="15.75" hidden="1" customHeight="1">
      <c r="A2861" s="8"/>
      <c r="B2861" s="9"/>
      <c r="C2861" s="9"/>
      <c r="D2861" s="9"/>
      <c r="E2861" s="10"/>
    </row>
    <row r="2862" ht="15.75" hidden="1" customHeight="1">
      <c r="A2862" s="3" t="s">
        <v>3061</v>
      </c>
      <c r="B2862" s="4"/>
      <c r="C2862" s="4"/>
      <c r="D2862" s="4"/>
      <c r="E2862" s="5"/>
    </row>
    <row r="2863" ht="15.75" hidden="1" customHeight="1">
      <c r="A2863" s="8"/>
      <c r="B2863" s="9"/>
      <c r="C2863" s="9"/>
      <c r="D2863" s="9"/>
      <c r="E2863" s="10"/>
    </row>
    <row r="2864" ht="15.75" hidden="1" customHeight="1">
      <c r="A2864" s="11">
        <v>46069.0</v>
      </c>
      <c r="B2864" s="4"/>
      <c r="C2864" s="12" t="s">
        <v>3062</v>
      </c>
      <c r="D2864" s="13">
        <v>46075.0</v>
      </c>
      <c r="E2864" s="5"/>
    </row>
    <row r="2865" ht="15.75" hidden="1" customHeight="1">
      <c r="A2865" s="8"/>
      <c r="B2865" s="9"/>
      <c r="C2865" s="14"/>
      <c r="D2865" s="9"/>
      <c r="E2865" s="10"/>
    </row>
    <row r="2866" ht="15.75" hidden="1" customHeight="1">
      <c r="A2866" s="44" t="s">
        <v>3898</v>
      </c>
      <c r="B2866" s="5"/>
      <c r="C2866" s="14"/>
      <c r="D2866" s="45" t="s">
        <v>3899</v>
      </c>
      <c r="E2866" s="5"/>
    </row>
    <row r="2867" ht="15.75" hidden="1" customHeight="1">
      <c r="A2867" s="8"/>
      <c r="B2867" s="10"/>
      <c r="C2867" s="14"/>
      <c r="D2867" s="9"/>
      <c r="E2867" s="10"/>
    </row>
    <row r="2868" ht="15.75" hidden="1" customHeight="1">
      <c r="A2868" s="17" t="s">
        <v>3063</v>
      </c>
      <c r="B2868" s="4"/>
      <c r="C2868" s="4"/>
      <c r="D2868" s="4"/>
      <c r="E2868" s="5"/>
    </row>
    <row r="2869" ht="15.75" hidden="1" customHeight="1">
      <c r="A2869" s="18" t="s">
        <v>3064</v>
      </c>
      <c r="B2869" s="19" t="s">
        <v>3065</v>
      </c>
      <c r="C2869" s="20" t="s">
        <v>3066</v>
      </c>
      <c r="D2869" s="19" t="s">
        <v>3067</v>
      </c>
      <c r="E2869" s="21" t="s">
        <v>13</v>
      </c>
    </row>
    <row r="2870" ht="15.75" hidden="1" customHeight="1">
      <c r="A2870" s="22" t="s">
        <v>3068</v>
      </c>
      <c r="B2870" s="23">
        <v>25090.0</v>
      </c>
      <c r="C2870" s="24">
        <v>11658.0</v>
      </c>
      <c r="D2870" s="25">
        <v>-13432.0</v>
      </c>
      <c r="E2870" s="26"/>
    </row>
    <row r="2871" ht="15.75" hidden="1" customHeight="1">
      <c r="A2871" s="22" t="s">
        <v>3069</v>
      </c>
      <c r="B2871" s="23">
        <v>29737.0</v>
      </c>
      <c r="C2871" s="24">
        <v>29737.0</v>
      </c>
      <c r="D2871" s="25">
        <v>0.0</v>
      </c>
      <c r="E2871" s="26"/>
    </row>
    <row r="2872" ht="15.75" hidden="1" customHeight="1">
      <c r="A2872" s="22" t="s">
        <v>3070</v>
      </c>
      <c r="B2872" s="23">
        <v>0.0</v>
      </c>
      <c r="C2872" s="24"/>
      <c r="D2872" s="25">
        <v>0.0</v>
      </c>
      <c r="E2872" s="26" t="s">
        <v>3071</v>
      </c>
    </row>
    <row r="2873" ht="15.75" hidden="1" customHeight="1">
      <c r="A2873" s="22" t="s">
        <v>3072</v>
      </c>
      <c r="B2873" s="23">
        <v>3400.0</v>
      </c>
      <c r="C2873" s="24">
        <v>5400.0</v>
      </c>
      <c r="D2873" s="25">
        <v>2000.0</v>
      </c>
      <c r="E2873" s="26" t="s">
        <v>4048</v>
      </c>
    </row>
    <row r="2874" ht="15.75" hidden="1" customHeight="1">
      <c r="A2874" s="27" t="s">
        <v>3074</v>
      </c>
      <c r="B2874" s="23">
        <v>80.0</v>
      </c>
      <c r="C2874" s="24">
        <v>100.0</v>
      </c>
      <c r="D2874" s="25">
        <v>20.0</v>
      </c>
      <c r="E2874" s="26" t="s">
        <v>4049</v>
      </c>
    </row>
    <row r="2875" ht="15.75" hidden="1" customHeight="1">
      <c r="A2875" s="27" t="s">
        <v>3075</v>
      </c>
      <c r="B2875" s="23">
        <v>280.0</v>
      </c>
      <c r="C2875" s="24">
        <v>13713.0</v>
      </c>
      <c r="D2875" s="25">
        <v>13433.0</v>
      </c>
      <c r="E2875" s="26" t="s">
        <v>4050</v>
      </c>
    </row>
    <row r="2876" ht="15.75" hidden="1" customHeight="1">
      <c r="A2876" s="27" t="s">
        <v>3077</v>
      </c>
      <c r="B2876" s="23">
        <v>1800.0</v>
      </c>
      <c r="C2876" s="24">
        <v>1700.0</v>
      </c>
      <c r="D2876" s="25">
        <v>-100.0</v>
      </c>
      <c r="E2876" s="26" t="s">
        <v>4051</v>
      </c>
    </row>
    <row r="2877" ht="15.75" hidden="1" customHeight="1">
      <c r="A2877" s="27" t="s">
        <v>3078</v>
      </c>
      <c r="B2877" s="23">
        <v>6920.0</v>
      </c>
      <c r="C2877" s="24">
        <v>7000.0</v>
      </c>
      <c r="D2877" s="25">
        <v>80.0</v>
      </c>
      <c r="E2877" s="26"/>
    </row>
    <row r="2878" ht="15.75" hidden="1" customHeight="1">
      <c r="A2878" s="28" t="s">
        <v>3079</v>
      </c>
      <c r="B2878" s="23">
        <v>99881.0</v>
      </c>
      <c r="C2878" s="23">
        <v>99881.0</v>
      </c>
      <c r="D2878" s="25">
        <v>0.0</v>
      </c>
      <c r="E2878" s="26"/>
    </row>
    <row r="2879" ht="15.75" hidden="1" customHeight="1">
      <c r="A2879" s="28" t="s">
        <v>3080</v>
      </c>
      <c r="B2879" s="23">
        <v>34978.0</v>
      </c>
      <c r="C2879" s="7">
        <v>34978.0</v>
      </c>
      <c r="D2879" s="25">
        <v>0.0</v>
      </c>
      <c r="E2879" s="26"/>
    </row>
    <row r="2880" ht="15.75" hidden="1" customHeight="1">
      <c r="A2880" s="28" t="s">
        <v>3081</v>
      </c>
      <c r="B2880" s="23">
        <v>75018.0</v>
      </c>
      <c r="C2880" s="7">
        <v>75018.0</v>
      </c>
      <c r="D2880" s="25">
        <v>0.0</v>
      </c>
      <c r="E2880" s="26"/>
    </row>
    <row r="2881" ht="15.75" hidden="1" customHeight="1">
      <c r="A2881" s="28" t="s">
        <v>3082</v>
      </c>
      <c r="B2881" s="23">
        <v>93445.0</v>
      </c>
      <c r="C2881" s="7">
        <v>93445.0</v>
      </c>
      <c r="D2881" s="25">
        <v>0.0</v>
      </c>
      <c r="E2881" s="26"/>
    </row>
    <row r="2882" ht="15.75" hidden="1" customHeight="1">
      <c r="A2882" s="28" t="s">
        <v>3084</v>
      </c>
      <c r="B2882" s="23">
        <v>762.0</v>
      </c>
      <c r="C2882" s="7">
        <v>762.0</v>
      </c>
      <c r="D2882" s="25">
        <v>0.0</v>
      </c>
      <c r="E2882" s="26"/>
    </row>
    <row r="2883" ht="15.75" hidden="1" customHeight="1">
      <c r="A2883" s="28" t="s">
        <v>3085</v>
      </c>
      <c r="B2883" s="23">
        <v>6952.0</v>
      </c>
      <c r="C2883" s="7">
        <v>6952.0</v>
      </c>
      <c r="D2883" s="25">
        <v>0.0</v>
      </c>
      <c r="E2883" s="26"/>
    </row>
    <row r="2884" ht="15.75" hidden="1" customHeight="1">
      <c r="A2884" s="29" t="s">
        <v>3086</v>
      </c>
      <c r="B2884" s="23">
        <v>371383.5</v>
      </c>
      <c r="C2884" s="7">
        <v>371383.5</v>
      </c>
      <c r="D2884" s="25">
        <v>0.0</v>
      </c>
      <c r="E2884" s="26"/>
    </row>
    <row r="2885" ht="15.75" hidden="1" customHeight="1">
      <c r="A2885" s="30" t="s">
        <v>3087</v>
      </c>
      <c r="B2885" s="31">
        <v>7.5</v>
      </c>
      <c r="C2885" s="25">
        <v>2008.5</v>
      </c>
      <c r="D2885" s="25">
        <v>2001.0</v>
      </c>
      <c r="E2885" s="32" t="s">
        <v>4052</v>
      </c>
    </row>
    <row r="2886" ht="15.75" hidden="1" customHeight="1"/>
    <row r="2887" ht="15.75" hidden="1" customHeight="1"/>
    <row r="2888" ht="15.75" customHeight="1">
      <c r="A2888" s="3" t="s">
        <v>3059</v>
      </c>
      <c r="B2888" s="4"/>
      <c r="C2888" s="4"/>
      <c r="D2888" s="4"/>
      <c r="E2888" s="5"/>
    </row>
    <row r="2889" ht="15.75" customHeight="1">
      <c r="A2889" s="8"/>
      <c r="B2889" s="9"/>
      <c r="C2889" s="9"/>
      <c r="D2889" s="9"/>
      <c r="E2889" s="10"/>
    </row>
    <row r="2890" ht="15.75" customHeight="1">
      <c r="A2890" s="3" t="s">
        <v>3061</v>
      </c>
      <c r="B2890" s="4"/>
      <c r="C2890" s="4"/>
      <c r="D2890" s="4"/>
      <c r="E2890" s="5"/>
    </row>
    <row r="2891" ht="15.75" customHeight="1">
      <c r="A2891" s="8"/>
      <c r="B2891" s="9"/>
      <c r="C2891" s="9"/>
      <c r="D2891" s="9"/>
      <c r="E2891" s="10"/>
    </row>
    <row r="2892" ht="15.75" customHeight="1">
      <c r="A2892" s="11">
        <v>46076.0</v>
      </c>
      <c r="B2892" s="4"/>
      <c r="C2892" s="12" t="s">
        <v>3062</v>
      </c>
      <c r="D2892" s="13">
        <v>46081.0</v>
      </c>
      <c r="E2892" s="5"/>
    </row>
    <row r="2893" ht="15.75" customHeight="1">
      <c r="A2893" s="8"/>
      <c r="B2893" s="9"/>
      <c r="C2893" s="14"/>
      <c r="D2893" s="9"/>
      <c r="E2893" s="10"/>
    </row>
    <row r="2894" ht="15.75" customHeight="1">
      <c r="A2894" s="44" t="s">
        <v>3898</v>
      </c>
      <c r="B2894" s="5"/>
      <c r="C2894" s="14"/>
      <c r="D2894" s="45" t="s">
        <v>3907</v>
      </c>
      <c r="E2894" s="5"/>
    </row>
    <row r="2895" ht="15.75" customHeight="1">
      <c r="A2895" s="8"/>
      <c r="B2895" s="10"/>
      <c r="C2895" s="14"/>
      <c r="D2895" s="9"/>
      <c r="E2895" s="10"/>
    </row>
    <row r="2896" ht="15.75" customHeight="1">
      <c r="A2896" s="17" t="s">
        <v>3063</v>
      </c>
      <c r="B2896" s="4"/>
      <c r="C2896" s="4"/>
      <c r="D2896" s="4"/>
      <c r="E2896" s="5"/>
    </row>
    <row r="2897" ht="15.75" customHeight="1">
      <c r="A2897" s="18" t="s">
        <v>3064</v>
      </c>
      <c r="B2897" s="19" t="s">
        <v>3065</v>
      </c>
      <c r="C2897" s="20" t="s">
        <v>3066</v>
      </c>
      <c r="D2897" s="19" t="s">
        <v>3067</v>
      </c>
      <c r="E2897" s="21" t="s">
        <v>13</v>
      </c>
    </row>
    <row r="2898" ht="15.75" customHeight="1">
      <c r="A2898" s="22" t="s">
        <v>3068</v>
      </c>
      <c r="B2898" s="23">
        <v>27341.0</v>
      </c>
      <c r="C2898" s="24">
        <v>21344.0</v>
      </c>
      <c r="D2898" s="25">
        <v>-5997.0</v>
      </c>
      <c r="E2898" s="26"/>
    </row>
    <row r="2899" ht="15.75" customHeight="1">
      <c r="A2899" s="22" t="s">
        <v>3069</v>
      </c>
      <c r="B2899" s="23">
        <v>25222.0</v>
      </c>
      <c r="C2899" s="24">
        <v>25222.0</v>
      </c>
      <c r="D2899" s="25">
        <v>0.0</v>
      </c>
      <c r="E2899" s="26"/>
    </row>
    <row r="2900" ht="15.75" customHeight="1">
      <c r="A2900" s="22" t="s">
        <v>3070</v>
      </c>
      <c r="B2900" s="23">
        <v>530.0</v>
      </c>
      <c r="C2900" s="24">
        <v>530.0</v>
      </c>
      <c r="D2900" s="25">
        <v>0.0</v>
      </c>
      <c r="E2900" s="26" t="s">
        <v>3071</v>
      </c>
    </row>
    <row r="2901" ht="15.75" customHeight="1">
      <c r="A2901" s="22" t="s">
        <v>3072</v>
      </c>
      <c r="B2901" s="23">
        <v>1500.0</v>
      </c>
      <c r="C2901" s="24">
        <v>5500.0</v>
      </c>
      <c r="D2901" s="25">
        <v>4000.0</v>
      </c>
      <c r="E2901" s="26" t="s">
        <v>3073</v>
      </c>
    </row>
    <row r="2902" ht="15.75" customHeight="1">
      <c r="A2902" s="27" t="s">
        <v>3074</v>
      </c>
      <c r="B2902" s="23">
        <v>0.0</v>
      </c>
      <c r="C2902" s="24"/>
      <c r="D2902" s="25">
        <v>0.0</v>
      </c>
      <c r="E2902" s="26"/>
    </row>
    <row r="2903" ht="15.75" customHeight="1">
      <c r="A2903" s="27" t="s">
        <v>3075</v>
      </c>
      <c r="B2903" s="23">
        <v>0.0</v>
      </c>
      <c r="C2903" s="24"/>
      <c r="D2903" s="25">
        <v>0.0</v>
      </c>
      <c r="E2903" s="26"/>
    </row>
    <row r="2904" ht="15.75" customHeight="1">
      <c r="A2904" s="27" t="s">
        <v>3077</v>
      </c>
      <c r="B2904" s="23">
        <v>4517.0</v>
      </c>
      <c r="C2904" s="24">
        <v>4517.0</v>
      </c>
      <c r="D2904" s="25">
        <v>0.0</v>
      </c>
      <c r="E2904" s="26" t="s">
        <v>4053</v>
      </c>
    </row>
    <row r="2905" ht="15.75" customHeight="1">
      <c r="A2905" s="27" t="s">
        <v>3078</v>
      </c>
      <c r="B2905" s="23">
        <v>4640.0</v>
      </c>
      <c r="C2905" s="24">
        <v>4640.0</v>
      </c>
      <c r="D2905" s="25">
        <v>0.0</v>
      </c>
      <c r="E2905" s="26"/>
    </row>
    <row r="2906" ht="15.75" customHeight="1">
      <c r="A2906" s="28" t="s">
        <v>3079</v>
      </c>
      <c r="B2906" s="23">
        <v>82868.0</v>
      </c>
      <c r="C2906" s="23">
        <v>83315.0</v>
      </c>
      <c r="D2906" s="25">
        <v>447.0</v>
      </c>
      <c r="E2906" s="26"/>
    </row>
    <row r="2907" ht="15.75" customHeight="1">
      <c r="A2907" s="28" t="s">
        <v>3080</v>
      </c>
      <c r="B2907" s="23">
        <v>21485.0</v>
      </c>
      <c r="C2907" s="7">
        <v>21156.0</v>
      </c>
      <c r="D2907" s="25">
        <v>-329.0</v>
      </c>
      <c r="E2907" s="26"/>
    </row>
    <row r="2908" ht="15.75" customHeight="1">
      <c r="A2908" s="28" t="s">
        <v>3081</v>
      </c>
      <c r="B2908" s="23">
        <v>66097.0</v>
      </c>
      <c r="C2908" s="7">
        <v>66097.0</v>
      </c>
      <c r="D2908" s="25">
        <v>0.0</v>
      </c>
      <c r="E2908" s="26"/>
    </row>
    <row r="2909" ht="15.75" customHeight="1">
      <c r="A2909" s="28" t="s">
        <v>3082</v>
      </c>
      <c r="B2909" s="23">
        <v>80364.0</v>
      </c>
      <c r="C2909" s="7">
        <v>80364.0</v>
      </c>
      <c r="D2909" s="25">
        <v>0.0</v>
      </c>
      <c r="E2909" s="26"/>
    </row>
    <row r="2910" ht="15.75" customHeight="1">
      <c r="A2910" s="28" t="s">
        <v>3084</v>
      </c>
      <c r="B2910" s="23">
        <v>0.0</v>
      </c>
      <c r="C2910" s="7">
        <v>0.0</v>
      </c>
      <c r="D2910" s="25">
        <v>0.0</v>
      </c>
      <c r="E2910" s="26"/>
    </row>
    <row r="2911" ht="15.75" customHeight="1">
      <c r="A2911" s="28" t="s">
        <v>3085</v>
      </c>
      <c r="B2911" s="23">
        <v>12403.0</v>
      </c>
      <c r="C2911" s="7">
        <v>12403.0</v>
      </c>
      <c r="D2911" s="25">
        <v>0.0</v>
      </c>
      <c r="E2911" s="26"/>
    </row>
    <row r="2912" ht="15.75" customHeight="1">
      <c r="A2912" s="29" t="s">
        <v>3086</v>
      </c>
      <c r="B2912" s="23">
        <v>314563.5</v>
      </c>
      <c r="C2912" s="7">
        <v>314234.5</v>
      </c>
      <c r="D2912" s="25">
        <v>-329.0</v>
      </c>
      <c r="E2912" s="26"/>
    </row>
    <row r="2913" ht="15.75" customHeight="1">
      <c r="A2913" s="30" t="s">
        <v>3087</v>
      </c>
      <c r="B2913" s="31">
        <v>0.5</v>
      </c>
      <c r="C2913" s="25">
        <v>-1549.5</v>
      </c>
      <c r="D2913" s="25">
        <v>-1550.0</v>
      </c>
      <c r="E2913" s="32" t="s">
        <v>4054</v>
      </c>
    </row>
    <row r="2914" ht="15.75" customHeight="1"/>
    <row r="2915" ht="15.75" customHeight="1"/>
    <row r="2916" ht="15.75" customHeight="1">
      <c r="A2916" s="3" t="s">
        <v>3059</v>
      </c>
      <c r="B2916" s="4"/>
      <c r="C2916" s="4"/>
      <c r="D2916" s="4"/>
      <c r="E2916" s="5"/>
    </row>
    <row r="2917" ht="15.75" customHeight="1">
      <c r="A2917" s="8"/>
      <c r="B2917" s="9"/>
      <c r="C2917" s="9"/>
      <c r="D2917" s="9"/>
      <c r="E2917" s="10"/>
    </row>
    <row r="2918" ht="15.75" customHeight="1">
      <c r="A2918" s="3" t="s">
        <v>3061</v>
      </c>
      <c r="B2918" s="4"/>
      <c r="C2918" s="4"/>
      <c r="D2918" s="4"/>
      <c r="E2918" s="5"/>
    </row>
    <row r="2919" ht="15.75" customHeight="1">
      <c r="A2919" s="8"/>
      <c r="B2919" s="9"/>
      <c r="C2919" s="9"/>
      <c r="D2919" s="9"/>
      <c r="E2919" s="10"/>
    </row>
    <row r="2920" ht="15.75" customHeight="1">
      <c r="A2920" s="11">
        <v>46082.0</v>
      </c>
      <c r="B2920" s="4"/>
      <c r="C2920" s="12" t="s">
        <v>3062</v>
      </c>
      <c r="D2920" s="13">
        <v>46082.0</v>
      </c>
      <c r="E2920" s="5"/>
    </row>
    <row r="2921" ht="15.75" customHeight="1">
      <c r="A2921" s="8"/>
      <c r="B2921" s="9"/>
      <c r="C2921" s="14"/>
      <c r="D2921" s="9"/>
      <c r="E2921" s="10"/>
    </row>
    <row r="2922" ht="15.75" customHeight="1">
      <c r="A2922" s="44" t="s">
        <v>3899</v>
      </c>
      <c r="B2922" s="5"/>
      <c r="C2922" s="14"/>
      <c r="D2922" s="45" t="s">
        <v>3899</v>
      </c>
      <c r="E2922" s="5"/>
    </row>
    <row r="2923" ht="15.75" customHeight="1">
      <c r="A2923" s="8"/>
      <c r="B2923" s="10"/>
      <c r="C2923" s="14"/>
      <c r="D2923" s="9"/>
      <c r="E2923" s="10"/>
    </row>
    <row r="2924" ht="15.75" customHeight="1">
      <c r="A2924" s="17" t="s">
        <v>3063</v>
      </c>
      <c r="B2924" s="4"/>
      <c r="C2924" s="4"/>
      <c r="D2924" s="4"/>
      <c r="E2924" s="5"/>
    </row>
    <row r="2925" ht="15.75" customHeight="1">
      <c r="A2925" s="18" t="s">
        <v>3064</v>
      </c>
      <c r="B2925" s="19" t="s">
        <v>3065</v>
      </c>
      <c r="C2925" s="20" t="s">
        <v>3066</v>
      </c>
      <c r="D2925" s="19" t="s">
        <v>3067</v>
      </c>
      <c r="E2925" s="21" t="s">
        <v>13</v>
      </c>
    </row>
    <row r="2926" ht="15.75" customHeight="1">
      <c r="A2926" s="22" t="s">
        <v>3068</v>
      </c>
      <c r="B2926" s="23">
        <v>1981.0</v>
      </c>
      <c r="C2926" s="24">
        <v>1981.0</v>
      </c>
      <c r="D2926" s="25">
        <v>0.0</v>
      </c>
      <c r="E2926" s="26"/>
    </row>
    <row r="2927" ht="15.75" customHeight="1">
      <c r="A2927" s="22" t="s">
        <v>3069</v>
      </c>
      <c r="B2927" s="23">
        <v>3513.0</v>
      </c>
      <c r="C2927" s="24">
        <v>3513.0</v>
      </c>
      <c r="D2927" s="25">
        <v>0.0</v>
      </c>
      <c r="E2927" s="26"/>
    </row>
    <row r="2928" ht="15.75" customHeight="1">
      <c r="A2928" s="22" t="s">
        <v>3070</v>
      </c>
      <c r="B2928" s="23">
        <v>0.0</v>
      </c>
      <c r="C2928" s="24"/>
      <c r="D2928" s="25">
        <v>0.0</v>
      </c>
      <c r="E2928" s="26" t="s">
        <v>3071</v>
      </c>
    </row>
    <row r="2929" ht="15.75" customHeight="1">
      <c r="A2929" s="22" t="s">
        <v>3072</v>
      </c>
      <c r="B2929" s="23">
        <v>0.0</v>
      </c>
      <c r="C2929" s="24"/>
      <c r="D2929" s="25">
        <v>0.0</v>
      </c>
      <c r="E2929" s="26"/>
    </row>
    <row r="2930" ht="15.75" customHeight="1">
      <c r="A2930" s="27" t="s">
        <v>3074</v>
      </c>
      <c r="B2930" s="23">
        <v>0.0</v>
      </c>
      <c r="C2930" s="24"/>
      <c r="D2930" s="25">
        <v>0.0</v>
      </c>
      <c r="E2930" s="26"/>
    </row>
    <row r="2931" ht="15.75" customHeight="1">
      <c r="A2931" s="27" t="s">
        <v>3075</v>
      </c>
      <c r="B2931" s="23">
        <v>0.0</v>
      </c>
      <c r="C2931" s="24"/>
      <c r="D2931" s="25">
        <v>0.0</v>
      </c>
      <c r="E2931" s="26"/>
    </row>
    <row r="2932" ht="15.75" customHeight="1">
      <c r="A2932" s="27" t="s">
        <v>3077</v>
      </c>
      <c r="B2932" s="23">
        <v>0.0</v>
      </c>
      <c r="C2932" s="24"/>
      <c r="D2932" s="25">
        <v>0.0</v>
      </c>
      <c r="E2932" s="26"/>
    </row>
    <row r="2933" ht="15.75" customHeight="1">
      <c r="A2933" s="27" t="s">
        <v>3078</v>
      </c>
      <c r="B2933" s="23">
        <v>1720.0</v>
      </c>
      <c r="C2933" s="24">
        <v>1720.0</v>
      </c>
      <c r="D2933" s="25">
        <v>0.0</v>
      </c>
      <c r="E2933" s="26"/>
    </row>
    <row r="2934" ht="15.75" customHeight="1">
      <c r="A2934" s="28" t="s">
        <v>3079</v>
      </c>
      <c r="B2934" s="23">
        <v>14568.0</v>
      </c>
      <c r="C2934" s="23">
        <v>14568.0</v>
      </c>
      <c r="D2934" s="25">
        <v>0.0</v>
      </c>
      <c r="E2934" s="26"/>
    </row>
    <row r="2935" ht="15.75" customHeight="1">
      <c r="A2935" s="28" t="s">
        <v>3080</v>
      </c>
      <c r="B2935" s="23">
        <v>5145.0</v>
      </c>
      <c r="C2935" s="7">
        <v>5145.0</v>
      </c>
      <c r="D2935" s="25">
        <v>0.0</v>
      </c>
      <c r="E2935" s="26"/>
    </row>
    <row r="2936" ht="15.75" customHeight="1">
      <c r="A2936" s="28" t="s">
        <v>3081</v>
      </c>
      <c r="B2936" s="23">
        <v>11066.0</v>
      </c>
      <c r="C2936" s="7">
        <v>11066.0</v>
      </c>
      <c r="D2936" s="25">
        <v>0.0</v>
      </c>
      <c r="E2936" s="26"/>
    </row>
    <row r="2937" ht="15.75" customHeight="1">
      <c r="A2937" s="28" t="s">
        <v>3082</v>
      </c>
      <c r="B2937" s="23">
        <v>20411.5</v>
      </c>
      <c r="C2937" s="7">
        <v>20411.5</v>
      </c>
      <c r="D2937" s="25">
        <v>0.0</v>
      </c>
      <c r="E2937" s="26"/>
    </row>
    <row r="2938" ht="15.75" customHeight="1">
      <c r="A2938" s="28" t="s">
        <v>3084</v>
      </c>
      <c r="B2938" s="23">
        <v>0.0</v>
      </c>
      <c r="C2938" s="7">
        <v>0.0</v>
      </c>
      <c r="D2938" s="25">
        <v>0.0</v>
      </c>
      <c r="E2938" s="26"/>
    </row>
    <row r="2939" ht="15.75" customHeight="1">
      <c r="A2939" s="28" t="s">
        <v>3085</v>
      </c>
      <c r="B2939" s="23">
        <v>468.0</v>
      </c>
      <c r="C2939" s="7">
        <v>468.0</v>
      </c>
      <c r="D2939" s="25">
        <v>0.0</v>
      </c>
      <c r="E2939" s="26"/>
    </row>
    <row r="2940" ht="15.75" hidden="1" customHeight="1">
      <c r="A2940" s="29" t="s">
        <v>3086</v>
      </c>
      <c r="B2940" s="23">
        <v>58404.5</v>
      </c>
      <c r="C2940" s="7">
        <v>58404.5</v>
      </c>
      <c r="D2940" s="25">
        <v>0.0</v>
      </c>
      <c r="E2940" s="26"/>
    </row>
    <row r="2941" ht="15.75" hidden="1" customHeight="1">
      <c r="A2941" s="30" t="s">
        <v>3087</v>
      </c>
      <c r="B2941" s="31">
        <v>0.0</v>
      </c>
      <c r="C2941" s="25">
        <v>0.0</v>
      </c>
      <c r="D2941" s="25">
        <v>0.0</v>
      </c>
      <c r="E2941" s="32"/>
    </row>
    <row r="2942" ht="15.75" hidden="1" customHeight="1"/>
    <row r="2943" ht="15.75" hidden="1" customHeight="1"/>
    <row r="2944" ht="15.75" hidden="1" customHeight="1">
      <c r="A2944" s="3" t="s">
        <v>3059</v>
      </c>
      <c r="B2944" s="4"/>
      <c r="C2944" s="4"/>
      <c r="D2944" s="4"/>
      <c r="E2944" s="5"/>
    </row>
    <row r="2945" ht="15.75" hidden="1" customHeight="1">
      <c r="A2945" s="8"/>
      <c r="B2945" s="9"/>
      <c r="C2945" s="9"/>
      <c r="D2945" s="9"/>
      <c r="E2945" s="10"/>
    </row>
    <row r="2946" ht="15.75" hidden="1" customHeight="1">
      <c r="A2946" s="3" t="s">
        <v>3061</v>
      </c>
      <c r="B2946" s="4"/>
      <c r="C2946" s="4"/>
      <c r="D2946" s="4"/>
      <c r="E2946" s="5"/>
    </row>
    <row r="2947" ht="15.75" hidden="1" customHeight="1">
      <c r="A2947" s="8"/>
      <c r="B2947" s="9"/>
      <c r="C2947" s="9"/>
      <c r="D2947" s="9"/>
      <c r="E2947" s="10"/>
    </row>
    <row r="2948" ht="15.75" hidden="1" customHeight="1">
      <c r="A2948" s="11">
        <v>46083.0</v>
      </c>
      <c r="B2948" s="4"/>
      <c r="C2948" s="12" t="s">
        <v>3062</v>
      </c>
      <c r="D2948" s="13">
        <v>46089.0</v>
      </c>
      <c r="E2948" s="5"/>
    </row>
    <row r="2949" ht="15.75" hidden="1" customHeight="1">
      <c r="A2949" s="8"/>
      <c r="B2949" s="9"/>
      <c r="C2949" s="14"/>
      <c r="D2949" s="9"/>
      <c r="E2949" s="10"/>
    </row>
    <row r="2950" ht="15.75" hidden="1" customHeight="1">
      <c r="A2950" s="44" t="s">
        <v>3898</v>
      </c>
      <c r="B2950" s="5"/>
      <c r="C2950" s="14"/>
      <c r="D2950" s="45" t="s">
        <v>3899</v>
      </c>
      <c r="E2950" s="5"/>
    </row>
    <row r="2951" ht="15.75" hidden="1" customHeight="1">
      <c r="A2951" s="8"/>
      <c r="B2951" s="10"/>
      <c r="C2951" s="14"/>
      <c r="D2951" s="9"/>
      <c r="E2951" s="10"/>
    </row>
    <row r="2952" ht="15.75" hidden="1" customHeight="1">
      <c r="A2952" s="17" t="s">
        <v>3063</v>
      </c>
      <c r="B2952" s="4"/>
      <c r="C2952" s="4"/>
      <c r="D2952" s="4"/>
      <c r="E2952" s="5"/>
    </row>
    <row r="2953" ht="15.75" hidden="1" customHeight="1">
      <c r="A2953" s="18" t="s">
        <v>3064</v>
      </c>
      <c r="B2953" s="19" t="s">
        <v>3065</v>
      </c>
      <c r="C2953" s="20" t="s">
        <v>3066</v>
      </c>
      <c r="D2953" s="19" t="s">
        <v>3067</v>
      </c>
      <c r="E2953" s="21" t="s">
        <v>13</v>
      </c>
    </row>
    <row r="2954" ht="15.75" hidden="1" customHeight="1">
      <c r="A2954" s="22" t="s">
        <v>3068</v>
      </c>
      <c r="B2954" s="23">
        <v>28405.0</v>
      </c>
      <c r="C2954" s="24">
        <v>9308.0</v>
      </c>
      <c r="D2954" s="25">
        <v>-19097.0</v>
      </c>
      <c r="E2954" s="26"/>
    </row>
    <row r="2955" ht="15.75" hidden="1" customHeight="1">
      <c r="A2955" s="22" t="s">
        <v>3069</v>
      </c>
      <c r="B2955" s="23">
        <v>30130.0</v>
      </c>
      <c r="C2955" s="24">
        <v>30130.0</v>
      </c>
      <c r="D2955" s="25">
        <v>0.0</v>
      </c>
      <c r="E2955" s="26"/>
    </row>
    <row r="2956" ht="15.75" hidden="1" customHeight="1">
      <c r="A2956" s="22" t="s">
        <v>3070</v>
      </c>
      <c r="B2956" s="23">
        <v>0.0</v>
      </c>
      <c r="C2956" s="24"/>
      <c r="D2956" s="25">
        <v>0.0</v>
      </c>
      <c r="E2956" s="26" t="s">
        <v>3071</v>
      </c>
    </row>
    <row r="2957" ht="15.75" hidden="1" customHeight="1">
      <c r="A2957" s="22" t="s">
        <v>3072</v>
      </c>
      <c r="B2957" s="23">
        <v>2700.0</v>
      </c>
      <c r="C2957" s="24">
        <v>6700.0</v>
      </c>
      <c r="D2957" s="25">
        <v>4000.0</v>
      </c>
      <c r="E2957" s="26" t="s">
        <v>3073</v>
      </c>
    </row>
    <row r="2958" ht="15.75" hidden="1" customHeight="1">
      <c r="A2958" s="27" t="s">
        <v>3074</v>
      </c>
      <c r="B2958" s="23">
        <v>0.0</v>
      </c>
      <c r="C2958" s="24"/>
      <c r="D2958" s="25">
        <v>0.0</v>
      </c>
      <c r="E2958" s="26"/>
    </row>
    <row r="2959" ht="15.75" hidden="1" customHeight="1">
      <c r="A2959" s="27" t="s">
        <v>3075</v>
      </c>
      <c r="B2959" s="23">
        <v>223.0</v>
      </c>
      <c r="C2959" s="24">
        <v>15335.0</v>
      </c>
      <c r="D2959" s="25">
        <v>15112.0</v>
      </c>
      <c r="E2959" s="26" t="s">
        <v>3076</v>
      </c>
    </row>
    <row r="2960" ht="15.75" hidden="1" customHeight="1">
      <c r="A2960" s="27" t="s">
        <v>3077</v>
      </c>
      <c r="B2960" s="23">
        <v>0.0</v>
      </c>
      <c r="C2960" s="24"/>
      <c r="D2960" s="25">
        <v>0.0</v>
      </c>
      <c r="E2960" s="26"/>
    </row>
    <row r="2961" ht="15.75" hidden="1" customHeight="1">
      <c r="A2961" s="27" t="s">
        <v>3078</v>
      </c>
      <c r="B2961" s="23">
        <v>5880.0</v>
      </c>
      <c r="C2961" s="24">
        <v>5880.0</v>
      </c>
      <c r="D2961" s="25">
        <v>0.0</v>
      </c>
      <c r="E2961" s="26"/>
    </row>
    <row r="2962" ht="15.75" hidden="1" customHeight="1">
      <c r="A2962" s="28" t="s">
        <v>3079</v>
      </c>
      <c r="B2962" s="23">
        <v>84725.0</v>
      </c>
      <c r="C2962" s="23">
        <v>84725.0</v>
      </c>
      <c r="D2962" s="25">
        <v>0.0</v>
      </c>
      <c r="E2962" s="26"/>
    </row>
    <row r="2963" ht="15.75" hidden="1" customHeight="1">
      <c r="A2963" s="28" t="s">
        <v>3080</v>
      </c>
      <c r="B2963" s="23">
        <v>34212.0</v>
      </c>
      <c r="C2963" s="7">
        <v>34212.0</v>
      </c>
      <c r="D2963" s="25">
        <v>0.0</v>
      </c>
      <c r="E2963" s="26"/>
    </row>
    <row r="2964" ht="15.75" hidden="1" customHeight="1">
      <c r="A2964" s="28" t="s">
        <v>3081</v>
      </c>
      <c r="B2964" s="23">
        <v>85418.0</v>
      </c>
      <c r="C2964" s="7">
        <v>85418.0</v>
      </c>
      <c r="D2964" s="25">
        <v>0.0</v>
      </c>
      <c r="E2964" s="26"/>
    </row>
    <row r="2965" ht="15.75" hidden="1" customHeight="1">
      <c r="A2965" s="28" t="s">
        <v>3082</v>
      </c>
      <c r="B2965" s="23">
        <v>95186.0</v>
      </c>
      <c r="C2965" s="7">
        <v>95186.0</v>
      </c>
      <c r="D2965" s="25">
        <v>0.0</v>
      </c>
      <c r="E2965" s="26"/>
    </row>
    <row r="2966" ht="15.75" hidden="1" customHeight="1">
      <c r="A2966" s="28" t="s">
        <v>3084</v>
      </c>
      <c r="B2966" s="23">
        <v>2265.0</v>
      </c>
      <c r="C2966" s="7">
        <v>2265.0</v>
      </c>
      <c r="D2966" s="25">
        <v>0.0</v>
      </c>
      <c r="E2966" s="26"/>
    </row>
    <row r="2967" ht="15.75" hidden="1" customHeight="1">
      <c r="A2967" s="28" t="s">
        <v>3085</v>
      </c>
      <c r="B2967" s="23">
        <v>9425.0</v>
      </c>
      <c r="C2967" s="7">
        <v>9425.0</v>
      </c>
      <c r="D2967" s="25">
        <v>0.0</v>
      </c>
      <c r="E2967" s="26"/>
    </row>
    <row r="2968" ht="15.75" hidden="1" customHeight="1">
      <c r="A2968" s="29" t="s">
        <v>3086</v>
      </c>
      <c r="B2968" s="23">
        <v>369142.5</v>
      </c>
      <c r="C2968" s="7">
        <v>369142.5</v>
      </c>
      <c r="D2968" s="25">
        <v>0.0</v>
      </c>
      <c r="E2968" s="26"/>
    </row>
    <row r="2969" ht="15.75" hidden="1" customHeight="1">
      <c r="A2969" s="30" t="s">
        <v>3087</v>
      </c>
      <c r="B2969" s="31">
        <v>1.5</v>
      </c>
      <c r="C2969" s="25">
        <v>16.5</v>
      </c>
      <c r="D2969" s="25">
        <v>15.0</v>
      </c>
      <c r="E2969" s="32"/>
    </row>
    <row r="2970" ht="15.75" hidden="1" customHeight="1"/>
    <row r="2971" ht="15.75" hidden="1" customHeight="1"/>
    <row r="2972" ht="15.75" hidden="1" customHeight="1"/>
    <row r="2973" ht="15.75" hidden="1" customHeight="1"/>
    <row r="2974" ht="15.75" hidden="1" customHeight="1"/>
    <row r="2975" ht="15.75" hidden="1" customHeight="1"/>
    <row r="2976" ht="15.75" hidden="1" customHeight="1"/>
    <row r="2977" ht="15.75" hidden="1" customHeight="1"/>
    <row r="2978" ht="15.75" hidden="1" customHeight="1"/>
    <row r="2979" ht="15.75" hidden="1" customHeight="1"/>
    <row r="2980" ht="15.75" hidden="1" customHeight="1"/>
    <row r="2981" ht="15.75" hidden="1" customHeight="1"/>
    <row r="2982" ht="15.75" hidden="1" customHeight="1"/>
    <row r="2983" ht="15.75" hidden="1" customHeight="1"/>
    <row r="2984" ht="15.75" hidden="1" customHeight="1"/>
    <row r="2985" ht="15.75" hidden="1" customHeight="1"/>
    <row r="2986" ht="15.75" hidden="1" customHeight="1"/>
    <row r="2987" ht="15.75" hidden="1" customHeight="1"/>
    <row r="2988" ht="15.75" hidden="1" customHeight="1"/>
    <row r="2989" ht="15.75" hidden="1" customHeight="1"/>
    <row r="2990" ht="15.75" hidden="1" customHeight="1"/>
    <row r="2991" ht="15.75" hidden="1" customHeight="1"/>
    <row r="2992" ht="15.75" hidden="1" customHeight="1"/>
    <row r="2993" ht="15.75" hidden="1" customHeight="1"/>
    <row r="2994" ht="15.75" hidden="1" customHeight="1"/>
    <row r="2995" ht="15.75" hidden="1" customHeight="1"/>
    <row r="2996" ht="15.75" hidden="1" customHeight="1"/>
    <row r="2997" ht="15.75" hidden="1" customHeight="1"/>
    <row r="2998" ht="15.75" hidden="1" customHeight="1"/>
    <row r="2999" ht="15.75" hidden="1" customHeight="1"/>
    <row r="3000" ht="15.75" hidden="1" customHeight="1"/>
    <row r="3001" ht="15.75" hidden="1" customHeight="1"/>
    <row r="3002" ht="15.75" hidden="1" customHeight="1"/>
    <row r="3003" ht="15.75" hidden="1" customHeight="1"/>
    <row r="3004" ht="15.75" hidden="1" customHeight="1"/>
    <row r="3005" ht="15.75" hidden="1" customHeight="1"/>
    <row r="3006" ht="15.75" hidden="1" customHeight="1"/>
    <row r="3007" ht="15.75" hidden="1" customHeight="1"/>
    <row r="3008" ht="15.75" hidden="1" customHeight="1"/>
    <row r="3009" ht="15.75" hidden="1" customHeight="1"/>
    <row r="3010" ht="15.75" hidden="1" customHeight="1"/>
    <row r="3011" ht="15.75" hidden="1" customHeight="1"/>
    <row r="3012" ht="15.75" hidden="1" customHeight="1"/>
    <row r="3013" ht="15.75" hidden="1" customHeight="1"/>
    <row r="3014" ht="15.75" hidden="1" customHeight="1"/>
    <row r="3015" ht="15.75" hidden="1" customHeight="1"/>
    <row r="3016" ht="15.75" hidden="1" customHeight="1"/>
    <row r="3017" ht="15.75" hidden="1" customHeight="1"/>
    <row r="3018" ht="15.75" hidden="1" customHeight="1"/>
    <row r="3019" ht="15.75" hidden="1" customHeight="1"/>
    <row r="3020" ht="15.75" hidden="1" customHeight="1"/>
    <row r="3021" ht="15.75" hidden="1" customHeight="1"/>
    <row r="3022" ht="15.75" hidden="1" customHeight="1"/>
    <row r="3023" ht="15.75" hidden="1" customHeight="1"/>
    <row r="3024" ht="15.75" hidden="1" customHeight="1"/>
    <row r="3025" ht="15.75" hidden="1" customHeight="1"/>
    <row r="3026" ht="15.75" hidden="1" customHeight="1"/>
    <row r="3027" ht="15.75" hidden="1" customHeight="1"/>
    <row r="3028" ht="15.75" hidden="1" customHeight="1"/>
    <row r="3029" ht="15.75" hidden="1" customHeight="1"/>
    <row r="3030" ht="15.75" hidden="1" customHeight="1"/>
    <row r="3031" ht="15.75" hidden="1" customHeight="1"/>
    <row r="3032" ht="15.75" hidden="1" customHeight="1"/>
    <row r="3033" ht="15.75" hidden="1" customHeight="1"/>
    <row r="3034" ht="15.75" hidden="1" customHeight="1"/>
    <row r="3035" ht="15.75" hidden="1" customHeight="1"/>
    <row r="3036" ht="15.75" hidden="1" customHeight="1"/>
    <row r="3037" ht="15.75" hidden="1" customHeight="1"/>
    <row r="3038" ht="15.75" hidden="1" customHeight="1"/>
    <row r="3039" ht="15.75" hidden="1" customHeight="1"/>
    <row r="3040" ht="15.75" hidden="1" customHeight="1"/>
    <row r="3041" ht="15.75" hidden="1" customHeight="1"/>
    <row r="3042" ht="15.75" hidden="1" customHeight="1"/>
    <row r="3043" ht="15.75" hidden="1" customHeight="1"/>
    <row r="3044" ht="15.75" hidden="1" customHeight="1"/>
    <row r="3045" ht="15.75" hidden="1" customHeight="1"/>
    <row r="3046" ht="15.75" hidden="1" customHeight="1"/>
    <row r="3047" ht="15.75" hidden="1" customHeight="1"/>
    <row r="3048" ht="15.75" hidden="1" customHeight="1"/>
    <row r="3049" ht="15.75" hidden="1" customHeight="1"/>
    <row r="3050" ht="15.75" hidden="1" customHeight="1"/>
    <row r="3051" ht="15.75" hidden="1" customHeight="1"/>
    <row r="3052" ht="15.75" hidden="1" customHeight="1"/>
    <row r="3053" ht="15.75" hidden="1" customHeight="1"/>
    <row r="3054" ht="15.75" hidden="1" customHeight="1"/>
    <row r="3055" ht="15.75" hidden="1" customHeight="1"/>
    <row r="3056" ht="15.75" hidden="1" customHeight="1"/>
    <row r="3057" ht="15.75" hidden="1" customHeight="1"/>
    <row r="3058" ht="15.75" hidden="1" customHeight="1"/>
    <row r="3059" ht="15.75" hidden="1" customHeight="1"/>
    <row r="3060" ht="15.75" hidden="1" customHeight="1"/>
    <row r="3061" ht="15.75" hidden="1" customHeight="1"/>
    <row r="3062" ht="15.75" hidden="1" customHeight="1"/>
    <row r="3063" ht="15.75" hidden="1" customHeight="1"/>
    <row r="3064" ht="15.75" hidden="1" customHeight="1"/>
    <row r="3065" ht="15.75" hidden="1" customHeight="1"/>
    <row r="3066" ht="15.75" hidden="1" customHeight="1"/>
    <row r="3067" ht="15.75" hidden="1" customHeight="1"/>
    <row r="3068" ht="15.75" hidden="1" customHeight="1"/>
    <row r="3069" ht="15.75" hidden="1" customHeight="1"/>
    <row r="3070" ht="15.75" hidden="1" customHeight="1"/>
    <row r="3071" ht="15.75" hidden="1" customHeight="1"/>
    <row r="3072" ht="15.75" hidden="1" customHeight="1"/>
    <row r="3073" ht="15.75" hidden="1" customHeight="1"/>
    <row r="3074" ht="15.75" hidden="1" customHeight="1"/>
    <row r="3075" ht="15.75" hidden="1" customHeight="1"/>
    <row r="3076" ht="15.75" hidden="1" customHeight="1"/>
    <row r="3077" ht="15.75" hidden="1" customHeight="1"/>
    <row r="3078" ht="15.75" hidden="1" customHeight="1"/>
    <row r="3079" ht="15.75" hidden="1" customHeight="1"/>
    <row r="3080" ht="15.75" hidden="1" customHeight="1"/>
    <row r="3081" ht="15.75" hidden="1" customHeight="1"/>
    <row r="3082" ht="15.75" hidden="1" customHeight="1"/>
    <row r="3083" ht="15.75" hidden="1" customHeight="1"/>
    <row r="3084" ht="15.75" hidden="1" customHeight="1"/>
    <row r="3085" ht="15.75" hidden="1" customHeight="1"/>
    <row r="3086" ht="15.75" hidden="1" customHeight="1"/>
    <row r="3087" ht="15.75" hidden="1" customHeight="1"/>
    <row r="3088" ht="15.75" hidden="1" customHeight="1"/>
    <row r="3089" ht="15.75" hidden="1" customHeight="1"/>
    <row r="3090" ht="15.75" hidden="1" customHeight="1"/>
    <row r="3091" ht="15.75" hidden="1" customHeight="1"/>
    <row r="3092" ht="15.75" hidden="1" customHeight="1"/>
    <row r="3093" ht="15.75" hidden="1" customHeight="1"/>
    <row r="3094" ht="15.75" hidden="1" customHeight="1"/>
    <row r="3095" ht="15.75" hidden="1" customHeight="1"/>
    <row r="3096" ht="15.75" hidden="1" customHeight="1"/>
    <row r="3097" ht="15.75" hidden="1" customHeight="1"/>
    <row r="3098" ht="15.75" hidden="1" customHeight="1"/>
    <row r="3099" ht="15.75" hidden="1" customHeight="1"/>
    <row r="3100" ht="15.75" hidden="1" customHeight="1"/>
    <row r="3101" ht="15.75" hidden="1" customHeight="1"/>
    <row r="3102" ht="15.75" hidden="1" customHeight="1"/>
    <row r="3103" ht="15.75" hidden="1" customHeight="1"/>
    <row r="3104" ht="15.75" hidden="1" customHeight="1"/>
    <row r="3105" ht="15.75" hidden="1" customHeight="1"/>
    <row r="3106" ht="15.75" hidden="1" customHeight="1"/>
    <row r="3107" ht="15.75" hidden="1" customHeight="1"/>
    <row r="3108" ht="15.75" hidden="1" customHeight="1"/>
    <row r="3109" ht="15.75" hidden="1" customHeight="1"/>
    <row r="3110" ht="15.75" hidden="1" customHeight="1"/>
    <row r="3111" ht="15.75" hidden="1" customHeight="1"/>
    <row r="3112" ht="15.75" hidden="1" customHeight="1"/>
    <row r="3113" ht="15.75" hidden="1" customHeight="1"/>
    <row r="3114" ht="15.75" hidden="1" customHeight="1"/>
    <row r="3115" ht="15.75" hidden="1" customHeight="1"/>
    <row r="3116" ht="15.75" hidden="1" customHeight="1"/>
    <row r="3117" ht="15.75" hidden="1" customHeight="1"/>
    <row r="3118" ht="15.75" hidden="1" customHeight="1"/>
    <row r="3119" ht="15.75" hidden="1" customHeight="1"/>
    <row r="3120" ht="15.75" hidden="1" customHeight="1"/>
    <row r="3121" ht="15.75" hidden="1" customHeight="1"/>
    <row r="3122" ht="15.75" hidden="1" customHeight="1"/>
    <row r="3123" ht="15.75" hidden="1" customHeight="1"/>
    <row r="3124" ht="15.75" hidden="1" customHeight="1"/>
    <row r="3125" ht="15.75" hidden="1" customHeight="1"/>
    <row r="3126" ht="15.75" hidden="1" customHeight="1"/>
    <row r="3127" ht="15.75" hidden="1" customHeight="1"/>
    <row r="3128" ht="15.75" hidden="1" customHeight="1"/>
    <row r="3129" ht="15.75" hidden="1" customHeight="1"/>
    <row r="3130" ht="15.75" hidden="1" customHeight="1"/>
    <row r="3131" ht="15.75" hidden="1" customHeight="1"/>
    <row r="3132" ht="15.75" hidden="1" customHeight="1"/>
    <row r="3133" ht="15.75" hidden="1" customHeight="1"/>
    <row r="3134" ht="15.75" hidden="1" customHeight="1"/>
    <row r="3135" ht="15.75" hidden="1" customHeight="1"/>
    <row r="3136" ht="15.75" hidden="1" customHeight="1"/>
    <row r="3137" ht="15.75" hidden="1" customHeight="1"/>
    <row r="3138" ht="15.75" hidden="1" customHeight="1"/>
    <row r="3139" ht="15.75" hidden="1" customHeight="1"/>
    <row r="3140" ht="15.75" hidden="1" customHeight="1"/>
    <row r="3141" ht="15.75" hidden="1" customHeight="1"/>
    <row r="3142" ht="15.75" hidden="1" customHeight="1"/>
    <row r="3143" ht="15.75" hidden="1" customHeight="1"/>
    <row r="3144" ht="15.75" hidden="1" customHeight="1"/>
    <row r="3145" ht="15.75" hidden="1" customHeight="1"/>
    <row r="3146" ht="15.75" hidden="1" customHeight="1"/>
    <row r="3147" ht="15.75" hidden="1" customHeight="1"/>
    <row r="3148" ht="15.75" hidden="1" customHeight="1"/>
    <row r="3149" ht="15.75" hidden="1" customHeight="1"/>
    <row r="3150" ht="15.75" hidden="1" customHeight="1"/>
    <row r="3151" ht="15.75" hidden="1" customHeight="1"/>
    <row r="3152" ht="15.75" hidden="1" customHeight="1"/>
    <row r="3153" ht="15.75" hidden="1" customHeight="1"/>
    <row r="3154" ht="15.75" hidden="1" customHeight="1"/>
    <row r="3155" ht="15.75" hidden="1" customHeight="1"/>
    <row r="3156" ht="15.75" hidden="1" customHeight="1"/>
    <row r="3157" ht="15.75" hidden="1" customHeight="1"/>
    <row r="3158" ht="15.75" hidden="1" customHeight="1"/>
    <row r="3159" ht="15.75" hidden="1" customHeight="1"/>
    <row r="3160" ht="15.75" hidden="1" customHeight="1"/>
    <row r="3161" ht="15.75" hidden="1" customHeight="1"/>
    <row r="3162" ht="15.75" hidden="1" customHeight="1"/>
    <row r="3163" ht="15.75" hidden="1" customHeight="1"/>
    <row r="3164" ht="15.75" hidden="1" customHeight="1"/>
    <row r="3165" ht="15.75" hidden="1" customHeight="1"/>
    <row r="3166" ht="15.75" hidden="1" customHeight="1"/>
    <row r="3167" ht="15.75" hidden="1" customHeight="1"/>
    <row r="3168" ht="15.75" hidden="1" customHeight="1"/>
    <row r="3169" ht="15.75" hidden="1" customHeight="1"/>
  </sheetData>
  <mergeCells count="848">
    <mergeCell ref="A2252:E2252"/>
    <mergeCell ref="A2272:E2273"/>
    <mergeCell ref="A2274:E2275"/>
    <mergeCell ref="A2276:B2277"/>
    <mergeCell ref="C2276:C2279"/>
    <mergeCell ref="D2276:E2277"/>
    <mergeCell ref="A2278:B2279"/>
    <mergeCell ref="D2278:E2279"/>
    <mergeCell ref="A2280:E2280"/>
    <mergeCell ref="A2300:E2301"/>
    <mergeCell ref="A2302:E2303"/>
    <mergeCell ref="A2304:B2305"/>
    <mergeCell ref="C2304:C2307"/>
    <mergeCell ref="A2306:B2307"/>
    <mergeCell ref="D2136:E2137"/>
    <mergeCell ref="D2138:E2139"/>
    <mergeCell ref="A2140:E2140"/>
    <mergeCell ref="A2160:E2161"/>
    <mergeCell ref="A2162:E2163"/>
    <mergeCell ref="C2164:C2167"/>
    <mergeCell ref="D2164:E2165"/>
    <mergeCell ref="D2192:E2193"/>
    <mergeCell ref="D2194:E2195"/>
    <mergeCell ref="D2166:E2167"/>
    <mergeCell ref="A2168:E2168"/>
    <mergeCell ref="A2188:E2189"/>
    <mergeCell ref="A2190:E2191"/>
    <mergeCell ref="A2192:B2193"/>
    <mergeCell ref="C2192:C2195"/>
    <mergeCell ref="A2194:B2195"/>
    <mergeCell ref="A2196:E2196"/>
    <mergeCell ref="A2216:E2217"/>
    <mergeCell ref="A2218:E2219"/>
    <mergeCell ref="A2220:B2221"/>
    <mergeCell ref="C2220:C2223"/>
    <mergeCell ref="D2220:E2221"/>
    <mergeCell ref="A2222:B2223"/>
    <mergeCell ref="D2248:E2249"/>
    <mergeCell ref="D2250:E2251"/>
    <mergeCell ref="D2222:E2223"/>
    <mergeCell ref="A2224:E2224"/>
    <mergeCell ref="A2244:E2245"/>
    <mergeCell ref="A2246:E2247"/>
    <mergeCell ref="A2248:B2249"/>
    <mergeCell ref="C2248:C2251"/>
    <mergeCell ref="A2250:B2251"/>
    <mergeCell ref="A2332:B2333"/>
    <mergeCell ref="A2334:B2335"/>
    <mergeCell ref="A2420:E2420"/>
    <mergeCell ref="A2440:E2441"/>
    <mergeCell ref="A2442:E2443"/>
    <mergeCell ref="A2444:B2445"/>
    <mergeCell ref="C2444:C2447"/>
    <mergeCell ref="D2444:E2445"/>
    <mergeCell ref="A2446:B2447"/>
    <mergeCell ref="D2446:E2447"/>
    <mergeCell ref="A2448:E2448"/>
    <mergeCell ref="A2468:E2469"/>
    <mergeCell ref="A2470:E2471"/>
    <mergeCell ref="A2472:B2473"/>
    <mergeCell ref="C2472:C2475"/>
    <mergeCell ref="A2474:B2475"/>
    <mergeCell ref="D2304:E2305"/>
    <mergeCell ref="D2306:E2307"/>
    <mergeCell ref="A2308:E2308"/>
    <mergeCell ref="A2328:E2329"/>
    <mergeCell ref="A2330:E2331"/>
    <mergeCell ref="C2332:C2335"/>
    <mergeCell ref="D2332:E2333"/>
    <mergeCell ref="D2360:E2361"/>
    <mergeCell ref="D2362:E2363"/>
    <mergeCell ref="D2334:E2335"/>
    <mergeCell ref="A2336:E2336"/>
    <mergeCell ref="A2356:E2357"/>
    <mergeCell ref="A2358:E2359"/>
    <mergeCell ref="A2360:B2361"/>
    <mergeCell ref="C2360:C2363"/>
    <mergeCell ref="A2362:B2363"/>
    <mergeCell ref="A2364:E2364"/>
    <mergeCell ref="A2384:E2385"/>
    <mergeCell ref="A2386:E2387"/>
    <mergeCell ref="A2388:B2389"/>
    <mergeCell ref="C2388:C2391"/>
    <mergeCell ref="D2388:E2389"/>
    <mergeCell ref="A2390:B2391"/>
    <mergeCell ref="D2416:E2417"/>
    <mergeCell ref="D2418:E2419"/>
    <mergeCell ref="D2390:E2391"/>
    <mergeCell ref="A2392:E2392"/>
    <mergeCell ref="A2412:E2413"/>
    <mergeCell ref="A2414:E2415"/>
    <mergeCell ref="A2416:B2417"/>
    <mergeCell ref="C2416:C2419"/>
    <mergeCell ref="A2418:B2419"/>
    <mergeCell ref="A2500:B2501"/>
    <mergeCell ref="A2502:B2503"/>
    <mergeCell ref="A2588:E2588"/>
    <mergeCell ref="A2608:E2609"/>
    <mergeCell ref="A2610:E2611"/>
    <mergeCell ref="A2612:B2613"/>
    <mergeCell ref="C2612:C2615"/>
    <mergeCell ref="D2612:E2613"/>
    <mergeCell ref="A2614:B2615"/>
    <mergeCell ref="D2614:E2615"/>
    <mergeCell ref="A2616:E2616"/>
    <mergeCell ref="A2636:E2637"/>
    <mergeCell ref="A2638:E2639"/>
    <mergeCell ref="A2640:B2641"/>
    <mergeCell ref="C2640:C2643"/>
    <mergeCell ref="A2642:B2643"/>
    <mergeCell ref="D2472:E2473"/>
    <mergeCell ref="D2474:E2475"/>
    <mergeCell ref="A2476:E2476"/>
    <mergeCell ref="A2496:E2497"/>
    <mergeCell ref="A2498:E2499"/>
    <mergeCell ref="C2500:C2503"/>
    <mergeCell ref="D2500:E2501"/>
    <mergeCell ref="D2528:E2529"/>
    <mergeCell ref="D2530:E2531"/>
    <mergeCell ref="D2502:E2503"/>
    <mergeCell ref="A2504:E2504"/>
    <mergeCell ref="A2524:E2525"/>
    <mergeCell ref="A2526:E2527"/>
    <mergeCell ref="A2528:B2529"/>
    <mergeCell ref="C2528:C2531"/>
    <mergeCell ref="A2530:B2531"/>
    <mergeCell ref="A2532:E2532"/>
    <mergeCell ref="A2552:E2553"/>
    <mergeCell ref="A2554:E2555"/>
    <mergeCell ref="A2556:B2557"/>
    <mergeCell ref="C2556:C2559"/>
    <mergeCell ref="D2556:E2557"/>
    <mergeCell ref="A2558:B2559"/>
    <mergeCell ref="D2584:E2585"/>
    <mergeCell ref="D2586:E2587"/>
    <mergeCell ref="D2558:E2559"/>
    <mergeCell ref="A2560:E2560"/>
    <mergeCell ref="A2580:E2581"/>
    <mergeCell ref="A2582:E2583"/>
    <mergeCell ref="A2584:B2585"/>
    <mergeCell ref="C2584:C2587"/>
    <mergeCell ref="A2586:B2587"/>
    <mergeCell ref="A2668:B2669"/>
    <mergeCell ref="A2670:B2671"/>
    <mergeCell ref="A2756:E2756"/>
    <mergeCell ref="A2776:E2777"/>
    <mergeCell ref="A2778:E2779"/>
    <mergeCell ref="A2780:B2781"/>
    <mergeCell ref="C2780:C2783"/>
    <mergeCell ref="D2780:E2781"/>
    <mergeCell ref="A2782:B2783"/>
    <mergeCell ref="D2782:E2783"/>
    <mergeCell ref="A2784:E2784"/>
    <mergeCell ref="A2804:E2805"/>
    <mergeCell ref="A2806:E2807"/>
    <mergeCell ref="A2808:B2809"/>
    <mergeCell ref="C2808:C2811"/>
    <mergeCell ref="A2810:B2811"/>
    <mergeCell ref="D2640:E2641"/>
    <mergeCell ref="D2642:E2643"/>
    <mergeCell ref="A2644:E2644"/>
    <mergeCell ref="A2664:E2665"/>
    <mergeCell ref="A2666:E2667"/>
    <mergeCell ref="C2668:C2671"/>
    <mergeCell ref="D2668:E2669"/>
    <mergeCell ref="D2696:E2697"/>
    <mergeCell ref="D2698:E2699"/>
    <mergeCell ref="D2670:E2671"/>
    <mergeCell ref="A2672:E2672"/>
    <mergeCell ref="A2692:E2693"/>
    <mergeCell ref="A2694:E2695"/>
    <mergeCell ref="A2696:B2697"/>
    <mergeCell ref="C2696:C2699"/>
    <mergeCell ref="A2698:B2699"/>
    <mergeCell ref="A2700:E2700"/>
    <mergeCell ref="A2720:E2721"/>
    <mergeCell ref="A2722:E2723"/>
    <mergeCell ref="A2724:B2725"/>
    <mergeCell ref="C2724:C2727"/>
    <mergeCell ref="D2724:E2725"/>
    <mergeCell ref="A2726:B2727"/>
    <mergeCell ref="D2752:E2753"/>
    <mergeCell ref="D2754:E2755"/>
    <mergeCell ref="D2726:E2727"/>
    <mergeCell ref="A2728:E2728"/>
    <mergeCell ref="A2748:E2749"/>
    <mergeCell ref="A2750:E2751"/>
    <mergeCell ref="A2752:B2753"/>
    <mergeCell ref="C2752:C2755"/>
    <mergeCell ref="A2754:B2755"/>
    <mergeCell ref="A2836:B2837"/>
    <mergeCell ref="A2838:B2839"/>
    <mergeCell ref="A740:E740"/>
    <mergeCell ref="A760:E761"/>
    <mergeCell ref="A762:E763"/>
    <mergeCell ref="A764:B765"/>
    <mergeCell ref="C764:C767"/>
    <mergeCell ref="D764:E765"/>
    <mergeCell ref="A766:B767"/>
    <mergeCell ref="D766:E767"/>
    <mergeCell ref="A768:E768"/>
    <mergeCell ref="A788:E789"/>
    <mergeCell ref="A790:E791"/>
    <mergeCell ref="A792:B793"/>
    <mergeCell ref="C792:C795"/>
    <mergeCell ref="A794:B795"/>
    <mergeCell ref="D624:E625"/>
    <mergeCell ref="D626:E627"/>
    <mergeCell ref="A628:E628"/>
    <mergeCell ref="A648:E649"/>
    <mergeCell ref="A650:E651"/>
    <mergeCell ref="C652:C655"/>
    <mergeCell ref="D652:E653"/>
    <mergeCell ref="D680:E681"/>
    <mergeCell ref="D682:E683"/>
    <mergeCell ref="D654:E655"/>
    <mergeCell ref="A656:E656"/>
    <mergeCell ref="A676:E677"/>
    <mergeCell ref="A678:E679"/>
    <mergeCell ref="A680:B681"/>
    <mergeCell ref="C680:C683"/>
    <mergeCell ref="A682:B683"/>
    <mergeCell ref="A684:E684"/>
    <mergeCell ref="A704:E705"/>
    <mergeCell ref="A706:E707"/>
    <mergeCell ref="A708:B709"/>
    <mergeCell ref="C708:C711"/>
    <mergeCell ref="D708:E709"/>
    <mergeCell ref="A710:B711"/>
    <mergeCell ref="D736:E737"/>
    <mergeCell ref="D738:E739"/>
    <mergeCell ref="D710:E711"/>
    <mergeCell ref="A712:E712"/>
    <mergeCell ref="A732:E733"/>
    <mergeCell ref="A734:E735"/>
    <mergeCell ref="A736:B737"/>
    <mergeCell ref="C736:C739"/>
    <mergeCell ref="A738:B739"/>
    <mergeCell ref="A820:B821"/>
    <mergeCell ref="A822:B823"/>
    <mergeCell ref="A908:E908"/>
    <mergeCell ref="A928:E929"/>
    <mergeCell ref="A930:E931"/>
    <mergeCell ref="A932:B933"/>
    <mergeCell ref="C932:C935"/>
    <mergeCell ref="D932:E933"/>
    <mergeCell ref="A934:B935"/>
    <mergeCell ref="D934:E935"/>
    <mergeCell ref="A936:E936"/>
    <mergeCell ref="A956:E957"/>
    <mergeCell ref="A958:E959"/>
    <mergeCell ref="A960:B961"/>
    <mergeCell ref="C960:C963"/>
    <mergeCell ref="A962:B963"/>
    <mergeCell ref="D792:E793"/>
    <mergeCell ref="D794:E795"/>
    <mergeCell ref="A796:E796"/>
    <mergeCell ref="A816:E817"/>
    <mergeCell ref="A818:E819"/>
    <mergeCell ref="C820:C823"/>
    <mergeCell ref="D820:E821"/>
    <mergeCell ref="D848:E849"/>
    <mergeCell ref="D850:E851"/>
    <mergeCell ref="D822:E823"/>
    <mergeCell ref="A824:E824"/>
    <mergeCell ref="A844:E845"/>
    <mergeCell ref="A846:E847"/>
    <mergeCell ref="A848:B849"/>
    <mergeCell ref="C848:C851"/>
    <mergeCell ref="A850:B851"/>
    <mergeCell ref="A852:E852"/>
    <mergeCell ref="A872:E873"/>
    <mergeCell ref="A874:E875"/>
    <mergeCell ref="A876:B877"/>
    <mergeCell ref="C876:C879"/>
    <mergeCell ref="D876:E877"/>
    <mergeCell ref="A878:B879"/>
    <mergeCell ref="D904:E905"/>
    <mergeCell ref="D906:E907"/>
    <mergeCell ref="D878:E879"/>
    <mergeCell ref="A880:E880"/>
    <mergeCell ref="A900:E901"/>
    <mergeCell ref="A902:E903"/>
    <mergeCell ref="A904:B905"/>
    <mergeCell ref="C904:C907"/>
    <mergeCell ref="A906:B907"/>
    <mergeCell ref="A988:B989"/>
    <mergeCell ref="A990:B991"/>
    <mergeCell ref="A1076:E1076"/>
    <mergeCell ref="A1096:E1097"/>
    <mergeCell ref="A1098:E1099"/>
    <mergeCell ref="A1100:B1101"/>
    <mergeCell ref="C1100:C1103"/>
    <mergeCell ref="D1100:E1101"/>
    <mergeCell ref="A1102:B1103"/>
    <mergeCell ref="D1102:E1103"/>
    <mergeCell ref="A1104:E1104"/>
    <mergeCell ref="A1124:E1125"/>
    <mergeCell ref="A1126:E1127"/>
    <mergeCell ref="A1128:B1129"/>
    <mergeCell ref="C1128:C1131"/>
    <mergeCell ref="A1130:B1131"/>
    <mergeCell ref="D960:E961"/>
    <mergeCell ref="D962:E963"/>
    <mergeCell ref="A964:E964"/>
    <mergeCell ref="A984:E985"/>
    <mergeCell ref="A986:E987"/>
    <mergeCell ref="C988:C991"/>
    <mergeCell ref="D988:E989"/>
    <mergeCell ref="D1016:E1017"/>
    <mergeCell ref="D1018:E1019"/>
    <mergeCell ref="D990:E991"/>
    <mergeCell ref="A992:E992"/>
    <mergeCell ref="A1012:E1013"/>
    <mergeCell ref="A1014:E1015"/>
    <mergeCell ref="A1016:B1017"/>
    <mergeCell ref="C1016:C1019"/>
    <mergeCell ref="A1018:B1019"/>
    <mergeCell ref="A1020:E1020"/>
    <mergeCell ref="A1040:E1041"/>
    <mergeCell ref="A1042:E1043"/>
    <mergeCell ref="A1044:B1045"/>
    <mergeCell ref="C1044:C1047"/>
    <mergeCell ref="D1044:E1045"/>
    <mergeCell ref="A1046:B1047"/>
    <mergeCell ref="D1072:E1073"/>
    <mergeCell ref="D1074:E1075"/>
    <mergeCell ref="D1046:E1047"/>
    <mergeCell ref="A1048:E1048"/>
    <mergeCell ref="A1068:E1069"/>
    <mergeCell ref="A1070:E1071"/>
    <mergeCell ref="A1072:B1073"/>
    <mergeCell ref="C1072:C1075"/>
    <mergeCell ref="A1074:B1075"/>
    <mergeCell ref="A1156:B1157"/>
    <mergeCell ref="A1158:B1159"/>
    <mergeCell ref="D2808:E2809"/>
    <mergeCell ref="D2810:E2811"/>
    <mergeCell ref="A2812:E2812"/>
    <mergeCell ref="A2832:E2833"/>
    <mergeCell ref="A2834:E2835"/>
    <mergeCell ref="C2836:C2839"/>
    <mergeCell ref="D2836:E2837"/>
    <mergeCell ref="D2864:E2865"/>
    <mergeCell ref="D2866:E2867"/>
    <mergeCell ref="D2838:E2839"/>
    <mergeCell ref="A2840:E2840"/>
    <mergeCell ref="A2860:E2861"/>
    <mergeCell ref="A2862:E2863"/>
    <mergeCell ref="A2864:B2865"/>
    <mergeCell ref="C2864:C2867"/>
    <mergeCell ref="A2866:B2867"/>
    <mergeCell ref="A2868:E2868"/>
    <mergeCell ref="A2888:E2889"/>
    <mergeCell ref="A2890:E2891"/>
    <mergeCell ref="A2892:B2893"/>
    <mergeCell ref="C2892:C2895"/>
    <mergeCell ref="D2892:E2893"/>
    <mergeCell ref="A2894:B2895"/>
    <mergeCell ref="D2920:E2921"/>
    <mergeCell ref="D2922:E2923"/>
    <mergeCell ref="D2894:E2895"/>
    <mergeCell ref="A2896:E2896"/>
    <mergeCell ref="A2916:E2917"/>
    <mergeCell ref="A2918:E2919"/>
    <mergeCell ref="A2920:B2921"/>
    <mergeCell ref="C2920:C2923"/>
    <mergeCell ref="A2922:B2923"/>
    <mergeCell ref="D2950:E2951"/>
    <mergeCell ref="A2952:E2952"/>
    <mergeCell ref="A2924:E2924"/>
    <mergeCell ref="A2944:E2945"/>
    <mergeCell ref="A2946:E2947"/>
    <mergeCell ref="A2948:B2949"/>
    <mergeCell ref="C2948:C2951"/>
    <mergeCell ref="D2948:E2949"/>
    <mergeCell ref="A2950:B2951"/>
    <mergeCell ref="A1:E2"/>
    <mergeCell ref="A3:E4"/>
    <mergeCell ref="A5:B6"/>
    <mergeCell ref="C5:C8"/>
    <mergeCell ref="D5:E6"/>
    <mergeCell ref="A7:B8"/>
    <mergeCell ref="D7:E8"/>
    <mergeCell ref="A9:E9"/>
    <mergeCell ref="A29:E30"/>
    <mergeCell ref="A31:E32"/>
    <mergeCell ref="A33:B34"/>
    <mergeCell ref="C33:C36"/>
    <mergeCell ref="D33:E34"/>
    <mergeCell ref="A35:B36"/>
    <mergeCell ref="D61:E62"/>
    <mergeCell ref="D63:E64"/>
    <mergeCell ref="D35:E36"/>
    <mergeCell ref="A37:E37"/>
    <mergeCell ref="A57:E58"/>
    <mergeCell ref="A59:E60"/>
    <mergeCell ref="A61:B62"/>
    <mergeCell ref="C61:C64"/>
    <mergeCell ref="A63:B64"/>
    <mergeCell ref="A65:E65"/>
    <mergeCell ref="A88:E89"/>
    <mergeCell ref="A90:E91"/>
    <mergeCell ref="A92:B93"/>
    <mergeCell ref="C92:C95"/>
    <mergeCell ref="D92:E93"/>
    <mergeCell ref="A94:B95"/>
    <mergeCell ref="D120:E121"/>
    <mergeCell ref="D122:E123"/>
    <mergeCell ref="D94:E95"/>
    <mergeCell ref="A96:E96"/>
    <mergeCell ref="A116:E117"/>
    <mergeCell ref="A118:E119"/>
    <mergeCell ref="A120:B121"/>
    <mergeCell ref="C120:C123"/>
    <mergeCell ref="A122:B123"/>
    <mergeCell ref="A236:E236"/>
    <mergeCell ref="A256:E257"/>
    <mergeCell ref="A258:E259"/>
    <mergeCell ref="A260:B261"/>
    <mergeCell ref="C260:C263"/>
    <mergeCell ref="D260:E261"/>
    <mergeCell ref="A262:B263"/>
    <mergeCell ref="D262:E263"/>
    <mergeCell ref="A264:E264"/>
    <mergeCell ref="A284:E285"/>
    <mergeCell ref="A286:E287"/>
    <mergeCell ref="A288:B289"/>
    <mergeCell ref="C288:C291"/>
    <mergeCell ref="A290:B291"/>
    <mergeCell ref="A124:E124"/>
    <mergeCell ref="A144:E145"/>
    <mergeCell ref="A146:E147"/>
    <mergeCell ref="A148:B149"/>
    <mergeCell ref="C148:C151"/>
    <mergeCell ref="D148:E149"/>
    <mergeCell ref="A150:B151"/>
    <mergeCell ref="D176:E177"/>
    <mergeCell ref="D178:E179"/>
    <mergeCell ref="D150:E151"/>
    <mergeCell ref="A152:E152"/>
    <mergeCell ref="A172:E173"/>
    <mergeCell ref="A174:E175"/>
    <mergeCell ref="A176:B177"/>
    <mergeCell ref="C176:C179"/>
    <mergeCell ref="A178:B179"/>
    <mergeCell ref="A180:E180"/>
    <mergeCell ref="A200:E201"/>
    <mergeCell ref="A202:E203"/>
    <mergeCell ref="A204:B205"/>
    <mergeCell ref="C204:C207"/>
    <mergeCell ref="D204:E205"/>
    <mergeCell ref="A206:B207"/>
    <mergeCell ref="D232:E233"/>
    <mergeCell ref="D234:E235"/>
    <mergeCell ref="D206:E207"/>
    <mergeCell ref="A208:E208"/>
    <mergeCell ref="A228:E229"/>
    <mergeCell ref="A230:E231"/>
    <mergeCell ref="A232:B233"/>
    <mergeCell ref="C232:C235"/>
    <mergeCell ref="A234:B235"/>
    <mergeCell ref="A316:B317"/>
    <mergeCell ref="A318:B319"/>
    <mergeCell ref="A404:E404"/>
    <mergeCell ref="A424:E425"/>
    <mergeCell ref="A426:E427"/>
    <mergeCell ref="A428:B429"/>
    <mergeCell ref="C428:C431"/>
    <mergeCell ref="D428:E429"/>
    <mergeCell ref="A430:B431"/>
    <mergeCell ref="D430:E431"/>
    <mergeCell ref="A432:E432"/>
    <mergeCell ref="A452:E453"/>
    <mergeCell ref="A454:E455"/>
    <mergeCell ref="A456:B457"/>
    <mergeCell ref="C456:C459"/>
    <mergeCell ref="A458:B459"/>
    <mergeCell ref="D288:E289"/>
    <mergeCell ref="D290:E291"/>
    <mergeCell ref="A292:E292"/>
    <mergeCell ref="A312:E313"/>
    <mergeCell ref="A314:E315"/>
    <mergeCell ref="C316:C319"/>
    <mergeCell ref="D316:E317"/>
    <mergeCell ref="D344:E345"/>
    <mergeCell ref="D346:E347"/>
    <mergeCell ref="D318:E319"/>
    <mergeCell ref="A320:E320"/>
    <mergeCell ref="A340:E341"/>
    <mergeCell ref="A342:E343"/>
    <mergeCell ref="A344:B345"/>
    <mergeCell ref="C344:C347"/>
    <mergeCell ref="A346:B347"/>
    <mergeCell ref="A348:E348"/>
    <mergeCell ref="A368:E369"/>
    <mergeCell ref="A370:E371"/>
    <mergeCell ref="A372:B373"/>
    <mergeCell ref="C372:C375"/>
    <mergeCell ref="D372:E373"/>
    <mergeCell ref="A374:B375"/>
    <mergeCell ref="D400:E401"/>
    <mergeCell ref="D402:E403"/>
    <mergeCell ref="D374:E375"/>
    <mergeCell ref="A376:E376"/>
    <mergeCell ref="A396:E397"/>
    <mergeCell ref="A398:E399"/>
    <mergeCell ref="A400:B401"/>
    <mergeCell ref="C400:C403"/>
    <mergeCell ref="A402:B403"/>
    <mergeCell ref="A484:B485"/>
    <mergeCell ref="A486:B487"/>
    <mergeCell ref="A572:E572"/>
    <mergeCell ref="A592:E593"/>
    <mergeCell ref="A594:E595"/>
    <mergeCell ref="A596:B597"/>
    <mergeCell ref="C596:C599"/>
    <mergeCell ref="D596:E597"/>
    <mergeCell ref="A598:B599"/>
    <mergeCell ref="D598:E599"/>
    <mergeCell ref="A600:E600"/>
    <mergeCell ref="A620:E621"/>
    <mergeCell ref="A622:E623"/>
    <mergeCell ref="A624:B625"/>
    <mergeCell ref="C624:C627"/>
    <mergeCell ref="A626:B627"/>
    <mergeCell ref="D456:E457"/>
    <mergeCell ref="D458:E459"/>
    <mergeCell ref="A460:E460"/>
    <mergeCell ref="A480:E481"/>
    <mergeCell ref="A482:E483"/>
    <mergeCell ref="C484:C487"/>
    <mergeCell ref="D484:E485"/>
    <mergeCell ref="D512:E513"/>
    <mergeCell ref="D514:E515"/>
    <mergeCell ref="D486:E487"/>
    <mergeCell ref="A488:E488"/>
    <mergeCell ref="A508:E509"/>
    <mergeCell ref="A510:E511"/>
    <mergeCell ref="A512:B513"/>
    <mergeCell ref="C512:C515"/>
    <mergeCell ref="A514:B515"/>
    <mergeCell ref="A516:E516"/>
    <mergeCell ref="A536:E537"/>
    <mergeCell ref="A538:E539"/>
    <mergeCell ref="A540:B541"/>
    <mergeCell ref="C540:C543"/>
    <mergeCell ref="D540:E541"/>
    <mergeCell ref="A542:B543"/>
    <mergeCell ref="D568:E569"/>
    <mergeCell ref="D570:E571"/>
    <mergeCell ref="D542:E543"/>
    <mergeCell ref="A544:E544"/>
    <mergeCell ref="A564:E565"/>
    <mergeCell ref="A566:E567"/>
    <mergeCell ref="A568:B569"/>
    <mergeCell ref="C568:C571"/>
    <mergeCell ref="A570:B571"/>
    <mergeCell ref="A652:B653"/>
    <mergeCell ref="A654:B655"/>
    <mergeCell ref="A1244:E1244"/>
    <mergeCell ref="A1264:E1265"/>
    <mergeCell ref="A1266:E1267"/>
    <mergeCell ref="A1268:B1269"/>
    <mergeCell ref="C1268:C1271"/>
    <mergeCell ref="D1268:E1269"/>
    <mergeCell ref="A1270:B1271"/>
    <mergeCell ref="D1270:E1271"/>
    <mergeCell ref="A1272:E1272"/>
    <mergeCell ref="A1292:E1293"/>
    <mergeCell ref="A1294:E1295"/>
    <mergeCell ref="A1296:B1297"/>
    <mergeCell ref="C1296:C1299"/>
    <mergeCell ref="A1298:B1299"/>
    <mergeCell ref="D1128:E1129"/>
    <mergeCell ref="D1130:E1131"/>
    <mergeCell ref="A1132:E1132"/>
    <mergeCell ref="A1152:E1153"/>
    <mergeCell ref="A1154:E1155"/>
    <mergeCell ref="C1156:C1159"/>
    <mergeCell ref="D1156:E1157"/>
    <mergeCell ref="D1184:E1185"/>
    <mergeCell ref="D1186:E1187"/>
    <mergeCell ref="D1158:E1159"/>
    <mergeCell ref="A1160:E1160"/>
    <mergeCell ref="A1180:E1181"/>
    <mergeCell ref="A1182:E1183"/>
    <mergeCell ref="A1184:B1185"/>
    <mergeCell ref="C1184:C1187"/>
    <mergeCell ref="A1186:B1187"/>
    <mergeCell ref="A1188:E1188"/>
    <mergeCell ref="A1208:E1209"/>
    <mergeCell ref="A1210:E1211"/>
    <mergeCell ref="A1212:B1213"/>
    <mergeCell ref="C1212:C1215"/>
    <mergeCell ref="D1212:E1213"/>
    <mergeCell ref="A1214:B1215"/>
    <mergeCell ref="D1240:E1241"/>
    <mergeCell ref="D1242:E1243"/>
    <mergeCell ref="D1214:E1215"/>
    <mergeCell ref="A1216:E1216"/>
    <mergeCell ref="A1236:E1237"/>
    <mergeCell ref="A1238:E1239"/>
    <mergeCell ref="A1240:B1241"/>
    <mergeCell ref="C1240:C1243"/>
    <mergeCell ref="A1242:B1243"/>
    <mergeCell ref="A1324:B1325"/>
    <mergeCell ref="A1326:B1327"/>
    <mergeCell ref="A1412:E1412"/>
    <mergeCell ref="A1432:E1433"/>
    <mergeCell ref="A1434:E1435"/>
    <mergeCell ref="A1436:B1437"/>
    <mergeCell ref="C1436:C1439"/>
    <mergeCell ref="D1436:E1437"/>
    <mergeCell ref="A1438:B1439"/>
    <mergeCell ref="D1438:E1439"/>
    <mergeCell ref="A1440:E1440"/>
    <mergeCell ref="A1460:E1461"/>
    <mergeCell ref="A1462:E1463"/>
    <mergeCell ref="A1464:B1465"/>
    <mergeCell ref="C1464:C1467"/>
    <mergeCell ref="A1466:B1467"/>
    <mergeCell ref="D1296:E1297"/>
    <mergeCell ref="D1298:E1299"/>
    <mergeCell ref="A1300:E1300"/>
    <mergeCell ref="A1320:E1321"/>
    <mergeCell ref="A1322:E1323"/>
    <mergeCell ref="C1324:C1327"/>
    <mergeCell ref="D1324:E1325"/>
    <mergeCell ref="D1352:E1353"/>
    <mergeCell ref="D1354:E1355"/>
    <mergeCell ref="D1326:E1327"/>
    <mergeCell ref="A1328:E1328"/>
    <mergeCell ref="A1348:E1349"/>
    <mergeCell ref="A1350:E1351"/>
    <mergeCell ref="A1352:B1353"/>
    <mergeCell ref="C1352:C1355"/>
    <mergeCell ref="A1354:B1355"/>
    <mergeCell ref="A1356:E1356"/>
    <mergeCell ref="A1376:E1377"/>
    <mergeCell ref="A1378:E1379"/>
    <mergeCell ref="A1380:B1381"/>
    <mergeCell ref="C1380:C1383"/>
    <mergeCell ref="D1380:E1381"/>
    <mergeCell ref="A1382:B1383"/>
    <mergeCell ref="D1408:E1409"/>
    <mergeCell ref="D1410:E1411"/>
    <mergeCell ref="D1382:E1383"/>
    <mergeCell ref="A1384:E1384"/>
    <mergeCell ref="A1404:E1405"/>
    <mergeCell ref="A1406:E1407"/>
    <mergeCell ref="A1408:B1409"/>
    <mergeCell ref="C1408:C1411"/>
    <mergeCell ref="A1410:B1411"/>
    <mergeCell ref="A1492:B1493"/>
    <mergeCell ref="A1494:B1495"/>
    <mergeCell ref="A1580:E1580"/>
    <mergeCell ref="A1600:E1601"/>
    <mergeCell ref="A1602:E1603"/>
    <mergeCell ref="A1604:B1605"/>
    <mergeCell ref="C1604:C1607"/>
    <mergeCell ref="D1604:E1605"/>
    <mergeCell ref="A1606:B1607"/>
    <mergeCell ref="D1606:E1607"/>
    <mergeCell ref="A1608:E1608"/>
    <mergeCell ref="A1628:E1629"/>
    <mergeCell ref="A1630:E1631"/>
    <mergeCell ref="A1632:B1633"/>
    <mergeCell ref="C1632:C1635"/>
    <mergeCell ref="A1634:B1635"/>
    <mergeCell ref="D1464:E1465"/>
    <mergeCell ref="D1466:E1467"/>
    <mergeCell ref="A1468:E1468"/>
    <mergeCell ref="A1488:E1489"/>
    <mergeCell ref="A1490:E1491"/>
    <mergeCell ref="C1492:C1495"/>
    <mergeCell ref="D1492:E1493"/>
    <mergeCell ref="D1520:E1521"/>
    <mergeCell ref="D1522:E1523"/>
    <mergeCell ref="D1494:E1495"/>
    <mergeCell ref="A1496:E1496"/>
    <mergeCell ref="A1516:E1517"/>
    <mergeCell ref="A1518:E1519"/>
    <mergeCell ref="A1520:B1521"/>
    <mergeCell ref="C1520:C1523"/>
    <mergeCell ref="A1522:B1523"/>
    <mergeCell ref="A1524:E1524"/>
    <mergeCell ref="A1544:E1545"/>
    <mergeCell ref="A1546:E1547"/>
    <mergeCell ref="A1548:B1549"/>
    <mergeCell ref="C1548:C1551"/>
    <mergeCell ref="D1548:E1549"/>
    <mergeCell ref="A1550:B1551"/>
    <mergeCell ref="D1576:E1577"/>
    <mergeCell ref="D1578:E1579"/>
    <mergeCell ref="D1550:E1551"/>
    <mergeCell ref="A1552:E1552"/>
    <mergeCell ref="A1572:E1573"/>
    <mergeCell ref="A1574:E1575"/>
    <mergeCell ref="A1576:B1577"/>
    <mergeCell ref="C1576:C1579"/>
    <mergeCell ref="A1578:B1579"/>
    <mergeCell ref="A1660:B1661"/>
    <mergeCell ref="A1662:B1663"/>
    <mergeCell ref="A1748:E1748"/>
    <mergeCell ref="A1768:E1769"/>
    <mergeCell ref="A1770:E1771"/>
    <mergeCell ref="A1772:B1773"/>
    <mergeCell ref="C1772:C1775"/>
    <mergeCell ref="D1772:E1773"/>
    <mergeCell ref="A1774:B1775"/>
    <mergeCell ref="D1774:E1775"/>
    <mergeCell ref="A1776:E1776"/>
    <mergeCell ref="A1796:E1797"/>
    <mergeCell ref="A1798:E1799"/>
    <mergeCell ref="A1800:B1801"/>
    <mergeCell ref="C1800:C1803"/>
    <mergeCell ref="A1802:B1803"/>
    <mergeCell ref="D1632:E1633"/>
    <mergeCell ref="D1634:E1635"/>
    <mergeCell ref="A1636:E1636"/>
    <mergeCell ref="A1656:E1657"/>
    <mergeCell ref="A1658:E1659"/>
    <mergeCell ref="C1660:C1663"/>
    <mergeCell ref="D1660:E1661"/>
    <mergeCell ref="D1688:E1689"/>
    <mergeCell ref="D1690:E1691"/>
    <mergeCell ref="D1662:E1663"/>
    <mergeCell ref="A1664:E1664"/>
    <mergeCell ref="A1684:E1685"/>
    <mergeCell ref="A1686:E1687"/>
    <mergeCell ref="A1688:B1689"/>
    <mergeCell ref="C1688:C1691"/>
    <mergeCell ref="A1690:B1691"/>
    <mergeCell ref="A1692:E1692"/>
    <mergeCell ref="A1712:E1713"/>
    <mergeCell ref="A1714:E1715"/>
    <mergeCell ref="A1716:B1717"/>
    <mergeCell ref="C1716:C1719"/>
    <mergeCell ref="D1716:E1717"/>
    <mergeCell ref="A1718:B1719"/>
    <mergeCell ref="D1744:E1745"/>
    <mergeCell ref="D1746:E1747"/>
    <mergeCell ref="D1718:E1719"/>
    <mergeCell ref="A1720:E1720"/>
    <mergeCell ref="A1740:E1741"/>
    <mergeCell ref="A1742:E1743"/>
    <mergeCell ref="A1744:B1745"/>
    <mergeCell ref="C1744:C1747"/>
    <mergeCell ref="A1746:B1747"/>
    <mergeCell ref="A1828:B1829"/>
    <mergeCell ref="A1830:B1831"/>
    <mergeCell ref="A1916:E1916"/>
    <mergeCell ref="A1936:E1937"/>
    <mergeCell ref="A1938:E1939"/>
    <mergeCell ref="A1940:B1941"/>
    <mergeCell ref="C1940:C1943"/>
    <mergeCell ref="D1940:E1941"/>
    <mergeCell ref="A1942:B1943"/>
    <mergeCell ref="D1942:E1943"/>
    <mergeCell ref="A1944:E1944"/>
    <mergeCell ref="A1964:E1965"/>
    <mergeCell ref="A1966:E1967"/>
    <mergeCell ref="A1968:B1969"/>
    <mergeCell ref="C1968:C1971"/>
    <mergeCell ref="A1970:B1971"/>
    <mergeCell ref="D1800:E1801"/>
    <mergeCell ref="D1802:E1803"/>
    <mergeCell ref="A1804:E1804"/>
    <mergeCell ref="A1824:E1825"/>
    <mergeCell ref="A1826:E1827"/>
    <mergeCell ref="C1828:C1831"/>
    <mergeCell ref="D1828:E1829"/>
    <mergeCell ref="D1856:E1857"/>
    <mergeCell ref="D1858:E1859"/>
    <mergeCell ref="D1830:E1831"/>
    <mergeCell ref="A1832:E1832"/>
    <mergeCell ref="A1852:E1853"/>
    <mergeCell ref="A1854:E1855"/>
    <mergeCell ref="A1856:B1857"/>
    <mergeCell ref="C1856:C1859"/>
    <mergeCell ref="A1858:B1859"/>
    <mergeCell ref="A1860:E1860"/>
    <mergeCell ref="A1880:E1881"/>
    <mergeCell ref="A1882:E1883"/>
    <mergeCell ref="A1884:B1885"/>
    <mergeCell ref="C1884:C1887"/>
    <mergeCell ref="D1884:E1885"/>
    <mergeCell ref="A1886:B1887"/>
    <mergeCell ref="D1912:E1913"/>
    <mergeCell ref="D1914:E1915"/>
    <mergeCell ref="D1886:E1887"/>
    <mergeCell ref="A1888:E1888"/>
    <mergeCell ref="A1908:E1909"/>
    <mergeCell ref="A1910:E1911"/>
    <mergeCell ref="A1912:B1913"/>
    <mergeCell ref="C1912:C1915"/>
    <mergeCell ref="A1914:B1915"/>
    <mergeCell ref="A1996:B1997"/>
    <mergeCell ref="A1998:B1999"/>
    <mergeCell ref="A2084:E2084"/>
    <mergeCell ref="A2104:E2105"/>
    <mergeCell ref="A2106:E2107"/>
    <mergeCell ref="A2108:B2109"/>
    <mergeCell ref="C2108:C2111"/>
    <mergeCell ref="D2108:E2109"/>
    <mergeCell ref="A2110:B2111"/>
    <mergeCell ref="D2110:E2111"/>
    <mergeCell ref="A2112:E2112"/>
    <mergeCell ref="A2132:E2133"/>
    <mergeCell ref="A2134:E2135"/>
    <mergeCell ref="A2136:B2137"/>
    <mergeCell ref="C2136:C2139"/>
    <mergeCell ref="A2138:B2139"/>
    <mergeCell ref="D1968:E1969"/>
    <mergeCell ref="D1970:E1971"/>
    <mergeCell ref="A1972:E1972"/>
    <mergeCell ref="A1992:E1993"/>
    <mergeCell ref="A1994:E1995"/>
    <mergeCell ref="C1996:C1999"/>
    <mergeCell ref="D1996:E1997"/>
    <mergeCell ref="D2024:E2025"/>
    <mergeCell ref="D2026:E2027"/>
    <mergeCell ref="D1998:E1999"/>
    <mergeCell ref="A2000:E2000"/>
    <mergeCell ref="A2020:E2021"/>
    <mergeCell ref="A2022:E2023"/>
    <mergeCell ref="A2024:B2025"/>
    <mergeCell ref="C2024:C2027"/>
    <mergeCell ref="A2026:B2027"/>
    <mergeCell ref="A2028:E2028"/>
    <mergeCell ref="A2048:E2049"/>
    <mergeCell ref="A2050:E2051"/>
    <mergeCell ref="A2052:B2053"/>
    <mergeCell ref="C2052:C2055"/>
    <mergeCell ref="D2052:E2053"/>
    <mergeCell ref="A2054:B2055"/>
    <mergeCell ref="D2080:E2081"/>
    <mergeCell ref="D2082:E2083"/>
    <mergeCell ref="D2054:E2055"/>
    <mergeCell ref="A2056:E2056"/>
    <mergeCell ref="A2076:E2077"/>
    <mergeCell ref="A2078:E2079"/>
    <mergeCell ref="A2080:B2081"/>
    <mergeCell ref="C2080:C2083"/>
    <mergeCell ref="A2082:B2083"/>
    <mergeCell ref="A2164:B2165"/>
    <mergeCell ref="A2166:B2167"/>
  </mergeCells>
  <conditionalFormatting sqref="B26:C26 B54:C54 B82:C82 B85:C85 B113:C113 B141:C141 B169:C169 B197:C197 B225:C225 B253:C253 B281:C281 B309:C309 B337:C337 B365:C365 B393:C393 B421:C421 B449:C449 B477:C477 B505:C505 B533:C533 B561:C561 B589:C589 B617:C617 B645:C645 B673:C673 B701:C701 B729:C729 B757:C757 B785:C785 B813:C813 B841:C841 B869:C869 B897:C897 B925:C925 B953:C953 B981:C981 B1009:C1009 B1037:C1037 B1065:C1065 B1093:C1093 B1121:C1121 B1149:C1149 B1177:C1177 B1205:C1205 B1233:C1233 B1261:C1261 B1289:C1289 B1317:C1317 B1345:C1345 B1373:C1373 B1401:C1401 B1429:C1429 B1457:C1457 B1485:C1485 B1513:C1513 B1541:C1541 B1569:C1569 B1597:C1597 B1625:C1625 B1653:C1653 B1681:C1681 B1709:C1709 B1737:C1737 B1765:C1765 B1793:C1793 B1821:C1821 B1849:C1849 B1877:C1877 B1905:C1905 B1933:C1933 B1961:C1961 B1989:C1989 B2017:C2017 B2045:C2045 B2073:C2073 B2101:C2101 B2129:C2129 B2157:C2157 B2185:C2185 B2213:C2213 B2241:C2241 B2269:C2269 B2297:C2297 B2325:C2325 B2353:C2353 B2381:C2381 B2409:C2409 B2437:C2437 B2465:C2465 B2493:C2493 B2521:C2521 B2549:C2549 B2577:C2577 B2605:C2605 B2633:C2633 B2661:C2661 B2689:C2689 B2717:C2717 B2745:C2745 B2773:C2773 B2801:C2801 B2829:C2829 B2857:C2857 B2885:C2885 B2913:C2913 B2941:C2941 B2969:C2969 D11:D26 D39:D54 D67:D82 D84:D85 D98:D113 D126:D141 D154:D169 D182:D197 D210:D225 D238:D253 D266:D281 D294:D309 D322:D337 D350:D365 D378:D393 D406:D421 D434:D449 D462:D477 D490:D505 D518:D533 D546:D561 D574:D589 D602:D617 D630:D645 D658:D673 D686:D701 D714:D729 D742:D757 D770:D785 D798:D813 D826:D841 D854:D869 D882:D897 D910:D925 D938:D953 D966:D981 D994:D1009 D1022:D1037 D1050:D1065 D1078:D1093 D1106:D1121 D1134:D1149 D1162:D1177 D1190:D1205 D1218:D1233 D1246:D1261 D1274:D1289 D1302:D1317 D1330:D1345 D1358:D1373 D1386:D1401 D1414:D1429 D1442:D1457 D1470:D1485 D1498:D1513 D1526:D1541 D1554:D1569 D1582:D1597 D1610:D1625 D1638:D1653 D1666:D1681 D1694:D1709 D1722:D1737 D1750:D1765 D1778:D1793 D1806:D1821 D1834:D1849 D1862:D1877 D1890:D1905 D1918:D1933 D1946:D1961 D1974:D1989 D2002:D2017 D2030:D2045 D2058:D2073 D2086:D2101 D2114:D2129 D2142:D2157 D2170:D2185 D2198:D2213 D2226:D2241 D2254:D2269 D2282:D2297 D2310:D2325 D2338:D2353 D2366:D2381 D2394:D2409 D2422:D2437 D2450:D2465 D2478:D2493 D2506:D2521 D2534:D2549 D2562:D2577 D2590:D2605 D2618:D2633 D2646:D2661 D2674:D2689 D2702:D2717 D2730:D2745 D2758:D2773 D2786:D2801 D2814:D2829 D2842:D2857 D2870:D2885 D2898:D2913 D2926:D2941 D2954:D2969">
    <cfRule type="cellIs" dxfId="0" priority="1" operator="lessThan">
      <formula>0</formula>
    </cfRule>
  </conditionalFormatting>
  <conditionalFormatting sqref="A7:B8 A35:B36 A63:B64 A94:B95 A122:B123 A150:B151 A178:B179 A206:B207 A234:B235 A262:B263 A290:B291 A318:B319 A346:B347 A374:B375 A402:B403 A430:B431 A458:B459 A486:B487 A514:B515 A542:B543 A570:B571 A598:B599 A626:B627 A654:B655 A682:B683 A710:B711 A738:B739 A766:B767 A794:B795 A822:B823 A850:B851 A878:B879 A906:B907 A934:B935 A962:B963 A990:B991 A1018:B1019 A1046:B1047 A1074:B1075 A1102:B1103 A1130:B1131 A1158:B1159 A1186:B1187 A1214:B1215 A1242:B1243 A1270:B1271 A1298:B1299 A1326:B1327 A1354:B1355 A1382:B1383 A1410:B1411 A1438:B1439 A1466:B1467 A1494:B1495 A1522:B1523 A1550:B1551 A1578:B1579 A1606:B1607 A1634:B1635 A1662:B1663 A1690:B1691 A1718:B1719 A1746:B1747 A1774:B1775 A1802:B1803 A1830:B1831 A1858:B1859 A1886:B1887 A1914:B1915 A1942:B1943 A1970:B1971 A1998:B1999 A2026:B2027 A2054:B2055 A2082:B2083 A2110:B2111 A2138:B2139 A2166:B2167 A2194:B2195 A2222:B2223 A2250:B2251 A2278:B2279 A2306:B2307 A2334:B2335 A2362:B2363 A2390:B2391 A2418:B2419 A2446:B2447 A2474:B2475 A2502:B2503 A2530:B2531 A2558:B2559 A2586:B2587 A2614:B2615 A2642:B2643 A2670:B2671 A2698:B2699 A2726:B2727 A2754:B2755 A2782:B2783 A2810:B2811 A2838:B2839 A2866:B2867 A2894:B2895 A2922:B2923 A2950:B2951">
    <cfRule type="cellIs" dxfId="1" priority="2" operator="notEqual">
      <formula>"Pondělí"</formula>
    </cfRule>
  </conditionalFormatting>
  <conditionalFormatting sqref="D7:E8 D35:E36 D63:E64 D94:E95 D122:E123 D150:E151 D178:E179 D206:E207 D234:E235 D262:E263 D290:E291 D318:E319 D346:E347 D374:E375 D402:E403 D430:E431 D458:E459 D486:E487 D514:E515 D542:E543 D570:E571 D598:E599 D626:E627 D654:E655 D682:E683 D710:E711 D738:E739 D766:E767 D794:E795 D822:E823 D850:E851 D878:E879 D906:E907 D934:E935 D962:E963 D990:E991 D1018:E1019 D1046:E1047 D1074:E1075 D1102:E1103 D1130:E1131 D1158:E1159 D1186:E1187 D1214:E1215 D1242:E1243 D1270:E1271 D1298:E1299 D1326:E1327 D1354:E1355 D1382:E1383 D1410:E1411 D1438:E1439 D1466:E1467 D1494:E1495 D1522:E1523 D1550:E1551 D1578:E1579 D1606:E1607 D1634:E1635 D1662:E1663 D1690:E1691 D1718:E1719 D1746:E1747 D1774:E1775 D1802:E1803 D1830:E1831 D1858:E1859 D1886:E1887 D1914:E1915 D1942:E1943 D1970:E1971 D1998:E1999 D2026:E2027 D2054:E2055 D2082:E2083 D2110:E2111 D2138:E2139 D2166:E2167 D2194:E2195 D2222:E2223 D2250:E2251 D2278:E2279 D2306:E2307 D2334:E2335 D2362:E2363 D2390:E2391 D2418:E2419 D2446:E2447 D2474:E2475 D2502:E2503 D2530:E2531 D2558:E2559 D2586:E2587 D2614:E2615 D2642:E2643 D2670:E2671 D2698:E2699 D2726:E2727 D2754:E2755 D2782:E2783 D2810:E2811 D2838:E2839 D2866:E2867 D2894:E2895 D2922:E2923 D2950:E2951">
    <cfRule type="cellIs" dxfId="1" priority="3" operator="notEqual">
      <formula>"Neděle"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hidden="1" customHeight="1">
      <c r="A1" s="3" t="s">
        <v>3090</v>
      </c>
      <c r="B1" s="4"/>
      <c r="C1" s="4"/>
      <c r="D1" s="4"/>
      <c r="E1" s="5"/>
    </row>
    <row r="2" ht="15.75" hidden="1" customHeight="1">
      <c r="A2" s="8"/>
      <c r="B2" s="9"/>
      <c r="C2" s="9"/>
      <c r="D2" s="9"/>
      <c r="E2" s="10"/>
    </row>
    <row r="3" ht="15.75" hidden="1" customHeight="1">
      <c r="A3" s="3" t="s">
        <v>3061</v>
      </c>
      <c r="B3" s="4"/>
      <c r="C3" s="4"/>
      <c r="D3" s="4"/>
      <c r="E3" s="5"/>
    </row>
    <row r="4" ht="15.75" hidden="1" customHeight="1">
      <c r="A4" s="8"/>
      <c r="B4" s="9"/>
      <c r="C4" s="9"/>
      <c r="D4" s="9"/>
      <c r="E4" s="10"/>
    </row>
    <row r="5" ht="15.75" hidden="1" customHeight="1">
      <c r="A5" s="11">
        <v>45536.0</v>
      </c>
      <c r="B5" s="4"/>
      <c r="C5" s="12" t="s">
        <v>3062</v>
      </c>
      <c r="D5" s="13">
        <v>45536.0</v>
      </c>
      <c r="E5" s="5"/>
    </row>
    <row r="6" ht="15.75" hidden="1" customHeight="1">
      <c r="A6" s="8"/>
      <c r="B6" s="9"/>
      <c r="C6" s="14"/>
      <c r="D6" s="9"/>
      <c r="E6" s="10"/>
    </row>
    <row r="7" ht="15.75" hidden="1" customHeight="1">
      <c r="A7" s="15" t="str">
        <f>CHOOSE(WEEKDAY(A5), "Neděle", "Pondělí", "Úterý", "Středa", "Čtvrtek", "Pátek", "Sobota")</f>
        <v>Neděle</v>
      </c>
      <c r="B7" s="5"/>
      <c r="C7" s="14"/>
      <c r="D7" s="16" t="str">
        <f>CHOOSE(WEEKDAY(D5), "Neděle", "Pondělí", "Úterý", "Středa", "Čtvrtek", "Pátek", "Sobota")</f>
        <v>Neděle</v>
      </c>
      <c r="E7" s="5"/>
    </row>
    <row r="8" ht="15.75" hidden="1" customHeight="1">
      <c r="A8" s="8"/>
      <c r="B8" s="10"/>
      <c r="C8" s="14"/>
      <c r="D8" s="9"/>
      <c r="E8" s="10"/>
    </row>
    <row r="9" ht="15.75" hidden="1" customHeight="1">
      <c r="A9" s="17" t="s">
        <v>3063</v>
      </c>
      <c r="B9" s="4"/>
      <c r="C9" s="4"/>
      <c r="D9" s="4"/>
      <c r="E9" s="5"/>
    </row>
    <row r="10" ht="15.75" hidden="1" customHeight="1">
      <c r="A10" s="18" t="s">
        <v>3064</v>
      </c>
      <c r="B10" s="19" t="s">
        <v>3065</v>
      </c>
      <c r="C10" s="20" t="s">
        <v>3066</v>
      </c>
      <c r="D10" s="19" t="s">
        <v>3067</v>
      </c>
      <c r="E10" s="21" t="s">
        <v>13</v>
      </c>
    </row>
    <row r="11" ht="15.75" hidden="1" customHeight="1">
      <c r="A11" s="22" t="s">
        <v>3068</v>
      </c>
      <c r="B11" s="23">
        <v>4961.0</v>
      </c>
      <c r="C11" s="24">
        <v>4961.0</v>
      </c>
      <c r="D11" s="25">
        <f t="shared" ref="D11:D26" si="1">C11-B11</f>
        <v>0</v>
      </c>
      <c r="E11" s="33"/>
    </row>
    <row r="12" ht="15.75" hidden="1" customHeight="1">
      <c r="A12" s="22" t="s">
        <v>3069</v>
      </c>
      <c r="B12" s="23">
        <v>3710.0</v>
      </c>
      <c r="C12" s="24">
        <v>3710.0</v>
      </c>
      <c r="D12" s="25">
        <f t="shared" si="1"/>
        <v>0</v>
      </c>
      <c r="E12" s="33"/>
    </row>
    <row r="13" ht="15.75" hidden="1" customHeight="1">
      <c r="A13" s="22" t="s">
        <v>3070</v>
      </c>
      <c r="B13" s="23">
        <v>200.0</v>
      </c>
      <c r="C13" s="24">
        <v>200.0</v>
      </c>
      <c r="D13" s="25">
        <f t="shared" si="1"/>
        <v>0</v>
      </c>
      <c r="E13" s="33"/>
    </row>
    <row r="14" ht="15.75" hidden="1" customHeight="1">
      <c r="A14" s="22" t="s">
        <v>3072</v>
      </c>
      <c r="B14" s="23">
        <v>0.0</v>
      </c>
      <c r="C14" s="24"/>
      <c r="D14" s="25">
        <f t="shared" si="1"/>
        <v>0</v>
      </c>
      <c r="E14" s="33"/>
    </row>
    <row r="15" ht="15.75" hidden="1" customHeight="1">
      <c r="A15" s="27" t="s">
        <v>3074</v>
      </c>
      <c r="B15" s="23">
        <v>0.0</v>
      </c>
      <c r="C15" s="24"/>
      <c r="D15" s="25">
        <f t="shared" si="1"/>
        <v>0</v>
      </c>
      <c r="E15" s="33"/>
    </row>
    <row r="16" ht="15.75" hidden="1" customHeight="1">
      <c r="A16" s="27" t="s">
        <v>3075</v>
      </c>
      <c r="B16" s="23">
        <v>0.0</v>
      </c>
      <c r="C16" s="24"/>
      <c r="D16" s="25">
        <f t="shared" si="1"/>
        <v>0</v>
      </c>
      <c r="E16" s="33"/>
    </row>
    <row r="17" ht="15.75" hidden="1" customHeight="1">
      <c r="A17" s="27" t="s">
        <v>3077</v>
      </c>
      <c r="B17" s="23">
        <v>155.0</v>
      </c>
      <c r="C17" s="24">
        <v>155.0</v>
      </c>
      <c r="D17" s="25">
        <f t="shared" si="1"/>
        <v>0</v>
      </c>
      <c r="E17" s="33" t="s">
        <v>4055</v>
      </c>
    </row>
    <row r="18" ht="15.75" hidden="1" customHeight="1">
      <c r="A18" s="27" t="s">
        <v>3078</v>
      </c>
      <c r="B18" s="23">
        <v>720.0</v>
      </c>
      <c r="C18" s="24">
        <f>360+360</f>
        <v>720</v>
      </c>
      <c r="D18" s="25">
        <f t="shared" si="1"/>
        <v>0</v>
      </c>
      <c r="E18" s="33"/>
    </row>
    <row r="19" ht="15.75" hidden="1" customHeight="1">
      <c r="A19" s="28" t="s">
        <v>3079</v>
      </c>
      <c r="B19" s="23">
        <v>11411.0</v>
      </c>
      <c r="C19" s="23">
        <f t="array" ref="C19">SUMIFS(INDIRECT(A1 &amp; " Restia!C:C"), INDIRECT(A1 &amp; " Restia!A:A"), A19, INDIRECT(A1 &amp; " Restia!B:B"), "&lt;&gt;canceled")</f>
        <v>114003</v>
      </c>
      <c r="D19" s="25">
        <f t="shared" si="1"/>
        <v>102592</v>
      </c>
      <c r="E19" s="33"/>
    </row>
    <row r="20" ht="15.75" hidden="1" customHeight="1">
      <c r="A20" s="28" t="s">
        <v>3080</v>
      </c>
      <c r="B20" s="23">
        <v>3320.0</v>
      </c>
      <c r="C20" s="7">
        <f t="array" ref="C20">SUMIFS( INDIRECT(A1 &amp; " Restia!C:C"), INDIRECT(A1 &amp; " Restia!A:A"), A20, INDIRECT(A1 &amp; " Restia!B:B"), "&lt;&gt;canceled" )</f>
        <v>30533</v>
      </c>
      <c r="D20" s="25">
        <f t="shared" si="1"/>
        <v>27213</v>
      </c>
      <c r="E20" s="33"/>
    </row>
    <row r="21" ht="15.75" hidden="1" customHeight="1">
      <c r="A21" s="28" t="s">
        <v>3081</v>
      </c>
      <c r="B21" s="23">
        <v>17182.0</v>
      </c>
      <c r="C21" s="7">
        <f t="array" ref="C21">SUMIFS( INDIRECT(A1 &amp; " Restia!C:C"), INDIRECT(A1 &amp; " Restia!A:A"), "damejidlo", INDIRECT(A1 &amp; " Restia!G:G"), "online", INDIRECT(A1 &amp; " Restia!B:B"), "&lt;&gt;canceled" )</f>
        <v>110164</v>
      </c>
      <c r="D21" s="25">
        <f t="shared" si="1"/>
        <v>92982</v>
      </c>
      <c r="E21" s="33"/>
    </row>
    <row r="22" ht="15.75" hidden="1" customHeight="1">
      <c r="A22" s="28" t="s">
        <v>3082</v>
      </c>
      <c r="B22" s="23">
        <v>13118.0</v>
      </c>
      <c r="C22" s="7">
        <f t="array" ref="C22">SUMIFS( INDIRECT(A1 &amp; " Restia!C:C"), INDIRECT(A1 &amp; " Restia!A:A"), "generic", INDIRECT(A1 &amp; " Restia!G:G"), "online", INDIRECT(A1 &amp; " Restia!B:B"), "&lt;&gt;canceled" )</f>
        <v>97610.5</v>
      </c>
      <c r="D22" s="25">
        <f t="shared" si="1"/>
        <v>84492.5</v>
      </c>
      <c r="E22" s="33"/>
    </row>
    <row r="23" ht="15.75" hidden="1" customHeight="1">
      <c r="A23" s="28" t="s">
        <v>3084</v>
      </c>
      <c r="B23" s="23">
        <v>548.0</v>
      </c>
      <c r="C23" s="7">
        <f t="array" ref="C23">SUMIFS( INDIRECT(A1 &amp; " Restia!C:C"), INDIRECT(A1 &amp; " Restia!E:E"), "wolt kurýr", INDIRECT(A1 &amp; " Restia!A:A"), "&lt;&gt;wolt", INDIRECT(A1 &amp; " Restia!G:G"), "cash", INDIRECT(A1 &amp; " Restia!B:B"), "&lt;&gt;canceled" )</f>
        <v>1497</v>
      </c>
      <c r="D23" s="25">
        <f t="shared" si="1"/>
        <v>949</v>
      </c>
      <c r="E23" s="33"/>
    </row>
    <row r="24" ht="15.75" hidden="1" customHeight="1">
      <c r="A24" s="28" t="s">
        <v>3085</v>
      </c>
      <c r="B24" s="23">
        <v>2060.0</v>
      </c>
      <c r="C24" s="7">
        <f t="array" ref="C24">SUMIFS( INDIRECT(A1 &amp; " Restia!C:C"), INDIRECT(A1 &amp; " Restia!A:A"), "damejidlo", INDIRECT(A1 &amp; " Restia!G:G"), "cash", INDIRECT(A1 &amp; " Restia!B:B"), "&lt;&gt;canceled")</f>
        <v>12858</v>
      </c>
      <c r="D24" s="25">
        <f t="shared" si="1"/>
        <v>10798</v>
      </c>
      <c r="E24" s="33"/>
    </row>
    <row r="25" ht="15.75" hidden="1" customHeight="1">
      <c r="A25" s="29" t="s">
        <v>3086</v>
      </c>
      <c r="B25" s="23">
        <v>55325.0</v>
      </c>
      <c r="C25" s="7">
        <f t="array" ref="C25">SUM(INDIRECT(A1 &amp; " Restia!C:C")) - SUMIFS(INDIRECT(A1 &amp; " Restia!C:C"), INDIRECT(A1 &amp; " Restia!B:B"), "canceled")</f>
        <v>432458.5</v>
      </c>
      <c r="D25" s="25">
        <f t="shared" si="1"/>
        <v>377133.5</v>
      </c>
      <c r="E25" s="33"/>
    </row>
    <row r="26" ht="15.75" hidden="1" customHeight="1">
      <c r="A26" s="30" t="s">
        <v>3087</v>
      </c>
      <c r="B26" s="34">
        <v>0.0</v>
      </c>
      <c r="C26" s="35">
        <f>sum(C11:C23)-C25</f>
        <v>-68905</v>
      </c>
      <c r="D26" s="36">
        <f t="shared" si="1"/>
        <v>-68905</v>
      </c>
      <c r="E26" s="37"/>
    </row>
    <row r="27" ht="15.75" hidden="1" customHeight="1"/>
    <row r="28" ht="15.75" hidden="1" customHeight="1"/>
    <row r="29" ht="15.75" hidden="1" customHeight="1">
      <c r="A29" s="3" t="s">
        <v>3090</v>
      </c>
      <c r="B29" s="4"/>
      <c r="C29" s="4"/>
      <c r="D29" s="4"/>
      <c r="E29" s="5"/>
    </row>
    <row r="30" ht="15.75" hidden="1" customHeight="1">
      <c r="A30" s="8"/>
      <c r="B30" s="9"/>
      <c r="C30" s="9"/>
      <c r="D30" s="9"/>
      <c r="E30" s="10"/>
    </row>
    <row r="31" ht="15.75" hidden="1" customHeight="1">
      <c r="A31" s="3" t="s">
        <v>3061</v>
      </c>
      <c r="B31" s="4"/>
      <c r="C31" s="4"/>
      <c r="D31" s="4"/>
      <c r="E31" s="5"/>
    </row>
    <row r="32" ht="15.75" hidden="1" customHeight="1">
      <c r="A32" s="8"/>
      <c r="B32" s="9"/>
      <c r="C32" s="9"/>
      <c r="D32" s="9"/>
      <c r="E32" s="10"/>
    </row>
    <row r="33" ht="15.75" hidden="1" customHeight="1">
      <c r="A33" s="11">
        <v>45537.0</v>
      </c>
      <c r="B33" s="4"/>
      <c r="C33" s="12" t="s">
        <v>3062</v>
      </c>
      <c r="D33" s="13">
        <v>45543.0</v>
      </c>
      <c r="E33" s="5"/>
    </row>
    <row r="34" ht="15.75" hidden="1" customHeight="1">
      <c r="A34" s="8"/>
      <c r="B34" s="9"/>
      <c r="C34" s="14"/>
      <c r="D34" s="9"/>
      <c r="E34" s="10"/>
    </row>
    <row r="35" ht="15.75" hidden="1" customHeight="1">
      <c r="A35" s="15" t="str">
        <f>CHOOSE(WEEKDAY(A33), "Neděle", "Pondělí", "Úterý", "Středa", "Čtvrtek", "Pátek", "Sobota")</f>
        <v>Pondělí</v>
      </c>
      <c r="B35" s="5"/>
      <c r="C35" s="14"/>
      <c r="D35" s="16" t="str">
        <f>CHOOSE(WEEKDAY(D33), "Neděle", "Pondělí", "Úterý", "Středa", "Čtvrtek", "Pátek", "Sobota")</f>
        <v>Neděle</v>
      </c>
      <c r="E35" s="5"/>
    </row>
    <row r="36" ht="15.75" hidden="1" customHeight="1">
      <c r="A36" s="8"/>
      <c r="B36" s="10"/>
      <c r="C36" s="14"/>
      <c r="D36" s="9"/>
      <c r="E36" s="10"/>
    </row>
    <row r="37" ht="15.75" hidden="1" customHeight="1">
      <c r="A37" s="17" t="s">
        <v>3063</v>
      </c>
      <c r="B37" s="4"/>
      <c r="C37" s="4"/>
      <c r="D37" s="4"/>
      <c r="E37" s="5"/>
    </row>
    <row r="38" ht="15.75" hidden="1" customHeight="1">
      <c r="A38" s="18" t="s">
        <v>3064</v>
      </c>
      <c r="B38" s="19" t="s">
        <v>3065</v>
      </c>
      <c r="C38" s="20" t="s">
        <v>3066</v>
      </c>
      <c r="D38" s="19" t="s">
        <v>3067</v>
      </c>
      <c r="E38" s="21" t="s">
        <v>13</v>
      </c>
    </row>
    <row r="39" ht="15.75" hidden="1" customHeight="1">
      <c r="A39" s="22" t="s">
        <v>3068</v>
      </c>
      <c r="B39" s="23">
        <v>27473.0</v>
      </c>
      <c r="C39" s="24">
        <f>(2000*3)+(1000*6)+(500*22)+(200*20)+(100*4)+(50*1)+(20*1)+(2*1)+(1*1)</f>
        <v>27473</v>
      </c>
      <c r="D39" s="25">
        <f t="shared" ref="D39:D54" si="2">C39-B39</f>
        <v>0</v>
      </c>
      <c r="E39" s="33"/>
    </row>
    <row r="40" ht="15.75" hidden="1" customHeight="1">
      <c r="A40" s="22" t="s">
        <v>3069</v>
      </c>
      <c r="B40" s="23">
        <v>30040.0</v>
      </c>
      <c r="C40" s="24">
        <f>2926+2649+2881+4902+7136+4784+4762</f>
        <v>30040</v>
      </c>
      <c r="D40" s="25">
        <f t="shared" si="2"/>
        <v>0</v>
      </c>
      <c r="E40" s="33"/>
    </row>
    <row r="41" ht="15.75" hidden="1" customHeight="1">
      <c r="A41" s="22" t="s">
        <v>3070</v>
      </c>
      <c r="B41" s="23">
        <v>0.0</v>
      </c>
      <c r="C41" s="24"/>
      <c r="D41" s="25">
        <f t="shared" si="2"/>
        <v>0</v>
      </c>
      <c r="E41" s="33"/>
    </row>
    <row r="42" ht="15.75" hidden="1" customHeight="1">
      <c r="A42" s="22" t="s">
        <v>3072</v>
      </c>
      <c r="B42" s="23">
        <v>0.0</v>
      </c>
      <c r="C42" s="24"/>
      <c r="D42" s="25">
        <f t="shared" si="2"/>
        <v>0</v>
      </c>
      <c r="E42" s="33"/>
    </row>
    <row r="43" ht="15.75" hidden="1" customHeight="1">
      <c r="A43" s="27" t="s">
        <v>3074</v>
      </c>
      <c r="B43" s="23">
        <v>0.0</v>
      </c>
      <c r="C43" s="24"/>
      <c r="D43" s="25">
        <f t="shared" si="2"/>
        <v>0</v>
      </c>
      <c r="E43" s="33"/>
    </row>
    <row r="44" ht="15.75" hidden="1" customHeight="1">
      <c r="A44" s="27" t="s">
        <v>3075</v>
      </c>
      <c r="B44" s="23">
        <v>698.0</v>
      </c>
      <c r="C44" s="24">
        <v>696.0</v>
      </c>
      <c r="D44" s="25">
        <f t="shared" si="2"/>
        <v>-2</v>
      </c>
      <c r="E44" s="33"/>
    </row>
    <row r="45" ht="15.75" hidden="1" customHeight="1">
      <c r="A45" s="27" t="s">
        <v>3077</v>
      </c>
      <c r="B45" s="23">
        <v>1050.0</v>
      </c>
      <c r="C45" s="24">
        <v>1000.0</v>
      </c>
      <c r="D45" s="25">
        <f t="shared" si="2"/>
        <v>-50</v>
      </c>
      <c r="E45" s="33" t="s">
        <v>4056</v>
      </c>
    </row>
    <row r="46" ht="15.75" hidden="1" customHeight="1">
      <c r="A46" s="27" t="s">
        <v>3078</v>
      </c>
      <c r="B46" s="23">
        <v>5240.0</v>
      </c>
      <c r="C46" s="24">
        <f>840+80+520+560++400+360+200+400+200+400+280+200</f>
        <v>4440</v>
      </c>
      <c r="D46" s="25">
        <f t="shared" si="2"/>
        <v>-800</v>
      </c>
      <c r="E46" s="33"/>
    </row>
    <row r="47" ht="15.75" hidden="1" customHeight="1">
      <c r="A47" s="28" t="s">
        <v>3079</v>
      </c>
      <c r="B47" s="23">
        <v>87648.0</v>
      </c>
      <c r="C47" s="23">
        <f t="array" ref="C47">SUMIFS(INDIRECT(A29 &amp; " Restia!C:C"), INDIRECT(A29 &amp; " Restia!A:A"), A47, INDIRECT(A29 &amp; " Restia!B:B"), "&lt;&gt;canceled")</f>
        <v>114003</v>
      </c>
      <c r="D47" s="25">
        <f t="shared" si="2"/>
        <v>26355</v>
      </c>
      <c r="E47" s="33"/>
    </row>
    <row r="48" ht="15.75" hidden="1" customHeight="1">
      <c r="A48" s="28" t="s">
        <v>3080</v>
      </c>
      <c r="B48" s="23">
        <v>41747.0</v>
      </c>
      <c r="C48" s="7">
        <f t="array" ref="C48">SUMIFS( INDIRECT(A29 &amp; " Restia!C:C"), INDIRECT(A29 &amp; " Restia!A:A"), A48, INDIRECT(A29 &amp; " Restia!B:B"), "&lt;&gt;canceled" )</f>
        <v>30533</v>
      </c>
      <c r="D48" s="25">
        <f t="shared" si="2"/>
        <v>-11214</v>
      </c>
      <c r="E48" s="33"/>
    </row>
    <row r="49" ht="15.75" hidden="1" customHeight="1">
      <c r="A49" s="28" t="s">
        <v>3081</v>
      </c>
      <c r="B49" s="23">
        <v>128282.0</v>
      </c>
      <c r="C49" s="7">
        <f t="array" ref="C49">SUMIFS( INDIRECT(A29 &amp; " Restia!C:C"), INDIRECT(A29 &amp; " Restia!A:A"), "damejidlo", INDIRECT(A29 &amp; " Restia!G:G"), "online", INDIRECT(A29 &amp; " Restia!B:B"), "&lt;&gt;canceled" )</f>
        <v>110164</v>
      </c>
      <c r="D49" s="25">
        <f t="shared" si="2"/>
        <v>-18118</v>
      </c>
      <c r="E49" s="33"/>
    </row>
    <row r="50" ht="15.75" hidden="1" customHeight="1">
      <c r="A50" s="28" t="s">
        <v>3082</v>
      </c>
      <c r="B50" s="23">
        <v>72967.0</v>
      </c>
      <c r="C50" s="7">
        <f t="array" ref="C50">SUMIFS( INDIRECT(A29 &amp; " Restia!C:C"), INDIRECT(A29 &amp; " Restia!A:A"), "generic", INDIRECT(A29 &amp; " Restia!G:G"), "online", INDIRECT(A29 &amp; " Restia!B:B"), "&lt;&gt;canceled" )</f>
        <v>97610.5</v>
      </c>
      <c r="D50" s="25">
        <f t="shared" si="2"/>
        <v>24643.5</v>
      </c>
      <c r="E50" s="33"/>
    </row>
    <row r="51" ht="15.75" hidden="1" customHeight="1">
      <c r="A51" s="28" t="s">
        <v>3084</v>
      </c>
      <c r="B51" s="23">
        <v>2290.0</v>
      </c>
      <c r="C51" s="7">
        <f t="array" ref="C51">SUMIFS( INDIRECT(A29 &amp; " Restia!C:C"), INDIRECT(A29 &amp; " Restia!E:E"), "wolt kurýr", INDIRECT(A29 &amp; " Restia!A:A"), "&lt;&gt;wolt", INDIRECT(A29 &amp; " Restia!G:G"), "cash", INDIRECT(A29 &amp; " Restia!B:B"), "&lt;&gt;canceled" )</f>
        <v>1497</v>
      </c>
      <c r="D51" s="25">
        <f t="shared" si="2"/>
        <v>-793</v>
      </c>
      <c r="E51" s="33"/>
    </row>
    <row r="52" ht="15.75" hidden="1" customHeight="1">
      <c r="A52" s="28" t="s">
        <v>3085</v>
      </c>
      <c r="B52" s="23">
        <v>16157.0</v>
      </c>
      <c r="C52" s="7">
        <f t="array" ref="C52">SUMIFS( INDIRECT(A29 &amp; " Restia!C:C"), INDIRECT(A29 &amp; " Restia!A:A"), "damejidlo", INDIRECT(A29 &amp; " Restia!G:G"), "cash", INDIRECT(A29 &amp; " Restia!B:B"), "&lt;&gt;canceled")</f>
        <v>12858</v>
      </c>
      <c r="D52" s="25">
        <f t="shared" si="2"/>
        <v>-3299</v>
      </c>
      <c r="E52" s="33"/>
    </row>
    <row r="53" ht="15.75" hidden="1" customHeight="1">
      <c r="A53" s="29" t="s">
        <v>3086</v>
      </c>
      <c r="B53" s="23">
        <v>397401.0</v>
      </c>
      <c r="C53" s="7">
        <f t="array" ref="C53">SUM(INDIRECT(A29 &amp; " Restia!C:C")) - SUMIFS(INDIRECT(A29 &amp; " Restia!C:C"), INDIRECT(A29 &amp; " Restia!B:B"), "canceled")</f>
        <v>432458.5</v>
      </c>
      <c r="D53" s="25">
        <f t="shared" si="2"/>
        <v>35057.5</v>
      </c>
      <c r="E53" s="33"/>
    </row>
    <row r="54" ht="15.75" hidden="1" customHeight="1">
      <c r="A54" s="30" t="s">
        <v>3087</v>
      </c>
      <c r="B54" s="34">
        <v>34.0</v>
      </c>
      <c r="C54" s="35">
        <f>sum(C39:C51)-C53</f>
        <v>-15002</v>
      </c>
      <c r="D54" s="36">
        <f t="shared" si="2"/>
        <v>-15036</v>
      </c>
      <c r="E54" s="37"/>
    </row>
    <row r="55" ht="15.75" hidden="1" customHeight="1"/>
    <row r="56" ht="15.75" hidden="1" customHeight="1"/>
    <row r="57" ht="15.75" hidden="1" customHeight="1">
      <c r="A57" s="3" t="s">
        <v>3090</v>
      </c>
      <c r="B57" s="4"/>
      <c r="C57" s="4"/>
      <c r="D57" s="4"/>
      <c r="E57" s="5"/>
    </row>
    <row r="58" ht="15.75" hidden="1" customHeight="1">
      <c r="A58" s="8"/>
      <c r="B58" s="9"/>
      <c r="C58" s="9"/>
      <c r="D58" s="9"/>
      <c r="E58" s="10"/>
    </row>
    <row r="59" ht="15.75" hidden="1" customHeight="1">
      <c r="A59" s="3" t="s">
        <v>3061</v>
      </c>
      <c r="B59" s="4"/>
      <c r="C59" s="4"/>
      <c r="D59" s="4"/>
      <c r="E59" s="5"/>
    </row>
    <row r="60" ht="15.75" hidden="1" customHeight="1">
      <c r="A60" s="8"/>
      <c r="B60" s="9"/>
      <c r="C60" s="9"/>
      <c r="D60" s="9"/>
      <c r="E60" s="10"/>
    </row>
    <row r="61" ht="15.75" hidden="1" customHeight="1">
      <c r="A61" s="11">
        <v>45544.0</v>
      </c>
      <c r="B61" s="4"/>
      <c r="C61" s="12" t="s">
        <v>3062</v>
      </c>
      <c r="D61" s="13">
        <v>45550.0</v>
      </c>
      <c r="E61" s="5"/>
    </row>
    <row r="62" ht="15.75" hidden="1" customHeight="1">
      <c r="A62" s="8"/>
      <c r="B62" s="9"/>
      <c r="C62" s="14"/>
      <c r="D62" s="9"/>
      <c r="E62" s="10"/>
    </row>
    <row r="63" ht="15.75" hidden="1" customHeight="1">
      <c r="A63" s="15" t="str">
        <f>CHOOSE(WEEKDAY(A61), "Neděle", "Pondělí", "Úterý", "Středa", "Čtvrtek", "Pátek", "Sobota")</f>
        <v>Pondělí</v>
      </c>
      <c r="B63" s="5"/>
      <c r="C63" s="14"/>
      <c r="D63" s="16" t="str">
        <f>CHOOSE(WEEKDAY(D61), "Neděle", "Pondělí", "Úterý", "Středa", "Čtvrtek", "Pátek", "Sobota")</f>
        <v>Neděle</v>
      </c>
      <c r="E63" s="5"/>
    </row>
    <row r="64" ht="15.75" hidden="1" customHeight="1">
      <c r="A64" s="8"/>
      <c r="B64" s="10"/>
      <c r="C64" s="14"/>
      <c r="D64" s="9"/>
      <c r="E64" s="10"/>
    </row>
    <row r="65" ht="15.75" hidden="1" customHeight="1">
      <c r="A65" s="17" t="s">
        <v>3063</v>
      </c>
      <c r="B65" s="4"/>
      <c r="C65" s="4"/>
      <c r="D65" s="4"/>
      <c r="E65" s="5"/>
    </row>
    <row r="66" ht="15.75" hidden="1" customHeight="1">
      <c r="A66" s="18" t="s">
        <v>3064</v>
      </c>
      <c r="B66" s="19" t="s">
        <v>3065</v>
      </c>
      <c r="C66" s="20" t="s">
        <v>3066</v>
      </c>
      <c r="D66" s="19" t="s">
        <v>3067</v>
      </c>
      <c r="E66" s="21" t="s">
        <v>13</v>
      </c>
    </row>
    <row r="67" ht="15.75" hidden="1" customHeight="1">
      <c r="A67" s="22" t="s">
        <v>3068</v>
      </c>
      <c r="B67" s="23">
        <v>34132.0</v>
      </c>
      <c r="C67" s="24">
        <f>(2000*7)+(1000*10)+(500*7)+(200*33)+(100*0)+(50*0)+(20*1)+(10*1)+(5*0)+(2*1)+(1*0)</f>
        <v>34132</v>
      </c>
      <c r="D67" s="25">
        <f t="shared" ref="D67:D82" si="3">C67-B67</f>
        <v>0</v>
      </c>
      <c r="E67" s="33"/>
    </row>
    <row r="68" ht="15.75" hidden="1" customHeight="1">
      <c r="A68" s="22" t="s">
        <v>3069</v>
      </c>
      <c r="B68" s="23">
        <v>23829.0</v>
      </c>
      <c r="C68" s="24">
        <f>3181+4924+6570+3424+3049+2235+446</f>
        <v>23829</v>
      </c>
      <c r="D68" s="25">
        <f t="shared" si="3"/>
        <v>0</v>
      </c>
      <c r="E68" s="33"/>
    </row>
    <row r="69" ht="15.75" hidden="1" customHeight="1">
      <c r="A69" s="22" t="s">
        <v>3070</v>
      </c>
      <c r="B69" s="23">
        <v>650.0</v>
      </c>
      <c r="C69" s="24">
        <f>130+130+200+190</f>
        <v>650</v>
      </c>
      <c r="D69" s="25">
        <f t="shared" si="3"/>
        <v>0</v>
      </c>
      <c r="E69" s="33"/>
    </row>
    <row r="70" ht="15.75" hidden="1" customHeight="1">
      <c r="A70" s="22" t="s">
        <v>3072</v>
      </c>
      <c r="B70" s="23">
        <v>0.0</v>
      </c>
      <c r="C70" s="24"/>
      <c r="D70" s="25">
        <f t="shared" si="3"/>
        <v>0</v>
      </c>
      <c r="E70" s="33"/>
    </row>
    <row r="71" ht="15.75" hidden="1" customHeight="1">
      <c r="A71" s="27" t="s">
        <v>3074</v>
      </c>
      <c r="B71" s="23">
        <v>0.0</v>
      </c>
      <c r="C71" s="24"/>
      <c r="D71" s="25">
        <f t="shared" si="3"/>
        <v>0</v>
      </c>
      <c r="E71" s="33"/>
    </row>
    <row r="72" ht="15.75" hidden="1" customHeight="1">
      <c r="A72" s="27" t="s">
        <v>3075</v>
      </c>
      <c r="B72" s="23">
        <v>0.0</v>
      </c>
      <c r="C72" s="24"/>
      <c r="D72" s="25">
        <f t="shared" si="3"/>
        <v>0</v>
      </c>
      <c r="E72" s="33"/>
    </row>
    <row r="73" ht="15.75" hidden="1" customHeight="1">
      <c r="A73" s="27" t="s">
        <v>3077</v>
      </c>
      <c r="B73" s="23">
        <v>195.0</v>
      </c>
      <c r="C73" s="24">
        <v>155.0</v>
      </c>
      <c r="D73" s="25">
        <f t="shared" si="3"/>
        <v>-40</v>
      </c>
      <c r="E73" s="33"/>
    </row>
    <row r="74" ht="15.75" hidden="1" customHeight="1">
      <c r="A74" s="27" t="s">
        <v>3078</v>
      </c>
      <c r="B74" s="23">
        <v>5600.0</v>
      </c>
      <c r="C74" s="24">
        <f>400+480+640+480+640+520+440+280+360+240+440+400+320</f>
        <v>5640</v>
      </c>
      <c r="D74" s="25">
        <f t="shared" si="3"/>
        <v>40</v>
      </c>
      <c r="E74" s="33"/>
    </row>
    <row r="75" ht="15.75" hidden="1" customHeight="1">
      <c r="A75" s="28" t="s">
        <v>3079</v>
      </c>
      <c r="B75" s="23">
        <v>103212.0</v>
      </c>
      <c r="C75" s="23">
        <f t="array" ref="C75">SUMIFS(INDIRECT(A57 &amp; " Restia!C:C"), INDIRECT(A57 &amp; " Restia!A:A"), A75, INDIRECT(A57 &amp; " Restia!B:B"), "&lt;&gt;canceled")</f>
        <v>114003</v>
      </c>
      <c r="D75" s="25">
        <f t="shared" si="3"/>
        <v>10791</v>
      </c>
      <c r="E75" s="33"/>
    </row>
    <row r="76" ht="15.75" hidden="1" customHeight="1">
      <c r="A76" s="28" t="s">
        <v>3080</v>
      </c>
      <c r="B76" s="23">
        <v>38656.0</v>
      </c>
      <c r="C76" s="7">
        <f t="array" ref="C76">SUMIFS( INDIRECT(A57 &amp; " Restia!C:C"), INDIRECT(A57 &amp; " Restia!A:A"), A76, INDIRECT(A57 &amp; " Restia!B:B"), "&lt;&gt;canceled" )</f>
        <v>30533</v>
      </c>
      <c r="D76" s="25">
        <f t="shared" si="3"/>
        <v>-8123</v>
      </c>
      <c r="E76" s="33"/>
    </row>
    <row r="77" ht="15.75" hidden="1" customHeight="1">
      <c r="A77" s="28" t="s">
        <v>3081</v>
      </c>
      <c r="B77" s="23">
        <v>140215.0</v>
      </c>
      <c r="C77" s="7">
        <f t="array" ref="C77">SUMIFS( INDIRECT(A57 &amp; " Restia!C:C"), INDIRECT(A57 &amp; " Restia!A:A"), "damejidlo", INDIRECT(A57 &amp; " Restia!G:G"), "online", INDIRECT(A57 &amp; " Restia!B:B"), "&lt;&gt;canceled" )</f>
        <v>110164</v>
      </c>
      <c r="D77" s="25">
        <f t="shared" si="3"/>
        <v>-30051</v>
      </c>
      <c r="E77" s="33"/>
    </row>
    <row r="78" ht="15.75" hidden="1" customHeight="1">
      <c r="A78" s="28" t="s">
        <v>3082</v>
      </c>
      <c r="B78" s="23">
        <v>98441.0</v>
      </c>
      <c r="C78" s="7">
        <f t="array" ref="C78">SUMIFS( INDIRECT(A57 &amp; " Restia!C:C"), INDIRECT(A57 &amp; " Restia!A:A"), "generic", INDIRECT(A57 &amp; " Restia!G:G"), "online", INDIRECT(A57 &amp; " Restia!B:B"), "&lt;&gt;canceled" )</f>
        <v>97610.5</v>
      </c>
      <c r="D78" s="25">
        <f t="shared" si="3"/>
        <v>-830.5</v>
      </c>
      <c r="E78" s="33"/>
    </row>
    <row r="79" ht="15.75" hidden="1" customHeight="1">
      <c r="A79" s="28" t="s">
        <v>3084</v>
      </c>
      <c r="B79" s="23">
        <v>6905.0</v>
      </c>
      <c r="C79" s="7">
        <f t="array" ref="C79">SUMIFS( INDIRECT(A57 &amp; " Restia!C:C"), INDIRECT(A57 &amp; " Restia!E:E"), "wolt kurýr", INDIRECT(A57 &amp; " Restia!A:A"), "&lt;&gt;wolt", INDIRECT(A57 &amp; " Restia!G:G"), "cash", INDIRECT(A57 &amp; " Restia!B:B"), "&lt;&gt;canceled" )</f>
        <v>1497</v>
      </c>
      <c r="D79" s="25">
        <f t="shared" si="3"/>
        <v>-5408</v>
      </c>
      <c r="E79" s="33"/>
    </row>
    <row r="80" ht="15.75" hidden="1" customHeight="1">
      <c r="A80" s="28" t="s">
        <v>3085</v>
      </c>
      <c r="B80" s="23">
        <v>20700.0</v>
      </c>
      <c r="C80" s="7">
        <f t="array" ref="C80">SUMIFS( INDIRECT(A57 &amp; " Restia!C:C"), INDIRECT(A57 &amp; " Restia!A:A"), "damejidlo", INDIRECT(A57 &amp; " Restia!G:G"), "cash", INDIRECT(A57 &amp; " Restia!B:B"), "&lt;&gt;canceled")</f>
        <v>12858</v>
      </c>
      <c r="D80" s="25">
        <f t="shared" si="3"/>
        <v>-7842</v>
      </c>
      <c r="E80" s="33"/>
    </row>
    <row r="81" ht="15.75" hidden="1" customHeight="1">
      <c r="A81" s="29" t="s">
        <v>3086</v>
      </c>
      <c r="B81" s="23">
        <v>452330.0</v>
      </c>
      <c r="C81" s="7">
        <f t="array" ref="C81">SUM(INDIRECT(A57 &amp; " Restia!C:C")) - SUMIFS(INDIRECT(A57 &amp; " Restia!C:C"), INDIRECT(A57 &amp; " Restia!B:B"), "canceled")</f>
        <v>432458.5</v>
      </c>
      <c r="D81" s="25">
        <f t="shared" si="3"/>
        <v>-19871.5</v>
      </c>
      <c r="E81" s="33"/>
    </row>
    <row r="82" ht="15.75" hidden="1" customHeight="1">
      <c r="A82" s="30" t="s">
        <v>3087</v>
      </c>
      <c r="B82" s="34">
        <v>-495.0</v>
      </c>
      <c r="C82" s="35">
        <f>sum(C67:C79)-C81</f>
        <v>-14245</v>
      </c>
      <c r="D82" s="36">
        <f t="shared" si="3"/>
        <v>-13750</v>
      </c>
      <c r="E82" s="37"/>
    </row>
    <row r="83" ht="15.75" hidden="1" customHeight="1"/>
    <row r="84" ht="15.75" hidden="1" customHeight="1"/>
    <row r="85" ht="15.75" hidden="1" customHeight="1">
      <c r="A85" s="3" t="s">
        <v>3090</v>
      </c>
      <c r="B85" s="4"/>
      <c r="C85" s="4"/>
      <c r="D85" s="4"/>
      <c r="E85" s="5"/>
    </row>
    <row r="86" ht="15.75" hidden="1" customHeight="1">
      <c r="A86" s="8"/>
      <c r="B86" s="9"/>
      <c r="C86" s="9"/>
      <c r="D86" s="9"/>
      <c r="E86" s="10"/>
    </row>
    <row r="87" ht="15.75" hidden="1" customHeight="1">
      <c r="A87" s="3" t="s">
        <v>3061</v>
      </c>
      <c r="B87" s="4"/>
      <c r="C87" s="4"/>
      <c r="D87" s="4"/>
      <c r="E87" s="5"/>
    </row>
    <row r="88" ht="15.75" hidden="1" customHeight="1">
      <c r="A88" s="8"/>
      <c r="B88" s="9"/>
      <c r="C88" s="9"/>
      <c r="D88" s="9"/>
      <c r="E88" s="10"/>
    </row>
    <row r="89" ht="15.75" hidden="1" customHeight="1">
      <c r="A89" s="11">
        <v>45551.0</v>
      </c>
      <c r="B89" s="4"/>
      <c r="C89" s="12" t="s">
        <v>3062</v>
      </c>
      <c r="D89" s="13">
        <v>45557.0</v>
      </c>
      <c r="E89" s="5"/>
    </row>
    <row r="90" ht="15.75" hidden="1" customHeight="1">
      <c r="A90" s="8"/>
      <c r="B90" s="9"/>
      <c r="C90" s="14"/>
      <c r="D90" s="9"/>
      <c r="E90" s="10"/>
    </row>
    <row r="91" ht="15.75" hidden="1" customHeight="1">
      <c r="A91" s="15" t="str">
        <f>CHOOSE(WEEKDAY(A89), "Neděle", "Pondělí", "Úterý", "Středa", "Čtvrtek", "Pátek", "Sobota")</f>
        <v>Pondělí</v>
      </c>
      <c r="B91" s="5"/>
      <c r="C91" s="14"/>
      <c r="D91" s="16" t="str">
        <f>CHOOSE(WEEKDAY(D89), "Neděle", "Pondělí", "Úterý", "Středa", "Čtvrtek", "Pátek", "Sobota")</f>
        <v>Neděle</v>
      </c>
      <c r="E91" s="5"/>
    </row>
    <row r="92" ht="15.75" hidden="1" customHeight="1">
      <c r="A92" s="8"/>
      <c r="B92" s="10"/>
      <c r="C92" s="14"/>
      <c r="D92" s="9"/>
      <c r="E92" s="10"/>
    </row>
    <row r="93" ht="15.75" hidden="1" customHeight="1">
      <c r="A93" s="17" t="s">
        <v>3063</v>
      </c>
      <c r="B93" s="4"/>
      <c r="C93" s="4"/>
      <c r="D93" s="4"/>
      <c r="E93" s="5"/>
    </row>
    <row r="94" ht="15.75" hidden="1" customHeight="1">
      <c r="A94" s="18" t="s">
        <v>3064</v>
      </c>
      <c r="B94" s="19" t="s">
        <v>3065</v>
      </c>
      <c r="C94" s="20" t="s">
        <v>3066</v>
      </c>
      <c r="D94" s="19" t="s">
        <v>3067</v>
      </c>
      <c r="E94" s="21" t="s">
        <v>13</v>
      </c>
    </row>
    <row r="95" ht="15.75" hidden="1" customHeight="1">
      <c r="A95" s="22" t="s">
        <v>3068</v>
      </c>
      <c r="B95" s="23">
        <v>23505.0</v>
      </c>
      <c r="C95" s="24">
        <f>(2000*3)+(1000*10)+(500*10)+(200*10)+(100*0)+(50*0)+(20*1)+(10*0)+(5*0)+(2*0)+(1*0)</f>
        <v>23020</v>
      </c>
      <c r="D95" s="25">
        <f t="shared" ref="D95:D110" si="4">C95-B95</f>
        <v>-485</v>
      </c>
      <c r="E95" s="33"/>
    </row>
    <row r="96" ht="15.75" hidden="1" customHeight="1">
      <c r="A96" s="22" t="s">
        <v>3069</v>
      </c>
      <c r="B96" s="23">
        <v>28466.0</v>
      </c>
      <c r="C96" s="24">
        <f>7131+5343+5322+2189+2762+2386+3333</f>
        <v>28466</v>
      </c>
      <c r="D96" s="25">
        <f t="shared" si="4"/>
        <v>0</v>
      </c>
      <c r="E96" s="33"/>
    </row>
    <row r="97" ht="15.75" hidden="1" customHeight="1">
      <c r="A97" s="22" t="s">
        <v>3070</v>
      </c>
      <c r="B97" s="23">
        <v>440.0</v>
      </c>
      <c r="C97" s="24">
        <f>110+110+110+110+190</f>
        <v>630</v>
      </c>
      <c r="D97" s="25">
        <f t="shared" si="4"/>
        <v>190</v>
      </c>
      <c r="E97" s="33"/>
    </row>
    <row r="98" ht="15.75" hidden="1" customHeight="1">
      <c r="A98" s="22" t="s">
        <v>3072</v>
      </c>
      <c r="B98" s="23">
        <v>1500.0</v>
      </c>
      <c r="C98" s="24">
        <f>500+500+500</f>
        <v>1500</v>
      </c>
      <c r="D98" s="25">
        <f t="shared" si="4"/>
        <v>0</v>
      </c>
      <c r="E98" s="33"/>
    </row>
    <row r="99" ht="15.75" hidden="1" customHeight="1">
      <c r="A99" s="27" t="s">
        <v>3074</v>
      </c>
      <c r="B99" s="23">
        <v>0.0</v>
      </c>
      <c r="C99" s="24"/>
      <c r="D99" s="25">
        <f t="shared" si="4"/>
        <v>0</v>
      </c>
      <c r="E99" s="33"/>
    </row>
    <row r="100" ht="15.75" hidden="1" customHeight="1">
      <c r="A100" s="27" t="s">
        <v>3075</v>
      </c>
      <c r="B100" s="23">
        <v>0.0</v>
      </c>
      <c r="C100" s="24"/>
      <c r="D100" s="25">
        <f t="shared" si="4"/>
        <v>0</v>
      </c>
      <c r="E100" s="33"/>
    </row>
    <row r="101" ht="15.75" hidden="1" customHeight="1">
      <c r="A101" s="27" t="s">
        <v>3077</v>
      </c>
      <c r="B101" s="23">
        <v>3585.0</v>
      </c>
      <c r="C101" s="24">
        <f>155+1890+1500</f>
        <v>3545</v>
      </c>
      <c r="D101" s="25">
        <f t="shared" si="4"/>
        <v>-40</v>
      </c>
      <c r="E101" s="33" t="s">
        <v>4057</v>
      </c>
    </row>
    <row r="102" ht="15.75" hidden="1" customHeight="1">
      <c r="A102" s="27" t="s">
        <v>3078</v>
      </c>
      <c r="B102" s="23">
        <v>4520.0</v>
      </c>
      <c r="C102" s="24">
        <f>360+200+920+80+360+240+360+600+120+560+240+320+240</f>
        <v>4600</v>
      </c>
      <c r="D102" s="25">
        <f t="shared" si="4"/>
        <v>80</v>
      </c>
      <c r="E102" s="33"/>
    </row>
    <row r="103" ht="15.75" hidden="1" customHeight="1">
      <c r="A103" s="28" t="s">
        <v>3079</v>
      </c>
      <c r="B103" s="23">
        <v>85732.0</v>
      </c>
      <c r="C103" s="23">
        <f t="array" ref="C103">SUMIFS(INDIRECT(A85 &amp; " Restia!C:C"), INDIRECT(A85 &amp; " Restia!A:A"), A103, INDIRECT(A85 &amp; " Restia!B:B"), "&lt;&gt;canceled")</f>
        <v>114003</v>
      </c>
      <c r="D103" s="25">
        <f t="shared" si="4"/>
        <v>28271</v>
      </c>
      <c r="E103" s="33"/>
    </row>
    <row r="104" ht="15.75" hidden="1" customHeight="1">
      <c r="A104" s="28" t="s">
        <v>3080</v>
      </c>
      <c r="B104" s="23">
        <v>34960.0</v>
      </c>
      <c r="C104" s="7">
        <f t="array" ref="C104">SUMIFS( INDIRECT(A85 &amp; " Restia!C:C"), INDIRECT(A85 &amp; " Restia!A:A"), A104, INDIRECT(A85 &amp; " Restia!B:B"), "&lt;&gt;canceled" )</f>
        <v>30533</v>
      </c>
      <c r="D104" s="25">
        <f t="shared" si="4"/>
        <v>-4427</v>
      </c>
      <c r="E104" s="33"/>
    </row>
    <row r="105" ht="15.75" hidden="1" customHeight="1">
      <c r="A105" s="28" t="s">
        <v>3081</v>
      </c>
      <c r="B105" s="23">
        <v>114713.0</v>
      </c>
      <c r="C105" s="7">
        <f t="array" ref="C105">SUMIFS( INDIRECT(A85 &amp; " Restia!C:C"), INDIRECT(A85 &amp; " Restia!A:A"), "damejidlo", INDIRECT(A85 &amp; " Restia!G:G"), "online", INDIRECT(A85 &amp; " Restia!B:B"), "&lt;&gt;canceled" )</f>
        <v>110164</v>
      </c>
      <c r="D105" s="25">
        <f t="shared" si="4"/>
        <v>-4549</v>
      </c>
      <c r="E105" s="33"/>
    </row>
    <row r="106" ht="15.75" hidden="1" customHeight="1">
      <c r="A106" s="28" t="s">
        <v>3082</v>
      </c>
      <c r="B106" s="23">
        <v>83848.0</v>
      </c>
      <c r="C106" s="7">
        <f t="array" ref="C106">SUMIFS( INDIRECT(A85 &amp; " Restia!C:C"), INDIRECT(A85 &amp; " Restia!A:A"), "generic", INDIRECT(A85 &amp; " Restia!G:G"), "online", INDIRECT(A85 &amp; " Restia!B:B"), "&lt;&gt;canceled" )</f>
        <v>97610.5</v>
      </c>
      <c r="D106" s="25">
        <f t="shared" si="4"/>
        <v>13762.5</v>
      </c>
      <c r="E106" s="33"/>
    </row>
    <row r="107" ht="15.75" hidden="1" customHeight="1">
      <c r="A107" s="28" t="s">
        <v>3084</v>
      </c>
      <c r="B107" s="23">
        <v>2383.0</v>
      </c>
      <c r="C107" s="7">
        <f t="array" ref="C107">SUMIFS( INDIRECT(A85 &amp; " Restia!C:C"), INDIRECT(A85 &amp; " Restia!E:E"), "wolt kurýr", INDIRECT(A85 &amp; " Restia!A:A"), "&lt;&gt;wolt", INDIRECT(A85 &amp; " Restia!G:G"), "cash", INDIRECT(A85 &amp; " Restia!B:B"), "&lt;&gt;canceled" )</f>
        <v>1497</v>
      </c>
      <c r="D107" s="25">
        <f t="shared" si="4"/>
        <v>-886</v>
      </c>
      <c r="E107" s="33"/>
    </row>
    <row r="108" ht="15.75" hidden="1" customHeight="1">
      <c r="A108" s="28" t="s">
        <v>3085</v>
      </c>
      <c r="B108" s="23">
        <v>14062.0</v>
      </c>
      <c r="C108" s="7">
        <f t="array" ref="C108">SUMIFS( INDIRECT(A85 &amp; " Restia!C:C"), INDIRECT(A85 &amp; " Restia!A:A"), "damejidlo", INDIRECT(A85 &amp; " Restia!G:G"), "cash", INDIRECT(A85 &amp; " Restia!B:B"), "&lt;&gt;canceled")</f>
        <v>12858</v>
      </c>
      <c r="D108" s="25">
        <f t="shared" si="4"/>
        <v>-1204</v>
      </c>
      <c r="E108" s="33"/>
    </row>
    <row r="109" ht="15.75" hidden="1" customHeight="1">
      <c r="A109" s="29" t="s">
        <v>3086</v>
      </c>
      <c r="B109" s="23">
        <v>383645.2</v>
      </c>
      <c r="C109" s="7">
        <f t="array" ref="C109">SUM(INDIRECT(A85 &amp; " Restia!C:C")) - SUMIFS(INDIRECT(A85 &amp; " Restia!C:C"), INDIRECT(A85 &amp; " Restia!B:B"), "canceled")</f>
        <v>432458.5</v>
      </c>
      <c r="D109" s="25">
        <f t="shared" si="4"/>
        <v>48813.3</v>
      </c>
      <c r="E109" s="33"/>
    </row>
    <row r="110" ht="15.75" hidden="1" customHeight="1">
      <c r="A110" s="30" t="s">
        <v>3087</v>
      </c>
      <c r="B110" s="34">
        <v>6.80000000000291</v>
      </c>
      <c r="C110" s="35">
        <f>sum(C95:C107)-C109</f>
        <v>-16890</v>
      </c>
      <c r="D110" s="36">
        <f t="shared" si="4"/>
        <v>-16896.8</v>
      </c>
      <c r="E110" s="37"/>
    </row>
    <row r="111" ht="15.75" hidden="1" customHeight="1"/>
    <row r="112" ht="15.75" hidden="1" customHeight="1"/>
    <row r="113" ht="15.75" hidden="1" customHeight="1">
      <c r="A113" s="3" t="s">
        <v>3090</v>
      </c>
      <c r="B113" s="4"/>
      <c r="C113" s="4"/>
      <c r="D113" s="4"/>
      <c r="E113" s="5"/>
    </row>
    <row r="114" ht="15.75" hidden="1" customHeight="1">
      <c r="A114" s="8"/>
      <c r="B114" s="9"/>
      <c r="C114" s="9"/>
      <c r="D114" s="9"/>
      <c r="E114" s="10"/>
    </row>
    <row r="115" ht="15.75" hidden="1" customHeight="1">
      <c r="A115" s="3" t="s">
        <v>3061</v>
      </c>
      <c r="B115" s="4"/>
      <c r="C115" s="4"/>
      <c r="D115" s="4"/>
      <c r="E115" s="5"/>
    </row>
    <row r="116" ht="15.75" hidden="1" customHeight="1">
      <c r="A116" s="8"/>
      <c r="B116" s="9"/>
      <c r="C116" s="9"/>
      <c r="D116" s="9"/>
      <c r="E116" s="10"/>
    </row>
    <row r="117" ht="15.75" hidden="1" customHeight="1">
      <c r="A117" s="11">
        <v>45558.0</v>
      </c>
      <c r="B117" s="4"/>
      <c r="C117" s="12" t="s">
        <v>3062</v>
      </c>
      <c r="D117" s="13">
        <v>45564.0</v>
      </c>
      <c r="E117" s="5"/>
    </row>
    <row r="118" ht="15.75" hidden="1" customHeight="1">
      <c r="A118" s="8"/>
      <c r="B118" s="9"/>
      <c r="C118" s="14"/>
      <c r="D118" s="9"/>
      <c r="E118" s="10"/>
    </row>
    <row r="119" ht="15.75" hidden="1" customHeight="1">
      <c r="A119" s="15" t="str">
        <f>CHOOSE(WEEKDAY(A117), "Neděle", "Pondělí", "Úterý", "Středa", "Čtvrtek", "Pátek", "Sobota")</f>
        <v>Pondělí</v>
      </c>
      <c r="B119" s="5"/>
      <c r="C119" s="14"/>
      <c r="D119" s="16" t="str">
        <f>CHOOSE(WEEKDAY(D117), "Neděle", "Pondělí", "Úterý", "Středa", "Čtvrtek", "Pátek", "Sobota")</f>
        <v>Neděle</v>
      </c>
      <c r="E119" s="5"/>
    </row>
    <row r="120" ht="15.75" hidden="1" customHeight="1">
      <c r="A120" s="8"/>
      <c r="B120" s="10"/>
      <c r="C120" s="14"/>
      <c r="D120" s="9"/>
      <c r="E120" s="10"/>
    </row>
    <row r="121" ht="15.75" hidden="1" customHeight="1">
      <c r="A121" s="17" t="s">
        <v>3063</v>
      </c>
      <c r="B121" s="4"/>
      <c r="C121" s="4"/>
      <c r="D121" s="4"/>
      <c r="E121" s="5"/>
    </row>
    <row r="122" ht="15.75" hidden="1" customHeight="1">
      <c r="A122" s="18" t="s">
        <v>3064</v>
      </c>
      <c r="B122" s="19" t="s">
        <v>3065</v>
      </c>
      <c r="C122" s="20" t="s">
        <v>3066</v>
      </c>
      <c r="D122" s="19" t="s">
        <v>3067</v>
      </c>
      <c r="E122" s="21" t="s">
        <v>13</v>
      </c>
    </row>
    <row r="123" ht="15.75" hidden="1" customHeight="1">
      <c r="A123" s="22" t="s">
        <v>3068</v>
      </c>
      <c r="B123" s="23">
        <v>27347.0</v>
      </c>
      <c r="C123" s="24">
        <f>(2000*5)+(1000*13)+(500*7)+(200*3)+(100*2)+(50*0)+(20*2)+(10*0)+(5*1)+(2*1)+(1*0)</f>
        <v>27347</v>
      </c>
      <c r="D123" s="25">
        <f t="shared" ref="D123:D138" si="5">C123-B123</f>
        <v>0</v>
      </c>
      <c r="E123" s="33"/>
    </row>
    <row r="124" ht="15.75" hidden="1" customHeight="1">
      <c r="A124" s="22" t="s">
        <v>3069</v>
      </c>
      <c r="B124" s="23">
        <v>22305.0</v>
      </c>
      <c r="C124" s="24">
        <f>3239+6859+3541+4713+1038+1328+1587</f>
        <v>22305</v>
      </c>
      <c r="D124" s="25">
        <f t="shared" si="5"/>
        <v>0</v>
      </c>
      <c r="E124" s="33"/>
    </row>
    <row r="125" ht="15.75" hidden="1" customHeight="1">
      <c r="A125" s="22" t="s">
        <v>3070</v>
      </c>
      <c r="B125" s="23">
        <v>3020.0</v>
      </c>
      <c r="C125" s="24">
        <f>200+(180*7)+145+145+145+145+140+140+140+110+110+85+85+85+85</f>
        <v>3020</v>
      </c>
      <c r="D125" s="25">
        <f t="shared" si="5"/>
        <v>0</v>
      </c>
      <c r="E125" s="33"/>
    </row>
    <row r="126" ht="15.75" hidden="1" customHeight="1">
      <c r="A126" s="22" t="s">
        <v>3072</v>
      </c>
      <c r="B126" s="23">
        <v>1000.0</v>
      </c>
      <c r="C126" s="24">
        <f>500+500</f>
        <v>1000</v>
      </c>
      <c r="D126" s="25">
        <f t="shared" si="5"/>
        <v>0</v>
      </c>
      <c r="E126" s="33"/>
    </row>
    <row r="127" ht="15.75" hidden="1" customHeight="1">
      <c r="A127" s="27" t="s">
        <v>3074</v>
      </c>
      <c r="B127" s="23">
        <v>0.0</v>
      </c>
      <c r="C127" s="24"/>
      <c r="D127" s="25">
        <f t="shared" si="5"/>
        <v>0</v>
      </c>
      <c r="E127" s="33"/>
    </row>
    <row r="128" ht="15.75" hidden="1" customHeight="1">
      <c r="A128" s="27" t="s">
        <v>3075</v>
      </c>
      <c r="B128" s="23">
        <v>0.0</v>
      </c>
      <c r="C128" s="24"/>
      <c r="D128" s="25">
        <f t="shared" si="5"/>
        <v>0</v>
      </c>
      <c r="E128" s="33"/>
    </row>
    <row r="129" ht="15.75" hidden="1" customHeight="1">
      <c r="A129" s="27" t="s">
        <v>3077</v>
      </c>
      <c r="B129" s="23">
        <v>5200.0</v>
      </c>
      <c r="C129" s="24">
        <f>2000+3000</f>
        <v>5000</v>
      </c>
      <c r="D129" s="25">
        <f t="shared" si="5"/>
        <v>-200</v>
      </c>
      <c r="E129" s="33" t="s">
        <v>4058</v>
      </c>
    </row>
    <row r="130" ht="15.75" hidden="1" customHeight="1">
      <c r="A130" s="27" t="s">
        <v>3078</v>
      </c>
      <c r="B130" s="23">
        <v>4080.0</v>
      </c>
      <c r="C130" s="24">
        <f>160+680+120+560+760+40+280+320+280+200+200+120+240+160+320</f>
        <v>4440</v>
      </c>
      <c r="D130" s="25">
        <f t="shared" si="5"/>
        <v>360</v>
      </c>
      <c r="E130" s="33"/>
    </row>
    <row r="131" ht="15.75" hidden="1" customHeight="1">
      <c r="A131" s="28" t="s">
        <v>3079</v>
      </c>
      <c r="B131" s="23">
        <v>90518.0</v>
      </c>
      <c r="C131" s="23">
        <f t="array" ref="C131">SUMIFS(INDIRECT(A113 &amp; " Restia!C:C"), INDIRECT(A113 &amp; " Restia!A:A"), A131, INDIRECT(A113 &amp; " Restia!B:B"), "&lt;&gt;canceled")</f>
        <v>114003</v>
      </c>
      <c r="D131" s="25">
        <f t="shared" si="5"/>
        <v>23485</v>
      </c>
      <c r="E131" s="33"/>
    </row>
    <row r="132" ht="15.75" hidden="1" customHeight="1">
      <c r="A132" s="28" t="s">
        <v>3080</v>
      </c>
      <c r="B132" s="23">
        <v>33364.0</v>
      </c>
      <c r="C132" s="7">
        <f t="array" ref="C132">SUMIFS( INDIRECT(A113 &amp; " Restia!C:C"), INDIRECT(A113 &amp; " Restia!A:A"), A132, INDIRECT(A113 &amp; " Restia!B:B"), "&lt;&gt;canceled" )</f>
        <v>30533</v>
      </c>
      <c r="D132" s="25">
        <f t="shared" si="5"/>
        <v>-2831</v>
      </c>
      <c r="E132" s="33"/>
    </row>
    <row r="133" ht="15.75" hidden="1" customHeight="1">
      <c r="A133" s="28" t="s">
        <v>3081</v>
      </c>
      <c r="B133" s="23">
        <v>127369.0</v>
      </c>
      <c r="C133" s="7">
        <f t="array" ref="C133">SUMIFS( INDIRECT(A113 &amp; " Restia!C:C"), INDIRECT(A113 &amp; " Restia!A:A"), "damejidlo", INDIRECT(A113 &amp; " Restia!G:G"), "online", INDIRECT(A113 &amp; " Restia!B:B"), "&lt;&gt;canceled" )</f>
        <v>110164</v>
      </c>
      <c r="D133" s="25">
        <f t="shared" si="5"/>
        <v>-17205</v>
      </c>
      <c r="E133" s="33"/>
    </row>
    <row r="134" ht="15.75" hidden="1" customHeight="1">
      <c r="A134" s="28" t="s">
        <v>3082</v>
      </c>
      <c r="B134" s="23">
        <v>71328.0</v>
      </c>
      <c r="C134" s="7">
        <f t="array" ref="C134">SUMIFS( INDIRECT(A113 &amp; " Restia!C:C"), INDIRECT(A113 &amp; " Restia!A:A"), "generic", INDIRECT(A113 &amp; " Restia!G:G"), "online", INDIRECT(A113 &amp; " Restia!B:B"), "&lt;&gt;canceled" )</f>
        <v>97610.5</v>
      </c>
      <c r="D134" s="25">
        <f t="shared" si="5"/>
        <v>26282.5</v>
      </c>
      <c r="E134" s="33"/>
    </row>
    <row r="135" ht="15.75" hidden="1" customHeight="1">
      <c r="A135" s="28" t="s">
        <v>3084</v>
      </c>
      <c r="B135" s="23">
        <v>797.0</v>
      </c>
      <c r="C135" s="7">
        <f t="array" ref="C135">SUMIFS( INDIRECT(A113 &amp; " Restia!C:C"), INDIRECT(A113 &amp; " Restia!E:E"), "wolt kurýr", INDIRECT(A113 &amp; " Restia!A:A"), "&lt;&gt;wolt", INDIRECT(A113 &amp; " Restia!G:G"), "cash", INDIRECT(A113 &amp; " Restia!B:B"), "&lt;&gt;canceled" )</f>
        <v>1497</v>
      </c>
      <c r="D135" s="25">
        <f t="shared" si="5"/>
        <v>700</v>
      </c>
      <c r="E135" s="33"/>
    </row>
    <row r="136" ht="15.75" hidden="1" customHeight="1">
      <c r="A136" s="28" t="s">
        <v>3085</v>
      </c>
      <c r="B136" s="23">
        <v>15922.0</v>
      </c>
      <c r="C136" s="7">
        <f t="array" ref="C136">SUMIFS( INDIRECT(A113 &amp; " Restia!C:C"), INDIRECT(A113 &amp; " Restia!A:A"), "damejidlo", INDIRECT(A113 &amp; " Restia!G:G"), "cash", INDIRECT(A113 &amp; " Restia!B:B"), "&lt;&gt;canceled")</f>
        <v>12858</v>
      </c>
      <c r="D136" s="25">
        <f t="shared" si="5"/>
        <v>-3064</v>
      </c>
      <c r="E136" s="33"/>
    </row>
    <row r="137" ht="15.75" hidden="1" customHeight="1">
      <c r="A137" s="29" t="s">
        <v>3086</v>
      </c>
      <c r="B137" s="23">
        <v>386324.75</v>
      </c>
      <c r="C137" s="7">
        <f t="array" ref="C137">SUM(INDIRECT(A113 &amp; " Restia!C:C")) - SUMIFS(INDIRECT(A113 &amp; " Restia!C:C"), INDIRECT(A113 &amp; " Restia!B:B"), "canceled")</f>
        <v>432458.5</v>
      </c>
      <c r="D137" s="25">
        <f t="shared" si="5"/>
        <v>46133.75</v>
      </c>
      <c r="E137" s="33"/>
    </row>
    <row r="138" ht="15.75" hidden="1" customHeight="1">
      <c r="A138" s="30" t="s">
        <v>3087</v>
      </c>
      <c r="B138" s="34">
        <v>3.25</v>
      </c>
      <c r="C138" s="35">
        <f>sum(C123:C135)-C137</f>
        <v>-15539</v>
      </c>
      <c r="D138" s="36">
        <f t="shared" si="5"/>
        <v>-15542.25</v>
      </c>
      <c r="E138" s="37"/>
    </row>
    <row r="139" ht="15.75" hidden="1" customHeight="1"/>
    <row r="140" ht="15.75" hidden="1" customHeight="1"/>
    <row r="141" ht="15.75" hidden="1" customHeight="1">
      <c r="A141" s="3" t="s">
        <v>3090</v>
      </c>
      <c r="B141" s="4"/>
      <c r="C141" s="4"/>
      <c r="D141" s="4"/>
      <c r="E141" s="5"/>
    </row>
    <row r="142" ht="15.75" hidden="1" customHeight="1">
      <c r="A142" s="8"/>
      <c r="B142" s="9"/>
      <c r="C142" s="9"/>
      <c r="D142" s="9"/>
      <c r="E142" s="10"/>
    </row>
    <row r="143" ht="15.75" hidden="1" customHeight="1">
      <c r="A143" s="3" t="s">
        <v>3061</v>
      </c>
      <c r="B143" s="4"/>
      <c r="C143" s="4"/>
      <c r="D143" s="4"/>
      <c r="E143" s="5"/>
    </row>
    <row r="144" ht="15.75" hidden="1" customHeight="1">
      <c r="A144" s="8"/>
      <c r="B144" s="9"/>
      <c r="C144" s="9"/>
      <c r="D144" s="9"/>
      <c r="E144" s="10"/>
    </row>
    <row r="145" ht="15.75" hidden="1" customHeight="1">
      <c r="A145" s="11">
        <v>45565.0</v>
      </c>
      <c r="B145" s="4"/>
      <c r="C145" s="12" t="s">
        <v>3062</v>
      </c>
      <c r="D145" s="13">
        <v>45565.0</v>
      </c>
      <c r="E145" s="5"/>
    </row>
    <row r="146" ht="15.75" hidden="1" customHeight="1">
      <c r="A146" s="8"/>
      <c r="B146" s="9"/>
      <c r="C146" s="14"/>
      <c r="D146" s="9"/>
      <c r="E146" s="10"/>
    </row>
    <row r="147" ht="15.75" hidden="1" customHeight="1">
      <c r="A147" s="15" t="str">
        <f>CHOOSE(WEEKDAY(A145), "Neděle", "Pondělí", "Úterý", "Středa", "Čtvrtek", "Pátek", "Sobota")</f>
        <v>Pondělí</v>
      </c>
      <c r="B147" s="5"/>
      <c r="C147" s="14"/>
      <c r="D147" s="16" t="str">
        <f>CHOOSE(WEEKDAY(D145), "Neděle", "Pondělí", "Úterý", "Středa", "Čtvrtek", "Pátek", "Sobota")</f>
        <v>Pondělí</v>
      </c>
      <c r="E147" s="5"/>
    </row>
    <row r="148" ht="15.75" hidden="1" customHeight="1">
      <c r="A148" s="8"/>
      <c r="B148" s="10"/>
      <c r="C148" s="14"/>
      <c r="D148" s="9"/>
      <c r="E148" s="10"/>
    </row>
    <row r="149" ht="15.75" hidden="1" customHeight="1">
      <c r="A149" s="17" t="s">
        <v>3063</v>
      </c>
      <c r="B149" s="4"/>
      <c r="C149" s="4"/>
      <c r="D149" s="4"/>
      <c r="E149" s="5"/>
    </row>
    <row r="150" ht="15.75" hidden="1" customHeight="1">
      <c r="A150" s="18" t="s">
        <v>3064</v>
      </c>
      <c r="B150" s="19" t="s">
        <v>3065</v>
      </c>
      <c r="C150" s="20" t="s">
        <v>3066</v>
      </c>
      <c r="D150" s="19" t="s">
        <v>3067</v>
      </c>
      <c r="E150" s="21" t="s">
        <v>13</v>
      </c>
    </row>
    <row r="151" ht="15.75" hidden="1" customHeight="1">
      <c r="A151" s="22" t="s">
        <v>3068</v>
      </c>
      <c r="B151" s="23">
        <v>2383.0</v>
      </c>
      <c r="C151" s="24">
        <f>(2000*0)+(1000*2)+(500*0)+(200*1)+(100*1)+(50*1)+(20*1)+(10*1)+(5*0)+(2*1)+(1*1)</f>
        <v>2383</v>
      </c>
      <c r="D151" s="25">
        <f t="shared" ref="D151:D166" si="6">C151-B151</f>
        <v>0</v>
      </c>
      <c r="E151" s="33"/>
    </row>
    <row r="152" ht="15.75" hidden="1" customHeight="1">
      <c r="A152" s="22" t="s">
        <v>3069</v>
      </c>
      <c r="B152" s="23">
        <v>2272.0</v>
      </c>
      <c r="C152" s="24">
        <v>2272.0</v>
      </c>
      <c r="D152" s="25">
        <f t="shared" si="6"/>
        <v>0</v>
      </c>
      <c r="E152" s="33"/>
    </row>
    <row r="153" ht="15.75" hidden="1" customHeight="1">
      <c r="A153" s="22" t="s">
        <v>3070</v>
      </c>
      <c r="B153" s="23">
        <v>0.0</v>
      </c>
      <c r="C153" s="24"/>
      <c r="D153" s="25">
        <f t="shared" si="6"/>
        <v>0</v>
      </c>
      <c r="E153" s="33"/>
    </row>
    <row r="154" ht="15.75" hidden="1" customHeight="1">
      <c r="A154" s="22" t="s">
        <v>3072</v>
      </c>
      <c r="B154" s="23">
        <v>0.0</v>
      </c>
      <c r="C154" s="24"/>
      <c r="D154" s="25">
        <f t="shared" si="6"/>
        <v>0</v>
      </c>
      <c r="E154" s="33"/>
    </row>
    <row r="155" ht="15.75" hidden="1" customHeight="1">
      <c r="A155" s="27" t="s">
        <v>3074</v>
      </c>
      <c r="B155" s="23">
        <v>0.0</v>
      </c>
      <c r="C155" s="24"/>
      <c r="D155" s="25">
        <f t="shared" si="6"/>
        <v>0</v>
      </c>
      <c r="E155" s="33"/>
    </row>
    <row r="156" ht="15.75" hidden="1" customHeight="1">
      <c r="A156" s="27" t="s">
        <v>3075</v>
      </c>
      <c r="B156" s="23">
        <v>0.0</v>
      </c>
      <c r="C156" s="24"/>
      <c r="D156" s="25">
        <f t="shared" si="6"/>
        <v>0</v>
      </c>
      <c r="E156" s="33"/>
    </row>
    <row r="157" ht="15.75" hidden="1" customHeight="1">
      <c r="A157" s="27" t="s">
        <v>3077</v>
      </c>
      <c r="B157" s="23">
        <v>0.0</v>
      </c>
      <c r="C157" s="24"/>
      <c r="D157" s="25">
        <f t="shared" si="6"/>
        <v>0</v>
      </c>
      <c r="E157" s="33"/>
    </row>
    <row r="158" ht="15.75" hidden="1" customHeight="1">
      <c r="A158" s="27" t="s">
        <v>3078</v>
      </c>
      <c r="B158" s="23">
        <v>560.0</v>
      </c>
      <c r="C158" s="24">
        <f>360+200</f>
        <v>560</v>
      </c>
      <c r="D158" s="25">
        <f t="shared" si="6"/>
        <v>0</v>
      </c>
      <c r="E158" s="33"/>
    </row>
    <row r="159" ht="15.75" hidden="1" customHeight="1">
      <c r="A159" s="28" t="s">
        <v>3079</v>
      </c>
      <c r="B159" s="23">
        <v>11409.0</v>
      </c>
      <c r="C159" s="23">
        <f t="array" ref="C159">SUMIFS(INDIRECT(A141 &amp; " Restia!C:C"), INDIRECT(A141 &amp; " Restia!A:A"), A159, INDIRECT(A141 &amp; " Restia!B:B"), "&lt;&gt;canceled")</f>
        <v>114003</v>
      </c>
      <c r="D159" s="25">
        <f t="shared" si="6"/>
        <v>102594</v>
      </c>
      <c r="E159" s="33"/>
    </row>
    <row r="160" ht="15.75" hidden="1" customHeight="1">
      <c r="A160" s="28" t="s">
        <v>3080</v>
      </c>
      <c r="B160" s="23">
        <v>3333.0</v>
      </c>
      <c r="C160" s="7">
        <f t="array" ref="C160">SUMIFS( INDIRECT(A141 &amp; " Restia!C:C"), INDIRECT(A141 &amp; " Restia!A:A"), A160, INDIRECT(A141 &amp; " Restia!B:B"), "&lt;&gt;canceled" )</f>
        <v>30533</v>
      </c>
      <c r="D160" s="25">
        <f t="shared" si="6"/>
        <v>27200</v>
      </c>
      <c r="E160" s="33"/>
    </row>
    <row r="161" ht="15.75" hidden="1" customHeight="1">
      <c r="A161" s="28" t="s">
        <v>3081</v>
      </c>
      <c r="B161" s="23">
        <v>17076.0</v>
      </c>
      <c r="C161" s="7">
        <f t="array" ref="C161">SUMIFS( INDIRECT(A141 &amp; " Restia!C:C"), INDIRECT(A141 &amp; " Restia!A:A"), "damejidlo", INDIRECT(A141 &amp; " Restia!G:G"), "online", INDIRECT(A141 &amp; " Restia!B:B"), "&lt;&gt;canceled" )</f>
        <v>110164</v>
      </c>
      <c r="D161" s="25">
        <f t="shared" si="6"/>
        <v>93088</v>
      </c>
      <c r="E161" s="33"/>
    </row>
    <row r="162" ht="15.75" hidden="1" customHeight="1">
      <c r="A162" s="28" t="s">
        <v>3082</v>
      </c>
      <c r="B162" s="23">
        <v>6920.0</v>
      </c>
      <c r="C162" s="7">
        <f t="array" ref="C162">SUMIFS( INDIRECT(A141 &amp; " Restia!C:C"), INDIRECT(A141 &amp; " Restia!A:A"), "generic", INDIRECT(A141 &amp; " Restia!G:G"), "online", INDIRECT(A141 &amp; " Restia!B:B"), "&lt;&gt;canceled" )</f>
        <v>97610.5</v>
      </c>
      <c r="D162" s="25">
        <f t="shared" si="6"/>
        <v>90690.5</v>
      </c>
      <c r="E162" s="33"/>
    </row>
    <row r="163" ht="15.75" hidden="1" customHeight="1">
      <c r="A163" s="28" t="s">
        <v>3084</v>
      </c>
      <c r="B163" s="23">
        <v>421.0</v>
      </c>
      <c r="C163" s="7">
        <f t="array" ref="C163">SUMIFS( INDIRECT(A141 &amp; " Restia!C:C"), INDIRECT(A141 &amp; " Restia!E:E"), "wolt kurýr", INDIRECT(A141 &amp; " Restia!A:A"), "&lt;&gt;wolt", INDIRECT(A141 &amp; " Restia!G:G"), "cash", INDIRECT(A141 &amp; " Restia!B:B"), "&lt;&gt;canceled" )</f>
        <v>1497</v>
      </c>
      <c r="D163" s="25">
        <f t="shared" si="6"/>
        <v>1076</v>
      </c>
      <c r="E163" s="33"/>
    </row>
    <row r="164" ht="15.75" hidden="1" customHeight="1">
      <c r="A164" s="28" t="s">
        <v>3085</v>
      </c>
      <c r="B164" s="23">
        <v>329.0</v>
      </c>
      <c r="C164" s="7">
        <f t="array" ref="C164">SUMIFS( INDIRECT(A141 &amp; " Restia!C:C"), INDIRECT(A141 &amp; " Restia!A:A"), "damejidlo", INDIRECT(A141 &amp; " Restia!G:G"), "cash", INDIRECT(A141 &amp; " Restia!B:B"), "&lt;&gt;canceled")</f>
        <v>12858</v>
      </c>
      <c r="D164" s="25">
        <f t="shared" si="6"/>
        <v>12529</v>
      </c>
      <c r="E164" s="33"/>
    </row>
    <row r="165" ht="15.75" hidden="1" customHeight="1">
      <c r="A165" s="29" t="s">
        <v>3086</v>
      </c>
      <c r="B165" s="23">
        <v>44374.0</v>
      </c>
      <c r="C165" s="7">
        <f t="array" ref="C165">SUM(INDIRECT(A141 &amp; " Restia!C:C")) - SUMIFS(INDIRECT(A141 &amp; " Restia!C:C"), INDIRECT(A141 &amp; " Restia!B:B"), "canceled")</f>
        <v>432458.5</v>
      </c>
      <c r="D165" s="25">
        <f t="shared" si="6"/>
        <v>388084.5</v>
      </c>
      <c r="E165" s="33"/>
    </row>
    <row r="166" ht="15.75" hidden="1" customHeight="1">
      <c r="A166" s="30" t="s">
        <v>3087</v>
      </c>
      <c r="B166" s="34">
        <v>0.0</v>
      </c>
      <c r="C166" s="35">
        <f>sum(C151:C163)-C165</f>
        <v>-73436</v>
      </c>
      <c r="D166" s="36">
        <f t="shared" si="6"/>
        <v>-73436</v>
      </c>
      <c r="E166" s="37"/>
    </row>
    <row r="167" ht="15.75" hidden="1" customHeight="1"/>
    <row r="168" ht="15.75" hidden="1" customHeight="1"/>
    <row r="169" ht="15.75" hidden="1" customHeight="1">
      <c r="A169" s="3" t="s">
        <v>3090</v>
      </c>
      <c r="B169" s="4"/>
      <c r="C169" s="4"/>
      <c r="D169" s="4"/>
      <c r="E169" s="5"/>
    </row>
    <row r="170" ht="15.75" hidden="1" customHeight="1">
      <c r="A170" s="8"/>
      <c r="B170" s="9"/>
      <c r="C170" s="9"/>
      <c r="D170" s="9"/>
      <c r="E170" s="10"/>
    </row>
    <row r="171" ht="15.75" hidden="1" customHeight="1">
      <c r="A171" s="3" t="s">
        <v>3061</v>
      </c>
      <c r="B171" s="4"/>
      <c r="C171" s="4"/>
      <c r="D171" s="4"/>
      <c r="E171" s="5"/>
    </row>
    <row r="172" ht="15.75" hidden="1" customHeight="1">
      <c r="A172" s="8"/>
      <c r="B172" s="9"/>
      <c r="C172" s="9"/>
      <c r="D172" s="9"/>
      <c r="E172" s="10"/>
    </row>
    <row r="173" ht="15.75" hidden="1" customHeight="1">
      <c r="A173" s="11">
        <v>45566.0</v>
      </c>
      <c r="B173" s="4"/>
      <c r="C173" s="12" t="s">
        <v>3062</v>
      </c>
      <c r="D173" s="13">
        <v>45571.0</v>
      </c>
      <c r="E173" s="5"/>
    </row>
    <row r="174" ht="15.75" hidden="1" customHeight="1">
      <c r="A174" s="8"/>
      <c r="B174" s="9"/>
      <c r="C174" s="14"/>
      <c r="D174" s="9"/>
      <c r="E174" s="10"/>
    </row>
    <row r="175" ht="15.75" hidden="1" customHeight="1">
      <c r="A175" s="15" t="str">
        <f>CHOOSE(WEEKDAY(A173), "Neděle", "Pondělí", "Úterý", "Středa", "Čtvrtek", "Pátek", "Sobota")</f>
        <v>Úterý</v>
      </c>
      <c r="B175" s="5"/>
      <c r="C175" s="14"/>
      <c r="D175" s="16" t="str">
        <f>CHOOSE(WEEKDAY(D173), "Neděle", "Pondělí", "Úterý", "Středa", "Čtvrtek", "Pátek", "Sobota")</f>
        <v>Neděle</v>
      </c>
      <c r="E175" s="5"/>
    </row>
    <row r="176" ht="15.75" hidden="1" customHeight="1">
      <c r="A176" s="8"/>
      <c r="B176" s="10"/>
      <c r="C176" s="14"/>
      <c r="D176" s="9"/>
      <c r="E176" s="10"/>
    </row>
    <row r="177" ht="15.75" hidden="1" customHeight="1">
      <c r="A177" s="17" t="s">
        <v>3063</v>
      </c>
      <c r="B177" s="4"/>
      <c r="C177" s="4"/>
      <c r="D177" s="4"/>
      <c r="E177" s="5"/>
    </row>
    <row r="178" ht="15.75" hidden="1" customHeight="1">
      <c r="A178" s="18" t="s">
        <v>3064</v>
      </c>
      <c r="B178" s="19" t="s">
        <v>3065</v>
      </c>
      <c r="C178" s="20" t="s">
        <v>3066</v>
      </c>
      <c r="D178" s="19" t="s">
        <v>3067</v>
      </c>
      <c r="E178" s="21" t="s">
        <v>13</v>
      </c>
    </row>
    <row r="179" ht="15.75" hidden="1" customHeight="1">
      <c r="A179" s="22" t="s">
        <v>3068</v>
      </c>
      <c r="B179" s="23">
        <v>33153.0</v>
      </c>
      <c r="C179" s="24">
        <v>33153.0</v>
      </c>
      <c r="D179" s="25">
        <f t="shared" ref="D179:D194" si="7">C179-B179</f>
        <v>0</v>
      </c>
      <c r="E179" s="33"/>
    </row>
    <row r="180" ht="15.75" hidden="1" customHeight="1">
      <c r="A180" s="22" t="s">
        <v>3069</v>
      </c>
      <c r="B180" s="23">
        <v>24115.0</v>
      </c>
      <c r="C180" s="24">
        <f>2923+3092+4251+4782+3652+5415</f>
        <v>24115</v>
      </c>
      <c r="D180" s="25">
        <f t="shared" si="7"/>
        <v>0</v>
      </c>
      <c r="E180" s="33"/>
    </row>
    <row r="181" ht="15.75" hidden="1" customHeight="1">
      <c r="A181" s="22" t="s">
        <v>3070</v>
      </c>
      <c r="B181" s="23">
        <v>675.0</v>
      </c>
      <c r="C181" s="24">
        <f>140+140+140+85+85+85</f>
        <v>675</v>
      </c>
      <c r="D181" s="25">
        <f t="shared" si="7"/>
        <v>0</v>
      </c>
      <c r="E181" s="33"/>
    </row>
    <row r="182" ht="15.75" hidden="1" customHeight="1">
      <c r="A182" s="22" t="s">
        <v>3072</v>
      </c>
      <c r="B182" s="23">
        <v>0.0</v>
      </c>
      <c r="C182" s="24"/>
      <c r="D182" s="25">
        <f t="shared" si="7"/>
        <v>0</v>
      </c>
      <c r="E182" s="33"/>
    </row>
    <row r="183" ht="15.75" hidden="1" customHeight="1">
      <c r="A183" s="27" t="s">
        <v>3074</v>
      </c>
      <c r="B183" s="23">
        <v>0.0</v>
      </c>
      <c r="C183" s="24"/>
      <c r="D183" s="25">
        <f t="shared" si="7"/>
        <v>0</v>
      </c>
      <c r="E183" s="33"/>
    </row>
    <row r="184" ht="15.75" hidden="1" customHeight="1">
      <c r="A184" s="27" t="s">
        <v>3075</v>
      </c>
      <c r="B184" s="23">
        <v>2603.0</v>
      </c>
      <c r="C184" s="24">
        <f>335+2268</f>
        <v>2603</v>
      </c>
      <c r="D184" s="25">
        <f t="shared" si="7"/>
        <v>0</v>
      </c>
      <c r="E184" s="33"/>
    </row>
    <row r="185" ht="15.75" hidden="1" customHeight="1">
      <c r="A185" s="27" t="s">
        <v>3077</v>
      </c>
      <c r="B185" s="23">
        <v>160.0</v>
      </c>
      <c r="C185" s="24"/>
      <c r="D185" s="25">
        <f t="shared" si="7"/>
        <v>-160</v>
      </c>
      <c r="E185" s="33"/>
    </row>
    <row r="186" ht="15.75" hidden="1" customHeight="1">
      <c r="A186" s="27" t="s">
        <v>3078</v>
      </c>
      <c r="B186" s="23">
        <v>5240.0</v>
      </c>
      <c r="C186" s="24">
        <f>480+320+440+280+240+320+480+920+520+240+360+560+280</f>
        <v>5440</v>
      </c>
      <c r="D186" s="25">
        <f t="shared" si="7"/>
        <v>200</v>
      </c>
      <c r="E186" s="33"/>
    </row>
    <row r="187" ht="15.75" hidden="1" customHeight="1">
      <c r="A187" s="28" t="s">
        <v>3079</v>
      </c>
      <c r="B187" s="23">
        <v>74131.0</v>
      </c>
      <c r="C187" s="23">
        <f t="array" ref="C187">SUMIFS(INDIRECT(A169 &amp; " Restia!C:C"), INDIRECT(A169 &amp; " Restia!A:A"), A187, INDIRECT(A169 &amp; " Restia!B:B"), "&lt;&gt;canceled")</f>
        <v>114003</v>
      </c>
      <c r="D187" s="25">
        <f t="shared" si="7"/>
        <v>39872</v>
      </c>
      <c r="E187" s="33"/>
    </row>
    <row r="188" ht="15.75" hidden="1" customHeight="1">
      <c r="A188" s="28" t="s">
        <v>3080</v>
      </c>
      <c r="B188" s="23">
        <v>33491.0</v>
      </c>
      <c r="C188" s="7">
        <f t="array" ref="C188">SUMIFS( INDIRECT(A169 &amp; " Restia!C:C"), INDIRECT(A169 &amp; " Restia!A:A"), A188, INDIRECT(A169 &amp; " Restia!B:B"), "&lt;&gt;canceled" )</f>
        <v>30533</v>
      </c>
      <c r="D188" s="25">
        <f t="shared" si="7"/>
        <v>-2958</v>
      </c>
      <c r="E188" s="33"/>
    </row>
    <row r="189" ht="15.75" hidden="1" customHeight="1">
      <c r="A189" s="28" t="s">
        <v>3081</v>
      </c>
      <c r="B189" s="23">
        <v>100324.0</v>
      </c>
      <c r="C189" s="7">
        <f t="array" ref="C189">SUMIFS( INDIRECT(A169 &amp; " Restia!C:C"), INDIRECT(A169 &amp; " Restia!A:A"), "damejidlo", INDIRECT(A169 &amp; " Restia!G:G"), "online", INDIRECT(A169 &amp; " Restia!B:B"), "&lt;&gt;canceled" )</f>
        <v>110164</v>
      </c>
      <c r="D189" s="25">
        <f t="shared" si="7"/>
        <v>9840</v>
      </c>
      <c r="E189" s="33"/>
    </row>
    <row r="190" ht="15.75" hidden="1" customHeight="1">
      <c r="A190" s="28" t="s">
        <v>3082</v>
      </c>
      <c r="B190" s="23">
        <v>82328.0</v>
      </c>
      <c r="C190" s="7">
        <f t="array" ref="C190">SUMIFS( INDIRECT(A169 &amp; " Restia!C:C"), INDIRECT(A169 &amp; " Restia!A:A"), "generic", INDIRECT(A169 &amp; " Restia!G:G"), "online", INDIRECT(A169 &amp; " Restia!B:B"), "&lt;&gt;canceled" )</f>
        <v>97610.5</v>
      </c>
      <c r="D190" s="25">
        <f t="shared" si="7"/>
        <v>15282.5</v>
      </c>
      <c r="E190" s="33"/>
    </row>
    <row r="191" ht="15.75" hidden="1" customHeight="1">
      <c r="A191" s="28" t="s">
        <v>3084</v>
      </c>
      <c r="B191" s="23">
        <v>2352.0</v>
      </c>
      <c r="C191" s="7">
        <f t="array" ref="C191">SUMIFS( INDIRECT(A169 &amp; " Restia!C:C"), INDIRECT(A169 &amp; " Restia!E:E"), "wolt kurýr", INDIRECT(A169 &amp; " Restia!A:A"), "&lt;&gt;wolt", INDIRECT(A169 &amp; " Restia!G:G"), "cash", INDIRECT(A169 &amp; " Restia!B:B"), "&lt;&gt;canceled" )</f>
        <v>1497</v>
      </c>
      <c r="D191" s="25">
        <f t="shared" si="7"/>
        <v>-855</v>
      </c>
      <c r="E191" s="33"/>
    </row>
    <row r="192" ht="15.75" hidden="1" customHeight="1">
      <c r="A192" s="28" t="s">
        <v>3085</v>
      </c>
      <c r="B192" s="23">
        <v>14906.0</v>
      </c>
      <c r="C192" s="7">
        <f t="array" ref="C192">SUMIFS( INDIRECT(A169 &amp; " Restia!C:C"), INDIRECT(A169 &amp; " Restia!A:A"), "damejidlo", INDIRECT(A169 &amp; " Restia!G:G"), "cash", INDIRECT(A169 &amp; " Restia!B:B"), "&lt;&gt;canceled")</f>
        <v>12858</v>
      </c>
      <c r="D192" s="25">
        <f t="shared" si="7"/>
        <v>-2048</v>
      </c>
      <c r="E192" s="33"/>
    </row>
    <row r="193" ht="15.75" hidden="1" customHeight="1">
      <c r="A193" s="29" t="s">
        <v>3086</v>
      </c>
      <c r="B193" s="23">
        <v>358555.0</v>
      </c>
      <c r="C193" s="7">
        <f t="array" ref="C193">SUM(INDIRECT(A169 &amp; " Restia!C:C")) - SUMIFS(INDIRECT(A169 &amp; " Restia!C:C"), INDIRECT(A169 &amp; " Restia!B:B"), "canceled")</f>
        <v>432458.5</v>
      </c>
      <c r="D193" s="25">
        <f t="shared" si="7"/>
        <v>73903.5</v>
      </c>
      <c r="E193" s="33"/>
    </row>
    <row r="194" ht="15.75" hidden="1" customHeight="1">
      <c r="A194" s="30" t="s">
        <v>3087</v>
      </c>
      <c r="B194" s="34">
        <v>17.0</v>
      </c>
      <c r="C194" s="35">
        <f>sum(C179:C191)-C193</f>
        <v>-12665</v>
      </c>
      <c r="D194" s="36">
        <f t="shared" si="7"/>
        <v>-12682</v>
      </c>
      <c r="E194" s="37"/>
    </row>
    <row r="195" ht="15.75" hidden="1" customHeight="1"/>
    <row r="196" ht="15.75" hidden="1" customHeight="1"/>
    <row r="197" ht="15.75" hidden="1" customHeight="1">
      <c r="A197" s="3" t="s">
        <v>3090</v>
      </c>
      <c r="B197" s="4"/>
      <c r="C197" s="4"/>
      <c r="D197" s="4"/>
      <c r="E197" s="5"/>
    </row>
    <row r="198" ht="15.75" hidden="1" customHeight="1">
      <c r="A198" s="8"/>
      <c r="B198" s="9"/>
      <c r="C198" s="9"/>
      <c r="D198" s="9"/>
      <c r="E198" s="10"/>
    </row>
    <row r="199" ht="15.75" hidden="1" customHeight="1">
      <c r="A199" s="3" t="s">
        <v>3061</v>
      </c>
      <c r="B199" s="4"/>
      <c r="C199" s="4"/>
      <c r="D199" s="4"/>
      <c r="E199" s="5"/>
    </row>
    <row r="200" ht="15.75" hidden="1" customHeight="1">
      <c r="A200" s="8"/>
      <c r="B200" s="9"/>
      <c r="C200" s="9"/>
      <c r="D200" s="9"/>
      <c r="E200" s="10"/>
    </row>
    <row r="201" ht="15.75" hidden="1" customHeight="1">
      <c r="A201" s="11">
        <v>45572.0</v>
      </c>
      <c r="B201" s="4"/>
      <c r="C201" s="12" t="s">
        <v>3062</v>
      </c>
      <c r="D201" s="13">
        <v>45578.0</v>
      </c>
      <c r="E201" s="5"/>
    </row>
    <row r="202" ht="15.75" hidden="1" customHeight="1">
      <c r="A202" s="8"/>
      <c r="B202" s="9"/>
      <c r="C202" s="14"/>
      <c r="D202" s="9"/>
      <c r="E202" s="10"/>
    </row>
    <row r="203" ht="15.75" hidden="1" customHeight="1">
      <c r="A203" s="15" t="str">
        <f>CHOOSE(WEEKDAY(A201), "Neděle", "Pondělí", "Úterý", "Středa", "Čtvrtek", "Pátek", "Sobota")</f>
        <v>Pondělí</v>
      </c>
      <c r="B203" s="5"/>
      <c r="C203" s="14"/>
      <c r="D203" s="16" t="str">
        <f>CHOOSE(WEEKDAY(D201), "Neděle", "Pondělí", "Úterý", "Středa", "Čtvrtek", "Pátek", "Sobota")</f>
        <v>Neděle</v>
      </c>
      <c r="E203" s="5"/>
    </row>
    <row r="204" ht="15.75" hidden="1" customHeight="1">
      <c r="A204" s="8"/>
      <c r="B204" s="10"/>
      <c r="C204" s="14"/>
      <c r="D204" s="9"/>
      <c r="E204" s="10"/>
    </row>
    <row r="205" ht="15.75" hidden="1" customHeight="1">
      <c r="A205" s="17" t="s">
        <v>3063</v>
      </c>
      <c r="B205" s="4"/>
      <c r="C205" s="4"/>
      <c r="D205" s="4"/>
      <c r="E205" s="5"/>
    </row>
    <row r="206" ht="15.75" hidden="1" customHeight="1">
      <c r="A206" s="18" t="s">
        <v>3064</v>
      </c>
      <c r="B206" s="19" t="s">
        <v>3065</v>
      </c>
      <c r="C206" s="20" t="s">
        <v>3066</v>
      </c>
      <c r="D206" s="19" t="s">
        <v>3067</v>
      </c>
      <c r="E206" s="21" t="s">
        <v>13</v>
      </c>
    </row>
    <row r="207" ht="15.75" hidden="1" customHeight="1">
      <c r="A207" s="22" t="s">
        <v>3068</v>
      </c>
      <c r="B207" s="23">
        <v>28195.0</v>
      </c>
      <c r="C207" s="24">
        <f>200+9000+9000+10000</f>
        <v>28200</v>
      </c>
      <c r="D207" s="25">
        <f t="shared" ref="D207:D222" si="8">C207-B207</f>
        <v>5</v>
      </c>
      <c r="E207" s="33"/>
    </row>
    <row r="208" ht="15.75" hidden="1" customHeight="1">
      <c r="A208" s="22" t="s">
        <v>3069</v>
      </c>
      <c r="B208" s="23">
        <v>22965.0</v>
      </c>
      <c r="C208" s="24">
        <v>22965.0</v>
      </c>
      <c r="D208" s="25">
        <f t="shared" si="8"/>
        <v>0</v>
      </c>
      <c r="E208" s="33"/>
    </row>
    <row r="209" ht="15.75" hidden="1" customHeight="1">
      <c r="A209" s="22" t="s">
        <v>3070</v>
      </c>
      <c r="B209" s="23">
        <v>795.0</v>
      </c>
      <c r="C209" s="24">
        <f>7*85+200</f>
        <v>795</v>
      </c>
      <c r="D209" s="25">
        <f t="shared" si="8"/>
        <v>0</v>
      </c>
      <c r="E209" s="33"/>
    </row>
    <row r="210" ht="15.75" hidden="1" customHeight="1">
      <c r="A210" s="22" t="s">
        <v>3072</v>
      </c>
      <c r="B210" s="23">
        <v>0.0</v>
      </c>
      <c r="C210" s="24"/>
      <c r="D210" s="25">
        <f t="shared" si="8"/>
        <v>0</v>
      </c>
      <c r="E210" s="33"/>
    </row>
    <row r="211" ht="15.75" hidden="1" customHeight="1">
      <c r="A211" s="27" t="s">
        <v>3074</v>
      </c>
      <c r="B211" s="23">
        <v>0.0</v>
      </c>
      <c r="C211" s="24"/>
      <c r="D211" s="25">
        <f t="shared" si="8"/>
        <v>0</v>
      </c>
      <c r="E211" s="33"/>
    </row>
    <row r="212" ht="15.75" hidden="1" customHeight="1">
      <c r="A212" s="27" t="s">
        <v>3075</v>
      </c>
      <c r="B212" s="23">
        <v>0.0</v>
      </c>
      <c r="C212" s="24"/>
      <c r="D212" s="25">
        <f t="shared" si="8"/>
        <v>0</v>
      </c>
      <c r="E212" s="33"/>
    </row>
    <row r="213" ht="15.75" hidden="1" customHeight="1">
      <c r="A213" s="27" t="s">
        <v>3077</v>
      </c>
      <c r="B213" s="23">
        <v>200.0</v>
      </c>
      <c r="C213" s="24"/>
      <c r="D213" s="25">
        <f t="shared" si="8"/>
        <v>-200</v>
      </c>
      <c r="E213" s="33"/>
    </row>
    <row r="214" ht="15.75" hidden="1" customHeight="1">
      <c r="A214" s="27" t="s">
        <v>3078</v>
      </c>
      <c r="B214" s="23">
        <v>5400.0</v>
      </c>
      <c r="C214" s="24">
        <f>360+800+320+920+560+600+440+280+480+240+240+360</f>
        <v>5600</v>
      </c>
      <c r="D214" s="25">
        <f t="shared" si="8"/>
        <v>200</v>
      </c>
      <c r="E214" s="33"/>
    </row>
    <row r="215" ht="15.75" hidden="1" customHeight="1">
      <c r="A215" s="28" t="s">
        <v>3079</v>
      </c>
      <c r="B215" s="23">
        <v>99205.0</v>
      </c>
      <c r="C215" s="23">
        <f t="array" ref="C215">SUMIFS(INDIRECT(A197 &amp; " Restia!C:C"), INDIRECT(A197 &amp; " Restia!A:A"), A215, INDIRECT(A197 &amp; " Restia!B:B"), "&lt;&gt;canceled")</f>
        <v>114003</v>
      </c>
      <c r="D215" s="25">
        <f t="shared" si="8"/>
        <v>14798</v>
      </c>
      <c r="E215" s="33"/>
    </row>
    <row r="216" ht="15.75" hidden="1" customHeight="1">
      <c r="A216" s="28" t="s">
        <v>3080</v>
      </c>
      <c r="B216" s="23">
        <v>32784.0</v>
      </c>
      <c r="C216" s="7">
        <f t="array" ref="C216">SUMIFS( INDIRECT(A197 &amp; " Restia!C:C"), INDIRECT(A197 &amp; " Restia!A:A"), A216, INDIRECT(A197 &amp; " Restia!B:B"), "&lt;&gt;canceled" )</f>
        <v>30533</v>
      </c>
      <c r="D216" s="25">
        <f t="shared" si="8"/>
        <v>-2251</v>
      </c>
      <c r="E216" s="33"/>
    </row>
    <row r="217" ht="15.75" hidden="1" customHeight="1">
      <c r="A217" s="28" t="s">
        <v>3081</v>
      </c>
      <c r="B217" s="23">
        <v>133696.0</v>
      </c>
      <c r="C217" s="7">
        <f t="array" ref="C217">SUMIFS( INDIRECT(A197 &amp; " Restia!C:C"), INDIRECT(A197 &amp; " Restia!A:A"), "damejidlo", INDIRECT(A197 &amp; " Restia!G:G"), "online", INDIRECT(A197 &amp; " Restia!B:B"), "&lt;&gt;canceled" )</f>
        <v>110164</v>
      </c>
      <c r="D217" s="25">
        <f t="shared" si="8"/>
        <v>-23532</v>
      </c>
      <c r="E217" s="33"/>
    </row>
    <row r="218" ht="15.75" hidden="1" customHeight="1">
      <c r="A218" s="28" t="s">
        <v>3082</v>
      </c>
      <c r="B218" s="23">
        <v>100289.0</v>
      </c>
      <c r="C218" s="7">
        <f t="array" ref="C218">SUMIFS( INDIRECT(A197 &amp; " Restia!C:C"), INDIRECT(A197 &amp; " Restia!A:A"), "generic", INDIRECT(A197 &amp; " Restia!G:G"), "online", INDIRECT(A197 &amp; " Restia!B:B"), "&lt;&gt;canceled" )</f>
        <v>97610.5</v>
      </c>
      <c r="D218" s="25">
        <f t="shared" si="8"/>
        <v>-2678.5</v>
      </c>
      <c r="E218" s="33"/>
    </row>
    <row r="219" ht="15.75" hidden="1" customHeight="1">
      <c r="A219" s="28" t="s">
        <v>3084</v>
      </c>
      <c r="B219" s="23">
        <v>2058.0</v>
      </c>
      <c r="C219" s="7">
        <f t="array" ref="C219">SUMIFS( INDIRECT(A197 &amp; " Restia!C:C"), INDIRECT(A197 &amp; " Restia!E:E"), "wolt kurýr", INDIRECT(A197 &amp; " Restia!A:A"), "&lt;&gt;wolt", INDIRECT(A197 &amp; " Restia!G:G"), "cash", INDIRECT(A197 &amp; " Restia!B:B"), "&lt;&gt;canceled" )</f>
        <v>1497</v>
      </c>
      <c r="D219" s="25">
        <f t="shared" si="8"/>
        <v>-561</v>
      </c>
      <c r="E219" s="33"/>
    </row>
    <row r="220" ht="15.75" hidden="1" customHeight="1">
      <c r="A220" s="28" t="s">
        <v>3085</v>
      </c>
      <c r="B220" s="23">
        <v>19981.0</v>
      </c>
      <c r="C220" s="7">
        <f t="array" ref="C220">SUMIFS( INDIRECT(A197 &amp; " Restia!C:C"), INDIRECT(A197 &amp; " Restia!A:A"), "damejidlo", INDIRECT(A197 &amp; " Restia!G:G"), "cash", INDIRECT(A197 &amp; " Restia!B:B"), "&lt;&gt;canceled")</f>
        <v>12858</v>
      </c>
      <c r="D220" s="25">
        <f t="shared" si="8"/>
        <v>-7123</v>
      </c>
      <c r="E220" s="33"/>
    </row>
    <row r="221" ht="15.75" hidden="1" customHeight="1">
      <c r="A221" s="29" t="s">
        <v>3086</v>
      </c>
      <c r="B221" s="23">
        <v>425585.7</v>
      </c>
      <c r="C221" s="7">
        <f t="array" ref="C221">SUM(INDIRECT(A197 &amp; " Restia!C:C")) - SUMIFS(INDIRECT(A197 &amp; " Restia!C:C"), INDIRECT(A197 &amp; " Restia!B:B"), "canceled")</f>
        <v>432458.5</v>
      </c>
      <c r="D221" s="25">
        <f t="shared" si="8"/>
        <v>6872.8</v>
      </c>
      <c r="E221" s="33"/>
    </row>
    <row r="222" ht="15.75" hidden="1" customHeight="1">
      <c r="A222" s="30" t="s">
        <v>3087</v>
      </c>
      <c r="B222" s="34">
        <v>1.3000000000029104</v>
      </c>
      <c r="C222" s="35">
        <f>sum(C207:C219)-C221</f>
        <v>-21091</v>
      </c>
      <c r="D222" s="36">
        <f t="shared" si="8"/>
        <v>-21092.3</v>
      </c>
      <c r="E222" s="37"/>
    </row>
    <row r="223" ht="15.75" hidden="1" customHeight="1"/>
    <row r="224" ht="15.75" hidden="1" customHeight="1"/>
    <row r="225" ht="15.75" hidden="1" customHeight="1">
      <c r="A225" s="3" t="s">
        <v>3090</v>
      </c>
      <c r="B225" s="4"/>
      <c r="C225" s="4"/>
      <c r="D225" s="4"/>
      <c r="E225" s="5"/>
    </row>
    <row r="226" ht="15.75" hidden="1" customHeight="1">
      <c r="A226" s="8"/>
      <c r="B226" s="9"/>
      <c r="C226" s="9"/>
      <c r="D226" s="9"/>
      <c r="E226" s="10"/>
    </row>
    <row r="227" ht="15.75" hidden="1" customHeight="1">
      <c r="A227" s="3" t="s">
        <v>3061</v>
      </c>
      <c r="B227" s="4"/>
      <c r="C227" s="4"/>
      <c r="D227" s="4"/>
      <c r="E227" s="5"/>
    </row>
    <row r="228" ht="15.75" hidden="1" customHeight="1">
      <c r="A228" s="8"/>
      <c r="B228" s="9"/>
      <c r="C228" s="9"/>
      <c r="D228" s="9"/>
      <c r="E228" s="10"/>
    </row>
    <row r="229" ht="15.75" hidden="1" customHeight="1">
      <c r="A229" s="11">
        <v>45579.0</v>
      </c>
      <c r="B229" s="4"/>
      <c r="C229" s="12" t="s">
        <v>3062</v>
      </c>
      <c r="D229" s="13">
        <v>45585.0</v>
      </c>
      <c r="E229" s="5"/>
    </row>
    <row r="230" ht="15.75" hidden="1" customHeight="1">
      <c r="A230" s="8"/>
      <c r="B230" s="9"/>
      <c r="C230" s="14"/>
      <c r="D230" s="9"/>
      <c r="E230" s="10"/>
    </row>
    <row r="231" ht="15.75" hidden="1" customHeight="1">
      <c r="A231" s="15" t="str">
        <f>CHOOSE(WEEKDAY(A229), "Neděle", "Pondělí", "Úterý", "Středa", "Čtvrtek", "Pátek", "Sobota")</f>
        <v>Pondělí</v>
      </c>
      <c r="B231" s="5"/>
      <c r="C231" s="14"/>
      <c r="D231" s="16" t="str">
        <f>CHOOSE(WEEKDAY(D229), "Neděle", "Pondělí", "Úterý", "Středa", "Čtvrtek", "Pátek", "Sobota")</f>
        <v>Neděle</v>
      </c>
      <c r="E231" s="5"/>
    </row>
    <row r="232" ht="15.75" hidden="1" customHeight="1">
      <c r="A232" s="8"/>
      <c r="B232" s="10"/>
      <c r="C232" s="14"/>
      <c r="D232" s="9"/>
      <c r="E232" s="10"/>
    </row>
    <row r="233" ht="15.75" hidden="1" customHeight="1">
      <c r="A233" s="17" t="s">
        <v>3063</v>
      </c>
      <c r="B233" s="4"/>
      <c r="C233" s="4"/>
      <c r="D233" s="4"/>
      <c r="E233" s="5"/>
    </row>
    <row r="234" ht="15.75" hidden="1" customHeight="1">
      <c r="A234" s="18" t="s">
        <v>3064</v>
      </c>
      <c r="B234" s="19" t="s">
        <v>3065</v>
      </c>
      <c r="C234" s="20" t="s">
        <v>3066</v>
      </c>
      <c r="D234" s="19" t="s">
        <v>3067</v>
      </c>
      <c r="E234" s="21" t="s">
        <v>13</v>
      </c>
    </row>
    <row r="235" ht="15.75" hidden="1" customHeight="1">
      <c r="A235" s="22" t="s">
        <v>3068</v>
      </c>
      <c r="B235" s="23">
        <v>31664.0</v>
      </c>
      <c r="C235" s="24">
        <f>3+1400+14500+16000</f>
        <v>31903</v>
      </c>
      <c r="D235" s="25">
        <f t="shared" ref="D235:D250" si="9">C235-B235</f>
        <v>239</v>
      </c>
      <c r="E235" s="33"/>
    </row>
    <row r="236" ht="15.75" hidden="1" customHeight="1">
      <c r="A236" s="22" t="s">
        <v>3069</v>
      </c>
      <c r="B236" s="23">
        <v>29508.0</v>
      </c>
      <c r="C236" s="24">
        <f>5283+3590+7255+3978+3581+3703+2118</f>
        <v>29508</v>
      </c>
      <c r="D236" s="25">
        <f t="shared" si="9"/>
        <v>0</v>
      </c>
      <c r="E236" s="33"/>
    </row>
    <row r="237" ht="15.75" hidden="1" customHeight="1">
      <c r="A237" s="22" t="s">
        <v>3070</v>
      </c>
      <c r="B237" s="23">
        <v>1030.0</v>
      </c>
      <c r="C237" s="24">
        <f>140*6+190</f>
        <v>1030</v>
      </c>
      <c r="D237" s="25">
        <f t="shared" si="9"/>
        <v>0</v>
      </c>
      <c r="E237" s="33"/>
    </row>
    <row r="238" ht="15.75" hidden="1" customHeight="1">
      <c r="A238" s="22" t="s">
        <v>3072</v>
      </c>
      <c r="B238" s="23">
        <v>0.0</v>
      </c>
      <c r="C238" s="24"/>
      <c r="D238" s="25">
        <f t="shared" si="9"/>
        <v>0</v>
      </c>
      <c r="E238" s="33"/>
    </row>
    <row r="239" ht="15.75" hidden="1" customHeight="1">
      <c r="A239" s="27" t="s">
        <v>3074</v>
      </c>
      <c r="B239" s="23">
        <v>0.0</v>
      </c>
      <c r="C239" s="24"/>
      <c r="D239" s="25">
        <f t="shared" si="9"/>
        <v>0</v>
      </c>
      <c r="E239" s="33"/>
    </row>
    <row r="240" ht="15.75" hidden="1" customHeight="1">
      <c r="A240" s="27" t="s">
        <v>3075</v>
      </c>
      <c r="B240" s="23">
        <v>0.0</v>
      </c>
      <c r="C240" s="24"/>
      <c r="D240" s="25">
        <f t="shared" si="9"/>
        <v>0</v>
      </c>
      <c r="E240" s="33"/>
    </row>
    <row r="241" ht="15.75" hidden="1" customHeight="1">
      <c r="A241" s="27" t="s">
        <v>3077</v>
      </c>
      <c r="B241" s="23">
        <v>389.0</v>
      </c>
      <c r="C241" s="24">
        <f>180+129</f>
        <v>309</v>
      </c>
      <c r="D241" s="25">
        <f t="shared" si="9"/>
        <v>-80</v>
      </c>
      <c r="E241" s="33"/>
    </row>
    <row r="242" ht="15.75" hidden="1" customHeight="1">
      <c r="A242" s="27" t="s">
        <v>3078</v>
      </c>
      <c r="B242" s="23">
        <v>4920.0</v>
      </c>
      <c r="C242" s="24">
        <f>280+360+800+600+600+720+520+160+360+80+280+240</f>
        <v>5000</v>
      </c>
      <c r="D242" s="25">
        <f t="shared" si="9"/>
        <v>80</v>
      </c>
      <c r="E242" s="33"/>
    </row>
    <row r="243" ht="15.75" hidden="1" customHeight="1">
      <c r="A243" s="28" t="s">
        <v>3079</v>
      </c>
      <c r="B243" s="23">
        <v>95644.0</v>
      </c>
      <c r="C243" s="23">
        <f t="array" ref="C243">SUMIFS(INDIRECT(A225 &amp; " Restia!C:C"), INDIRECT(A225 &amp; " Restia!A:A"), A243, INDIRECT(A225 &amp; " Restia!B:B"), "&lt;&gt;canceled")</f>
        <v>114003</v>
      </c>
      <c r="D243" s="25">
        <f t="shared" si="9"/>
        <v>18359</v>
      </c>
      <c r="E243" s="33"/>
    </row>
    <row r="244" ht="15.75" hidden="1" customHeight="1">
      <c r="A244" s="28" t="s">
        <v>3080</v>
      </c>
      <c r="B244" s="23">
        <v>35878.0</v>
      </c>
      <c r="C244" s="7">
        <f t="array" ref="C244">SUMIFS( INDIRECT(A225 &amp; " Restia!C:C"), INDIRECT(A225 &amp; " Restia!A:A"), A244, INDIRECT(A225 &amp; " Restia!B:B"), "&lt;&gt;canceled" )</f>
        <v>30533</v>
      </c>
      <c r="D244" s="25">
        <f t="shared" si="9"/>
        <v>-5345</v>
      </c>
      <c r="E244" s="33"/>
    </row>
    <row r="245" ht="15.75" hidden="1" customHeight="1">
      <c r="A245" s="28" t="s">
        <v>3081</v>
      </c>
      <c r="B245" s="23">
        <v>117780.0</v>
      </c>
      <c r="C245" s="7">
        <f t="array" ref="C245">SUMIFS( INDIRECT(A225 &amp; " Restia!C:C"), INDIRECT(A225 &amp; " Restia!A:A"), "damejidlo", INDIRECT(A225 &amp; " Restia!G:G"), "online", INDIRECT(A225 &amp; " Restia!B:B"), "&lt;&gt;canceled" )</f>
        <v>110164</v>
      </c>
      <c r="D245" s="25">
        <f t="shared" si="9"/>
        <v>-7616</v>
      </c>
      <c r="E245" s="33"/>
    </row>
    <row r="246" ht="15.75" hidden="1" customHeight="1">
      <c r="A246" s="28" t="s">
        <v>3082</v>
      </c>
      <c r="B246" s="23">
        <v>72390.0</v>
      </c>
      <c r="C246" s="7">
        <f t="array" ref="C246">SUMIFS( INDIRECT(A225 &amp; " Restia!C:C"), INDIRECT(A225 &amp; " Restia!A:A"), "generic", INDIRECT(A225 &amp; " Restia!G:G"), "online", INDIRECT(A225 &amp; " Restia!B:B"), "&lt;&gt;canceled" )</f>
        <v>97610.5</v>
      </c>
      <c r="D246" s="25">
        <f t="shared" si="9"/>
        <v>25220.5</v>
      </c>
      <c r="E246" s="33"/>
    </row>
    <row r="247" ht="15.75" hidden="1" customHeight="1">
      <c r="A247" s="28" t="s">
        <v>3084</v>
      </c>
      <c r="B247" s="23">
        <v>1191.0</v>
      </c>
      <c r="C247" s="7">
        <f t="array" ref="C247">SUMIFS( INDIRECT(A225 &amp; " Restia!C:C"), INDIRECT(A225 &amp; " Restia!E:E"), "wolt kurýr", INDIRECT(A225 &amp; " Restia!A:A"), "&lt;&gt;wolt", INDIRECT(A225 &amp; " Restia!G:G"), "cash", INDIRECT(A225 &amp; " Restia!B:B"), "&lt;&gt;canceled" )</f>
        <v>1497</v>
      </c>
      <c r="D247" s="25">
        <f t="shared" si="9"/>
        <v>306</v>
      </c>
      <c r="E247" s="33"/>
    </row>
    <row r="248" ht="15.75" hidden="1" customHeight="1">
      <c r="A248" s="28" t="s">
        <v>3085</v>
      </c>
      <c r="B248" s="23">
        <v>19266.0</v>
      </c>
      <c r="C248" s="7">
        <f t="array" ref="C248">SUMIFS( INDIRECT(A225 &amp; " Restia!C:C"), INDIRECT(A225 &amp; " Restia!A:A"), "damejidlo", INDIRECT(A225 &amp; " Restia!G:G"), "cash", INDIRECT(A225 &amp; " Restia!B:B"), "&lt;&gt;canceled")</f>
        <v>12858</v>
      </c>
      <c r="D248" s="25">
        <f t="shared" si="9"/>
        <v>-6408</v>
      </c>
      <c r="E248" s="33"/>
    </row>
    <row r="249" ht="15.75" hidden="1" customHeight="1">
      <c r="A249" s="29" t="s">
        <v>3086</v>
      </c>
      <c r="B249" s="23">
        <v>390386.30000000005</v>
      </c>
      <c r="C249" s="7">
        <f t="array" ref="C249">SUM(INDIRECT(A225 &amp; " Restia!C:C")) - SUMIFS(INDIRECT(A225 &amp; " Restia!C:C"), INDIRECT(A225 &amp; " Restia!B:B"), "canceled")</f>
        <v>432458.5</v>
      </c>
      <c r="D249" s="25">
        <f t="shared" si="9"/>
        <v>42072.2</v>
      </c>
      <c r="E249" s="33"/>
    </row>
    <row r="250" ht="15.75" hidden="1" customHeight="1">
      <c r="A250" s="30" t="s">
        <v>3087</v>
      </c>
      <c r="B250" s="34">
        <v>7.69999999999709</v>
      </c>
      <c r="C250" s="35">
        <f>sum(C235:C247)-C249</f>
        <v>-10901</v>
      </c>
      <c r="D250" s="36">
        <f t="shared" si="9"/>
        <v>-10908.7</v>
      </c>
      <c r="E250" s="37"/>
    </row>
    <row r="251" ht="15.75" hidden="1" customHeight="1"/>
    <row r="252" ht="15.75" hidden="1" customHeight="1"/>
    <row r="253" ht="15.75" hidden="1" customHeight="1">
      <c r="A253" s="3" t="s">
        <v>3090</v>
      </c>
      <c r="B253" s="4"/>
      <c r="C253" s="4"/>
      <c r="D253" s="4"/>
      <c r="E253" s="5"/>
    </row>
    <row r="254" ht="15.75" hidden="1" customHeight="1">
      <c r="A254" s="8"/>
      <c r="B254" s="9"/>
      <c r="C254" s="9"/>
      <c r="D254" s="9"/>
      <c r="E254" s="10"/>
    </row>
    <row r="255" ht="15.75" hidden="1" customHeight="1">
      <c r="A255" s="3" t="s">
        <v>3061</v>
      </c>
      <c r="B255" s="4"/>
      <c r="C255" s="4"/>
      <c r="D255" s="4"/>
      <c r="E255" s="5"/>
    </row>
    <row r="256" ht="15.75" hidden="1" customHeight="1">
      <c r="A256" s="8"/>
      <c r="B256" s="9"/>
      <c r="C256" s="9"/>
      <c r="D256" s="9"/>
      <c r="E256" s="10"/>
    </row>
    <row r="257" ht="15.75" hidden="1" customHeight="1">
      <c r="A257" s="11">
        <v>45586.0</v>
      </c>
      <c r="B257" s="4"/>
      <c r="C257" s="12" t="s">
        <v>3062</v>
      </c>
      <c r="D257" s="13">
        <v>45592.0</v>
      </c>
      <c r="E257" s="5"/>
    </row>
    <row r="258" ht="15.75" hidden="1" customHeight="1">
      <c r="A258" s="8"/>
      <c r="B258" s="9"/>
      <c r="C258" s="14"/>
      <c r="D258" s="9"/>
      <c r="E258" s="10"/>
    </row>
    <row r="259" ht="15.75" hidden="1" customHeight="1">
      <c r="A259" s="15" t="str">
        <f>CHOOSE(WEEKDAY(A257), "Neděle", "Pondělí", "Úterý", "Středa", "Čtvrtek", "Pátek", "Sobota")</f>
        <v>Pondělí</v>
      </c>
      <c r="B259" s="5"/>
      <c r="C259" s="14"/>
      <c r="D259" s="16" t="str">
        <f>CHOOSE(WEEKDAY(D257), "Neděle", "Pondělí", "Úterý", "Středa", "Čtvrtek", "Pátek", "Sobota")</f>
        <v>Neděle</v>
      </c>
      <c r="E259" s="5"/>
    </row>
    <row r="260" ht="15.75" hidden="1" customHeight="1">
      <c r="A260" s="8"/>
      <c r="B260" s="10"/>
      <c r="C260" s="14"/>
      <c r="D260" s="9"/>
      <c r="E260" s="10"/>
    </row>
    <row r="261" ht="15.75" hidden="1" customHeight="1">
      <c r="A261" s="17" t="s">
        <v>3063</v>
      </c>
      <c r="B261" s="4"/>
      <c r="C261" s="4"/>
      <c r="D261" s="4"/>
      <c r="E261" s="5"/>
    </row>
    <row r="262" ht="15.75" hidden="1" customHeight="1">
      <c r="A262" s="18" t="s">
        <v>3064</v>
      </c>
      <c r="B262" s="19" t="s">
        <v>3065</v>
      </c>
      <c r="C262" s="20" t="s">
        <v>3066</v>
      </c>
      <c r="D262" s="19" t="s">
        <v>3067</v>
      </c>
      <c r="E262" s="21" t="s">
        <v>13</v>
      </c>
    </row>
    <row r="263" ht="15.75" hidden="1" customHeight="1">
      <c r="A263" s="22" t="s">
        <v>3068</v>
      </c>
      <c r="B263" s="23">
        <v>30953.0</v>
      </c>
      <c r="C263" s="24">
        <f>55+6000+25000</f>
        <v>31055</v>
      </c>
      <c r="D263" s="25">
        <f t="shared" ref="D263:D278" si="10">C263-B263</f>
        <v>102</v>
      </c>
      <c r="E263" s="33"/>
    </row>
    <row r="264" ht="15.75" hidden="1" customHeight="1">
      <c r="A264" s="22" t="s">
        <v>3069</v>
      </c>
      <c r="B264" s="23">
        <v>30501.0</v>
      </c>
      <c r="C264" s="24">
        <v>30501.0</v>
      </c>
      <c r="D264" s="25">
        <f t="shared" si="10"/>
        <v>0</v>
      </c>
      <c r="E264" s="33"/>
    </row>
    <row r="265" ht="15.75" hidden="1" customHeight="1">
      <c r="A265" s="22" t="s">
        <v>3070</v>
      </c>
      <c r="B265" s="23">
        <v>350.0</v>
      </c>
      <c r="C265" s="24">
        <v>350.0</v>
      </c>
      <c r="D265" s="25">
        <f t="shared" si="10"/>
        <v>0</v>
      </c>
      <c r="E265" s="33"/>
    </row>
    <row r="266" ht="15.75" hidden="1" customHeight="1">
      <c r="A266" s="22" t="s">
        <v>3072</v>
      </c>
      <c r="B266" s="23">
        <v>0.0</v>
      </c>
      <c r="C266" s="24"/>
      <c r="D266" s="25">
        <f t="shared" si="10"/>
        <v>0</v>
      </c>
      <c r="E266" s="33"/>
    </row>
    <row r="267" ht="15.75" hidden="1" customHeight="1">
      <c r="A267" s="27" t="s">
        <v>3074</v>
      </c>
      <c r="B267" s="23">
        <v>0.0</v>
      </c>
      <c r="C267" s="24"/>
      <c r="D267" s="25">
        <f t="shared" si="10"/>
        <v>0</v>
      </c>
      <c r="E267" s="33"/>
    </row>
    <row r="268" ht="15.75" hidden="1" customHeight="1">
      <c r="A268" s="27" t="s">
        <v>3075</v>
      </c>
      <c r="B268" s="23">
        <v>0.0</v>
      </c>
      <c r="C268" s="24"/>
      <c r="D268" s="25">
        <f t="shared" si="10"/>
        <v>0</v>
      </c>
      <c r="E268" s="33"/>
    </row>
    <row r="269" ht="15.75" hidden="1" customHeight="1">
      <c r="A269" s="27" t="s">
        <v>3077</v>
      </c>
      <c r="B269" s="23">
        <v>3040.0</v>
      </c>
      <c r="C269" s="24">
        <v>3000.0</v>
      </c>
      <c r="D269" s="25">
        <f t="shared" si="10"/>
        <v>-40</v>
      </c>
      <c r="E269" s="33"/>
    </row>
    <row r="270" ht="15.75" hidden="1" customHeight="1">
      <c r="A270" s="27" t="s">
        <v>3078</v>
      </c>
      <c r="B270" s="23">
        <v>4640.0</v>
      </c>
      <c r="C270" s="24">
        <f>400+160+680+240+760+160+680+320+280+160+360+200+280</f>
        <v>4680</v>
      </c>
      <c r="D270" s="25">
        <f t="shared" si="10"/>
        <v>40</v>
      </c>
      <c r="E270" s="33"/>
    </row>
    <row r="271" ht="15.75" hidden="1" customHeight="1">
      <c r="A271" s="28" t="s">
        <v>3079</v>
      </c>
      <c r="B271" s="23">
        <v>87966.0</v>
      </c>
      <c r="C271" s="23">
        <f t="array" ref="C271">SUMIFS(INDIRECT(A253 &amp; " Restia!C:C"), INDIRECT(A253 &amp; " Restia!A:A"), A271, INDIRECT(A253 &amp; " Restia!B:B"), "&lt;&gt;canceled")</f>
        <v>114003</v>
      </c>
      <c r="D271" s="25">
        <f t="shared" si="10"/>
        <v>26037</v>
      </c>
      <c r="E271" s="33"/>
    </row>
    <row r="272" ht="15.75" hidden="1" customHeight="1">
      <c r="A272" s="28" t="s">
        <v>3080</v>
      </c>
      <c r="B272" s="23">
        <v>35657.0</v>
      </c>
      <c r="C272" s="7">
        <f t="array" ref="C272">SUMIFS( INDIRECT(A253 &amp; " Restia!C:C"), INDIRECT(A253 &amp; " Restia!A:A"), A272, INDIRECT(A253 &amp; " Restia!B:B"), "&lt;&gt;canceled" )</f>
        <v>30533</v>
      </c>
      <c r="D272" s="25">
        <f t="shared" si="10"/>
        <v>-5124</v>
      </c>
      <c r="E272" s="33"/>
    </row>
    <row r="273" ht="15.75" hidden="1" customHeight="1">
      <c r="A273" s="28" t="s">
        <v>3081</v>
      </c>
      <c r="B273" s="23">
        <v>114155.0</v>
      </c>
      <c r="C273" s="7">
        <f t="array" ref="C273">SUMIFS( INDIRECT(A253 &amp; " Restia!C:C"), INDIRECT(A253 &amp; " Restia!A:A"), "damejidlo", INDIRECT(A253 &amp; " Restia!G:G"), "online", INDIRECT(A253 &amp; " Restia!B:B"), "&lt;&gt;canceled" )</f>
        <v>110164</v>
      </c>
      <c r="D273" s="25">
        <f t="shared" si="10"/>
        <v>-3991</v>
      </c>
      <c r="E273" s="33"/>
    </row>
    <row r="274" ht="15.75" hidden="1" customHeight="1">
      <c r="A274" s="28" t="s">
        <v>3082</v>
      </c>
      <c r="B274" s="23">
        <v>73777.0</v>
      </c>
      <c r="C274" s="7">
        <f t="array" ref="C274">SUMIFS( INDIRECT(A253 &amp; " Restia!C:C"), INDIRECT(A253 &amp; " Restia!A:A"), "generic", INDIRECT(A253 &amp; " Restia!G:G"), "online", INDIRECT(A253 &amp; " Restia!B:B"), "&lt;&gt;canceled" )</f>
        <v>97610.5</v>
      </c>
      <c r="D274" s="25">
        <f t="shared" si="10"/>
        <v>23833.5</v>
      </c>
      <c r="E274" s="33"/>
    </row>
    <row r="275" ht="15.75" hidden="1" customHeight="1">
      <c r="A275" s="28" t="s">
        <v>3084</v>
      </c>
      <c r="B275" s="23">
        <v>6168.0</v>
      </c>
      <c r="C275" s="7">
        <f t="array" ref="C275">SUMIFS( INDIRECT(A253 &amp; " Restia!C:C"), INDIRECT(A253 &amp; " Restia!E:E"), "wolt kurýr", INDIRECT(A253 &amp; " Restia!A:A"), "&lt;&gt;wolt", INDIRECT(A253 &amp; " Restia!G:G"), "cash", INDIRECT(A253 &amp; " Restia!B:B"), "&lt;&gt;canceled" )</f>
        <v>1497</v>
      </c>
      <c r="D275" s="25">
        <f t="shared" si="10"/>
        <v>-4671</v>
      </c>
      <c r="E275" s="33"/>
    </row>
    <row r="276" ht="15.75" hidden="1" customHeight="1">
      <c r="A276" s="28" t="s">
        <v>3085</v>
      </c>
      <c r="B276" s="23">
        <v>18756.0</v>
      </c>
      <c r="C276" s="7">
        <f t="array" ref="C276">SUMIFS( INDIRECT(A253 &amp; " Restia!C:C"), INDIRECT(A253 &amp; " Restia!A:A"), "damejidlo", INDIRECT(A253 &amp; " Restia!G:G"), "cash", INDIRECT(A253 &amp; " Restia!B:B"), "&lt;&gt;canceled")</f>
        <v>12858</v>
      </c>
      <c r="D276" s="25">
        <f t="shared" si="10"/>
        <v>-5898</v>
      </c>
      <c r="E276" s="33"/>
    </row>
    <row r="277" ht="15.75" hidden="1" customHeight="1">
      <c r="A277" s="29" t="s">
        <v>3086</v>
      </c>
      <c r="B277" s="23">
        <v>387205.5</v>
      </c>
      <c r="C277" s="7">
        <f t="array" ref="C277">SUM(INDIRECT(A253 &amp; " Restia!C:C")) - SUMIFS(INDIRECT(A253 &amp; " Restia!C:C"), INDIRECT(A253 &amp; " Restia!B:B"), "canceled")</f>
        <v>432458.5</v>
      </c>
      <c r="D277" s="25">
        <f t="shared" si="10"/>
        <v>45253</v>
      </c>
      <c r="E277" s="33"/>
    </row>
    <row r="278" ht="15.75" hidden="1" customHeight="1">
      <c r="A278" s="30" t="s">
        <v>3087</v>
      </c>
      <c r="B278" s="34">
        <v>1.5</v>
      </c>
      <c r="C278" s="35">
        <f>sum(C263:C275)-C277</f>
        <v>-9065</v>
      </c>
      <c r="D278" s="36">
        <f t="shared" si="10"/>
        <v>-9066.5</v>
      </c>
      <c r="E278" s="37"/>
    </row>
    <row r="279" ht="15.75" hidden="1" customHeight="1"/>
    <row r="280" ht="15.75" hidden="1" customHeight="1"/>
    <row r="281" ht="15.75" hidden="1" customHeight="1">
      <c r="A281" s="3" t="s">
        <v>3090</v>
      </c>
      <c r="B281" s="4"/>
      <c r="C281" s="4"/>
      <c r="D281" s="4"/>
      <c r="E281" s="5"/>
    </row>
    <row r="282" ht="15.75" hidden="1" customHeight="1">
      <c r="A282" s="8"/>
      <c r="B282" s="9"/>
      <c r="C282" s="9"/>
      <c r="D282" s="9"/>
      <c r="E282" s="10"/>
    </row>
    <row r="283" ht="15.75" hidden="1" customHeight="1">
      <c r="A283" s="3" t="s">
        <v>3061</v>
      </c>
      <c r="B283" s="4"/>
      <c r="C283" s="4"/>
      <c r="D283" s="4"/>
      <c r="E283" s="5"/>
    </row>
    <row r="284" ht="15.75" hidden="1" customHeight="1">
      <c r="A284" s="8"/>
      <c r="B284" s="9"/>
      <c r="C284" s="9"/>
      <c r="D284" s="9"/>
      <c r="E284" s="10"/>
    </row>
    <row r="285" ht="15.75" hidden="1" customHeight="1">
      <c r="A285" s="11">
        <v>45593.0</v>
      </c>
      <c r="B285" s="4"/>
      <c r="C285" s="12" t="s">
        <v>3062</v>
      </c>
      <c r="D285" s="13">
        <v>45596.0</v>
      </c>
      <c r="E285" s="5"/>
    </row>
    <row r="286" ht="15.75" hidden="1" customHeight="1">
      <c r="A286" s="8"/>
      <c r="B286" s="9"/>
      <c r="C286" s="14"/>
      <c r="D286" s="9"/>
      <c r="E286" s="10"/>
    </row>
    <row r="287" ht="15.75" hidden="1" customHeight="1">
      <c r="A287" s="44" t="s">
        <v>3898</v>
      </c>
      <c r="B287" s="5"/>
      <c r="C287" s="14"/>
      <c r="D287" s="45" t="s">
        <v>3913</v>
      </c>
      <c r="E287" s="5"/>
    </row>
    <row r="288" ht="15.75" hidden="1" customHeight="1">
      <c r="A288" s="8"/>
      <c r="B288" s="10"/>
      <c r="C288" s="14"/>
      <c r="D288" s="9"/>
      <c r="E288" s="10"/>
    </row>
    <row r="289" ht="15.75" hidden="1" customHeight="1">
      <c r="A289" s="17" t="s">
        <v>3063</v>
      </c>
      <c r="B289" s="4"/>
      <c r="C289" s="4"/>
      <c r="D289" s="4"/>
      <c r="E289" s="5"/>
    </row>
    <row r="290" ht="15.75" hidden="1" customHeight="1">
      <c r="A290" s="18" t="s">
        <v>3064</v>
      </c>
      <c r="B290" s="19" t="s">
        <v>3065</v>
      </c>
      <c r="C290" s="20" t="s">
        <v>3066</v>
      </c>
      <c r="D290" s="19" t="s">
        <v>3067</v>
      </c>
      <c r="E290" s="21" t="s">
        <v>13</v>
      </c>
    </row>
    <row r="291" ht="15.75" hidden="1" customHeight="1">
      <c r="A291" s="22" t="s">
        <v>3068</v>
      </c>
      <c r="B291" s="23">
        <v>15886.0</v>
      </c>
      <c r="C291" s="24">
        <v>15889.0</v>
      </c>
      <c r="D291" s="25">
        <v>3.0</v>
      </c>
      <c r="E291" s="33"/>
    </row>
    <row r="292" ht="15.75" hidden="1" customHeight="1">
      <c r="A292" s="22" t="s">
        <v>3069</v>
      </c>
      <c r="B292" s="23">
        <v>16243.0</v>
      </c>
      <c r="C292" s="24">
        <v>16243.0</v>
      </c>
      <c r="D292" s="25">
        <v>0.0</v>
      </c>
      <c r="E292" s="33"/>
    </row>
    <row r="293" ht="15.75" hidden="1" customHeight="1">
      <c r="A293" s="22" t="s">
        <v>3070</v>
      </c>
      <c r="B293" s="23">
        <v>995.0</v>
      </c>
      <c r="C293" s="24">
        <v>995.0</v>
      </c>
      <c r="D293" s="25">
        <v>0.0</v>
      </c>
      <c r="E293" s="33"/>
    </row>
    <row r="294" ht="15.75" hidden="1" customHeight="1">
      <c r="A294" s="22" t="s">
        <v>3072</v>
      </c>
      <c r="B294" s="23">
        <v>0.0</v>
      </c>
      <c r="C294" s="24"/>
      <c r="D294" s="25">
        <v>0.0</v>
      </c>
      <c r="E294" s="33"/>
    </row>
    <row r="295" ht="15.75" hidden="1" customHeight="1">
      <c r="A295" s="27" t="s">
        <v>3074</v>
      </c>
      <c r="B295" s="23">
        <v>0.0</v>
      </c>
      <c r="C295" s="24"/>
      <c r="D295" s="25">
        <v>0.0</v>
      </c>
      <c r="E295" s="33"/>
    </row>
    <row r="296" ht="15.75" hidden="1" customHeight="1">
      <c r="A296" s="27" t="s">
        <v>3075</v>
      </c>
      <c r="B296" s="23">
        <v>0.0</v>
      </c>
      <c r="C296" s="24"/>
      <c r="D296" s="25">
        <v>0.0</v>
      </c>
      <c r="E296" s="33"/>
    </row>
    <row r="297" ht="15.75" hidden="1" customHeight="1">
      <c r="A297" s="27" t="s">
        <v>3077</v>
      </c>
      <c r="B297" s="23">
        <v>375.0</v>
      </c>
      <c r="C297" s="24">
        <v>215.0</v>
      </c>
      <c r="D297" s="25">
        <v>-160.0</v>
      </c>
      <c r="E297" s="33"/>
    </row>
    <row r="298" ht="15.75" hidden="1" customHeight="1">
      <c r="A298" s="27" t="s">
        <v>3078</v>
      </c>
      <c r="B298" s="23">
        <v>2840.0</v>
      </c>
      <c r="C298" s="24">
        <v>2960.0</v>
      </c>
      <c r="D298" s="25">
        <v>120.0</v>
      </c>
      <c r="E298" s="33"/>
    </row>
    <row r="299" ht="15.75" hidden="1" customHeight="1">
      <c r="A299" s="28" t="s">
        <v>3079</v>
      </c>
      <c r="B299" s="23">
        <v>47721.0</v>
      </c>
      <c r="C299" s="23">
        <v>47721.0</v>
      </c>
      <c r="D299" s="25">
        <v>0.0</v>
      </c>
      <c r="E299" s="33"/>
    </row>
    <row r="300" ht="15.75" hidden="1" customHeight="1">
      <c r="A300" s="28" t="s">
        <v>3080</v>
      </c>
      <c r="B300" s="23">
        <v>18589.0</v>
      </c>
      <c r="C300" s="7">
        <v>18589.0</v>
      </c>
      <c r="D300" s="25">
        <v>0.0</v>
      </c>
      <c r="E300" s="33"/>
    </row>
    <row r="301" ht="15.75" hidden="1" customHeight="1">
      <c r="A301" s="28" t="s">
        <v>3081</v>
      </c>
      <c r="B301" s="23">
        <v>53222.0</v>
      </c>
      <c r="C301" s="7">
        <v>53222.0</v>
      </c>
      <c r="D301" s="25">
        <v>0.0</v>
      </c>
      <c r="E301" s="33"/>
    </row>
    <row r="302" ht="15.75" hidden="1" customHeight="1">
      <c r="A302" s="28" t="s">
        <v>3082</v>
      </c>
      <c r="B302" s="23">
        <v>36888.0</v>
      </c>
      <c r="C302" s="7">
        <v>36888.0</v>
      </c>
      <c r="D302" s="25">
        <v>0.0</v>
      </c>
      <c r="E302" s="33"/>
    </row>
    <row r="303" ht="15.75" hidden="1" customHeight="1">
      <c r="A303" s="28" t="s">
        <v>3084</v>
      </c>
      <c r="B303" s="23">
        <v>250.0</v>
      </c>
      <c r="C303" s="7">
        <v>250.0</v>
      </c>
      <c r="D303" s="25">
        <v>0.0</v>
      </c>
      <c r="E303" s="33"/>
    </row>
    <row r="304" ht="15.75" hidden="1" customHeight="1">
      <c r="A304" s="28" t="s">
        <v>3085</v>
      </c>
      <c r="B304" s="23">
        <v>6220.0</v>
      </c>
      <c r="C304" s="7">
        <v>6220.0</v>
      </c>
      <c r="D304" s="25">
        <v>0.0</v>
      </c>
      <c r="E304" s="33"/>
    </row>
    <row r="305" ht="15.75" hidden="1" customHeight="1">
      <c r="A305" s="29" t="s">
        <v>3086</v>
      </c>
      <c r="B305" s="23">
        <v>193006.0</v>
      </c>
      <c r="C305" s="7">
        <v>193006.0</v>
      </c>
      <c r="D305" s="25">
        <v>0.0</v>
      </c>
      <c r="E305" s="33"/>
    </row>
    <row r="306" ht="15.75" hidden="1" customHeight="1">
      <c r="A306" s="30" t="s">
        <v>3087</v>
      </c>
      <c r="B306" s="34">
        <v>3.0</v>
      </c>
      <c r="C306" s="35">
        <v>-34.0</v>
      </c>
      <c r="D306" s="49">
        <v>-37.0</v>
      </c>
      <c r="E306" s="37"/>
    </row>
    <row r="307" ht="15.75" hidden="1" customHeight="1"/>
    <row r="308" ht="15.75" hidden="1" customHeight="1"/>
    <row r="309" ht="15.75" hidden="1" customHeight="1">
      <c r="A309" s="3" t="s">
        <v>3090</v>
      </c>
      <c r="B309" s="4"/>
      <c r="C309" s="4"/>
      <c r="D309" s="4"/>
      <c r="E309" s="5"/>
    </row>
    <row r="310" ht="15.75" hidden="1" customHeight="1">
      <c r="A310" s="8"/>
      <c r="B310" s="9"/>
      <c r="C310" s="9"/>
      <c r="D310" s="9"/>
      <c r="E310" s="10"/>
    </row>
    <row r="311" ht="15.75" hidden="1" customHeight="1">
      <c r="A311" s="3" t="s">
        <v>3061</v>
      </c>
      <c r="B311" s="4"/>
      <c r="C311" s="4"/>
      <c r="D311" s="4"/>
      <c r="E311" s="5"/>
    </row>
    <row r="312" ht="15.75" hidden="1" customHeight="1">
      <c r="A312" s="8"/>
      <c r="B312" s="9"/>
      <c r="C312" s="9"/>
      <c r="D312" s="9"/>
      <c r="E312" s="10"/>
    </row>
    <row r="313" ht="15.75" hidden="1" customHeight="1">
      <c r="A313" s="11">
        <v>45597.0</v>
      </c>
      <c r="B313" s="4"/>
      <c r="C313" s="12" t="s">
        <v>3062</v>
      </c>
      <c r="D313" s="13">
        <v>45599.0</v>
      </c>
      <c r="E313" s="5"/>
    </row>
    <row r="314" ht="15.75" hidden="1" customHeight="1">
      <c r="A314" s="8"/>
      <c r="B314" s="9"/>
      <c r="C314" s="14"/>
      <c r="D314" s="9"/>
      <c r="E314" s="10"/>
    </row>
    <row r="315" ht="15.75" hidden="1" customHeight="1">
      <c r="A315" s="44" t="s">
        <v>3905</v>
      </c>
      <c r="B315" s="5"/>
      <c r="C315" s="14"/>
      <c r="D315" s="45" t="s">
        <v>3899</v>
      </c>
      <c r="E315" s="5"/>
    </row>
    <row r="316" ht="15.75" hidden="1" customHeight="1">
      <c r="A316" s="8"/>
      <c r="B316" s="10"/>
      <c r="C316" s="14"/>
      <c r="D316" s="9"/>
      <c r="E316" s="10"/>
    </row>
    <row r="317" ht="15.75" hidden="1" customHeight="1">
      <c r="A317" s="17" t="s">
        <v>3063</v>
      </c>
      <c r="B317" s="4"/>
      <c r="C317" s="4"/>
      <c r="D317" s="4"/>
      <c r="E317" s="5"/>
    </row>
    <row r="318" ht="15.75" hidden="1" customHeight="1">
      <c r="A318" s="18" t="s">
        <v>3064</v>
      </c>
      <c r="B318" s="19" t="s">
        <v>3065</v>
      </c>
      <c r="C318" s="20" t="s">
        <v>3066</v>
      </c>
      <c r="D318" s="19" t="s">
        <v>3067</v>
      </c>
      <c r="E318" s="21" t="s">
        <v>13</v>
      </c>
    </row>
    <row r="319" ht="15.75" hidden="1" customHeight="1">
      <c r="A319" s="22" t="s">
        <v>3068</v>
      </c>
      <c r="B319" s="23">
        <v>17408.0</v>
      </c>
      <c r="C319" s="24">
        <v>17410.0</v>
      </c>
      <c r="D319" s="25">
        <v>2.0</v>
      </c>
      <c r="E319" s="33"/>
    </row>
    <row r="320" ht="15.75" hidden="1" customHeight="1">
      <c r="A320" s="22" t="s">
        <v>3069</v>
      </c>
      <c r="B320" s="23">
        <v>7974.0</v>
      </c>
      <c r="C320" s="24">
        <v>7974.0</v>
      </c>
      <c r="D320" s="25">
        <v>0.0</v>
      </c>
      <c r="E320" s="33"/>
    </row>
    <row r="321" ht="15.75" hidden="1" customHeight="1">
      <c r="A321" s="22" t="s">
        <v>3070</v>
      </c>
      <c r="B321" s="23">
        <v>1415.0</v>
      </c>
      <c r="C321" s="24">
        <v>1415.0</v>
      </c>
      <c r="D321" s="25">
        <v>0.0</v>
      </c>
      <c r="E321" s="33"/>
    </row>
    <row r="322" ht="15.75" hidden="1" customHeight="1">
      <c r="A322" s="22" t="s">
        <v>3072</v>
      </c>
      <c r="B322" s="23">
        <v>0.0</v>
      </c>
      <c r="C322" s="24"/>
      <c r="D322" s="25">
        <v>0.0</v>
      </c>
      <c r="E322" s="33"/>
    </row>
    <row r="323" ht="15.75" hidden="1" customHeight="1">
      <c r="A323" s="27" t="s">
        <v>3074</v>
      </c>
      <c r="B323" s="23">
        <v>0.0</v>
      </c>
      <c r="C323" s="24"/>
      <c r="D323" s="25">
        <v>0.0</v>
      </c>
      <c r="E323" s="33"/>
    </row>
    <row r="324" ht="15.75" hidden="1" customHeight="1">
      <c r="A324" s="27" t="s">
        <v>3075</v>
      </c>
      <c r="B324" s="23">
        <v>0.0</v>
      </c>
      <c r="C324" s="24"/>
      <c r="D324" s="25">
        <v>0.0</v>
      </c>
      <c r="E324" s="33"/>
    </row>
    <row r="325" ht="15.75" hidden="1" customHeight="1">
      <c r="A325" s="27" t="s">
        <v>3077</v>
      </c>
      <c r="B325" s="23">
        <v>0.0</v>
      </c>
      <c r="C325" s="24"/>
      <c r="D325" s="25">
        <v>0.0</v>
      </c>
      <c r="E325" s="33"/>
    </row>
    <row r="326" ht="15.75" hidden="1" customHeight="1">
      <c r="A326" s="27" t="s">
        <v>3078</v>
      </c>
      <c r="B326" s="23">
        <v>2520.0</v>
      </c>
      <c r="C326" s="24">
        <v>2520.0</v>
      </c>
      <c r="D326" s="25">
        <v>0.0</v>
      </c>
      <c r="E326" s="33"/>
    </row>
    <row r="327" ht="15.75" hidden="1" customHeight="1">
      <c r="A327" s="28" t="s">
        <v>3079</v>
      </c>
      <c r="B327" s="23">
        <v>53346.0</v>
      </c>
      <c r="C327" s="23">
        <v>52554.0</v>
      </c>
      <c r="D327" s="25">
        <v>-792.0</v>
      </c>
      <c r="E327" s="33"/>
    </row>
    <row r="328" ht="15.75" hidden="1" customHeight="1">
      <c r="A328" s="28" t="s">
        <v>3080</v>
      </c>
      <c r="B328" s="23">
        <v>24181.0</v>
      </c>
      <c r="C328" s="7">
        <v>24181.0</v>
      </c>
      <c r="D328" s="25">
        <v>0.0</v>
      </c>
      <c r="E328" s="33"/>
    </row>
    <row r="329" ht="15.75" hidden="1" customHeight="1">
      <c r="A329" s="28" t="s">
        <v>3081</v>
      </c>
      <c r="B329" s="23">
        <v>56779.0</v>
      </c>
      <c r="C329" s="7">
        <v>56779.0</v>
      </c>
      <c r="D329" s="25">
        <v>0.0</v>
      </c>
      <c r="E329" s="33"/>
    </row>
    <row r="330" ht="15.75" hidden="1" customHeight="1">
      <c r="A330" s="28" t="s">
        <v>3082</v>
      </c>
      <c r="B330" s="23">
        <v>51307.0</v>
      </c>
      <c r="C330" s="7">
        <v>51307.0</v>
      </c>
      <c r="D330" s="25">
        <v>0.0</v>
      </c>
      <c r="E330" s="33"/>
    </row>
    <row r="331" ht="15.75" hidden="1" customHeight="1">
      <c r="A331" s="28" t="s">
        <v>3084</v>
      </c>
      <c r="B331" s="23">
        <v>3308.0</v>
      </c>
      <c r="C331" s="7">
        <v>3308.0</v>
      </c>
      <c r="D331" s="25">
        <v>0.0</v>
      </c>
      <c r="E331" s="33"/>
    </row>
    <row r="332" ht="15.75" hidden="1" customHeight="1">
      <c r="A332" s="28" t="s">
        <v>3085</v>
      </c>
      <c r="B332" s="23">
        <v>10376.0</v>
      </c>
      <c r="C332" s="7">
        <v>10376.0</v>
      </c>
      <c r="D332" s="25">
        <v>0.0</v>
      </c>
      <c r="E332" s="33"/>
    </row>
    <row r="333" ht="15.75" hidden="1" customHeight="1">
      <c r="A333" s="29" t="s">
        <v>3086</v>
      </c>
      <c r="B333" s="23">
        <v>218235.0</v>
      </c>
      <c r="C333" s="7">
        <v>217443.0</v>
      </c>
      <c r="D333" s="25">
        <v>-792.0</v>
      </c>
      <c r="E333" s="33"/>
    </row>
    <row r="334" ht="15.75" hidden="1" customHeight="1">
      <c r="A334" s="30" t="s">
        <v>3087</v>
      </c>
      <c r="B334" s="34">
        <v>3.0</v>
      </c>
      <c r="C334" s="35">
        <v>5.0</v>
      </c>
      <c r="D334" s="49">
        <v>2.0</v>
      </c>
      <c r="E334" s="37"/>
    </row>
    <row r="335" ht="15.75" hidden="1" customHeight="1"/>
    <row r="336" ht="15.75" hidden="1" customHeight="1"/>
    <row r="337" ht="15.75" hidden="1" customHeight="1">
      <c r="A337" s="3" t="s">
        <v>3090</v>
      </c>
      <c r="B337" s="4"/>
      <c r="C337" s="4"/>
      <c r="D337" s="4"/>
      <c r="E337" s="5"/>
    </row>
    <row r="338" ht="15.75" hidden="1" customHeight="1">
      <c r="A338" s="8"/>
      <c r="B338" s="9"/>
      <c r="C338" s="9"/>
      <c r="D338" s="9"/>
      <c r="E338" s="10"/>
    </row>
    <row r="339" ht="15.75" hidden="1" customHeight="1">
      <c r="A339" s="3" t="s">
        <v>3061</v>
      </c>
      <c r="B339" s="4"/>
      <c r="C339" s="4"/>
      <c r="D339" s="4"/>
      <c r="E339" s="5"/>
    </row>
    <row r="340" ht="15.75" hidden="1" customHeight="1">
      <c r="A340" s="8"/>
      <c r="B340" s="9"/>
      <c r="C340" s="9"/>
      <c r="D340" s="9"/>
      <c r="E340" s="10"/>
    </row>
    <row r="341" ht="15.75" hidden="1" customHeight="1">
      <c r="A341" s="11">
        <v>45600.0</v>
      </c>
      <c r="B341" s="4"/>
      <c r="C341" s="12" t="s">
        <v>3062</v>
      </c>
      <c r="D341" s="13">
        <v>45606.0</v>
      </c>
      <c r="E341" s="5"/>
    </row>
    <row r="342" ht="15.75" hidden="1" customHeight="1">
      <c r="A342" s="8"/>
      <c r="B342" s="9"/>
      <c r="C342" s="14"/>
      <c r="D342" s="9"/>
      <c r="E342" s="10"/>
    </row>
    <row r="343" ht="15.75" hidden="1" customHeight="1">
      <c r="A343" s="44" t="s">
        <v>3898</v>
      </c>
      <c r="B343" s="5"/>
      <c r="C343" s="14"/>
      <c r="D343" s="45" t="s">
        <v>3899</v>
      </c>
      <c r="E343" s="5"/>
    </row>
    <row r="344" ht="15.75" hidden="1" customHeight="1">
      <c r="A344" s="8"/>
      <c r="B344" s="10"/>
      <c r="C344" s="14"/>
      <c r="D344" s="9"/>
      <c r="E344" s="10"/>
    </row>
    <row r="345" ht="15.75" hidden="1" customHeight="1">
      <c r="A345" s="17" t="s">
        <v>3063</v>
      </c>
      <c r="B345" s="4"/>
      <c r="C345" s="4"/>
      <c r="D345" s="4"/>
      <c r="E345" s="5"/>
    </row>
    <row r="346" ht="15.75" hidden="1" customHeight="1">
      <c r="A346" s="18" t="s">
        <v>3064</v>
      </c>
      <c r="B346" s="19" t="s">
        <v>3065</v>
      </c>
      <c r="C346" s="20" t="s">
        <v>3066</v>
      </c>
      <c r="D346" s="19" t="s">
        <v>3067</v>
      </c>
      <c r="E346" s="21" t="s">
        <v>13</v>
      </c>
    </row>
    <row r="347" ht="15.75" hidden="1" customHeight="1">
      <c r="A347" s="22" t="s">
        <v>3068</v>
      </c>
      <c r="B347" s="23">
        <v>38228.0</v>
      </c>
      <c r="C347" s="24">
        <v>38236.0</v>
      </c>
      <c r="D347" s="25">
        <v>8.0</v>
      </c>
      <c r="E347" s="33"/>
    </row>
    <row r="348" ht="15.75" hidden="1" customHeight="1">
      <c r="A348" s="22" t="s">
        <v>3069</v>
      </c>
      <c r="B348" s="23">
        <v>29330.0</v>
      </c>
      <c r="C348" s="24">
        <v>29330.0</v>
      </c>
      <c r="D348" s="25">
        <v>0.0</v>
      </c>
      <c r="E348" s="33"/>
    </row>
    <row r="349" ht="15.75" hidden="1" customHeight="1">
      <c r="A349" s="22" t="s">
        <v>3070</v>
      </c>
      <c r="B349" s="23">
        <v>0.0</v>
      </c>
      <c r="C349" s="24"/>
      <c r="D349" s="25">
        <v>0.0</v>
      </c>
      <c r="E349" s="33"/>
    </row>
    <row r="350" ht="15.75" hidden="1" customHeight="1">
      <c r="A350" s="22" t="s">
        <v>3072</v>
      </c>
      <c r="B350" s="23">
        <v>0.0</v>
      </c>
      <c r="C350" s="24"/>
      <c r="D350" s="25">
        <v>0.0</v>
      </c>
      <c r="E350" s="33"/>
    </row>
    <row r="351" ht="15.75" hidden="1" customHeight="1">
      <c r="A351" s="27" t="s">
        <v>3074</v>
      </c>
      <c r="B351" s="23">
        <v>0.0</v>
      </c>
      <c r="C351" s="24"/>
      <c r="D351" s="25">
        <v>0.0</v>
      </c>
      <c r="E351" s="33"/>
    </row>
    <row r="352" ht="15.75" hidden="1" customHeight="1">
      <c r="A352" s="27" t="s">
        <v>3075</v>
      </c>
      <c r="B352" s="23">
        <v>0.0</v>
      </c>
      <c r="C352" s="24"/>
      <c r="D352" s="25">
        <v>0.0</v>
      </c>
      <c r="E352" s="33"/>
    </row>
    <row r="353" ht="15.75" hidden="1" customHeight="1">
      <c r="A353" s="27" t="s">
        <v>3077</v>
      </c>
      <c r="B353" s="23">
        <v>120.0</v>
      </c>
      <c r="C353" s="24"/>
      <c r="D353" s="25">
        <v>-120.0</v>
      </c>
      <c r="E353" s="33"/>
    </row>
    <row r="354" ht="15.75" hidden="1" customHeight="1">
      <c r="A354" s="27" t="s">
        <v>3078</v>
      </c>
      <c r="B354" s="23">
        <v>5800.0</v>
      </c>
      <c r="C354" s="24">
        <v>5920.0</v>
      </c>
      <c r="D354" s="25">
        <v>120.0</v>
      </c>
      <c r="E354" s="33"/>
    </row>
    <row r="355" ht="15.75" hidden="1" customHeight="1">
      <c r="A355" s="28" t="s">
        <v>3079</v>
      </c>
      <c r="B355" s="23">
        <v>82985.0</v>
      </c>
      <c r="C355" s="23">
        <v>82985.0</v>
      </c>
      <c r="D355" s="25">
        <v>0.0</v>
      </c>
      <c r="E355" s="33"/>
    </row>
    <row r="356" ht="15.75" hidden="1" customHeight="1">
      <c r="A356" s="28" t="s">
        <v>3080</v>
      </c>
      <c r="B356" s="23">
        <v>27970.0</v>
      </c>
      <c r="C356" s="7">
        <v>27970.0</v>
      </c>
      <c r="D356" s="25">
        <v>0.0</v>
      </c>
      <c r="E356" s="33"/>
    </row>
    <row r="357" ht="15.75" hidden="1" customHeight="1">
      <c r="A357" s="28" t="s">
        <v>3081</v>
      </c>
      <c r="B357" s="23">
        <v>131192.0</v>
      </c>
      <c r="C357" s="7">
        <v>131192.0</v>
      </c>
      <c r="D357" s="25">
        <v>0.0</v>
      </c>
      <c r="E357" s="33"/>
    </row>
    <row r="358" ht="15.75" hidden="1" customHeight="1">
      <c r="A358" s="28" t="s">
        <v>3082</v>
      </c>
      <c r="B358" s="23">
        <v>89055.0</v>
      </c>
      <c r="C358" s="7">
        <v>89055.0</v>
      </c>
      <c r="D358" s="25">
        <v>0.0</v>
      </c>
      <c r="E358" s="33"/>
    </row>
    <row r="359" ht="15.75" hidden="1" customHeight="1">
      <c r="A359" s="28" t="s">
        <v>3084</v>
      </c>
      <c r="B359" s="23">
        <v>4479.0</v>
      </c>
      <c r="C359" s="7">
        <v>4479.0</v>
      </c>
      <c r="D359" s="25">
        <v>0.0</v>
      </c>
      <c r="E359" s="33"/>
    </row>
    <row r="360" ht="15.75" hidden="1" customHeight="1">
      <c r="A360" s="28" t="s">
        <v>3085</v>
      </c>
      <c r="B360" s="23">
        <v>19117.0</v>
      </c>
      <c r="C360" s="7">
        <v>19117.0</v>
      </c>
      <c r="D360" s="25">
        <v>0.0</v>
      </c>
      <c r="E360" s="33"/>
    </row>
    <row r="361" ht="15.75" hidden="1" customHeight="1">
      <c r="A361" s="29" t="s">
        <v>3086</v>
      </c>
      <c r="B361" s="23">
        <v>409159.0</v>
      </c>
      <c r="C361" s="7">
        <v>409159.0</v>
      </c>
      <c r="D361" s="25">
        <v>0.0</v>
      </c>
      <c r="E361" s="33"/>
    </row>
    <row r="362" ht="15.75" hidden="1" customHeight="1">
      <c r="A362" s="30" t="s">
        <v>3087</v>
      </c>
      <c r="B362" s="34">
        <v>0.0</v>
      </c>
      <c r="C362" s="35">
        <v>8.0</v>
      </c>
      <c r="D362" s="49">
        <v>8.0</v>
      </c>
      <c r="E362" s="37"/>
    </row>
    <row r="363" ht="15.75" hidden="1" customHeight="1"/>
    <row r="364" ht="15.75" hidden="1" customHeight="1"/>
    <row r="365" ht="15.75" hidden="1" customHeight="1">
      <c r="A365" s="3" t="s">
        <v>3090</v>
      </c>
      <c r="B365" s="4"/>
      <c r="C365" s="4"/>
      <c r="D365" s="4"/>
      <c r="E365" s="5"/>
    </row>
    <row r="366" ht="15.75" hidden="1" customHeight="1">
      <c r="A366" s="8"/>
      <c r="B366" s="9"/>
      <c r="C366" s="9"/>
      <c r="D366" s="9"/>
      <c r="E366" s="10"/>
    </row>
    <row r="367" ht="15.75" hidden="1" customHeight="1">
      <c r="A367" s="3" t="s">
        <v>3061</v>
      </c>
      <c r="B367" s="4"/>
      <c r="C367" s="4"/>
      <c r="D367" s="4"/>
      <c r="E367" s="5"/>
    </row>
    <row r="368" ht="15.75" hidden="1" customHeight="1">
      <c r="A368" s="8"/>
      <c r="B368" s="9"/>
      <c r="C368" s="9"/>
      <c r="D368" s="9"/>
      <c r="E368" s="10"/>
    </row>
    <row r="369" ht="15.75" hidden="1" customHeight="1">
      <c r="A369" s="11">
        <v>45607.0</v>
      </c>
      <c r="B369" s="4"/>
      <c r="C369" s="12" t="s">
        <v>3062</v>
      </c>
      <c r="D369" s="13">
        <v>45613.0</v>
      </c>
      <c r="E369" s="5"/>
    </row>
    <row r="370" ht="15.75" hidden="1" customHeight="1">
      <c r="A370" s="8"/>
      <c r="B370" s="9"/>
      <c r="C370" s="14"/>
      <c r="D370" s="9"/>
      <c r="E370" s="10"/>
    </row>
    <row r="371" ht="15.75" hidden="1" customHeight="1">
      <c r="A371" s="44" t="s">
        <v>3898</v>
      </c>
      <c r="B371" s="5"/>
      <c r="C371" s="14"/>
      <c r="D371" s="45" t="s">
        <v>3899</v>
      </c>
      <c r="E371" s="5"/>
    </row>
    <row r="372" ht="15.75" hidden="1" customHeight="1">
      <c r="A372" s="8"/>
      <c r="B372" s="10"/>
      <c r="C372" s="14"/>
      <c r="D372" s="9"/>
      <c r="E372" s="10"/>
    </row>
    <row r="373" ht="15.75" hidden="1" customHeight="1">
      <c r="A373" s="17" t="s">
        <v>3063</v>
      </c>
      <c r="B373" s="4"/>
      <c r="C373" s="4"/>
      <c r="D373" s="4"/>
      <c r="E373" s="5"/>
    </row>
    <row r="374" ht="15.75" hidden="1" customHeight="1">
      <c r="A374" s="18" t="s">
        <v>3064</v>
      </c>
      <c r="B374" s="19" t="s">
        <v>3065</v>
      </c>
      <c r="C374" s="20" t="s">
        <v>3066</v>
      </c>
      <c r="D374" s="19" t="s">
        <v>3067</v>
      </c>
      <c r="E374" s="21" t="s">
        <v>13</v>
      </c>
    </row>
    <row r="375" ht="15.75" hidden="1" customHeight="1">
      <c r="A375" s="22" t="s">
        <v>3068</v>
      </c>
      <c r="B375" s="23">
        <v>25525.0</v>
      </c>
      <c r="C375" s="24">
        <v>23340.0</v>
      </c>
      <c r="D375" s="25">
        <v>-2185.0</v>
      </c>
      <c r="E375" s="33"/>
    </row>
    <row r="376" ht="15.75" hidden="1" customHeight="1">
      <c r="A376" s="22" t="s">
        <v>3069</v>
      </c>
      <c r="B376" s="23">
        <v>33051.0</v>
      </c>
      <c r="C376" s="24">
        <v>33051.0</v>
      </c>
      <c r="D376" s="25">
        <v>0.0</v>
      </c>
      <c r="E376" s="33"/>
    </row>
    <row r="377" ht="15.75" hidden="1" customHeight="1">
      <c r="A377" s="22" t="s">
        <v>3070</v>
      </c>
      <c r="B377" s="23">
        <v>755.0</v>
      </c>
      <c r="C377" s="24">
        <v>840.0</v>
      </c>
      <c r="D377" s="25">
        <v>85.0</v>
      </c>
      <c r="E377" s="33"/>
    </row>
    <row r="378" ht="15.75" hidden="1" customHeight="1">
      <c r="A378" s="22" t="s">
        <v>3072</v>
      </c>
      <c r="B378" s="23">
        <v>0.0</v>
      </c>
      <c r="C378" s="24"/>
      <c r="D378" s="25">
        <v>0.0</v>
      </c>
      <c r="E378" s="33"/>
    </row>
    <row r="379" ht="15.75" hidden="1" customHeight="1">
      <c r="A379" s="27" t="s">
        <v>3074</v>
      </c>
      <c r="B379" s="23">
        <v>0.0</v>
      </c>
      <c r="C379" s="24"/>
      <c r="D379" s="25">
        <v>0.0</v>
      </c>
      <c r="E379" s="33"/>
    </row>
    <row r="380" ht="15.75" hidden="1" customHeight="1">
      <c r="A380" s="27" t="s">
        <v>3075</v>
      </c>
      <c r="B380" s="23">
        <v>2835.0</v>
      </c>
      <c r="C380" s="24">
        <v>2835.0</v>
      </c>
      <c r="D380" s="25">
        <v>0.0</v>
      </c>
      <c r="E380" s="33"/>
    </row>
    <row r="381" ht="15.75" hidden="1" customHeight="1">
      <c r="A381" s="27" t="s">
        <v>3077</v>
      </c>
      <c r="B381" s="23">
        <v>349.0</v>
      </c>
      <c r="C381" s="24">
        <v>309.0</v>
      </c>
      <c r="D381" s="25">
        <v>-40.0</v>
      </c>
      <c r="E381" s="33"/>
    </row>
    <row r="382" ht="15.75" hidden="1" customHeight="1">
      <c r="A382" s="27" t="s">
        <v>3078</v>
      </c>
      <c r="B382" s="23">
        <v>4920.0</v>
      </c>
      <c r="C382" s="24">
        <v>5040.0</v>
      </c>
      <c r="D382" s="25">
        <v>120.0</v>
      </c>
      <c r="E382" s="33"/>
    </row>
    <row r="383" ht="15.75" hidden="1" customHeight="1">
      <c r="A383" s="28" t="s">
        <v>3079</v>
      </c>
      <c r="B383" s="23">
        <v>106871.0</v>
      </c>
      <c r="C383" s="23">
        <v>106871.0</v>
      </c>
      <c r="D383" s="25">
        <v>0.0</v>
      </c>
      <c r="E383" s="33"/>
    </row>
    <row r="384" ht="15.75" hidden="1" customHeight="1">
      <c r="A384" s="28" t="s">
        <v>3080</v>
      </c>
      <c r="B384" s="23">
        <v>36473.0</v>
      </c>
      <c r="C384" s="7">
        <v>36473.0</v>
      </c>
      <c r="D384" s="25">
        <v>0.0</v>
      </c>
      <c r="E384" s="33"/>
    </row>
    <row r="385" ht="15.75" hidden="1" customHeight="1">
      <c r="A385" s="28" t="s">
        <v>3081</v>
      </c>
      <c r="B385" s="23">
        <v>143305.0</v>
      </c>
      <c r="C385" s="7">
        <v>142777.0</v>
      </c>
      <c r="D385" s="25">
        <v>-528.0</v>
      </c>
      <c r="E385" s="33"/>
    </row>
    <row r="386" ht="15.75" hidden="1" customHeight="1">
      <c r="A386" s="28" t="s">
        <v>3082</v>
      </c>
      <c r="B386" s="23">
        <v>73932.0</v>
      </c>
      <c r="C386" s="7">
        <v>74265.0</v>
      </c>
      <c r="D386" s="25">
        <v>333.0</v>
      </c>
      <c r="E386" s="33"/>
    </row>
    <row r="387" ht="15.75" hidden="1" customHeight="1">
      <c r="A387" s="28" t="s">
        <v>3084</v>
      </c>
      <c r="B387" s="23">
        <v>5134.0</v>
      </c>
      <c r="C387" s="7">
        <v>5134.0</v>
      </c>
      <c r="D387" s="25">
        <v>0.0</v>
      </c>
      <c r="E387" s="33"/>
    </row>
    <row r="388" ht="15.75" hidden="1" customHeight="1">
      <c r="A388" s="28" t="s">
        <v>3085</v>
      </c>
      <c r="B388" s="23">
        <v>17073.0</v>
      </c>
      <c r="C388" s="7">
        <v>17073.0</v>
      </c>
      <c r="D388" s="25">
        <v>0.0</v>
      </c>
      <c r="E388" s="33"/>
    </row>
    <row r="389" ht="15.75" hidden="1" customHeight="1">
      <c r="A389" s="29" t="s">
        <v>3086</v>
      </c>
      <c r="B389" s="23">
        <v>433147.9</v>
      </c>
      <c r="C389" s="7">
        <v>432952.9</v>
      </c>
      <c r="D389" s="25">
        <v>-195.0</v>
      </c>
      <c r="E389" s="33"/>
    </row>
    <row r="390" ht="15.75" hidden="1" customHeight="1">
      <c r="A390" s="30" t="s">
        <v>3087</v>
      </c>
      <c r="B390" s="34">
        <v>2.1000000000058208</v>
      </c>
      <c r="C390" s="35">
        <v>-2017.9000000000233</v>
      </c>
      <c r="D390" s="49">
        <v>-2020.000000000029</v>
      </c>
      <c r="E390" s="37"/>
    </row>
    <row r="391" ht="15.75" hidden="1" customHeight="1"/>
    <row r="392" ht="15.75" hidden="1" customHeight="1"/>
    <row r="393" ht="15.75" hidden="1" customHeight="1">
      <c r="A393" s="3" t="s">
        <v>3090</v>
      </c>
      <c r="B393" s="4"/>
      <c r="C393" s="4"/>
      <c r="D393" s="4"/>
      <c r="E393" s="5"/>
    </row>
    <row r="394" ht="15.75" hidden="1" customHeight="1">
      <c r="A394" s="8"/>
      <c r="B394" s="9"/>
      <c r="C394" s="9"/>
      <c r="D394" s="9"/>
      <c r="E394" s="10"/>
    </row>
    <row r="395" ht="15.75" hidden="1" customHeight="1">
      <c r="A395" s="3" t="s">
        <v>3061</v>
      </c>
      <c r="B395" s="4"/>
      <c r="C395" s="4"/>
      <c r="D395" s="4"/>
      <c r="E395" s="5"/>
    </row>
    <row r="396" ht="15.75" hidden="1" customHeight="1">
      <c r="A396" s="8"/>
      <c r="B396" s="9"/>
      <c r="C396" s="9"/>
      <c r="D396" s="9"/>
      <c r="E396" s="10"/>
    </row>
    <row r="397" ht="15.75" hidden="1" customHeight="1">
      <c r="A397" s="11">
        <v>45607.0</v>
      </c>
      <c r="B397" s="4"/>
      <c r="C397" s="12" t="s">
        <v>3062</v>
      </c>
      <c r="D397" s="13">
        <v>45613.0</v>
      </c>
      <c r="E397" s="5"/>
    </row>
    <row r="398" ht="15.75" hidden="1" customHeight="1">
      <c r="A398" s="8"/>
      <c r="B398" s="9"/>
      <c r="C398" s="14"/>
      <c r="D398" s="9"/>
      <c r="E398" s="10"/>
    </row>
    <row r="399" ht="15.75" hidden="1" customHeight="1">
      <c r="A399" s="44" t="s">
        <v>3898</v>
      </c>
      <c r="B399" s="5"/>
      <c r="C399" s="14"/>
      <c r="D399" s="45" t="s">
        <v>3899</v>
      </c>
      <c r="E399" s="5"/>
    </row>
    <row r="400" ht="15.75" hidden="1" customHeight="1">
      <c r="A400" s="8"/>
      <c r="B400" s="10"/>
      <c r="C400" s="14"/>
      <c r="D400" s="9"/>
      <c r="E400" s="10"/>
    </row>
    <row r="401" ht="15.75" hidden="1" customHeight="1">
      <c r="A401" s="17" t="s">
        <v>3063</v>
      </c>
      <c r="B401" s="4"/>
      <c r="C401" s="4"/>
      <c r="D401" s="4"/>
      <c r="E401" s="5"/>
    </row>
    <row r="402" ht="15.75" hidden="1" customHeight="1">
      <c r="A402" s="18" t="s">
        <v>3064</v>
      </c>
      <c r="B402" s="19" t="s">
        <v>3065</v>
      </c>
      <c r="C402" s="20" t="s">
        <v>3066</v>
      </c>
      <c r="D402" s="19" t="s">
        <v>3067</v>
      </c>
      <c r="E402" s="21" t="s">
        <v>13</v>
      </c>
    </row>
    <row r="403" ht="15.75" hidden="1" customHeight="1">
      <c r="A403" s="22" t="s">
        <v>3068</v>
      </c>
      <c r="B403" s="23">
        <v>25525.0</v>
      </c>
      <c r="C403" s="24">
        <v>25340.0</v>
      </c>
      <c r="D403" s="25">
        <v>-185.0</v>
      </c>
      <c r="E403" s="33"/>
    </row>
    <row r="404" ht="15.75" hidden="1" customHeight="1">
      <c r="A404" s="22" t="s">
        <v>3069</v>
      </c>
      <c r="B404" s="23">
        <v>33051.0</v>
      </c>
      <c r="C404" s="24">
        <v>33051.0</v>
      </c>
      <c r="D404" s="25">
        <v>0.0</v>
      </c>
      <c r="E404" s="33"/>
    </row>
    <row r="405" ht="15.75" hidden="1" customHeight="1">
      <c r="A405" s="22" t="s">
        <v>3070</v>
      </c>
      <c r="B405" s="23">
        <v>755.0</v>
      </c>
      <c r="C405" s="24">
        <v>840.0</v>
      </c>
      <c r="D405" s="25">
        <v>85.0</v>
      </c>
      <c r="E405" s="33"/>
    </row>
    <row r="406" ht="15.75" hidden="1" customHeight="1">
      <c r="A406" s="22" t="s">
        <v>3072</v>
      </c>
      <c r="B406" s="23">
        <v>0.0</v>
      </c>
      <c r="C406" s="24"/>
      <c r="D406" s="25">
        <v>0.0</v>
      </c>
      <c r="E406" s="33"/>
    </row>
    <row r="407" ht="15.75" hidden="1" customHeight="1">
      <c r="A407" s="27" t="s">
        <v>3074</v>
      </c>
      <c r="B407" s="23">
        <v>0.0</v>
      </c>
      <c r="C407" s="24"/>
      <c r="D407" s="25">
        <v>0.0</v>
      </c>
      <c r="E407" s="33"/>
    </row>
    <row r="408" ht="15.75" hidden="1" customHeight="1">
      <c r="A408" s="27" t="s">
        <v>3075</v>
      </c>
      <c r="B408" s="23">
        <v>2835.0</v>
      </c>
      <c r="C408" s="24">
        <v>2835.0</v>
      </c>
      <c r="D408" s="25">
        <v>0.0</v>
      </c>
      <c r="E408" s="33"/>
    </row>
    <row r="409" ht="15.75" hidden="1" customHeight="1">
      <c r="A409" s="27" t="s">
        <v>3077</v>
      </c>
      <c r="B409" s="23">
        <v>349.0</v>
      </c>
      <c r="C409" s="24">
        <v>309.0</v>
      </c>
      <c r="D409" s="25">
        <v>-40.0</v>
      </c>
      <c r="E409" s="33"/>
    </row>
    <row r="410" ht="15.75" hidden="1" customHeight="1">
      <c r="A410" s="27" t="s">
        <v>3078</v>
      </c>
      <c r="B410" s="23">
        <v>4920.0</v>
      </c>
      <c r="C410" s="24">
        <v>5040.0</v>
      </c>
      <c r="D410" s="25">
        <v>120.0</v>
      </c>
      <c r="E410" s="33"/>
    </row>
    <row r="411" ht="15.75" hidden="1" customHeight="1">
      <c r="A411" s="28" t="s">
        <v>3079</v>
      </c>
      <c r="B411" s="23">
        <v>106871.0</v>
      </c>
      <c r="C411" s="23">
        <v>106871.0</v>
      </c>
      <c r="D411" s="25">
        <v>0.0</v>
      </c>
      <c r="E411" s="33"/>
    </row>
    <row r="412" ht="15.75" hidden="1" customHeight="1">
      <c r="A412" s="28" t="s">
        <v>3080</v>
      </c>
      <c r="B412" s="23">
        <v>36473.0</v>
      </c>
      <c r="C412" s="7">
        <v>36473.0</v>
      </c>
      <c r="D412" s="25">
        <v>0.0</v>
      </c>
      <c r="E412" s="33"/>
    </row>
    <row r="413" ht="15.75" hidden="1" customHeight="1">
      <c r="A413" s="28" t="s">
        <v>3081</v>
      </c>
      <c r="B413" s="23">
        <v>143305.0</v>
      </c>
      <c r="C413" s="7">
        <v>142777.0</v>
      </c>
      <c r="D413" s="25">
        <v>-528.0</v>
      </c>
      <c r="E413" s="33"/>
    </row>
    <row r="414" ht="15.75" hidden="1" customHeight="1">
      <c r="A414" s="28" t="s">
        <v>3082</v>
      </c>
      <c r="B414" s="23">
        <v>73932.0</v>
      </c>
      <c r="C414" s="7">
        <v>74265.0</v>
      </c>
      <c r="D414" s="25">
        <v>333.0</v>
      </c>
      <c r="E414" s="33"/>
    </row>
    <row r="415" ht="15.75" hidden="1" customHeight="1">
      <c r="A415" s="28" t="s">
        <v>3084</v>
      </c>
      <c r="B415" s="23">
        <v>5134.0</v>
      </c>
      <c r="C415" s="7">
        <v>5134.0</v>
      </c>
      <c r="D415" s="25">
        <v>0.0</v>
      </c>
      <c r="E415" s="33"/>
    </row>
    <row r="416" ht="15.75" hidden="1" customHeight="1">
      <c r="A416" s="28" t="s">
        <v>3085</v>
      </c>
      <c r="B416" s="23">
        <v>17073.0</v>
      </c>
      <c r="C416" s="7">
        <v>17073.0</v>
      </c>
      <c r="D416" s="25">
        <v>0.0</v>
      </c>
      <c r="E416" s="33"/>
    </row>
    <row r="417" ht="15.75" hidden="1" customHeight="1">
      <c r="A417" s="29" t="s">
        <v>3086</v>
      </c>
      <c r="B417" s="23">
        <v>433147.9</v>
      </c>
      <c r="C417" s="7">
        <v>432952.9</v>
      </c>
      <c r="D417" s="25">
        <v>-195.0</v>
      </c>
      <c r="E417" s="33"/>
    </row>
    <row r="418" ht="15.75" hidden="1" customHeight="1">
      <c r="A418" s="30" t="s">
        <v>3087</v>
      </c>
      <c r="B418" s="34">
        <v>2.1000000000058208</v>
      </c>
      <c r="C418" s="35">
        <v>-17.900000000023283</v>
      </c>
      <c r="D418" s="49">
        <v>-20.000000000029104</v>
      </c>
      <c r="E418" s="37"/>
    </row>
    <row r="419" ht="15.75" hidden="1" customHeight="1"/>
    <row r="420" ht="15.75" hidden="1" customHeight="1"/>
    <row r="421" ht="15.75" hidden="1" customHeight="1">
      <c r="A421" s="3" t="s">
        <v>3090</v>
      </c>
      <c r="B421" s="4"/>
      <c r="C421" s="4"/>
      <c r="D421" s="4"/>
      <c r="E421" s="5"/>
    </row>
    <row r="422" ht="15.75" hidden="1" customHeight="1">
      <c r="A422" s="8"/>
      <c r="B422" s="9"/>
      <c r="C422" s="9"/>
      <c r="D422" s="9"/>
      <c r="E422" s="10"/>
    </row>
    <row r="423" ht="15.75" hidden="1" customHeight="1">
      <c r="A423" s="3" t="s">
        <v>3061</v>
      </c>
      <c r="B423" s="4"/>
      <c r="C423" s="4"/>
      <c r="D423" s="4"/>
      <c r="E423" s="5"/>
    </row>
    <row r="424" ht="15.75" hidden="1" customHeight="1">
      <c r="A424" s="8"/>
      <c r="B424" s="9"/>
      <c r="C424" s="9"/>
      <c r="D424" s="9"/>
      <c r="E424" s="10"/>
    </row>
    <row r="425" ht="15.75" hidden="1" customHeight="1">
      <c r="A425" s="11">
        <v>45614.0</v>
      </c>
      <c r="B425" s="4"/>
      <c r="C425" s="12" t="s">
        <v>3062</v>
      </c>
      <c r="D425" s="13">
        <v>45620.0</v>
      </c>
      <c r="E425" s="5"/>
    </row>
    <row r="426" ht="15.75" hidden="1" customHeight="1">
      <c r="A426" s="8"/>
      <c r="B426" s="9"/>
      <c r="C426" s="14"/>
      <c r="D426" s="9"/>
      <c r="E426" s="10"/>
    </row>
    <row r="427" ht="15.75" hidden="1" customHeight="1">
      <c r="A427" s="44" t="s">
        <v>3898</v>
      </c>
      <c r="B427" s="5"/>
      <c r="C427" s="14"/>
      <c r="D427" s="45" t="s">
        <v>3899</v>
      </c>
      <c r="E427" s="5"/>
    </row>
    <row r="428" ht="15.75" hidden="1" customHeight="1">
      <c r="A428" s="8"/>
      <c r="B428" s="10"/>
      <c r="C428" s="14"/>
      <c r="D428" s="9"/>
      <c r="E428" s="10"/>
    </row>
    <row r="429" ht="15.75" hidden="1" customHeight="1">
      <c r="A429" s="17" t="s">
        <v>3063</v>
      </c>
      <c r="B429" s="4"/>
      <c r="C429" s="4"/>
      <c r="D429" s="4"/>
      <c r="E429" s="5"/>
    </row>
    <row r="430" ht="15.75" hidden="1" customHeight="1">
      <c r="A430" s="18" t="s">
        <v>3064</v>
      </c>
      <c r="B430" s="19" t="s">
        <v>3065</v>
      </c>
      <c r="C430" s="20" t="s">
        <v>3066</v>
      </c>
      <c r="D430" s="19" t="s">
        <v>3067</v>
      </c>
      <c r="E430" s="21" t="s">
        <v>13</v>
      </c>
    </row>
    <row r="431" ht="15.75" hidden="1" customHeight="1">
      <c r="A431" s="22" t="s">
        <v>3068</v>
      </c>
      <c r="B431" s="23">
        <v>25594.0</v>
      </c>
      <c r="C431" s="24">
        <v>25602.0</v>
      </c>
      <c r="D431" s="25">
        <v>8.0</v>
      </c>
      <c r="E431" s="33"/>
    </row>
    <row r="432" ht="15.75" hidden="1" customHeight="1">
      <c r="A432" s="22" t="s">
        <v>3069</v>
      </c>
      <c r="B432" s="23">
        <v>26521.0</v>
      </c>
      <c r="C432" s="24">
        <v>26521.0</v>
      </c>
      <c r="D432" s="25">
        <v>0.0</v>
      </c>
      <c r="E432" s="33"/>
    </row>
    <row r="433" ht="15.75" hidden="1" customHeight="1">
      <c r="A433" s="22" t="s">
        <v>3070</v>
      </c>
      <c r="B433" s="23">
        <v>250.0</v>
      </c>
      <c r="C433" s="24">
        <v>250.0</v>
      </c>
      <c r="D433" s="25">
        <v>0.0</v>
      </c>
      <c r="E433" s="33"/>
    </row>
    <row r="434" ht="15.75" hidden="1" customHeight="1">
      <c r="A434" s="22" t="s">
        <v>3072</v>
      </c>
      <c r="B434" s="23">
        <v>0.0</v>
      </c>
      <c r="C434" s="24"/>
      <c r="D434" s="25">
        <v>0.0</v>
      </c>
      <c r="E434" s="33"/>
    </row>
    <row r="435" ht="15.75" hidden="1" customHeight="1">
      <c r="A435" s="27" t="s">
        <v>3074</v>
      </c>
      <c r="B435" s="23">
        <v>0.0</v>
      </c>
      <c r="C435" s="24"/>
      <c r="D435" s="25">
        <v>0.0</v>
      </c>
      <c r="E435" s="33"/>
    </row>
    <row r="436" ht="15.75" hidden="1" customHeight="1">
      <c r="A436" s="27" t="s">
        <v>3075</v>
      </c>
      <c r="B436" s="23">
        <v>210.0</v>
      </c>
      <c r="C436" s="24">
        <v>360.0</v>
      </c>
      <c r="D436" s="25">
        <v>150.0</v>
      </c>
      <c r="E436" s="33"/>
    </row>
    <row r="437" ht="15.75" hidden="1" customHeight="1">
      <c r="A437" s="27" t="s">
        <v>3077</v>
      </c>
      <c r="B437" s="23">
        <v>5330.0</v>
      </c>
      <c r="C437" s="24">
        <v>5100.0</v>
      </c>
      <c r="D437" s="25">
        <v>-230.0</v>
      </c>
      <c r="E437" s="26" t="s">
        <v>4059</v>
      </c>
    </row>
    <row r="438" ht="15.75" hidden="1" customHeight="1">
      <c r="A438" s="27" t="s">
        <v>3078</v>
      </c>
      <c r="B438" s="23">
        <v>4280.0</v>
      </c>
      <c r="C438" s="24">
        <v>4340.0</v>
      </c>
      <c r="D438" s="25">
        <v>60.0</v>
      </c>
      <c r="E438" s="33"/>
    </row>
    <row r="439" ht="15.75" hidden="1" customHeight="1">
      <c r="A439" s="28" t="s">
        <v>3079</v>
      </c>
      <c r="B439" s="23">
        <v>103896.0</v>
      </c>
      <c r="C439" s="23">
        <v>103896.0</v>
      </c>
      <c r="D439" s="25">
        <v>0.0</v>
      </c>
      <c r="E439" s="33"/>
    </row>
    <row r="440" ht="15.75" hidden="1" customHeight="1">
      <c r="A440" s="28" t="s">
        <v>3080</v>
      </c>
      <c r="B440" s="23">
        <v>43535.0</v>
      </c>
      <c r="C440" s="7">
        <v>43535.0</v>
      </c>
      <c r="D440" s="25">
        <v>0.0</v>
      </c>
      <c r="E440" s="33"/>
    </row>
    <row r="441" ht="15.75" hidden="1" customHeight="1">
      <c r="A441" s="28" t="s">
        <v>3081</v>
      </c>
      <c r="B441" s="23">
        <v>152434.0</v>
      </c>
      <c r="C441" s="7">
        <v>152434.0</v>
      </c>
      <c r="D441" s="25">
        <v>0.0</v>
      </c>
      <c r="E441" s="33"/>
    </row>
    <row r="442" ht="15.75" hidden="1" customHeight="1">
      <c r="A442" s="28" t="s">
        <v>3082</v>
      </c>
      <c r="B442" s="23">
        <v>85912.0</v>
      </c>
      <c r="C442" s="7">
        <v>85912.0</v>
      </c>
      <c r="D442" s="25">
        <v>0.0</v>
      </c>
      <c r="E442" s="33"/>
    </row>
    <row r="443" ht="15.75" hidden="1" customHeight="1">
      <c r="A443" s="28" t="s">
        <v>3084</v>
      </c>
      <c r="B443" s="23">
        <v>6674.0</v>
      </c>
      <c r="C443" s="7">
        <v>6674.0</v>
      </c>
      <c r="D443" s="25">
        <v>0.0</v>
      </c>
      <c r="E443" s="33"/>
    </row>
    <row r="444" ht="15.75" hidden="1" customHeight="1">
      <c r="A444" s="28" t="s">
        <v>3085</v>
      </c>
      <c r="B444" s="23">
        <v>18314.0</v>
      </c>
      <c r="C444" s="7">
        <v>18314.0</v>
      </c>
      <c r="D444" s="25">
        <v>0.0</v>
      </c>
      <c r="E444" s="33"/>
    </row>
    <row r="445" ht="15.75" hidden="1" customHeight="1">
      <c r="A445" s="29" t="s">
        <v>3086</v>
      </c>
      <c r="B445" s="23">
        <v>454635.0</v>
      </c>
      <c r="C445" s="7">
        <v>454635.0</v>
      </c>
      <c r="D445" s="25">
        <v>0.0</v>
      </c>
      <c r="E445" s="33"/>
    </row>
    <row r="446" ht="15.75" hidden="1" customHeight="1">
      <c r="A446" s="30" t="s">
        <v>3087</v>
      </c>
      <c r="B446" s="34">
        <v>1.0</v>
      </c>
      <c r="C446" s="35">
        <v>-11.0</v>
      </c>
      <c r="D446" s="49">
        <v>-12.0</v>
      </c>
      <c r="E446" s="37"/>
    </row>
    <row r="447" ht="15.75" hidden="1" customHeight="1"/>
    <row r="448" ht="15.75" hidden="1" customHeight="1"/>
    <row r="449" ht="15.75" hidden="1" customHeight="1">
      <c r="A449" s="3" t="s">
        <v>3090</v>
      </c>
      <c r="B449" s="4"/>
      <c r="C449" s="4"/>
      <c r="D449" s="4"/>
      <c r="E449" s="5"/>
    </row>
    <row r="450" ht="15.75" hidden="1" customHeight="1">
      <c r="A450" s="8"/>
      <c r="B450" s="9"/>
      <c r="C450" s="9"/>
      <c r="D450" s="9"/>
      <c r="E450" s="10"/>
    </row>
    <row r="451" ht="15.75" hidden="1" customHeight="1">
      <c r="A451" s="3" t="s">
        <v>3061</v>
      </c>
      <c r="B451" s="4"/>
      <c r="C451" s="4"/>
      <c r="D451" s="4"/>
      <c r="E451" s="5"/>
    </row>
    <row r="452" ht="15.75" hidden="1" customHeight="1">
      <c r="A452" s="8"/>
      <c r="B452" s="9"/>
      <c r="C452" s="9"/>
      <c r="D452" s="9"/>
      <c r="E452" s="10"/>
    </row>
    <row r="453" ht="15.75" hidden="1" customHeight="1">
      <c r="A453" s="11">
        <v>45621.0</v>
      </c>
      <c r="B453" s="4"/>
      <c r="C453" s="12" t="s">
        <v>3062</v>
      </c>
      <c r="D453" s="13">
        <v>45626.0</v>
      </c>
      <c r="E453" s="5"/>
    </row>
    <row r="454" ht="15.75" hidden="1" customHeight="1">
      <c r="A454" s="8"/>
      <c r="B454" s="9"/>
      <c r="C454" s="14"/>
      <c r="D454" s="9"/>
      <c r="E454" s="10"/>
    </row>
    <row r="455" ht="15.75" hidden="1" customHeight="1">
      <c r="A455" s="44" t="s">
        <v>3898</v>
      </c>
      <c r="B455" s="5"/>
      <c r="C455" s="14"/>
      <c r="D455" s="45" t="s">
        <v>3907</v>
      </c>
      <c r="E455" s="5"/>
    </row>
    <row r="456" ht="15.75" hidden="1" customHeight="1">
      <c r="A456" s="8"/>
      <c r="B456" s="10"/>
      <c r="C456" s="14"/>
      <c r="D456" s="9"/>
      <c r="E456" s="10"/>
    </row>
    <row r="457" ht="15.75" hidden="1" customHeight="1">
      <c r="A457" s="17" t="s">
        <v>3063</v>
      </c>
      <c r="B457" s="4"/>
      <c r="C457" s="4"/>
      <c r="D457" s="4"/>
      <c r="E457" s="5"/>
    </row>
    <row r="458" ht="15.75" hidden="1" customHeight="1">
      <c r="A458" s="18" t="s">
        <v>3064</v>
      </c>
      <c r="B458" s="19" t="s">
        <v>3065</v>
      </c>
      <c r="C458" s="20" t="s">
        <v>3066</v>
      </c>
      <c r="D458" s="19" t="s">
        <v>3067</v>
      </c>
      <c r="E458" s="21" t="s">
        <v>13</v>
      </c>
    </row>
    <row r="459" ht="15.75" hidden="1" customHeight="1">
      <c r="A459" s="22" t="s">
        <v>3068</v>
      </c>
      <c r="B459" s="23">
        <v>33797.0</v>
      </c>
      <c r="C459" s="24">
        <v>33800.0</v>
      </c>
      <c r="D459" s="25">
        <v>3.0</v>
      </c>
      <c r="E459" s="33"/>
    </row>
    <row r="460" ht="15.75" hidden="1" customHeight="1">
      <c r="A460" s="22" t="s">
        <v>3069</v>
      </c>
      <c r="B460" s="23">
        <v>23822.0</v>
      </c>
      <c r="C460" s="24">
        <v>23822.0</v>
      </c>
      <c r="D460" s="25">
        <v>0.0</v>
      </c>
      <c r="E460" s="33"/>
    </row>
    <row r="461" ht="15.75" hidden="1" customHeight="1">
      <c r="A461" s="22" t="s">
        <v>3070</v>
      </c>
      <c r="B461" s="23">
        <v>790.0</v>
      </c>
      <c r="C461" s="24">
        <v>790.0</v>
      </c>
      <c r="D461" s="25">
        <v>0.0</v>
      </c>
      <c r="E461" s="33"/>
    </row>
    <row r="462" ht="15.75" hidden="1" customHeight="1">
      <c r="A462" s="22" t="s">
        <v>3072</v>
      </c>
      <c r="B462" s="23">
        <v>0.0</v>
      </c>
      <c r="C462" s="24"/>
      <c r="D462" s="25">
        <v>0.0</v>
      </c>
      <c r="E462" s="33"/>
    </row>
    <row r="463" ht="15.75" hidden="1" customHeight="1">
      <c r="A463" s="27" t="s">
        <v>3074</v>
      </c>
      <c r="B463" s="23">
        <v>0.0</v>
      </c>
      <c r="C463" s="24"/>
      <c r="D463" s="25">
        <v>0.0</v>
      </c>
      <c r="E463" s="33"/>
    </row>
    <row r="464" ht="15.75" hidden="1" customHeight="1">
      <c r="A464" s="27" t="s">
        <v>3075</v>
      </c>
      <c r="B464" s="23">
        <v>2835.0</v>
      </c>
      <c r="C464" s="24">
        <v>2835.0</v>
      </c>
      <c r="D464" s="25">
        <v>0.0</v>
      </c>
      <c r="E464" s="33"/>
    </row>
    <row r="465" ht="15.75" hidden="1" customHeight="1">
      <c r="A465" s="27" t="s">
        <v>3077</v>
      </c>
      <c r="B465" s="23">
        <v>245.0</v>
      </c>
      <c r="C465" s="24">
        <v>205.0</v>
      </c>
      <c r="D465" s="25">
        <v>-40.0</v>
      </c>
      <c r="E465" s="26"/>
    </row>
    <row r="466" ht="15.75" hidden="1" customHeight="1">
      <c r="A466" s="27" t="s">
        <v>3078</v>
      </c>
      <c r="B466" s="23">
        <v>4440.0</v>
      </c>
      <c r="C466" s="24">
        <v>4480.0</v>
      </c>
      <c r="D466" s="25">
        <v>40.0</v>
      </c>
      <c r="E466" s="33"/>
    </row>
    <row r="467" ht="15.75" hidden="1" customHeight="1">
      <c r="A467" s="28" t="s">
        <v>3079</v>
      </c>
      <c r="B467" s="23">
        <v>82038.0</v>
      </c>
      <c r="C467" s="23">
        <v>82038.0</v>
      </c>
      <c r="D467" s="25">
        <v>0.0</v>
      </c>
      <c r="E467" s="33"/>
    </row>
    <row r="468" ht="15.75" hidden="1" customHeight="1">
      <c r="A468" s="28" t="s">
        <v>3080</v>
      </c>
      <c r="B468" s="23">
        <v>43042.0</v>
      </c>
      <c r="C468" s="7">
        <v>43042.0</v>
      </c>
      <c r="D468" s="25">
        <v>0.0</v>
      </c>
      <c r="E468" s="33"/>
    </row>
    <row r="469" ht="15.75" hidden="1" customHeight="1">
      <c r="A469" s="28" t="s">
        <v>3081</v>
      </c>
      <c r="B469" s="23">
        <v>119871.0</v>
      </c>
      <c r="C469" s="7">
        <v>119582.0</v>
      </c>
      <c r="D469" s="25">
        <v>-289.0</v>
      </c>
      <c r="E469" s="33"/>
    </row>
    <row r="470" ht="15.75" hidden="1" customHeight="1">
      <c r="A470" s="28" t="s">
        <v>3082</v>
      </c>
      <c r="B470" s="23">
        <v>67133.0</v>
      </c>
      <c r="C470" s="7">
        <v>67133.0</v>
      </c>
      <c r="D470" s="25">
        <v>0.0</v>
      </c>
      <c r="E470" s="33"/>
    </row>
    <row r="471" ht="15.75" hidden="1" customHeight="1">
      <c r="A471" s="28" t="s">
        <v>3084</v>
      </c>
      <c r="B471" s="23">
        <v>4604.0</v>
      </c>
      <c r="C471" s="7">
        <v>4604.0</v>
      </c>
      <c r="D471" s="25">
        <v>0.0</v>
      </c>
      <c r="E471" s="33"/>
    </row>
    <row r="472" ht="15.75" hidden="1" customHeight="1">
      <c r="A472" s="28" t="s">
        <v>3085</v>
      </c>
      <c r="B472" s="23">
        <v>18144.0</v>
      </c>
      <c r="C472" s="7">
        <v>17880.0</v>
      </c>
      <c r="D472" s="25">
        <v>-264.0</v>
      </c>
      <c r="E472" s="33"/>
    </row>
    <row r="473" ht="15.75" hidden="1" customHeight="1">
      <c r="A473" s="29" t="s">
        <v>3086</v>
      </c>
      <c r="B473" s="23">
        <v>382616.5</v>
      </c>
      <c r="C473" s="7">
        <v>382063.5</v>
      </c>
      <c r="D473" s="25">
        <v>-553.0</v>
      </c>
      <c r="E473" s="33"/>
    </row>
    <row r="474" ht="15.75" hidden="1" customHeight="1">
      <c r="A474" s="30" t="s">
        <v>3087</v>
      </c>
      <c r="B474" s="34">
        <v>0.5</v>
      </c>
      <c r="C474" s="35">
        <v>267.5</v>
      </c>
      <c r="D474" s="49">
        <v>267.0</v>
      </c>
      <c r="E474" s="37"/>
    </row>
    <row r="475" ht="15.75" hidden="1" customHeight="1"/>
    <row r="476" ht="15.75" hidden="1" customHeight="1"/>
    <row r="477" ht="15.75" hidden="1" customHeight="1">
      <c r="A477" s="3" t="s">
        <v>3090</v>
      </c>
      <c r="B477" s="4"/>
      <c r="C477" s="4"/>
      <c r="D477" s="4"/>
      <c r="E477" s="5"/>
    </row>
    <row r="478" ht="15.75" hidden="1" customHeight="1">
      <c r="A478" s="8"/>
      <c r="B478" s="9"/>
      <c r="C478" s="9"/>
      <c r="D478" s="9"/>
      <c r="E478" s="10"/>
    </row>
    <row r="479" ht="15.75" hidden="1" customHeight="1">
      <c r="A479" s="3" t="s">
        <v>3061</v>
      </c>
      <c r="B479" s="4"/>
      <c r="C479" s="4"/>
      <c r="D479" s="4"/>
      <c r="E479" s="5"/>
    </row>
    <row r="480" ht="15.75" hidden="1" customHeight="1">
      <c r="A480" s="8"/>
      <c r="B480" s="9"/>
      <c r="C480" s="9"/>
      <c r="D480" s="9"/>
      <c r="E480" s="10"/>
    </row>
    <row r="481" ht="15.75" hidden="1" customHeight="1">
      <c r="A481" s="11">
        <v>45627.0</v>
      </c>
      <c r="B481" s="4"/>
      <c r="C481" s="12" t="s">
        <v>3062</v>
      </c>
      <c r="D481" s="13">
        <v>45627.0</v>
      </c>
      <c r="E481" s="5"/>
    </row>
    <row r="482" ht="15.75" hidden="1" customHeight="1">
      <c r="A482" s="8"/>
      <c r="B482" s="9"/>
      <c r="C482" s="14"/>
      <c r="D482" s="9"/>
      <c r="E482" s="10"/>
    </row>
    <row r="483" ht="15.75" hidden="1" customHeight="1">
      <c r="A483" s="44" t="s">
        <v>3899</v>
      </c>
      <c r="B483" s="5"/>
      <c r="C483" s="14"/>
      <c r="D483" s="45" t="s">
        <v>3899</v>
      </c>
      <c r="E483" s="5"/>
    </row>
    <row r="484" ht="15.75" hidden="1" customHeight="1">
      <c r="A484" s="8"/>
      <c r="B484" s="10"/>
      <c r="C484" s="14"/>
      <c r="D484" s="9"/>
      <c r="E484" s="10"/>
    </row>
    <row r="485" ht="15.75" hidden="1" customHeight="1">
      <c r="A485" s="17" t="s">
        <v>3063</v>
      </c>
      <c r="B485" s="4"/>
      <c r="C485" s="4"/>
      <c r="D485" s="4"/>
      <c r="E485" s="5"/>
    </row>
    <row r="486" ht="15.75" hidden="1" customHeight="1">
      <c r="A486" s="18" t="s">
        <v>3064</v>
      </c>
      <c r="B486" s="19" t="s">
        <v>3065</v>
      </c>
      <c r="C486" s="20" t="s">
        <v>3066</v>
      </c>
      <c r="D486" s="19" t="s">
        <v>3067</v>
      </c>
      <c r="E486" s="21" t="s">
        <v>13</v>
      </c>
    </row>
    <row r="487" ht="15.75" hidden="1" customHeight="1">
      <c r="A487" s="22" t="s">
        <v>3068</v>
      </c>
      <c r="B487" s="23">
        <v>1630.0</v>
      </c>
      <c r="C487" s="24">
        <v>1630.0</v>
      </c>
      <c r="D487" s="25">
        <v>0.0</v>
      </c>
      <c r="E487" s="33"/>
    </row>
    <row r="488" ht="15.75" hidden="1" customHeight="1">
      <c r="A488" s="22" t="s">
        <v>3069</v>
      </c>
      <c r="B488" s="23">
        <v>4099.0</v>
      </c>
      <c r="C488" s="24">
        <v>4099.0</v>
      </c>
      <c r="D488" s="25">
        <v>0.0</v>
      </c>
      <c r="E488" s="33"/>
    </row>
    <row r="489" ht="15.75" hidden="1" customHeight="1">
      <c r="A489" s="22" t="s">
        <v>3070</v>
      </c>
      <c r="B489" s="23">
        <v>0.0</v>
      </c>
      <c r="C489" s="24"/>
      <c r="D489" s="25">
        <v>0.0</v>
      </c>
      <c r="E489" s="33"/>
    </row>
    <row r="490" ht="15.75" hidden="1" customHeight="1">
      <c r="A490" s="22" t="s">
        <v>3072</v>
      </c>
      <c r="B490" s="23">
        <v>0.0</v>
      </c>
      <c r="C490" s="24"/>
      <c r="D490" s="25">
        <v>0.0</v>
      </c>
      <c r="E490" s="33"/>
    </row>
    <row r="491" ht="15.75" hidden="1" customHeight="1">
      <c r="A491" s="27" t="s">
        <v>3074</v>
      </c>
      <c r="B491" s="23">
        <v>0.0</v>
      </c>
      <c r="C491" s="24"/>
      <c r="D491" s="25">
        <v>0.0</v>
      </c>
      <c r="E491" s="33"/>
    </row>
    <row r="492" ht="15.75" hidden="1" customHeight="1">
      <c r="A492" s="27" t="s">
        <v>3075</v>
      </c>
      <c r="B492" s="23">
        <v>0.0</v>
      </c>
      <c r="C492" s="24"/>
      <c r="D492" s="25">
        <v>0.0</v>
      </c>
      <c r="E492" s="33"/>
    </row>
    <row r="493" ht="15.75" hidden="1" customHeight="1">
      <c r="A493" s="27" t="s">
        <v>3077</v>
      </c>
      <c r="B493" s="23">
        <v>4000.0</v>
      </c>
      <c r="C493" s="24">
        <v>4000.0</v>
      </c>
      <c r="D493" s="25">
        <v>0.0</v>
      </c>
      <c r="E493" s="26" t="s">
        <v>4060</v>
      </c>
    </row>
    <row r="494" ht="15.75" hidden="1" customHeight="1">
      <c r="A494" s="27" t="s">
        <v>3078</v>
      </c>
      <c r="B494" s="23">
        <v>480.0</v>
      </c>
      <c r="C494" s="24">
        <v>480.0</v>
      </c>
      <c r="D494" s="25">
        <v>0.0</v>
      </c>
      <c r="E494" s="33"/>
    </row>
    <row r="495" ht="15.75" hidden="1" customHeight="1">
      <c r="A495" s="28" t="s">
        <v>3079</v>
      </c>
      <c r="B495" s="23">
        <v>12155.0</v>
      </c>
      <c r="C495" s="23">
        <v>12155.0</v>
      </c>
      <c r="D495" s="25">
        <v>0.0</v>
      </c>
      <c r="E495" s="33"/>
    </row>
    <row r="496" ht="15.75" hidden="1" customHeight="1">
      <c r="A496" s="28" t="s">
        <v>3080</v>
      </c>
      <c r="B496" s="23">
        <v>8285.0</v>
      </c>
      <c r="C496" s="7">
        <v>8285.0</v>
      </c>
      <c r="D496" s="25">
        <v>0.0</v>
      </c>
      <c r="E496" s="33"/>
    </row>
    <row r="497" ht="15.75" hidden="1" customHeight="1">
      <c r="A497" s="28" t="s">
        <v>3081</v>
      </c>
      <c r="B497" s="23">
        <v>24328.0</v>
      </c>
      <c r="C497" s="7">
        <v>24328.0</v>
      </c>
      <c r="D497" s="25">
        <v>0.0</v>
      </c>
      <c r="E497" s="33"/>
    </row>
    <row r="498" ht="15.75" hidden="1" customHeight="1">
      <c r="A498" s="28" t="s">
        <v>3082</v>
      </c>
      <c r="B498" s="23">
        <v>11842.0</v>
      </c>
      <c r="C498" s="7">
        <v>11842.0</v>
      </c>
      <c r="D498" s="25">
        <v>0.0</v>
      </c>
      <c r="E498" s="33"/>
    </row>
    <row r="499" ht="15.75" hidden="1" customHeight="1">
      <c r="A499" s="28" t="s">
        <v>3084</v>
      </c>
      <c r="B499" s="23">
        <v>1674.0</v>
      </c>
      <c r="C499" s="7">
        <v>1674.0</v>
      </c>
      <c r="D499" s="25">
        <v>0.0</v>
      </c>
      <c r="E499" s="33"/>
    </row>
    <row r="500" ht="15.75" hidden="1" customHeight="1">
      <c r="A500" s="28" t="s">
        <v>3085</v>
      </c>
      <c r="B500" s="23">
        <v>2586.0</v>
      </c>
      <c r="C500" s="7">
        <v>2586.0</v>
      </c>
      <c r="D500" s="25">
        <v>0.0</v>
      </c>
      <c r="E500" s="33"/>
    </row>
    <row r="501" ht="15.75" hidden="1" customHeight="1">
      <c r="A501" s="29" t="s">
        <v>3086</v>
      </c>
      <c r="B501" s="23">
        <v>68487.0</v>
      </c>
      <c r="C501" s="7">
        <v>68487.0</v>
      </c>
      <c r="D501" s="25">
        <v>0.0</v>
      </c>
      <c r="E501" s="33"/>
    </row>
    <row r="502" ht="15.75" hidden="1" customHeight="1">
      <c r="A502" s="30" t="s">
        <v>3087</v>
      </c>
      <c r="B502" s="34">
        <v>6.0</v>
      </c>
      <c r="C502" s="35">
        <v>6.0</v>
      </c>
      <c r="D502" s="49">
        <v>0.0</v>
      </c>
      <c r="E502" s="37"/>
    </row>
    <row r="503" ht="15.75" hidden="1" customHeight="1"/>
    <row r="504" ht="15.75" hidden="1" customHeight="1"/>
    <row r="505" ht="15.75" hidden="1" customHeight="1">
      <c r="A505" s="3" t="s">
        <v>3090</v>
      </c>
      <c r="B505" s="4"/>
      <c r="C505" s="4"/>
      <c r="D505" s="4"/>
      <c r="E505" s="5"/>
    </row>
    <row r="506" ht="15.75" hidden="1" customHeight="1">
      <c r="A506" s="8"/>
      <c r="B506" s="9"/>
      <c r="C506" s="9"/>
      <c r="D506" s="9"/>
      <c r="E506" s="10"/>
    </row>
    <row r="507" ht="15.75" hidden="1" customHeight="1">
      <c r="A507" s="3" t="s">
        <v>3061</v>
      </c>
      <c r="B507" s="4"/>
      <c r="C507" s="4"/>
      <c r="D507" s="4"/>
      <c r="E507" s="5"/>
    </row>
    <row r="508" ht="15.75" hidden="1" customHeight="1">
      <c r="A508" s="8"/>
      <c r="B508" s="9"/>
      <c r="C508" s="9"/>
      <c r="D508" s="9"/>
      <c r="E508" s="10"/>
    </row>
    <row r="509" ht="15.75" hidden="1" customHeight="1">
      <c r="A509" s="11">
        <v>45628.0</v>
      </c>
      <c r="B509" s="4"/>
      <c r="C509" s="12" t="s">
        <v>3062</v>
      </c>
      <c r="D509" s="13">
        <v>45634.0</v>
      </c>
      <c r="E509" s="5"/>
    </row>
    <row r="510" ht="15.75" hidden="1" customHeight="1">
      <c r="A510" s="8"/>
      <c r="B510" s="9"/>
      <c r="C510" s="14"/>
      <c r="D510" s="9"/>
      <c r="E510" s="10"/>
    </row>
    <row r="511" ht="15.75" hidden="1" customHeight="1">
      <c r="A511" s="44" t="s">
        <v>3898</v>
      </c>
      <c r="B511" s="5"/>
      <c r="C511" s="14"/>
      <c r="D511" s="45" t="s">
        <v>3899</v>
      </c>
      <c r="E511" s="5"/>
    </row>
    <row r="512" ht="15.75" hidden="1" customHeight="1">
      <c r="A512" s="8"/>
      <c r="B512" s="10"/>
      <c r="C512" s="14"/>
      <c r="D512" s="9"/>
      <c r="E512" s="10"/>
    </row>
    <row r="513" ht="15.75" hidden="1" customHeight="1">
      <c r="A513" s="17" t="s">
        <v>3063</v>
      </c>
      <c r="B513" s="4"/>
      <c r="C513" s="4"/>
      <c r="D513" s="4"/>
      <c r="E513" s="5"/>
    </row>
    <row r="514" ht="15.75" hidden="1" customHeight="1">
      <c r="A514" s="18" t="s">
        <v>3064</v>
      </c>
      <c r="B514" s="19" t="s">
        <v>3065</v>
      </c>
      <c r="C514" s="20" t="s">
        <v>3066</v>
      </c>
      <c r="D514" s="19" t="s">
        <v>3067</v>
      </c>
      <c r="E514" s="21" t="s">
        <v>13</v>
      </c>
    </row>
    <row r="515" ht="15.75" hidden="1" customHeight="1">
      <c r="A515" s="22" t="s">
        <v>3068</v>
      </c>
      <c r="B515" s="23">
        <v>41534.0</v>
      </c>
      <c r="C515" s="24">
        <v>41537.0</v>
      </c>
      <c r="D515" s="25">
        <v>3.0</v>
      </c>
      <c r="E515" s="33"/>
    </row>
    <row r="516" ht="15.75" hidden="1" customHeight="1">
      <c r="A516" s="22" t="s">
        <v>3069</v>
      </c>
      <c r="B516" s="23">
        <v>25354.0</v>
      </c>
      <c r="C516" s="24">
        <v>25354.0</v>
      </c>
      <c r="D516" s="25">
        <v>0.0</v>
      </c>
      <c r="E516" s="33"/>
    </row>
    <row r="517" ht="15.75" hidden="1" customHeight="1">
      <c r="A517" s="22" t="s">
        <v>3070</v>
      </c>
      <c r="B517" s="23">
        <v>1590.0</v>
      </c>
      <c r="C517" s="24">
        <v>1590.0</v>
      </c>
      <c r="D517" s="25">
        <v>0.0</v>
      </c>
      <c r="E517" s="33"/>
    </row>
    <row r="518" ht="15.75" hidden="1" customHeight="1">
      <c r="A518" s="22" t="s">
        <v>3072</v>
      </c>
      <c r="B518" s="23">
        <v>0.0</v>
      </c>
      <c r="C518" s="24"/>
      <c r="D518" s="25">
        <v>0.0</v>
      </c>
      <c r="E518" s="33"/>
    </row>
    <row r="519" ht="15.75" hidden="1" customHeight="1">
      <c r="A519" s="27" t="s">
        <v>3074</v>
      </c>
      <c r="B519" s="23">
        <v>0.0</v>
      </c>
      <c r="C519" s="24"/>
      <c r="D519" s="25">
        <v>0.0</v>
      </c>
      <c r="E519" s="33"/>
    </row>
    <row r="520" ht="15.75" hidden="1" customHeight="1">
      <c r="A520" s="27" t="s">
        <v>3075</v>
      </c>
      <c r="B520" s="23">
        <v>50.0</v>
      </c>
      <c r="C520" s="24">
        <v>50.0</v>
      </c>
      <c r="D520" s="25">
        <v>0.0</v>
      </c>
      <c r="E520" s="33"/>
    </row>
    <row r="521" ht="15.75" hidden="1" customHeight="1">
      <c r="A521" s="27" t="s">
        <v>3077</v>
      </c>
      <c r="B521" s="23">
        <v>3488.0</v>
      </c>
      <c r="C521" s="24">
        <v>3328.0</v>
      </c>
      <c r="D521" s="25">
        <v>-160.0</v>
      </c>
      <c r="E521" s="26" t="s">
        <v>4061</v>
      </c>
    </row>
    <row r="522" ht="15.75" hidden="1" customHeight="1">
      <c r="A522" s="27" t="s">
        <v>3078</v>
      </c>
      <c r="B522" s="23">
        <v>5920.0</v>
      </c>
      <c r="C522" s="24">
        <v>6040.0</v>
      </c>
      <c r="D522" s="25">
        <v>120.0</v>
      </c>
      <c r="E522" s="33"/>
    </row>
    <row r="523" ht="15.75" hidden="1" customHeight="1">
      <c r="A523" s="28" t="s">
        <v>3079</v>
      </c>
      <c r="B523" s="23">
        <v>101461.0</v>
      </c>
      <c r="C523" s="23">
        <v>101461.0</v>
      </c>
      <c r="D523" s="25">
        <v>0.0</v>
      </c>
      <c r="E523" s="33"/>
    </row>
    <row r="524" ht="15.75" hidden="1" customHeight="1">
      <c r="A524" s="28" t="s">
        <v>3080</v>
      </c>
      <c r="B524" s="23">
        <v>42339.0</v>
      </c>
      <c r="C524" s="7">
        <v>42339.0</v>
      </c>
      <c r="D524" s="25">
        <v>0.0</v>
      </c>
      <c r="E524" s="33"/>
    </row>
    <row r="525" ht="15.75" hidden="1" customHeight="1">
      <c r="A525" s="28" t="s">
        <v>3081</v>
      </c>
      <c r="B525" s="23">
        <v>145254.0</v>
      </c>
      <c r="C525" s="7">
        <v>144596.0</v>
      </c>
      <c r="D525" s="25">
        <v>-658.0</v>
      </c>
      <c r="E525" s="33"/>
    </row>
    <row r="526" ht="15.75" hidden="1" customHeight="1">
      <c r="A526" s="28" t="s">
        <v>3082</v>
      </c>
      <c r="B526" s="23">
        <v>88858.0</v>
      </c>
      <c r="C526" s="7">
        <v>88858.0</v>
      </c>
      <c r="D526" s="25">
        <v>0.0</v>
      </c>
      <c r="E526" s="33"/>
    </row>
    <row r="527" ht="15.75" hidden="1" customHeight="1">
      <c r="A527" s="28" t="s">
        <v>3084</v>
      </c>
      <c r="B527" s="23">
        <v>4307.0</v>
      </c>
      <c r="C527" s="7">
        <v>4307.0</v>
      </c>
      <c r="D527" s="25">
        <v>0.0</v>
      </c>
      <c r="E527" s="33"/>
    </row>
    <row r="528" ht="15.75" hidden="1" customHeight="1">
      <c r="A528" s="28" t="s">
        <v>3085</v>
      </c>
      <c r="B528" s="23">
        <v>29306.0</v>
      </c>
      <c r="C528" s="7">
        <v>29306.0</v>
      </c>
      <c r="D528" s="25">
        <v>0.0</v>
      </c>
      <c r="E528" s="33"/>
    </row>
    <row r="529" ht="15.75" hidden="1" customHeight="1">
      <c r="A529" s="29" t="s">
        <v>3086</v>
      </c>
      <c r="B529" s="23">
        <v>460149.9</v>
      </c>
      <c r="C529" s="7">
        <v>459491.9</v>
      </c>
      <c r="D529" s="25">
        <v>-658.0</v>
      </c>
      <c r="E529" s="33"/>
    </row>
    <row r="530" ht="15.75" hidden="1" customHeight="1">
      <c r="A530" s="30" t="s">
        <v>3087</v>
      </c>
      <c r="B530" s="34">
        <v>5.099999999998545</v>
      </c>
      <c r="C530" s="35">
        <v>-31.900000000023283</v>
      </c>
      <c r="D530" s="49">
        <v>-37.00000000002183</v>
      </c>
      <c r="E530" s="37"/>
    </row>
    <row r="531" ht="15.75" hidden="1" customHeight="1"/>
    <row r="532" ht="15.75" hidden="1" customHeight="1"/>
    <row r="533" ht="15.75" hidden="1" customHeight="1">
      <c r="A533" s="3" t="s">
        <v>3090</v>
      </c>
      <c r="B533" s="4"/>
      <c r="C533" s="4"/>
      <c r="D533" s="4"/>
      <c r="E533" s="5"/>
    </row>
    <row r="534" ht="15.75" hidden="1" customHeight="1">
      <c r="A534" s="8"/>
      <c r="B534" s="9"/>
      <c r="C534" s="9"/>
      <c r="D534" s="9"/>
      <c r="E534" s="10"/>
    </row>
    <row r="535" ht="15.75" hidden="1" customHeight="1">
      <c r="A535" s="3" t="s">
        <v>3061</v>
      </c>
      <c r="B535" s="4"/>
      <c r="C535" s="4"/>
      <c r="D535" s="4"/>
      <c r="E535" s="5"/>
    </row>
    <row r="536" ht="15.75" hidden="1" customHeight="1">
      <c r="A536" s="8"/>
      <c r="B536" s="9"/>
      <c r="C536" s="9"/>
      <c r="D536" s="9"/>
      <c r="E536" s="10"/>
    </row>
    <row r="537" ht="15.75" hidden="1" customHeight="1">
      <c r="A537" s="11">
        <v>45635.0</v>
      </c>
      <c r="B537" s="4"/>
      <c r="C537" s="12" t="s">
        <v>3062</v>
      </c>
      <c r="D537" s="13">
        <v>45641.0</v>
      </c>
      <c r="E537" s="5"/>
    </row>
    <row r="538" ht="15.75" hidden="1" customHeight="1">
      <c r="A538" s="8"/>
      <c r="B538" s="9"/>
      <c r="C538" s="14"/>
      <c r="D538" s="9"/>
      <c r="E538" s="10"/>
    </row>
    <row r="539" ht="15.75" hidden="1" customHeight="1">
      <c r="A539" s="44" t="s">
        <v>3898</v>
      </c>
      <c r="B539" s="5"/>
      <c r="C539" s="14"/>
      <c r="D539" s="45" t="s">
        <v>3899</v>
      </c>
      <c r="E539" s="5"/>
    </row>
    <row r="540" ht="15.75" hidden="1" customHeight="1">
      <c r="A540" s="8"/>
      <c r="B540" s="10"/>
      <c r="C540" s="14"/>
      <c r="D540" s="9"/>
      <c r="E540" s="10"/>
    </row>
    <row r="541" ht="15.75" hidden="1" customHeight="1">
      <c r="A541" s="17" t="s">
        <v>3063</v>
      </c>
      <c r="B541" s="4"/>
      <c r="C541" s="4"/>
      <c r="D541" s="4"/>
      <c r="E541" s="5"/>
    </row>
    <row r="542" ht="15.75" hidden="1" customHeight="1">
      <c r="A542" s="18" t="s">
        <v>3064</v>
      </c>
      <c r="B542" s="19" t="s">
        <v>3065</v>
      </c>
      <c r="C542" s="20" t="s">
        <v>3066</v>
      </c>
      <c r="D542" s="19" t="s">
        <v>3067</v>
      </c>
      <c r="E542" s="21" t="s">
        <v>13</v>
      </c>
    </row>
    <row r="543" ht="15.75" hidden="1" customHeight="1">
      <c r="A543" s="22" t="s">
        <v>3068</v>
      </c>
      <c r="B543" s="23">
        <v>46414.0</v>
      </c>
      <c r="C543" s="24">
        <v>46317.0</v>
      </c>
      <c r="D543" s="25">
        <v>-97.0</v>
      </c>
      <c r="E543" s="33"/>
    </row>
    <row r="544" ht="15.75" hidden="1" customHeight="1">
      <c r="A544" s="22" t="s">
        <v>3069</v>
      </c>
      <c r="B544" s="23">
        <v>25616.0</v>
      </c>
      <c r="C544" s="24">
        <v>25616.0</v>
      </c>
      <c r="D544" s="25">
        <v>0.0</v>
      </c>
      <c r="E544" s="33"/>
    </row>
    <row r="545" ht="15.75" hidden="1" customHeight="1">
      <c r="A545" s="22" t="s">
        <v>3070</v>
      </c>
      <c r="B545" s="23">
        <v>820.0</v>
      </c>
      <c r="C545" s="24">
        <v>820.0</v>
      </c>
      <c r="D545" s="25">
        <v>0.0</v>
      </c>
      <c r="E545" s="33"/>
    </row>
    <row r="546" ht="15.75" hidden="1" customHeight="1">
      <c r="A546" s="22" t="s">
        <v>3072</v>
      </c>
      <c r="B546" s="23">
        <v>0.0</v>
      </c>
      <c r="C546" s="24"/>
      <c r="D546" s="25">
        <v>0.0</v>
      </c>
      <c r="E546" s="33"/>
    </row>
    <row r="547" ht="15.75" hidden="1" customHeight="1">
      <c r="A547" s="27" t="s">
        <v>3074</v>
      </c>
      <c r="B547" s="23">
        <v>0.0</v>
      </c>
      <c r="C547" s="24"/>
      <c r="D547" s="25">
        <v>0.0</v>
      </c>
      <c r="E547" s="33"/>
    </row>
    <row r="548" ht="15.75" hidden="1" customHeight="1">
      <c r="A548" s="27" t="s">
        <v>3075</v>
      </c>
      <c r="B548" s="23">
        <v>0.0</v>
      </c>
      <c r="C548" s="24"/>
      <c r="D548" s="25">
        <v>0.0</v>
      </c>
      <c r="E548" s="33"/>
    </row>
    <row r="549" ht="15.75" hidden="1" customHeight="1">
      <c r="A549" s="27" t="s">
        <v>3077</v>
      </c>
      <c r="B549" s="23">
        <v>1606.0</v>
      </c>
      <c r="C549" s="24">
        <v>1606.0</v>
      </c>
      <c r="D549" s="25">
        <v>0.0</v>
      </c>
      <c r="E549" s="26" t="s">
        <v>4062</v>
      </c>
    </row>
    <row r="550" ht="15.75" hidden="1" customHeight="1">
      <c r="A550" s="27" t="s">
        <v>3078</v>
      </c>
      <c r="B550" s="23">
        <v>6320.0</v>
      </c>
      <c r="C550" s="24">
        <v>6320.0</v>
      </c>
      <c r="D550" s="25">
        <v>0.0</v>
      </c>
      <c r="E550" s="33"/>
    </row>
    <row r="551" ht="15.75" hidden="1" customHeight="1">
      <c r="A551" s="28" t="s">
        <v>3079</v>
      </c>
      <c r="B551" s="23">
        <v>115713.0</v>
      </c>
      <c r="C551" s="23">
        <v>115713.0</v>
      </c>
      <c r="D551" s="25">
        <v>0.0</v>
      </c>
      <c r="E551" s="33"/>
    </row>
    <row r="552" ht="15.75" hidden="1" customHeight="1">
      <c r="A552" s="28" t="s">
        <v>3080</v>
      </c>
      <c r="B552" s="23">
        <v>38807.0</v>
      </c>
      <c r="C552" s="7">
        <v>38807.0</v>
      </c>
      <c r="D552" s="25">
        <v>0.0</v>
      </c>
      <c r="E552" s="33"/>
    </row>
    <row r="553" ht="15.75" hidden="1" customHeight="1">
      <c r="A553" s="28" t="s">
        <v>3081</v>
      </c>
      <c r="B553" s="23">
        <v>159290.0</v>
      </c>
      <c r="C553" s="7">
        <v>158961.0</v>
      </c>
      <c r="D553" s="25">
        <v>-329.0</v>
      </c>
      <c r="E553" s="33"/>
    </row>
    <row r="554" ht="15.75" hidden="1" customHeight="1">
      <c r="A554" s="28" t="s">
        <v>3082</v>
      </c>
      <c r="B554" s="23">
        <v>100616.0</v>
      </c>
      <c r="C554" s="7">
        <v>100616.0</v>
      </c>
      <c r="D554" s="25">
        <v>0.0</v>
      </c>
      <c r="E554" s="33"/>
    </row>
    <row r="555" ht="15.75" hidden="1" customHeight="1">
      <c r="A555" s="28" t="s">
        <v>3084</v>
      </c>
      <c r="B555" s="23">
        <v>3367.0</v>
      </c>
      <c r="C555" s="7">
        <v>3367.0</v>
      </c>
      <c r="D555" s="25">
        <v>0.0</v>
      </c>
      <c r="E555" s="33"/>
    </row>
    <row r="556" ht="15.75" hidden="1" customHeight="1">
      <c r="A556" s="28" t="s">
        <v>3085</v>
      </c>
      <c r="B556" s="23">
        <v>28549.0</v>
      </c>
      <c r="C556" s="7">
        <v>28549.0</v>
      </c>
      <c r="D556" s="25">
        <v>0.0</v>
      </c>
      <c r="E556" s="33"/>
    </row>
    <row r="557" ht="15.75" hidden="1" customHeight="1">
      <c r="A557" s="29" t="s">
        <v>3086</v>
      </c>
      <c r="B557" s="23">
        <v>498557.6</v>
      </c>
      <c r="C557" s="7">
        <v>498228.6</v>
      </c>
      <c r="D557" s="25">
        <v>-329.0</v>
      </c>
      <c r="E557" s="33"/>
    </row>
    <row r="558" ht="15.75" hidden="1" customHeight="1">
      <c r="A558" s="30" t="s">
        <v>3087</v>
      </c>
      <c r="B558" s="34">
        <v>11.400000000001455</v>
      </c>
      <c r="C558" s="35">
        <v>-85.59999999997672</v>
      </c>
      <c r="D558" s="49">
        <v>-96.99999999997817</v>
      </c>
      <c r="E558" s="37"/>
    </row>
    <row r="559" ht="15.75" hidden="1" customHeight="1"/>
    <row r="560" ht="15.75" hidden="1" customHeight="1"/>
    <row r="561" ht="15.75" hidden="1" customHeight="1">
      <c r="A561" s="3" t="s">
        <v>3090</v>
      </c>
      <c r="B561" s="4"/>
      <c r="C561" s="4"/>
      <c r="D561" s="4"/>
      <c r="E561" s="5"/>
    </row>
    <row r="562" ht="15.75" hidden="1" customHeight="1">
      <c r="A562" s="8"/>
      <c r="B562" s="9"/>
      <c r="C562" s="9"/>
      <c r="D562" s="9"/>
      <c r="E562" s="10"/>
    </row>
    <row r="563" ht="15.75" hidden="1" customHeight="1">
      <c r="A563" s="3" t="s">
        <v>3061</v>
      </c>
      <c r="B563" s="4"/>
      <c r="C563" s="4"/>
      <c r="D563" s="4"/>
      <c r="E563" s="5"/>
    </row>
    <row r="564" ht="15.75" hidden="1" customHeight="1">
      <c r="A564" s="8"/>
      <c r="B564" s="9"/>
      <c r="C564" s="9"/>
      <c r="D564" s="9"/>
      <c r="E564" s="10"/>
    </row>
    <row r="565" ht="15.75" hidden="1" customHeight="1">
      <c r="A565" s="11">
        <v>45642.0</v>
      </c>
      <c r="B565" s="4"/>
      <c r="C565" s="12" t="s">
        <v>3062</v>
      </c>
      <c r="D565" s="13">
        <v>45648.0</v>
      </c>
      <c r="E565" s="5"/>
    </row>
    <row r="566" ht="15.75" hidden="1" customHeight="1">
      <c r="A566" s="8"/>
      <c r="B566" s="9"/>
      <c r="C566" s="14"/>
      <c r="D566" s="9"/>
      <c r="E566" s="10"/>
    </row>
    <row r="567" ht="15.75" hidden="1" customHeight="1">
      <c r="A567" s="44" t="s">
        <v>3898</v>
      </c>
      <c r="B567" s="5"/>
      <c r="C567" s="14"/>
      <c r="D567" s="45" t="s">
        <v>3899</v>
      </c>
      <c r="E567" s="5"/>
    </row>
    <row r="568" ht="15.75" hidden="1" customHeight="1">
      <c r="A568" s="8"/>
      <c r="B568" s="10"/>
      <c r="C568" s="14"/>
      <c r="D568" s="9"/>
      <c r="E568" s="10"/>
    </row>
    <row r="569" ht="15.75" hidden="1" customHeight="1">
      <c r="A569" s="17" t="s">
        <v>3063</v>
      </c>
      <c r="B569" s="4"/>
      <c r="C569" s="4"/>
      <c r="D569" s="4"/>
      <c r="E569" s="5"/>
    </row>
    <row r="570" ht="15.75" hidden="1" customHeight="1">
      <c r="A570" s="18" t="s">
        <v>3064</v>
      </c>
      <c r="B570" s="19" t="s">
        <v>3065</v>
      </c>
      <c r="C570" s="20" t="s">
        <v>3066</v>
      </c>
      <c r="D570" s="19" t="s">
        <v>3067</v>
      </c>
      <c r="E570" s="21" t="s">
        <v>13</v>
      </c>
    </row>
    <row r="571" ht="15.75" hidden="1" customHeight="1">
      <c r="A571" s="22" t="s">
        <v>3068</v>
      </c>
      <c r="B571" s="23">
        <v>28003.0</v>
      </c>
      <c r="C571" s="24">
        <v>28011.0</v>
      </c>
      <c r="D571" s="25">
        <v>8.0</v>
      </c>
      <c r="E571" s="33"/>
    </row>
    <row r="572" ht="15.75" hidden="1" customHeight="1">
      <c r="A572" s="22" t="s">
        <v>3069</v>
      </c>
      <c r="B572" s="23">
        <v>28808.0</v>
      </c>
      <c r="C572" s="24">
        <v>28808.0</v>
      </c>
      <c r="D572" s="25">
        <v>0.0</v>
      </c>
      <c r="E572" s="33"/>
    </row>
    <row r="573" ht="15.75" hidden="1" customHeight="1">
      <c r="A573" s="22" t="s">
        <v>3070</v>
      </c>
      <c r="B573" s="23">
        <v>991.0</v>
      </c>
      <c r="C573" s="24">
        <v>991.0</v>
      </c>
      <c r="D573" s="25">
        <v>0.0</v>
      </c>
      <c r="E573" s="33"/>
    </row>
    <row r="574" ht="15.75" hidden="1" customHeight="1">
      <c r="A574" s="22" t="s">
        <v>3072</v>
      </c>
      <c r="B574" s="23">
        <v>0.0</v>
      </c>
      <c r="C574" s="24"/>
      <c r="D574" s="25">
        <v>0.0</v>
      </c>
      <c r="E574" s="33"/>
    </row>
    <row r="575" ht="15.75" hidden="1" customHeight="1">
      <c r="A575" s="27" t="s">
        <v>3074</v>
      </c>
      <c r="B575" s="23">
        <v>0.0</v>
      </c>
      <c r="C575" s="24"/>
      <c r="D575" s="25">
        <v>0.0</v>
      </c>
      <c r="E575" s="33"/>
    </row>
    <row r="576" ht="15.75" hidden="1" customHeight="1">
      <c r="A576" s="27" t="s">
        <v>3075</v>
      </c>
      <c r="B576" s="23">
        <v>3015.0</v>
      </c>
      <c r="C576" s="24">
        <v>3015.0</v>
      </c>
      <c r="D576" s="25">
        <v>0.0</v>
      </c>
      <c r="E576" s="33"/>
    </row>
    <row r="577" ht="15.75" hidden="1" customHeight="1">
      <c r="A577" s="27" t="s">
        <v>3077</v>
      </c>
      <c r="B577" s="23">
        <v>4393.0</v>
      </c>
      <c r="C577" s="24">
        <v>4393.0</v>
      </c>
      <c r="D577" s="25">
        <v>0.0</v>
      </c>
      <c r="E577" s="26" t="s">
        <v>4063</v>
      </c>
    </row>
    <row r="578" ht="15.75" hidden="1" customHeight="1">
      <c r="A578" s="27" t="s">
        <v>3078</v>
      </c>
      <c r="B578" s="23">
        <v>6920.0</v>
      </c>
      <c r="C578" s="24">
        <v>6960.0</v>
      </c>
      <c r="D578" s="25">
        <v>40.0</v>
      </c>
      <c r="E578" s="33"/>
    </row>
    <row r="579" ht="15.75" hidden="1" customHeight="1">
      <c r="A579" s="28" t="s">
        <v>3079</v>
      </c>
      <c r="B579" s="23">
        <v>94821.0</v>
      </c>
      <c r="C579" s="23">
        <v>94821.0</v>
      </c>
      <c r="D579" s="25">
        <v>0.0</v>
      </c>
      <c r="E579" s="33"/>
    </row>
    <row r="580" ht="15.75" hidden="1" customHeight="1">
      <c r="A580" s="28" t="s">
        <v>3080</v>
      </c>
      <c r="B580" s="23">
        <v>37282.0</v>
      </c>
      <c r="C580" s="7">
        <v>37282.0</v>
      </c>
      <c r="D580" s="25">
        <v>0.0</v>
      </c>
      <c r="E580" s="33"/>
    </row>
    <row r="581" ht="15.75" hidden="1" customHeight="1">
      <c r="A581" s="28" t="s">
        <v>3081</v>
      </c>
      <c r="B581" s="23">
        <v>136351.0</v>
      </c>
      <c r="C581" s="7">
        <v>136351.0</v>
      </c>
      <c r="D581" s="25">
        <v>0.0</v>
      </c>
      <c r="E581" s="33"/>
    </row>
    <row r="582" ht="15.75" hidden="1" customHeight="1">
      <c r="A582" s="28" t="s">
        <v>3082</v>
      </c>
      <c r="B582" s="23">
        <v>117964.0</v>
      </c>
      <c r="C582" s="7">
        <v>117964.0</v>
      </c>
      <c r="D582" s="25">
        <v>0.0</v>
      </c>
      <c r="E582" s="33"/>
    </row>
    <row r="583" ht="15.75" hidden="1" customHeight="1">
      <c r="A583" s="28" t="s">
        <v>3084</v>
      </c>
      <c r="B583" s="23">
        <v>7061.0</v>
      </c>
      <c r="C583" s="7">
        <v>7061.0</v>
      </c>
      <c r="D583" s="25">
        <v>0.0</v>
      </c>
      <c r="E583" s="33"/>
    </row>
    <row r="584" ht="15.75" hidden="1" customHeight="1">
      <c r="A584" s="28" t="s">
        <v>3085</v>
      </c>
      <c r="B584" s="23">
        <v>22403.0</v>
      </c>
      <c r="C584" s="7">
        <v>22403.0</v>
      </c>
      <c r="D584" s="25">
        <v>0.0</v>
      </c>
      <c r="E584" s="33"/>
    </row>
    <row r="585" ht="15.75" hidden="1" customHeight="1">
      <c r="A585" s="29" t="s">
        <v>3086</v>
      </c>
      <c r="B585" s="23">
        <v>465604.5</v>
      </c>
      <c r="C585" s="7">
        <v>465604.5</v>
      </c>
      <c r="D585" s="25">
        <v>0.0</v>
      </c>
      <c r="E585" s="33"/>
    </row>
    <row r="586" ht="15.75" hidden="1" customHeight="1">
      <c r="A586" s="30" t="s">
        <v>3087</v>
      </c>
      <c r="B586" s="34">
        <v>4.5</v>
      </c>
      <c r="C586" s="35">
        <v>52.5</v>
      </c>
      <c r="D586" s="49">
        <v>48.0</v>
      </c>
      <c r="E586" s="37"/>
    </row>
    <row r="587" ht="15.75" hidden="1" customHeight="1"/>
    <row r="588" ht="15.75" hidden="1" customHeight="1"/>
    <row r="589" ht="15.75" hidden="1" customHeight="1">
      <c r="A589" s="3" t="s">
        <v>3090</v>
      </c>
      <c r="B589" s="4"/>
      <c r="C589" s="4"/>
      <c r="D589" s="4"/>
      <c r="E589" s="5"/>
    </row>
    <row r="590" ht="15.75" hidden="1" customHeight="1">
      <c r="A590" s="8"/>
      <c r="B590" s="9"/>
      <c r="C590" s="9"/>
      <c r="D590" s="9"/>
      <c r="E590" s="10"/>
    </row>
    <row r="591" ht="15.75" hidden="1" customHeight="1">
      <c r="A591" s="3" t="s">
        <v>3061</v>
      </c>
      <c r="B591" s="4"/>
      <c r="C591" s="4"/>
      <c r="D591" s="4"/>
      <c r="E591" s="5"/>
    </row>
    <row r="592" ht="15.75" hidden="1" customHeight="1">
      <c r="A592" s="8"/>
      <c r="B592" s="9"/>
      <c r="C592" s="9"/>
      <c r="D592" s="9"/>
      <c r="E592" s="10"/>
    </row>
    <row r="593" ht="15.75" hidden="1" customHeight="1">
      <c r="A593" s="11">
        <v>45649.0</v>
      </c>
      <c r="B593" s="4"/>
      <c r="C593" s="12" t="s">
        <v>3062</v>
      </c>
      <c r="D593" s="13">
        <v>45655.0</v>
      </c>
      <c r="E593" s="5"/>
    </row>
    <row r="594" ht="15.75" hidden="1" customHeight="1">
      <c r="A594" s="8"/>
      <c r="B594" s="9"/>
      <c r="C594" s="14"/>
      <c r="D594" s="9"/>
      <c r="E594" s="10"/>
    </row>
    <row r="595" ht="15.75" hidden="1" customHeight="1">
      <c r="A595" s="44" t="s">
        <v>3898</v>
      </c>
      <c r="B595" s="5"/>
      <c r="C595" s="14"/>
      <c r="D595" s="45" t="s">
        <v>3899</v>
      </c>
      <c r="E595" s="5"/>
    </row>
    <row r="596" ht="15.75" hidden="1" customHeight="1">
      <c r="A596" s="8"/>
      <c r="B596" s="10"/>
      <c r="C596" s="14"/>
      <c r="D596" s="9"/>
      <c r="E596" s="10"/>
    </row>
    <row r="597" ht="15.75" hidden="1" customHeight="1">
      <c r="A597" s="17" t="s">
        <v>3063</v>
      </c>
      <c r="B597" s="4"/>
      <c r="C597" s="4"/>
      <c r="D597" s="4"/>
      <c r="E597" s="5"/>
    </row>
    <row r="598" ht="15.75" hidden="1" customHeight="1">
      <c r="A598" s="18" t="s">
        <v>3064</v>
      </c>
      <c r="B598" s="19" t="s">
        <v>3065</v>
      </c>
      <c r="C598" s="20" t="s">
        <v>3066</v>
      </c>
      <c r="D598" s="19" t="s">
        <v>3067</v>
      </c>
      <c r="E598" s="21" t="s">
        <v>13</v>
      </c>
    </row>
    <row r="599" ht="15.75" hidden="1" customHeight="1">
      <c r="A599" s="22" t="s">
        <v>3068</v>
      </c>
      <c r="B599" s="23">
        <v>36837.0</v>
      </c>
      <c r="C599" s="24">
        <v>36837.0</v>
      </c>
      <c r="D599" s="25">
        <v>0.0</v>
      </c>
      <c r="E599" s="33"/>
    </row>
    <row r="600" ht="15.75" hidden="1" customHeight="1">
      <c r="A600" s="22" t="s">
        <v>3069</v>
      </c>
      <c r="B600" s="23">
        <v>11645.0</v>
      </c>
      <c r="C600" s="24">
        <v>11645.0</v>
      </c>
      <c r="D600" s="25">
        <v>0.0</v>
      </c>
      <c r="E600" s="33"/>
    </row>
    <row r="601" ht="15.75" hidden="1" customHeight="1">
      <c r="A601" s="22" t="s">
        <v>3070</v>
      </c>
      <c r="B601" s="23">
        <v>0.0</v>
      </c>
      <c r="C601" s="24"/>
      <c r="D601" s="25">
        <v>0.0</v>
      </c>
      <c r="E601" s="33"/>
    </row>
    <row r="602" ht="15.75" hidden="1" customHeight="1">
      <c r="A602" s="22" t="s">
        <v>3072</v>
      </c>
      <c r="B602" s="23">
        <v>0.0</v>
      </c>
      <c r="C602" s="24"/>
      <c r="D602" s="25">
        <v>0.0</v>
      </c>
      <c r="E602" s="33"/>
    </row>
    <row r="603" ht="15.75" hidden="1" customHeight="1">
      <c r="A603" s="27" t="s">
        <v>3074</v>
      </c>
      <c r="B603" s="23">
        <v>0.0</v>
      </c>
      <c r="C603" s="24"/>
      <c r="D603" s="25">
        <v>0.0</v>
      </c>
      <c r="E603" s="33"/>
    </row>
    <row r="604" ht="15.75" hidden="1" customHeight="1">
      <c r="A604" s="27" t="s">
        <v>3075</v>
      </c>
      <c r="B604" s="23">
        <v>0.0</v>
      </c>
      <c r="C604" s="24"/>
      <c r="D604" s="25">
        <v>0.0</v>
      </c>
      <c r="E604" s="33"/>
    </row>
    <row r="605" ht="15.75" hidden="1" customHeight="1">
      <c r="A605" s="27" t="s">
        <v>3077</v>
      </c>
      <c r="B605" s="23">
        <v>541.0</v>
      </c>
      <c r="C605" s="24">
        <v>541.0</v>
      </c>
      <c r="D605" s="25">
        <v>0.0</v>
      </c>
      <c r="E605" s="26"/>
    </row>
    <row r="606" ht="15.75" hidden="1" customHeight="1">
      <c r="A606" s="27" t="s">
        <v>3078</v>
      </c>
      <c r="B606" s="23">
        <v>3920.0</v>
      </c>
      <c r="C606" s="24">
        <v>3920.0</v>
      </c>
      <c r="D606" s="25">
        <v>0.0</v>
      </c>
      <c r="E606" s="33"/>
    </row>
    <row r="607" ht="15.75" hidden="1" customHeight="1">
      <c r="A607" s="28" t="s">
        <v>3079</v>
      </c>
      <c r="B607" s="23">
        <v>78595.0</v>
      </c>
      <c r="C607" s="23">
        <v>79761.0</v>
      </c>
      <c r="D607" s="25">
        <v>1166.0</v>
      </c>
      <c r="E607" s="33"/>
    </row>
    <row r="608" ht="15.75" hidden="1" customHeight="1">
      <c r="A608" s="28" t="s">
        <v>3080</v>
      </c>
      <c r="B608" s="23">
        <v>19940.0</v>
      </c>
      <c r="C608" s="7">
        <v>19940.0</v>
      </c>
      <c r="D608" s="25">
        <v>0.0</v>
      </c>
      <c r="E608" s="33"/>
    </row>
    <row r="609" ht="15.75" hidden="1" customHeight="1">
      <c r="A609" s="28" t="s">
        <v>3081</v>
      </c>
      <c r="B609" s="23">
        <v>77123.0</v>
      </c>
      <c r="C609" s="7">
        <v>77123.0</v>
      </c>
      <c r="D609" s="25">
        <v>0.0</v>
      </c>
      <c r="E609" s="33"/>
    </row>
    <row r="610" ht="15.75" hidden="1" customHeight="1">
      <c r="A610" s="28" t="s">
        <v>3082</v>
      </c>
      <c r="B610" s="23">
        <v>49100.0</v>
      </c>
      <c r="C610" s="7">
        <v>49100.0</v>
      </c>
      <c r="D610" s="25">
        <v>0.0</v>
      </c>
      <c r="E610" s="33"/>
    </row>
    <row r="611" ht="15.75" hidden="1" customHeight="1">
      <c r="A611" s="28" t="s">
        <v>3084</v>
      </c>
      <c r="B611" s="23">
        <v>2252.0</v>
      </c>
      <c r="C611" s="7">
        <v>2252.0</v>
      </c>
      <c r="D611" s="25">
        <v>0.0</v>
      </c>
      <c r="E611" s="33"/>
    </row>
    <row r="612" ht="15.75" hidden="1" customHeight="1">
      <c r="A612" s="28" t="s">
        <v>3085</v>
      </c>
      <c r="B612" s="23">
        <v>20134.0</v>
      </c>
      <c r="C612" s="7">
        <v>20134.0</v>
      </c>
      <c r="D612" s="25">
        <v>0.0</v>
      </c>
      <c r="E612" s="33"/>
    </row>
    <row r="613" ht="15.75" hidden="1" customHeight="1">
      <c r="A613" s="29" t="s">
        <v>3086</v>
      </c>
      <c r="B613" s="23">
        <v>279953.0</v>
      </c>
      <c r="C613" s="7">
        <v>281119.0</v>
      </c>
      <c r="D613" s="25">
        <v>1166.0</v>
      </c>
      <c r="E613" s="33"/>
    </row>
    <row r="614" ht="15.75" hidden="1" customHeight="1">
      <c r="A614" s="30" t="s">
        <v>3087</v>
      </c>
      <c r="B614" s="34">
        <v>0.0</v>
      </c>
      <c r="C614" s="35">
        <v>0.0</v>
      </c>
      <c r="D614" s="49">
        <v>0.0</v>
      </c>
      <c r="E614" s="37"/>
    </row>
    <row r="615" ht="15.75" hidden="1" customHeight="1"/>
    <row r="616" ht="15.75" hidden="1" customHeight="1"/>
    <row r="617" ht="15.75" hidden="1" customHeight="1">
      <c r="A617" s="3" t="s">
        <v>3090</v>
      </c>
      <c r="B617" s="4"/>
      <c r="C617" s="4"/>
      <c r="D617" s="4"/>
      <c r="E617" s="5"/>
    </row>
    <row r="618" ht="15.75" hidden="1" customHeight="1">
      <c r="A618" s="8"/>
      <c r="B618" s="9"/>
      <c r="C618" s="9"/>
      <c r="D618" s="9"/>
      <c r="E618" s="10"/>
    </row>
    <row r="619" ht="15.75" hidden="1" customHeight="1">
      <c r="A619" s="3" t="s">
        <v>3061</v>
      </c>
      <c r="B619" s="4"/>
      <c r="C619" s="4"/>
      <c r="D619" s="4"/>
      <c r="E619" s="5"/>
    </row>
    <row r="620" ht="15.75" hidden="1" customHeight="1">
      <c r="A620" s="8"/>
      <c r="B620" s="9"/>
      <c r="C620" s="9"/>
      <c r="D620" s="9"/>
      <c r="E620" s="10"/>
    </row>
    <row r="621" ht="15.75" hidden="1" customHeight="1">
      <c r="A621" s="11">
        <v>45656.0</v>
      </c>
      <c r="B621" s="4"/>
      <c r="C621" s="12" t="s">
        <v>3062</v>
      </c>
      <c r="D621" s="13">
        <v>45657.0</v>
      </c>
      <c r="E621" s="5"/>
    </row>
    <row r="622" ht="15.75" hidden="1" customHeight="1">
      <c r="A622" s="8"/>
      <c r="B622" s="9"/>
      <c r="C622" s="14"/>
      <c r="D622" s="9"/>
      <c r="E622" s="10"/>
    </row>
    <row r="623" ht="15.75" hidden="1" customHeight="1">
      <c r="A623" s="44" t="s">
        <v>3898</v>
      </c>
      <c r="B623" s="5"/>
      <c r="C623" s="14"/>
      <c r="D623" s="45" t="s">
        <v>3900</v>
      </c>
      <c r="E623" s="5"/>
    </row>
    <row r="624" ht="15.75" hidden="1" customHeight="1">
      <c r="A624" s="8"/>
      <c r="B624" s="10"/>
      <c r="C624" s="14"/>
      <c r="D624" s="9"/>
      <c r="E624" s="10"/>
    </row>
    <row r="625" ht="15.75" hidden="1" customHeight="1">
      <c r="A625" s="17" t="s">
        <v>3063</v>
      </c>
      <c r="B625" s="4"/>
      <c r="C625" s="4"/>
      <c r="D625" s="4"/>
      <c r="E625" s="5"/>
    </row>
    <row r="626" ht="15.75" hidden="1" customHeight="1">
      <c r="A626" s="18" t="s">
        <v>3064</v>
      </c>
      <c r="B626" s="19" t="s">
        <v>3065</v>
      </c>
      <c r="C626" s="20" t="s">
        <v>3066</v>
      </c>
      <c r="D626" s="19" t="s">
        <v>3067</v>
      </c>
      <c r="E626" s="21" t="s">
        <v>13</v>
      </c>
    </row>
    <row r="627" ht="15.75" hidden="1" customHeight="1">
      <c r="A627" s="22" t="s">
        <v>3068</v>
      </c>
      <c r="B627" s="23">
        <v>15234.0</v>
      </c>
      <c r="C627" s="24">
        <v>15234.0</v>
      </c>
      <c r="D627" s="25">
        <v>0.0</v>
      </c>
      <c r="E627" s="33"/>
    </row>
    <row r="628" ht="15.75" hidden="1" customHeight="1">
      <c r="A628" s="22" t="s">
        <v>3069</v>
      </c>
      <c r="B628" s="23">
        <v>6452.0</v>
      </c>
      <c r="C628" s="24">
        <v>6452.0</v>
      </c>
      <c r="D628" s="25">
        <v>0.0</v>
      </c>
      <c r="E628" s="33"/>
    </row>
    <row r="629" ht="15.75" hidden="1" customHeight="1">
      <c r="A629" s="22" t="s">
        <v>3070</v>
      </c>
      <c r="B629" s="23">
        <v>0.0</v>
      </c>
      <c r="C629" s="24"/>
      <c r="D629" s="25">
        <v>0.0</v>
      </c>
      <c r="E629" s="33"/>
    </row>
    <row r="630" ht="15.75" hidden="1" customHeight="1">
      <c r="A630" s="22" t="s">
        <v>3072</v>
      </c>
      <c r="B630" s="23">
        <v>0.0</v>
      </c>
      <c r="C630" s="24"/>
      <c r="D630" s="25">
        <v>0.0</v>
      </c>
      <c r="E630" s="33"/>
    </row>
    <row r="631" ht="15.75" hidden="1" customHeight="1">
      <c r="A631" s="27" t="s">
        <v>3074</v>
      </c>
      <c r="B631" s="23">
        <v>0.0</v>
      </c>
      <c r="C631" s="24"/>
      <c r="D631" s="25">
        <v>0.0</v>
      </c>
      <c r="E631" s="33"/>
    </row>
    <row r="632" ht="15.75" hidden="1" customHeight="1">
      <c r="A632" s="27" t="s">
        <v>3075</v>
      </c>
      <c r="B632" s="23">
        <v>0.0</v>
      </c>
      <c r="C632" s="24"/>
      <c r="D632" s="25">
        <v>0.0</v>
      </c>
      <c r="E632" s="33"/>
    </row>
    <row r="633" ht="15.75" hidden="1" customHeight="1">
      <c r="A633" s="27" t="s">
        <v>3077</v>
      </c>
      <c r="B633" s="23">
        <v>0.0</v>
      </c>
      <c r="C633" s="24"/>
      <c r="D633" s="25">
        <v>0.0</v>
      </c>
      <c r="E633" s="26"/>
    </row>
    <row r="634" ht="15.75" hidden="1" customHeight="1">
      <c r="A634" s="27" t="s">
        <v>3078</v>
      </c>
      <c r="B634" s="23">
        <v>1480.0</v>
      </c>
      <c r="C634" s="24">
        <v>1480.0</v>
      </c>
      <c r="D634" s="25">
        <v>0.0</v>
      </c>
      <c r="E634" s="33"/>
    </row>
    <row r="635" ht="15.75" hidden="1" customHeight="1">
      <c r="A635" s="28" t="s">
        <v>3079</v>
      </c>
      <c r="B635" s="23">
        <v>23556.0</v>
      </c>
      <c r="C635" s="23">
        <v>23556.0</v>
      </c>
      <c r="D635" s="25">
        <v>0.0</v>
      </c>
      <c r="E635" s="33"/>
    </row>
    <row r="636" ht="15.75" hidden="1" customHeight="1">
      <c r="A636" s="28" t="s">
        <v>3080</v>
      </c>
      <c r="B636" s="23">
        <v>9029.0</v>
      </c>
      <c r="C636" s="7">
        <v>9029.0</v>
      </c>
      <c r="D636" s="25">
        <v>0.0</v>
      </c>
      <c r="E636" s="33"/>
    </row>
    <row r="637" ht="15.75" hidden="1" customHeight="1">
      <c r="A637" s="28" t="s">
        <v>3081</v>
      </c>
      <c r="B637" s="23">
        <v>37343.0</v>
      </c>
      <c r="C637" s="7">
        <v>37343.0</v>
      </c>
      <c r="D637" s="25">
        <v>0.0</v>
      </c>
      <c r="E637" s="33"/>
    </row>
    <row r="638" ht="15.75" hidden="1" customHeight="1">
      <c r="A638" s="28" t="s">
        <v>3082</v>
      </c>
      <c r="B638" s="23">
        <v>26236.0</v>
      </c>
      <c r="C638" s="7">
        <v>26236.0</v>
      </c>
      <c r="D638" s="25">
        <v>0.0</v>
      </c>
      <c r="E638" s="33"/>
    </row>
    <row r="639" ht="15.75" hidden="1" customHeight="1">
      <c r="A639" s="28" t="s">
        <v>3084</v>
      </c>
      <c r="B639" s="23">
        <v>486.0</v>
      </c>
      <c r="C639" s="7">
        <v>486.0</v>
      </c>
      <c r="D639" s="25">
        <v>0.0</v>
      </c>
      <c r="E639" s="33"/>
    </row>
    <row r="640" ht="15.75" hidden="1" customHeight="1">
      <c r="A640" s="28" t="s">
        <v>3085</v>
      </c>
      <c r="B640" s="23">
        <v>7437.0</v>
      </c>
      <c r="C640" s="7">
        <v>7437.0</v>
      </c>
      <c r="D640" s="25">
        <v>0.0</v>
      </c>
      <c r="E640" s="33"/>
    </row>
    <row r="641" ht="15.75" hidden="1" customHeight="1">
      <c r="A641" s="29" t="s">
        <v>3086</v>
      </c>
      <c r="B641" s="23">
        <v>119816.0</v>
      </c>
      <c r="C641" s="7">
        <v>119816.0</v>
      </c>
      <c r="D641" s="25">
        <v>0.0</v>
      </c>
      <c r="E641" s="33"/>
    </row>
    <row r="642" ht="15.75" hidden="1" customHeight="1">
      <c r="A642" s="30" t="s">
        <v>3087</v>
      </c>
      <c r="B642" s="34">
        <v>0.0</v>
      </c>
      <c r="C642" s="35">
        <v>0.0</v>
      </c>
      <c r="D642" s="49">
        <v>0.0</v>
      </c>
      <c r="E642" s="37"/>
    </row>
    <row r="643" ht="15.75" hidden="1" customHeight="1"/>
    <row r="644" ht="15.75" hidden="1" customHeight="1"/>
    <row r="645" ht="15.75" hidden="1" customHeight="1">
      <c r="A645" s="3" t="s">
        <v>3090</v>
      </c>
      <c r="B645" s="4"/>
      <c r="C645" s="4"/>
      <c r="D645" s="4"/>
      <c r="E645" s="5"/>
    </row>
    <row r="646" ht="15.75" hidden="1" customHeight="1">
      <c r="A646" s="8"/>
      <c r="B646" s="9"/>
      <c r="C646" s="9"/>
      <c r="D646" s="9"/>
      <c r="E646" s="10"/>
    </row>
    <row r="647" ht="15.75" hidden="1" customHeight="1">
      <c r="A647" s="3" t="s">
        <v>3061</v>
      </c>
      <c r="B647" s="4"/>
      <c r="C647" s="4"/>
      <c r="D647" s="4"/>
      <c r="E647" s="5"/>
    </row>
    <row r="648" ht="15.75" hidden="1" customHeight="1">
      <c r="A648" s="8"/>
      <c r="B648" s="9"/>
      <c r="C648" s="9"/>
      <c r="D648" s="9"/>
      <c r="E648" s="10"/>
    </row>
    <row r="649" ht="15.75" hidden="1" customHeight="1">
      <c r="A649" s="11">
        <v>45658.0</v>
      </c>
      <c r="B649" s="4"/>
      <c r="C649" s="12" t="s">
        <v>3062</v>
      </c>
      <c r="D649" s="13">
        <v>45662.0</v>
      </c>
      <c r="E649" s="5"/>
    </row>
    <row r="650" ht="15.75" hidden="1" customHeight="1">
      <c r="A650" s="8"/>
      <c r="B650" s="9"/>
      <c r="C650" s="14"/>
      <c r="D650" s="9"/>
      <c r="E650" s="10"/>
    </row>
    <row r="651" ht="15.75" hidden="1" customHeight="1">
      <c r="A651" s="44" t="s">
        <v>3901</v>
      </c>
      <c r="B651" s="5"/>
      <c r="C651" s="14"/>
      <c r="D651" s="45" t="s">
        <v>3899</v>
      </c>
      <c r="E651" s="5"/>
    </row>
    <row r="652" ht="15.75" hidden="1" customHeight="1">
      <c r="A652" s="8"/>
      <c r="B652" s="10"/>
      <c r="C652" s="14"/>
      <c r="D652" s="9"/>
      <c r="E652" s="10"/>
    </row>
    <row r="653" ht="15.75" hidden="1" customHeight="1">
      <c r="A653" s="17" t="s">
        <v>3063</v>
      </c>
      <c r="B653" s="4"/>
      <c r="C653" s="4"/>
      <c r="D653" s="4"/>
      <c r="E653" s="5"/>
    </row>
    <row r="654" ht="15.75" hidden="1" customHeight="1">
      <c r="A654" s="18" t="s">
        <v>3064</v>
      </c>
      <c r="B654" s="19" t="s">
        <v>3065</v>
      </c>
      <c r="C654" s="20" t="s">
        <v>3066</v>
      </c>
      <c r="D654" s="19" t="s">
        <v>3067</v>
      </c>
      <c r="E654" s="21" t="s">
        <v>13</v>
      </c>
    </row>
    <row r="655" ht="15.75" hidden="1" customHeight="1">
      <c r="A655" s="22" t="s">
        <v>3068</v>
      </c>
      <c r="B655" s="23">
        <v>47583.0</v>
      </c>
      <c r="C655" s="24">
        <v>47586.0</v>
      </c>
      <c r="D655" s="25">
        <v>3.0</v>
      </c>
      <c r="E655" s="33"/>
    </row>
    <row r="656" ht="15.75" hidden="1" customHeight="1">
      <c r="A656" s="22" t="s">
        <v>3069</v>
      </c>
      <c r="B656" s="23">
        <v>18253.0</v>
      </c>
      <c r="C656" s="24">
        <v>18253.0</v>
      </c>
      <c r="D656" s="25">
        <v>0.0</v>
      </c>
      <c r="E656" s="33"/>
    </row>
    <row r="657" ht="15.75" hidden="1" customHeight="1">
      <c r="A657" s="22" t="s">
        <v>3070</v>
      </c>
      <c r="B657" s="23">
        <v>1000.0</v>
      </c>
      <c r="C657" s="24">
        <v>1000.0</v>
      </c>
      <c r="D657" s="25">
        <v>0.0</v>
      </c>
      <c r="E657" s="33"/>
    </row>
    <row r="658" ht="15.75" hidden="1" customHeight="1">
      <c r="A658" s="22" t="s">
        <v>3072</v>
      </c>
      <c r="B658" s="23">
        <v>0.0</v>
      </c>
      <c r="C658" s="24"/>
      <c r="D658" s="25">
        <v>0.0</v>
      </c>
      <c r="E658" s="33"/>
    </row>
    <row r="659" ht="15.75" hidden="1" customHeight="1">
      <c r="A659" s="27" t="s">
        <v>3074</v>
      </c>
      <c r="B659" s="23">
        <v>0.0</v>
      </c>
      <c r="C659" s="24"/>
      <c r="D659" s="25">
        <v>0.0</v>
      </c>
      <c r="E659" s="33"/>
    </row>
    <row r="660" ht="15.75" hidden="1" customHeight="1">
      <c r="A660" s="27" t="s">
        <v>3075</v>
      </c>
      <c r="B660" s="23">
        <v>0.0</v>
      </c>
      <c r="C660" s="24"/>
      <c r="D660" s="25">
        <v>0.0</v>
      </c>
      <c r="E660" s="33"/>
    </row>
    <row r="661" ht="15.75" hidden="1" customHeight="1">
      <c r="A661" s="27" t="s">
        <v>3077</v>
      </c>
      <c r="B661" s="23">
        <v>0.0</v>
      </c>
      <c r="C661" s="24"/>
      <c r="D661" s="25">
        <v>0.0</v>
      </c>
      <c r="E661" s="26"/>
    </row>
    <row r="662" ht="15.75" hidden="1" customHeight="1">
      <c r="A662" s="27" t="s">
        <v>3078</v>
      </c>
      <c r="B662" s="23">
        <v>4000.0</v>
      </c>
      <c r="C662" s="24">
        <v>4000.0</v>
      </c>
      <c r="D662" s="25">
        <v>0.0</v>
      </c>
      <c r="E662" s="33"/>
    </row>
    <row r="663" ht="15.75" hidden="1" customHeight="1">
      <c r="A663" s="28" t="s">
        <v>3079</v>
      </c>
      <c r="B663" s="23">
        <v>110184.0</v>
      </c>
      <c r="C663" s="23">
        <v>110184.0</v>
      </c>
      <c r="D663" s="25">
        <v>0.0</v>
      </c>
      <c r="E663" s="33"/>
    </row>
    <row r="664" ht="15.75" hidden="1" customHeight="1">
      <c r="A664" s="28" t="s">
        <v>3080</v>
      </c>
      <c r="B664" s="23">
        <v>25710.0</v>
      </c>
      <c r="C664" s="7">
        <v>25974.0</v>
      </c>
      <c r="D664" s="25">
        <v>264.0</v>
      </c>
      <c r="E664" s="33"/>
    </row>
    <row r="665" ht="15.75" hidden="1" customHeight="1">
      <c r="A665" s="28" t="s">
        <v>3081</v>
      </c>
      <c r="B665" s="23">
        <v>90923.0</v>
      </c>
      <c r="C665" s="7">
        <v>91808.0</v>
      </c>
      <c r="D665" s="25">
        <v>885.0</v>
      </c>
      <c r="E665" s="33"/>
    </row>
    <row r="666" ht="15.75" hidden="1" customHeight="1">
      <c r="A666" s="28" t="s">
        <v>3082</v>
      </c>
      <c r="B666" s="23">
        <v>56861.0</v>
      </c>
      <c r="C666" s="7">
        <v>56861.0</v>
      </c>
      <c r="D666" s="25">
        <v>0.0</v>
      </c>
      <c r="E666" s="33"/>
    </row>
    <row r="667" ht="15.75" hidden="1" customHeight="1">
      <c r="A667" s="28" t="s">
        <v>3084</v>
      </c>
      <c r="B667" s="23">
        <v>3579.0</v>
      </c>
      <c r="C667" s="7">
        <v>3579.0</v>
      </c>
      <c r="D667" s="25">
        <v>0.0</v>
      </c>
      <c r="E667" s="33"/>
    </row>
    <row r="668" ht="15.75" hidden="1" customHeight="1">
      <c r="A668" s="28" t="s">
        <v>3085</v>
      </c>
      <c r="B668" s="23">
        <v>21130.0</v>
      </c>
      <c r="C668" s="7">
        <v>21798.0</v>
      </c>
      <c r="D668" s="25">
        <v>668.0</v>
      </c>
      <c r="E668" s="33"/>
    </row>
    <row r="669" ht="15.75" hidden="1" customHeight="1">
      <c r="A669" s="29" t="s">
        <v>3086</v>
      </c>
      <c r="B669" s="23">
        <v>358091.0</v>
      </c>
      <c r="C669" s="7">
        <v>359963.0</v>
      </c>
      <c r="D669" s="25">
        <v>1872.0</v>
      </c>
      <c r="E669" s="33"/>
    </row>
    <row r="670" ht="15.75" hidden="1" customHeight="1">
      <c r="A670" s="30" t="s">
        <v>3087</v>
      </c>
      <c r="B670" s="34">
        <v>2.0</v>
      </c>
      <c r="C670" s="35">
        <v>-718.0</v>
      </c>
      <c r="D670" s="49">
        <v>-720.0</v>
      </c>
      <c r="E670" s="37"/>
    </row>
    <row r="671" ht="15.75" hidden="1" customHeight="1"/>
    <row r="672" ht="15.75" hidden="1" customHeight="1"/>
    <row r="673" ht="15.75" hidden="1" customHeight="1">
      <c r="A673" s="3" t="s">
        <v>3090</v>
      </c>
      <c r="B673" s="4"/>
      <c r="C673" s="4"/>
      <c r="D673" s="4"/>
      <c r="E673" s="5"/>
    </row>
    <row r="674" ht="15.75" hidden="1" customHeight="1">
      <c r="A674" s="8"/>
      <c r="B674" s="9"/>
      <c r="C674" s="9"/>
      <c r="D674" s="9"/>
      <c r="E674" s="10"/>
    </row>
    <row r="675" ht="15.75" hidden="1" customHeight="1">
      <c r="A675" s="3" t="s">
        <v>3061</v>
      </c>
      <c r="B675" s="4"/>
      <c r="C675" s="4"/>
      <c r="D675" s="4"/>
      <c r="E675" s="5"/>
    </row>
    <row r="676" ht="15.75" hidden="1" customHeight="1">
      <c r="A676" s="8"/>
      <c r="B676" s="9"/>
      <c r="C676" s="9"/>
      <c r="D676" s="9"/>
      <c r="E676" s="10"/>
    </row>
    <row r="677" ht="15.75" hidden="1" customHeight="1">
      <c r="A677" s="11">
        <v>45663.0</v>
      </c>
      <c r="B677" s="4"/>
      <c r="C677" s="12" t="s">
        <v>3062</v>
      </c>
      <c r="D677" s="13">
        <v>45669.0</v>
      </c>
      <c r="E677" s="5"/>
    </row>
    <row r="678" ht="15.75" hidden="1" customHeight="1">
      <c r="A678" s="8"/>
      <c r="B678" s="9"/>
      <c r="C678" s="14"/>
      <c r="D678" s="9"/>
      <c r="E678" s="10"/>
    </row>
    <row r="679" ht="15.75" hidden="1" customHeight="1">
      <c r="A679" s="44" t="s">
        <v>3898</v>
      </c>
      <c r="B679" s="5"/>
      <c r="C679" s="14"/>
      <c r="D679" s="45" t="s">
        <v>3899</v>
      </c>
      <c r="E679" s="5"/>
    </row>
    <row r="680" ht="15.75" hidden="1" customHeight="1">
      <c r="A680" s="8"/>
      <c r="B680" s="10"/>
      <c r="C680" s="14"/>
      <c r="D680" s="9"/>
      <c r="E680" s="10"/>
    </row>
    <row r="681" ht="15.75" hidden="1" customHeight="1">
      <c r="A681" s="17" t="s">
        <v>3063</v>
      </c>
      <c r="B681" s="4"/>
      <c r="C681" s="4"/>
      <c r="D681" s="4"/>
      <c r="E681" s="5"/>
    </row>
    <row r="682" ht="15.75" hidden="1" customHeight="1">
      <c r="A682" s="18" t="s">
        <v>3064</v>
      </c>
      <c r="B682" s="19" t="s">
        <v>3065</v>
      </c>
      <c r="C682" s="20" t="s">
        <v>3066</v>
      </c>
      <c r="D682" s="19" t="s">
        <v>3067</v>
      </c>
      <c r="E682" s="21" t="s">
        <v>13</v>
      </c>
    </row>
    <row r="683" ht="15.75" hidden="1" customHeight="1">
      <c r="A683" s="22" t="s">
        <v>3068</v>
      </c>
      <c r="B683" s="23">
        <v>26810.0</v>
      </c>
      <c r="C683" s="24">
        <v>26814.0</v>
      </c>
      <c r="D683" s="25">
        <v>4.0</v>
      </c>
      <c r="E683" s="33"/>
    </row>
    <row r="684" ht="15.75" hidden="1" customHeight="1">
      <c r="A684" s="22" t="s">
        <v>3069</v>
      </c>
      <c r="B684" s="23">
        <v>20257.0</v>
      </c>
      <c r="C684" s="24">
        <v>20257.0</v>
      </c>
      <c r="D684" s="25">
        <v>0.0</v>
      </c>
      <c r="E684" s="33"/>
    </row>
    <row r="685" ht="15.75" hidden="1" customHeight="1">
      <c r="A685" s="22" t="s">
        <v>3070</v>
      </c>
      <c r="B685" s="23">
        <v>400.0</v>
      </c>
      <c r="C685" s="24">
        <v>400.0</v>
      </c>
      <c r="D685" s="25">
        <v>0.0</v>
      </c>
      <c r="E685" s="33"/>
    </row>
    <row r="686" ht="15.75" hidden="1" customHeight="1">
      <c r="A686" s="22" t="s">
        <v>3072</v>
      </c>
      <c r="B686" s="23">
        <v>0.0</v>
      </c>
      <c r="C686" s="24"/>
      <c r="D686" s="25">
        <v>0.0</v>
      </c>
      <c r="E686" s="33"/>
    </row>
    <row r="687" ht="15.75" hidden="1" customHeight="1">
      <c r="A687" s="27" t="s">
        <v>3074</v>
      </c>
      <c r="B687" s="23">
        <v>0.0</v>
      </c>
      <c r="C687" s="24"/>
      <c r="D687" s="25">
        <v>0.0</v>
      </c>
      <c r="E687" s="33"/>
    </row>
    <row r="688" ht="15.75" hidden="1" customHeight="1">
      <c r="A688" s="27" t="s">
        <v>3075</v>
      </c>
      <c r="B688" s="23">
        <v>0.0</v>
      </c>
      <c r="C688" s="24"/>
      <c r="D688" s="25">
        <v>0.0</v>
      </c>
      <c r="E688" s="33"/>
    </row>
    <row r="689" ht="15.75" hidden="1" customHeight="1">
      <c r="A689" s="27" t="s">
        <v>3077</v>
      </c>
      <c r="B689" s="23">
        <v>5000.0</v>
      </c>
      <c r="C689" s="24">
        <v>5000.0</v>
      </c>
      <c r="D689" s="25">
        <v>0.0</v>
      </c>
      <c r="E689" s="26" t="s">
        <v>4064</v>
      </c>
    </row>
    <row r="690" ht="15.75" hidden="1" customHeight="1">
      <c r="A690" s="27" t="s">
        <v>3078</v>
      </c>
      <c r="B690" s="23">
        <v>4800.0</v>
      </c>
      <c r="C690" s="24">
        <v>4800.0</v>
      </c>
      <c r="D690" s="25">
        <v>0.0</v>
      </c>
      <c r="E690" s="33"/>
    </row>
    <row r="691" ht="15.75" hidden="1" customHeight="1">
      <c r="A691" s="28" t="s">
        <v>3079</v>
      </c>
      <c r="B691" s="23">
        <v>109738.0</v>
      </c>
      <c r="C691" s="23">
        <v>109738.0</v>
      </c>
      <c r="D691" s="25">
        <v>0.0</v>
      </c>
      <c r="E691" s="33"/>
    </row>
    <row r="692" ht="15.75" hidden="1" customHeight="1">
      <c r="A692" s="28" t="s">
        <v>3080</v>
      </c>
      <c r="B692" s="23">
        <v>39764.0</v>
      </c>
      <c r="C692" s="7">
        <v>39764.0</v>
      </c>
      <c r="D692" s="25">
        <v>0.0</v>
      </c>
      <c r="E692" s="33"/>
    </row>
    <row r="693" ht="15.75" hidden="1" customHeight="1">
      <c r="A693" s="28" t="s">
        <v>3081</v>
      </c>
      <c r="B693" s="23">
        <v>127702.0</v>
      </c>
      <c r="C693" s="7">
        <v>125987.0</v>
      </c>
      <c r="D693" s="25">
        <v>-1715.0</v>
      </c>
      <c r="E693" s="33"/>
    </row>
    <row r="694" ht="15.75" hidden="1" customHeight="1">
      <c r="A694" s="28" t="s">
        <v>3082</v>
      </c>
      <c r="B694" s="23">
        <v>85034.0</v>
      </c>
      <c r="C694" s="7">
        <v>85034.0</v>
      </c>
      <c r="D694" s="25">
        <v>0.0</v>
      </c>
      <c r="E694" s="33"/>
    </row>
    <row r="695" ht="15.75" hidden="1" customHeight="1">
      <c r="A695" s="28" t="s">
        <v>3084</v>
      </c>
      <c r="B695" s="23">
        <v>4845.0</v>
      </c>
      <c r="C695" s="7">
        <v>4845.0</v>
      </c>
      <c r="D695" s="25">
        <v>0.0</v>
      </c>
      <c r="E695" s="33"/>
    </row>
    <row r="696" ht="15.75" hidden="1" customHeight="1">
      <c r="A696" s="28" t="s">
        <v>3085</v>
      </c>
      <c r="B696" s="23">
        <v>16132.0</v>
      </c>
      <c r="C696" s="7">
        <v>16132.0</v>
      </c>
      <c r="D696" s="25">
        <v>0.0</v>
      </c>
      <c r="E696" s="33"/>
    </row>
    <row r="697" ht="15.75" hidden="1" customHeight="1">
      <c r="A697" s="29" t="s">
        <v>3086</v>
      </c>
      <c r="B697" s="23">
        <v>424176.5</v>
      </c>
      <c r="C697" s="7">
        <v>422461.5</v>
      </c>
      <c r="D697" s="25">
        <v>-1715.0</v>
      </c>
      <c r="E697" s="33"/>
    </row>
    <row r="698" ht="15.75" hidden="1" customHeight="1">
      <c r="A698" s="30" t="s">
        <v>3087</v>
      </c>
      <c r="B698" s="34" t="s">
        <v>4065</v>
      </c>
      <c r="C698" s="35">
        <v>177.5</v>
      </c>
      <c r="D698" s="49" t="s">
        <v>3942</v>
      </c>
      <c r="E698" s="37"/>
    </row>
    <row r="699" ht="15.75" hidden="1" customHeight="1"/>
    <row r="700" ht="15.75" hidden="1" customHeight="1"/>
    <row r="701" ht="15.75" hidden="1" customHeight="1">
      <c r="A701" s="3" t="s">
        <v>3090</v>
      </c>
      <c r="B701" s="4"/>
      <c r="C701" s="4"/>
      <c r="D701" s="4"/>
      <c r="E701" s="5"/>
    </row>
    <row r="702" ht="15.75" hidden="1" customHeight="1">
      <c r="A702" s="8"/>
      <c r="B702" s="9"/>
      <c r="C702" s="9"/>
      <c r="D702" s="9"/>
      <c r="E702" s="10"/>
    </row>
    <row r="703" ht="15.75" hidden="1" customHeight="1">
      <c r="A703" s="3" t="s">
        <v>3061</v>
      </c>
      <c r="B703" s="4"/>
      <c r="C703" s="4"/>
      <c r="D703" s="4"/>
      <c r="E703" s="5"/>
    </row>
    <row r="704" ht="15.75" hidden="1" customHeight="1">
      <c r="A704" s="8"/>
      <c r="B704" s="9"/>
      <c r="C704" s="9"/>
      <c r="D704" s="9"/>
      <c r="E704" s="10"/>
    </row>
    <row r="705" ht="15.75" hidden="1" customHeight="1">
      <c r="A705" s="11">
        <v>45663.0</v>
      </c>
      <c r="B705" s="4"/>
      <c r="C705" s="12" t="s">
        <v>3062</v>
      </c>
      <c r="D705" s="13">
        <v>45669.0</v>
      </c>
      <c r="E705" s="5"/>
    </row>
    <row r="706" ht="15.75" hidden="1" customHeight="1">
      <c r="A706" s="8"/>
      <c r="B706" s="9"/>
      <c r="C706" s="14"/>
      <c r="D706" s="9"/>
      <c r="E706" s="10"/>
    </row>
    <row r="707" ht="15.75" hidden="1" customHeight="1">
      <c r="A707" s="44" t="s">
        <v>3898</v>
      </c>
      <c r="B707" s="5"/>
      <c r="C707" s="14"/>
      <c r="D707" s="45" t="s">
        <v>3899</v>
      </c>
      <c r="E707" s="5"/>
    </row>
    <row r="708" ht="15.75" hidden="1" customHeight="1">
      <c r="A708" s="8"/>
      <c r="B708" s="10"/>
      <c r="C708" s="14"/>
      <c r="D708" s="9"/>
      <c r="E708" s="10"/>
    </row>
    <row r="709" ht="15.75" hidden="1" customHeight="1">
      <c r="A709" s="17" t="s">
        <v>3063</v>
      </c>
      <c r="B709" s="4"/>
      <c r="C709" s="4"/>
      <c r="D709" s="4"/>
      <c r="E709" s="5"/>
    </row>
    <row r="710" ht="15.75" hidden="1" customHeight="1">
      <c r="A710" s="18" t="s">
        <v>3064</v>
      </c>
      <c r="B710" s="19" t="s">
        <v>3065</v>
      </c>
      <c r="C710" s="20" t="s">
        <v>3066</v>
      </c>
      <c r="D710" s="19" t="s">
        <v>3067</v>
      </c>
      <c r="E710" s="21" t="s">
        <v>13</v>
      </c>
    </row>
    <row r="711" ht="15.75" hidden="1" customHeight="1">
      <c r="A711" s="22" t="s">
        <v>3068</v>
      </c>
      <c r="B711" s="23">
        <v>26810.0</v>
      </c>
      <c r="C711" s="24">
        <v>26814.0</v>
      </c>
      <c r="D711" s="25">
        <v>4.0</v>
      </c>
      <c r="E711" s="33"/>
    </row>
    <row r="712" ht="15.75" hidden="1" customHeight="1">
      <c r="A712" s="22" t="s">
        <v>3069</v>
      </c>
      <c r="B712" s="23">
        <v>20257.0</v>
      </c>
      <c r="C712" s="24">
        <v>20257.0</v>
      </c>
      <c r="D712" s="25">
        <v>0.0</v>
      </c>
      <c r="E712" s="33"/>
    </row>
    <row r="713" ht="15.75" hidden="1" customHeight="1">
      <c r="A713" s="22" t="s">
        <v>3070</v>
      </c>
      <c r="B713" s="23">
        <v>400.0</v>
      </c>
      <c r="C713" s="24">
        <v>400.0</v>
      </c>
      <c r="D713" s="25">
        <v>0.0</v>
      </c>
      <c r="E713" s="33"/>
    </row>
    <row r="714" ht="15.75" hidden="1" customHeight="1">
      <c r="A714" s="22" t="s">
        <v>3072</v>
      </c>
      <c r="B714" s="23">
        <v>0.0</v>
      </c>
      <c r="C714" s="24"/>
      <c r="D714" s="25">
        <v>0.0</v>
      </c>
      <c r="E714" s="33"/>
    </row>
    <row r="715" ht="15.75" hidden="1" customHeight="1">
      <c r="A715" s="27" t="s">
        <v>3074</v>
      </c>
      <c r="B715" s="23">
        <v>0.0</v>
      </c>
      <c r="C715" s="24"/>
      <c r="D715" s="25">
        <v>0.0</v>
      </c>
      <c r="E715" s="33"/>
    </row>
    <row r="716" ht="15.75" hidden="1" customHeight="1">
      <c r="A716" s="27" t="s">
        <v>3075</v>
      </c>
      <c r="B716" s="23">
        <v>0.0</v>
      </c>
      <c r="C716" s="24"/>
      <c r="D716" s="25">
        <v>0.0</v>
      </c>
      <c r="E716" s="33"/>
    </row>
    <row r="717" ht="15.75" hidden="1" customHeight="1">
      <c r="A717" s="27" t="s">
        <v>3077</v>
      </c>
      <c r="B717" s="23">
        <v>5000.0</v>
      </c>
      <c r="C717" s="24">
        <v>5000.0</v>
      </c>
      <c r="D717" s="25">
        <v>0.0</v>
      </c>
      <c r="E717" s="26" t="s">
        <v>4064</v>
      </c>
    </row>
    <row r="718" ht="15.75" hidden="1" customHeight="1">
      <c r="A718" s="27" t="s">
        <v>3078</v>
      </c>
      <c r="B718" s="23">
        <v>4800.0</v>
      </c>
      <c r="C718" s="24">
        <v>4800.0</v>
      </c>
      <c r="D718" s="25">
        <v>0.0</v>
      </c>
      <c r="E718" s="33"/>
    </row>
    <row r="719" ht="15.75" hidden="1" customHeight="1">
      <c r="A719" s="28" t="s">
        <v>3079</v>
      </c>
      <c r="B719" s="23">
        <v>109738.0</v>
      </c>
      <c r="C719" s="23">
        <v>109738.0</v>
      </c>
      <c r="D719" s="25">
        <v>0.0</v>
      </c>
      <c r="E719" s="33"/>
    </row>
    <row r="720" ht="15.75" hidden="1" customHeight="1">
      <c r="A720" s="28" t="s">
        <v>3080</v>
      </c>
      <c r="B720" s="23">
        <v>39764.0</v>
      </c>
      <c r="C720" s="7">
        <v>39764.0</v>
      </c>
      <c r="D720" s="25">
        <v>0.0</v>
      </c>
      <c r="E720" s="33"/>
    </row>
    <row r="721" ht="15.75" hidden="1" customHeight="1">
      <c r="A721" s="28" t="s">
        <v>3081</v>
      </c>
      <c r="B721" s="23">
        <v>127702.0</v>
      </c>
      <c r="C721" s="7">
        <v>125987.0</v>
      </c>
      <c r="D721" s="25">
        <v>-1715.0</v>
      </c>
      <c r="E721" s="33"/>
    </row>
    <row r="722" ht="15.75" hidden="1" customHeight="1">
      <c r="A722" s="28" t="s">
        <v>3082</v>
      </c>
      <c r="B722" s="23">
        <v>85034.0</v>
      </c>
      <c r="C722" s="7">
        <v>85034.0</v>
      </c>
      <c r="D722" s="25">
        <v>0.0</v>
      </c>
      <c r="E722" s="33"/>
    </row>
    <row r="723" ht="15.75" hidden="1" customHeight="1">
      <c r="A723" s="28" t="s">
        <v>3084</v>
      </c>
      <c r="B723" s="23">
        <v>4845.0</v>
      </c>
      <c r="C723" s="7">
        <v>4845.0</v>
      </c>
      <c r="D723" s="25">
        <v>0.0</v>
      </c>
      <c r="E723" s="33"/>
    </row>
    <row r="724" ht="15.75" hidden="1" customHeight="1">
      <c r="A724" s="28" t="s">
        <v>3085</v>
      </c>
      <c r="B724" s="23">
        <v>16132.0</v>
      </c>
      <c r="C724" s="7">
        <v>16132.0</v>
      </c>
      <c r="D724" s="25">
        <v>0.0</v>
      </c>
      <c r="E724" s="33"/>
    </row>
    <row r="725" ht="15.75" hidden="1" customHeight="1">
      <c r="A725" s="29" t="s">
        <v>3086</v>
      </c>
      <c r="B725" s="23">
        <v>424176.5</v>
      </c>
      <c r="C725" s="7">
        <v>422461.5</v>
      </c>
      <c r="D725" s="25">
        <v>-1715.0</v>
      </c>
      <c r="E725" s="33"/>
    </row>
    <row r="726" ht="15.75" hidden="1" customHeight="1">
      <c r="A726" s="30" t="s">
        <v>3087</v>
      </c>
      <c r="B726" s="34" t="s">
        <v>4065</v>
      </c>
      <c r="C726" s="35">
        <v>177.5</v>
      </c>
      <c r="D726" s="49" t="s">
        <v>3942</v>
      </c>
      <c r="E726" s="37"/>
    </row>
    <row r="727" ht="15.75" hidden="1" customHeight="1"/>
    <row r="728" ht="15.75" hidden="1" customHeight="1"/>
    <row r="729" ht="15.75" hidden="1" customHeight="1">
      <c r="A729" s="3" t="s">
        <v>3090</v>
      </c>
      <c r="B729" s="4"/>
      <c r="C729" s="4"/>
      <c r="D729" s="4"/>
      <c r="E729" s="5"/>
    </row>
    <row r="730" ht="15.75" hidden="1" customHeight="1">
      <c r="A730" s="8"/>
      <c r="B730" s="9"/>
      <c r="C730" s="9"/>
      <c r="D730" s="9"/>
      <c r="E730" s="10"/>
    </row>
    <row r="731" ht="15.75" hidden="1" customHeight="1">
      <c r="A731" s="3" t="s">
        <v>3061</v>
      </c>
      <c r="B731" s="4"/>
      <c r="C731" s="4"/>
      <c r="D731" s="4"/>
      <c r="E731" s="5"/>
    </row>
    <row r="732" ht="15.75" hidden="1" customHeight="1">
      <c r="A732" s="8"/>
      <c r="B732" s="9"/>
      <c r="C732" s="9"/>
      <c r="D732" s="9"/>
      <c r="E732" s="10"/>
    </row>
    <row r="733" ht="15.75" hidden="1" customHeight="1">
      <c r="A733" s="11">
        <v>45670.0</v>
      </c>
      <c r="B733" s="4"/>
      <c r="C733" s="12" t="s">
        <v>3062</v>
      </c>
      <c r="D733" s="13">
        <v>45676.0</v>
      </c>
      <c r="E733" s="5"/>
    </row>
    <row r="734" ht="15.75" hidden="1" customHeight="1">
      <c r="A734" s="8"/>
      <c r="B734" s="9"/>
      <c r="C734" s="14"/>
      <c r="D734" s="9"/>
      <c r="E734" s="10"/>
    </row>
    <row r="735" ht="15.75" hidden="1" customHeight="1">
      <c r="A735" s="44" t="s">
        <v>3898</v>
      </c>
      <c r="B735" s="5"/>
      <c r="C735" s="14"/>
      <c r="D735" s="45" t="s">
        <v>3899</v>
      </c>
      <c r="E735" s="5"/>
    </row>
    <row r="736" ht="15.75" hidden="1" customHeight="1">
      <c r="A736" s="8"/>
      <c r="B736" s="10"/>
      <c r="C736" s="14"/>
      <c r="D736" s="9"/>
      <c r="E736" s="10"/>
    </row>
    <row r="737" ht="15.75" hidden="1" customHeight="1">
      <c r="A737" s="17" t="s">
        <v>3063</v>
      </c>
      <c r="B737" s="4"/>
      <c r="C737" s="4"/>
      <c r="D737" s="4"/>
      <c r="E737" s="5"/>
    </row>
    <row r="738" ht="15.75" hidden="1" customHeight="1">
      <c r="A738" s="18" t="s">
        <v>3064</v>
      </c>
      <c r="B738" s="19" t="s">
        <v>3065</v>
      </c>
      <c r="C738" s="20" t="s">
        <v>3066</v>
      </c>
      <c r="D738" s="19" t="s">
        <v>3067</v>
      </c>
      <c r="E738" s="21" t="s">
        <v>13</v>
      </c>
    </row>
    <row r="739" ht="15.75" hidden="1" customHeight="1">
      <c r="A739" s="22" t="s">
        <v>3068</v>
      </c>
      <c r="B739" s="23">
        <v>31843.0</v>
      </c>
      <c r="C739" s="24">
        <v>31843.0</v>
      </c>
      <c r="D739" s="25">
        <v>0.0</v>
      </c>
      <c r="E739" s="33"/>
    </row>
    <row r="740" ht="15.75" hidden="1" customHeight="1">
      <c r="A740" s="22" t="s">
        <v>3069</v>
      </c>
      <c r="B740" s="23">
        <v>25830.0</v>
      </c>
      <c r="C740" s="24">
        <v>25830.0</v>
      </c>
      <c r="D740" s="25">
        <v>0.0</v>
      </c>
      <c r="E740" s="33"/>
    </row>
    <row r="741" ht="15.75" hidden="1" customHeight="1">
      <c r="A741" s="22" t="s">
        <v>3070</v>
      </c>
      <c r="B741" s="23">
        <v>700.0</v>
      </c>
      <c r="C741" s="24">
        <v>700.0</v>
      </c>
      <c r="D741" s="25">
        <v>0.0</v>
      </c>
      <c r="E741" s="33"/>
    </row>
    <row r="742" ht="15.75" hidden="1" customHeight="1">
      <c r="A742" s="22" t="s">
        <v>3072</v>
      </c>
      <c r="B742" s="23">
        <v>0.0</v>
      </c>
      <c r="C742" s="24"/>
      <c r="D742" s="25">
        <v>0.0</v>
      </c>
      <c r="E742" s="33"/>
    </row>
    <row r="743" ht="15.75" hidden="1" customHeight="1">
      <c r="A743" s="27" t="s">
        <v>3074</v>
      </c>
      <c r="B743" s="23">
        <v>0.0</v>
      </c>
      <c r="C743" s="24"/>
      <c r="D743" s="25">
        <v>0.0</v>
      </c>
      <c r="E743" s="33"/>
    </row>
    <row r="744" ht="15.75" hidden="1" customHeight="1">
      <c r="A744" s="27" t="s">
        <v>3075</v>
      </c>
      <c r="B744" s="23">
        <v>0.0</v>
      </c>
      <c r="C744" s="24"/>
      <c r="D744" s="25">
        <v>0.0</v>
      </c>
      <c r="E744" s="33"/>
    </row>
    <row r="745" ht="15.75" hidden="1" customHeight="1">
      <c r="A745" s="27" t="s">
        <v>3077</v>
      </c>
      <c r="B745" s="23">
        <v>902.0</v>
      </c>
      <c r="C745" s="24"/>
      <c r="D745" s="25">
        <v>-902.0</v>
      </c>
      <c r="E745" s="26" t="s">
        <v>4066</v>
      </c>
    </row>
    <row r="746" ht="15.75" hidden="1" customHeight="1">
      <c r="A746" s="27" t="s">
        <v>3078</v>
      </c>
      <c r="B746" s="23">
        <v>5800.0</v>
      </c>
      <c r="C746" s="24">
        <v>5800.0</v>
      </c>
      <c r="D746" s="25">
        <v>0.0</v>
      </c>
      <c r="E746" s="33"/>
    </row>
    <row r="747" ht="15.75" hidden="1" customHeight="1">
      <c r="A747" s="28" t="s">
        <v>3079</v>
      </c>
      <c r="B747" s="23">
        <v>117321.0</v>
      </c>
      <c r="C747" s="23">
        <v>117750.0</v>
      </c>
      <c r="D747" s="25">
        <v>429.0</v>
      </c>
      <c r="E747" s="33"/>
    </row>
    <row r="748" ht="15.75" hidden="1" customHeight="1">
      <c r="A748" s="28" t="s">
        <v>3080</v>
      </c>
      <c r="B748" s="23">
        <v>40928.0</v>
      </c>
      <c r="C748" s="7">
        <v>40928.0</v>
      </c>
      <c r="D748" s="25">
        <v>0.0</v>
      </c>
      <c r="E748" s="33"/>
    </row>
    <row r="749" ht="15.75" hidden="1" customHeight="1">
      <c r="A749" s="28" t="s">
        <v>3081</v>
      </c>
      <c r="B749" s="23">
        <v>121449.0</v>
      </c>
      <c r="C749" s="7">
        <v>121778.0</v>
      </c>
      <c r="D749" s="25">
        <v>329.0</v>
      </c>
      <c r="E749" s="33"/>
    </row>
    <row r="750" ht="15.75" hidden="1" customHeight="1">
      <c r="A750" s="28" t="s">
        <v>3082</v>
      </c>
      <c r="B750" s="23">
        <v>90050.0</v>
      </c>
      <c r="C750" s="7">
        <v>90050.0</v>
      </c>
      <c r="D750" s="25">
        <v>0.0</v>
      </c>
      <c r="E750" s="33"/>
    </row>
    <row r="751" ht="15.75" hidden="1" customHeight="1">
      <c r="A751" s="28" t="s">
        <v>3084</v>
      </c>
      <c r="B751" s="23">
        <v>6300.0</v>
      </c>
      <c r="C751" s="7">
        <v>6300.0</v>
      </c>
      <c r="D751" s="25">
        <v>0.0</v>
      </c>
      <c r="E751" s="33"/>
    </row>
    <row r="752" ht="15.75" hidden="1" customHeight="1">
      <c r="A752" s="28" t="s">
        <v>3085</v>
      </c>
      <c r="B752" s="23">
        <v>18090.0</v>
      </c>
      <c r="C752" s="7">
        <v>18090.0</v>
      </c>
      <c r="D752" s="25">
        <v>0.0</v>
      </c>
      <c r="E752" s="33"/>
    </row>
    <row r="753" ht="15.75" hidden="1" customHeight="1">
      <c r="A753" s="29" t="s">
        <v>3086</v>
      </c>
      <c r="B753" s="23">
        <v>440207.5</v>
      </c>
      <c r="C753" s="7">
        <v>440965.5</v>
      </c>
      <c r="D753" s="25">
        <v>758.0</v>
      </c>
      <c r="E753" s="33"/>
    </row>
    <row r="754" ht="15.75" hidden="1" customHeight="1">
      <c r="A754" s="30" t="s">
        <v>3087</v>
      </c>
      <c r="B754" s="34">
        <v>915.5</v>
      </c>
      <c r="C754" s="35">
        <v>13.5</v>
      </c>
      <c r="D754" s="49">
        <v>-902.0</v>
      </c>
      <c r="E754" s="37"/>
    </row>
    <row r="755" ht="15.75" hidden="1" customHeight="1"/>
    <row r="756" ht="15.75" hidden="1" customHeight="1"/>
    <row r="757" ht="15.75" hidden="1" customHeight="1">
      <c r="A757" s="3" t="s">
        <v>3090</v>
      </c>
      <c r="B757" s="4"/>
      <c r="C757" s="4"/>
      <c r="D757" s="4"/>
      <c r="E757" s="5"/>
    </row>
    <row r="758" ht="15.75" hidden="1" customHeight="1">
      <c r="A758" s="8"/>
      <c r="B758" s="9"/>
      <c r="C758" s="9"/>
      <c r="D758" s="9"/>
      <c r="E758" s="10"/>
    </row>
    <row r="759" ht="15.75" hidden="1" customHeight="1">
      <c r="A759" s="3" t="s">
        <v>3061</v>
      </c>
      <c r="B759" s="4"/>
      <c r="C759" s="4"/>
      <c r="D759" s="4"/>
      <c r="E759" s="5"/>
    </row>
    <row r="760" ht="15.75" hidden="1" customHeight="1">
      <c r="A760" s="8"/>
      <c r="B760" s="9"/>
      <c r="C760" s="9"/>
      <c r="D760" s="9"/>
      <c r="E760" s="10"/>
    </row>
    <row r="761" ht="15.75" hidden="1" customHeight="1">
      <c r="A761" s="11">
        <v>45677.0</v>
      </c>
      <c r="B761" s="4"/>
      <c r="C761" s="12" t="s">
        <v>3062</v>
      </c>
      <c r="D761" s="13">
        <v>45683.0</v>
      </c>
      <c r="E761" s="5"/>
    </row>
    <row r="762" ht="15.75" hidden="1" customHeight="1">
      <c r="A762" s="8"/>
      <c r="B762" s="9"/>
      <c r="C762" s="14"/>
      <c r="D762" s="9"/>
      <c r="E762" s="10"/>
    </row>
    <row r="763" ht="15.75" hidden="1" customHeight="1">
      <c r="A763" s="44" t="s">
        <v>3898</v>
      </c>
      <c r="B763" s="5"/>
      <c r="C763" s="14"/>
      <c r="D763" s="45" t="s">
        <v>3899</v>
      </c>
      <c r="E763" s="5"/>
    </row>
    <row r="764" ht="15.75" hidden="1" customHeight="1">
      <c r="A764" s="8"/>
      <c r="B764" s="10"/>
      <c r="C764" s="14"/>
      <c r="D764" s="9"/>
      <c r="E764" s="10"/>
    </row>
    <row r="765" ht="15.75" hidden="1" customHeight="1">
      <c r="A765" s="17" t="s">
        <v>3063</v>
      </c>
      <c r="B765" s="4"/>
      <c r="C765" s="4"/>
      <c r="D765" s="4"/>
      <c r="E765" s="5"/>
    </row>
    <row r="766" ht="15.75" hidden="1" customHeight="1">
      <c r="A766" s="18" t="s">
        <v>3064</v>
      </c>
      <c r="B766" s="19" t="s">
        <v>3065</v>
      </c>
      <c r="C766" s="20" t="s">
        <v>3066</v>
      </c>
      <c r="D766" s="19" t="s">
        <v>3067</v>
      </c>
      <c r="E766" s="21" t="s">
        <v>13</v>
      </c>
    </row>
    <row r="767" ht="15.75" hidden="1" customHeight="1">
      <c r="A767" s="22" t="s">
        <v>3068</v>
      </c>
      <c r="B767" s="23">
        <v>28808.0</v>
      </c>
      <c r="C767" s="24">
        <v>28808.0</v>
      </c>
      <c r="D767" s="25">
        <v>0.0</v>
      </c>
      <c r="E767" s="33"/>
    </row>
    <row r="768" ht="15.75" hidden="1" customHeight="1">
      <c r="A768" s="22" t="s">
        <v>3069</v>
      </c>
      <c r="B768" s="23">
        <v>28476.0</v>
      </c>
      <c r="C768" s="24">
        <v>28476.0</v>
      </c>
      <c r="D768" s="25">
        <v>0.0</v>
      </c>
      <c r="E768" s="33"/>
    </row>
    <row r="769" ht="15.75" hidden="1" customHeight="1">
      <c r="A769" s="22" t="s">
        <v>3070</v>
      </c>
      <c r="B769" s="23">
        <v>680.0</v>
      </c>
      <c r="C769" s="24">
        <v>680.0</v>
      </c>
      <c r="D769" s="25">
        <v>0.0</v>
      </c>
      <c r="E769" s="33"/>
    </row>
    <row r="770" ht="15.75" hidden="1" customHeight="1">
      <c r="A770" s="22" t="s">
        <v>3072</v>
      </c>
      <c r="B770" s="23">
        <v>0.0</v>
      </c>
      <c r="C770" s="24"/>
      <c r="D770" s="25">
        <v>0.0</v>
      </c>
      <c r="E770" s="33"/>
    </row>
    <row r="771" ht="15.75" hidden="1" customHeight="1">
      <c r="A771" s="27" t="s">
        <v>3074</v>
      </c>
      <c r="B771" s="23">
        <v>0.0</v>
      </c>
      <c r="C771" s="24"/>
      <c r="D771" s="25">
        <v>0.0</v>
      </c>
      <c r="E771" s="33"/>
    </row>
    <row r="772" ht="15.75" hidden="1" customHeight="1">
      <c r="A772" s="27" t="s">
        <v>3075</v>
      </c>
      <c r="B772" s="23">
        <v>0.0</v>
      </c>
      <c r="C772" s="24"/>
      <c r="D772" s="25">
        <v>0.0</v>
      </c>
      <c r="E772" s="33"/>
    </row>
    <row r="773" ht="15.75" hidden="1" customHeight="1">
      <c r="A773" s="27" t="s">
        <v>3077</v>
      </c>
      <c r="B773" s="23">
        <v>795.0</v>
      </c>
      <c r="C773" s="24">
        <v>795.0</v>
      </c>
      <c r="D773" s="25">
        <v>0.0</v>
      </c>
      <c r="E773" s="26"/>
    </row>
    <row r="774" ht="15.75" hidden="1" customHeight="1">
      <c r="A774" s="27" t="s">
        <v>3078</v>
      </c>
      <c r="B774" s="23">
        <v>6520.0</v>
      </c>
      <c r="C774" s="24">
        <v>6520.0</v>
      </c>
      <c r="D774" s="25">
        <v>0.0</v>
      </c>
      <c r="E774" s="33"/>
    </row>
    <row r="775" ht="15.75" hidden="1" customHeight="1">
      <c r="A775" s="28" t="s">
        <v>3079</v>
      </c>
      <c r="B775" s="23">
        <v>90074.0</v>
      </c>
      <c r="C775" s="23">
        <v>90074.0</v>
      </c>
      <c r="D775" s="25">
        <v>0.0</v>
      </c>
      <c r="E775" s="33"/>
    </row>
    <row r="776" ht="15.75" hidden="1" customHeight="1">
      <c r="A776" s="28" t="s">
        <v>3080</v>
      </c>
      <c r="B776" s="23">
        <v>38491.0</v>
      </c>
      <c r="C776" s="7">
        <v>38491.0</v>
      </c>
      <c r="D776" s="25">
        <v>0.0</v>
      </c>
      <c r="E776" s="33"/>
    </row>
    <row r="777" ht="15.75" hidden="1" customHeight="1">
      <c r="A777" s="28" t="s">
        <v>3081</v>
      </c>
      <c r="B777" s="23">
        <v>111433.0</v>
      </c>
      <c r="C777" s="7">
        <v>111433.0</v>
      </c>
      <c r="D777" s="25">
        <v>0.0</v>
      </c>
      <c r="E777" s="33"/>
    </row>
    <row r="778" ht="15.75" hidden="1" customHeight="1">
      <c r="A778" s="28" t="s">
        <v>3082</v>
      </c>
      <c r="B778" s="23">
        <v>95706.0</v>
      </c>
      <c r="C778" s="7">
        <v>95706.0</v>
      </c>
      <c r="D778" s="25">
        <v>0.0</v>
      </c>
      <c r="E778" s="33"/>
    </row>
    <row r="779" ht="15.75" hidden="1" customHeight="1">
      <c r="A779" s="28" t="s">
        <v>3084</v>
      </c>
      <c r="B779" s="23">
        <v>398.0</v>
      </c>
      <c r="C779" s="7">
        <v>398.0</v>
      </c>
      <c r="D779" s="25">
        <v>0.0</v>
      </c>
      <c r="E779" s="33"/>
    </row>
    <row r="780" ht="15.75" hidden="1" customHeight="1">
      <c r="A780" s="28" t="s">
        <v>3085</v>
      </c>
      <c r="B780" s="23">
        <v>17987.0</v>
      </c>
      <c r="C780" s="7">
        <v>17987.0</v>
      </c>
      <c r="D780" s="25">
        <v>0.0</v>
      </c>
      <c r="E780" s="33"/>
    </row>
    <row r="781" ht="15.75" hidden="1" customHeight="1">
      <c r="A781" s="29" t="s">
        <v>3086</v>
      </c>
      <c r="B781" s="23">
        <v>401379.5</v>
      </c>
      <c r="C781" s="7">
        <v>401379.5</v>
      </c>
      <c r="D781" s="25">
        <v>0.0</v>
      </c>
      <c r="E781" s="33"/>
    </row>
    <row r="782" ht="15.75" hidden="1" customHeight="1">
      <c r="A782" s="30" t="s">
        <v>3087</v>
      </c>
      <c r="B782" s="34">
        <v>1.5</v>
      </c>
      <c r="C782" s="35">
        <v>1.5</v>
      </c>
      <c r="D782" s="49">
        <v>0.0</v>
      </c>
      <c r="E782" s="37"/>
    </row>
    <row r="783" ht="15.75" hidden="1" customHeight="1"/>
    <row r="784" ht="15.75" hidden="1" customHeight="1"/>
    <row r="785" ht="15.75" hidden="1" customHeight="1">
      <c r="A785" s="3" t="s">
        <v>3090</v>
      </c>
      <c r="B785" s="4"/>
      <c r="C785" s="4"/>
      <c r="D785" s="4"/>
      <c r="E785" s="5"/>
    </row>
    <row r="786" ht="15.75" hidden="1" customHeight="1">
      <c r="A786" s="8"/>
      <c r="B786" s="9"/>
      <c r="C786" s="9"/>
      <c r="D786" s="9"/>
      <c r="E786" s="10"/>
    </row>
    <row r="787" ht="15.75" hidden="1" customHeight="1">
      <c r="A787" s="3" t="s">
        <v>3061</v>
      </c>
      <c r="B787" s="4"/>
      <c r="C787" s="4"/>
      <c r="D787" s="4"/>
      <c r="E787" s="5"/>
    </row>
    <row r="788" ht="15.75" hidden="1" customHeight="1">
      <c r="A788" s="8"/>
      <c r="B788" s="9"/>
      <c r="C788" s="9"/>
      <c r="D788" s="9"/>
      <c r="E788" s="10"/>
    </row>
    <row r="789" ht="15.75" hidden="1" customHeight="1">
      <c r="A789" s="11">
        <v>45684.0</v>
      </c>
      <c r="B789" s="4"/>
      <c r="C789" s="12" t="s">
        <v>3062</v>
      </c>
      <c r="D789" s="13">
        <v>45688.0</v>
      </c>
      <c r="E789" s="5"/>
    </row>
    <row r="790" ht="15.75" hidden="1" customHeight="1">
      <c r="A790" s="8"/>
      <c r="B790" s="9"/>
      <c r="C790" s="14"/>
      <c r="D790" s="9"/>
      <c r="E790" s="10"/>
    </row>
    <row r="791" ht="15.75" hidden="1" customHeight="1">
      <c r="A791" s="44" t="s">
        <v>3898</v>
      </c>
      <c r="B791" s="5"/>
      <c r="C791" s="14"/>
      <c r="D791" s="45" t="s">
        <v>3905</v>
      </c>
      <c r="E791" s="5"/>
    </row>
    <row r="792" ht="15.75" hidden="1" customHeight="1">
      <c r="A792" s="8"/>
      <c r="B792" s="10"/>
      <c r="C792" s="14"/>
      <c r="D792" s="9"/>
      <c r="E792" s="10"/>
    </row>
    <row r="793" ht="15.75" hidden="1" customHeight="1">
      <c r="A793" s="17" t="s">
        <v>3063</v>
      </c>
      <c r="B793" s="4"/>
      <c r="C793" s="4"/>
      <c r="D793" s="4"/>
      <c r="E793" s="5"/>
    </row>
    <row r="794" ht="15.75" hidden="1" customHeight="1">
      <c r="A794" s="18" t="s">
        <v>3064</v>
      </c>
      <c r="B794" s="19" t="s">
        <v>3065</v>
      </c>
      <c r="C794" s="20" t="s">
        <v>3066</v>
      </c>
      <c r="D794" s="19" t="s">
        <v>3067</v>
      </c>
      <c r="E794" s="21" t="s">
        <v>13</v>
      </c>
    </row>
    <row r="795" ht="15.75" hidden="1" customHeight="1">
      <c r="A795" s="22" t="s">
        <v>3068</v>
      </c>
      <c r="B795" s="23">
        <v>19581.0</v>
      </c>
      <c r="C795" s="24">
        <v>21174.0</v>
      </c>
      <c r="D795" s="25">
        <v>1593.0</v>
      </c>
      <c r="E795" s="33"/>
    </row>
    <row r="796" ht="15.75" hidden="1" customHeight="1">
      <c r="A796" s="22" t="s">
        <v>3069</v>
      </c>
      <c r="B796" s="23">
        <v>25346.0</v>
      </c>
      <c r="C796" s="24">
        <v>25346.0</v>
      </c>
      <c r="D796" s="25">
        <v>0.0</v>
      </c>
      <c r="E796" s="33"/>
    </row>
    <row r="797" ht="15.75" hidden="1" customHeight="1">
      <c r="A797" s="22" t="s">
        <v>3070</v>
      </c>
      <c r="B797" s="23">
        <v>2136.0</v>
      </c>
      <c r="C797" s="24">
        <v>545.0</v>
      </c>
      <c r="D797" s="25">
        <v>-1591.0</v>
      </c>
      <c r="E797" s="33"/>
    </row>
    <row r="798" ht="15.75" hidden="1" customHeight="1">
      <c r="A798" s="22" t="s">
        <v>3072</v>
      </c>
      <c r="B798" s="23">
        <v>0.0</v>
      </c>
      <c r="C798" s="24"/>
      <c r="D798" s="25">
        <v>0.0</v>
      </c>
      <c r="E798" s="33"/>
    </row>
    <row r="799" ht="15.75" hidden="1" customHeight="1">
      <c r="A799" s="27" t="s">
        <v>3074</v>
      </c>
      <c r="B799" s="23">
        <v>0.0</v>
      </c>
      <c r="C799" s="24"/>
      <c r="D799" s="25">
        <v>0.0</v>
      </c>
      <c r="E799" s="33"/>
    </row>
    <row r="800" ht="15.75" hidden="1" customHeight="1">
      <c r="A800" s="27" t="s">
        <v>3075</v>
      </c>
      <c r="B800" s="23">
        <v>2000.0</v>
      </c>
      <c r="C800" s="24">
        <v>180.0</v>
      </c>
      <c r="D800" s="25">
        <v>-1820.0</v>
      </c>
      <c r="E800" s="33"/>
    </row>
    <row r="801" ht="15.75" hidden="1" customHeight="1">
      <c r="A801" s="27" t="s">
        <v>3077</v>
      </c>
      <c r="B801" s="23">
        <v>6696.0</v>
      </c>
      <c r="C801" s="24">
        <v>8496.0</v>
      </c>
      <c r="D801" s="25">
        <v>1800.0</v>
      </c>
      <c r="E801" s="26" t="s">
        <v>4067</v>
      </c>
    </row>
    <row r="802" ht="15.75" hidden="1" customHeight="1">
      <c r="A802" s="27" t="s">
        <v>3078</v>
      </c>
      <c r="B802" s="23">
        <v>3880.0</v>
      </c>
      <c r="C802" s="24">
        <v>3920.0</v>
      </c>
      <c r="D802" s="25">
        <v>40.0</v>
      </c>
      <c r="E802" s="33"/>
    </row>
    <row r="803" ht="15.75" hidden="1" customHeight="1">
      <c r="A803" s="28" t="s">
        <v>3079</v>
      </c>
      <c r="B803" s="23">
        <v>57005.0</v>
      </c>
      <c r="C803" s="23">
        <v>57005.0</v>
      </c>
      <c r="D803" s="25">
        <v>0.0</v>
      </c>
      <c r="E803" s="33"/>
    </row>
    <row r="804" ht="15.75" hidden="1" customHeight="1">
      <c r="A804" s="28" t="s">
        <v>3080</v>
      </c>
      <c r="B804" s="23">
        <v>20991.0</v>
      </c>
      <c r="C804" s="7">
        <v>20991.0</v>
      </c>
      <c r="D804" s="25">
        <v>0.0</v>
      </c>
      <c r="E804" s="33"/>
    </row>
    <row r="805" ht="15.75" hidden="1" customHeight="1">
      <c r="A805" s="28" t="s">
        <v>3081</v>
      </c>
      <c r="B805" s="23">
        <v>81041.0</v>
      </c>
      <c r="C805" s="7">
        <v>81041.0</v>
      </c>
      <c r="D805" s="25">
        <v>0.0</v>
      </c>
      <c r="E805" s="33"/>
    </row>
    <row r="806" ht="15.75" hidden="1" customHeight="1">
      <c r="A806" s="28" t="s">
        <v>3082</v>
      </c>
      <c r="B806" s="23">
        <v>54813.0</v>
      </c>
      <c r="C806" s="7">
        <v>54813.0</v>
      </c>
      <c r="D806" s="25">
        <v>0.0</v>
      </c>
      <c r="E806" s="33"/>
    </row>
    <row r="807" ht="15.75" hidden="1" customHeight="1">
      <c r="A807" s="28" t="s">
        <v>3084</v>
      </c>
      <c r="B807" s="23">
        <v>1279.0</v>
      </c>
      <c r="C807" s="7">
        <v>1279.0</v>
      </c>
      <c r="D807" s="25">
        <v>0.0</v>
      </c>
      <c r="E807" s="33"/>
    </row>
    <row r="808" ht="15.75" hidden="1" customHeight="1">
      <c r="A808" s="28" t="s">
        <v>3085</v>
      </c>
      <c r="B808" s="23">
        <v>18349.0</v>
      </c>
      <c r="C808" s="7">
        <v>18349.0</v>
      </c>
      <c r="D808" s="25">
        <v>0.0</v>
      </c>
      <c r="E808" s="33"/>
    </row>
    <row r="809" ht="15.75" hidden="1" customHeight="1">
      <c r="A809" s="29" t="s">
        <v>3086</v>
      </c>
      <c r="B809" s="23">
        <v>274768.0</v>
      </c>
      <c r="C809" s="7">
        <v>274768.0</v>
      </c>
      <c r="D809" s="25">
        <v>0.0</v>
      </c>
      <c r="E809" s="33"/>
    </row>
    <row r="810" ht="15.75" hidden="1" customHeight="1">
      <c r="A810" s="30" t="s">
        <v>3087</v>
      </c>
      <c r="B810" s="34">
        <v>0.0</v>
      </c>
      <c r="C810" s="35">
        <v>22.0</v>
      </c>
      <c r="D810" s="49">
        <v>22.0</v>
      </c>
      <c r="E810" s="37"/>
    </row>
    <row r="811" ht="15.75" hidden="1" customHeight="1"/>
    <row r="812" ht="15.75" hidden="1" customHeight="1"/>
    <row r="813" ht="15.75" hidden="1" customHeight="1">
      <c r="A813" s="3" t="s">
        <v>3090</v>
      </c>
      <c r="B813" s="4"/>
      <c r="C813" s="4"/>
      <c r="D813" s="4"/>
      <c r="E813" s="5"/>
    </row>
    <row r="814" ht="15.75" hidden="1" customHeight="1">
      <c r="A814" s="8"/>
      <c r="B814" s="9"/>
      <c r="C814" s="9"/>
      <c r="D814" s="9"/>
      <c r="E814" s="10"/>
    </row>
    <row r="815" ht="15.75" hidden="1" customHeight="1">
      <c r="A815" s="3" t="s">
        <v>3061</v>
      </c>
      <c r="B815" s="4"/>
      <c r="C815" s="4"/>
      <c r="D815" s="4"/>
      <c r="E815" s="5"/>
    </row>
    <row r="816" ht="15.75" hidden="1" customHeight="1">
      <c r="A816" s="8"/>
      <c r="B816" s="9"/>
      <c r="C816" s="9"/>
      <c r="D816" s="9"/>
      <c r="E816" s="10"/>
    </row>
    <row r="817" ht="15.75" hidden="1" customHeight="1">
      <c r="A817" s="11">
        <v>45689.0</v>
      </c>
      <c r="B817" s="4"/>
      <c r="C817" s="12" t="s">
        <v>3062</v>
      </c>
      <c r="D817" s="13">
        <v>45690.0</v>
      </c>
      <c r="E817" s="5"/>
    </row>
    <row r="818" ht="15.75" hidden="1" customHeight="1">
      <c r="A818" s="8"/>
      <c r="B818" s="9"/>
      <c r="C818" s="14"/>
      <c r="D818" s="9"/>
      <c r="E818" s="10"/>
    </row>
    <row r="819" ht="15.75" hidden="1" customHeight="1">
      <c r="A819" s="44" t="s">
        <v>3907</v>
      </c>
      <c r="B819" s="5"/>
      <c r="C819" s="14"/>
      <c r="D819" s="45" t="s">
        <v>3899</v>
      </c>
      <c r="E819" s="5"/>
    </row>
    <row r="820" ht="15.75" hidden="1" customHeight="1">
      <c r="A820" s="8"/>
      <c r="B820" s="10"/>
      <c r="C820" s="14"/>
      <c r="D820" s="9"/>
      <c r="E820" s="10"/>
    </row>
    <row r="821" ht="15.75" hidden="1" customHeight="1">
      <c r="A821" s="17" t="s">
        <v>3063</v>
      </c>
      <c r="B821" s="4"/>
      <c r="C821" s="4"/>
      <c r="D821" s="4"/>
      <c r="E821" s="5"/>
    </row>
    <row r="822" ht="15.75" hidden="1" customHeight="1">
      <c r="A822" s="18" t="s">
        <v>3064</v>
      </c>
      <c r="B822" s="19" t="s">
        <v>3065</v>
      </c>
      <c r="C822" s="20" t="s">
        <v>3066</v>
      </c>
      <c r="D822" s="19" t="s">
        <v>3067</v>
      </c>
      <c r="E822" s="21" t="s">
        <v>13</v>
      </c>
    </row>
    <row r="823" ht="15.75" hidden="1" customHeight="1">
      <c r="A823" s="22" t="s">
        <v>3068</v>
      </c>
      <c r="B823" s="23">
        <v>12902.0</v>
      </c>
      <c r="C823" s="24">
        <v>12902.0</v>
      </c>
      <c r="D823" s="25">
        <v>0.0</v>
      </c>
      <c r="E823" s="33"/>
    </row>
    <row r="824" ht="15.75" hidden="1" customHeight="1">
      <c r="A824" s="22" t="s">
        <v>3069</v>
      </c>
      <c r="B824" s="23">
        <v>12500.0</v>
      </c>
      <c r="C824" s="24">
        <v>12500.0</v>
      </c>
      <c r="D824" s="25">
        <v>0.0</v>
      </c>
      <c r="E824" s="33"/>
    </row>
    <row r="825" ht="15.75" hidden="1" customHeight="1">
      <c r="A825" s="22" t="s">
        <v>3070</v>
      </c>
      <c r="B825" s="23">
        <v>0.0</v>
      </c>
      <c r="C825" s="24"/>
      <c r="D825" s="25">
        <v>0.0</v>
      </c>
      <c r="E825" s="33"/>
    </row>
    <row r="826" ht="15.75" hidden="1" customHeight="1">
      <c r="A826" s="22" t="s">
        <v>3072</v>
      </c>
      <c r="B826" s="23">
        <v>0.0</v>
      </c>
      <c r="C826" s="24"/>
      <c r="D826" s="25">
        <v>0.0</v>
      </c>
      <c r="E826" s="33"/>
    </row>
    <row r="827" ht="15.75" hidden="1" customHeight="1">
      <c r="A827" s="27" t="s">
        <v>3074</v>
      </c>
      <c r="B827" s="23">
        <v>0.0</v>
      </c>
      <c r="C827" s="24"/>
      <c r="D827" s="25">
        <v>0.0</v>
      </c>
      <c r="E827" s="33"/>
    </row>
    <row r="828" ht="15.75" hidden="1" customHeight="1">
      <c r="A828" s="27" t="s">
        <v>3075</v>
      </c>
      <c r="B828" s="23">
        <v>0.0</v>
      </c>
      <c r="C828" s="24"/>
      <c r="D828" s="25">
        <v>0.0</v>
      </c>
      <c r="E828" s="33"/>
    </row>
    <row r="829" ht="15.75" hidden="1" customHeight="1">
      <c r="A829" s="27" t="s">
        <v>3077</v>
      </c>
      <c r="B829" s="23">
        <v>95.0</v>
      </c>
      <c r="C829" s="24">
        <v>95.0</v>
      </c>
      <c r="D829" s="25">
        <v>0.0</v>
      </c>
      <c r="E829" s="26"/>
    </row>
    <row r="830" ht="15.75" hidden="1" customHeight="1">
      <c r="A830" s="27" t="s">
        <v>3078</v>
      </c>
      <c r="B830" s="23">
        <v>2080.0</v>
      </c>
      <c r="C830" s="24">
        <v>2080.0</v>
      </c>
      <c r="D830" s="25">
        <v>0.0</v>
      </c>
      <c r="E830" s="33"/>
    </row>
    <row r="831" ht="15.75" hidden="1" customHeight="1">
      <c r="A831" s="28" t="s">
        <v>3079</v>
      </c>
      <c r="B831" s="23">
        <v>35848.0</v>
      </c>
      <c r="C831" s="23">
        <v>35848.0</v>
      </c>
      <c r="D831" s="25">
        <v>0.0</v>
      </c>
      <c r="E831" s="33"/>
    </row>
    <row r="832" ht="15.75" hidden="1" customHeight="1">
      <c r="A832" s="28" t="s">
        <v>3080</v>
      </c>
      <c r="B832" s="23">
        <v>12100.0</v>
      </c>
      <c r="C832" s="7">
        <v>12100.0</v>
      </c>
      <c r="D832" s="25">
        <v>0.0</v>
      </c>
      <c r="E832" s="33"/>
    </row>
    <row r="833" ht="15.75" hidden="1" customHeight="1">
      <c r="A833" s="28" t="s">
        <v>3081</v>
      </c>
      <c r="B833" s="23">
        <v>40804.0</v>
      </c>
      <c r="C833" s="7">
        <v>40540.0</v>
      </c>
      <c r="D833" s="25">
        <v>-264.0</v>
      </c>
      <c r="E833" s="33"/>
    </row>
    <row r="834" ht="15.75" hidden="1" customHeight="1">
      <c r="A834" s="28" t="s">
        <v>3082</v>
      </c>
      <c r="B834" s="23">
        <v>30698.0</v>
      </c>
      <c r="C834" s="7">
        <v>30698.0</v>
      </c>
      <c r="D834" s="25">
        <v>0.0</v>
      </c>
      <c r="E834" s="33"/>
    </row>
    <row r="835" ht="15.75" hidden="1" customHeight="1">
      <c r="A835" s="28" t="s">
        <v>3084</v>
      </c>
      <c r="B835" s="23">
        <v>383.0</v>
      </c>
      <c r="C835" s="7">
        <v>383.0</v>
      </c>
      <c r="D835" s="25">
        <v>0.0</v>
      </c>
      <c r="E835" s="33"/>
    </row>
    <row r="836" ht="15.75" hidden="1" customHeight="1">
      <c r="A836" s="28" t="s">
        <v>3085</v>
      </c>
      <c r="B836" s="23">
        <v>7356.0</v>
      </c>
      <c r="C836" s="7">
        <v>7356.0</v>
      </c>
      <c r="D836" s="25">
        <v>0.0</v>
      </c>
      <c r="E836" s="33"/>
    </row>
    <row r="837" ht="15.75" hidden="1" customHeight="1">
      <c r="A837" s="29" t="s">
        <v>3086</v>
      </c>
      <c r="B837" s="23">
        <v>147409.5</v>
      </c>
      <c r="C837" s="7">
        <v>147145.5</v>
      </c>
      <c r="D837" s="25">
        <v>-264.0</v>
      </c>
      <c r="E837" s="33"/>
    </row>
    <row r="838" ht="15.75" hidden="1" customHeight="1">
      <c r="A838" s="30" t="s">
        <v>3087</v>
      </c>
      <c r="B838" s="34">
        <v>0.5</v>
      </c>
      <c r="C838" s="35">
        <v>0.5</v>
      </c>
      <c r="D838" s="49">
        <v>0.0</v>
      </c>
      <c r="E838" s="37"/>
    </row>
    <row r="839" ht="15.75" hidden="1" customHeight="1"/>
    <row r="840" ht="15.75" hidden="1" customHeight="1"/>
    <row r="841" ht="15.75" hidden="1" customHeight="1">
      <c r="A841" s="3" t="s">
        <v>3090</v>
      </c>
      <c r="B841" s="4"/>
      <c r="C841" s="4"/>
      <c r="D841" s="4"/>
      <c r="E841" s="5"/>
    </row>
    <row r="842" ht="15.75" hidden="1" customHeight="1">
      <c r="A842" s="8"/>
      <c r="B842" s="9"/>
      <c r="C842" s="9"/>
      <c r="D842" s="9"/>
      <c r="E842" s="10"/>
    </row>
    <row r="843" ht="15.75" hidden="1" customHeight="1">
      <c r="A843" s="3" t="s">
        <v>3061</v>
      </c>
      <c r="B843" s="4"/>
      <c r="C843" s="4"/>
      <c r="D843" s="4"/>
      <c r="E843" s="5"/>
    </row>
    <row r="844" ht="15.75" hidden="1" customHeight="1">
      <c r="A844" s="8"/>
      <c r="B844" s="9"/>
      <c r="C844" s="9"/>
      <c r="D844" s="9"/>
      <c r="E844" s="10"/>
    </row>
    <row r="845" ht="15.75" hidden="1" customHeight="1">
      <c r="A845" s="11">
        <v>45691.0</v>
      </c>
      <c r="B845" s="4"/>
      <c r="C845" s="12" t="s">
        <v>3062</v>
      </c>
      <c r="D845" s="13">
        <v>45697.0</v>
      </c>
      <c r="E845" s="5"/>
    </row>
    <row r="846" ht="15.75" hidden="1" customHeight="1">
      <c r="A846" s="8"/>
      <c r="B846" s="9"/>
      <c r="C846" s="14"/>
      <c r="D846" s="9"/>
      <c r="E846" s="10"/>
    </row>
    <row r="847" ht="15.75" hidden="1" customHeight="1">
      <c r="A847" s="44" t="s">
        <v>3898</v>
      </c>
      <c r="B847" s="5"/>
      <c r="C847" s="14"/>
      <c r="D847" s="45" t="s">
        <v>3899</v>
      </c>
      <c r="E847" s="5"/>
    </row>
    <row r="848" ht="15.75" hidden="1" customHeight="1">
      <c r="A848" s="8"/>
      <c r="B848" s="10"/>
      <c r="C848" s="14"/>
      <c r="D848" s="9"/>
      <c r="E848" s="10"/>
    </row>
    <row r="849" ht="15.75" hidden="1" customHeight="1">
      <c r="A849" s="17" t="s">
        <v>3063</v>
      </c>
      <c r="B849" s="4"/>
      <c r="C849" s="4"/>
      <c r="D849" s="4"/>
      <c r="E849" s="5"/>
    </row>
    <row r="850" ht="15.75" hidden="1" customHeight="1">
      <c r="A850" s="18" t="s">
        <v>3064</v>
      </c>
      <c r="B850" s="19" t="s">
        <v>3065</v>
      </c>
      <c r="C850" s="20" t="s">
        <v>3066</v>
      </c>
      <c r="D850" s="19" t="s">
        <v>3067</v>
      </c>
      <c r="E850" s="21" t="s">
        <v>13</v>
      </c>
    </row>
    <row r="851" ht="15.75" hidden="1" customHeight="1">
      <c r="A851" s="22" t="s">
        <v>3068</v>
      </c>
      <c r="B851" s="23">
        <v>32856.0</v>
      </c>
      <c r="C851" s="24">
        <v>32856.0</v>
      </c>
      <c r="D851" s="25">
        <v>0.0</v>
      </c>
      <c r="E851" s="33"/>
    </row>
    <row r="852" ht="15.75" hidden="1" customHeight="1">
      <c r="A852" s="22" t="s">
        <v>3069</v>
      </c>
      <c r="B852" s="23">
        <v>26639.0</v>
      </c>
      <c r="C852" s="24">
        <v>23781.0</v>
      </c>
      <c r="D852" s="25">
        <v>-2858.0</v>
      </c>
      <c r="E852" s="33" t="s">
        <v>4068</v>
      </c>
    </row>
    <row r="853" ht="15.75" hidden="1" customHeight="1">
      <c r="A853" s="22" t="s">
        <v>3070</v>
      </c>
      <c r="B853" s="23">
        <v>400.0</v>
      </c>
      <c r="C853" s="24">
        <v>400.0</v>
      </c>
      <c r="D853" s="25">
        <v>0.0</v>
      </c>
      <c r="E853" s="33"/>
    </row>
    <row r="854" ht="15.75" hidden="1" customHeight="1">
      <c r="A854" s="22" t="s">
        <v>3072</v>
      </c>
      <c r="B854" s="23">
        <v>0.0</v>
      </c>
      <c r="C854" s="24"/>
      <c r="D854" s="25">
        <v>0.0</v>
      </c>
      <c r="E854" s="33"/>
    </row>
    <row r="855" ht="15.75" hidden="1" customHeight="1">
      <c r="A855" s="27" t="s">
        <v>3074</v>
      </c>
      <c r="B855" s="23">
        <v>0.0</v>
      </c>
      <c r="C855" s="24"/>
      <c r="D855" s="25">
        <v>0.0</v>
      </c>
      <c r="E855" s="33"/>
    </row>
    <row r="856" ht="15.75" hidden="1" customHeight="1">
      <c r="A856" s="27" t="s">
        <v>3075</v>
      </c>
      <c r="B856" s="23">
        <v>0.0</v>
      </c>
      <c r="C856" s="24"/>
      <c r="D856" s="25">
        <v>0.0</v>
      </c>
      <c r="E856" s="33"/>
    </row>
    <row r="857" ht="15.75" hidden="1" customHeight="1">
      <c r="A857" s="27" t="s">
        <v>3077</v>
      </c>
      <c r="B857" s="23">
        <v>190.0</v>
      </c>
      <c r="C857" s="24">
        <v>190.0</v>
      </c>
      <c r="D857" s="25">
        <v>0.0</v>
      </c>
      <c r="E857" s="26"/>
    </row>
    <row r="858" ht="15.75" hidden="1" customHeight="1">
      <c r="A858" s="27" t="s">
        <v>3078</v>
      </c>
      <c r="B858" s="23">
        <v>6320.0</v>
      </c>
      <c r="C858" s="24">
        <v>6290.0</v>
      </c>
      <c r="D858" s="25">
        <v>-30.0</v>
      </c>
      <c r="E858" s="33"/>
    </row>
    <row r="859" ht="15.75" hidden="1" customHeight="1">
      <c r="A859" s="28" t="s">
        <v>3079</v>
      </c>
      <c r="B859" s="23">
        <v>95145.0</v>
      </c>
      <c r="C859" s="23">
        <v>95145.0</v>
      </c>
      <c r="D859" s="25">
        <v>0.0</v>
      </c>
      <c r="E859" s="33"/>
    </row>
    <row r="860" ht="15.75" hidden="1" customHeight="1">
      <c r="A860" s="28" t="s">
        <v>3080</v>
      </c>
      <c r="B860" s="23">
        <v>57759.19999999998</v>
      </c>
      <c r="C860" s="7">
        <v>57759.200000000106</v>
      </c>
      <c r="D860" s="25">
        <v>1.2369127944111824E-10</v>
      </c>
      <c r="E860" s="33"/>
    </row>
    <row r="861" ht="15.75" hidden="1" customHeight="1">
      <c r="A861" s="28" t="s">
        <v>3081</v>
      </c>
      <c r="B861" s="23">
        <v>120290.0</v>
      </c>
      <c r="C861" s="7">
        <v>119916.0</v>
      </c>
      <c r="D861" s="25">
        <v>-374.0</v>
      </c>
      <c r="E861" s="33"/>
    </row>
    <row r="862" ht="15.75" hidden="1" customHeight="1">
      <c r="A862" s="28" t="s">
        <v>3082</v>
      </c>
      <c r="B862" s="23">
        <v>92555.5</v>
      </c>
      <c r="C862" s="7">
        <v>92555.5</v>
      </c>
      <c r="D862" s="25">
        <v>0.0</v>
      </c>
      <c r="E862" s="33"/>
    </row>
    <row r="863" ht="15.75" hidden="1" customHeight="1">
      <c r="A863" s="28" t="s">
        <v>3084</v>
      </c>
      <c r="B863" s="23">
        <v>1455.0</v>
      </c>
      <c r="C863" s="7">
        <v>1455.0</v>
      </c>
      <c r="D863" s="25">
        <v>0.0</v>
      </c>
      <c r="E863" s="33"/>
    </row>
    <row r="864" ht="15.75" hidden="1" customHeight="1">
      <c r="A864" s="28" t="s">
        <v>3085</v>
      </c>
      <c r="B864" s="23">
        <v>16527.0</v>
      </c>
      <c r="C864" s="7">
        <v>16527.0</v>
      </c>
      <c r="D864" s="25">
        <v>0.0</v>
      </c>
      <c r="E864" s="33"/>
    </row>
    <row r="865" ht="15.75" hidden="1" customHeight="1">
      <c r="A865" s="29" t="s">
        <v>3086</v>
      </c>
      <c r="B865" s="23">
        <v>433597.70000000007</v>
      </c>
      <c r="C865" s="7">
        <v>433223.7000000004</v>
      </c>
      <c r="D865" s="25">
        <v>-373.99999999965075</v>
      </c>
      <c r="E865" s="33"/>
    </row>
    <row r="866" ht="15.75" hidden="1" customHeight="1">
      <c r="A866" s="30" t="s">
        <v>3087</v>
      </c>
      <c r="B866" s="34">
        <v>11.999999999869033</v>
      </c>
      <c r="C866" s="35">
        <v>-2876.0000000003492</v>
      </c>
      <c r="D866" s="49">
        <v>-2888.0000000002183</v>
      </c>
      <c r="E866" s="37"/>
    </row>
    <row r="867" ht="15.75" hidden="1" customHeight="1"/>
    <row r="868" ht="15.75" hidden="1" customHeight="1"/>
    <row r="869" ht="15.75" hidden="1" customHeight="1">
      <c r="A869" s="3" t="s">
        <v>3090</v>
      </c>
      <c r="B869" s="4"/>
      <c r="C869" s="4"/>
      <c r="D869" s="4"/>
      <c r="E869" s="5"/>
    </row>
    <row r="870" ht="15.75" hidden="1" customHeight="1">
      <c r="A870" s="8"/>
      <c r="B870" s="9"/>
      <c r="C870" s="9"/>
      <c r="D870" s="9"/>
      <c r="E870" s="10"/>
    </row>
    <row r="871" ht="15.75" hidden="1" customHeight="1">
      <c r="A871" s="3" t="s">
        <v>3061</v>
      </c>
      <c r="B871" s="4"/>
      <c r="C871" s="4"/>
      <c r="D871" s="4"/>
      <c r="E871" s="5"/>
    </row>
    <row r="872" ht="15.75" hidden="1" customHeight="1">
      <c r="A872" s="8"/>
      <c r="B872" s="9"/>
      <c r="C872" s="9"/>
      <c r="D872" s="9"/>
      <c r="E872" s="10"/>
    </row>
    <row r="873" ht="15.75" hidden="1" customHeight="1">
      <c r="A873" s="11">
        <v>45698.0</v>
      </c>
      <c r="B873" s="4"/>
      <c r="C873" s="12" t="s">
        <v>3062</v>
      </c>
      <c r="D873" s="13">
        <v>45704.0</v>
      </c>
      <c r="E873" s="5"/>
    </row>
    <row r="874" ht="15.75" hidden="1" customHeight="1">
      <c r="A874" s="8"/>
      <c r="B874" s="9"/>
      <c r="C874" s="14"/>
      <c r="D874" s="9"/>
      <c r="E874" s="10"/>
    </row>
    <row r="875" ht="15.75" hidden="1" customHeight="1">
      <c r="A875" s="44" t="s">
        <v>3898</v>
      </c>
      <c r="B875" s="5"/>
      <c r="C875" s="14"/>
      <c r="D875" s="45" t="s">
        <v>3899</v>
      </c>
      <c r="E875" s="5"/>
    </row>
    <row r="876" ht="15.75" hidden="1" customHeight="1">
      <c r="A876" s="8"/>
      <c r="B876" s="10"/>
      <c r="C876" s="14"/>
      <c r="D876" s="9"/>
      <c r="E876" s="10"/>
    </row>
    <row r="877" ht="15.75" hidden="1" customHeight="1">
      <c r="A877" s="17" t="s">
        <v>3063</v>
      </c>
      <c r="B877" s="4"/>
      <c r="C877" s="4"/>
      <c r="D877" s="4"/>
      <c r="E877" s="5"/>
    </row>
    <row r="878" ht="15.75" hidden="1" customHeight="1">
      <c r="A878" s="18" t="s">
        <v>3064</v>
      </c>
      <c r="B878" s="19" t="s">
        <v>3065</v>
      </c>
      <c r="C878" s="20" t="s">
        <v>3066</v>
      </c>
      <c r="D878" s="19" t="s">
        <v>3067</v>
      </c>
      <c r="E878" s="21" t="s">
        <v>13</v>
      </c>
    </row>
    <row r="879" ht="15.75" hidden="1" customHeight="1">
      <c r="A879" s="22" t="s">
        <v>3068</v>
      </c>
      <c r="B879" s="23">
        <v>25214.0</v>
      </c>
      <c r="C879" s="24">
        <v>25214.0</v>
      </c>
      <c r="D879" s="25">
        <v>0.0</v>
      </c>
      <c r="E879" s="33"/>
    </row>
    <row r="880" ht="15.75" hidden="1" customHeight="1">
      <c r="A880" s="22" t="s">
        <v>3069</v>
      </c>
      <c r="B880" s="23">
        <v>25736.5</v>
      </c>
      <c r="C880" s="24">
        <v>25736.5</v>
      </c>
      <c r="D880" s="25">
        <v>0.0</v>
      </c>
      <c r="E880" s="33"/>
    </row>
    <row r="881" ht="15.75" hidden="1" customHeight="1">
      <c r="A881" s="22" t="s">
        <v>3070</v>
      </c>
      <c r="B881" s="23">
        <v>200.0</v>
      </c>
      <c r="C881" s="24">
        <v>200.0</v>
      </c>
      <c r="D881" s="25">
        <v>0.0</v>
      </c>
      <c r="E881" s="33"/>
    </row>
    <row r="882" ht="15.75" hidden="1" customHeight="1">
      <c r="A882" s="22" t="s">
        <v>3072</v>
      </c>
      <c r="B882" s="23">
        <v>0.0</v>
      </c>
      <c r="C882" s="24"/>
      <c r="D882" s="25">
        <v>0.0</v>
      </c>
      <c r="E882" s="33"/>
    </row>
    <row r="883" ht="15.75" hidden="1" customHeight="1">
      <c r="A883" s="27" t="s">
        <v>3074</v>
      </c>
      <c r="B883" s="23">
        <v>0.0</v>
      </c>
      <c r="C883" s="24"/>
      <c r="D883" s="25">
        <v>0.0</v>
      </c>
      <c r="E883" s="33"/>
    </row>
    <row r="884" ht="15.75" hidden="1" customHeight="1">
      <c r="A884" s="27" t="s">
        <v>3075</v>
      </c>
      <c r="B884" s="23">
        <v>0.0</v>
      </c>
      <c r="C884" s="24"/>
      <c r="D884" s="25">
        <v>0.0</v>
      </c>
      <c r="E884" s="33"/>
    </row>
    <row r="885" ht="15.75" hidden="1" customHeight="1">
      <c r="A885" s="27" t="s">
        <v>3077</v>
      </c>
      <c r="B885" s="23">
        <v>3325.0</v>
      </c>
      <c r="C885" s="24">
        <v>3279.0</v>
      </c>
      <c r="D885" s="25">
        <v>-46.0</v>
      </c>
      <c r="E885" s="26"/>
    </row>
    <row r="886" ht="15.75" hidden="1" customHeight="1">
      <c r="A886" s="27" t="s">
        <v>3078</v>
      </c>
      <c r="B886" s="23">
        <v>6400.0</v>
      </c>
      <c r="C886" s="24">
        <v>6440.0</v>
      </c>
      <c r="D886" s="25">
        <v>40.0</v>
      </c>
      <c r="E886" s="33"/>
    </row>
    <row r="887" ht="15.75" hidden="1" customHeight="1">
      <c r="A887" s="28" t="s">
        <v>3079</v>
      </c>
      <c r="B887" s="23">
        <v>116702.0</v>
      </c>
      <c r="C887" s="23">
        <v>116702.0</v>
      </c>
      <c r="D887" s="25">
        <v>0.0</v>
      </c>
      <c r="E887" s="33"/>
    </row>
    <row r="888" ht="15.75" hidden="1" customHeight="1">
      <c r="A888" s="28" t="s">
        <v>3080</v>
      </c>
      <c r="B888" s="23">
        <v>49931.0</v>
      </c>
      <c r="C888" s="7">
        <v>49931.0</v>
      </c>
      <c r="D888" s="25">
        <v>0.0</v>
      </c>
      <c r="E888" s="33"/>
    </row>
    <row r="889" ht="15.75" hidden="1" customHeight="1">
      <c r="A889" s="28" t="s">
        <v>3081</v>
      </c>
      <c r="B889" s="23">
        <v>144082.0</v>
      </c>
      <c r="C889" s="7">
        <v>144082.0</v>
      </c>
      <c r="D889" s="25">
        <v>0.0</v>
      </c>
      <c r="E889" s="33"/>
    </row>
    <row r="890" ht="15.75" hidden="1" customHeight="1">
      <c r="A890" s="28" t="s">
        <v>3082</v>
      </c>
      <c r="B890" s="23">
        <v>105803.0</v>
      </c>
      <c r="C890" s="7">
        <v>105803.0</v>
      </c>
      <c r="D890" s="25">
        <v>0.0</v>
      </c>
      <c r="E890" s="33"/>
    </row>
    <row r="891" ht="15.75" hidden="1" customHeight="1">
      <c r="A891" s="28" t="s">
        <v>3084</v>
      </c>
      <c r="B891" s="23">
        <v>3562.0</v>
      </c>
      <c r="C891" s="7">
        <v>3562.0</v>
      </c>
      <c r="D891" s="25">
        <v>0.0</v>
      </c>
      <c r="E891" s="33"/>
    </row>
    <row r="892" ht="15.75" hidden="1" customHeight="1">
      <c r="A892" s="28" t="s">
        <v>3085</v>
      </c>
      <c r="B892" s="23">
        <v>15142.0</v>
      </c>
      <c r="C892" s="7">
        <v>15142.0</v>
      </c>
      <c r="D892" s="25">
        <v>0.0</v>
      </c>
      <c r="E892" s="33"/>
    </row>
    <row r="893" ht="15.75" hidden="1" customHeight="1">
      <c r="A893" s="29" t="s">
        <v>3086</v>
      </c>
      <c r="B893" s="23">
        <v>480954.0</v>
      </c>
      <c r="C893" s="7">
        <v>480954.0</v>
      </c>
      <c r="D893" s="25">
        <v>0.0</v>
      </c>
      <c r="E893" s="33"/>
    </row>
    <row r="894" ht="15.75" hidden="1" customHeight="1">
      <c r="A894" s="30" t="s">
        <v>3087</v>
      </c>
      <c r="B894" s="34">
        <v>1.5</v>
      </c>
      <c r="C894" s="35">
        <v>-4.5</v>
      </c>
      <c r="D894" s="49">
        <v>-6.0</v>
      </c>
      <c r="E894" s="37"/>
    </row>
    <row r="895" ht="15.75" hidden="1" customHeight="1"/>
    <row r="896" ht="15.75" hidden="1" customHeight="1"/>
    <row r="897" ht="15.75" hidden="1" customHeight="1">
      <c r="A897" s="3" t="s">
        <v>3090</v>
      </c>
      <c r="B897" s="4"/>
      <c r="C897" s="4"/>
      <c r="D897" s="4"/>
      <c r="E897" s="5"/>
    </row>
    <row r="898" ht="15.75" hidden="1" customHeight="1">
      <c r="A898" s="8"/>
      <c r="B898" s="9"/>
      <c r="C898" s="9"/>
      <c r="D898" s="9"/>
      <c r="E898" s="10"/>
    </row>
    <row r="899" ht="15.75" hidden="1" customHeight="1">
      <c r="A899" s="3" t="s">
        <v>3061</v>
      </c>
      <c r="B899" s="4"/>
      <c r="C899" s="4"/>
      <c r="D899" s="4"/>
      <c r="E899" s="5"/>
    </row>
    <row r="900" ht="15.75" hidden="1" customHeight="1">
      <c r="A900" s="8"/>
      <c r="B900" s="9"/>
      <c r="C900" s="9"/>
      <c r="D900" s="9"/>
      <c r="E900" s="10"/>
    </row>
    <row r="901" ht="15.75" hidden="1" customHeight="1">
      <c r="A901" s="11">
        <v>45705.0</v>
      </c>
      <c r="B901" s="4"/>
      <c r="C901" s="12" t="s">
        <v>3062</v>
      </c>
      <c r="D901" s="13">
        <v>45711.0</v>
      </c>
      <c r="E901" s="5"/>
    </row>
    <row r="902" ht="15.75" hidden="1" customHeight="1">
      <c r="A902" s="8"/>
      <c r="B902" s="9"/>
      <c r="C902" s="14"/>
      <c r="D902" s="9"/>
      <c r="E902" s="10"/>
    </row>
    <row r="903" ht="15.75" hidden="1" customHeight="1">
      <c r="A903" s="44" t="s">
        <v>3898</v>
      </c>
      <c r="B903" s="5"/>
      <c r="C903" s="14"/>
      <c r="D903" s="45" t="s">
        <v>3899</v>
      </c>
      <c r="E903" s="5"/>
    </row>
    <row r="904" ht="15.75" hidden="1" customHeight="1">
      <c r="A904" s="8"/>
      <c r="B904" s="10"/>
      <c r="C904" s="14"/>
      <c r="D904" s="9"/>
      <c r="E904" s="10"/>
    </row>
    <row r="905" ht="15.75" hidden="1" customHeight="1">
      <c r="A905" s="17" t="s">
        <v>3063</v>
      </c>
      <c r="B905" s="4"/>
      <c r="C905" s="4"/>
      <c r="D905" s="4"/>
      <c r="E905" s="5"/>
    </row>
    <row r="906" ht="15.75" hidden="1" customHeight="1">
      <c r="A906" s="18" t="s">
        <v>3064</v>
      </c>
      <c r="B906" s="19" t="s">
        <v>3065</v>
      </c>
      <c r="C906" s="20" t="s">
        <v>3066</v>
      </c>
      <c r="D906" s="19" t="s">
        <v>3067</v>
      </c>
      <c r="E906" s="21" t="s">
        <v>13</v>
      </c>
    </row>
    <row r="907" ht="15.75" hidden="1" customHeight="1">
      <c r="A907" s="22" t="s">
        <v>3068</v>
      </c>
      <c r="B907" s="23">
        <v>31584.0</v>
      </c>
      <c r="C907" s="24">
        <v>31814.0</v>
      </c>
      <c r="D907" s="25">
        <v>230.0</v>
      </c>
      <c r="E907" s="33"/>
    </row>
    <row r="908" ht="15.75" hidden="1" customHeight="1">
      <c r="A908" s="22" t="s">
        <v>3069</v>
      </c>
      <c r="B908" s="23">
        <v>28694.0</v>
      </c>
      <c r="C908" s="24">
        <v>28694.0</v>
      </c>
      <c r="D908" s="25">
        <v>0.0</v>
      </c>
      <c r="E908" s="33"/>
    </row>
    <row r="909" ht="15.75" hidden="1" customHeight="1">
      <c r="A909" s="22" t="s">
        <v>3070</v>
      </c>
      <c r="B909" s="23">
        <v>300.0</v>
      </c>
      <c r="C909" s="24">
        <v>300.0</v>
      </c>
      <c r="D909" s="25">
        <v>0.0</v>
      </c>
      <c r="E909" s="33"/>
    </row>
    <row r="910" ht="15.75" hidden="1" customHeight="1">
      <c r="A910" s="22" t="s">
        <v>3072</v>
      </c>
      <c r="B910" s="23">
        <v>0.0</v>
      </c>
      <c r="C910" s="24"/>
      <c r="D910" s="25">
        <v>0.0</v>
      </c>
      <c r="E910" s="33"/>
    </row>
    <row r="911" ht="15.75" hidden="1" customHeight="1">
      <c r="A911" s="27" t="s">
        <v>3074</v>
      </c>
      <c r="B911" s="23">
        <v>0.0</v>
      </c>
      <c r="C911" s="24"/>
      <c r="D911" s="25">
        <v>0.0</v>
      </c>
      <c r="E911" s="33"/>
    </row>
    <row r="912" ht="15.75" hidden="1" customHeight="1">
      <c r="A912" s="27" t="s">
        <v>3075</v>
      </c>
      <c r="B912" s="23">
        <v>0.0</v>
      </c>
      <c r="C912" s="24"/>
      <c r="D912" s="25">
        <v>0.0</v>
      </c>
      <c r="E912" s="33"/>
    </row>
    <row r="913" ht="15.75" hidden="1" customHeight="1">
      <c r="A913" s="27" t="s">
        <v>3077</v>
      </c>
      <c r="B913" s="23">
        <v>2234.0</v>
      </c>
      <c r="C913" s="24">
        <v>2194.0</v>
      </c>
      <c r="D913" s="25">
        <v>-40.0</v>
      </c>
      <c r="E913" s="26" t="s">
        <v>4069</v>
      </c>
    </row>
    <row r="914" ht="15.75" hidden="1" customHeight="1">
      <c r="A914" s="27" t="s">
        <v>3078</v>
      </c>
      <c r="B914" s="23">
        <v>6640.0</v>
      </c>
      <c r="C914" s="24">
        <v>6720.0</v>
      </c>
      <c r="D914" s="25">
        <v>80.0</v>
      </c>
      <c r="E914" s="33"/>
    </row>
    <row r="915" ht="15.75" hidden="1" customHeight="1">
      <c r="A915" s="28" t="s">
        <v>3079</v>
      </c>
      <c r="B915" s="23">
        <v>106103.0</v>
      </c>
      <c r="C915" s="23">
        <v>106103.0</v>
      </c>
      <c r="D915" s="25">
        <v>0.0</v>
      </c>
      <c r="E915" s="33"/>
    </row>
    <row r="916" ht="15.75" hidden="1" customHeight="1">
      <c r="A916" s="28" t="s">
        <v>3080</v>
      </c>
      <c r="B916" s="23">
        <v>45140.0</v>
      </c>
      <c r="C916" s="7">
        <v>45140.0</v>
      </c>
      <c r="D916" s="25">
        <v>0.0</v>
      </c>
      <c r="E916" s="33"/>
    </row>
    <row r="917" ht="15.75" hidden="1" customHeight="1">
      <c r="A917" s="28" t="s">
        <v>3081</v>
      </c>
      <c r="B917" s="23">
        <v>116286.0</v>
      </c>
      <c r="C917" s="7">
        <v>116286.0</v>
      </c>
      <c r="D917" s="25">
        <v>0.0</v>
      </c>
      <c r="E917" s="33"/>
    </row>
    <row r="918" ht="15.75" hidden="1" customHeight="1">
      <c r="A918" s="28" t="s">
        <v>3082</v>
      </c>
      <c r="B918" s="23">
        <v>88142.0</v>
      </c>
      <c r="C918" s="7">
        <v>88142.0</v>
      </c>
      <c r="D918" s="25">
        <v>0.0</v>
      </c>
      <c r="E918" s="33"/>
    </row>
    <row r="919" ht="15.75" hidden="1" customHeight="1">
      <c r="A919" s="28" t="s">
        <v>3084</v>
      </c>
      <c r="B919" s="23">
        <v>1357.0</v>
      </c>
      <c r="C919" s="7">
        <v>1357.0</v>
      </c>
      <c r="D919" s="25">
        <v>0.0</v>
      </c>
      <c r="E919" s="33"/>
    </row>
    <row r="920" ht="15.75" hidden="1" customHeight="1">
      <c r="A920" s="28" t="s">
        <v>3085</v>
      </c>
      <c r="B920" s="23">
        <v>15079.0</v>
      </c>
      <c r="C920" s="7">
        <v>15079.0</v>
      </c>
      <c r="D920" s="25">
        <v>0.0</v>
      </c>
      <c r="E920" s="33"/>
    </row>
    <row r="921" ht="15.75" hidden="1" customHeight="1">
      <c r="A921" s="29" t="s">
        <v>3086</v>
      </c>
      <c r="B921" s="23">
        <v>426479.5</v>
      </c>
      <c r="C921" s="7">
        <v>426479.5</v>
      </c>
      <c r="D921" s="25">
        <v>0.0</v>
      </c>
      <c r="E921" s="33"/>
    </row>
    <row r="922" ht="15.75" hidden="1" customHeight="1">
      <c r="A922" s="30" t="s">
        <v>3087</v>
      </c>
      <c r="B922" s="34">
        <v>0.5</v>
      </c>
      <c r="C922" s="35">
        <v>270.5</v>
      </c>
      <c r="D922" s="49">
        <v>270.0</v>
      </c>
      <c r="E922" s="37"/>
    </row>
    <row r="923" ht="15.75" hidden="1" customHeight="1"/>
    <row r="924" ht="15.75" hidden="1" customHeight="1"/>
    <row r="925" ht="15.75" hidden="1" customHeight="1">
      <c r="A925" s="3" t="s">
        <v>3090</v>
      </c>
      <c r="B925" s="4"/>
      <c r="C925" s="4"/>
      <c r="D925" s="4"/>
      <c r="E925" s="5"/>
    </row>
    <row r="926" ht="15.75" hidden="1" customHeight="1">
      <c r="A926" s="8"/>
      <c r="B926" s="9"/>
      <c r="C926" s="9"/>
      <c r="D926" s="9"/>
      <c r="E926" s="10"/>
    </row>
    <row r="927" ht="15.75" hidden="1" customHeight="1">
      <c r="A927" s="3" t="s">
        <v>3061</v>
      </c>
      <c r="B927" s="4"/>
      <c r="C927" s="4"/>
      <c r="D927" s="4"/>
      <c r="E927" s="5"/>
    </row>
    <row r="928" ht="15.75" hidden="1" customHeight="1">
      <c r="A928" s="8"/>
      <c r="B928" s="9"/>
      <c r="C928" s="9"/>
      <c r="D928" s="9"/>
      <c r="E928" s="10"/>
    </row>
    <row r="929" ht="15.75" hidden="1" customHeight="1">
      <c r="A929" s="11">
        <v>45712.0</v>
      </c>
      <c r="B929" s="4"/>
      <c r="C929" s="12" t="s">
        <v>3062</v>
      </c>
      <c r="D929" s="13">
        <v>45716.0</v>
      </c>
      <c r="E929" s="5"/>
    </row>
    <row r="930" ht="15.75" hidden="1" customHeight="1">
      <c r="A930" s="8"/>
      <c r="B930" s="9"/>
      <c r="C930" s="14"/>
      <c r="D930" s="9"/>
      <c r="E930" s="10"/>
    </row>
    <row r="931" ht="15.75" hidden="1" customHeight="1">
      <c r="A931" s="44" t="s">
        <v>3898</v>
      </c>
      <c r="B931" s="5"/>
      <c r="C931" s="14"/>
      <c r="D931" s="45" t="s">
        <v>3905</v>
      </c>
      <c r="E931" s="5"/>
    </row>
    <row r="932" ht="15.75" hidden="1" customHeight="1">
      <c r="A932" s="8"/>
      <c r="B932" s="10"/>
      <c r="C932" s="14"/>
      <c r="D932" s="9"/>
      <c r="E932" s="10"/>
    </row>
    <row r="933" ht="15.75" hidden="1" customHeight="1">
      <c r="A933" s="17" t="s">
        <v>3063</v>
      </c>
      <c r="B933" s="4"/>
      <c r="C933" s="4"/>
      <c r="D933" s="4"/>
      <c r="E933" s="5"/>
    </row>
    <row r="934" ht="15.75" hidden="1" customHeight="1">
      <c r="A934" s="18" t="s">
        <v>3064</v>
      </c>
      <c r="B934" s="19" t="s">
        <v>3065</v>
      </c>
      <c r="C934" s="20" t="s">
        <v>3066</v>
      </c>
      <c r="D934" s="19" t="s">
        <v>3067</v>
      </c>
      <c r="E934" s="21" t="s">
        <v>13</v>
      </c>
    </row>
    <row r="935" ht="15.75" hidden="1" customHeight="1">
      <c r="A935" s="22" t="s">
        <v>3068</v>
      </c>
      <c r="B935" s="23">
        <v>21177.0</v>
      </c>
      <c r="C935" s="24">
        <v>21178.0</v>
      </c>
      <c r="D935" s="25">
        <v>1.0</v>
      </c>
      <c r="E935" s="33"/>
    </row>
    <row r="936" ht="15.75" hidden="1" customHeight="1">
      <c r="A936" s="22" t="s">
        <v>3069</v>
      </c>
      <c r="B936" s="23">
        <v>12461.0</v>
      </c>
      <c r="C936" s="24">
        <v>12461.0</v>
      </c>
      <c r="D936" s="25">
        <v>0.0</v>
      </c>
      <c r="E936" s="33"/>
    </row>
    <row r="937" ht="15.75" hidden="1" customHeight="1">
      <c r="A937" s="22" t="s">
        <v>3070</v>
      </c>
      <c r="B937" s="23">
        <v>960.0</v>
      </c>
      <c r="C937" s="24">
        <v>960.0</v>
      </c>
      <c r="D937" s="25">
        <v>0.0</v>
      </c>
      <c r="E937" s="33"/>
    </row>
    <row r="938" ht="15.75" hidden="1" customHeight="1">
      <c r="A938" s="22" t="s">
        <v>3072</v>
      </c>
      <c r="B938" s="23">
        <v>0.0</v>
      </c>
      <c r="C938" s="24"/>
      <c r="D938" s="25">
        <v>0.0</v>
      </c>
      <c r="E938" s="33"/>
    </row>
    <row r="939" ht="15.75" hidden="1" customHeight="1">
      <c r="A939" s="27" t="s">
        <v>3074</v>
      </c>
      <c r="B939" s="23">
        <v>0.0</v>
      </c>
      <c r="C939" s="24"/>
      <c r="D939" s="25">
        <v>0.0</v>
      </c>
      <c r="E939" s="33"/>
    </row>
    <row r="940" ht="15.75" hidden="1" customHeight="1">
      <c r="A940" s="27" t="s">
        <v>3075</v>
      </c>
      <c r="B940" s="23">
        <v>0.0</v>
      </c>
      <c r="C940" s="24"/>
      <c r="D940" s="25">
        <v>0.0</v>
      </c>
      <c r="E940" s="33"/>
    </row>
    <row r="941" ht="15.75" hidden="1" customHeight="1">
      <c r="A941" s="27" t="s">
        <v>3077</v>
      </c>
      <c r="B941" s="23">
        <v>0.0</v>
      </c>
      <c r="C941" s="24"/>
      <c r="D941" s="25">
        <v>0.0</v>
      </c>
      <c r="E941" s="26"/>
    </row>
    <row r="942" ht="15.75" hidden="1" customHeight="1">
      <c r="A942" s="27" t="s">
        <v>3078</v>
      </c>
      <c r="B942" s="23">
        <v>3840.0</v>
      </c>
      <c r="C942" s="24">
        <v>3840.0</v>
      </c>
      <c r="D942" s="25">
        <v>0.0</v>
      </c>
      <c r="E942" s="33"/>
    </row>
    <row r="943" ht="15.75" hidden="1" customHeight="1">
      <c r="A943" s="28" t="s">
        <v>3079</v>
      </c>
      <c r="B943" s="23">
        <v>70451.0</v>
      </c>
      <c r="C943" s="23">
        <v>70451.0</v>
      </c>
      <c r="D943" s="25">
        <v>0.0</v>
      </c>
      <c r="E943" s="33"/>
    </row>
    <row r="944" ht="15.75" hidden="1" customHeight="1">
      <c r="A944" s="28" t="s">
        <v>3080</v>
      </c>
      <c r="B944" s="23">
        <v>26226.0</v>
      </c>
      <c r="C944" s="7">
        <v>26226.0</v>
      </c>
      <c r="D944" s="25">
        <v>0.0</v>
      </c>
      <c r="E944" s="33"/>
    </row>
    <row r="945" ht="15.75" hidden="1" customHeight="1">
      <c r="A945" s="28" t="s">
        <v>3081</v>
      </c>
      <c r="B945" s="23">
        <v>80588.0</v>
      </c>
      <c r="C945" s="7">
        <v>80588.0</v>
      </c>
      <c r="D945" s="25">
        <v>0.0</v>
      </c>
      <c r="E945" s="33"/>
    </row>
    <row r="946" ht="15.75" hidden="1" customHeight="1">
      <c r="A946" s="28" t="s">
        <v>3082</v>
      </c>
      <c r="B946" s="23">
        <v>57472.0</v>
      </c>
      <c r="C946" s="7">
        <v>57472.0</v>
      </c>
      <c r="D946" s="25">
        <v>0.0</v>
      </c>
      <c r="E946" s="33"/>
    </row>
    <row r="947" ht="15.75" hidden="1" customHeight="1">
      <c r="A947" s="28" t="s">
        <v>3084</v>
      </c>
      <c r="B947" s="23">
        <v>3297.0</v>
      </c>
      <c r="C947" s="7">
        <v>3297.0</v>
      </c>
      <c r="D947" s="25">
        <v>0.0</v>
      </c>
      <c r="E947" s="33"/>
    </row>
    <row r="948" ht="15.75" hidden="1" customHeight="1">
      <c r="A948" s="28" t="s">
        <v>3085</v>
      </c>
      <c r="B948" s="23">
        <v>10742.0</v>
      </c>
      <c r="C948" s="7">
        <v>10742.0</v>
      </c>
      <c r="D948" s="25">
        <v>0.0</v>
      </c>
      <c r="E948" s="33"/>
    </row>
    <row r="949" ht="15.75" hidden="1" customHeight="1">
      <c r="A949" s="29" t="s">
        <v>3086</v>
      </c>
      <c r="B949" s="23">
        <v>276472.0</v>
      </c>
      <c r="C949" s="7">
        <v>276472.0</v>
      </c>
      <c r="D949" s="25">
        <v>0.0</v>
      </c>
      <c r="E949" s="33"/>
    </row>
    <row r="950" ht="15.75" hidden="1" customHeight="1">
      <c r="A950" s="30" t="s">
        <v>3087</v>
      </c>
      <c r="B950" s="34">
        <v>0.0</v>
      </c>
      <c r="C950" s="35">
        <v>1.0</v>
      </c>
      <c r="D950" s="49">
        <v>1.0</v>
      </c>
      <c r="E950" s="37"/>
    </row>
    <row r="951" ht="15.75" hidden="1" customHeight="1"/>
    <row r="952" ht="15.75" hidden="1" customHeight="1"/>
    <row r="953" ht="15.75" hidden="1" customHeight="1">
      <c r="A953" s="3" t="s">
        <v>3090</v>
      </c>
      <c r="B953" s="4"/>
      <c r="C953" s="4"/>
      <c r="D953" s="4"/>
      <c r="E953" s="5"/>
    </row>
    <row r="954" ht="15.75" hidden="1" customHeight="1">
      <c r="A954" s="8"/>
      <c r="B954" s="9"/>
      <c r="C954" s="9"/>
      <c r="D954" s="9"/>
      <c r="E954" s="10"/>
    </row>
    <row r="955" ht="15.75" hidden="1" customHeight="1">
      <c r="A955" s="3" t="s">
        <v>3061</v>
      </c>
      <c r="B955" s="4"/>
      <c r="C955" s="4"/>
      <c r="D955" s="4"/>
      <c r="E955" s="5"/>
    </row>
    <row r="956" ht="15.75" hidden="1" customHeight="1">
      <c r="A956" s="8"/>
      <c r="B956" s="9"/>
      <c r="C956" s="9"/>
      <c r="D956" s="9"/>
      <c r="E956" s="10"/>
    </row>
    <row r="957" ht="15.75" hidden="1" customHeight="1">
      <c r="A957" s="11">
        <v>45717.0</v>
      </c>
      <c r="B957" s="4"/>
      <c r="C957" s="12" t="s">
        <v>3062</v>
      </c>
      <c r="D957" s="13">
        <v>45718.0</v>
      </c>
      <c r="E957" s="5"/>
    </row>
    <row r="958" ht="15.75" hidden="1" customHeight="1">
      <c r="A958" s="8"/>
      <c r="B958" s="9"/>
      <c r="C958" s="14"/>
      <c r="D958" s="9"/>
      <c r="E958" s="10"/>
    </row>
    <row r="959" ht="15.75" hidden="1" customHeight="1">
      <c r="A959" s="44" t="s">
        <v>3907</v>
      </c>
      <c r="B959" s="5"/>
      <c r="C959" s="14"/>
      <c r="D959" s="45" t="s">
        <v>3899</v>
      </c>
      <c r="E959" s="5"/>
    </row>
    <row r="960" ht="15.75" hidden="1" customHeight="1">
      <c r="A960" s="8"/>
      <c r="B960" s="10"/>
      <c r="C960" s="14"/>
      <c r="D960" s="9"/>
      <c r="E960" s="10"/>
    </row>
    <row r="961" ht="15.75" hidden="1" customHeight="1">
      <c r="A961" s="17" t="s">
        <v>3063</v>
      </c>
      <c r="B961" s="4"/>
      <c r="C961" s="4"/>
      <c r="D961" s="4"/>
      <c r="E961" s="5"/>
    </row>
    <row r="962" ht="15.75" hidden="1" customHeight="1">
      <c r="A962" s="18" t="s">
        <v>3064</v>
      </c>
      <c r="B962" s="19" t="s">
        <v>3065</v>
      </c>
      <c r="C962" s="20" t="s">
        <v>3066</v>
      </c>
      <c r="D962" s="19" t="s">
        <v>3067</v>
      </c>
      <c r="E962" s="21" t="s">
        <v>13</v>
      </c>
    </row>
    <row r="963" ht="15.75" hidden="1" customHeight="1">
      <c r="A963" s="22" t="s">
        <v>3068</v>
      </c>
      <c r="B963" s="23">
        <v>10802.0</v>
      </c>
      <c r="C963" s="24">
        <v>10810.0</v>
      </c>
      <c r="D963" s="25">
        <v>8.0</v>
      </c>
      <c r="E963" s="33"/>
    </row>
    <row r="964" ht="15.75" hidden="1" customHeight="1">
      <c r="A964" s="22" t="s">
        <v>3069</v>
      </c>
      <c r="B964" s="23">
        <v>9332.0</v>
      </c>
      <c r="C964" s="24">
        <v>9332.0</v>
      </c>
      <c r="D964" s="25">
        <v>0.0</v>
      </c>
      <c r="E964" s="33"/>
    </row>
    <row r="965" ht="15.75" hidden="1" customHeight="1">
      <c r="A965" s="22" t="s">
        <v>3070</v>
      </c>
      <c r="B965" s="23">
        <v>0.0</v>
      </c>
      <c r="C965" s="24"/>
      <c r="D965" s="25">
        <v>0.0</v>
      </c>
      <c r="E965" s="33"/>
    </row>
    <row r="966" ht="15.75" hidden="1" customHeight="1">
      <c r="A966" s="22" t="s">
        <v>3072</v>
      </c>
      <c r="B966" s="23">
        <v>0.0</v>
      </c>
      <c r="C966" s="24"/>
      <c r="D966" s="25">
        <v>0.0</v>
      </c>
      <c r="E966" s="33"/>
    </row>
    <row r="967" ht="15.75" hidden="1" customHeight="1">
      <c r="A967" s="27" t="s">
        <v>3074</v>
      </c>
      <c r="B967" s="23">
        <v>0.0</v>
      </c>
      <c r="C967" s="24"/>
      <c r="D967" s="25">
        <v>0.0</v>
      </c>
      <c r="E967" s="33"/>
    </row>
    <row r="968" ht="15.75" hidden="1" customHeight="1">
      <c r="A968" s="27" t="s">
        <v>3075</v>
      </c>
      <c r="B968" s="23">
        <v>0.0</v>
      </c>
      <c r="C968" s="24"/>
      <c r="D968" s="25">
        <v>0.0</v>
      </c>
      <c r="E968" s="33"/>
    </row>
    <row r="969" ht="15.75" hidden="1" customHeight="1">
      <c r="A969" s="27" t="s">
        <v>3077</v>
      </c>
      <c r="B969" s="23">
        <v>0.0</v>
      </c>
      <c r="C969" s="24"/>
      <c r="D969" s="25">
        <v>0.0</v>
      </c>
      <c r="E969" s="26"/>
    </row>
    <row r="970" ht="15.75" hidden="1" customHeight="1">
      <c r="A970" s="27" t="s">
        <v>3078</v>
      </c>
      <c r="B970" s="23">
        <v>2000.0</v>
      </c>
      <c r="C970" s="24">
        <v>2000.0</v>
      </c>
      <c r="D970" s="25">
        <v>0.0</v>
      </c>
      <c r="E970" s="33"/>
    </row>
    <row r="971" ht="15.75" hidden="1" customHeight="1">
      <c r="A971" s="28" t="s">
        <v>3079</v>
      </c>
      <c r="B971" s="23">
        <v>40939.0</v>
      </c>
      <c r="C971" s="23">
        <v>40939.0</v>
      </c>
      <c r="D971" s="25">
        <v>0.0</v>
      </c>
      <c r="E971" s="33"/>
    </row>
    <row r="972" ht="15.75" hidden="1" customHeight="1">
      <c r="A972" s="28" t="s">
        <v>3080</v>
      </c>
      <c r="B972" s="23">
        <v>17100.0</v>
      </c>
      <c r="C972" s="7">
        <v>17429.0</v>
      </c>
      <c r="D972" s="25">
        <v>329.0</v>
      </c>
      <c r="E972" s="33"/>
    </row>
    <row r="973" ht="15.75" hidden="1" customHeight="1">
      <c r="A973" s="28" t="s">
        <v>3081</v>
      </c>
      <c r="B973" s="23">
        <v>40174.0</v>
      </c>
      <c r="C973" s="7">
        <v>40174.0</v>
      </c>
      <c r="D973" s="25">
        <v>0.0</v>
      </c>
      <c r="E973" s="33"/>
    </row>
    <row r="974" ht="15.75" hidden="1" customHeight="1">
      <c r="A974" s="28" t="s">
        <v>3082</v>
      </c>
      <c r="B974" s="23">
        <v>37826.0</v>
      </c>
      <c r="C974" s="7">
        <v>37826.0</v>
      </c>
      <c r="D974" s="25">
        <v>0.0</v>
      </c>
      <c r="E974" s="33"/>
    </row>
    <row r="975" ht="15.75" hidden="1" customHeight="1">
      <c r="A975" s="28" t="s">
        <v>3084</v>
      </c>
      <c r="B975" s="23">
        <v>2543.0</v>
      </c>
      <c r="C975" s="7">
        <v>2543.0</v>
      </c>
      <c r="D975" s="25">
        <v>0.0</v>
      </c>
      <c r="E975" s="33"/>
    </row>
    <row r="976" ht="15.75" hidden="1" customHeight="1">
      <c r="A976" s="28" t="s">
        <v>3085</v>
      </c>
      <c r="B976" s="23">
        <v>6875.0</v>
      </c>
      <c r="C976" s="7">
        <v>6875.0</v>
      </c>
      <c r="D976" s="25">
        <v>0.0</v>
      </c>
      <c r="E976" s="33"/>
    </row>
    <row r="977" ht="15.75" hidden="1" customHeight="1">
      <c r="A977" s="29" t="s">
        <v>3086</v>
      </c>
      <c r="B977" s="23">
        <v>160715.0</v>
      </c>
      <c r="C977" s="7">
        <v>161044.0</v>
      </c>
      <c r="D977" s="25">
        <v>329.0</v>
      </c>
      <c r="E977" s="33"/>
    </row>
    <row r="978" ht="15.75" hidden="1" customHeight="1">
      <c r="A978" s="30" t="s">
        <v>3087</v>
      </c>
      <c r="B978" s="34">
        <v>1.0</v>
      </c>
      <c r="C978" s="35">
        <v>9.0</v>
      </c>
      <c r="D978" s="49">
        <v>8.0</v>
      </c>
      <c r="E978" s="37"/>
    </row>
    <row r="979" ht="15.75" hidden="1" customHeight="1"/>
    <row r="980" ht="15.75" hidden="1" customHeight="1"/>
    <row r="981" ht="15.75" hidden="1" customHeight="1">
      <c r="A981" s="3" t="s">
        <v>3090</v>
      </c>
      <c r="B981" s="4"/>
      <c r="C981" s="4"/>
      <c r="D981" s="4"/>
      <c r="E981" s="5"/>
    </row>
    <row r="982" ht="15.75" hidden="1" customHeight="1">
      <c r="A982" s="8"/>
      <c r="B982" s="9"/>
      <c r="C982" s="9"/>
      <c r="D982" s="9"/>
      <c r="E982" s="10"/>
    </row>
    <row r="983" ht="15.75" hidden="1" customHeight="1">
      <c r="A983" s="3" t="s">
        <v>3061</v>
      </c>
      <c r="B983" s="4"/>
      <c r="C983" s="4"/>
      <c r="D983" s="4"/>
      <c r="E983" s="5"/>
    </row>
    <row r="984" ht="15.75" hidden="1" customHeight="1">
      <c r="A984" s="8"/>
      <c r="B984" s="9"/>
      <c r="C984" s="9"/>
      <c r="D984" s="9"/>
      <c r="E984" s="10"/>
    </row>
    <row r="985" ht="15.75" hidden="1" customHeight="1">
      <c r="A985" s="11">
        <v>45719.0</v>
      </c>
      <c r="B985" s="4"/>
      <c r="C985" s="12" t="s">
        <v>3062</v>
      </c>
      <c r="D985" s="13">
        <v>45725.0</v>
      </c>
      <c r="E985" s="5"/>
    </row>
    <row r="986" ht="15.75" hidden="1" customHeight="1">
      <c r="A986" s="8"/>
      <c r="B986" s="9"/>
      <c r="C986" s="14"/>
      <c r="D986" s="9"/>
      <c r="E986" s="10"/>
    </row>
    <row r="987" ht="15.75" hidden="1" customHeight="1">
      <c r="A987" s="44" t="s">
        <v>3898</v>
      </c>
      <c r="B987" s="5"/>
      <c r="C987" s="14"/>
      <c r="D987" s="45" t="s">
        <v>3899</v>
      </c>
      <c r="E987" s="5"/>
    </row>
    <row r="988" ht="15.75" hidden="1" customHeight="1">
      <c r="A988" s="8"/>
      <c r="B988" s="10"/>
      <c r="C988" s="14"/>
      <c r="D988" s="9"/>
      <c r="E988" s="10"/>
    </row>
    <row r="989" ht="15.75" hidden="1" customHeight="1">
      <c r="A989" s="17" t="s">
        <v>3063</v>
      </c>
      <c r="B989" s="4"/>
      <c r="C989" s="4"/>
      <c r="D989" s="4"/>
      <c r="E989" s="5"/>
    </row>
    <row r="990" ht="15.75" hidden="1" customHeight="1">
      <c r="A990" s="18" t="s">
        <v>3064</v>
      </c>
      <c r="B990" s="19" t="s">
        <v>3065</v>
      </c>
      <c r="C990" s="20" t="s">
        <v>3066</v>
      </c>
      <c r="D990" s="19" t="s">
        <v>3067</v>
      </c>
      <c r="E990" s="21" t="s">
        <v>13</v>
      </c>
    </row>
    <row r="991" ht="15.75" hidden="1" customHeight="1">
      <c r="A991" s="22" t="s">
        <v>3068</v>
      </c>
      <c r="B991" s="23">
        <v>36582.0</v>
      </c>
      <c r="C991" s="24">
        <v>36584.0</v>
      </c>
      <c r="D991" s="25">
        <v>2.0</v>
      </c>
      <c r="E991" s="33"/>
    </row>
    <row r="992" ht="15.75" hidden="1" customHeight="1">
      <c r="A992" s="22" t="s">
        <v>3069</v>
      </c>
      <c r="B992" s="23">
        <v>24280.5</v>
      </c>
      <c r="C992" s="24">
        <v>24280.5</v>
      </c>
      <c r="D992" s="25">
        <v>0.0</v>
      </c>
      <c r="E992" s="33"/>
    </row>
    <row r="993" ht="15.75" hidden="1" customHeight="1">
      <c r="A993" s="22" t="s">
        <v>3070</v>
      </c>
      <c r="B993" s="23">
        <v>1160.0</v>
      </c>
      <c r="C993" s="24">
        <v>1160.0</v>
      </c>
      <c r="D993" s="25">
        <v>0.0</v>
      </c>
      <c r="E993" s="33"/>
    </row>
    <row r="994" ht="15.75" hidden="1" customHeight="1">
      <c r="A994" s="22" t="s">
        <v>3072</v>
      </c>
      <c r="B994" s="23">
        <v>0.0</v>
      </c>
      <c r="C994" s="24"/>
      <c r="D994" s="25">
        <v>0.0</v>
      </c>
      <c r="E994" s="33"/>
    </row>
    <row r="995" ht="15.75" hidden="1" customHeight="1">
      <c r="A995" s="27" t="s">
        <v>3074</v>
      </c>
      <c r="B995" s="23">
        <v>0.0</v>
      </c>
      <c r="C995" s="24"/>
      <c r="D995" s="25">
        <v>0.0</v>
      </c>
      <c r="E995" s="33"/>
    </row>
    <row r="996" ht="15.75" hidden="1" customHeight="1">
      <c r="A996" s="27" t="s">
        <v>3075</v>
      </c>
      <c r="B996" s="23">
        <v>0.0</v>
      </c>
      <c r="C996" s="24"/>
      <c r="D996" s="25">
        <v>0.0</v>
      </c>
      <c r="E996" s="33"/>
    </row>
    <row r="997" ht="15.75" hidden="1" customHeight="1">
      <c r="A997" s="27" t="s">
        <v>3077</v>
      </c>
      <c r="B997" s="23">
        <v>433.0</v>
      </c>
      <c r="C997" s="24">
        <v>393.0</v>
      </c>
      <c r="D997" s="25">
        <v>-40.0</v>
      </c>
      <c r="E997" s="26"/>
    </row>
    <row r="998" ht="15.75" hidden="1" customHeight="1">
      <c r="A998" s="27" t="s">
        <v>3078</v>
      </c>
      <c r="B998" s="23">
        <v>5640.0</v>
      </c>
      <c r="C998" s="24">
        <v>5680.0</v>
      </c>
      <c r="D998" s="25">
        <v>40.0</v>
      </c>
      <c r="E998" s="33"/>
    </row>
    <row r="999" ht="15.75" hidden="1" customHeight="1">
      <c r="A999" s="28" t="s">
        <v>3079</v>
      </c>
      <c r="B999" s="23">
        <v>94213.0</v>
      </c>
      <c r="C999" s="23">
        <v>94213.0</v>
      </c>
      <c r="D999" s="25">
        <v>0.0</v>
      </c>
      <c r="E999" s="33"/>
    </row>
    <row r="1000" ht="15.75" hidden="1" customHeight="1">
      <c r="A1000" s="28" t="s">
        <v>3080</v>
      </c>
      <c r="B1000" s="23">
        <v>41531.0</v>
      </c>
      <c r="C1000" s="7">
        <v>41531.0</v>
      </c>
      <c r="D1000" s="25">
        <v>0.0</v>
      </c>
      <c r="E1000" s="33"/>
    </row>
    <row r="1001" ht="15.75" hidden="1" customHeight="1">
      <c r="A1001" s="28" t="s">
        <v>3081</v>
      </c>
      <c r="B1001" s="23">
        <v>121245.0</v>
      </c>
      <c r="C1001" s="7">
        <v>119875.0</v>
      </c>
      <c r="D1001" s="25">
        <v>-1370.0</v>
      </c>
      <c r="E1001" s="33"/>
    </row>
    <row r="1002" ht="15.75" hidden="1" customHeight="1">
      <c r="A1002" s="28" t="s">
        <v>3082</v>
      </c>
      <c r="B1002" s="23">
        <v>96312.0</v>
      </c>
      <c r="C1002" s="7">
        <v>96312.0</v>
      </c>
      <c r="D1002" s="25">
        <v>0.0</v>
      </c>
      <c r="E1002" s="33"/>
    </row>
    <row r="1003" ht="15.75" hidden="1" customHeight="1">
      <c r="A1003" s="28" t="s">
        <v>3084</v>
      </c>
      <c r="B1003" s="23">
        <v>3559.0</v>
      </c>
      <c r="C1003" s="7">
        <v>3559.0</v>
      </c>
      <c r="D1003" s="25">
        <v>0.0</v>
      </c>
      <c r="E1003" s="33"/>
    </row>
    <row r="1004" ht="15.75" hidden="1" customHeight="1">
      <c r="A1004" s="28" t="s">
        <v>3085</v>
      </c>
      <c r="B1004" s="23">
        <v>14411.0</v>
      </c>
      <c r="C1004" s="7">
        <v>14411.0</v>
      </c>
      <c r="D1004" s="25">
        <v>0.0</v>
      </c>
      <c r="E1004" s="33"/>
    </row>
    <row r="1005" ht="15.75" hidden="1" customHeight="1">
      <c r="A1005" s="29" t="s">
        <v>3086</v>
      </c>
      <c r="B1005" s="23">
        <v>424955.5</v>
      </c>
      <c r="C1005" s="7">
        <v>423585.5</v>
      </c>
      <c r="D1005" s="25">
        <v>-1370.0</v>
      </c>
      <c r="E1005" s="33"/>
    </row>
    <row r="1006" ht="15.75" hidden="1" customHeight="1">
      <c r="A1006" s="30" t="s">
        <v>3087</v>
      </c>
      <c r="B1006" s="34">
        <v>0.0</v>
      </c>
      <c r="C1006" s="35">
        <v>2.0</v>
      </c>
      <c r="D1006" s="49">
        <v>2.0</v>
      </c>
      <c r="E1006" s="37"/>
    </row>
    <row r="1007" ht="15.75" hidden="1" customHeight="1"/>
    <row r="1008" ht="15.75" hidden="1" customHeight="1"/>
    <row r="1009" ht="15.75" hidden="1" customHeight="1">
      <c r="A1009" s="3" t="s">
        <v>3090</v>
      </c>
      <c r="B1009" s="4"/>
      <c r="C1009" s="4"/>
      <c r="D1009" s="4"/>
      <c r="E1009" s="5"/>
    </row>
    <row r="1010" ht="15.75" hidden="1" customHeight="1">
      <c r="A1010" s="8"/>
      <c r="B1010" s="9"/>
      <c r="C1010" s="9"/>
      <c r="D1010" s="9"/>
      <c r="E1010" s="10"/>
    </row>
    <row r="1011" ht="15.75" hidden="1" customHeight="1">
      <c r="A1011" s="3" t="s">
        <v>3061</v>
      </c>
      <c r="B1011" s="4"/>
      <c r="C1011" s="4"/>
      <c r="D1011" s="4"/>
      <c r="E1011" s="5"/>
    </row>
    <row r="1012" ht="15.75" hidden="1" customHeight="1">
      <c r="A1012" s="8"/>
      <c r="B1012" s="9"/>
      <c r="C1012" s="9"/>
      <c r="D1012" s="9"/>
      <c r="E1012" s="10"/>
    </row>
    <row r="1013" ht="15.75" hidden="1" customHeight="1">
      <c r="A1013" s="11">
        <v>45726.0</v>
      </c>
      <c r="B1013" s="4"/>
      <c r="C1013" s="12" t="s">
        <v>3062</v>
      </c>
      <c r="D1013" s="13">
        <v>45732.0</v>
      </c>
      <c r="E1013" s="5"/>
    </row>
    <row r="1014" ht="15.75" hidden="1" customHeight="1">
      <c r="A1014" s="8"/>
      <c r="B1014" s="9"/>
      <c r="C1014" s="14"/>
      <c r="D1014" s="9"/>
      <c r="E1014" s="10"/>
    </row>
    <row r="1015" ht="15.75" hidden="1" customHeight="1">
      <c r="A1015" s="44" t="s">
        <v>3898</v>
      </c>
      <c r="B1015" s="5"/>
      <c r="C1015" s="14"/>
      <c r="D1015" s="45" t="s">
        <v>3899</v>
      </c>
      <c r="E1015" s="5"/>
    </row>
    <row r="1016" ht="15.75" hidden="1" customHeight="1">
      <c r="A1016" s="8"/>
      <c r="B1016" s="10"/>
      <c r="C1016" s="14"/>
      <c r="D1016" s="9"/>
      <c r="E1016" s="10"/>
    </row>
    <row r="1017" ht="15.75" hidden="1" customHeight="1">
      <c r="A1017" s="17" t="s">
        <v>3063</v>
      </c>
      <c r="B1017" s="4"/>
      <c r="C1017" s="4"/>
      <c r="D1017" s="4"/>
      <c r="E1017" s="5"/>
    </row>
    <row r="1018" ht="15.75" hidden="1" customHeight="1">
      <c r="A1018" s="18" t="s">
        <v>3064</v>
      </c>
      <c r="B1018" s="19" t="s">
        <v>3065</v>
      </c>
      <c r="C1018" s="20" t="s">
        <v>3066</v>
      </c>
      <c r="D1018" s="19" t="s">
        <v>3067</v>
      </c>
      <c r="E1018" s="21" t="s">
        <v>13</v>
      </c>
    </row>
    <row r="1019" ht="15.75" hidden="1" customHeight="1">
      <c r="A1019" s="22" t="s">
        <v>3068</v>
      </c>
      <c r="B1019" s="23">
        <v>24275.0</v>
      </c>
      <c r="C1019" s="24">
        <v>24282.0</v>
      </c>
      <c r="D1019" s="25">
        <v>7.0</v>
      </c>
      <c r="E1019" s="33"/>
    </row>
    <row r="1020" ht="15.75" hidden="1" customHeight="1">
      <c r="A1020" s="22" t="s">
        <v>3069</v>
      </c>
      <c r="B1020" s="23">
        <v>34168.0</v>
      </c>
      <c r="C1020" s="24">
        <v>34168.0</v>
      </c>
      <c r="D1020" s="25">
        <v>0.0</v>
      </c>
      <c r="E1020" s="33"/>
    </row>
    <row r="1021" ht="15.75" hidden="1" customHeight="1">
      <c r="A1021" s="22" t="s">
        <v>3070</v>
      </c>
      <c r="B1021" s="23">
        <v>1450.0</v>
      </c>
      <c r="C1021" s="24">
        <v>1450.0</v>
      </c>
      <c r="D1021" s="25">
        <v>0.0</v>
      </c>
      <c r="E1021" s="33"/>
    </row>
    <row r="1022" ht="15.75" hidden="1" customHeight="1">
      <c r="A1022" s="22" t="s">
        <v>3072</v>
      </c>
      <c r="B1022" s="23">
        <v>0.0</v>
      </c>
      <c r="C1022" s="24"/>
      <c r="D1022" s="25">
        <v>0.0</v>
      </c>
      <c r="E1022" s="33"/>
    </row>
    <row r="1023" ht="15.75" hidden="1" customHeight="1">
      <c r="A1023" s="27" t="s">
        <v>3074</v>
      </c>
      <c r="B1023" s="23">
        <v>0.0</v>
      </c>
      <c r="C1023" s="24"/>
      <c r="D1023" s="25">
        <v>0.0</v>
      </c>
      <c r="E1023" s="33"/>
    </row>
    <row r="1024" ht="15.75" hidden="1" customHeight="1">
      <c r="A1024" s="27" t="s">
        <v>3075</v>
      </c>
      <c r="B1024" s="23">
        <v>0.0</v>
      </c>
      <c r="C1024" s="24"/>
      <c r="D1024" s="25">
        <v>0.0</v>
      </c>
      <c r="E1024" s="33"/>
    </row>
    <row r="1025" ht="15.75" hidden="1" customHeight="1">
      <c r="A1025" s="27" t="s">
        <v>3077</v>
      </c>
      <c r="B1025" s="23">
        <v>4095.0</v>
      </c>
      <c r="C1025" s="24">
        <v>4035.0</v>
      </c>
      <c r="D1025" s="25">
        <v>-60.0</v>
      </c>
      <c r="E1025" s="26" t="s">
        <v>4070</v>
      </c>
    </row>
    <row r="1026" ht="15.75" hidden="1" customHeight="1">
      <c r="A1026" s="27" t="s">
        <v>3078</v>
      </c>
      <c r="B1026" s="23">
        <v>5400.0</v>
      </c>
      <c r="C1026" s="24">
        <v>5440.0</v>
      </c>
      <c r="D1026" s="25">
        <v>40.0</v>
      </c>
      <c r="E1026" s="33"/>
    </row>
    <row r="1027" ht="15.75" hidden="1" customHeight="1">
      <c r="A1027" s="28" t="s">
        <v>3079</v>
      </c>
      <c r="B1027" s="23">
        <v>123994.0</v>
      </c>
      <c r="C1027" s="23">
        <v>123994.0</v>
      </c>
      <c r="D1027" s="25">
        <v>0.0</v>
      </c>
      <c r="E1027" s="33"/>
    </row>
    <row r="1028" ht="15.75" hidden="1" customHeight="1">
      <c r="A1028" s="28" t="s">
        <v>3080</v>
      </c>
      <c r="B1028" s="23">
        <v>48132.0</v>
      </c>
      <c r="C1028" s="7">
        <v>48132.0</v>
      </c>
      <c r="D1028" s="25">
        <v>0.0</v>
      </c>
      <c r="E1028" s="33"/>
    </row>
    <row r="1029" ht="15.75" hidden="1" customHeight="1">
      <c r="A1029" s="28" t="s">
        <v>3081</v>
      </c>
      <c r="B1029" s="23">
        <v>140649.0</v>
      </c>
      <c r="C1029" s="7">
        <v>140649.0</v>
      </c>
      <c r="D1029" s="25">
        <v>0.0</v>
      </c>
      <c r="E1029" s="33"/>
    </row>
    <row r="1030" ht="15.75" hidden="1" customHeight="1">
      <c r="A1030" s="28" t="s">
        <v>3082</v>
      </c>
      <c r="B1030" s="23">
        <v>90597.0</v>
      </c>
      <c r="C1030" s="7">
        <v>90597.0</v>
      </c>
      <c r="D1030" s="25">
        <v>0.0</v>
      </c>
      <c r="E1030" s="33"/>
    </row>
    <row r="1031" ht="15.75" hidden="1" customHeight="1">
      <c r="A1031" s="28" t="s">
        <v>3084</v>
      </c>
      <c r="B1031" s="23">
        <v>3707.0</v>
      </c>
      <c r="C1031" s="7">
        <v>3707.0</v>
      </c>
      <c r="D1031" s="25">
        <v>0.0</v>
      </c>
      <c r="E1031" s="33"/>
    </row>
    <row r="1032" ht="15.75" hidden="1" customHeight="1">
      <c r="A1032" s="28" t="s">
        <v>3085</v>
      </c>
      <c r="B1032" s="23">
        <v>16462.0</v>
      </c>
      <c r="C1032" s="7">
        <v>16462.0</v>
      </c>
      <c r="D1032" s="25">
        <v>0.0</v>
      </c>
      <c r="E1032" s="33"/>
    </row>
    <row r="1033" ht="15.75" hidden="1" customHeight="1">
      <c r="A1033" s="29" t="s">
        <v>3086</v>
      </c>
      <c r="B1033" s="23">
        <v>476202.5</v>
      </c>
      <c r="C1033" s="7">
        <v>476202.5</v>
      </c>
      <c r="D1033" s="25">
        <v>0.0</v>
      </c>
      <c r="E1033" s="33"/>
    </row>
    <row r="1034" ht="15.75" hidden="1" customHeight="1">
      <c r="A1034" s="30" t="s">
        <v>3087</v>
      </c>
      <c r="B1034" s="34">
        <v>264.5</v>
      </c>
      <c r="C1034" s="35">
        <v>251.5</v>
      </c>
      <c r="D1034" s="49">
        <v>-13.0</v>
      </c>
      <c r="E1034" s="37"/>
    </row>
    <row r="1035" ht="15.75" hidden="1" customHeight="1"/>
    <row r="1036" ht="15.75" hidden="1" customHeight="1"/>
    <row r="1037" ht="15.75" hidden="1" customHeight="1">
      <c r="A1037" s="3" t="s">
        <v>3090</v>
      </c>
      <c r="B1037" s="4"/>
      <c r="C1037" s="4"/>
      <c r="D1037" s="4"/>
      <c r="E1037" s="5"/>
    </row>
    <row r="1038" ht="15.75" hidden="1" customHeight="1">
      <c r="A1038" s="8"/>
      <c r="B1038" s="9"/>
      <c r="C1038" s="9"/>
      <c r="D1038" s="9"/>
      <c r="E1038" s="10"/>
    </row>
    <row r="1039" ht="15.75" hidden="1" customHeight="1">
      <c r="A1039" s="3" t="s">
        <v>3061</v>
      </c>
      <c r="B1039" s="4"/>
      <c r="C1039" s="4"/>
      <c r="D1039" s="4"/>
      <c r="E1039" s="5"/>
    </row>
    <row r="1040" ht="15.75" hidden="1" customHeight="1">
      <c r="A1040" s="8"/>
      <c r="B1040" s="9"/>
      <c r="C1040" s="9"/>
      <c r="D1040" s="9"/>
      <c r="E1040" s="10"/>
    </row>
    <row r="1041" ht="15.75" hidden="1" customHeight="1">
      <c r="A1041" s="11">
        <v>45733.0</v>
      </c>
      <c r="B1041" s="4"/>
      <c r="C1041" s="12" t="s">
        <v>3062</v>
      </c>
      <c r="D1041" s="13">
        <v>45739.0</v>
      </c>
      <c r="E1041" s="5"/>
    </row>
    <row r="1042" ht="15.75" hidden="1" customHeight="1">
      <c r="A1042" s="8"/>
      <c r="B1042" s="9"/>
      <c r="C1042" s="14"/>
      <c r="D1042" s="9"/>
      <c r="E1042" s="10"/>
    </row>
    <row r="1043" ht="15.75" hidden="1" customHeight="1">
      <c r="A1043" s="44" t="s">
        <v>3898</v>
      </c>
      <c r="B1043" s="5"/>
      <c r="C1043" s="14"/>
      <c r="D1043" s="45" t="s">
        <v>3899</v>
      </c>
      <c r="E1043" s="5"/>
    </row>
    <row r="1044" ht="15.75" hidden="1" customHeight="1">
      <c r="A1044" s="8"/>
      <c r="B1044" s="10"/>
      <c r="C1044" s="14"/>
      <c r="D1044" s="9"/>
      <c r="E1044" s="10"/>
    </row>
    <row r="1045" ht="15.75" hidden="1" customHeight="1">
      <c r="A1045" s="17" t="s">
        <v>3063</v>
      </c>
      <c r="B1045" s="4"/>
      <c r="C1045" s="4"/>
      <c r="D1045" s="4"/>
      <c r="E1045" s="5"/>
    </row>
    <row r="1046" ht="15.75" hidden="1" customHeight="1">
      <c r="A1046" s="18" t="s">
        <v>3064</v>
      </c>
      <c r="B1046" s="19" t="s">
        <v>3065</v>
      </c>
      <c r="C1046" s="20" t="s">
        <v>3066</v>
      </c>
      <c r="D1046" s="19" t="s">
        <v>3067</v>
      </c>
      <c r="E1046" s="21" t="s">
        <v>13</v>
      </c>
    </row>
    <row r="1047" ht="15.75" hidden="1" customHeight="1">
      <c r="A1047" s="22" t="s">
        <v>3068</v>
      </c>
      <c r="B1047" s="23">
        <v>29237.0</v>
      </c>
      <c r="C1047" s="24">
        <v>29218.0</v>
      </c>
      <c r="D1047" s="25">
        <v>-19.0</v>
      </c>
      <c r="E1047" s="33"/>
    </row>
    <row r="1048" ht="15.75" hidden="1" customHeight="1">
      <c r="A1048" s="22" t="s">
        <v>3069</v>
      </c>
      <c r="B1048" s="23">
        <v>29474.0</v>
      </c>
      <c r="C1048" s="24">
        <v>29474.0</v>
      </c>
      <c r="D1048" s="25">
        <v>0.0</v>
      </c>
      <c r="E1048" s="33"/>
    </row>
    <row r="1049" ht="15.75" hidden="1" customHeight="1">
      <c r="A1049" s="22" t="s">
        <v>3070</v>
      </c>
      <c r="B1049" s="23">
        <v>2330.0</v>
      </c>
      <c r="C1049" s="24">
        <v>2330.0</v>
      </c>
      <c r="D1049" s="25">
        <v>0.0</v>
      </c>
      <c r="E1049" s="33"/>
    </row>
    <row r="1050" ht="15.75" hidden="1" customHeight="1">
      <c r="A1050" s="22" t="s">
        <v>3072</v>
      </c>
      <c r="B1050" s="23">
        <v>0.0</v>
      </c>
      <c r="C1050" s="24"/>
      <c r="D1050" s="25">
        <v>0.0</v>
      </c>
      <c r="E1050" s="33"/>
    </row>
    <row r="1051" ht="15.75" hidden="1" customHeight="1">
      <c r="A1051" s="27" t="s">
        <v>3074</v>
      </c>
      <c r="B1051" s="23">
        <v>0.0</v>
      </c>
      <c r="C1051" s="24"/>
      <c r="D1051" s="25">
        <v>0.0</v>
      </c>
      <c r="E1051" s="33"/>
    </row>
    <row r="1052" ht="15.75" hidden="1" customHeight="1">
      <c r="A1052" s="27" t="s">
        <v>3075</v>
      </c>
      <c r="B1052" s="23">
        <v>0.0</v>
      </c>
      <c r="C1052" s="24"/>
      <c r="D1052" s="25">
        <v>0.0</v>
      </c>
      <c r="E1052" s="33"/>
    </row>
    <row r="1053" ht="15.75" hidden="1" customHeight="1">
      <c r="A1053" s="27" t="s">
        <v>3077</v>
      </c>
      <c r="B1053" s="23">
        <v>1163.0</v>
      </c>
      <c r="C1053" s="24">
        <v>882.0</v>
      </c>
      <c r="D1053" s="25">
        <v>-281.0</v>
      </c>
      <c r="E1053" s="26"/>
    </row>
    <row r="1054" ht="15.75" hidden="1" customHeight="1">
      <c r="A1054" s="27" t="s">
        <v>3078</v>
      </c>
      <c r="B1054" s="23">
        <v>5320.0</v>
      </c>
      <c r="C1054" s="24">
        <v>5600.0</v>
      </c>
      <c r="D1054" s="25">
        <v>280.0</v>
      </c>
      <c r="E1054" s="33"/>
    </row>
    <row r="1055" ht="15.75" hidden="1" customHeight="1">
      <c r="A1055" s="28" t="s">
        <v>3079</v>
      </c>
      <c r="B1055" s="23">
        <v>130107.0</v>
      </c>
      <c r="C1055" s="23">
        <v>130107.0</v>
      </c>
      <c r="D1055" s="25">
        <v>0.0</v>
      </c>
      <c r="E1055" s="33"/>
    </row>
    <row r="1056" ht="15.75" hidden="1" customHeight="1">
      <c r="A1056" s="28" t="s">
        <v>3080</v>
      </c>
      <c r="B1056" s="23">
        <v>49297.0</v>
      </c>
      <c r="C1056" s="7">
        <v>49297.0</v>
      </c>
      <c r="D1056" s="25">
        <v>0.0</v>
      </c>
      <c r="E1056" s="33"/>
    </row>
    <row r="1057" ht="15.75" hidden="1" customHeight="1">
      <c r="A1057" s="28" t="s">
        <v>3081</v>
      </c>
      <c r="B1057" s="23">
        <v>130903.0</v>
      </c>
      <c r="C1057" s="7">
        <v>130903.0</v>
      </c>
      <c r="D1057" s="25">
        <v>0.0</v>
      </c>
      <c r="E1057" s="33"/>
    </row>
    <row r="1058" ht="15.75" hidden="1" customHeight="1">
      <c r="A1058" s="28" t="s">
        <v>3082</v>
      </c>
      <c r="B1058" s="23">
        <v>93747.0</v>
      </c>
      <c r="C1058" s="7">
        <v>93747.0</v>
      </c>
      <c r="D1058" s="25">
        <v>0.0</v>
      </c>
      <c r="E1058" s="33"/>
    </row>
    <row r="1059" ht="15.75" hidden="1" customHeight="1">
      <c r="A1059" s="28" t="s">
        <v>3084</v>
      </c>
      <c r="B1059" s="23">
        <v>358.0</v>
      </c>
      <c r="C1059" s="7">
        <v>358.0</v>
      </c>
      <c r="D1059" s="25">
        <v>0.0</v>
      </c>
      <c r="E1059" s="33"/>
    </row>
    <row r="1060" ht="15.75" hidden="1" customHeight="1">
      <c r="A1060" s="28" t="s">
        <v>3085</v>
      </c>
      <c r="B1060" s="23">
        <v>15954.0</v>
      </c>
      <c r="C1060" s="7">
        <v>15954.0</v>
      </c>
      <c r="D1060" s="25">
        <v>0.0</v>
      </c>
      <c r="E1060" s="33"/>
    </row>
    <row r="1061" ht="15.75" hidden="1" customHeight="1">
      <c r="A1061" s="29" t="s">
        <v>3086</v>
      </c>
      <c r="B1061" s="23">
        <v>471933.8</v>
      </c>
      <c r="C1061" s="7">
        <v>471933.8</v>
      </c>
      <c r="D1061" s="25">
        <v>0.0</v>
      </c>
      <c r="E1061" s="33"/>
    </row>
    <row r="1062" ht="15.75" hidden="1" customHeight="1">
      <c r="A1062" s="30" t="s">
        <v>3087</v>
      </c>
      <c r="B1062" s="34">
        <v>2.1999999999970896</v>
      </c>
      <c r="C1062" s="35">
        <v>-17.79999999998836</v>
      </c>
      <c r="D1062" s="49">
        <v>-19.999999999985448</v>
      </c>
      <c r="E1062" s="37"/>
    </row>
    <row r="1063" ht="15.75" hidden="1" customHeight="1"/>
    <row r="1064" ht="15.75" hidden="1" customHeight="1"/>
    <row r="1065" ht="15.75" hidden="1" customHeight="1">
      <c r="A1065" s="3" t="s">
        <v>3090</v>
      </c>
      <c r="B1065" s="4"/>
      <c r="C1065" s="4"/>
      <c r="D1065" s="4"/>
      <c r="E1065" s="5"/>
    </row>
    <row r="1066" ht="15.75" hidden="1" customHeight="1">
      <c r="A1066" s="8"/>
      <c r="B1066" s="9"/>
      <c r="C1066" s="9"/>
      <c r="D1066" s="9"/>
      <c r="E1066" s="10"/>
    </row>
    <row r="1067" ht="15.75" hidden="1" customHeight="1">
      <c r="A1067" s="3" t="s">
        <v>3061</v>
      </c>
      <c r="B1067" s="4"/>
      <c r="C1067" s="4"/>
      <c r="D1067" s="4"/>
      <c r="E1067" s="5"/>
    </row>
    <row r="1068" ht="15.75" hidden="1" customHeight="1">
      <c r="A1068" s="8"/>
      <c r="B1068" s="9"/>
      <c r="C1068" s="9"/>
      <c r="D1068" s="9"/>
      <c r="E1068" s="10"/>
    </row>
    <row r="1069" ht="15.75" hidden="1" customHeight="1">
      <c r="A1069" s="11">
        <v>45740.0</v>
      </c>
      <c r="B1069" s="4"/>
      <c r="C1069" s="12" t="s">
        <v>3062</v>
      </c>
      <c r="D1069" s="13">
        <v>45746.0</v>
      </c>
      <c r="E1069" s="5"/>
    </row>
    <row r="1070" ht="15.75" hidden="1" customHeight="1">
      <c r="A1070" s="8"/>
      <c r="B1070" s="9"/>
      <c r="C1070" s="14"/>
      <c r="D1070" s="9"/>
      <c r="E1070" s="10"/>
    </row>
    <row r="1071" ht="15.75" hidden="1" customHeight="1">
      <c r="A1071" s="44" t="s">
        <v>3898</v>
      </c>
      <c r="B1071" s="5"/>
      <c r="C1071" s="14"/>
      <c r="D1071" s="45" t="s">
        <v>3899</v>
      </c>
      <c r="E1071" s="5"/>
    </row>
    <row r="1072" ht="15.75" hidden="1" customHeight="1">
      <c r="A1072" s="8"/>
      <c r="B1072" s="10"/>
      <c r="C1072" s="14"/>
      <c r="D1072" s="9"/>
      <c r="E1072" s="10"/>
    </row>
    <row r="1073" ht="15.75" hidden="1" customHeight="1">
      <c r="A1073" s="17" t="s">
        <v>3063</v>
      </c>
      <c r="B1073" s="4"/>
      <c r="C1073" s="4"/>
      <c r="D1073" s="4"/>
      <c r="E1073" s="5"/>
    </row>
    <row r="1074" ht="15.75" hidden="1" customHeight="1">
      <c r="A1074" s="18" t="s">
        <v>3064</v>
      </c>
      <c r="B1074" s="19" t="s">
        <v>3065</v>
      </c>
      <c r="C1074" s="20" t="s">
        <v>3066</v>
      </c>
      <c r="D1074" s="19" t="s">
        <v>3067</v>
      </c>
      <c r="E1074" s="21" t="s">
        <v>13</v>
      </c>
    </row>
    <row r="1075" ht="15.75" hidden="1" customHeight="1">
      <c r="A1075" s="22" t="s">
        <v>3068</v>
      </c>
      <c r="B1075" s="23">
        <v>38869.0</v>
      </c>
      <c r="C1075" s="24">
        <v>38869.0</v>
      </c>
      <c r="D1075" s="25">
        <v>0.0</v>
      </c>
      <c r="E1075" s="33"/>
    </row>
    <row r="1076" ht="15.75" hidden="1" customHeight="1">
      <c r="A1076" s="22" t="s">
        <v>3069</v>
      </c>
      <c r="B1076" s="23">
        <v>27908.0</v>
      </c>
      <c r="C1076" s="24">
        <v>27908.0</v>
      </c>
      <c r="D1076" s="25">
        <v>0.0</v>
      </c>
      <c r="E1076" s="33"/>
    </row>
    <row r="1077" ht="15.75" hidden="1" customHeight="1">
      <c r="A1077" s="22" t="s">
        <v>3070</v>
      </c>
      <c r="B1077" s="23">
        <v>835.0</v>
      </c>
      <c r="C1077" s="24">
        <v>835.0</v>
      </c>
      <c r="D1077" s="25">
        <v>0.0</v>
      </c>
      <c r="E1077" s="33"/>
    </row>
    <row r="1078" ht="15.75" hidden="1" customHeight="1">
      <c r="A1078" s="22" t="s">
        <v>3072</v>
      </c>
      <c r="B1078" s="23">
        <v>0.0</v>
      </c>
      <c r="C1078" s="24"/>
      <c r="D1078" s="25">
        <v>0.0</v>
      </c>
      <c r="E1078" s="33"/>
    </row>
    <row r="1079" ht="15.75" hidden="1" customHeight="1">
      <c r="A1079" s="27" t="s">
        <v>3074</v>
      </c>
      <c r="B1079" s="23">
        <v>0.0</v>
      </c>
      <c r="C1079" s="24"/>
      <c r="D1079" s="25">
        <v>0.0</v>
      </c>
      <c r="E1079" s="33"/>
    </row>
    <row r="1080" ht="15.75" hidden="1" customHeight="1">
      <c r="A1080" s="27" t="s">
        <v>3075</v>
      </c>
      <c r="B1080" s="23">
        <v>0.0</v>
      </c>
      <c r="C1080" s="24"/>
      <c r="D1080" s="25">
        <v>0.0</v>
      </c>
      <c r="E1080" s="33"/>
    </row>
    <row r="1081" ht="15.75" hidden="1" customHeight="1">
      <c r="A1081" s="27" t="s">
        <v>3077</v>
      </c>
      <c r="B1081" s="23">
        <v>335.0</v>
      </c>
      <c r="C1081" s="24">
        <v>335.0</v>
      </c>
      <c r="D1081" s="25">
        <v>0.0</v>
      </c>
      <c r="E1081" s="26"/>
    </row>
    <row r="1082" ht="15.75" hidden="1" customHeight="1">
      <c r="A1082" s="27" t="s">
        <v>3078</v>
      </c>
      <c r="B1082" s="23">
        <v>6760.0</v>
      </c>
      <c r="C1082" s="24">
        <v>6760.0</v>
      </c>
      <c r="D1082" s="25">
        <v>0.0</v>
      </c>
      <c r="E1082" s="33"/>
    </row>
    <row r="1083" ht="15.75" hidden="1" customHeight="1">
      <c r="A1083" s="28" t="s">
        <v>3079</v>
      </c>
      <c r="B1083" s="23">
        <v>126885.0</v>
      </c>
      <c r="C1083" s="23">
        <v>136593.0</v>
      </c>
      <c r="D1083" s="25">
        <v>9708.0</v>
      </c>
      <c r="E1083" s="33"/>
    </row>
    <row r="1084" ht="15.75" hidden="1" customHeight="1">
      <c r="A1084" s="28" t="s">
        <v>3080</v>
      </c>
      <c r="B1084" s="23">
        <v>50436.0</v>
      </c>
      <c r="C1084" s="7">
        <v>50436.0</v>
      </c>
      <c r="D1084" s="25">
        <v>0.0</v>
      </c>
      <c r="E1084" s="33"/>
    </row>
    <row r="1085" ht="15.75" hidden="1" customHeight="1">
      <c r="A1085" s="28" t="s">
        <v>3081</v>
      </c>
      <c r="B1085" s="23">
        <v>115199.0</v>
      </c>
      <c r="C1085" s="7">
        <v>115199.0</v>
      </c>
      <c r="D1085" s="25">
        <v>0.0</v>
      </c>
      <c r="E1085" s="33"/>
    </row>
    <row r="1086" ht="15.75" hidden="1" customHeight="1">
      <c r="A1086" s="28" t="s">
        <v>3082</v>
      </c>
      <c r="B1086" s="23">
        <v>104081.0</v>
      </c>
      <c r="C1086" s="7">
        <v>104081.0</v>
      </c>
      <c r="D1086" s="25">
        <v>0.0</v>
      </c>
      <c r="E1086" s="33"/>
    </row>
    <row r="1087" ht="15.75" hidden="1" customHeight="1">
      <c r="A1087" s="28" t="s">
        <v>3084</v>
      </c>
      <c r="B1087" s="23">
        <v>3086.0</v>
      </c>
      <c r="C1087" s="7">
        <v>3086.0</v>
      </c>
      <c r="D1087" s="25">
        <v>0.0</v>
      </c>
      <c r="E1087" s="33"/>
    </row>
    <row r="1088" ht="15.75" hidden="1" customHeight="1">
      <c r="A1088" s="28" t="s">
        <v>3085</v>
      </c>
      <c r="B1088" s="23">
        <v>18007.0</v>
      </c>
      <c r="C1088" s="7">
        <v>18007.0</v>
      </c>
      <c r="D1088" s="25">
        <v>0.0</v>
      </c>
      <c r="E1088" s="33"/>
    </row>
    <row r="1089" ht="15.75" hidden="1" customHeight="1">
      <c r="A1089" s="29" t="s">
        <v>3086</v>
      </c>
      <c r="B1089" s="23">
        <v>474373.2</v>
      </c>
      <c r="C1089" s="7">
        <v>484081.2</v>
      </c>
      <c r="D1089" s="25">
        <v>9708.0</v>
      </c>
      <c r="E1089" s="33"/>
    </row>
    <row r="1090" ht="15.75" hidden="1" customHeight="1">
      <c r="A1090" s="30" t="s">
        <v>3087</v>
      </c>
      <c r="B1090" s="34">
        <v>20.80000000000291</v>
      </c>
      <c r="C1090" s="35">
        <v>20.79999999998836</v>
      </c>
      <c r="D1090" s="49">
        <v>-1.4551915228366852E-11</v>
      </c>
      <c r="E1090" s="37"/>
    </row>
    <row r="1091" ht="15.75" hidden="1" customHeight="1"/>
    <row r="1092" ht="15.75" hidden="1" customHeight="1"/>
    <row r="1093" ht="15.75" hidden="1" customHeight="1">
      <c r="A1093" s="3" t="s">
        <v>3090</v>
      </c>
      <c r="B1093" s="4"/>
      <c r="C1093" s="4"/>
      <c r="D1093" s="4"/>
      <c r="E1093" s="5"/>
    </row>
    <row r="1094" ht="15.75" hidden="1" customHeight="1">
      <c r="A1094" s="8"/>
      <c r="B1094" s="9"/>
      <c r="C1094" s="9"/>
      <c r="D1094" s="9"/>
      <c r="E1094" s="10"/>
    </row>
    <row r="1095" ht="15.75" hidden="1" customHeight="1">
      <c r="A1095" s="3" t="s">
        <v>3061</v>
      </c>
      <c r="B1095" s="4"/>
      <c r="C1095" s="4"/>
      <c r="D1095" s="4"/>
      <c r="E1095" s="5"/>
    </row>
    <row r="1096" ht="15.75" hidden="1" customHeight="1">
      <c r="A1096" s="8"/>
      <c r="B1096" s="9"/>
      <c r="C1096" s="9"/>
      <c r="D1096" s="9"/>
      <c r="E1096" s="10"/>
    </row>
    <row r="1097" ht="15.75" hidden="1" customHeight="1">
      <c r="A1097" s="11">
        <v>45747.0</v>
      </c>
      <c r="B1097" s="4"/>
      <c r="C1097" s="12" t="s">
        <v>3062</v>
      </c>
      <c r="D1097" s="13">
        <v>45747.0</v>
      </c>
      <c r="E1097" s="5"/>
    </row>
    <row r="1098" ht="15.75" hidden="1" customHeight="1">
      <c r="A1098" s="8"/>
      <c r="B1098" s="9"/>
      <c r="C1098" s="14"/>
      <c r="D1098" s="9"/>
      <c r="E1098" s="10"/>
    </row>
    <row r="1099" ht="15.75" hidden="1" customHeight="1">
      <c r="A1099" s="44" t="s">
        <v>3898</v>
      </c>
      <c r="B1099" s="5"/>
      <c r="C1099" s="14"/>
      <c r="D1099" s="45" t="s">
        <v>3898</v>
      </c>
      <c r="E1099" s="5"/>
    </row>
    <row r="1100" ht="15.75" hidden="1" customHeight="1">
      <c r="A1100" s="8"/>
      <c r="B1100" s="10"/>
      <c r="C1100" s="14"/>
      <c r="D1100" s="9"/>
      <c r="E1100" s="10"/>
    </row>
    <row r="1101" ht="15.75" hidden="1" customHeight="1">
      <c r="A1101" s="17" t="s">
        <v>3063</v>
      </c>
      <c r="B1101" s="4"/>
      <c r="C1101" s="4"/>
      <c r="D1101" s="4"/>
      <c r="E1101" s="5"/>
    </row>
    <row r="1102" ht="15.75" hidden="1" customHeight="1">
      <c r="A1102" s="18" t="s">
        <v>3064</v>
      </c>
      <c r="B1102" s="19" t="s">
        <v>3065</v>
      </c>
      <c r="C1102" s="20" t="s">
        <v>3066</v>
      </c>
      <c r="D1102" s="19" t="s">
        <v>3067</v>
      </c>
      <c r="E1102" s="21" t="s">
        <v>13</v>
      </c>
    </row>
    <row r="1103" ht="15.75" hidden="1" customHeight="1">
      <c r="A1103" s="22" t="s">
        <v>3068</v>
      </c>
      <c r="B1103" s="23">
        <v>2358.0</v>
      </c>
      <c r="C1103" s="24">
        <v>2358.0</v>
      </c>
      <c r="D1103" s="25">
        <v>0.0</v>
      </c>
      <c r="E1103" s="33"/>
    </row>
    <row r="1104" ht="15.75" hidden="1" customHeight="1">
      <c r="A1104" s="22" t="s">
        <v>3069</v>
      </c>
      <c r="B1104" s="23">
        <v>3836.0</v>
      </c>
      <c r="C1104" s="24">
        <v>3836.0</v>
      </c>
      <c r="D1104" s="25">
        <v>0.0</v>
      </c>
      <c r="E1104" s="33"/>
    </row>
    <row r="1105" ht="15.75" hidden="1" customHeight="1">
      <c r="A1105" s="22" t="s">
        <v>3070</v>
      </c>
      <c r="B1105" s="23">
        <v>0.0</v>
      </c>
      <c r="C1105" s="24"/>
      <c r="D1105" s="25">
        <v>0.0</v>
      </c>
      <c r="E1105" s="33"/>
    </row>
    <row r="1106" ht="15.75" hidden="1" customHeight="1">
      <c r="A1106" s="22" t="s">
        <v>3072</v>
      </c>
      <c r="B1106" s="23">
        <v>0.0</v>
      </c>
      <c r="C1106" s="24"/>
      <c r="D1106" s="25">
        <v>0.0</v>
      </c>
      <c r="E1106" s="33"/>
    </row>
    <row r="1107" ht="15.75" hidden="1" customHeight="1">
      <c r="A1107" s="27" t="s">
        <v>3074</v>
      </c>
      <c r="B1107" s="23">
        <v>0.0</v>
      </c>
      <c r="C1107" s="24"/>
      <c r="D1107" s="25">
        <v>0.0</v>
      </c>
      <c r="E1107" s="33"/>
    </row>
    <row r="1108" ht="15.75" hidden="1" customHeight="1">
      <c r="A1108" s="27" t="s">
        <v>3075</v>
      </c>
      <c r="B1108" s="23">
        <v>0.0</v>
      </c>
      <c r="C1108" s="24"/>
      <c r="D1108" s="25">
        <v>0.0</v>
      </c>
      <c r="E1108" s="33"/>
    </row>
    <row r="1109" ht="15.75" hidden="1" customHeight="1">
      <c r="A1109" s="27" t="s">
        <v>3077</v>
      </c>
      <c r="B1109" s="23">
        <v>0.0</v>
      </c>
      <c r="C1109" s="24"/>
      <c r="D1109" s="25">
        <v>0.0</v>
      </c>
      <c r="E1109" s="26"/>
    </row>
    <row r="1110" ht="15.75" hidden="1" customHeight="1">
      <c r="A1110" s="27" t="s">
        <v>3078</v>
      </c>
      <c r="B1110" s="23">
        <v>800.0</v>
      </c>
      <c r="C1110" s="24">
        <v>840.0</v>
      </c>
      <c r="D1110" s="25">
        <v>40.0</v>
      </c>
      <c r="E1110" s="33"/>
    </row>
    <row r="1111" ht="15.75" hidden="1" customHeight="1">
      <c r="A1111" s="28" t="s">
        <v>3079</v>
      </c>
      <c r="B1111" s="23">
        <v>8658.0</v>
      </c>
      <c r="C1111" s="23">
        <v>8658.0</v>
      </c>
      <c r="D1111" s="25">
        <v>0.0</v>
      </c>
      <c r="E1111" s="33"/>
    </row>
    <row r="1112" ht="15.75" hidden="1" customHeight="1">
      <c r="A1112" s="28" t="s">
        <v>3080</v>
      </c>
      <c r="B1112" s="23">
        <v>5452.0</v>
      </c>
      <c r="C1112" s="7">
        <v>5452.0</v>
      </c>
      <c r="D1112" s="25">
        <v>0.0</v>
      </c>
      <c r="E1112" s="33"/>
    </row>
    <row r="1113" ht="15.75" hidden="1" customHeight="1">
      <c r="A1113" s="28" t="s">
        <v>3081</v>
      </c>
      <c r="B1113" s="23">
        <v>11818.0</v>
      </c>
      <c r="C1113" s="7">
        <v>11818.0</v>
      </c>
      <c r="D1113" s="25">
        <v>0.0</v>
      </c>
      <c r="E1113" s="33"/>
    </row>
    <row r="1114" ht="15.75" hidden="1" customHeight="1">
      <c r="A1114" s="28" t="s">
        <v>3082</v>
      </c>
      <c r="B1114" s="23">
        <v>11444.0</v>
      </c>
      <c r="C1114" s="7">
        <v>11444.0</v>
      </c>
      <c r="D1114" s="25">
        <v>0.0</v>
      </c>
      <c r="E1114" s="33"/>
    </row>
    <row r="1115" ht="15.75" hidden="1" customHeight="1">
      <c r="A1115" s="28" t="s">
        <v>3084</v>
      </c>
      <c r="B1115" s="23">
        <v>0.0</v>
      </c>
      <c r="C1115" s="7">
        <v>0.0</v>
      </c>
      <c r="D1115" s="25">
        <v>0.0</v>
      </c>
      <c r="E1115" s="33"/>
    </row>
    <row r="1116" ht="15.75" hidden="1" customHeight="1">
      <c r="A1116" s="28" t="s">
        <v>3085</v>
      </c>
      <c r="B1116" s="23">
        <v>952.0</v>
      </c>
      <c r="C1116" s="7">
        <v>952.0</v>
      </c>
      <c r="D1116" s="25">
        <v>0.0</v>
      </c>
      <c r="E1116" s="33"/>
    </row>
    <row r="1117" ht="15.75" hidden="1" customHeight="1">
      <c r="A1117" s="29" t="s">
        <v>3086</v>
      </c>
      <c r="B1117" s="23">
        <v>44366.0</v>
      </c>
      <c r="C1117" s="7">
        <v>44366.0</v>
      </c>
      <c r="D1117" s="25">
        <v>0.0</v>
      </c>
      <c r="E1117" s="33"/>
    </row>
    <row r="1118" ht="15.75" hidden="1" customHeight="1">
      <c r="A1118" s="30" t="s">
        <v>3087</v>
      </c>
      <c r="B1118" s="34">
        <v>0.0</v>
      </c>
      <c r="C1118" s="35">
        <v>40.0</v>
      </c>
      <c r="D1118" s="49">
        <v>40.0</v>
      </c>
      <c r="E1118" s="37"/>
    </row>
    <row r="1119" ht="15.75" hidden="1" customHeight="1"/>
    <row r="1120" ht="15.75" hidden="1" customHeight="1"/>
    <row r="1121" ht="15.75" hidden="1" customHeight="1">
      <c r="A1121" s="3" t="s">
        <v>3090</v>
      </c>
      <c r="B1121" s="4"/>
      <c r="C1121" s="4"/>
      <c r="D1121" s="4"/>
      <c r="E1121" s="5"/>
    </row>
    <row r="1122" ht="15.75" hidden="1" customHeight="1">
      <c r="A1122" s="8"/>
      <c r="B1122" s="9"/>
      <c r="C1122" s="9"/>
      <c r="D1122" s="9"/>
      <c r="E1122" s="10"/>
    </row>
    <row r="1123" ht="15.75" hidden="1" customHeight="1">
      <c r="A1123" s="3" t="s">
        <v>3061</v>
      </c>
      <c r="B1123" s="4"/>
      <c r="C1123" s="4"/>
      <c r="D1123" s="4"/>
      <c r="E1123" s="5"/>
    </row>
    <row r="1124" ht="15.75" hidden="1" customHeight="1">
      <c r="A1124" s="8"/>
      <c r="B1124" s="9"/>
      <c r="C1124" s="9"/>
      <c r="D1124" s="9"/>
      <c r="E1124" s="10"/>
    </row>
    <row r="1125" ht="15.75" hidden="1" customHeight="1">
      <c r="A1125" s="11">
        <v>45748.0</v>
      </c>
      <c r="B1125" s="4"/>
      <c r="C1125" s="12" t="s">
        <v>3062</v>
      </c>
      <c r="D1125" s="13">
        <v>45753.0</v>
      </c>
      <c r="E1125" s="5"/>
    </row>
    <row r="1126" ht="15.75" hidden="1" customHeight="1">
      <c r="A1126" s="8"/>
      <c r="B1126" s="9"/>
      <c r="C1126" s="14"/>
      <c r="D1126" s="9"/>
      <c r="E1126" s="10"/>
    </row>
    <row r="1127" ht="15.75" hidden="1" customHeight="1">
      <c r="A1127" s="44" t="s">
        <v>3900</v>
      </c>
      <c r="B1127" s="5"/>
      <c r="C1127" s="14"/>
      <c r="D1127" s="45" t="s">
        <v>3899</v>
      </c>
      <c r="E1127" s="5"/>
    </row>
    <row r="1128" ht="15.75" hidden="1" customHeight="1">
      <c r="A1128" s="8"/>
      <c r="B1128" s="10"/>
      <c r="C1128" s="14"/>
      <c r="D1128" s="9"/>
      <c r="E1128" s="10"/>
    </row>
    <row r="1129" ht="15.75" hidden="1" customHeight="1">
      <c r="A1129" s="17" t="s">
        <v>3063</v>
      </c>
      <c r="B1129" s="4"/>
      <c r="C1129" s="4"/>
      <c r="D1129" s="4"/>
      <c r="E1129" s="5"/>
    </row>
    <row r="1130" ht="15.75" hidden="1" customHeight="1">
      <c r="A1130" s="18" t="s">
        <v>3064</v>
      </c>
      <c r="B1130" s="19" t="s">
        <v>3065</v>
      </c>
      <c r="C1130" s="20" t="s">
        <v>3066</v>
      </c>
      <c r="D1130" s="19" t="s">
        <v>3067</v>
      </c>
      <c r="E1130" s="21" t="s">
        <v>13</v>
      </c>
    </row>
    <row r="1131" ht="15.75" hidden="1" customHeight="1">
      <c r="A1131" s="22" t="s">
        <v>3068</v>
      </c>
      <c r="B1131" s="23">
        <v>25765.0</v>
      </c>
      <c r="C1131" s="24">
        <v>25765.0</v>
      </c>
      <c r="D1131" s="25">
        <v>0.0</v>
      </c>
      <c r="E1131" s="33"/>
    </row>
    <row r="1132" ht="15.75" hidden="1" customHeight="1">
      <c r="A1132" s="22" t="s">
        <v>3069</v>
      </c>
      <c r="B1132" s="23">
        <v>27205.5</v>
      </c>
      <c r="C1132" s="24">
        <v>27205.5</v>
      </c>
      <c r="D1132" s="25">
        <v>0.0</v>
      </c>
      <c r="E1132" s="33"/>
    </row>
    <row r="1133" ht="15.75" hidden="1" customHeight="1">
      <c r="A1133" s="22" t="s">
        <v>3070</v>
      </c>
      <c r="B1133" s="23">
        <v>150.0</v>
      </c>
      <c r="C1133" s="24">
        <v>150.0</v>
      </c>
      <c r="D1133" s="25">
        <v>0.0</v>
      </c>
      <c r="E1133" s="33"/>
    </row>
    <row r="1134" ht="15.75" hidden="1" customHeight="1">
      <c r="A1134" s="22" t="s">
        <v>3072</v>
      </c>
      <c r="B1134" s="23">
        <v>0.0</v>
      </c>
      <c r="C1134" s="24"/>
      <c r="D1134" s="25">
        <v>0.0</v>
      </c>
      <c r="E1134" s="33"/>
    </row>
    <row r="1135" ht="15.75" hidden="1" customHeight="1">
      <c r="A1135" s="27" t="s">
        <v>3074</v>
      </c>
      <c r="B1135" s="23">
        <v>0.0</v>
      </c>
      <c r="C1135" s="24"/>
      <c r="D1135" s="25">
        <v>0.0</v>
      </c>
      <c r="E1135" s="33"/>
    </row>
    <row r="1136" ht="15.75" hidden="1" customHeight="1">
      <c r="A1136" s="27" t="s">
        <v>3075</v>
      </c>
      <c r="B1136" s="23">
        <v>0.0</v>
      </c>
      <c r="C1136" s="24"/>
      <c r="D1136" s="25">
        <v>0.0</v>
      </c>
      <c r="E1136" s="33"/>
    </row>
    <row r="1137" ht="15.75" hidden="1" customHeight="1">
      <c r="A1137" s="27" t="s">
        <v>3077</v>
      </c>
      <c r="B1137" s="23">
        <v>3866.0</v>
      </c>
      <c r="C1137" s="24">
        <v>3866.0</v>
      </c>
      <c r="D1137" s="25">
        <v>0.0</v>
      </c>
      <c r="E1137" s="26" t="s">
        <v>4071</v>
      </c>
    </row>
    <row r="1138" ht="15.75" hidden="1" customHeight="1">
      <c r="A1138" s="27" t="s">
        <v>3078</v>
      </c>
      <c r="B1138" s="23">
        <v>6440.0</v>
      </c>
      <c r="C1138" s="24">
        <v>6480.0</v>
      </c>
      <c r="D1138" s="25">
        <v>40.0</v>
      </c>
      <c r="E1138" s="33"/>
    </row>
    <row r="1139" ht="15.75" hidden="1" customHeight="1">
      <c r="A1139" s="28" t="s">
        <v>3079</v>
      </c>
      <c r="B1139" s="23">
        <v>102054.0</v>
      </c>
      <c r="C1139" s="23">
        <v>102054.0</v>
      </c>
      <c r="D1139" s="25">
        <v>0.0</v>
      </c>
      <c r="E1139" s="33"/>
    </row>
    <row r="1140" ht="15.75" hidden="1" customHeight="1">
      <c r="A1140" s="28" t="s">
        <v>3080</v>
      </c>
      <c r="B1140" s="23">
        <v>38303.0</v>
      </c>
      <c r="C1140" s="7">
        <v>38303.0</v>
      </c>
      <c r="D1140" s="25">
        <v>0.0</v>
      </c>
      <c r="E1140" s="33"/>
    </row>
    <row r="1141" ht="15.75" hidden="1" customHeight="1">
      <c r="A1141" s="28" t="s">
        <v>3081</v>
      </c>
      <c r="B1141" s="23">
        <v>108718.0</v>
      </c>
      <c r="C1141" s="7">
        <v>108718.0</v>
      </c>
      <c r="D1141" s="25">
        <v>0.0</v>
      </c>
      <c r="E1141" s="33"/>
    </row>
    <row r="1142" ht="15.75" hidden="1" customHeight="1">
      <c r="A1142" s="28" t="s">
        <v>3082</v>
      </c>
      <c r="B1142" s="23">
        <v>85917.0</v>
      </c>
      <c r="C1142" s="7">
        <v>85917.0</v>
      </c>
      <c r="D1142" s="25">
        <v>0.0</v>
      </c>
      <c r="E1142" s="33"/>
    </row>
    <row r="1143" ht="15.75" hidden="1" customHeight="1">
      <c r="A1143" s="28" t="s">
        <v>3084</v>
      </c>
      <c r="B1143" s="23">
        <v>0.0</v>
      </c>
      <c r="C1143" s="7">
        <v>0.0</v>
      </c>
      <c r="D1143" s="25">
        <v>0.0</v>
      </c>
      <c r="E1143" s="33"/>
    </row>
    <row r="1144" ht="15.75" hidden="1" customHeight="1">
      <c r="A1144" s="28" t="s">
        <v>3085</v>
      </c>
      <c r="B1144" s="23">
        <v>9967.0</v>
      </c>
      <c r="C1144" s="7">
        <v>9967.0</v>
      </c>
      <c r="D1144" s="25">
        <v>0.0</v>
      </c>
      <c r="E1144" s="33"/>
    </row>
    <row r="1145" ht="15.75" hidden="1" customHeight="1">
      <c r="A1145" s="29" t="s">
        <v>3086</v>
      </c>
      <c r="B1145" s="23">
        <v>398408.9</v>
      </c>
      <c r="C1145" s="7">
        <v>398408.9</v>
      </c>
      <c r="D1145" s="25">
        <v>0.0</v>
      </c>
      <c r="E1145" s="33"/>
    </row>
    <row r="1146" ht="15.75" hidden="1" customHeight="1">
      <c r="A1146" s="30" t="s">
        <v>3087</v>
      </c>
      <c r="B1146" s="34">
        <v>9.60000000000582</v>
      </c>
      <c r="C1146" s="35">
        <v>49.59999999997672</v>
      </c>
      <c r="D1146" s="49">
        <v>39.999999999970896</v>
      </c>
      <c r="E1146" s="37"/>
    </row>
    <row r="1147" ht="15.75" hidden="1" customHeight="1"/>
    <row r="1148" ht="15.75" hidden="1" customHeight="1"/>
    <row r="1149" ht="15.75" hidden="1" customHeight="1">
      <c r="A1149" s="3" t="s">
        <v>3090</v>
      </c>
      <c r="B1149" s="4"/>
      <c r="C1149" s="4"/>
      <c r="D1149" s="4"/>
      <c r="E1149" s="5"/>
    </row>
    <row r="1150" ht="15.75" hidden="1" customHeight="1">
      <c r="A1150" s="8"/>
      <c r="B1150" s="9"/>
      <c r="C1150" s="9"/>
      <c r="D1150" s="9"/>
      <c r="E1150" s="10"/>
    </row>
    <row r="1151" ht="15.75" hidden="1" customHeight="1">
      <c r="A1151" s="3" t="s">
        <v>3061</v>
      </c>
      <c r="B1151" s="4"/>
      <c r="C1151" s="4"/>
      <c r="D1151" s="4"/>
      <c r="E1151" s="5"/>
    </row>
    <row r="1152" ht="15.75" hidden="1" customHeight="1">
      <c r="A1152" s="8"/>
      <c r="B1152" s="9"/>
      <c r="C1152" s="9"/>
      <c r="D1152" s="9"/>
      <c r="E1152" s="10"/>
    </row>
    <row r="1153" ht="15.75" hidden="1" customHeight="1">
      <c r="A1153" s="11">
        <v>45754.0</v>
      </c>
      <c r="B1153" s="4"/>
      <c r="C1153" s="12" t="s">
        <v>3062</v>
      </c>
      <c r="D1153" s="13">
        <v>45760.0</v>
      </c>
      <c r="E1153" s="5"/>
    </row>
    <row r="1154" ht="15.75" hidden="1" customHeight="1">
      <c r="A1154" s="8"/>
      <c r="B1154" s="9"/>
      <c r="C1154" s="14"/>
      <c r="D1154" s="9"/>
      <c r="E1154" s="10"/>
    </row>
    <row r="1155" ht="15.75" hidden="1" customHeight="1">
      <c r="A1155" s="44" t="s">
        <v>3898</v>
      </c>
      <c r="B1155" s="5"/>
      <c r="C1155" s="14"/>
      <c r="D1155" s="45" t="s">
        <v>3899</v>
      </c>
      <c r="E1155" s="5"/>
    </row>
    <row r="1156" ht="15.75" hidden="1" customHeight="1">
      <c r="A1156" s="8"/>
      <c r="B1156" s="10"/>
      <c r="C1156" s="14"/>
      <c r="D1156" s="9"/>
      <c r="E1156" s="10"/>
    </row>
    <row r="1157" ht="15.75" hidden="1" customHeight="1">
      <c r="A1157" s="17" t="s">
        <v>3063</v>
      </c>
      <c r="B1157" s="4"/>
      <c r="C1157" s="4"/>
      <c r="D1157" s="4"/>
      <c r="E1157" s="5"/>
    </row>
    <row r="1158" ht="15.75" hidden="1" customHeight="1">
      <c r="A1158" s="18" t="s">
        <v>3064</v>
      </c>
      <c r="B1158" s="19" t="s">
        <v>3065</v>
      </c>
      <c r="C1158" s="20" t="s">
        <v>3066</v>
      </c>
      <c r="D1158" s="19" t="s">
        <v>3067</v>
      </c>
      <c r="E1158" s="21" t="s">
        <v>13</v>
      </c>
    </row>
    <row r="1159" ht="15.75" hidden="1" customHeight="1">
      <c r="A1159" s="22" t="s">
        <v>3068</v>
      </c>
      <c r="B1159" s="23">
        <v>30656.0</v>
      </c>
      <c r="C1159" s="24">
        <v>37562.0</v>
      </c>
      <c r="D1159" s="25">
        <v>6906.0</v>
      </c>
      <c r="E1159" s="33"/>
    </row>
    <row r="1160" ht="15.75" hidden="1" customHeight="1">
      <c r="A1160" s="22" t="s">
        <v>3069</v>
      </c>
      <c r="B1160" s="23">
        <v>31255.0</v>
      </c>
      <c r="C1160" s="24">
        <v>31595.0</v>
      </c>
      <c r="D1160" s="25">
        <v>340.0</v>
      </c>
      <c r="E1160" s="26" t="s">
        <v>4072</v>
      </c>
    </row>
    <row r="1161" ht="15.75" hidden="1" customHeight="1">
      <c r="A1161" s="22" t="s">
        <v>3070</v>
      </c>
      <c r="B1161" s="23">
        <v>7282.0</v>
      </c>
      <c r="C1161" s="24">
        <v>880.0</v>
      </c>
      <c r="D1161" s="25">
        <v>-6402.0</v>
      </c>
      <c r="E1161" s="33"/>
    </row>
    <row r="1162" ht="15.75" hidden="1" customHeight="1">
      <c r="A1162" s="22" t="s">
        <v>3072</v>
      </c>
      <c r="B1162" s="23">
        <v>0.0</v>
      </c>
      <c r="C1162" s="24"/>
      <c r="D1162" s="25">
        <v>0.0</v>
      </c>
      <c r="E1162" s="33"/>
    </row>
    <row r="1163" ht="15.75" hidden="1" customHeight="1">
      <c r="A1163" s="27" t="s">
        <v>3074</v>
      </c>
      <c r="B1163" s="23">
        <v>0.0</v>
      </c>
      <c r="C1163" s="24"/>
      <c r="D1163" s="25">
        <v>0.0</v>
      </c>
      <c r="E1163" s="33"/>
    </row>
    <row r="1164" ht="15.75" hidden="1" customHeight="1">
      <c r="A1164" s="27" t="s">
        <v>3075</v>
      </c>
      <c r="B1164" s="23">
        <v>2272.0</v>
      </c>
      <c r="C1164" s="24">
        <v>2275.0</v>
      </c>
      <c r="D1164" s="25">
        <v>3.0</v>
      </c>
      <c r="E1164" s="33" t="s">
        <v>4073</v>
      </c>
    </row>
    <row r="1165" ht="15.75" hidden="1" customHeight="1">
      <c r="A1165" s="27" t="s">
        <v>3077</v>
      </c>
      <c r="B1165" s="23">
        <v>200.0</v>
      </c>
      <c r="C1165" s="24">
        <v>200.0</v>
      </c>
      <c r="D1165" s="25">
        <v>0.0</v>
      </c>
      <c r="E1165" s="26"/>
    </row>
    <row r="1166" ht="15.75" hidden="1" customHeight="1">
      <c r="A1166" s="27" t="s">
        <v>3078</v>
      </c>
      <c r="B1166" s="23">
        <v>7160.0</v>
      </c>
      <c r="C1166" s="24">
        <v>7320.0</v>
      </c>
      <c r="D1166" s="25">
        <v>160.0</v>
      </c>
      <c r="E1166" s="33"/>
    </row>
    <row r="1167" ht="15.75" hidden="1" customHeight="1">
      <c r="A1167" s="28" t="s">
        <v>3079</v>
      </c>
      <c r="B1167" s="23">
        <v>113612.0</v>
      </c>
      <c r="C1167" s="23">
        <v>113612.0</v>
      </c>
      <c r="D1167" s="25">
        <v>0.0</v>
      </c>
      <c r="E1167" s="33"/>
    </row>
    <row r="1168" ht="15.75" hidden="1" customHeight="1">
      <c r="A1168" s="28" t="s">
        <v>3080</v>
      </c>
      <c r="B1168" s="23">
        <v>46776.0</v>
      </c>
      <c r="C1168" s="7">
        <v>46776.0</v>
      </c>
      <c r="D1168" s="25">
        <v>0.0</v>
      </c>
      <c r="E1168" s="33"/>
    </row>
    <row r="1169" ht="15.75" hidden="1" customHeight="1">
      <c r="A1169" s="28" t="s">
        <v>3081</v>
      </c>
      <c r="B1169" s="23">
        <v>118006.0</v>
      </c>
      <c r="C1169" s="7">
        <v>118006.0</v>
      </c>
      <c r="D1169" s="25">
        <v>0.0</v>
      </c>
      <c r="E1169" s="33"/>
    </row>
    <row r="1170" ht="15.75" hidden="1" customHeight="1">
      <c r="A1170" s="28" t="s">
        <v>3082</v>
      </c>
      <c r="B1170" s="23">
        <v>103559.0</v>
      </c>
      <c r="C1170" s="7">
        <v>103559.0</v>
      </c>
      <c r="D1170" s="25">
        <v>0.0</v>
      </c>
      <c r="E1170" s="33"/>
    </row>
    <row r="1171" ht="15.75" hidden="1" customHeight="1">
      <c r="A1171" s="28" t="s">
        <v>3084</v>
      </c>
      <c r="B1171" s="23">
        <v>358.0</v>
      </c>
      <c r="C1171" s="7">
        <v>358.0</v>
      </c>
      <c r="D1171" s="25">
        <v>0.0</v>
      </c>
      <c r="E1171" s="33"/>
    </row>
    <row r="1172" ht="15.75" hidden="1" customHeight="1">
      <c r="A1172" s="28" t="s">
        <v>3085</v>
      </c>
      <c r="B1172" s="23">
        <v>18794.0</v>
      </c>
      <c r="C1172" s="7">
        <v>18794.0</v>
      </c>
      <c r="D1172" s="25">
        <v>0.0</v>
      </c>
      <c r="E1172" s="33"/>
    </row>
    <row r="1173" ht="15.75" hidden="1" customHeight="1">
      <c r="A1173" s="29" t="s">
        <v>3086</v>
      </c>
      <c r="B1173" s="23">
        <v>461128.0</v>
      </c>
      <c r="C1173" s="7">
        <v>461128.0</v>
      </c>
      <c r="D1173" s="25">
        <v>0.0</v>
      </c>
      <c r="E1173" s="33"/>
    </row>
    <row r="1174" ht="15.75" hidden="1" customHeight="1">
      <c r="A1174" s="30" t="s">
        <v>3087</v>
      </c>
      <c r="B1174" s="34">
        <v>8.0</v>
      </c>
      <c r="C1174" s="35">
        <v>1015.0</v>
      </c>
      <c r="D1174" s="49">
        <v>1007.0</v>
      </c>
      <c r="E1174" s="37"/>
    </row>
    <row r="1175" ht="15.75" hidden="1" customHeight="1"/>
    <row r="1176" ht="15.75" hidden="1" customHeight="1"/>
    <row r="1177" ht="15.75" hidden="1" customHeight="1">
      <c r="A1177" s="3" t="s">
        <v>3090</v>
      </c>
      <c r="B1177" s="4"/>
      <c r="C1177" s="4"/>
      <c r="D1177" s="4"/>
      <c r="E1177" s="5"/>
    </row>
    <row r="1178" ht="15.75" hidden="1" customHeight="1">
      <c r="A1178" s="8"/>
      <c r="B1178" s="9"/>
      <c r="C1178" s="9"/>
      <c r="D1178" s="9"/>
      <c r="E1178" s="10"/>
    </row>
    <row r="1179" ht="15.75" hidden="1" customHeight="1">
      <c r="A1179" s="3" t="s">
        <v>3061</v>
      </c>
      <c r="B1179" s="4"/>
      <c r="C1179" s="4"/>
      <c r="D1179" s="4"/>
      <c r="E1179" s="5"/>
    </row>
    <row r="1180" ht="15.75" hidden="1" customHeight="1">
      <c r="A1180" s="8"/>
      <c r="B1180" s="9"/>
      <c r="C1180" s="9"/>
      <c r="D1180" s="9"/>
      <c r="E1180" s="10"/>
    </row>
    <row r="1181" ht="15.75" hidden="1" customHeight="1">
      <c r="A1181" s="11">
        <v>45761.0</v>
      </c>
      <c r="B1181" s="4"/>
      <c r="C1181" s="12" t="s">
        <v>3062</v>
      </c>
      <c r="D1181" s="13">
        <v>45767.0</v>
      </c>
      <c r="E1181" s="5"/>
    </row>
    <row r="1182" ht="15.75" hidden="1" customHeight="1">
      <c r="A1182" s="8"/>
      <c r="B1182" s="9"/>
      <c r="C1182" s="14"/>
      <c r="D1182" s="9"/>
      <c r="E1182" s="10"/>
    </row>
    <row r="1183" ht="15.75" hidden="1" customHeight="1">
      <c r="A1183" s="44" t="s">
        <v>3898</v>
      </c>
      <c r="B1183" s="5"/>
      <c r="C1183" s="14"/>
      <c r="D1183" s="45" t="s">
        <v>3899</v>
      </c>
      <c r="E1183" s="5"/>
    </row>
    <row r="1184" ht="15.75" hidden="1" customHeight="1">
      <c r="A1184" s="8"/>
      <c r="B1184" s="10"/>
      <c r="C1184" s="14"/>
      <c r="D1184" s="9"/>
      <c r="E1184" s="10"/>
    </row>
    <row r="1185" ht="15.75" hidden="1" customHeight="1">
      <c r="A1185" s="17" t="s">
        <v>3063</v>
      </c>
      <c r="B1185" s="4"/>
      <c r="C1185" s="4"/>
      <c r="D1185" s="4"/>
      <c r="E1185" s="5"/>
    </row>
    <row r="1186" ht="15.75" hidden="1" customHeight="1">
      <c r="A1186" s="18" t="s">
        <v>3064</v>
      </c>
      <c r="B1186" s="19" t="s">
        <v>3065</v>
      </c>
      <c r="C1186" s="20" t="s">
        <v>3066</v>
      </c>
      <c r="D1186" s="19" t="s">
        <v>3067</v>
      </c>
      <c r="E1186" s="21" t="s">
        <v>13</v>
      </c>
    </row>
    <row r="1187" ht="15.75" hidden="1" customHeight="1">
      <c r="A1187" s="22" t="s">
        <v>3068</v>
      </c>
      <c r="B1187" s="23">
        <v>25302.0</v>
      </c>
      <c r="C1187" s="24">
        <v>25303.0</v>
      </c>
      <c r="D1187" s="25">
        <v>1.0</v>
      </c>
      <c r="E1187" s="33"/>
    </row>
    <row r="1188" ht="15.75" hidden="1" customHeight="1">
      <c r="A1188" s="22" t="s">
        <v>3069</v>
      </c>
      <c r="B1188" s="23">
        <v>34373.0</v>
      </c>
      <c r="C1188" s="24">
        <v>34373.0</v>
      </c>
      <c r="D1188" s="25">
        <v>0.0</v>
      </c>
      <c r="E1188" s="26"/>
    </row>
    <row r="1189" ht="15.75" hidden="1" customHeight="1">
      <c r="A1189" s="22" t="s">
        <v>3070</v>
      </c>
      <c r="B1189" s="23">
        <v>0.0</v>
      </c>
      <c r="C1189" s="24"/>
      <c r="D1189" s="25">
        <v>0.0</v>
      </c>
      <c r="E1189" s="33"/>
    </row>
    <row r="1190" ht="15.75" hidden="1" customHeight="1">
      <c r="A1190" s="22" t="s">
        <v>3072</v>
      </c>
      <c r="B1190" s="23">
        <v>0.0</v>
      </c>
      <c r="C1190" s="24"/>
      <c r="D1190" s="25">
        <v>0.0</v>
      </c>
      <c r="E1190" s="33"/>
    </row>
    <row r="1191" ht="15.75" hidden="1" customHeight="1">
      <c r="A1191" s="27" t="s">
        <v>3074</v>
      </c>
      <c r="B1191" s="23">
        <v>0.0</v>
      </c>
      <c r="C1191" s="24"/>
      <c r="D1191" s="25">
        <v>0.0</v>
      </c>
      <c r="E1191" s="33"/>
    </row>
    <row r="1192" ht="15.75" hidden="1" customHeight="1">
      <c r="A1192" s="27" t="s">
        <v>3075</v>
      </c>
      <c r="B1192" s="23">
        <v>0.0</v>
      </c>
      <c r="C1192" s="24"/>
      <c r="D1192" s="25">
        <v>0.0</v>
      </c>
      <c r="E1192" s="33"/>
    </row>
    <row r="1193" ht="15.75" hidden="1" customHeight="1">
      <c r="A1193" s="27" t="s">
        <v>3077</v>
      </c>
      <c r="B1193" s="23">
        <v>1242.0</v>
      </c>
      <c r="C1193" s="24">
        <v>1242.0</v>
      </c>
      <c r="D1193" s="25">
        <v>0.0</v>
      </c>
      <c r="E1193" s="26"/>
    </row>
    <row r="1194" ht="15.75" hidden="1" customHeight="1">
      <c r="A1194" s="27" t="s">
        <v>3078</v>
      </c>
      <c r="B1194" s="23">
        <v>4520.0</v>
      </c>
      <c r="C1194" s="24">
        <v>4520.0</v>
      </c>
      <c r="D1194" s="25">
        <v>0.0</v>
      </c>
      <c r="E1194" s="33"/>
    </row>
    <row r="1195" ht="15.75" hidden="1" customHeight="1">
      <c r="A1195" s="28" t="s">
        <v>3079</v>
      </c>
      <c r="B1195" s="23">
        <v>106162.0</v>
      </c>
      <c r="C1195" s="23">
        <v>106715.0</v>
      </c>
      <c r="D1195" s="25">
        <v>553.0</v>
      </c>
      <c r="E1195" s="33"/>
    </row>
    <row r="1196" ht="15.75" hidden="1" customHeight="1">
      <c r="A1196" s="28" t="s">
        <v>3080</v>
      </c>
      <c r="B1196" s="23">
        <v>43489.0</v>
      </c>
      <c r="C1196" s="7">
        <v>43489.0</v>
      </c>
      <c r="D1196" s="25">
        <v>0.0</v>
      </c>
      <c r="E1196" s="33"/>
    </row>
    <row r="1197" ht="15.75" hidden="1" customHeight="1">
      <c r="A1197" s="28" t="s">
        <v>3081</v>
      </c>
      <c r="B1197" s="23">
        <v>108834.0</v>
      </c>
      <c r="C1197" s="7">
        <v>108834.0</v>
      </c>
      <c r="D1197" s="25">
        <v>0.0</v>
      </c>
      <c r="E1197" s="33"/>
    </row>
    <row r="1198" ht="15.75" hidden="1" customHeight="1">
      <c r="A1198" s="28" t="s">
        <v>3082</v>
      </c>
      <c r="B1198" s="23">
        <v>86683.0</v>
      </c>
      <c r="C1198" s="7">
        <v>87141.0</v>
      </c>
      <c r="D1198" s="25">
        <v>458.0</v>
      </c>
      <c r="E1198" s="33"/>
    </row>
    <row r="1199" ht="15.75" hidden="1" customHeight="1">
      <c r="A1199" s="28" t="s">
        <v>3084</v>
      </c>
      <c r="B1199" s="23">
        <v>3124.0</v>
      </c>
      <c r="C1199" s="7">
        <v>3124.0</v>
      </c>
      <c r="D1199" s="25">
        <v>0.0</v>
      </c>
      <c r="E1199" s="33"/>
    </row>
    <row r="1200" ht="15.75" hidden="1" customHeight="1">
      <c r="A1200" s="28" t="s">
        <v>3085</v>
      </c>
      <c r="B1200" s="23">
        <v>11598.0</v>
      </c>
      <c r="C1200" s="7">
        <v>11598.0</v>
      </c>
      <c r="D1200" s="25">
        <v>0.0</v>
      </c>
      <c r="E1200" s="33"/>
    </row>
    <row r="1201" ht="15.75" hidden="1" customHeight="1">
      <c r="A1201" s="29" t="s">
        <v>3086</v>
      </c>
      <c r="B1201" s="23">
        <v>413728.5</v>
      </c>
      <c r="C1201" s="7">
        <v>414739.5</v>
      </c>
      <c r="D1201" s="25">
        <v>1011.0</v>
      </c>
      <c r="E1201" s="33"/>
    </row>
    <row r="1202" ht="15.75" hidden="1" customHeight="1">
      <c r="A1202" s="30" t="s">
        <v>3087</v>
      </c>
      <c r="B1202" s="34">
        <v>0.5</v>
      </c>
      <c r="C1202" s="35">
        <v>1.5</v>
      </c>
      <c r="D1202" s="49">
        <v>1.0</v>
      </c>
      <c r="E1202" s="37"/>
    </row>
    <row r="1203" ht="15.75" hidden="1" customHeight="1"/>
    <row r="1204" ht="15.75" hidden="1" customHeight="1"/>
    <row r="1205" ht="15.75" hidden="1" customHeight="1">
      <c r="A1205" s="3" t="s">
        <v>3090</v>
      </c>
      <c r="B1205" s="4"/>
      <c r="C1205" s="4"/>
      <c r="D1205" s="4"/>
      <c r="E1205" s="5"/>
    </row>
    <row r="1206" ht="15.75" hidden="1" customHeight="1">
      <c r="A1206" s="8"/>
      <c r="B1206" s="9"/>
      <c r="C1206" s="9"/>
      <c r="D1206" s="9"/>
      <c r="E1206" s="10"/>
    </row>
    <row r="1207" ht="15.75" hidden="1" customHeight="1">
      <c r="A1207" s="3" t="s">
        <v>3061</v>
      </c>
      <c r="B1207" s="4"/>
      <c r="C1207" s="4"/>
      <c r="D1207" s="4"/>
      <c r="E1207" s="5"/>
    </row>
    <row r="1208" ht="15.75" hidden="1" customHeight="1">
      <c r="A1208" s="8"/>
      <c r="B1208" s="9"/>
      <c r="C1208" s="9"/>
      <c r="D1208" s="9"/>
      <c r="E1208" s="10"/>
    </row>
    <row r="1209" ht="15.75" hidden="1" customHeight="1">
      <c r="A1209" s="11">
        <v>45768.0</v>
      </c>
      <c r="B1209" s="4"/>
      <c r="C1209" s="12" t="s">
        <v>3062</v>
      </c>
      <c r="D1209" s="13">
        <v>45774.0</v>
      </c>
      <c r="E1209" s="5"/>
    </row>
    <row r="1210" ht="15.75" hidden="1" customHeight="1">
      <c r="A1210" s="8"/>
      <c r="B1210" s="9"/>
      <c r="C1210" s="14"/>
      <c r="D1210" s="9"/>
      <c r="E1210" s="10"/>
    </row>
    <row r="1211" ht="15.75" hidden="1" customHeight="1">
      <c r="A1211" s="44" t="s">
        <v>3898</v>
      </c>
      <c r="B1211" s="5"/>
      <c r="C1211" s="14"/>
      <c r="D1211" s="45" t="s">
        <v>3899</v>
      </c>
      <c r="E1211" s="5"/>
    </row>
    <row r="1212" ht="15.75" hidden="1" customHeight="1">
      <c r="A1212" s="8"/>
      <c r="B1212" s="10"/>
      <c r="C1212" s="14"/>
      <c r="D1212" s="9"/>
      <c r="E1212" s="10"/>
    </row>
    <row r="1213" ht="15.75" hidden="1" customHeight="1">
      <c r="A1213" s="17" t="s">
        <v>3063</v>
      </c>
      <c r="B1213" s="4"/>
      <c r="C1213" s="4"/>
      <c r="D1213" s="4"/>
      <c r="E1213" s="5"/>
    </row>
    <row r="1214" ht="15.75" hidden="1" customHeight="1">
      <c r="A1214" s="18" t="s">
        <v>3064</v>
      </c>
      <c r="B1214" s="19" t="s">
        <v>3065</v>
      </c>
      <c r="C1214" s="20" t="s">
        <v>3066</v>
      </c>
      <c r="D1214" s="19" t="s">
        <v>3067</v>
      </c>
      <c r="E1214" s="21" t="s">
        <v>13</v>
      </c>
    </row>
    <row r="1215" ht="15.75" hidden="1" customHeight="1">
      <c r="A1215" s="22" t="s">
        <v>3068</v>
      </c>
      <c r="B1215" s="23">
        <v>35980.0</v>
      </c>
      <c r="C1215" s="24">
        <v>35972.0</v>
      </c>
      <c r="D1215" s="25">
        <v>-8.0</v>
      </c>
      <c r="E1215" s="33"/>
    </row>
    <row r="1216" ht="15.75" hidden="1" customHeight="1">
      <c r="A1216" s="22" t="s">
        <v>3069</v>
      </c>
      <c r="B1216" s="23">
        <v>27970.0</v>
      </c>
      <c r="C1216" s="24">
        <v>27970.0</v>
      </c>
      <c r="D1216" s="25">
        <v>0.0</v>
      </c>
      <c r="E1216" s="26"/>
    </row>
    <row r="1217" ht="15.75" hidden="1" customHeight="1">
      <c r="A1217" s="22" t="s">
        <v>3070</v>
      </c>
      <c r="B1217" s="23">
        <v>600.0</v>
      </c>
      <c r="C1217" s="24">
        <v>600.0</v>
      </c>
      <c r="D1217" s="25">
        <v>0.0</v>
      </c>
      <c r="E1217" s="33"/>
    </row>
    <row r="1218" ht="15.75" hidden="1" customHeight="1">
      <c r="A1218" s="22" t="s">
        <v>3072</v>
      </c>
      <c r="B1218" s="23">
        <v>0.0</v>
      </c>
      <c r="C1218" s="24"/>
      <c r="D1218" s="25">
        <v>0.0</v>
      </c>
      <c r="E1218" s="33"/>
    </row>
    <row r="1219" ht="15.75" hidden="1" customHeight="1">
      <c r="A1219" s="27" t="s">
        <v>3074</v>
      </c>
      <c r="B1219" s="23">
        <v>0.0</v>
      </c>
      <c r="C1219" s="24"/>
      <c r="D1219" s="25">
        <v>0.0</v>
      </c>
      <c r="E1219" s="33"/>
    </row>
    <row r="1220" ht="15.75" hidden="1" customHeight="1">
      <c r="A1220" s="27" t="s">
        <v>3075</v>
      </c>
      <c r="B1220" s="23">
        <v>0.0</v>
      </c>
      <c r="C1220" s="24"/>
      <c r="D1220" s="25">
        <v>0.0</v>
      </c>
      <c r="E1220" s="33"/>
    </row>
    <row r="1221" ht="15.75" hidden="1" customHeight="1">
      <c r="A1221" s="27" t="s">
        <v>3077</v>
      </c>
      <c r="B1221" s="23">
        <v>889.0</v>
      </c>
      <c r="C1221" s="24">
        <v>889.0</v>
      </c>
      <c r="D1221" s="25">
        <v>0.0</v>
      </c>
      <c r="E1221" s="26"/>
    </row>
    <row r="1222" ht="15.75" hidden="1" customHeight="1">
      <c r="A1222" s="27" t="s">
        <v>3078</v>
      </c>
      <c r="B1222" s="23">
        <v>6960.0</v>
      </c>
      <c r="C1222" s="24">
        <v>6960.0</v>
      </c>
      <c r="D1222" s="25">
        <v>0.0</v>
      </c>
      <c r="E1222" s="33"/>
    </row>
    <row r="1223" ht="15.75" hidden="1" customHeight="1">
      <c r="A1223" s="28" t="s">
        <v>3079</v>
      </c>
      <c r="B1223" s="23">
        <v>138761.7</v>
      </c>
      <c r="C1223" s="23">
        <v>138761.69999999978</v>
      </c>
      <c r="D1223" s="25">
        <v>-2.3283064365386963E-10</v>
      </c>
      <c r="E1223" s="33"/>
    </row>
    <row r="1224" ht="15.75" hidden="1" customHeight="1">
      <c r="A1224" s="28" t="s">
        <v>3080</v>
      </c>
      <c r="B1224" s="23">
        <v>49758.0</v>
      </c>
      <c r="C1224" s="7">
        <v>49758.0</v>
      </c>
      <c r="D1224" s="25">
        <v>0.0</v>
      </c>
      <c r="E1224" s="33"/>
    </row>
    <row r="1225" ht="15.75" hidden="1" customHeight="1">
      <c r="A1225" s="28" t="s">
        <v>3081</v>
      </c>
      <c r="B1225" s="23">
        <v>118324.0</v>
      </c>
      <c r="C1225" s="7">
        <v>117317.0</v>
      </c>
      <c r="D1225" s="25">
        <v>-1007.0</v>
      </c>
      <c r="E1225" s="33"/>
    </row>
    <row r="1226" ht="15.75" hidden="1" customHeight="1">
      <c r="A1226" s="28" t="s">
        <v>3082</v>
      </c>
      <c r="B1226" s="23">
        <v>93601.0</v>
      </c>
      <c r="C1226" s="7">
        <v>93601.0</v>
      </c>
      <c r="D1226" s="25">
        <v>0.0</v>
      </c>
      <c r="E1226" s="33"/>
    </row>
    <row r="1227" ht="15.75" hidden="1" customHeight="1">
      <c r="A1227" s="28" t="s">
        <v>3084</v>
      </c>
      <c r="B1227" s="23">
        <v>2677.0</v>
      </c>
      <c r="C1227" s="7">
        <v>2677.0</v>
      </c>
      <c r="D1227" s="25">
        <v>0.0</v>
      </c>
      <c r="E1227" s="33"/>
    </row>
    <row r="1228" ht="15.75" hidden="1" customHeight="1">
      <c r="A1228" s="28" t="s">
        <v>3085</v>
      </c>
      <c r="B1228" s="23">
        <v>16030.0</v>
      </c>
      <c r="C1228" s="7">
        <v>16030.0</v>
      </c>
      <c r="D1228" s="25">
        <v>0.0</v>
      </c>
      <c r="E1228" s="33"/>
    </row>
    <row r="1229" ht="15.75" hidden="1" customHeight="1">
      <c r="A1229" s="29" t="s">
        <v>3086</v>
      </c>
      <c r="B1229" s="23">
        <v>475516.20000000007</v>
      </c>
      <c r="C1229" s="7">
        <v>474509.20000000077</v>
      </c>
      <c r="D1229" s="25">
        <v>-1006.9999999993015</v>
      </c>
      <c r="E1229" s="33"/>
    </row>
    <row r="1230" ht="15.75" hidden="1" customHeight="1">
      <c r="A1230" s="30" t="s">
        <v>3087</v>
      </c>
      <c r="B1230" s="34">
        <v>4.499999999956344</v>
      </c>
      <c r="C1230" s="35">
        <v>-3.5000000009895302</v>
      </c>
      <c r="D1230" s="49">
        <v>-8.000000000945874</v>
      </c>
      <c r="E1230" s="37"/>
    </row>
    <row r="1231" ht="15.75" hidden="1" customHeight="1"/>
    <row r="1232" ht="15.75" hidden="1" customHeight="1"/>
    <row r="1233" ht="15.75" hidden="1" customHeight="1">
      <c r="A1233" s="3" t="s">
        <v>3090</v>
      </c>
      <c r="B1233" s="4"/>
      <c r="C1233" s="4"/>
      <c r="D1233" s="4"/>
      <c r="E1233" s="5"/>
    </row>
    <row r="1234" ht="15.75" hidden="1" customHeight="1">
      <c r="A1234" s="8"/>
      <c r="B1234" s="9"/>
      <c r="C1234" s="9"/>
      <c r="D1234" s="9"/>
      <c r="E1234" s="10"/>
    </row>
    <row r="1235" ht="15.75" hidden="1" customHeight="1">
      <c r="A1235" s="3" t="s">
        <v>3061</v>
      </c>
      <c r="B1235" s="4"/>
      <c r="C1235" s="4"/>
      <c r="D1235" s="4"/>
      <c r="E1235" s="5"/>
    </row>
    <row r="1236" ht="15.75" hidden="1" customHeight="1">
      <c r="A1236" s="8"/>
      <c r="B1236" s="9"/>
      <c r="C1236" s="9"/>
      <c r="D1236" s="9"/>
      <c r="E1236" s="10"/>
    </row>
    <row r="1237" ht="15.75" hidden="1" customHeight="1">
      <c r="A1237" s="11">
        <v>45775.0</v>
      </c>
      <c r="B1237" s="4"/>
      <c r="C1237" s="12" t="s">
        <v>3062</v>
      </c>
      <c r="D1237" s="13">
        <v>45777.0</v>
      </c>
      <c r="E1237" s="5"/>
    </row>
    <row r="1238" ht="15.75" hidden="1" customHeight="1">
      <c r="A1238" s="8"/>
      <c r="B1238" s="9"/>
      <c r="C1238" s="14"/>
      <c r="D1238" s="9"/>
      <c r="E1238" s="10"/>
    </row>
    <row r="1239" ht="15.75" hidden="1" customHeight="1">
      <c r="A1239" s="44" t="s">
        <v>3898</v>
      </c>
      <c r="B1239" s="5"/>
      <c r="C1239" s="14"/>
      <c r="D1239" s="45" t="s">
        <v>3901</v>
      </c>
      <c r="E1239" s="5"/>
    </row>
    <row r="1240" ht="15.75" hidden="1" customHeight="1">
      <c r="A1240" s="8"/>
      <c r="B1240" s="10"/>
      <c r="C1240" s="14"/>
      <c r="D1240" s="9"/>
      <c r="E1240" s="10"/>
    </row>
    <row r="1241" ht="15.75" hidden="1" customHeight="1">
      <c r="A1241" s="17" t="s">
        <v>3063</v>
      </c>
      <c r="B1241" s="4"/>
      <c r="C1241" s="4"/>
      <c r="D1241" s="4"/>
      <c r="E1241" s="5"/>
    </row>
    <row r="1242" ht="15.75" hidden="1" customHeight="1">
      <c r="A1242" s="18" t="s">
        <v>3064</v>
      </c>
      <c r="B1242" s="19" t="s">
        <v>3065</v>
      </c>
      <c r="C1242" s="20" t="s">
        <v>3066</v>
      </c>
      <c r="D1242" s="19" t="s">
        <v>3067</v>
      </c>
      <c r="E1242" s="21" t="s">
        <v>13</v>
      </c>
    </row>
    <row r="1243" ht="15.75" hidden="1" customHeight="1">
      <c r="A1243" s="22" t="s">
        <v>3068</v>
      </c>
      <c r="B1243" s="23">
        <v>7831.0</v>
      </c>
      <c r="C1243" s="24">
        <v>7831.0</v>
      </c>
      <c r="D1243" s="25">
        <v>0.0</v>
      </c>
      <c r="E1243" s="33"/>
    </row>
    <row r="1244" ht="15.75" hidden="1" customHeight="1">
      <c r="A1244" s="22" t="s">
        <v>3069</v>
      </c>
      <c r="B1244" s="23">
        <v>11148.0</v>
      </c>
      <c r="C1244" s="24">
        <v>11148.0</v>
      </c>
      <c r="D1244" s="25">
        <v>0.0</v>
      </c>
      <c r="E1244" s="26"/>
    </row>
    <row r="1245" ht="15.75" hidden="1" customHeight="1">
      <c r="A1245" s="22" t="s">
        <v>3070</v>
      </c>
      <c r="B1245" s="23">
        <v>0.0</v>
      </c>
      <c r="C1245" s="24"/>
      <c r="D1245" s="25">
        <v>0.0</v>
      </c>
      <c r="E1245" s="33"/>
    </row>
    <row r="1246" ht="15.75" hidden="1" customHeight="1">
      <c r="A1246" s="22" t="s">
        <v>3072</v>
      </c>
      <c r="B1246" s="23">
        <v>0.0</v>
      </c>
      <c r="C1246" s="24"/>
      <c r="D1246" s="25">
        <v>0.0</v>
      </c>
      <c r="E1246" s="33"/>
    </row>
    <row r="1247" ht="15.75" hidden="1" customHeight="1">
      <c r="A1247" s="27" t="s">
        <v>3074</v>
      </c>
      <c r="B1247" s="23">
        <v>0.0</v>
      </c>
      <c r="C1247" s="24"/>
      <c r="D1247" s="25">
        <v>0.0</v>
      </c>
      <c r="E1247" s="33"/>
    </row>
    <row r="1248" ht="15.75" hidden="1" customHeight="1">
      <c r="A1248" s="27" t="s">
        <v>3075</v>
      </c>
      <c r="B1248" s="23">
        <v>3780.0</v>
      </c>
      <c r="C1248" s="24">
        <v>3780.0</v>
      </c>
      <c r="D1248" s="25">
        <v>0.0</v>
      </c>
      <c r="E1248" s="33"/>
    </row>
    <row r="1249" ht="15.75" hidden="1" customHeight="1">
      <c r="A1249" s="27" t="s">
        <v>3077</v>
      </c>
      <c r="B1249" s="23">
        <v>50.0</v>
      </c>
      <c r="C1249" s="24">
        <v>50.0</v>
      </c>
      <c r="D1249" s="25">
        <v>0.0</v>
      </c>
      <c r="E1249" s="26"/>
    </row>
    <row r="1250" ht="15.75" hidden="1" customHeight="1">
      <c r="A1250" s="27" t="s">
        <v>3078</v>
      </c>
      <c r="B1250" s="23">
        <v>2640.0</v>
      </c>
      <c r="C1250" s="24">
        <v>2640.0</v>
      </c>
      <c r="D1250" s="25">
        <v>0.0</v>
      </c>
      <c r="E1250" s="33"/>
    </row>
    <row r="1251" ht="15.75" hidden="1" customHeight="1">
      <c r="A1251" s="28" t="s">
        <v>3079</v>
      </c>
      <c r="B1251" s="23">
        <v>40035.0</v>
      </c>
      <c r="C1251" s="23">
        <v>40035.0</v>
      </c>
      <c r="D1251" s="25">
        <v>0.0</v>
      </c>
      <c r="E1251" s="33"/>
    </row>
    <row r="1252" ht="15.75" hidden="1" customHeight="1">
      <c r="A1252" s="28" t="s">
        <v>3080</v>
      </c>
      <c r="B1252" s="23">
        <v>16097.0</v>
      </c>
      <c r="C1252" s="7">
        <v>16097.0</v>
      </c>
      <c r="D1252" s="25">
        <v>0.0</v>
      </c>
      <c r="E1252" s="33"/>
    </row>
    <row r="1253" ht="15.75" hidden="1" customHeight="1">
      <c r="A1253" s="28" t="s">
        <v>3081</v>
      </c>
      <c r="B1253" s="23">
        <v>31738.0</v>
      </c>
      <c r="C1253" s="7">
        <v>31409.0</v>
      </c>
      <c r="D1253" s="25">
        <v>-329.0</v>
      </c>
      <c r="E1253" s="33"/>
    </row>
    <row r="1254" ht="15.75" hidden="1" customHeight="1">
      <c r="A1254" s="28" t="s">
        <v>3082</v>
      </c>
      <c r="B1254" s="23">
        <v>34772.0</v>
      </c>
      <c r="C1254" s="7">
        <v>34772.0</v>
      </c>
      <c r="D1254" s="25">
        <v>0.0</v>
      </c>
      <c r="E1254" s="33"/>
    </row>
    <row r="1255" ht="15.75" hidden="1" customHeight="1">
      <c r="A1255" s="28" t="s">
        <v>3084</v>
      </c>
      <c r="B1255" s="23">
        <v>1010.0</v>
      </c>
      <c r="C1255" s="7">
        <v>1010.0</v>
      </c>
      <c r="D1255" s="25">
        <v>0.0</v>
      </c>
      <c r="E1255" s="33"/>
    </row>
    <row r="1256" ht="15.75" hidden="1" customHeight="1">
      <c r="A1256" s="28" t="s">
        <v>3085</v>
      </c>
      <c r="B1256" s="23">
        <v>5860.0</v>
      </c>
      <c r="C1256" s="7">
        <v>5860.0</v>
      </c>
      <c r="D1256" s="25">
        <v>0.0</v>
      </c>
      <c r="E1256" s="33"/>
    </row>
    <row r="1257" ht="15.75" hidden="1" customHeight="1">
      <c r="A1257" s="29" t="s">
        <v>3086</v>
      </c>
      <c r="B1257" s="23">
        <v>149097.0</v>
      </c>
      <c r="C1257" s="7">
        <v>148768.0</v>
      </c>
      <c r="D1257" s="25">
        <v>-329.0</v>
      </c>
      <c r="E1257" s="33"/>
    </row>
    <row r="1258" ht="15.75" hidden="1" customHeight="1">
      <c r="A1258" s="30" t="s">
        <v>3087</v>
      </c>
      <c r="B1258" s="34">
        <v>4.0</v>
      </c>
      <c r="C1258" s="35">
        <v>4.0</v>
      </c>
      <c r="D1258" s="49">
        <v>0.0</v>
      </c>
      <c r="E1258" s="37"/>
    </row>
    <row r="1259" ht="15.75" hidden="1" customHeight="1"/>
    <row r="1260" ht="15.75" hidden="1" customHeight="1"/>
    <row r="1261" ht="15.75" hidden="1" customHeight="1">
      <c r="A1261" s="3" t="s">
        <v>3090</v>
      </c>
      <c r="B1261" s="4"/>
      <c r="C1261" s="4"/>
      <c r="D1261" s="4"/>
      <c r="E1261" s="5"/>
    </row>
    <row r="1262" ht="15.75" hidden="1" customHeight="1">
      <c r="A1262" s="8"/>
      <c r="B1262" s="9"/>
      <c r="C1262" s="9"/>
      <c r="D1262" s="9"/>
      <c r="E1262" s="10"/>
    </row>
    <row r="1263" ht="15.75" hidden="1" customHeight="1">
      <c r="A1263" s="3" t="s">
        <v>3061</v>
      </c>
      <c r="B1263" s="4"/>
      <c r="C1263" s="4"/>
      <c r="D1263" s="4"/>
      <c r="E1263" s="5"/>
    </row>
    <row r="1264" ht="15.75" hidden="1" customHeight="1">
      <c r="A1264" s="8"/>
      <c r="B1264" s="9"/>
      <c r="C1264" s="9"/>
      <c r="D1264" s="9"/>
      <c r="E1264" s="10"/>
    </row>
    <row r="1265" ht="15.75" hidden="1" customHeight="1">
      <c r="A1265" s="11">
        <v>45778.0</v>
      </c>
      <c r="B1265" s="4"/>
      <c r="C1265" s="12" t="s">
        <v>3062</v>
      </c>
      <c r="D1265" s="13">
        <v>45781.0</v>
      </c>
      <c r="E1265" s="5"/>
    </row>
    <row r="1266" ht="15.75" hidden="1" customHeight="1">
      <c r="A1266" s="8"/>
      <c r="B1266" s="9"/>
      <c r="C1266" s="14"/>
      <c r="D1266" s="9"/>
      <c r="E1266" s="10"/>
    </row>
    <row r="1267" ht="15.75" hidden="1" customHeight="1">
      <c r="A1267" s="44" t="s">
        <v>3913</v>
      </c>
      <c r="B1267" s="5"/>
      <c r="C1267" s="14"/>
      <c r="D1267" s="45" t="s">
        <v>3899</v>
      </c>
      <c r="E1267" s="5"/>
    </row>
    <row r="1268" ht="15.75" hidden="1" customHeight="1">
      <c r="A1268" s="8"/>
      <c r="B1268" s="10"/>
      <c r="C1268" s="14"/>
      <c r="D1268" s="9"/>
      <c r="E1268" s="10"/>
    </row>
    <row r="1269" ht="15.75" hidden="1" customHeight="1">
      <c r="A1269" s="17" t="s">
        <v>3063</v>
      </c>
      <c r="B1269" s="4"/>
      <c r="C1269" s="4"/>
      <c r="D1269" s="4"/>
      <c r="E1269" s="5"/>
    </row>
    <row r="1270" ht="15.75" hidden="1" customHeight="1">
      <c r="A1270" s="18" t="s">
        <v>3064</v>
      </c>
      <c r="B1270" s="19" t="s">
        <v>3065</v>
      </c>
      <c r="C1270" s="20" t="s">
        <v>3066</v>
      </c>
      <c r="D1270" s="19" t="s">
        <v>3067</v>
      </c>
      <c r="E1270" s="21" t="s">
        <v>13</v>
      </c>
    </row>
    <row r="1271" ht="15.75" hidden="1" customHeight="1">
      <c r="A1271" s="22" t="s">
        <v>3068</v>
      </c>
      <c r="B1271" s="23">
        <v>17935.0</v>
      </c>
      <c r="C1271" s="24">
        <v>17946.0</v>
      </c>
      <c r="D1271" s="25">
        <v>11.0</v>
      </c>
      <c r="E1271" s="33"/>
    </row>
    <row r="1272" ht="15.75" hidden="1" customHeight="1">
      <c r="A1272" s="22" t="s">
        <v>3069</v>
      </c>
      <c r="B1272" s="23">
        <v>22282.5</v>
      </c>
      <c r="C1272" s="24">
        <v>22282.5</v>
      </c>
      <c r="D1272" s="25">
        <v>0.0</v>
      </c>
      <c r="E1272" s="26"/>
    </row>
    <row r="1273" ht="15.75" hidden="1" customHeight="1">
      <c r="A1273" s="22" t="s">
        <v>3070</v>
      </c>
      <c r="B1273" s="23">
        <v>320.0</v>
      </c>
      <c r="C1273" s="24">
        <v>320.0</v>
      </c>
      <c r="D1273" s="25">
        <v>0.0</v>
      </c>
      <c r="E1273" s="33"/>
    </row>
    <row r="1274" ht="15.75" hidden="1" customHeight="1">
      <c r="A1274" s="22" t="s">
        <v>3072</v>
      </c>
      <c r="B1274" s="23">
        <v>0.0</v>
      </c>
      <c r="C1274" s="24"/>
      <c r="D1274" s="25">
        <v>0.0</v>
      </c>
      <c r="E1274" s="33"/>
    </row>
    <row r="1275" ht="15.75" hidden="1" customHeight="1">
      <c r="A1275" s="27" t="s">
        <v>3074</v>
      </c>
      <c r="B1275" s="23">
        <v>0.0</v>
      </c>
      <c r="C1275" s="24"/>
      <c r="D1275" s="25">
        <v>0.0</v>
      </c>
      <c r="E1275" s="33"/>
    </row>
    <row r="1276" ht="15.75" hidden="1" customHeight="1">
      <c r="A1276" s="27" t="s">
        <v>3075</v>
      </c>
      <c r="B1276" s="23">
        <v>0.0</v>
      </c>
      <c r="C1276" s="24"/>
      <c r="D1276" s="25">
        <v>0.0</v>
      </c>
      <c r="E1276" s="33"/>
    </row>
    <row r="1277" ht="15.75" hidden="1" customHeight="1">
      <c r="A1277" s="27" t="s">
        <v>3077</v>
      </c>
      <c r="B1277" s="23">
        <v>2200.0</v>
      </c>
      <c r="C1277" s="24">
        <v>2200.0</v>
      </c>
      <c r="D1277" s="25">
        <v>0.0</v>
      </c>
      <c r="E1277" s="26" t="s">
        <v>4074</v>
      </c>
    </row>
    <row r="1278" ht="15.75" hidden="1" customHeight="1">
      <c r="A1278" s="27" t="s">
        <v>3078</v>
      </c>
      <c r="B1278" s="23">
        <v>3400.0</v>
      </c>
      <c r="C1278" s="24">
        <v>3400.0</v>
      </c>
      <c r="D1278" s="25">
        <v>0.0</v>
      </c>
      <c r="E1278" s="33"/>
    </row>
    <row r="1279" ht="15.75" hidden="1" customHeight="1">
      <c r="A1279" s="28" t="s">
        <v>3079</v>
      </c>
      <c r="B1279" s="23">
        <v>76984.0</v>
      </c>
      <c r="C1279" s="23">
        <v>76984.0</v>
      </c>
      <c r="D1279" s="25">
        <v>0.0</v>
      </c>
      <c r="E1279" s="33"/>
    </row>
    <row r="1280" ht="15.75" hidden="1" customHeight="1">
      <c r="A1280" s="28" t="s">
        <v>3080</v>
      </c>
      <c r="B1280" s="23">
        <v>30825.0</v>
      </c>
      <c r="C1280" s="7">
        <v>30825.0</v>
      </c>
      <c r="D1280" s="25">
        <v>0.0</v>
      </c>
      <c r="E1280" s="33"/>
    </row>
    <row r="1281" ht="15.75" hidden="1" customHeight="1">
      <c r="A1281" s="28" t="s">
        <v>3081</v>
      </c>
      <c r="B1281" s="23">
        <v>68486.0</v>
      </c>
      <c r="C1281" s="7">
        <v>68486.0</v>
      </c>
      <c r="D1281" s="25">
        <v>0.0</v>
      </c>
      <c r="E1281" s="33"/>
    </row>
    <row r="1282" ht="15.75" hidden="1" customHeight="1">
      <c r="A1282" s="28" t="s">
        <v>3082</v>
      </c>
      <c r="B1282" s="23">
        <v>59415.0</v>
      </c>
      <c r="C1282" s="7">
        <v>59415.0</v>
      </c>
      <c r="D1282" s="25">
        <v>0.0</v>
      </c>
      <c r="E1282" s="33"/>
    </row>
    <row r="1283" ht="15.75" hidden="1" customHeight="1">
      <c r="A1283" s="28" t="s">
        <v>3084</v>
      </c>
      <c r="B1283" s="23">
        <v>2675.0</v>
      </c>
      <c r="C1283" s="7">
        <v>2675.0</v>
      </c>
      <c r="D1283" s="25">
        <v>0.0</v>
      </c>
      <c r="E1283" s="33"/>
    </row>
    <row r="1284" ht="15.75" hidden="1" customHeight="1">
      <c r="A1284" s="28" t="s">
        <v>3085</v>
      </c>
      <c r="B1284" s="23">
        <v>10724.0</v>
      </c>
      <c r="C1284" s="7">
        <v>10724.0</v>
      </c>
      <c r="D1284" s="25">
        <v>0.0</v>
      </c>
      <c r="E1284" s="33"/>
    </row>
    <row r="1285" ht="15.75" hidden="1" customHeight="1">
      <c r="A1285" s="29" t="s">
        <v>3086</v>
      </c>
      <c r="B1285" s="23">
        <v>284521.0</v>
      </c>
      <c r="C1285" s="7">
        <v>284521.0</v>
      </c>
      <c r="D1285" s="25">
        <v>0.0</v>
      </c>
      <c r="E1285" s="33"/>
    </row>
    <row r="1286" ht="15.75" hidden="1" customHeight="1">
      <c r="A1286" s="30" t="s">
        <v>3087</v>
      </c>
      <c r="B1286" s="34">
        <v>1.5</v>
      </c>
      <c r="C1286" s="35">
        <v>12.5</v>
      </c>
      <c r="D1286" s="49">
        <v>11.0</v>
      </c>
      <c r="E1286" s="37"/>
    </row>
    <row r="1287" ht="15.75" hidden="1" customHeight="1"/>
    <row r="1288" ht="15.75" hidden="1" customHeight="1"/>
    <row r="1289" ht="15.75" hidden="1" customHeight="1">
      <c r="A1289" s="3" t="s">
        <v>3090</v>
      </c>
      <c r="B1289" s="4"/>
      <c r="C1289" s="4"/>
      <c r="D1289" s="4"/>
      <c r="E1289" s="5"/>
    </row>
    <row r="1290" ht="15.75" hidden="1" customHeight="1">
      <c r="A1290" s="8"/>
      <c r="B1290" s="9"/>
      <c r="C1290" s="9"/>
      <c r="D1290" s="9"/>
      <c r="E1290" s="10"/>
    </row>
    <row r="1291" ht="15.75" hidden="1" customHeight="1">
      <c r="A1291" s="3" t="s">
        <v>3061</v>
      </c>
      <c r="B1291" s="4"/>
      <c r="C1291" s="4"/>
      <c r="D1291" s="4"/>
      <c r="E1291" s="5"/>
    </row>
    <row r="1292" ht="15.75" hidden="1" customHeight="1">
      <c r="A1292" s="8"/>
      <c r="B1292" s="9"/>
      <c r="C1292" s="9"/>
      <c r="D1292" s="9"/>
      <c r="E1292" s="10"/>
    </row>
    <row r="1293" ht="15.75" hidden="1" customHeight="1">
      <c r="A1293" s="11">
        <v>45782.0</v>
      </c>
      <c r="B1293" s="4"/>
      <c r="C1293" s="12" t="s">
        <v>3062</v>
      </c>
      <c r="D1293" s="13">
        <v>45788.0</v>
      </c>
      <c r="E1293" s="5"/>
    </row>
    <row r="1294" ht="15.75" hidden="1" customHeight="1">
      <c r="A1294" s="8"/>
      <c r="B1294" s="9"/>
      <c r="C1294" s="14"/>
      <c r="D1294" s="9"/>
      <c r="E1294" s="10"/>
    </row>
    <row r="1295" ht="15.75" hidden="1" customHeight="1">
      <c r="A1295" s="44" t="s">
        <v>3898</v>
      </c>
      <c r="B1295" s="5"/>
      <c r="C1295" s="14"/>
      <c r="D1295" s="45" t="s">
        <v>3899</v>
      </c>
      <c r="E1295" s="5"/>
    </row>
    <row r="1296" ht="15.75" hidden="1" customHeight="1">
      <c r="A1296" s="8"/>
      <c r="B1296" s="10"/>
      <c r="C1296" s="14"/>
      <c r="D1296" s="9"/>
      <c r="E1296" s="10"/>
    </row>
    <row r="1297" ht="15.75" hidden="1" customHeight="1">
      <c r="A1297" s="17" t="s">
        <v>3063</v>
      </c>
      <c r="B1297" s="4"/>
      <c r="C1297" s="4"/>
      <c r="D1297" s="4"/>
      <c r="E1297" s="5"/>
    </row>
    <row r="1298" ht="15.75" hidden="1" customHeight="1">
      <c r="A1298" s="18" t="s">
        <v>3064</v>
      </c>
      <c r="B1298" s="19" t="s">
        <v>3065</v>
      </c>
      <c r="C1298" s="20" t="s">
        <v>3066</v>
      </c>
      <c r="D1298" s="19" t="s">
        <v>3067</v>
      </c>
      <c r="E1298" s="21" t="s">
        <v>13</v>
      </c>
    </row>
    <row r="1299" ht="15.75" hidden="1" customHeight="1">
      <c r="A1299" s="22" t="s">
        <v>3068</v>
      </c>
      <c r="B1299" s="23">
        <v>37727.0</v>
      </c>
      <c r="C1299" s="24">
        <v>37722.0</v>
      </c>
      <c r="D1299" s="25">
        <v>-5.0</v>
      </c>
      <c r="E1299" s="33"/>
    </row>
    <row r="1300" ht="15.75" hidden="1" customHeight="1">
      <c r="A1300" s="22" t="s">
        <v>3069</v>
      </c>
      <c r="B1300" s="23">
        <v>38164.0</v>
      </c>
      <c r="C1300" s="24">
        <v>33447.0</v>
      </c>
      <c r="D1300" s="25">
        <v>-4717.0</v>
      </c>
      <c r="E1300" s="26" t="s">
        <v>4075</v>
      </c>
    </row>
    <row r="1301" ht="15.75" hidden="1" customHeight="1">
      <c r="A1301" s="22" t="s">
        <v>3070</v>
      </c>
      <c r="B1301" s="23">
        <v>0.0</v>
      </c>
      <c r="C1301" s="24"/>
      <c r="D1301" s="25">
        <v>0.0</v>
      </c>
      <c r="E1301" s="33"/>
    </row>
    <row r="1302" ht="15.75" hidden="1" customHeight="1">
      <c r="A1302" s="22" t="s">
        <v>3072</v>
      </c>
      <c r="B1302" s="23">
        <v>0.0</v>
      </c>
      <c r="C1302" s="24"/>
      <c r="D1302" s="25">
        <v>0.0</v>
      </c>
      <c r="E1302" s="33"/>
    </row>
    <row r="1303" ht="15.75" hidden="1" customHeight="1">
      <c r="A1303" s="27" t="s">
        <v>3074</v>
      </c>
      <c r="B1303" s="23">
        <v>0.0</v>
      </c>
      <c r="C1303" s="24"/>
      <c r="D1303" s="25">
        <v>0.0</v>
      </c>
      <c r="E1303" s="33"/>
    </row>
    <row r="1304" ht="15.75" hidden="1" customHeight="1">
      <c r="A1304" s="27" t="s">
        <v>3075</v>
      </c>
      <c r="B1304" s="23">
        <v>0.0</v>
      </c>
      <c r="C1304" s="24"/>
      <c r="D1304" s="25">
        <v>0.0</v>
      </c>
      <c r="E1304" s="33"/>
    </row>
    <row r="1305" ht="15.75" hidden="1" customHeight="1">
      <c r="A1305" s="27" t="s">
        <v>3077</v>
      </c>
      <c r="B1305" s="23">
        <v>1342.0</v>
      </c>
      <c r="C1305" s="24">
        <v>1342.0</v>
      </c>
      <c r="D1305" s="25">
        <v>0.0</v>
      </c>
      <c r="E1305" s="26"/>
    </row>
    <row r="1306" ht="15.75" hidden="1" customHeight="1">
      <c r="A1306" s="27" t="s">
        <v>3078</v>
      </c>
      <c r="B1306" s="23">
        <v>7280.0</v>
      </c>
      <c r="C1306" s="24">
        <v>7280.0</v>
      </c>
      <c r="D1306" s="25">
        <v>0.0</v>
      </c>
      <c r="E1306" s="33"/>
    </row>
    <row r="1307" ht="15.75" hidden="1" customHeight="1">
      <c r="A1307" s="28" t="s">
        <v>3079</v>
      </c>
      <c r="B1307" s="23">
        <v>104429.0</v>
      </c>
      <c r="C1307" s="23">
        <v>104429.0</v>
      </c>
      <c r="D1307" s="25">
        <v>0.0</v>
      </c>
      <c r="E1307" s="33"/>
    </row>
    <row r="1308" ht="15.75" hidden="1" customHeight="1">
      <c r="A1308" s="28" t="s">
        <v>3080</v>
      </c>
      <c r="B1308" s="23">
        <v>51669.0</v>
      </c>
      <c r="C1308" s="7">
        <v>51669.0</v>
      </c>
      <c r="D1308" s="25">
        <v>0.0</v>
      </c>
      <c r="E1308" s="33"/>
    </row>
    <row r="1309" ht="15.75" hidden="1" customHeight="1">
      <c r="A1309" s="28" t="s">
        <v>3081</v>
      </c>
      <c r="B1309" s="23">
        <v>105748.0</v>
      </c>
      <c r="C1309" s="7">
        <v>105449.0</v>
      </c>
      <c r="D1309" s="25">
        <v>-299.0</v>
      </c>
      <c r="E1309" s="33"/>
    </row>
    <row r="1310" ht="15.75" hidden="1" customHeight="1">
      <c r="A1310" s="28" t="s">
        <v>3082</v>
      </c>
      <c r="B1310" s="23">
        <v>97833.0</v>
      </c>
      <c r="C1310" s="7">
        <v>97833.0</v>
      </c>
      <c r="D1310" s="25">
        <v>0.0</v>
      </c>
      <c r="E1310" s="33"/>
    </row>
    <row r="1311" ht="15.75" hidden="1" customHeight="1">
      <c r="A1311" s="28" t="s">
        <v>3084</v>
      </c>
      <c r="B1311" s="23">
        <v>4598.0</v>
      </c>
      <c r="C1311" s="7">
        <v>4598.0</v>
      </c>
      <c r="D1311" s="25">
        <v>0.0</v>
      </c>
      <c r="E1311" s="33"/>
    </row>
    <row r="1312" ht="15.75" hidden="1" customHeight="1">
      <c r="A1312" s="28" t="s">
        <v>3085</v>
      </c>
      <c r="B1312" s="23">
        <v>15698.0</v>
      </c>
      <c r="C1312" s="7">
        <v>15698.0</v>
      </c>
      <c r="D1312" s="25">
        <v>0.0</v>
      </c>
      <c r="E1312" s="33"/>
    </row>
    <row r="1313" ht="15.75" hidden="1" customHeight="1">
      <c r="A1313" s="29" t="s">
        <v>3086</v>
      </c>
      <c r="B1313" s="23">
        <v>448781.5</v>
      </c>
      <c r="C1313" s="7">
        <v>448482.5</v>
      </c>
      <c r="D1313" s="25">
        <v>-299.0</v>
      </c>
      <c r="E1313" s="33"/>
    </row>
    <row r="1314" ht="15.75" hidden="1" customHeight="1">
      <c r="A1314" s="30" t="s">
        <v>3087</v>
      </c>
      <c r="B1314" s="34">
        <v>8.5</v>
      </c>
      <c r="C1314" s="35">
        <v>-4713.5</v>
      </c>
      <c r="D1314" s="49">
        <v>-4722.0</v>
      </c>
      <c r="E1314" s="37"/>
    </row>
    <row r="1315" ht="15.75" hidden="1" customHeight="1"/>
    <row r="1316" ht="15.75" hidden="1" customHeight="1"/>
    <row r="1317" ht="15.75" hidden="1" customHeight="1">
      <c r="A1317" s="3" t="s">
        <v>3090</v>
      </c>
      <c r="B1317" s="4"/>
      <c r="C1317" s="4"/>
      <c r="D1317" s="4"/>
      <c r="E1317" s="5"/>
    </row>
    <row r="1318" ht="15.75" hidden="1" customHeight="1">
      <c r="A1318" s="8"/>
      <c r="B1318" s="9"/>
      <c r="C1318" s="9"/>
      <c r="D1318" s="9"/>
      <c r="E1318" s="10"/>
    </row>
    <row r="1319" ht="15.75" hidden="1" customHeight="1">
      <c r="A1319" s="3" t="s">
        <v>3061</v>
      </c>
      <c r="B1319" s="4"/>
      <c r="C1319" s="4"/>
      <c r="D1319" s="4"/>
      <c r="E1319" s="5"/>
    </row>
    <row r="1320" ht="15.75" hidden="1" customHeight="1">
      <c r="A1320" s="8"/>
      <c r="B1320" s="9"/>
      <c r="C1320" s="9"/>
      <c r="D1320" s="9"/>
      <c r="E1320" s="10"/>
    </row>
    <row r="1321" ht="15.75" hidden="1" customHeight="1">
      <c r="A1321" s="11">
        <v>45789.0</v>
      </c>
      <c r="B1321" s="4"/>
      <c r="C1321" s="12" t="s">
        <v>3062</v>
      </c>
      <c r="D1321" s="13">
        <v>45795.0</v>
      </c>
      <c r="E1321" s="5"/>
    </row>
    <row r="1322" ht="15.75" hidden="1" customHeight="1">
      <c r="A1322" s="8"/>
      <c r="B1322" s="9"/>
      <c r="C1322" s="14"/>
      <c r="D1322" s="9"/>
      <c r="E1322" s="10"/>
    </row>
    <row r="1323" ht="15.75" hidden="1" customHeight="1">
      <c r="A1323" s="44" t="s">
        <v>3898</v>
      </c>
      <c r="B1323" s="5"/>
      <c r="C1323" s="14"/>
      <c r="D1323" s="45" t="s">
        <v>3899</v>
      </c>
      <c r="E1323" s="5"/>
    </row>
    <row r="1324" ht="15.75" hidden="1" customHeight="1">
      <c r="A1324" s="8"/>
      <c r="B1324" s="10"/>
      <c r="C1324" s="14"/>
      <c r="D1324" s="9"/>
      <c r="E1324" s="10"/>
    </row>
    <row r="1325" ht="15.75" hidden="1" customHeight="1">
      <c r="A1325" s="17" t="s">
        <v>3063</v>
      </c>
      <c r="B1325" s="4"/>
      <c r="C1325" s="4"/>
      <c r="D1325" s="4"/>
      <c r="E1325" s="5"/>
    </row>
    <row r="1326" ht="15.75" hidden="1" customHeight="1">
      <c r="A1326" s="18" t="s">
        <v>3064</v>
      </c>
      <c r="B1326" s="19" t="s">
        <v>3065</v>
      </c>
      <c r="C1326" s="20" t="s">
        <v>3066</v>
      </c>
      <c r="D1326" s="19" t="s">
        <v>3067</v>
      </c>
      <c r="E1326" s="21" t="s">
        <v>13</v>
      </c>
    </row>
    <row r="1327" ht="15.75" hidden="1" customHeight="1">
      <c r="A1327" s="22" t="s">
        <v>3068</v>
      </c>
      <c r="B1327" s="23">
        <v>25234.0</v>
      </c>
      <c r="C1327" s="24">
        <v>25234.0</v>
      </c>
      <c r="D1327" s="25">
        <v>0.0</v>
      </c>
      <c r="E1327" s="33"/>
    </row>
    <row r="1328" ht="15.75" hidden="1" customHeight="1">
      <c r="A1328" s="22" t="s">
        <v>3069</v>
      </c>
      <c r="B1328" s="23">
        <v>33177.0</v>
      </c>
      <c r="C1328" s="24">
        <v>26686.0</v>
      </c>
      <c r="D1328" s="25">
        <v>-6491.0</v>
      </c>
      <c r="E1328" s="26" t="s">
        <v>4076</v>
      </c>
    </row>
    <row r="1329" ht="15.75" hidden="1" customHeight="1">
      <c r="A1329" s="22" t="s">
        <v>3070</v>
      </c>
      <c r="B1329" s="23">
        <v>240.0</v>
      </c>
      <c r="C1329" s="24">
        <v>240.0</v>
      </c>
      <c r="D1329" s="25">
        <v>0.0</v>
      </c>
      <c r="E1329" s="33"/>
    </row>
    <row r="1330" ht="15.75" hidden="1" customHeight="1">
      <c r="A1330" s="22" t="s">
        <v>3072</v>
      </c>
      <c r="B1330" s="23">
        <v>0.0</v>
      </c>
      <c r="C1330" s="24"/>
      <c r="D1330" s="25">
        <v>0.0</v>
      </c>
      <c r="E1330" s="33"/>
    </row>
    <row r="1331" ht="15.75" hidden="1" customHeight="1">
      <c r="A1331" s="27" t="s">
        <v>3074</v>
      </c>
      <c r="B1331" s="23">
        <v>0.0</v>
      </c>
      <c r="C1331" s="24"/>
      <c r="D1331" s="25">
        <v>0.0</v>
      </c>
      <c r="E1331" s="33"/>
    </row>
    <row r="1332" ht="15.75" hidden="1" customHeight="1">
      <c r="A1332" s="27" t="s">
        <v>3075</v>
      </c>
      <c r="B1332" s="23">
        <v>0.0</v>
      </c>
      <c r="C1332" s="24"/>
      <c r="D1332" s="25">
        <v>0.0</v>
      </c>
      <c r="E1332" s="33"/>
    </row>
    <row r="1333" ht="15.75" hidden="1" customHeight="1">
      <c r="A1333" s="27" t="s">
        <v>3077</v>
      </c>
      <c r="B1333" s="23">
        <v>175.0</v>
      </c>
      <c r="C1333" s="24">
        <v>20.0</v>
      </c>
      <c r="D1333" s="25">
        <v>-155.0</v>
      </c>
      <c r="E1333" s="26" t="s">
        <v>4077</v>
      </c>
    </row>
    <row r="1334" ht="15.75" hidden="1" customHeight="1">
      <c r="A1334" s="27" t="s">
        <v>3078</v>
      </c>
      <c r="B1334" s="23">
        <v>7080.0</v>
      </c>
      <c r="C1334" s="24">
        <v>7120.0</v>
      </c>
      <c r="D1334" s="25">
        <v>40.0</v>
      </c>
      <c r="E1334" s="33"/>
    </row>
    <row r="1335" ht="15.75" hidden="1" customHeight="1">
      <c r="A1335" s="28" t="s">
        <v>3079</v>
      </c>
      <c r="B1335" s="23">
        <v>123263.0</v>
      </c>
      <c r="C1335" s="23">
        <v>123263.0</v>
      </c>
      <c r="D1335" s="25">
        <v>0.0</v>
      </c>
      <c r="E1335" s="33"/>
    </row>
    <row r="1336" ht="15.75" hidden="1" customHeight="1">
      <c r="A1336" s="28" t="s">
        <v>3080</v>
      </c>
      <c r="B1336" s="23">
        <v>53655.0</v>
      </c>
      <c r="C1336" s="7">
        <v>54148.0</v>
      </c>
      <c r="D1336" s="25">
        <v>493.0</v>
      </c>
      <c r="E1336" s="33"/>
    </row>
    <row r="1337" ht="15.75" hidden="1" customHeight="1">
      <c r="A1337" s="28" t="s">
        <v>3081</v>
      </c>
      <c r="B1337" s="23">
        <v>129550.0</v>
      </c>
      <c r="C1337" s="7">
        <v>129908.0</v>
      </c>
      <c r="D1337" s="25">
        <v>358.0</v>
      </c>
      <c r="E1337" s="33"/>
    </row>
    <row r="1338" ht="15.75" hidden="1" customHeight="1">
      <c r="A1338" s="28" t="s">
        <v>3082</v>
      </c>
      <c r="B1338" s="23">
        <v>93554.0</v>
      </c>
      <c r="C1338" s="7">
        <v>93554.0</v>
      </c>
      <c r="D1338" s="25">
        <v>0.0</v>
      </c>
      <c r="E1338" s="33"/>
    </row>
    <row r="1339" ht="15.75" hidden="1" customHeight="1">
      <c r="A1339" s="28" t="s">
        <v>3084</v>
      </c>
      <c r="B1339" s="23">
        <v>355.0</v>
      </c>
      <c r="C1339" s="7">
        <v>355.0</v>
      </c>
      <c r="D1339" s="25">
        <v>0.0</v>
      </c>
      <c r="E1339" s="33"/>
    </row>
    <row r="1340" ht="15.75" hidden="1" customHeight="1">
      <c r="A1340" s="28" t="s">
        <v>3085</v>
      </c>
      <c r="B1340" s="23">
        <v>14796.0</v>
      </c>
      <c r="C1340" s="7">
        <v>14283.0</v>
      </c>
      <c r="D1340" s="25">
        <v>-513.0</v>
      </c>
      <c r="E1340" s="33"/>
    </row>
    <row r="1341" ht="15.75" hidden="1" customHeight="1">
      <c r="A1341" s="29" t="s">
        <v>3086</v>
      </c>
      <c r="B1341" s="23">
        <v>466278.5</v>
      </c>
      <c r="C1341" s="7">
        <v>466855.5</v>
      </c>
      <c r="D1341" s="25">
        <v>577.0</v>
      </c>
      <c r="E1341" s="33"/>
    </row>
    <row r="1342" ht="15.75" hidden="1" customHeight="1">
      <c r="A1342" s="30" t="s">
        <v>3087</v>
      </c>
      <c r="B1342" s="34">
        <v>4.5</v>
      </c>
      <c r="C1342" s="35">
        <v>-6327.5</v>
      </c>
      <c r="D1342" s="49">
        <v>-6332.0</v>
      </c>
      <c r="E1342" s="37"/>
    </row>
    <row r="1343" ht="15.75" hidden="1" customHeight="1"/>
    <row r="1344" ht="15.75" hidden="1" customHeight="1"/>
    <row r="1345" ht="15.75" hidden="1" customHeight="1">
      <c r="A1345" s="3" t="s">
        <v>3090</v>
      </c>
      <c r="B1345" s="4"/>
      <c r="C1345" s="4"/>
      <c r="D1345" s="4"/>
      <c r="E1345" s="5"/>
    </row>
    <row r="1346" ht="15.75" hidden="1" customHeight="1">
      <c r="A1346" s="8"/>
      <c r="B1346" s="9"/>
      <c r="C1346" s="9"/>
      <c r="D1346" s="9"/>
      <c r="E1346" s="10"/>
    </row>
    <row r="1347" ht="15.75" hidden="1" customHeight="1">
      <c r="A1347" s="3" t="s">
        <v>3061</v>
      </c>
      <c r="B1347" s="4"/>
      <c r="C1347" s="4"/>
      <c r="D1347" s="4"/>
      <c r="E1347" s="5"/>
    </row>
    <row r="1348" ht="15.75" hidden="1" customHeight="1">
      <c r="A1348" s="8"/>
      <c r="B1348" s="9"/>
      <c r="C1348" s="9"/>
      <c r="D1348" s="9"/>
      <c r="E1348" s="10"/>
    </row>
    <row r="1349" ht="15.75" hidden="1" customHeight="1">
      <c r="A1349" s="11">
        <v>45796.0</v>
      </c>
      <c r="B1349" s="4"/>
      <c r="C1349" s="12" t="s">
        <v>3062</v>
      </c>
      <c r="D1349" s="13">
        <v>45802.0</v>
      </c>
      <c r="E1349" s="5"/>
    </row>
    <row r="1350" ht="15.75" hidden="1" customHeight="1">
      <c r="A1350" s="8"/>
      <c r="B1350" s="9"/>
      <c r="C1350" s="14"/>
      <c r="D1350" s="9"/>
      <c r="E1350" s="10"/>
    </row>
    <row r="1351" ht="15.75" hidden="1" customHeight="1">
      <c r="A1351" s="44" t="s">
        <v>3898</v>
      </c>
      <c r="B1351" s="5"/>
      <c r="C1351" s="14"/>
      <c r="D1351" s="45" t="s">
        <v>3899</v>
      </c>
      <c r="E1351" s="5"/>
    </row>
    <row r="1352" ht="15.75" hidden="1" customHeight="1">
      <c r="A1352" s="8"/>
      <c r="B1352" s="10"/>
      <c r="C1352" s="14"/>
      <c r="D1352" s="9"/>
      <c r="E1352" s="10"/>
    </row>
    <row r="1353" ht="15.75" hidden="1" customHeight="1">
      <c r="A1353" s="17" t="s">
        <v>3063</v>
      </c>
      <c r="B1353" s="4"/>
      <c r="C1353" s="4"/>
      <c r="D1353" s="4"/>
      <c r="E1353" s="5"/>
    </row>
    <row r="1354" ht="15.75" hidden="1" customHeight="1">
      <c r="A1354" s="18" t="s">
        <v>3064</v>
      </c>
      <c r="B1354" s="19" t="s">
        <v>3065</v>
      </c>
      <c r="C1354" s="20" t="s">
        <v>3066</v>
      </c>
      <c r="D1354" s="19" t="s">
        <v>3067</v>
      </c>
      <c r="E1354" s="21" t="s">
        <v>13</v>
      </c>
    </row>
    <row r="1355" ht="15.75" hidden="1" customHeight="1">
      <c r="A1355" s="22" t="s">
        <v>3068</v>
      </c>
      <c r="B1355" s="23">
        <v>30287.0</v>
      </c>
      <c r="C1355" s="24">
        <v>30277.0</v>
      </c>
      <c r="D1355" s="25">
        <v>-10.0</v>
      </c>
      <c r="E1355" s="33"/>
    </row>
    <row r="1356" ht="15.75" hidden="1" customHeight="1">
      <c r="A1356" s="22" t="s">
        <v>3069</v>
      </c>
      <c r="B1356" s="23">
        <v>32097.0</v>
      </c>
      <c r="C1356" s="24">
        <v>26890.0</v>
      </c>
      <c r="D1356" s="25">
        <v>-5207.0</v>
      </c>
      <c r="E1356" s="26" t="s">
        <v>4078</v>
      </c>
    </row>
    <row r="1357" ht="15.75" hidden="1" customHeight="1">
      <c r="A1357" s="22" t="s">
        <v>3070</v>
      </c>
      <c r="B1357" s="23">
        <v>280.0</v>
      </c>
      <c r="C1357" s="24">
        <v>280.0</v>
      </c>
      <c r="D1357" s="25">
        <v>0.0</v>
      </c>
      <c r="E1357" s="33"/>
    </row>
    <row r="1358" ht="15.75" hidden="1" customHeight="1">
      <c r="A1358" s="22" t="s">
        <v>3072</v>
      </c>
      <c r="B1358" s="23">
        <v>0.0</v>
      </c>
      <c r="C1358" s="24"/>
      <c r="D1358" s="25">
        <v>0.0</v>
      </c>
      <c r="E1358" s="33"/>
    </row>
    <row r="1359" ht="15.75" hidden="1" customHeight="1">
      <c r="A1359" s="27" t="s">
        <v>3074</v>
      </c>
      <c r="B1359" s="23">
        <v>0.0</v>
      </c>
      <c r="C1359" s="24"/>
      <c r="D1359" s="25">
        <v>0.0</v>
      </c>
      <c r="E1359" s="33"/>
    </row>
    <row r="1360" ht="15.75" hidden="1" customHeight="1">
      <c r="A1360" s="27" t="s">
        <v>3075</v>
      </c>
      <c r="B1360" s="23">
        <v>2835.0</v>
      </c>
      <c r="C1360" s="24">
        <v>2835.0</v>
      </c>
      <c r="D1360" s="25">
        <v>0.0</v>
      </c>
      <c r="E1360" s="33" t="s">
        <v>4079</v>
      </c>
    </row>
    <row r="1361" ht="15.75" hidden="1" customHeight="1">
      <c r="A1361" s="27" t="s">
        <v>3077</v>
      </c>
      <c r="B1361" s="23">
        <v>240.0</v>
      </c>
      <c r="C1361" s="24">
        <v>240.0</v>
      </c>
      <c r="D1361" s="25">
        <v>0.0</v>
      </c>
      <c r="E1361" s="26" t="s">
        <v>4080</v>
      </c>
    </row>
    <row r="1362" ht="15.75" hidden="1" customHeight="1">
      <c r="A1362" s="27" t="s">
        <v>3078</v>
      </c>
      <c r="B1362" s="23">
        <v>6880.0</v>
      </c>
      <c r="C1362" s="24">
        <v>6880.0</v>
      </c>
      <c r="D1362" s="25">
        <v>0.0</v>
      </c>
      <c r="E1362" s="33"/>
    </row>
    <row r="1363" ht="15.75" hidden="1" customHeight="1">
      <c r="A1363" s="28" t="s">
        <v>3079</v>
      </c>
      <c r="B1363" s="23">
        <v>126498.0</v>
      </c>
      <c r="C1363" s="23">
        <v>126844.0</v>
      </c>
      <c r="D1363" s="25">
        <v>346.0</v>
      </c>
      <c r="E1363" s="33"/>
    </row>
    <row r="1364" ht="15.75" hidden="1" customHeight="1">
      <c r="A1364" s="28" t="s">
        <v>3080</v>
      </c>
      <c r="B1364" s="23">
        <v>50174.0</v>
      </c>
      <c r="C1364" s="7">
        <v>50174.0</v>
      </c>
      <c r="D1364" s="25">
        <v>0.0</v>
      </c>
      <c r="E1364" s="33"/>
    </row>
    <row r="1365" ht="15.75" hidden="1" customHeight="1">
      <c r="A1365" s="28" t="s">
        <v>3081</v>
      </c>
      <c r="B1365" s="23">
        <v>122061.0</v>
      </c>
      <c r="C1365" s="7">
        <v>122061.0</v>
      </c>
      <c r="D1365" s="25">
        <v>0.0</v>
      </c>
      <c r="E1365" s="33"/>
    </row>
    <row r="1366" ht="15.75" hidden="1" customHeight="1">
      <c r="A1366" s="28" t="s">
        <v>3082</v>
      </c>
      <c r="B1366" s="23">
        <v>103619.0</v>
      </c>
      <c r="C1366" s="7">
        <v>103619.0</v>
      </c>
      <c r="D1366" s="25">
        <v>0.0</v>
      </c>
      <c r="E1366" s="33"/>
    </row>
    <row r="1367" ht="15.75" hidden="1" customHeight="1">
      <c r="A1367" s="28" t="s">
        <v>3084</v>
      </c>
      <c r="B1367" s="23">
        <v>1016.0</v>
      </c>
      <c r="C1367" s="7">
        <v>1016.0</v>
      </c>
      <c r="D1367" s="25">
        <v>0.0</v>
      </c>
      <c r="E1367" s="33"/>
    </row>
    <row r="1368" ht="15.75" hidden="1" customHeight="1">
      <c r="A1368" s="28" t="s">
        <v>3085</v>
      </c>
      <c r="B1368" s="23">
        <v>14969.0</v>
      </c>
      <c r="C1368" s="7">
        <v>14969.0</v>
      </c>
      <c r="D1368" s="25">
        <v>0.0</v>
      </c>
      <c r="E1368" s="33"/>
    </row>
    <row r="1369" ht="15.75" hidden="1" customHeight="1">
      <c r="A1369" s="29" t="s">
        <v>3086</v>
      </c>
      <c r="B1369" s="23">
        <v>475980.0</v>
      </c>
      <c r="C1369" s="7">
        <v>476326.0</v>
      </c>
      <c r="D1369" s="25">
        <v>346.0</v>
      </c>
      <c r="E1369" s="33"/>
    </row>
    <row r="1370" ht="15.75" hidden="1" customHeight="1">
      <c r="A1370" s="30" t="s">
        <v>3087</v>
      </c>
      <c r="B1370" s="34">
        <v>7.0</v>
      </c>
      <c r="C1370" s="35">
        <v>-5210.0</v>
      </c>
      <c r="D1370" s="49">
        <v>-5217.0</v>
      </c>
      <c r="E1370" s="37"/>
    </row>
    <row r="1371" ht="15.75" hidden="1" customHeight="1"/>
    <row r="1372" ht="15.75" hidden="1" customHeight="1"/>
    <row r="1373" ht="15.75" hidden="1" customHeight="1">
      <c r="A1373" s="3" t="s">
        <v>3090</v>
      </c>
      <c r="B1373" s="4"/>
      <c r="C1373" s="4"/>
      <c r="D1373" s="4"/>
      <c r="E1373" s="5"/>
    </row>
    <row r="1374" ht="15.75" hidden="1" customHeight="1">
      <c r="A1374" s="8"/>
      <c r="B1374" s="9"/>
      <c r="C1374" s="9"/>
      <c r="D1374" s="9"/>
      <c r="E1374" s="10"/>
    </row>
    <row r="1375" ht="15.75" hidden="1" customHeight="1">
      <c r="A1375" s="3" t="s">
        <v>3061</v>
      </c>
      <c r="B1375" s="4"/>
      <c r="C1375" s="4"/>
      <c r="D1375" s="4"/>
      <c r="E1375" s="5"/>
    </row>
    <row r="1376" ht="15.75" hidden="1" customHeight="1">
      <c r="A1376" s="8"/>
      <c r="B1376" s="9"/>
      <c r="C1376" s="9"/>
      <c r="D1376" s="9"/>
      <c r="E1376" s="10"/>
    </row>
    <row r="1377" ht="15.75" hidden="1" customHeight="1">
      <c r="A1377" s="11">
        <v>45803.0</v>
      </c>
      <c r="B1377" s="4"/>
      <c r="C1377" s="12" t="s">
        <v>3062</v>
      </c>
      <c r="D1377" s="13">
        <v>45808.0</v>
      </c>
      <c r="E1377" s="5"/>
    </row>
    <row r="1378" ht="15.75" hidden="1" customHeight="1">
      <c r="A1378" s="8"/>
      <c r="B1378" s="9"/>
      <c r="C1378" s="14"/>
      <c r="D1378" s="9"/>
      <c r="E1378" s="10"/>
    </row>
    <row r="1379" ht="15.75" hidden="1" customHeight="1">
      <c r="A1379" s="44" t="s">
        <v>3898</v>
      </c>
      <c r="B1379" s="5"/>
      <c r="C1379" s="14"/>
      <c r="D1379" s="45" t="s">
        <v>3907</v>
      </c>
      <c r="E1379" s="5"/>
    </row>
    <row r="1380" ht="15.75" hidden="1" customHeight="1">
      <c r="A1380" s="8"/>
      <c r="B1380" s="10"/>
      <c r="C1380" s="14"/>
      <c r="D1380" s="9"/>
      <c r="E1380" s="10"/>
    </row>
    <row r="1381" ht="15.75" hidden="1" customHeight="1">
      <c r="A1381" s="17" t="s">
        <v>3063</v>
      </c>
      <c r="B1381" s="4"/>
      <c r="C1381" s="4"/>
      <c r="D1381" s="4"/>
      <c r="E1381" s="5"/>
    </row>
    <row r="1382" ht="15.75" hidden="1" customHeight="1">
      <c r="A1382" s="18" t="s">
        <v>3064</v>
      </c>
      <c r="B1382" s="19" t="s">
        <v>3065</v>
      </c>
      <c r="C1382" s="20" t="s">
        <v>3066</v>
      </c>
      <c r="D1382" s="19" t="s">
        <v>3067</v>
      </c>
      <c r="E1382" s="21" t="s">
        <v>13</v>
      </c>
    </row>
    <row r="1383" ht="15.75" hidden="1" customHeight="1">
      <c r="A1383" s="22" t="s">
        <v>3068</v>
      </c>
      <c r="B1383" s="23">
        <v>28928.0</v>
      </c>
      <c r="C1383" s="24">
        <v>28930.0</v>
      </c>
      <c r="D1383" s="25">
        <v>2.0</v>
      </c>
      <c r="E1383" s="33"/>
    </row>
    <row r="1384" ht="15.75" hidden="1" customHeight="1">
      <c r="A1384" s="22" t="s">
        <v>3069</v>
      </c>
      <c r="B1384" s="23">
        <v>24862.0</v>
      </c>
      <c r="C1384" s="24">
        <v>24368.0</v>
      </c>
      <c r="D1384" s="25">
        <v>-494.0</v>
      </c>
      <c r="E1384" s="26"/>
    </row>
    <row r="1385" ht="15.75" hidden="1" customHeight="1">
      <c r="A1385" s="22" t="s">
        <v>3070</v>
      </c>
      <c r="B1385" s="23">
        <v>360.0</v>
      </c>
      <c r="C1385" s="24">
        <v>360.0</v>
      </c>
      <c r="D1385" s="25">
        <v>0.0</v>
      </c>
      <c r="E1385" s="33"/>
    </row>
    <row r="1386" ht="15.75" hidden="1" customHeight="1">
      <c r="A1386" s="22" t="s">
        <v>3072</v>
      </c>
      <c r="B1386" s="23">
        <v>0.0</v>
      </c>
      <c r="C1386" s="24"/>
      <c r="D1386" s="25">
        <v>0.0</v>
      </c>
      <c r="E1386" s="33"/>
    </row>
    <row r="1387" ht="15.75" hidden="1" customHeight="1">
      <c r="A1387" s="27" t="s">
        <v>3074</v>
      </c>
      <c r="B1387" s="23">
        <v>0.0</v>
      </c>
      <c r="C1387" s="24"/>
      <c r="D1387" s="25">
        <v>0.0</v>
      </c>
      <c r="E1387" s="33"/>
    </row>
    <row r="1388" ht="15.75" hidden="1" customHeight="1">
      <c r="A1388" s="27" t="s">
        <v>3075</v>
      </c>
      <c r="B1388" s="23">
        <v>0.0</v>
      </c>
      <c r="C1388" s="24"/>
      <c r="D1388" s="25">
        <v>0.0</v>
      </c>
      <c r="E1388" s="33"/>
    </row>
    <row r="1389" ht="15.75" hidden="1" customHeight="1">
      <c r="A1389" s="27" t="s">
        <v>3077</v>
      </c>
      <c r="B1389" s="23">
        <v>780.0</v>
      </c>
      <c r="C1389" s="24">
        <v>699.0</v>
      </c>
      <c r="D1389" s="25">
        <v>-81.0</v>
      </c>
      <c r="E1389" s="26"/>
    </row>
    <row r="1390" ht="15.75" hidden="1" customHeight="1">
      <c r="A1390" s="27" t="s">
        <v>3078</v>
      </c>
      <c r="B1390" s="23">
        <v>5640.0</v>
      </c>
      <c r="C1390" s="24">
        <v>5600.0</v>
      </c>
      <c r="D1390" s="25">
        <v>-40.0</v>
      </c>
      <c r="E1390" s="33"/>
    </row>
    <row r="1391" ht="15.75" hidden="1" customHeight="1">
      <c r="A1391" s="28" t="s">
        <v>3079</v>
      </c>
      <c r="B1391" s="23">
        <v>107656.0</v>
      </c>
      <c r="C1391" s="23">
        <v>108274.0</v>
      </c>
      <c r="D1391" s="25">
        <v>618.0</v>
      </c>
      <c r="E1391" s="33"/>
    </row>
    <row r="1392" ht="15.75" hidden="1" customHeight="1">
      <c r="A1392" s="28" t="s">
        <v>3080</v>
      </c>
      <c r="B1392" s="23">
        <v>39248.0</v>
      </c>
      <c r="C1392" s="7">
        <v>39248.0</v>
      </c>
      <c r="D1392" s="25">
        <v>0.0</v>
      </c>
      <c r="E1392" s="33"/>
    </row>
    <row r="1393" ht="15.75" hidden="1" customHeight="1">
      <c r="A1393" s="28" t="s">
        <v>3081</v>
      </c>
      <c r="B1393" s="23">
        <v>97612.0</v>
      </c>
      <c r="C1393" s="7">
        <v>97612.0</v>
      </c>
      <c r="D1393" s="25">
        <v>0.0</v>
      </c>
      <c r="E1393" s="33"/>
    </row>
    <row r="1394" ht="15.75" hidden="1" customHeight="1">
      <c r="A1394" s="28" t="s">
        <v>3082</v>
      </c>
      <c r="B1394" s="23">
        <v>88406.0</v>
      </c>
      <c r="C1394" s="7">
        <v>88406.0</v>
      </c>
      <c r="D1394" s="25">
        <v>0.0</v>
      </c>
      <c r="E1394" s="33"/>
    </row>
    <row r="1395" ht="15.75" hidden="1" customHeight="1">
      <c r="A1395" s="28" t="s">
        <v>3084</v>
      </c>
      <c r="B1395" s="23">
        <v>1320.0</v>
      </c>
      <c r="C1395" s="7">
        <v>1320.0</v>
      </c>
      <c r="D1395" s="25">
        <v>0.0</v>
      </c>
      <c r="E1395" s="33"/>
    </row>
    <row r="1396" ht="15.75" hidden="1" customHeight="1">
      <c r="A1396" s="28" t="s">
        <v>3085</v>
      </c>
      <c r="B1396" s="23">
        <v>11494.0</v>
      </c>
      <c r="C1396" s="7">
        <v>11494.0</v>
      </c>
      <c r="D1396" s="25">
        <v>0.0</v>
      </c>
      <c r="E1396" s="33"/>
    </row>
    <row r="1397" ht="15.75" hidden="1" customHeight="1">
      <c r="A1397" s="29" t="s">
        <v>3086</v>
      </c>
      <c r="B1397" s="23">
        <v>394791.0</v>
      </c>
      <c r="C1397" s="7">
        <v>395409.0</v>
      </c>
      <c r="D1397" s="25">
        <v>618.0</v>
      </c>
      <c r="E1397" s="33"/>
    </row>
    <row r="1398" ht="15.75" hidden="1" customHeight="1">
      <c r="A1398" s="30" t="s">
        <v>3087</v>
      </c>
      <c r="B1398" s="34">
        <v>21.0</v>
      </c>
      <c r="C1398" s="35">
        <v>-592.0</v>
      </c>
      <c r="D1398" s="49">
        <v>-613.0</v>
      </c>
      <c r="E1398" s="37"/>
    </row>
    <row r="1399" ht="15.75" hidden="1" customHeight="1"/>
    <row r="1400" ht="15.75" hidden="1" customHeight="1"/>
    <row r="1401" ht="15.75" hidden="1" customHeight="1">
      <c r="A1401" s="3" t="s">
        <v>3090</v>
      </c>
      <c r="B1401" s="4"/>
      <c r="C1401" s="4"/>
      <c r="D1401" s="4"/>
      <c r="E1401" s="5"/>
    </row>
    <row r="1402" ht="15.75" hidden="1" customHeight="1">
      <c r="A1402" s="8"/>
      <c r="B1402" s="9"/>
      <c r="C1402" s="9"/>
      <c r="D1402" s="9"/>
      <c r="E1402" s="10"/>
    </row>
    <row r="1403" ht="15.75" hidden="1" customHeight="1">
      <c r="A1403" s="3" t="s">
        <v>3061</v>
      </c>
      <c r="B1403" s="4"/>
      <c r="C1403" s="4"/>
      <c r="D1403" s="4"/>
      <c r="E1403" s="5"/>
    </row>
    <row r="1404" ht="15.75" hidden="1" customHeight="1">
      <c r="A1404" s="8"/>
      <c r="B1404" s="9"/>
      <c r="C1404" s="9"/>
      <c r="D1404" s="9"/>
      <c r="E1404" s="10"/>
    </row>
    <row r="1405" ht="15.75" hidden="1" customHeight="1">
      <c r="A1405" s="11">
        <v>45809.0</v>
      </c>
      <c r="B1405" s="4"/>
      <c r="C1405" s="12" t="s">
        <v>3062</v>
      </c>
      <c r="D1405" s="13">
        <v>45809.0</v>
      </c>
      <c r="E1405" s="5"/>
    </row>
    <row r="1406" ht="15.75" hidden="1" customHeight="1">
      <c r="A1406" s="8"/>
      <c r="B1406" s="9"/>
      <c r="C1406" s="14"/>
      <c r="D1406" s="9"/>
      <c r="E1406" s="10"/>
    </row>
    <row r="1407" ht="15.75" hidden="1" customHeight="1">
      <c r="A1407" s="44" t="s">
        <v>3899</v>
      </c>
      <c r="B1407" s="5"/>
      <c r="C1407" s="14"/>
      <c r="D1407" s="45" t="s">
        <v>3899</v>
      </c>
      <c r="E1407" s="5"/>
    </row>
    <row r="1408" ht="15.75" hidden="1" customHeight="1">
      <c r="A1408" s="8"/>
      <c r="B1408" s="10"/>
      <c r="C1408" s="14"/>
      <c r="D1408" s="9"/>
      <c r="E1408" s="10"/>
    </row>
    <row r="1409" ht="15.75" hidden="1" customHeight="1">
      <c r="A1409" s="17" t="s">
        <v>3063</v>
      </c>
      <c r="B1409" s="4"/>
      <c r="C1409" s="4"/>
      <c r="D1409" s="4"/>
      <c r="E1409" s="5"/>
    </row>
    <row r="1410" ht="15.75" hidden="1" customHeight="1">
      <c r="A1410" s="18" t="s">
        <v>3064</v>
      </c>
      <c r="B1410" s="19" t="s">
        <v>3065</v>
      </c>
      <c r="C1410" s="20" t="s">
        <v>3066</v>
      </c>
      <c r="D1410" s="19" t="s">
        <v>3067</v>
      </c>
      <c r="E1410" s="21" t="s">
        <v>13</v>
      </c>
    </row>
    <row r="1411" ht="15.75" hidden="1" customHeight="1">
      <c r="A1411" s="22" t="s">
        <v>3068</v>
      </c>
      <c r="B1411" s="23">
        <v>4296.0</v>
      </c>
      <c r="C1411" s="24">
        <v>4296.0</v>
      </c>
      <c r="D1411" s="25">
        <v>0.0</v>
      </c>
      <c r="E1411" s="33"/>
    </row>
    <row r="1412" ht="15.75" hidden="1" customHeight="1">
      <c r="A1412" s="22" t="s">
        <v>3069</v>
      </c>
      <c r="B1412" s="23">
        <v>5004.0</v>
      </c>
      <c r="C1412" s="24">
        <v>5004.0</v>
      </c>
      <c r="D1412" s="25">
        <v>0.0</v>
      </c>
      <c r="E1412" s="26"/>
    </row>
    <row r="1413" ht="15.75" hidden="1" customHeight="1">
      <c r="A1413" s="22" t="s">
        <v>3070</v>
      </c>
      <c r="B1413" s="23">
        <v>0.0</v>
      </c>
      <c r="C1413" s="24"/>
      <c r="D1413" s="25">
        <v>0.0</v>
      </c>
      <c r="E1413" s="33"/>
    </row>
    <row r="1414" ht="15.75" hidden="1" customHeight="1">
      <c r="A1414" s="22" t="s">
        <v>3072</v>
      </c>
      <c r="B1414" s="23">
        <v>0.0</v>
      </c>
      <c r="C1414" s="24"/>
      <c r="D1414" s="25">
        <v>0.0</v>
      </c>
      <c r="E1414" s="33"/>
    </row>
    <row r="1415" ht="15.75" hidden="1" customHeight="1">
      <c r="A1415" s="27" t="s">
        <v>3074</v>
      </c>
      <c r="B1415" s="23">
        <v>0.0</v>
      </c>
      <c r="C1415" s="24"/>
      <c r="D1415" s="25">
        <v>0.0</v>
      </c>
      <c r="E1415" s="33"/>
    </row>
    <row r="1416" ht="15.75" hidden="1" customHeight="1">
      <c r="A1416" s="27" t="s">
        <v>3075</v>
      </c>
      <c r="B1416" s="23">
        <v>0.0</v>
      </c>
      <c r="C1416" s="24"/>
      <c r="D1416" s="25">
        <v>0.0</v>
      </c>
      <c r="E1416" s="33"/>
    </row>
    <row r="1417" ht="15.75" hidden="1" customHeight="1">
      <c r="A1417" s="27" t="s">
        <v>3077</v>
      </c>
      <c r="B1417" s="23">
        <v>0.0</v>
      </c>
      <c r="C1417" s="24"/>
      <c r="D1417" s="25">
        <v>0.0</v>
      </c>
      <c r="E1417" s="26"/>
    </row>
    <row r="1418" ht="15.75" hidden="1" customHeight="1">
      <c r="A1418" s="27" t="s">
        <v>3078</v>
      </c>
      <c r="B1418" s="23">
        <v>920.0</v>
      </c>
      <c r="C1418" s="24">
        <v>920.0</v>
      </c>
      <c r="D1418" s="25">
        <v>0.0</v>
      </c>
      <c r="E1418" s="33"/>
    </row>
    <row r="1419" ht="15.75" hidden="1" customHeight="1">
      <c r="A1419" s="28" t="s">
        <v>3079</v>
      </c>
      <c r="B1419" s="23">
        <v>13348.0</v>
      </c>
      <c r="C1419" s="23">
        <v>13348.0</v>
      </c>
      <c r="D1419" s="25">
        <v>0.0</v>
      </c>
      <c r="E1419" s="33"/>
    </row>
    <row r="1420" ht="15.75" hidden="1" customHeight="1">
      <c r="A1420" s="28" t="s">
        <v>3080</v>
      </c>
      <c r="B1420" s="23">
        <v>9433.0</v>
      </c>
      <c r="C1420" s="7">
        <v>9433.0</v>
      </c>
      <c r="D1420" s="25">
        <v>0.0</v>
      </c>
      <c r="E1420" s="33"/>
    </row>
    <row r="1421" ht="15.75" hidden="1" customHeight="1">
      <c r="A1421" s="28" t="s">
        <v>3081</v>
      </c>
      <c r="B1421" s="23">
        <v>20795.0</v>
      </c>
      <c r="C1421" s="7">
        <v>20795.0</v>
      </c>
      <c r="D1421" s="25">
        <v>0.0</v>
      </c>
      <c r="E1421" s="33"/>
    </row>
    <row r="1422" ht="15.75" hidden="1" customHeight="1">
      <c r="A1422" s="28" t="s">
        <v>3082</v>
      </c>
      <c r="B1422" s="23">
        <v>17960.0</v>
      </c>
      <c r="C1422" s="7">
        <v>17960.0</v>
      </c>
      <c r="D1422" s="25">
        <v>0.0</v>
      </c>
      <c r="E1422" s="33"/>
    </row>
    <row r="1423" ht="15.75" hidden="1" customHeight="1">
      <c r="A1423" s="28" t="s">
        <v>3084</v>
      </c>
      <c r="B1423" s="23">
        <v>756.0</v>
      </c>
      <c r="C1423" s="7">
        <v>756.0</v>
      </c>
      <c r="D1423" s="25">
        <v>0.0</v>
      </c>
      <c r="E1423" s="33"/>
    </row>
    <row r="1424" ht="15.75" hidden="1" customHeight="1">
      <c r="A1424" s="28" t="s">
        <v>3085</v>
      </c>
      <c r="B1424" s="23">
        <v>1142.0</v>
      </c>
      <c r="C1424" s="7">
        <v>1142.0</v>
      </c>
      <c r="D1424" s="25">
        <v>0.0</v>
      </c>
      <c r="E1424" s="33"/>
    </row>
    <row r="1425" ht="15.75" hidden="1" customHeight="1">
      <c r="A1425" s="29" t="s">
        <v>3086</v>
      </c>
      <c r="B1425" s="23">
        <v>72511.5</v>
      </c>
      <c r="C1425" s="7">
        <v>72511.5</v>
      </c>
      <c r="D1425" s="25">
        <v>0.0</v>
      </c>
      <c r="E1425" s="33"/>
    </row>
    <row r="1426" ht="15.75" hidden="1" customHeight="1">
      <c r="A1426" s="30" t="s">
        <v>3087</v>
      </c>
      <c r="B1426" s="34">
        <v>0.5</v>
      </c>
      <c r="C1426" s="35">
        <v>0.5</v>
      </c>
      <c r="D1426" s="49">
        <v>0.0</v>
      </c>
      <c r="E1426" s="37"/>
    </row>
    <row r="1427" ht="15.75" hidden="1" customHeight="1"/>
    <row r="1428" ht="15.75" hidden="1" customHeight="1"/>
    <row r="1429" ht="15.75" hidden="1" customHeight="1">
      <c r="A1429" s="3" t="s">
        <v>3090</v>
      </c>
      <c r="B1429" s="4"/>
      <c r="C1429" s="4"/>
      <c r="D1429" s="4"/>
      <c r="E1429" s="5"/>
    </row>
    <row r="1430" ht="15.75" hidden="1" customHeight="1">
      <c r="A1430" s="8"/>
      <c r="B1430" s="9"/>
      <c r="C1430" s="9"/>
      <c r="D1430" s="9"/>
      <c r="E1430" s="10"/>
    </row>
    <row r="1431" ht="15.75" hidden="1" customHeight="1">
      <c r="A1431" s="3" t="s">
        <v>3061</v>
      </c>
      <c r="B1431" s="4"/>
      <c r="C1431" s="4"/>
      <c r="D1431" s="4"/>
      <c r="E1431" s="5"/>
    </row>
    <row r="1432" ht="15.75" hidden="1" customHeight="1">
      <c r="A1432" s="8"/>
      <c r="B1432" s="9"/>
      <c r="C1432" s="9"/>
      <c r="D1432" s="9"/>
      <c r="E1432" s="10"/>
    </row>
    <row r="1433" ht="15.75" hidden="1" customHeight="1">
      <c r="A1433" s="11">
        <v>45810.0</v>
      </c>
      <c r="B1433" s="4"/>
      <c r="C1433" s="12" t="s">
        <v>3062</v>
      </c>
      <c r="D1433" s="13">
        <v>45816.0</v>
      </c>
      <c r="E1433" s="5"/>
    </row>
    <row r="1434" ht="15.75" hidden="1" customHeight="1">
      <c r="A1434" s="8"/>
      <c r="B1434" s="9"/>
      <c r="C1434" s="14"/>
      <c r="D1434" s="9"/>
      <c r="E1434" s="10"/>
    </row>
    <row r="1435" ht="15.75" hidden="1" customHeight="1">
      <c r="A1435" s="44" t="s">
        <v>3898</v>
      </c>
      <c r="B1435" s="5"/>
      <c r="C1435" s="14"/>
      <c r="D1435" s="45" t="s">
        <v>3899</v>
      </c>
      <c r="E1435" s="5"/>
    </row>
    <row r="1436" ht="15.75" hidden="1" customHeight="1">
      <c r="A1436" s="8"/>
      <c r="B1436" s="10"/>
      <c r="C1436" s="14"/>
      <c r="D1436" s="9"/>
      <c r="E1436" s="10"/>
    </row>
    <row r="1437" ht="15.75" hidden="1" customHeight="1">
      <c r="A1437" s="17" t="s">
        <v>3063</v>
      </c>
      <c r="B1437" s="4"/>
      <c r="C1437" s="4"/>
      <c r="D1437" s="4"/>
      <c r="E1437" s="5"/>
    </row>
    <row r="1438" ht="15.75" hidden="1" customHeight="1">
      <c r="A1438" s="18" t="s">
        <v>3064</v>
      </c>
      <c r="B1438" s="19" t="s">
        <v>3065</v>
      </c>
      <c r="C1438" s="20" t="s">
        <v>3066</v>
      </c>
      <c r="D1438" s="19" t="s">
        <v>3067</v>
      </c>
      <c r="E1438" s="21" t="s">
        <v>13</v>
      </c>
    </row>
    <row r="1439" ht="15.75" hidden="1" customHeight="1">
      <c r="A1439" s="22" t="s">
        <v>3068</v>
      </c>
      <c r="B1439" s="23">
        <v>24388.0</v>
      </c>
      <c r="C1439" s="24">
        <v>24088.0</v>
      </c>
      <c r="D1439" s="25">
        <v>-300.0</v>
      </c>
      <c r="E1439" s="33"/>
    </row>
    <row r="1440" ht="15.75" hidden="1" customHeight="1">
      <c r="A1440" s="22" t="s">
        <v>3069</v>
      </c>
      <c r="B1440" s="23">
        <v>32311.0</v>
      </c>
      <c r="C1440" s="24">
        <v>32311.0</v>
      </c>
      <c r="D1440" s="25">
        <v>0.0</v>
      </c>
      <c r="E1440" s="26"/>
    </row>
    <row r="1441" ht="15.75" hidden="1" customHeight="1">
      <c r="A1441" s="22" t="s">
        <v>3070</v>
      </c>
      <c r="B1441" s="23">
        <v>1155.0</v>
      </c>
      <c r="C1441" s="24">
        <v>1155.0</v>
      </c>
      <c r="D1441" s="25">
        <v>0.0</v>
      </c>
      <c r="E1441" s="33"/>
    </row>
    <row r="1442" ht="15.75" hidden="1" customHeight="1">
      <c r="A1442" s="22" t="s">
        <v>3072</v>
      </c>
      <c r="B1442" s="23">
        <v>0.0</v>
      </c>
      <c r="C1442" s="24"/>
      <c r="D1442" s="25">
        <v>0.0</v>
      </c>
      <c r="E1442" s="33"/>
    </row>
    <row r="1443" ht="15.75" hidden="1" customHeight="1">
      <c r="A1443" s="27" t="s">
        <v>3074</v>
      </c>
      <c r="B1443" s="23">
        <v>0.0</v>
      </c>
      <c r="C1443" s="24"/>
      <c r="D1443" s="25">
        <v>0.0</v>
      </c>
      <c r="E1443" s="33"/>
    </row>
    <row r="1444" ht="15.75" hidden="1" customHeight="1">
      <c r="A1444" s="27" t="s">
        <v>3075</v>
      </c>
      <c r="B1444" s="23">
        <v>0.0</v>
      </c>
      <c r="C1444" s="24"/>
      <c r="D1444" s="25">
        <v>0.0</v>
      </c>
      <c r="E1444" s="33"/>
    </row>
    <row r="1445" ht="15.75" hidden="1" customHeight="1">
      <c r="A1445" s="27" t="s">
        <v>3077</v>
      </c>
      <c r="B1445" s="23">
        <v>0.0</v>
      </c>
      <c r="C1445" s="24"/>
      <c r="D1445" s="25">
        <v>0.0</v>
      </c>
      <c r="E1445" s="26"/>
    </row>
    <row r="1446" ht="15.75" hidden="1" customHeight="1">
      <c r="A1446" s="27" t="s">
        <v>3078</v>
      </c>
      <c r="B1446" s="23">
        <v>7160.0</v>
      </c>
      <c r="C1446" s="24">
        <v>6400.0</v>
      </c>
      <c r="D1446" s="25">
        <v>-760.0</v>
      </c>
      <c r="E1446" s="33"/>
    </row>
    <row r="1447" ht="15.75" hidden="1" customHeight="1">
      <c r="A1447" s="28" t="s">
        <v>3079</v>
      </c>
      <c r="B1447" s="23">
        <v>134240.0</v>
      </c>
      <c r="C1447" s="23">
        <v>134240.0</v>
      </c>
      <c r="D1447" s="25">
        <v>0.0</v>
      </c>
      <c r="E1447" s="33"/>
    </row>
    <row r="1448" ht="15.75" hidden="1" customHeight="1">
      <c r="A1448" s="28" t="s">
        <v>3080</v>
      </c>
      <c r="B1448" s="23">
        <v>45614.0</v>
      </c>
      <c r="C1448" s="7">
        <v>45614.0</v>
      </c>
      <c r="D1448" s="25">
        <v>0.0</v>
      </c>
      <c r="E1448" s="33"/>
    </row>
    <row r="1449" ht="15.75" hidden="1" customHeight="1">
      <c r="A1449" s="28" t="s">
        <v>3081</v>
      </c>
      <c r="B1449" s="23">
        <v>102382.0</v>
      </c>
      <c r="C1449" s="7">
        <v>101565.0</v>
      </c>
      <c r="D1449" s="25">
        <v>-817.0</v>
      </c>
      <c r="E1449" s="33"/>
    </row>
    <row r="1450" ht="15.75" hidden="1" customHeight="1">
      <c r="A1450" s="28" t="s">
        <v>3082</v>
      </c>
      <c r="B1450" s="23">
        <v>104764.0</v>
      </c>
      <c r="C1450" s="7">
        <v>104764.0</v>
      </c>
      <c r="D1450" s="25">
        <v>0.0</v>
      </c>
      <c r="E1450" s="33"/>
    </row>
    <row r="1451" ht="15.75" hidden="1" customHeight="1">
      <c r="A1451" s="28" t="s">
        <v>3084</v>
      </c>
      <c r="B1451" s="23">
        <v>1727.0</v>
      </c>
      <c r="C1451" s="7">
        <v>1727.0</v>
      </c>
      <c r="D1451" s="25">
        <v>0.0</v>
      </c>
      <c r="E1451" s="33"/>
    </row>
    <row r="1452" ht="15.75" hidden="1" customHeight="1">
      <c r="A1452" s="28" t="s">
        <v>3085</v>
      </c>
      <c r="B1452" s="23">
        <v>16631.0</v>
      </c>
      <c r="C1452" s="7">
        <v>16631.0</v>
      </c>
      <c r="D1452" s="25">
        <v>0.0</v>
      </c>
      <c r="E1452" s="33"/>
    </row>
    <row r="1453" ht="15.75" hidden="1" customHeight="1">
      <c r="A1453" s="29" t="s">
        <v>3086</v>
      </c>
      <c r="B1453" s="23">
        <v>453734.2</v>
      </c>
      <c r="C1453" s="7">
        <v>452917.2</v>
      </c>
      <c r="D1453" s="25">
        <v>-817.0</v>
      </c>
      <c r="E1453" s="33"/>
    </row>
    <row r="1454" ht="15.75" hidden="1" customHeight="1">
      <c r="A1454" s="30" t="s">
        <v>3087</v>
      </c>
      <c r="B1454" s="34">
        <v>6.80000000000291</v>
      </c>
      <c r="C1454" s="35">
        <v>-1053.2000000000116</v>
      </c>
      <c r="D1454" s="49">
        <v>-1060.0000000000146</v>
      </c>
      <c r="E1454" s="37"/>
    </row>
    <row r="1455" ht="15.75" hidden="1" customHeight="1"/>
    <row r="1456" ht="15.75" hidden="1" customHeight="1"/>
    <row r="1457" ht="15.75" hidden="1" customHeight="1">
      <c r="A1457" s="3" t="s">
        <v>3090</v>
      </c>
      <c r="B1457" s="4"/>
      <c r="C1457" s="4"/>
      <c r="D1457" s="4"/>
      <c r="E1457" s="5"/>
    </row>
    <row r="1458" ht="15.75" hidden="1" customHeight="1">
      <c r="A1458" s="8"/>
      <c r="B1458" s="9"/>
      <c r="C1458" s="9"/>
      <c r="D1458" s="9"/>
      <c r="E1458" s="10"/>
    </row>
    <row r="1459" ht="15.75" hidden="1" customHeight="1">
      <c r="A1459" s="3" t="s">
        <v>3061</v>
      </c>
      <c r="B1459" s="4"/>
      <c r="C1459" s="4"/>
      <c r="D1459" s="4"/>
      <c r="E1459" s="5"/>
    </row>
    <row r="1460" ht="15.75" hidden="1" customHeight="1">
      <c r="A1460" s="8"/>
      <c r="B1460" s="9"/>
      <c r="C1460" s="9"/>
      <c r="D1460" s="9"/>
      <c r="E1460" s="10"/>
    </row>
    <row r="1461" ht="15.75" hidden="1" customHeight="1">
      <c r="A1461" s="11">
        <v>45817.0</v>
      </c>
      <c r="B1461" s="4"/>
      <c r="C1461" s="12" t="s">
        <v>3062</v>
      </c>
      <c r="D1461" s="13">
        <v>45823.0</v>
      </c>
      <c r="E1461" s="5"/>
    </row>
    <row r="1462" ht="15.75" hidden="1" customHeight="1">
      <c r="A1462" s="8"/>
      <c r="B1462" s="9"/>
      <c r="C1462" s="14"/>
      <c r="D1462" s="9"/>
      <c r="E1462" s="10"/>
    </row>
    <row r="1463" ht="15.75" hidden="1" customHeight="1">
      <c r="A1463" s="44" t="s">
        <v>3898</v>
      </c>
      <c r="B1463" s="5"/>
      <c r="C1463" s="14"/>
      <c r="D1463" s="45" t="s">
        <v>3899</v>
      </c>
      <c r="E1463" s="5"/>
    </row>
    <row r="1464" ht="15.75" hidden="1" customHeight="1">
      <c r="A1464" s="8"/>
      <c r="B1464" s="10"/>
      <c r="C1464" s="14"/>
      <c r="D1464" s="9"/>
      <c r="E1464" s="10"/>
    </row>
    <row r="1465" ht="15.75" hidden="1" customHeight="1">
      <c r="A1465" s="17" t="s">
        <v>3063</v>
      </c>
      <c r="B1465" s="4"/>
      <c r="C1465" s="4"/>
      <c r="D1465" s="4"/>
      <c r="E1465" s="5"/>
    </row>
    <row r="1466" ht="15.75" hidden="1" customHeight="1">
      <c r="A1466" s="18" t="s">
        <v>3064</v>
      </c>
      <c r="B1466" s="19" t="s">
        <v>3065</v>
      </c>
      <c r="C1466" s="20" t="s">
        <v>3066</v>
      </c>
      <c r="D1466" s="19" t="s">
        <v>3067</v>
      </c>
      <c r="E1466" s="21" t="s">
        <v>13</v>
      </c>
    </row>
    <row r="1467" ht="15.75" hidden="1" customHeight="1">
      <c r="A1467" s="22" t="s">
        <v>3068</v>
      </c>
      <c r="B1467" s="23">
        <v>34838.0</v>
      </c>
      <c r="C1467" s="24">
        <v>34838.0</v>
      </c>
      <c r="D1467" s="25">
        <v>0.0</v>
      </c>
      <c r="E1467" s="33"/>
    </row>
    <row r="1468" ht="15.75" hidden="1" customHeight="1">
      <c r="A1468" s="22" t="s">
        <v>3069</v>
      </c>
      <c r="B1468" s="23">
        <v>36819.0</v>
      </c>
      <c r="C1468" s="24">
        <v>36819.0</v>
      </c>
      <c r="D1468" s="25">
        <v>0.0</v>
      </c>
      <c r="E1468" s="26"/>
    </row>
    <row r="1469" ht="15.75" hidden="1" customHeight="1">
      <c r="A1469" s="22" t="s">
        <v>3070</v>
      </c>
      <c r="B1469" s="23">
        <v>0.0</v>
      </c>
      <c r="C1469" s="24"/>
      <c r="D1469" s="25">
        <v>0.0</v>
      </c>
      <c r="E1469" s="33"/>
    </row>
    <row r="1470" ht="15.75" hidden="1" customHeight="1">
      <c r="A1470" s="22" t="s">
        <v>3072</v>
      </c>
      <c r="B1470" s="23">
        <v>0.0</v>
      </c>
      <c r="C1470" s="24"/>
      <c r="D1470" s="25">
        <v>0.0</v>
      </c>
      <c r="E1470" s="33"/>
    </row>
    <row r="1471" ht="15.75" hidden="1" customHeight="1">
      <c r="A1471" s="27" t="s">
        <v>3074</v>
      </c>
      <c r="B1471" s="23">
        <v>0.0</v>
      </c>
      <c r="C1471" s="24"/>
      <c r="D1471" s="25">
        <v>0.0</v>
      </c>
      <c r="E1471" s="33"/>
    </row>
    <row r="1472" ht="15.75" hidden="1" customHeight="1">
      <c r="A1472" s="27" t="s">
        <v>3075</v>
      </c>
      <c r="B1472" s="23">
        <v>70.0</v>
      </c>
      <c r="C1472" s="24">
        <v>70.0</v>
      </c>
      <c r="D1472" s="25">
        <v>0.0</v>
      </c>
      <c r="E1472" s="33" t="s">
        <v>4081</v>
      </c>
    </row>
    <row r="1473" ht="15.75" hidden="1" customHeight="1">
      <c r="A1473" s="27" t="s">
        <v>3077</v>
      </c>
      <c r="B1473" s="23">
        <v>227.0</v>
      </c>
      <c r="C1473" s="24">
        <v>227.0</v>
      </c>
      <c r="D1473" s="25">
        <v>0.0</v>
      </c>
      <c r="E1473" s="26" t="s">
        <v>4082</v>
      </c>
    </row>
    <row r="1474" ht="15.75" hidden="1" customHeight="1">
      <c r="A1474" s="27" t="s">
        <v>3078</v>
      </c>
      <c r="B1474" s="23">
        <v>6040.0</v>
      </c>
      <c r="C1474" s="24">
        <v>5960.0</v>
      </c>
      <c r="D1474" s="25">
        <v>-80.0</v>
      </c>
      <c r="E1474" s="33"/>
    </row>
    <row r="1475" ht="15.75" hidden="1" customHeight="1">
      <c r="A1475" s="28" t="s">
        <v>3079</v>
      </c>
      <c r="B1475" s="23">
        <v>126463.0</v>
      </c>
      <c r="C1475" s="23">
        <v>126463.0</v>
      </c>
      <c r="D1475" s="25">
        <v>0.0</v>
      </c>
      <c r="E1475" s="33"/>
    </row>
    <row r="1476" ht="15.75" hidden="1" customHeight="1">
      <c r="A1476" s="28" t="s">
        <v>3080</v>
      </c>
      <c r="B1476" s="23">
        <v>48023.0</v>
      </c>
      <c r="C1476" s="7">
        <v>48023.0</v>
      </c>
      <c r="D1476" s="25">
        <v>0.0</v>
      </c>
      <c r="E1476" s="33"/>
    </row>
    <row r="1477" ht="15.75" hidden="1" customHeight="1">
      <c r="A1477" s="28" t="s">
        <v>3081</v>
      </c>
      <c r="B1477" s="23">
        <v>119680.0</v>
      </c>
      <c r="C1477" s="7">
        <v>119381.0</v>
      </c>
      <c r="D1477" s="25">
        <v>-299.0</v>
      </c>
      <c r="E1477" s="33"/>
    </row>
    <row r="1478" ht="15.75" hidden="1" customHeight="1">
      <c r="A1478" s="28" t="s">
        <v>3082</v>
      </c>
      <c r="B1478" s="23">
        <v>99224.0</v>
      </c>
      <c r="C1478" s="7">
        <v>99224.0</v>
      </c>
      <c r="D1478" s="25">
        <v>0.0</v>
      </c>
      <c r="E1478" s="33"/>
    </row>
    <row r="1479" ht="15.75" hidden="1" customHeight="1">
      <c r="A1479" s="28" t="s">
        <v>3084</v>
      </c>
      <c r="B1479" s="23">
        <v>3397.0</v>
      </c>
      <c r="C1479" s="7">
        <v>3397.0</v>
      </c>
      <c r="D1479" s="25">
        <v>0.0</v>
      </c>
      <c r="E1479" s="33"/>
    </row>
    <row r="1480" ht="15.75" hidden="1" customHeight="1">
      <c r="A1480" s="28" t="s">
        <v>3085</v>
      </c>
      <c r="B1480" s="23">
        <v>12763.0</v>
      </c>
      <c r="C1480" s="7">
        <v>12060.0</v>
      </c>
      <c r="D1480" s="25">
        <v>-703.0</v>
      </c>
      <c r="E1480" s="33"/>
    </row>
    <row r="1481" ht="15.75" hidden="1" customHeight="1">
      <c r="A1481" s="29" t="s">
        <v>3086</v>
      </c>
      <c r="B1481" s="23">
        <v>474754.1</v>
      </c>
      <c r="C1481" s="7">
        <v>473752.1</v>
      </c>
      <c r="D1481" s="25">
        <v>-1002.0</v>
      </c>
      <c r="E1481" s="33"/>
    </row>
    <row r="1482" ht="15.75" hidden="1" customHeight="1">
      <c r="A1482" s="30" t="s">
        <v>3087</v>
      </c>
      <c r="B1482" s="34">
        <v>26.900000000001455</v>
      </c>
      <c r="C1482" s="35">
        <v>649.9000000000233</v>
      </c>
      <c r="D1482" s="49">
        <v>623.0000000000218</v>
      </c>
      <c r="E1482" s="37"/>
    </row>
    <row r="1483" ht="15.75" hidden="1" customHeight="1"/>
    <row r="1484" ht="15.75" hidden="1" customHeight="1"/>
    <row r="1485" ht="15.75" hidden="1" customHeight="1">
      <c r="A1485" s="3" t="s">
        <v>3090</v>
      </c>
      <c r="B1485" s="4"/>
      <c r="C1485" s="4"/>
      <c r="D1485" s="4"/>
      <c r="E1485" s="5"/>
    </row>
    <row r="1486" ht="15.75" hidden="1" customHeight="1">
      <c r="A1486" s="8"/>
      <c r="B1486" s="9"/>
      <c r="C1486" s="9"/>
      <c r="D1486" s="9"/>
      <c r="E1486" s="10"/>
    </row>
    <row r="1487" ht="15.75" hidden="1" customHeight="1">
      <c r="A1487" s="3" t="s">
        <v>3061</v>
      </c>
      <c r="B1487" s="4"/>
      <c r="C1487" s="4"/>
      <c r="D1487" s="4"/>
      <c r="E1487" s="5"/>
    </row>
    <row r="1488" ht="15.75" hidden="1" customHeight="1">
      <c r="A1488" s="8"/>
      <c r="B1488" s="9"/>
      <c r="C1488" s="9"/>
      <c r="D1488" s="9"/>
      <c r="E1488" s="10"/>
    </row>
    <row r="1489" ht="15.75" hidden="1" customHeight="1">
      <c r="A1489" s="11">
        <v>45824.0</v>
      </c>
      <c r="B1489" s="4"/>
      <c r="C1489" s="12" t="s">
        <v>3062</v>
      </c>
      <c r="D1489" s="13">
        <v>45830.0</v>
      </c>
      <c r="E1489" s="5"/>
    </row>
    <row r="1490" ht="15.75" hidden="1" customHeight="1">
      <c r="A1490" s="8"/>
      <c r="B1490" s="9"/>
      <c r="C1490" s="14"/>
      <c r="D1490" s="9"/>
      <c r="E1490" s="10"/>
    </row>
    <row r="1491" ht="15.75" hidden="1" customHeight="1">
      <c r="A1491" s="44" t="s">
        <v>3898</v>
      </c>
      <c r="B1491" s="5"/>
      <c r="C1491" s="14"/>
      <c r="D1491" s="45" t="s">
        <v>3899</v>
      </c>
      <c r="E1491" s="5"/>
    </row>
    <row r="1492" ht="15.75" hidden="1" customHeight="1">
      <c r="A1492" s="8"/>
      <c r="B1492" s="10"/>
      <c r="C1492" s="14"/>
      <c r="D1492" s="9"/>
      <c r="E1492" s="10"/>
    </row>
    <row r="1493" ht="15.75" hidden="1" customHeight="1">
      <c r="A1493" s="17" t="s">
        <v>3063</v>
      </c>
      <c r="B1493" s="4"/>
      <c r="C1493" s="4"/>
      <c r="D1493" s="4"/>
      <c r="E1493" s="5"/>
    </row>
    <row r="1494" ht="15.75" hidden="1" customHeight="1">
      <c r="A1494" s="18" t="s">
        <v>3064</v>
      </c>
      <c r="B1494" s="19" t="s">
        <v>3065</v>
      </c>
      <c r="C1494" s="20" t="s">
        <v>3066</v>
      </c>
      <c r="D1494" s="19" t="s">
        <v>3067</v>
      </c>
      <c r="E1494" s="21" t="s">
        <v>13</v>
      </c>
    </row>
    <row r="1495" ht="15.75" hidden="1" customHeight="1">
      <c r="A1495" s="22" t="s">
        <v>3068</v>
      </c>
      <c r="B1495" s="23">
        <v>29053.0</v>
      </c>
      <c r="C1495" s="24">
        <v>29053.0</v>
      </c>
      <c r="D1495" s="25">
        <v>0.0</v>
      </c>
      <c r="E1495" s="33"/>
    </row>
    <row r="1496" ht="15.75" hidden="1" customHeight="1">
      <c r="A1496" s="22" t="s">
        <v>3069</v>
      </c>
      <c r="B1496" s="23">
        <v>32282.0</v>
      </c>
      <c r="C1496" s="24">
        <v>32282.0</v>
      </c>
      <c r="D1496" s="25">
        <v>0.0</v>
      </c>
      <c r="E1496" s="26"/>
    </row>
    <row r="1497" ht="15.75" hidden="1" customHeight="1">
      <c r="A1497" s="22" t="s">
        <v>3070</v>
      </c>
      <c r="B1497" s="23">
        <v>800.0</v>
      </c>
      <c r="C1497" s="24">
        <v>800.0</v>
      </c>
      <c r="D1497" s="25">
        <v>0.0</v>
      </c>
      <c r="E1497" s="33"/>
    </row>
    <row r="1498" ht="15.75" hidden="1" customHeight="1">
      <c r="A1498" s="22" t="s">
        <v>3072</v>
      </c>
      <c r="B1498" s="23">
        <v>0.0</v>
      </c>
      <c r="C1498" s="24"/>
      <c r="D1498" s="25">
        <v>0.0</v>
      </c>
      <c r="E1498" s="33"/>
    </row>
    <row r="1499" ht="15.75" hidden="1" customHeight="1">
      <c r="A1499" s="27" t="s">
        <v>3074</v>
      </c>
      <c r="B1499" s="23">
        <v>0.0</v>
      </c>
      <c r="C1499" s="24"/>
      <c r="D1499" s="25">
        <v>0.0</v>
      </c>
      <c r="E1499" s="33"/>
    </row>
    <row r="1500" ht="15.75" hidden="1" customHeight="1">
      <c r="A1500" s="27" t="s">
        <v>3075</v>
      </c>
      <c r="B1500" s="23">
        <v>2900.0</v>
      </c>
      <c r="C1500" s="24">
        <v>2835.0</v>
      </c>
      <c r="D1500" s="25">
        <v>-65.0</v>
      </c>
      <c r="E1500" s="26" t="s">
        <v>4083</v>
      </c>
    </row>
    <row r="1501" ht="15.75" hidden="1" customHeight="1">
      <c r="A1501" s="27" t="s">
        <v>3077</v>
      </c>
      <c r="B1501" s="23">
        <v>380.0</v>
      </c>
      <c r="C1501" s="24">
        <v>380.0</v>
      </c>
      <c r="D1501" s="25">
        <v>0.0</v>
      </c>
      <c r="E1501" s="26"/>
    </row>
    <row r="1502" ht="15.75" hidden="1" customHeight="1">
      <c r="A1502" s="27" t="s">
        <v>3078</v>
      </c>
      <c r="B1502" s="23">
        <v>7160.0</v>
      </c>
      <c r="C1502" s="24">
        <v>7120.0</v>
      </c>
      <c r="D1502" s="25">
        <v>-40.0</v>
      </c>
      <c r="E1502" s="33"/>
    </row>
    <row r="1503" ht="15.75" hidden="1" customHeight="1">
      <c r="A1503" s="28" t="s">
        <v>3079</v>
      </c>
      <c r="B1503" s="23">
        <v>110105.0</v>
      </c>
      <c r="C1503" s="23">
        <v>110105.0</v>
      </c>
      <c r="D1503" s="25">
        <v>0.0</v>
      </c>
      <c r="E1503" s="33"/>
    </row>
    <row r="1504" ht="15.75" hidden="1" customHeight="1">
      <c r="A1504" s="28" t="s">
        <v>3080</v>
      </c>
      <c r="B1504" s="23">
        <v>50954.0</v>
      </c>
      <c r="C1504" s="7">
        <v>50954.0</v>
      </c>
      <c r="D1504" s="25">
        <v>0.0</v>
      </c>
      <c r="E1504" s="33"/>
    </row>
    <row r="1505" ht="15.75" hidden="1" customHeight="1">
      <c r="A1505" s="28" t="s">
        <v>3081</v>
      </c>
      <c r="B1505" s="23">
        <v>111177.0</v>
      </c>
      <c r="C1505" s="7">
        <v>111177.0</v>
      </c>
      <c r="D1505" s="25">
        <v>0.0</v>
      </c>
      <c r="E1505" s="33"/>
    </row>
    <row r="1506" ht="15.75" hidden="1" customHeight="1">
      <c r="A1506" s="28" t="s">
        <v>3082</v>
      </c>
      <c r="B1506" s="23">
        <v>105546.0</v>
      </c>
      <c r="C1506" s="7">
        <v>105546.0</v>
      </c>
      <c r="D1506" s="25">
        <v>0.0</v>
      </c>
      <c r="E1506" s="33"/>
    </row>
    <row r="1507" ht="15.75" hidden="1" customHeight="1">
      <c r="A1507" s="28" t="s">
        <v>3084</v>
      </c>
      <c r="B1507" s="23">
        <v>1418.0</v>
      </c>
      <c r="C1507" s="7">
        <v>1418.0</v>
      </c>
      <c r="D1507" s="25">
        <v>0.0</v>
      </c>
      <c r="E1507" s="33"/>
    </row>
    <row r="1508" ht="15.75" hidden="1" customHeight="1">
      <c r="A1508" s="28" t="s">
        <v>3085</v>
      </c>
      <c r="B1508" s="23">
        <v>14508.0</v>
      </c>
      <c r="C1508" s="7">
        <v>14508.0</v>
      </c>
      <c r="D1508" s="25">
        <v>0.0</v>
      </c>
      <c r="E1508" s="33"/>
    </row>
    <row r="1509" ht="15.75" hidden="1" customHeight="1">
      <c r="A1509" s="29" t="s">
        <v>3086</v>
      </c>
      <c r="B1509" s="23">
        <v>451761.5</v>
      </c>
      <c r="C1509" s="7">
        <v>451761.5</v>
      </c>
      <c r="D1509" s="25">
        <v>0.0</v>
      </c>
      <c r="E1509" s="33"/>
    </row>
    <row r="1510" ht="15.75" hidden="1" customHeight="1">
      <c r="A1510" s="30" t="s">
        <v>3087</v>
      </c>
      <c r="B1510" s="34">
        <v>13.5</v>
      </c>
      <c r="C1510" s="35">
        <v>-91.5</v>
      </c>
      <c r="D1510" s="49">
        <v>-105.0</v>
      </c>
      <c r="E1510" s="37"/>
    </row>
    <row r="1511" ht="15.75" hidden="1" customHeight="1"/>
    <row r="1512" ht="15.75" hidden="1" customHeight="1"/>
    <row r="1513" ht="15.75" hidden="1" customHeight="1">
      <c r="A1513" s="3" t="s">
        <v>3090</v>
      </c>
      <c r="B1513" s="4"/>
      <c r="C1513" s="4"/>
      <c r="D1513" s="4"/>
      <c r="E1513" s="5"/>
    </row>
    <row r="1514" ht="15.75" hidden="1" customHeight="1">
      <c r="A1514" s="8"/>
      <c r="B1514" s="9"/>
      <c r="C1514" s="9"/>
      <c r="D1514" s="9"/>
      <c r="E1514" s="10"/>
    </row>
    <row r="1515" ht="15.75" hidden="1" customHeight="1">
      <c r="A1515" s="3" t="s">
        <v>3061</v>
      </c>
      <c r="B1515" s="4"/>
      <c r="C1515" s="4"/>
      <c r="D1515" s="4"/>
      <c r="E1515" s="5"/>
    </row>
    <row r="1516" ht="15.75" hidden="1" customHeight="1">
      <c r="A1516" s="8"/>
      <c r="B1516" s="9"/>
      <c r="C1516" s="9"/>
      <c r="D1516" s="9"/>
      <c r="E1516" s="10"/>
    </row>
    <row r="1517" ht="15.75" hidden="1" customHeight="1">
      <c r="A1517" s="11">
        <v>45831.0</v>
      </c>
      <c r="B1517" s="4"/>
      <c r="C1517" s="12" t="s">
        <v>3062</v>
      </c>
      <c r="D1517" s="13">
        <v>45838.0</v>
      </c>
      <c r="E1517" s="5"/>
    </row>
    <row r="1518" ht="15.75" hidden="1" customHeight="1">
      <c r="A1518" s="8"/>
      <c r="B1518" s="9"/>
      <c r="C1518" s="14"/>
      <c r="D1518" s="9"/>
      <c r="E1518" s="10"/>
    </row>
    <row r="1519" ht="15.75" hidden="1" customHeight="1">
      <c r="A1519" s="44" t="s">
        <v>3898</v>
      </c>
      <c r="B1519" s="5"/>
      <c r="C1519" s="14"/>
      <c r="D1519" s="45" t="s">
        <v>3898</v>
      </c>
      <c r="E1519" s="5"/>
    </row>
    <row r="1520" ht="15.75" hidden="1" customHeight="1">
      <c r="A1520" s="8"/>
      <c r="B1520" s="10"/>
      <c r="C1520" s="14"/>
      <c r="D1520" s="9"/>
      <c r="E1520" s="10"/>
    </row>
    <row r="1521" ht="15.75" hidden="1" customHeight="1">
      <c r="A1521" s="17" t="s">
        <v>3063</v>
      </c>
      <c r="B1521" s="4"/>
      <c r="C1521" s="4"/>
      <c r="D1521" s="4"/>
      <c r="E1521" s="5"/>
    </row>
    <row r="1522" ht="15.75" hidden="1" customHeight="1">
      <c r="A1522" s="18" t="s">
        <v>3064</v>
      </c>
      <c r="B1522" s="19" t="s">
        <v>3065</v>
      </c>
      <c r="C1522" s="20" t="s">
        <v>3066</v>
      </c>
      <c r="D1522" s="19" t="s">
        <v>3067</v>
      </c>
      <c r="E1522" s="21" t="s">
        <v>13</v>
      </c>
    </row>
    <row r="1523" ht="15.75" hidden="1" customHeight="1">
      <c r="A1523" s="22" t="s">
        <v>3068</v>
      </c>
      <c r="B1523" s="23">
        <v>46821.0</v>
      </c>
      <c r="C1523" s="24">
        <v>46840.0</v>
      </c>
      <c r="D1523" s="25">
        <v>19.0</v>
      </c>
      <c r="E1523" s="33"/>
    </row>
    <row r="1524" ht="15.75" hidden="1" customHeight="1">
      <c r="A1524" s="22" t="s">
        <v>3069</v>
      </c>
      <c r="B1524" s="23">
        <v>37229.0</v>
      </c>
      <c r="C1524" s="24">
        <v>34727.0</v>
      </c>
      <c r="D1524" s="25">
        <v>-2502.0</v>
      </c>
      <c r="E1524" s="26" t="s">
        <v>4084</v>
      </c>
    </row>
    <row r="1525" ht="15.75" hidden="1" customHeight="1">
      <c r="A1525" s="22" t="s">
        <v>3070</v>
      </c>
      <c r="B1525" s="23">
        <v>400.0</v>
      </c>
      <c r="C1525" s="24">
        <v>400.0</v>
      </c>
      <c r="D1525" s="25">
        <v>0.0</v>
      </c>
      <c r="E1525" s="33"/>
    </row>
    <row r="1526" ht="15.75" hidden="1" customHeight="1">
      <c r="A1526" s="22" t="s">
        <v>3072</v>
      </c>
      <c r="B1526" s="23">
        <v>0.0</v>
      </c>
      <c r="C1526" s="24"/>
      <c r="D1526" s="25">
        <v>0.0</v>
      </c>
      <c r="E1526" s="33"/>
    </row>
    <row r="1527" ht="15.75" hidden="1" customHeight="1">
      <c r="A1527" s="27" t="s">
        <v>3074</v>
      </c>
      <c r="B1527" s="23">
        <v>0.0</v>
      </c>
      <c r="C1527" s="24"/>
      <c r="D1527" s="25">
        <v>0.0</v>
      </c>
      <c r="E1527" s="33"/>
    </row>
    <row r="1528" ht="15.75" hidden="1" customHeight="1">
      <c r="A1528" s="27" t="s">
        <v>3075</v>
      </c>
      <c r="B1528" s="23">
        <v>0.0</v>
      </c>
      <c r="C1528" s="24"/>
      <c r="D1528" s="25">
        <v>0.0</v>
      </c>
      <c r="E1528" s="26"/>
    </row>
    <row r="1529" ht="15.75" hidden="1" customHeight="1">
      <c r="A1529" s="27" t="s">
        <v>3077</v>
      </c>
      <c r="B1529" s="23">
        <v>0.0</v>
      </c>
      <c r="C1529" s="24"/>
      <c r="D1529" s="25">
        <v>0.0</v>
      </c>
      <c r="E1529" s="26"/>
    </row>
    <row r="1530" ht="15.75" hidden="1" customHeight="1">
      <c r="A1530" s="27" t="s">
        <v>3078</v>
      </c>
      <c r="B1530" s="23">
        <v>8760.0</v>
      </c>
      <c r="C1530" s="24">
        <v>8520.0</v>
      </c>
      <c r="D1530" s="25">
        <v>-240.0</v>
      </c>
      <c r="E1530" s="33"/>
    </row>
    <row r="1531" ht="15.75" hidden="1" customHeight="1">
      <c r="A1531" s="28" t="s">
        <v>3079</v>
      </c>
      <c r="B1531" s="23">
        <v>103148.0</v>
      </c>
      <c r="C1531" s="23">
        <v>103148.0</v>
      </c>
      <c r="D1531" s="25">
        <v>0.0</v>
      </c>
      <c r="E1531" s="33"/>
    </row>
    <row r="1532" ht="15.75" hidden="1" customHeight="1">
      <c r="A1532" s="28" t="s">
        <v>3080</v>
      </c>
      <c r="B1532" s="23">
        <v>48167.0</v>
      </c>
      <c r="C1532" s="7">
        <v>48167.0</v>
      </c>
      <c r="D1532" s="25">
        <v>0.0</v>
      </c>
      <c r="E1532" s="33"/>
    </row>
    <row r="1533" ht="15.75" hidden="1" customHeight="1">
      <c r="A1533" s="28" t="s">
        <v>3081</v>
      </c>
      <c r="B1533" s="23">
        <v>118975.0</v>
      </c>
      <c r="C1533" s="7">
        <v>118975.0</v>
      </c>
      <c r="D1533" s="25">
        <v>0.0</v>
      </c>
      <c r="E1533" s="33"/>
    </row>
    <row r="1534" ht="15.75" hidden="1" customHeight="1">
      <c r="A1534" s="28" t="s">
        <v>3082</v>
      </c>
      <c r="B1534" s="23">
        <v>110268.0</v>
      </c>
      <c r="C1534" s="7">
        <v>110268.0</v>
      </c>
      <c r="D1534" s="25">
        <v>0.0</v>
      </c>
      <c r="E1534" s="33"/>
    </row>
    <row r="1535" ht="15.75" hidden="1" customHeight="1">
      <c r="A1535" s="28" t="s">
        <v>3084</v>
      </c>
      <c r="B1535" s="23">
        <v>4600.0</v>
      </c>
      <c r="C1535" s="7">
        <v>4600.0</v>
      </c>
      <c r="D1535" s="25">
        <v>0.0</v>
      </c>
      <c r="E1535" s="33"/>
    </row>
    <row r="1536" ht="15.75" hidden="1" customHeight="1">
      <c r="A1536" s="28" t="s">
        <v>3085</v>
      </c>
      <c r="B1536" s="23">
        <v>17215.0</v>
      </c>
      <c r="C1536" s="7">
        <v>17215.0</v>
      </c>
      <c r="D1536" s="25">
        <v>0.0</v>
      </c>
      <c r="E1536" s="33"/>
    </row>
    <row r="1537" ht="15.75" hidden="1" customHeight="1">
      <c r="A1537" s="29" t="s">
        <v>3086</v>
      </c>
      <c r="B1537" s="23">
        <v>478362.0</v>
      </c>
      <c r="C1537" s="7">
        <v>478362.0</v>
      </c>
      <c r="D1537" s="25">
        <v>0.0</v>
      </c>
      <c r="E1537" s="33"/>
    </row>
    <row r="1538" ht="15.75" hidden="1" customHeight="1">
      <c r="A1538" s="30" t="s">
        <v>3087</v>
      </c>
      <c r="B1538" s="34">
        <v>6.0</v>
      </c>
      <c r="C1538" s="35">
        <v>-2717.0</v>
      </c>
      <c r="D1538" s="49">
        <v>-2723.0</v>
      </c>
      <c r="E1538" s="37"/>
    </row>
    <row r="1539" ht="15.75" hidden="1" customHeight="1"/>
    <row r="1540" ht="15.75" hidden="1" customHeight="1"/>
    <row r="1541" ht="15.75" hidden="1" customHeight="1">
      <c r="A1541" s="3" t="s">
        <v>3090</v>
      </c>
      <c r="B1541" s="4"/>
      <c r="C1541" s="4"/>
      <c r="D1541" s="4"/>
      <c r="E1541" s="5"/>
    </row>
    <row r="1542" ht="15.75" hidden="1" customHeight="1">
      <c r="A1542" s="8"/>
      <c r="B1542" s="9"/>
      <c r="C1542" s="9"/>
      <c r="D1542" s="9"/>
      <c r="E1542" s="10"/>
    </row>
    <row r="1543" ht="15.75" hidden="1" customHeight="1">
      <c r="A1543" s="3" t="s">
        <v>3061</v>
      </c>
      <c r="B1543" s="4"/>
      <c r="C1543" s="4"/>
      <c r="D1543" s="4"/>
      <c r="E1543" s="5"/>
    </row>
    <row r="1544" ht="15.75" hidden="1" customHeight="1">
      <c r="A1544" s="8"/>
      <c r="B1544" s="9"/>
      <c r="C1544" s="9"/>
      <c r="D1544" s="9"/>
      <c r="E1544" s="10"/>
    </row>
    <row r="1545" ht="15.75" hidden="1" customHeight="1">
      <c r="A1545" s="11">
        <v>45839.0</v>
      </c>
      <c r="B1545" s="4"/>
      <c r="C1545" s="12" t="s">
        <v>3062</v>
      </c>
      <c r="D1545" s="13">
        <v>45844.0</v>
      </c>
      <c r="E1545" s="5"/>
    </row>
    <row r="1546" ht="15.75" hidden="1" customHeight="1">
      <c r="A1546" s="8"/>
      <c r="B1546" s="9"/>
      <c r="C1546" s="14"/>
      <c r="D1546" s="9"/>
      <c r="E1546" s="10"/>
    </row>
    <row r="1547" ht="15.75" hidden="1" customHeight="1">
      <c r="A1547" s="44" t="s">
        <v>3900</v>
      </c>
      <c r="B1547" s="5"/>
      <c r="C1547" s="14"/>
      <c r="D1547" s="45" t="s">
        <v>3899</v>
      </c>
      <c r="E1547" s="5"/>
    </row>
    <row r="1548" ht="15.75" hidden="1" customHeight="1">
      <c r="A1548" s="8"/>
      <c r="B1548" s="10"/>
      <c r="C1548" s="14"/>
      <c r="D1548" s="9"/>
      <c r="E1548" s="10"/>
    </row>
    <row r="1549" ht="15.75" hidden="1" customHeight="1">
      <c r="A1549" s="17" t="s">
        <v>3063</v>
      </c>
      <c r="B1549" s="4"/>
      <c r="C1549" s="4"/>
      <c r="D1549" s="4"/>
      <c r="E1549" s="5"/>
    </row>
    <row r="1550" ht="15.75" hidden="1" customHeight="1">
      <c r="A1550" s="18" t="s">
        <v>3064</v>
      </c>
      <c r="B1550" s="19" t="s">
        <v>3065</v>
      </c>
      <c r="C1550" s="20" t="s">
        <v>3066</v>
      </c>
      <c r="D1550" s="19" t="s">
        <v>3067</v>
      </c>
      <c r="E1550" s="21" t="s">
        <v>13</v>
      </c>
    </row>
    <row r="1551" ht="15.75" hidden="1" customHeight="1">
      <c r="A1551" s="22" t="s">
        <v>3068</v>
      </c>
      <c r="B1551" s="23">
        <v>13862.0</v>
      </c>
      <c r="C1551" s="24">
        <v>13841.0</v>
      </c>
      <c r="D1551" s="25">
        <v>-21.0</v>
      </c>
      <c r="E1551" s="33"/>
    </row>
    <row r="1552" ht="15.75" hidden="1" customHeight="1">
      <c r="A1552" s="22" t="s">
        <v>3069</v>
      </c>
      <c r="B1552" s="23">
        <v>19774.0</v>
      </c>
      <c r="C1552" s="24">
        <v>19774.0</v>
      </c>
      <c r="D1552" s="25">
        <v>0.0</v>
      </c>
      <c r="E1552" s="26"/>
    </row>
    <row r="1553" ht="15.75" hidden="1" customHeight="1">
      <c r="A1553" s="22" t="s">
        <v>3070</v>
      </c>
      <c r="B1553" s="23">
        <v>960.0</v>
      </c>
      <c r="C1553" s="24">
        <v>960.0</v>
      </c>
      <c r="D1553" s="25">
        <v>0.0</v>
      </c>
      <c r="E1553" s="33"/>
    </row>
    <row r="1554" ht="15.75" hidden="1" customHeight="1">
      <c r="A1554" s="22" t="s">
        <v>3072</v>
      </c>
      <c r="B1554" s="23">
        <v>0.0</v>
      </c>
      <c r="C1554" s="24"/>
      <c r="D1554" s="25">
        <v>0.0</v>
      </c>
      <c r="E1554" s="33"/>
    </row>
    <row r="1555" ht="15.75" hidden="1" customHeight="1">
      <c r="A1555" s="27" t="s">
        <v>3074</v>
      </c>
      <c r="B1555" s="23">
        <v>0.0</v>
      </c>
      <c r="C1555" s="24"/>
      <c r="D1555" s="25">
        <v>0.0</v>
      </c>
      <c r="E1555" s="33"/>
    </row>
    <row r="1556" ht="15.75" hidden="1" customHeight="1">
      <c r="A1556" s="27" t="s">
        <v>3075</v>
      </c>
      <c r="B1556" s="23">
        <v>386.0</v>
      </c>
      <c r="C1556" s="24">
        <v>386.0</v>
      </c>
      <c r="D1556" s="25">
        <v>0.0</v>
      </c>
      <c r="E1556" s="26"/>
    </row>
    <row r="1557" ht="15.75" hidden="1" customHeight="1">
      <c r="A1557" s="27" t="s">
        <v>3077</v>
      </c>
      <c r="B1557" s="23">
        <v>6000.0</v>
      </c>
      <c r="C1557" s="24">
        <v>6000.0</v>
      </c>
      <c r="D1557" s="25">
        <v>0.0</v>
      </c>
      <c r="E1557" s="26" t="s">
        <v>4085</v>
      </c>
    </row>
    <row r="1558" ht="15.75" hidden="1" customHeight="1">
      <c r="A1558" s="27" t="s">
        <v>3078</v>
      </c>
      <c r="B1558" s="23">
        <v>6000.0</v>
      </c>
      <c r="C1558" s="24">
        <v>5960.0</v>
      </c>
      <c r="D1558" s="25">
        <v>-40.0</v>
      </c>
      <c r="E1558" s="33"/>
    </row>
    <row r="1559" ht="15.75" hidden="1" customHeight="1">
      <c r="A1559" s="28" t="s">
        <v>3079</v>
      </c>
      <c r="B1559" s="23">
        <v>77358.0</v>
      </c>
      <c r="C1559" s="23">
        <v>77358.0</v>
      </c>
      <c r="D1559" s="25">
        <v>0.0</v>
      </c>
      <c r="E1559" s="33"/>
    </row>
    <row r="1560" ht="15.75" hidden="1" customHeight="1">
      <c r="A1560" s="28" t="s">
        <v>3080</v>
      </c>
      <c r="B1560" s="23">
        <v>45868.0</v>
      </c>
      <c r="C1560" s="7">
        <v>45868.0</v>
      </c>
      <c r="D1560" s="25">
        <v>0.0</v>
      </c>
      <c r="E1560" s="33"/>
    </row>
    <row r="1561" ht="15.75" hidden="1" customHeight="1">
      <c r="A1561" s="28" t="s">
        <v>3081</v>
      </c>
      <c r="B1561" s="23">
        <v>90423.0</v>
      </c>
      <c r="C1561" s="7">
        <v>90423.0</v>
      </c>
      <c r="D1561" s="25">
        <v>0.0</v>
      </c>
      <c r="E1561" s="33"/>
    </row>
    <row r="1562" ht="15.75" hidden="1" customHeight="1">
      <c r="A1562" s="28" t="s">
        <v>3082</v>
      </c>
      <c r="B1562" s="23">
        <v>88070.0</v>
      </c>
      <c r="C1562" s="7">
        <v>88070.0</v>
      </c>
      <c r="D1562" s="25">
        <v>0.0</v>
      </c>
      <c r="E1562" s="33"/>
    </row>
    <row r="1563" ht="15.75" hidden="1" customHeight="1">
      <c r="A1563" s="28" t="s">
        <v>3084</v>
      </c>
      <c r="B1563" s="23">
        <v>2713.0</v>
      </c>
      <c r="C1563" s="7">
        <v>2713.0</v>
      </c>
      <c r="D1563" s="25">
        <v>0.0</v>
      </c>
      <c r="E1563" s="33"/>
    </row>
    <row r="1564" ht="15.75" hidden="1" customHeight="1">
      <c r="A1564" s="28" t="s">
        <v>3085</v>
      </c>
      <c r="B1564" s="23">
        <v>9613.0</v>
      </c>
      <c r="C1564" s="7">
        <v>9613.0</v>
      </c>
      <c r="D1564" s="25">
        <v>0.0</v>
      </c>
      <c r="E1564" s="33"/>
    </row>
    <row r="1565" ht="15.75" hidden="1" customHeight="1">
      <c r="A1565" s="29" t="s">
        <v>3086</v>
      </c>
      <c r="B1565" s="23">
        <v>351397.5</v>
      </c>
      <c r="C1565" s="7">
        <v>351397.5</v>
      </c>
      <c r="D1565" s="25">
        <v>0.0</v>
      </c>
      <c r="E1565" s="33"/>
    </row>
    <row r="1566" ht="15.75" hidden="1" customHeight="1">
      <c r="A1566" s="30" t="s">
        <v>3087</v>
      </c>
      <c r="B1566" s="34">
        <v>16.5</v>
      </c>
      <c r="C1566" s="35">
        <v>-44.5</v>
      </c>
      <c r="D1566" s="49">
        <v>-61.0</v>
      </c>
      <c r="E1566" s="37"/>
    </row>
    <row r="1567" ht="15.75" hidden="1" customHeight="1"/>
    <row r="1568" ht="15.75" hidden="1" customHeight="1"/>
    <row r="1569" ht="15.75" hidden="1" customHeight="1">
      <c r="A1569" s="3" t="s">
        <v>3090</v>
      </c>
      <c r="B1569" s="4"/>
      <c r="C1569" s="4"/>
      <c r="D1569" s="4"/>
      <c r="E1569" s="5"/>
    </row>
    <row r="1570" ht="15.75" hidden="1" customHeight="1">
      <c r="A1570" s="8"/>
      <c r="B1570" s="9"/>
      <c r="C1570" s="9"/>
      <c r="D1570" s="9"/>
      <c r="E1570" s="10"/>
    </row>
    <row r="1571" ht="15.75" hidden="1" customHeight="1">
      <c r="A1571" s="3" t="s">
        <v>3061</v>
      </c>
      <c r="B1571" s="4"/>
      <c r="C1571" s="4"/>
      <c r="D1571" s="4"/>
      <c r="E1571" s="5"/>
    </row>
    <row r="1572" ht="15.75" hidden="1" customHeight="1">
      <c r="A1572" s="8"/>
      <c r="B1572" s="9"/>
      <c r="C1572" s="9"/>
      <c r="D1572" s="9"/>
      <c r="E1572" s="10"/>
    </row>
    <row r="1573" ht="15.75" hidden="1" customHeight="1">
      <c r="A1573" s="11">
        <v>45845.0</v>
      </c>
      <c r="B1573" s="4"/>
      <c r="C1573" s="12" t="s">
        <v>3062</v>
      </c>
      <c r="D1573" s="13">
        <v>45851.0</v>
      </c>
      <c r="E1573" s="5"/>
    </row>
    <row r="1574" ht="15.75" hidden="1" customHeight="1">
      <c r="A1574" s="8"/>
      <c r="B1574" s="9"/>
      <c r="C1574" s="14"/>
      <c r="D1574" s="9"/>
      <c r="E1574" s="10"/>
    </row>
    <row r="1575" ht="15.75" hidden="1" customHeight="1">
      <c r="A1575" s="44" t="s">
        <v>3898</v>
      </c>
      <c r="B1575" s="5"/>
      <c r="C1575" s="14"/>
      <c r="D1575" s="45" t="s">
        <v>3899</v>
      </c>
      <c r="E1575" s="5"/>
    </row>
    <row r="1576" ht="15.75" hidden="1" customHeight="1">
      <c r="A1576" s="8"/>
      <c r="B1576" s="10"/>
      <c r="C1576" s="14"/>
      <c r="D1576" s="9"/>
      <c r="E1576" s="10"/>
    </row>
    <row r="1577" ht="15.75" hidden="1" customHeight="1">
      <c r="A1577" s="17" t="s">
        <v>3063</v>
      </c>
      <c r="B1577" s="4"/>
      <c r="C1577" s="4"/>
      <c r="D1577" s="4"/>
      <c r="E1577" s="5"/>
    </row>
    <row r="1578" ht="15.75" hidden="1" customHeight="1">
      <c r="A1578" s="18" t="s">
        <v>3064</v>
      </c>
      <c r="B1578" s="19" t="s">
        <v>3065</v>
      </c>
      <c r="C1578" s="20" t="s">
        <v>3066</v>
      </c>
      <c r="D1578" s="19" t="s">
        <v>3067</v>
      </c>
      <c r="E1578" s="21" t="s">
        <v>13</v>
      </c>
    </row>
    <row r="1579" ht="15.75" hidden="1" customHeight="1">
      <c r="A1579" s="22" t="s">
        <v>3068</v>
      </c>
      <c r="B1579" s="23">
        <v>21565.0</v>
      </c>
      <c r="C1579" s="24">
        <v>21565.0</v>
      </c>
      <c r="D1579" s="25">
        <v>0.0</v>
      </c>
      <c r="E1579" s="33"/>
    </row>
    <row r="1580" ht="15.75" hidden="1" customHeight="1">
      <c r="A1580" s="22" t="s">
        <v>3069</v>
      </c>
      <c r="B1580" s="23">
        <v>32452.0</v>
      </c>
      <c r="C1580" s="24">
        <v>32452.0</v>
      </c>
      <c r="D1580" s="25">
        <v>0.0</v>
      </c>
      <c r="E1580" s="26"/>
    </row>
    <row r="1581" ht="15.75" hidden="1" customHeight="1">
      <c r="A1581" s="22" t="s">
        <v>3070</v>
      </c>
      <c r="B1581" s="23">
        <v>817.0</v>
      </c>
      <c r="C1581" s="24">
        <v>817.0</v>
      </c>
      <c r="D1581" s="25">
        <v>0.0</v>
      </c>
      <c r="E1581" s="33"/>
    </row>
    <row r="1582" ht="15.75" hidden="1" customHeight="1">
      <c r="A1582" s="22" t="s">
        <v>3072</v>
      </c>
      <c r="B1582" s="23">
        <v>0.0</v>
      </c>
      <c r="C1582" s="24"/>
      <c r="D1582" s="25">
        <v>0.0</v>
      </c>
      <c r="E1582" s="33"/>
    </row>
    <row r="1583" ht="15.75" hidden="1" customHeight="1">
      <c r="A1583" s="27" t="s">
        <v>3074</v>
      </c>
      <c r="B1583" s="23">
        <v>0.0</v>
      </c>
      <c r="C1583" s="24"/>
      <c r="D1583" s="25">
        <v>0.0</v>
      </c>
      <c r="E1583" s="33"/>
    </row>
    <row r="1584" ht="15.75" hidden="1" customHeight="1">
      <c r="A1584" s="27" t="s">
        <v>3075</v>
      </c>
      <c r="B1584" s="23">
        <v>2835.0</v>
      </c>
      <c r="C1584" s="24">
        <v>2835.0</v>
      </c>
      <c r="D1584" s="25">
        <v>0.0</v>
      </c>
      <c r="E1584" s="26" t="s">
        <v>4086</v>
      </c>
    </row>
    <row r="1585" ht="15.75" hidden="1" customHeight="1">
      <c r="A1585" s="27" t="s">
        <v>3077</v>
      </c>
      <c r="B1585" s="23">
        <v>891.0</v>
      </c>
      <c r="C1585" s="24">
        <v>571.0</v>
      </c>
      <c r="D1585" s="25">
        <v>-320.0</v>
      </c>
      <c r="E1585" s="26" t="s">
        <v>4087</v>
      </c>
    </row>
    <row r="1586" ht="15.75" hidden="1" customHeight="1">
      <c r="A1586" s="27" t="s">
        <v>3078</v>
      </c>
      <c r="B1586" s="23">
        <v>5480.0</v>
      </c>
      <c r="C1586" s="24">
        <v>5800.0</v>
      </c>
      <c r="D1586" s="25">
        <v>320.0</v>
      </c>
      <c r="E1586" s="33"/>
    </row>
    <row r="1587" ht="15.75" hidden="1" customHeight="1">
      <c r="A1587" s="28" t="s">
        <v>3079</v>
      </c>
      <c r="B1587" s="23">
        <v>110854.0</v>
      </c>
      <c r="C1587" s="23">
        <v>110854.0</v>
      </c>
      <c r="D1587" s="25">
        <v>0.0</v>
      </c>
      <c r="E1587" s="33"/>
    </row>
    <row r="1588" ht="15.75" hidden="1" customHeight="1">
      <c r="A1588" s="28" t="s">
        <v>3080</v>
      </c>
      <c r="B1588" s="23">
        <v>45226.0</v>
      </c>
      <c r="C1588" s="7">
        <v>45226.0</v>
      </c>
      <c r="D1588" s="25">
        <v>0.0</v>
      </c>
      <c r="E1588" s="33"/>
    </row>
    <row r="1589" ht="15.75" hidden="1" customHeight="1">
      <c r="A1589" s="28" t="s">
        <v>3081</v>
      </c>
      <c r="B1589" s="23">
        <v>103682.0</v>
      </c>
      <c r="C1589" s="7">
        <v>103682.0</v>
      </c>
      <c r="D1589" s="25">
        <v>0.0</v>
      </c>
      <c r="E1589" s="33"/>
    </row>
    <row r="1590" ht="15.75" hidden="1" customHeight="1">
      <c r="A1590" s="28" t="s">
        <v>3082</v>
      </c>
      <c r="B1590" s="23">
        <v>106272.0</v>
      </c>
      <c r="C1590" s="7">
        <v>106272.0</v>
      </c>
      <c r="D1590" s="25">
        <v>0.0</v>
      </c>
      <c r="E1590" s="33"/>
    </row>
    <row r="1591" ht="15.75" hidden="1" customHeight="1">
      <c r="A1591" s="28" t="s">
        <v>3084</v>
      </c>
      <c r="B1591" s="23">
        <v>4398.0</v>
      </c>
      <c r="C1591" s="7">
        <v>4398.0</v>
      </c>
      <c r="D1591" s="25">
        <v>0.0</v>
      </c>
      <c r="E1591" s="33"/>
    </row>
    <row r="1592" ht="15.75" hidden="1" customHeight="1">
      <c r="A1592" s="28" t="s">
        <v>3085</v>
      </c>
      <c r="B1592" s="23">
        <v>13229.0</v>
      </c>
      <c r="C1592" s="7">
        <v>12033.0</v>
      </c>
      <c r="D1592" s="25">
        <v>-1196.0</v>
      </c>
      <c r="E1592" s="33"/>
    </row>
    <row r="1593" ht="15.75" hidden="1" customHeight="1">
      <c r="A1593" s="29" t="s">
        <v>3086</v>
      </c>
      <c r="B1593" s="23">
        <v>434466.0</v>
      </c>
      <c r="C1593" s="7">
        <v>433270.0</v>
      </c>
      <c r="D1593" s="25">
        <v>-1196.0</v>
      </c>
      <c r="E1593" s="33"/>
    </row>
    <row r="1594" ht="15.75" hidden="1" customHeight="1">
      <c r="A1594" s="30" t="s">
        <v>3087</v>
      </c>
      <c r="B1594" s="34">
        <v>6.0</v>
      </c>
      <c r="C1594" s="35">
        <v>1202.0</v>
      </c>
      <c r="D1594" s="49">
        <v>1196.0</v>
      </c>
      <c r="E1594" s="37"/>
    </row>
    <row r="1595" ht="15.75" hidden="1" customHeight="1"/>
    <row r="1596" ht="15.75" hidden="1" customHeight="1"/>
    <row r="1597" ht="15.75" hidden="1" customHeight="1">
      <c r="A1597" s="3" t="s">
        <v>3090</v>
      </c>
      <c r="B1597" s="4"/>
      <c r="C1597" s="4"/>
      <c r="D1597" s="4"/>
      <c r="E1597" s="5"/>
    </row>
    <row r="1598" ht="15.75" hidden="1" customHeight="1">
      <c r="A1598" s="8"/>
      <c r="B1598" s="9"/>
      <c r="C1598" s="9"/>
      <c r="D1598" s="9"/>
      <c r="E1598" s="10"/>
    </row>
    <row r="1599" ht="15.75" hidden="1" customHeight="1">
      <c r="A1599" s="3" t="s">
        <v>3061</v>
      </c>
      <c r="B1599" s="4"/>
      <c r="C1599" s="4"/>
      <c r="D1599" s="4"/>
      <c r="E1599" s="5"/>
    </row>
    <row r="1600" ht="15.75" hidden="1" customHeight="1">
      <c r="A1600" s="8"/>
      <c r="B1600" s="9"/>
      <c r="C1600" s="9"/>
      <c r="D1600" s="9"/>
      <c r="E1600" s="10"/>
    </row>
    <row r="1601" ht="15.75" hidden="1" customHeight="1">
      <c r="A1601" s="11">
        <v>45852.0</v>
      </c>
      <c r="B1601" s="4"/>
      <c r="C1601" s="12" t="s">
        <v>3062</v>
      </c>
      <c r="D1601" s="13">
        <v>45858.0</v>
      </c>
      <c r="E1601" s="5"/>
    </row>
    <row r="1602" ht="15.75" hidden="1" customHeight="1">
      <c r="A1602" s="8"/>
      <c r="B1602" s="9"/>
      <c r="C1602" s="14"/>
      <c r="D1602" s="9"/>
      <c r="E1602" s="10"/>
    </row>
    <row r="1603" ht="15.75" hidden="1" customHeight="1">
      <c r="A1603" s="44" t="s">
        <v>3898</v>
      </c>
      <c r="B1603" s="5"/>
      <c r="C1603" s="14"/>
      <c r="D1603" s="45" t="s">
        <v>3899</v>
      </c>
      <c r="E1603" s="5"/>
    </row>
    <row r="1604" ht="15.75" hidden="1" customHeight="1">
      <c r="A1604" s="8"/>
      <c r="B1604" s="10"/>
      <c r="C1604" s="14"/>
      <c r="D1604" s="9"/>
      <c r="E1604" s="10"/>
    </row>
    <row r="1605" ht="15.75" hidden="1" customHeight="1">
      <c r="A1605" s="17" t="s">
        <v>3063</v>
      </c>
      <c r="B1605" s="4"/>
      <c r="C1605" s="4"/>
      <c r="D1605" s="4"/>
      <c r="E1605" s="5"/>
    </row>
    <row r="1606" ht="15.75" hidden="1" customHeight="1">
      <c r="A1606" s="18" t="s">
        <v>3064</v>
      </c>
      <c r="B1606" s="19" t="s">
        <v>3065</v>
      </c>
      <c r="C1606" s="20" t="s">
        <v>3066</v>
      </c>
      <c r="D1606" s="19" t="s">
        <v>3067</v>
      </c>
      <c r="E1606" s="21" t="s">
        <v>13</v>
      </c>
    </row>
    <row r="1607" ht="15.75" hidden="1" customHeight="1">
      <c r="A1607" s="22" t="s">
        <v>3068</v>
      </c>
      <c r="B1607" s="23">
        <v>28020.0</v>
      </c>
      <c r="C1607" s="24">
        <v>28021.0</v>
      </c>
      <c r="D1607" s="25">
        <v>1.0</v>
      </c>
      <c r="E1607" s="33"/>
    </row>
    <row r="1608" ht="15.75" hidden="1" customHeight="1">
      <c r="A1608" s="22" t="s">
        <v>3069</v>
      </c>
      <c r="B1608" s="23">
        <v>35331.0</v>
      </c>
      <c r="C1608" s="24">
        <v>35331.0</v>
      </c>
      <c r="D1608" s="25">
        <v>0.0</v>
      </c>
      <c r="E1608" s="26"/>
    </row>
    <row r="1609" ht="15.75" hidden="1" customHeight="1">
      <c r="A1609" s="22" t="s">
        <v>3070</v>
      </c>
      <c r="B1609" s="23">
        <v>0.0</v>
      </c>
      <c r="C1609" s="24"/>
      <c r="D1609" s="25">
        <v>0.0</v>
      </c>
      <c r="E1609" s="33"/>
    </row>
    <row r="1610" ht="15.75" hidden="1" customHeight="1">
      <c r="A1610" s="22" t="s">
        <v>3072</v>
      </c>
      <c r="B1610" s="23">
        <v>0.0</v>
      </c>
      <c r="C1610" s="24"/>
      <c r="D1610" s="25">
        <v>0.0</v>
      </c>
      <c r="E1610" s="33"/>
    </row>
    <row r="1611" ht="15.75" hidden="1" customHeight="1">
      <c r="A1611" s="27" t="s">
        <v>3074</v>
      </c>
      <c r="B1611" s="23">
        <v>0.0</v>
      </c>
      <c r="C1611" s="24"/>
      <c r="D1611" s="25">
        <v>0.0</v>
      </c>
      <c r="E1611" s="33"/>
    </row>
    <row r="1612" ht="15.75" hidden="1" customHeight="1">
      <c r="A1612" s="27" t="s">
        <v>3075</v>
      </c>
      <c r="B1612" s="23">
        <v>0.0</v>
      </c>
      <c r="C1612" s="24"/>
      <c r="D1612" s="25">
        <v>0.0</v>
      </c>
      <c r="E1612" s="26"/>
    </row>
    <row r="1613" ht="15.75" hidden="1" customHeight="1">
      <c r="A1613" s="27" t="s">
        <v>3077</v>
      </c>
      <c r="B1613" s="23">
        <v>1560.0</v>
      </c>
      <c r="C1613" s="24"/>
      <c r="D1613" s="25">
        <v>-1560.0</v>
      </c>
      <c r="E1613" s="26"/>
    </row>
    <row r="1614" ht="15.75" hidden="1" customHeight="1">
      <c r="A1614" s="27" t="s">
        <v>3078</v>
      </c>
      <c r="B1614" s="23">
        <v>5800.0</v>
      </c>
      <c r="C1614" s="24">
        <v>6720.0</v>
      </c>
      <c r="D1614" s="25">
        <v>920.0</v>
      </c>
      <c r="E1614" s="33"/>
    </row>
    <row r="1615" ht="15.75" hidden="1" customHeight="1">
      <c r="A1615" s="28" t="s">
        <v>3079</v>
      </c>
      <c r="B1615" s="23">
        <v>106134.0</v>
      </c>
      <c r="C1615" s="23">
        <v>106134.0</v>
      </c>
      <c r="D1615" s="25">
        <v>0.0</v>
      </c>
      <c r="E1615" s="33"/>
    </row>
    <row r="1616" ht="15.75" hidden="1" customHeight="1">
      <c r="A1616" s="28" t="s">
        <v>3080</v>
      </c>
      <c r="B1616" s="23">
        <v>45916.0</v>
      </c>
      <c r="C1616" s="7">
        <v>45916.0</v>
      </c>
      <c r="D1616" s="25">
        <v>0.0</v>
      </c>
      <c r="E1616" s="33"/>
    </row>
    <row r="1617" ht="15.75" hidden="1" customHeight="1">
      <c r="A1617" s="28" t="s">
        <v>3081</v>
      </c>
      <c r="B1617" s="23">
        <v>101315.0</v>
      </c>
      <c r="C1617" s="7">
        <v>100787.0</v>
      </c>
      <c r="D1617" s="25">
        <v>-528.0</v>
      </c>
      <c r="E1617" s="33"/>
    </row>
    <row r="1618" ht="15.75" hidden="1" customHeight="1">
      <c r="A1618" s="28" t="s">
        <v>3082</v>
      </c>
      <c r="B1618" s="23">
        <v>99435.0</v>
      </c>
      <c r="C1618" s="7">
        <v>99435.0</v>
      </c>
      <c r="D1618" s="25">
        <v>0.0</v>
      </c>
      <c r="E1618" s="33"/>
    </row>
    <row r="1619" ht="15.75" hidden="1" customHeight="1">
      <c r="A1619" s="28" t="s">
        <v>3084</v>
      </c>
      <c r="B1619" s="23">
        <v>1140.0</v>
      </c>
      <c r="C1619" s="7">
        <v>1140.0</v>
      </c>
      <c r="D1619" s="25">
        <v>0.0</v>
      </c>
      <c r="E1619" s="33"/>
    </row>
    <row r="1620" ht="15.75" hidden="1" customHeight="1">
      <c r="A1620" s="28" t="s">
        <v>3085</v>
      </c>
      <c r="B1620" s="23">
        <v>13211.0</v>
      </c>
      <c r="C1620" s="7">
        <v>12683.0</v>
      </c>
      <c r="D1620" s="25">
        <v>-528.0</v>
      </c>
      <c r="E1620" s="33"/>
    </row>
    <row r="1621" ht="15.75" hidden="1" customHeight="1">
      <c r="A1621" s="29" t="s">
        <v>3086</v>
      </c>
      <c r="B1621" s="23">
        <v>424649.0</v>
      </c>
      <c r="C1621" s="7">
        <v>423593.0</v>
      </c>
      <c r="D1621" s="25">
        <v>-1056.0</v>
      </c>
      <c r="E1621" s="33"/>
    </row>
    <row r="1622" ht="15.75" hidden="1" customHeight="1">
      <c r="A1622" s="30" t="s">
        <v>3087</v>
      </c>
      <c r="B1622" s="34">
        <v>2.0</v>
      </c>
      <c r="C1622" s="35">
        <v>-109.0</v>
      </c>
      <c r="D1622" s="49">
        <v>-111.0</v>
      </c>
      <c r="E1622" s="37"/>
    </row>
    <row r="1623" ht="15.75" hidden="1" customHeight="1"/>
    <row r="1624" ht="15.75" hidden="1" customHeight="1"/>
    <row r="1625" ht="15.75" hidden="1" customHeight="1">
      <c r="A1625" s="3" t="s">
        <v>3090</v>
      </c>
      <c r="B1625" s="4"/>
      <c r="C1625" s="4"/>
      <c r="D1625" s="4"/>
      <c r="E1625" s="5"/>
    </row>
    <row r="1626" ht="15.75" hidden="1" customHeight="1">
      <c r="A1626" s="8"/>
      <c r="B1626" s="9"/>
      <c r="C1626" s="9"/>
      <c r="D1626" s="9"/>
      <c r="E1626" s="10"/>
    </row>
    <row r="1627" ht="15.75" hidden="1" customHeight="1">
      <c r="A1627" s="3" t="s">
        <v>3061</v>
      </c>
      <c r="B1627" s="4"/>
      <c r="C1627" s="4"/>
      <c r="D1627" s="4"/>
      <c r="E1627" s="5"/>
    </row>
    <row r="1628" ht="15.75" hidden="1" customHeight="1">
      <c r="A1628" s="8"/>
      <c r="B1628" s="9"/>
      <c r="C1628" s="9"/>
      <c r="D1628" s="9"/>
      <c r="E1628" s="10"/>
    </row>
    <row r="1629" ht="15.75" hidden="1" customHeight="1">
      <c r="A1629" s="11">
        <v>45859.0</v>
      </c>
      <c r="B1629" s="4"/>
      <c r="C1629" s="12" t="s">
        <v>3062</v>
      </c>
      <c r="D1629" s="13">
        <v>45865.0</v>
      </c>
      <c r="E1629" s="5"/>
    </row>
    <row r="1630" ht="15.75" hidden="1" customHeight="1">
      <c r="A1630" s="8"/>
      <c r="B1630" s="9"/>
      <c r="C1630" s="14"/>
      <c r="D1630" s="9"/>
      <c r="E1630" s="10"/>
    </row>
    <row r="1631" ht="15.75" hidden="1" customHeight="1">
      <c r="A1631" s="44" t="s">
        <v>3898</v>
      </c>
      <c r="B1631" s="5"/>
      <c r="C1631" s="14"/>
      <c r="D1631" s="45" t="s">
        <v>3899</v>
      </c>
      <c r="E1631" s="5"/>
    </row>
    <row r="1632" ht="15.75" hidden="1" customHeight="1">
      <c r="A1632" s="8"/>
      <c r="B1632" s="10"/>
      <c r="C1632" s="14"/>
      <c r="D1632" s="9"/>
      <c r="E1632" s="10"/>
    </row>
    <row r="1633" ht="15.75" hidden="1" customHeight="1">
      <c r="A1633" s="17" t="s">
        <v>3063</v>
      </c>
      <c r="B1633" s="4"/>
      <c r="C1633" s="4"/>
      <c r="D1633" s="4"/>
      <c r="E1633" s="5"/>
    </row>
    <row r="1634" ht="15.75" hidden="1" customHeight="1">
      <c r="A1634" s="18" t="s">
        <v>3064</v>
      </c>
      <c r="B1634" s="19" t="s">
        <v>3065</v>
      </c>
      <c r="C1634" s="20" t="s">
        <v>3066</v>
      </c>
      <c r="D1634" s="19" t="s">
        <v>3067</v>
      </c>
      <c r="E1634" s="21" t="s">
        <v>13</v>
      </c>
    </row>
    <row r="1635" ht="15.75" hidden="1" customHeight="1">
      <c r="A1635" s="22" t="s">
        <v>3068</v>
      </c>
      <c r="B1635" s="23">
        <v>23045.0</v>
      </c>
      <c r="C1635" s="24">
        <v>23045.0</v>
      </c>
      <c r="D1635" s="25">
        <v>0.0</v>
      </c>
      <c r="E1635" s="33"/>
    </row>
    <row r="1636" ht="15.75" hidden="1" customHeight="1">
      <c r="A1636" s="22" t="s">
        <v>3069</v>
      </c>
      <c r="B1636" s="23">
        <v>28263.0</v>
      </c>
      <c r="C1636" s="24">
        <v>28263.0</v>
      </c>
      <c r="D1636" s="25">
        <v>0.0</v>
      </c>
      <c r="E1636" s="26"/>
    </row>
    <row r="1637" ht="15.75" hidden="1" customHeight="1">
      <c r="A1637" s="22" t="s">
        <v>3070</v>
      </c>
      <c r="B1637" s="23">
        <v>600.0</v>
      </c>
      <c r="C1637" s="24">
        <v>600.0</v>
      </c>
      <c r="D1637" s="25">
        <v>0.0</v>
      </c>
      <c r="E1637" s="33"/>
    </row>
    <row r="1638" ht="15.75" hidden="1" customHeight="1">
      <c r="A1638" s="22" t="s">
        <v>3072</v>
      </c>
      <c r="B1638" s="23">
        <v>0.0</v>
      </c>
      <c r="C1638" s="24"/>
      <c r="D1638" s="25">
        <v>0.0</v>
      </c>
      <c r="E1638" s="33"/>
    </row>
    <row r="1639" ht="15.75" hidden="1" customHeight="1">
      <c r="A1639" s="27" t="s">
        <v>3074</v>
      </c>
      <c r="B1639" s="23">
        <v>0.0</v>
      </c>
      <c r="C1639" s="24"/>
      <c r="D1639" s="25">
        <v>0.0</v>
      </c>
      <c r="E1639" s="33"/>
    </row>
    <row r="1640" ht="15.75" hidden="1" customHeight="1">
      <c r="A1640" s="27" t="s">
        <v>3075</v>
      </c>
      <c r="B1640" s="23">
        <v>20.0</v>
      </c>
      <c r="C1640" s="24"/>
      <c r="D1640" s="25">
        <v>-20.0</v>
      </c>
      <c r="E1640" s="26"/>
    </row>
    <row r="1641" ht="15.75" hidden="1" customHeight="1">
      <c r="A1641" s="27" t="s">
        <v>3077</v>
      </c>
      <c r="B1641" s="23">
        <v>6870.0</v>
      </c>
      <c r="C1641" s="24">
        <v>6870.0</v>
      </c>
      <c r="D1641" s="25">
        <v>0.0</v>
      </c>
      <c r="E1641" s="26"/>
    </row>
    <row r="1642" ht="15.75" hidden="1" customHeight="1">
      <c r="A1642" s="27" t="s">
        <v>3078</v>
      </c>
      <c r="B1642" s="23">
        <v>5960.0</v>
      </c>
      <c r="C1642" s="24">
        <v>6000.0</v>
      </c>
      <c r="D1642" s="25">
        <v>40.0</v>
      </c>
      <c r="E1642" s="33"/>
    </row>
    <row r="1643" ht="15.75" hidden="1" customHeight="1">
      <c r="A1643" s="28" t="s">
        <v>3079</v>
      </c>
      <c r="B1643" s="23">
        <v>88169.0</v>
      </c>
      <c r="C1643" s="23">
        <v>88433.0</v>
      </c>
      <c r="D1643" s="25">
        <v>264.0</v>
      </c>
      <c r="E1643" s="33"/>
    </row>
    <row r="1644" ht="15.75" hidden="1" customHeight="1">
      <c r="A1644" s="28" t="s">
        <v>3080</v>
      </c>
      <c r="B1644" s="23">
        <v>35890.0</v>
      </c>
      <c r="C1644" s="7">
        <v>35890.0</v>
      </c>
      <c r="D1644" s="25">
        <v>0.0</v>
      </c>
      <c r="E1644" s="33"/>
    </row>
    <row r="1645" ht="15.75" hidden="1" customHeight="1">
      <c r="A1645" s="28" t="s">
        <v>3081</v>
      </c>
      <c r="B1645" s="23">
        <v>125147.0</v>
      </c>
      <c r="C1645" s="7">
        <v>124599.0</v>
      </c>
      <c r="D1645" s="25">
        <v>-548.0</v>
      </c>
      <c r="E1645" s="33"/>
    </row>
    <row r="1646" ht="15.75" hidden="1" customHeight="1">
      <c r="A1646" s="28" t="s">
        <v>3082</v>
      </c>
      <c r="B1646" s="23">
        <v>88080.0</v>
      </c>
      <c r="C1646" s="7">
        <v>88080.0</v>
      </c>
      <c r="D1646" s="25">
        <v>0.0</v>
      </c>
      <c r="E1646" s="33"/>
    </row>
    <row r="1647" ht="15.75" hidden="1" customHeight="1">
      <c r="A1647" s="28" t="s">
        <v>3084</v>
      </c>
      <c r="B1647" s="23">
        <v>2511.0</v>
      </c>
      <c r="C1647" s="7">
        <v>2511.0</v>
      </c>
      <c r="D1647" s="25">
        <v>0.0</v>
      </c>
      <c r="E1647" s="33"/>
    </row>
    <row r="1648" ht="15.75" hidden="1" customHeight="1">
      <c r="A1648" s="28" t="s">
        <v>3085</v>
      </c>
      <c r="B1648" s="23">
        <v>13285.0</v>
      </c>
      <c r="C1648" s="7">
        <v>13285.0</v>
      </c>
      <c r="D1648" s="25">
        <v>0.0</v>
      </c>
      <c r="E1648" s="33"/>
    </row>
    <row r="1649" ht="15.75" hidden="1" customHeight="1">
      <c r="A1649" s="29" t="s">
        <v>3086</v>
      </c>
      <c r="B1649" s="23">
        <v>404525.0</v>
      </c>
      <c r="C1649" s="7">
        <v>404241.0</v>
      </c>
      <c r="D1649" s="25">
        <v>-284.0</v>
      </c>
      <c r="E1649" s="33"/>
    </row>
    <row r="1650" ht="15.75" hidden="1" customHeight="1">
      <c r="A1650" s="30" t="s">
        <v>3087</v>
      </c>
      <c r="B1650" s="34">
        <v>30.0</v>
      </c>
      <c r="C1650" s="35">
        <v>50.0</v>
      </c>
      <c r="D1650" s="49">
        <v>20.0</v>
      </c>
      <c r="E1650" s="37"/>
    </row>
    <row r="1651" ht="15.75" hidden="1" customHeight="1"/>
    <row r="1652" ht="15.75" hidden="1" customHeight="1"/>
    <row r="1653" ht="15.75" hidden="1" customHeight="1">
      <c r="A1653" s="3" t="s">
        <v>3090</v>
      </c>
      <c r="B1653" s="4"/>
      <c r="C1653" s="4"/>
      <c r="D1653" s="4"/>
      <c r="E1653" s="5"/>
    </row>
    <row r="1654" ht="15.75" hidden="1" customHeight="1">
      <c r="A1654" s="8"/>
      <c r="B1654" s="9"/>
      <c r="C1654" s="9"/>
      <c r="D1654" s="9"/>
      <c r="E1654" s="10"/>
    </row>
    <row r="1655" ht="15.75" hidden="1" customHeight="1">
      <c r="A1655" s="3" t="s">
        <v>3061</v>
      </c>
      <c r="B1655" s="4"/>
      <c r="C1655" s="4"/>
      <c r="D1655" s="4"/>
      <c r="E1655" s="5"/>
    </row>
    <row r="1656" ht="15.75" hidden="1" customHeight="1">
      <c r="A1656" s="8"/>
      <c r="B1656" s="9"/>
      <c r="C1656" s="9"/>
      <c r="D1656" s="9"/>
      <c r="E1656" s="10"/>
    </row>
    <row r="1657" ht="15.75" hidden="1" customHeight="1">
      <c r="A1657" s="11">
        <v>45866.0</v>
      </c>
      <c r="B1657" s="4"/>
      <c r="C1657" s="12" t="s">
        <v>3062</v>
      </c>
      <c r="D1657" s="13">
        <v>45869.0</v>
      </c>
      <c r="E1657" s="5"/>
    </row>
    <row r="1658" ht="15.75" hidden="1" customHeight="1">
      <c r="A1658" s="8"/>
      <c r="B1658" s="9"/>
      <c r="C1658" s="14"/>
      <c r="D1658" s="9"/>
      <c r="E1658" s="10"/>
    </row>
    <row r="1659" ht="15.75" hidden="1" customHeight="1">
      <c r="A1659" s="44" t="s">
        <v>3898</v>
      </c>
      <c r="B1659" s="5"/>
      <c r="C1659" s="14"/>
      <c r="D1659" s="45" t="s">
        <v>3913</v>
      </c>
      <c r="E1659" s="5"/>
    </row>
    <row r="1660" ht="15.75" hidden="1" customHeight="1">
      <c r="A1660" s="8"/>
      <c r="B1660" s="10"/>
      <c r="C1660" s="14"/>
      <c r="D1660" s="9"/>
      <c r="E1660" s="10"/>
    </row>
    <row r="1661" ht="15.75" hidden="1" customHeight="1">
      <c r="A1661" s="17" t="s">
        <v>3063</v>
      </c>
      <c r="B1661" s="4"/>
      <c r="C1661" s="4"/>
      <c r="D1661" s="4"/>
      <c r="E1661" s="5"/>
    </row>
    <row r="1662" ht="15.75" hidden="1" customHeight="1">
      <c r="A1662" s="18" t="s">
        <v>3064</v>
      </c>
      <c r="B1662" s="19" t="s">
        <v>3065</v>
      </c>
      <c r="C1662" s="20" t="s">
        <v>3066</v>
      </c>
      <c r="D1662" s="19" t="s">
        <v>3067</v>
      </c>
      <c r="E1662" s="21" t="s">
        <v>13</v>
      </c>
    </row>
    <row r="1663" ht="15.75" hidden="1" customHeight="1">
      <c r="A1663" s="22" t="s">
        <v>3068</v>
      </c>
      <c r="B1663" s="23">
        <v>17641.0</v>
      </c>
      <c r="C1663" s="24">
        <v>17641.0</v>
      </c>
      <c r="D1663" s="25">
        <v>0.0</v>
      </c>
      <c r="E1663" s="33"/>
    </row>
    <row r="1664" ht="15.75" hidden="1" customHeight="1">
      <c r="A1664" s="22" t="s">
        <v>3069</v>
      </c>
      <c r="B1664" s="23">
        <v>19959.0</v>
      </c>
      <c r="C1664" s="24">
        <v>19959.0</v>
      </c>
      <c r="D1664" s="25">
        <v>0.0</v>
      </c>
      <c r="E1664" s="26"/>
    </row>
    <row r="1665" ht="15.75" hidden="1" customHeight="1">
      <c r="A1665" s="22" t="s">
        <v>3070</v>
      </c>
      <c r="B1665" s="23">
        <v>0.0</v>
      </c>
      <c r="C1665" s="24"/>
      <c r="D1665" s="25">
        <v>0.0</v>
      </c>
      <c r="E1665" s="33"/>
    </row>
    <row r="1666" ht="15.75" hidden="1" customHeight="1">
      <c r="A1666" s="22" t="s">
        <v>3072</v>
      </c>
      <c r="B1666" s="23">
        <v>0.0</v>
      </c>
      <c r="C1666" s="24"/>
      <c r="D1666" s="25">
        <v>0.0</v>
      </c>
      <c r="E1666" s="33"/>
    </row>
    <row r="1667" ht="15.75" hidden="1" customHeight="1">
      <c r="A1667" s="27" t="s">
        <v>3074</v>
      </c>
      <c r="B1667" s="23">
        <v>0.0</v>
      </c>
      <c r="C1667" s="24"/>
      <c r="D1667" s="25">
        <v>0.0</v>
      </c>
      <c r="E1667" s="33"/>
    </row>
    <row r="1668" ht="15.75" hidden="1" customHeight="1">
      <c r="A1668" s="27" t="s">
        <v>3075</v>
      </c>
      <c r="B1668" s="23">
        <v>0.0</v>
      </c>
      <c r="C1668" s="24"/>
      <c r="D1668" s="25">
        <v>0.0</v>
      </c>
      <c r="E1668" s="26"/>
    </row>
    <row r="1669" ht="15.75" hidden="1" customHeight="1">
      <c r="A1669" s="27" t="s">
        <v>3077</v>
      </c>
      <c r="B1669" s="23">
        <v>744.0</v>
      </c>
      <c r="C1669" s="24">
        <v>744.0</v>
      </c>
      <c r="D1669" s="25">
        <v>0.0</v>
      </c>
      <c r="E1669" s="26" t="s">
        <v>4088</v>
      </c>
    </row>
    <row r="1670" ht="15.75" hidden="1" customHeight="1">
      <c r="A1670" s="27" t="s">
        <v>3078</v>
      </c>
      <c r="B1670" s="23">
        <v>1600.0</v>
      </c>
      <c r="C1670" s="24">
        <v>1600.0</v>
      </c>
      <c r="D1670" s="25">
        <v>0.0</v>
      </c>
      <c r="E1670" s="33"/>
    </row>
    <row r="1671" ht="15.75" hidden="1" customHeight="1">
      <c r="A1671" s="28" t="s">
        <v>3079</v>
      </c>
      <c r="B1671" s="23">
        <v>54214.0</v>
      </c>
      <c r="C1671" s="23">
        <v>54214.0</v>
      </c>
      <c r="D1671" s="25">
        <v>0.0</v>
      </c>
      <c r="E1671" s="33"/>
    </row>
    <row r="1672" ht="15.75" hidden="1" customHeight="1">
      <c r="A1672" s="28" t="s">
        <v>3080</v>
      </c>
      <c r="B1672" s="23">
        <v>17486.0</v>
      </c>
      <c r="C1672" s="7">
        <v>17486.0</v>
      </c>
      <c r="D1672" s="25">
        <v>0.0</v>
      </c>
      <c r="E1672" s="33"/>
    </row>
    <row r="1673" ht="15.75" hidden="1" customHeight="1">
      <c r="A1673" s="28" t="s">
        <v>3081</v>
      </c>
      <c r="B1673" s="23">
        <v>55320.0</v>
      </c>
      <c r="C1673" s="7">
        <v>55320.0</v>
      </c>
      <c r="D1673" s="25">
        <v>0.0</v>
      </c>
      <c r="E1673" s="33"/>
    </row>
    <row r="1674" ht="15.75" hidden="1" customHeight="1">
      <c r="A1674" s="28" t="s">
        <v>3082</v>
      </c>
      <c r="B1674" s="23">
        <v>49256.0</v>
      </c>
      <c r="C1674" s="7">
        <v>49256.0</v>
      </c>
      <c r="D1674" s="25">
        <v>0.0</v>
      </c>
      <c r="E1674" s="33"/>
    </row>
    <row r="1675" ht="15.75" hidden="1" customHeight="1">
      <c r="A1675" s="28" t="s">
        <v>3084</v>
      </c>
      <c r="B1675" s="23">
        <v>3295.0</v>
      </c>
      <c r="C1675" s="7">
        <v>3295.0</v>
      </c>
      <c r="D1675" s="25">
        <v>0.0</v>
      </c>
      <c r="E1675" s="33"/>
    </row>
    <row r="1676" ht="15.75" hidden="1" customHeight="1">
      <c r="A1676" s="28" t="s">
        <v>3085</v>
      </c>
      <c r="B1676" s="23">
        <v>11297.0</v>
      </c>
      <c r="C1676" s="7">
        <v>11297.0</v>
      </c>
      <c r="D1676" s="25">
        <v>0.0</v>
      </c>
      <c r="E1676" s="33"/>
    </row>
    <row r="1677" ht="15.75" hidden="1" customHeight="1">
      <c r="A1677" s="29" t="s">
        <v>3086</v>
      </c>
      <c r="B1677" s="23">
        <v>219506.5</v>
      </c>
      <c r="C1677" s="7">
        <v>219506.5</v>
      </c>
      <c r="D1677" s="25">
        <v>0.0</v>
      </c>
      <c r="E1677" s="33"/>
    </row>
    <row r="1678" ht="15.75" hidden="1" customHeight="1">
      <c r="A1678" s="30" t="s">
        <v>3087</v>
      </c>
      <c r="B1678" s="34">
        <v>8.5</v>
      </c>
      <c r="C1678" s="35">
        <v>8.5</v>
      </c>
      <c r="D1678" s="49">
        <v>0.0</v>
      </c>
      <c r="E1678" s="37"/>
    </row>
    <row r="1679" ht="15.75" hidden="1" customHeight="1"/>
    <row r="1680" ht="15.75" hidden="1" customHeight="1"/>
    <row r="1681" ht="15.75" hidden="1" customHeight="1">
      <c r="A1681" s="3" t="s">
        <v>3090</v>
      </c>
      <c r="B1681" s="4"/>
      <c r="C1681" s="4"/>
      <c r="D1681" s="4"/>
      <c r="E1681" s="5"/>
    </row>
    <row r="1682" ht="15.75" hidden="1" customHeight="1">
      <c r="A1682" s="8"/>
      <c r="B1682" s="9"/>
      <c r="C1682" s="9"/>
      <c r="D1682" s="9"/>
      <c r="E1682" s="10"/>
    </row>
    <row r="1683" ht="15.75" hidden="1" customHeight="1">
      <c r="A1683" s="3" t="s">
        <v>3061</v>
      </c>
      <c r="B1683" s="4"/>
      <c r="C1683" s="4"/>
      <c r="D1683" s="4"/>
      <c r="E1683" s="5"/>
    </row>
    <row r="1684" ht="15.75" hidden="1" customHeight="1">
      <c r="A1684" s="8"/>
      <c r="B1684" s="9"/>
      <c r="C1684" s="9"/>
      <c r="D1684" s="9"/>
      <c r="E1684" s="10"/>
    </row>
    <row r="1685" ht="15.75" hidden="1" customHeight="1">
      <c r="A1685" s="11">
        <v>45870.0</v>
      </c>
      <c r="B1685" s="4"/>
      <c r="C1685" s="12" t="s">
        <v>3062</v>
      </c>
      <c r="D1685" s="13">
        <v>45872.0</v>
      </c>
      <c r="E1685" s="5"/>
    </row>
    <row r="1686" ht="15.75" hidden="1" customHeight="1">
      <c r="A1686" s="8"/>
      <c r="B1686" s="9"/>
      <c r="C1686" s="14"/>
      <c r="D1686" s="9"/>
      <c r="E1686" s="10"/>
    </row>
    <row r="1687" ht="15.75" hidden="1" customHeight="1">
      <c r="A1687" s="44" t="s">
        <v>3905</v>
      </c>
      <c r="B1687" s="5"/>
      <c r="C1687" s="14"/>
      <c r="D1687" s="45" t="s">
        <v>3899</v>
      </c>
      <c r="E1687" s="5"/>
    </row>
    <row r="1688" ht="15.75" hidden="1" customHeight="1">
      <c r="A1688" s="8"/>
      <c r="B1688" s="10"/>
      <c r="C1688" s="14"/>
      <c r="D1688" s="9"/>
      <c r="E1688" s="10"/>
    </row>
    <row r="1689" ht="15.75" hidden="1" customHeight="1">
      <c r="A1689" s="17" t="s">
        <v>3063</v>
      </c>
      <c r="B1689" s="4"/>
      <c r="C1689" s="4"/>
      <c r="D1689" s="4"/>
      <c r="E1689" s="5"/>
    </row>
    <row r="1690" ht="15.75" hidden="1" customHeight="1">
      <c r="A1690" s="18" t="s">
        <v>3064</v>
      </c>
      <c r="B1690" s="19" t="s">
        <v>3065</v>
      </c>
      <c r="C1690" s="20" t="s">
        <v>3066</v>
      </c>
      <c r="D1690" s="19" t="s">
        <v>3067</v>
      </c>
      <c r="E1690" s="21" t="s">
        <v>13</v>
      </c>
    </row>
    <row r="1691" ht="15.75" hidden="1" customHeight="1">
      <c r="A1691" s="22" t="s">
        <v>3068</v>
      </c>
      <c r="B1691" s="23">
        <v>9470.0</v>
      </c>
      <c r="C1691" s="24">
        <v>14960.0</v>
      </c>
      <c r="D1691" s="25">
        <v>5490.0</v>
      </c>
      <c r="E1691" s="33"/>
    </row>
    <row r="1692" ht="15.75" hidden="1" customHeight="1">
      <c r="A1692" s="22" t="s">
        <v>3069</v>
      </c>
      <c r="B1692" s="23">
        <v>14439.0</v>
      </c>
      <c r="C1692" s="24">
        <v>14439.0</v>
      </c>
      <c r="D1692" s="25">
        <v>0.0</v>
      </c>
      <c r="E1692" s="26"/>
    </row>
    <row r="1693" ht="15.75" hidden="1" customHeight="1">
      <c r="A1693" s="22" t="s">
        <v>3070</v>
      </c>
      <c r="B1693" s="23">
        <v>5490.0</v>
      </c>
      <c r="C1693" s="24"/>
      <c r="D1693" s="25">
        <v>-5490.0</v>
      </c>
      <c r="E1693" s="33"/>
    </row>
    <row r="1694" ht="15.75" hidden="1" customHeight="1">
      <c r="A1694" s="22" t="s">
        <v>3072</v>
      </c>
      <c r="B1694" s="23">
        <v>0.0</v>
      </c>
      <c r="C1694" s="24"/>
      <c r="D1694" s="25">
        <v>0.0</v>
      </c>
      <c r="E1694" s="33"/>
    </row>
    <row r="1695" ht="15.75" hidden="1" customHeight="1">
      <c r="A1695" s="27" t="s">
        <v>3074</v>
      </c>
      <c r="B1695" s="23">
        <v>0.0</v>
      </c>
      <c r="C1695" s="24"/>
      <c r="D1695" s="25">
        <v>0.0</v>
      </c>
      <c r="E1695" s="33"/>
    </row>
    <row r="1696" ht="15.75" hidden="1" customHeight="1">
      <c r="A1696" s="27" t="s">
        <v>3075</v>
      </c>
      <c r="B1696" s="23">
        <v>0.0</v>
      </c>
      <c r="C1696" s="24"/>
      <c r="D1696" s="25">
        <v>0.0</v>
      </c>
      <c r="E1696" s="26"/>
    </row>
    <row r="1697" ht="15.75" hidden="1" customHeight="1">
      <c r="A1697" s="27" t="s">
        <v>3077</v>
      </c>
      <c r="B1697" s="23">
        <v>128.0</v>
      </c>
      <c r="C1697" s="24">
        <v>128.0</v>
      </c>
      <c r="D1697" s="25">
        <v>0.0</v>
      </c>
      <c r="E1697" s="26" t="s">
        <v>4089</v>
      </c>
    </row>
    <row r="1698" ht="15.75" hidden="1" customHeight="1">
      <c r="A1698" s="27" t="s">
        <v>3078</v>
      </c>
      <c r="B1698" s="23">
        <v>1600.0</v>
      </c>
      <c r="C1698" s="24">
        <v>1560.0</v>
      </c>
      <c r="D1698" s="25">
        <v>-40.0</v>
      </c>
      <c r="E1698" s="33"/>
    </row>
    <row r="1699" ht="15.75" hidden="1" customHeight="1">
      <c r="A1699" s="28" t="s">
        <v>3079</v>
      </c>
      <c r="B1699" s="23">
        <v>48222.0</v>
      </c>
      <c r="C1699" s="23">
        <v>48222.0</v>
      </c>
      <c r="D1699" s="25">
        <v>0.0</v>
      </c>
      <c r="E1699" s="33"/>
    </row>
    <row r="1700" ht="15.75" hidden="1" customHeight="1">
      <c r="A1700" s="28" t="s">
        <v>3080</v>
      </c>
      <c r="B1700" s="23">
        <v>26576.0</v>
      </c>
      <c r="C1700" s="7">
        <v>26576.0</v>
      </c>
      <c r="D1700" s="25">
        <v>0.0</v>
      </c>
      <c r="E1700" s="33"/>
    </row>
    <row r="1701" ht="15.75" hidden="1" customHeight="1">
      <c r="A1701" s="28" t="s">
        <v>3081</v>
      </c>
      <c r="B1701" s="23">
        <v>51929.0</v>
      </c>
      <c r="C1701" s="7">
        <v>51929.0</v>
      </c>
      <c r="D1701" s="25">
        <v>0.0</v>
      </c>
      <c r="E1701" s="33"/>
    </row>
    <row r="1702" ht="15.75" hidden="1" customHeight="1">
      <c r="A1702" s="28" t="s">
        <v>3082</v>
      </c>
      <c r="B1702" s="23">
        <v>42238.0</v>
      </c>
      <c r="C1702" s="7">
        <v>42238.0</v>
      </c>
      <c r="D1702" s="25">
        <v>0.0</v>
      </c>
      <c r="E1702" s="33"/>
    </row>
    <row r="1703" ht="15.75" hidden="1" customHeight="1">
      <c r="A1703" s="28" t="s">
        <v>3084</v>
      </c>
      <c r="B1703" s="23">
        <v>1396.0</v>
      </c>
      <c r="C1703" s="7">
        <v>1396.0</v>
      </c>
      <c r="D1703" s="25">
        <v>0.0</v>
      </c>
      <c r="E1703" s="33"/>
    </row>
    <row r="1704" ht="15.75" hidden="1" customHeight="1">
      <c r="A1704" s="28" t="s">
        <v>3085</v>
      </c>
      <c r="B1704" s="23">
        <v>8169.0</v>
      </c>
      <c r="C1704" s="7">
        <v>8169.0</v>
      </c>
      <c r="D1704" s="25">
        <v>0.0</v>
      </c>
      <c r="E1704" s="33"/>
    </row>
    <row r="1705" ht="15.75" hidden="1" customHeight="1">
      <c r="A1705" s="29" t="s">
        <v>3086</v>
      </c>
      <c r="B1705" s="23">
        <v>201473.5</v>
      </c>
      <c r="C1705" s="7">
        <v>201473.5</v>
      </c>
      <c r="D1705" s="25">
        <v>0.0</v>
      </c>
      <c r="E1705" s="33"/>
    </row>
    <row r="1706" ht="15.75" hidden="1" customHeight="1">
      <c r="A1706" s="30" t="s">
        <v>3087</v>
      </c>
      <c r="B1706" s="34">
        <v>14.5</v>
      </c>
      <c r="C1706" s="35">
        <v>-25.5</v>
      </c>
      <c r="D1706" s="49">
        <v>-40.0</v>
      </c>
      <c r="E1706" s="37"/>
    </row>
    <row r="1707" ht="15.75" hidden="1" customHeight="1"/>
    <row r="1708" ht="15.75" hidden="1" customHeight="1"/>
    <row r="1709" ht="15.75" hidden="1" customHeight="1">
      <c r="A1709" s="3" t="s">
        <v>3090</v>
      </c>
      <c r="B1709" s="4"/>
      <c r="C1709" s="4"/>
      <c r="D1709" s="4"/>
      <c r="E1709" s="5"/>
    </row>
    <row r="1710" ht="15.75" hidden="1" customHeight="1">
      <c r="A1710" s="8"/>
      <c r="B1710" s="9"/>
      <c r="C1710" s="9"/>
      <c r="D1710" s="9"/>
      <c r="E1710" s="10"/>
    </row>
    <row r="1711" ht="15.75" hidden="1" customHeight="1">
      <c r="A1711" s="3" t="s">
        <v>3061</v>
      </c>
      <c r="B1711" s="4"/>
      <c r="C1711" s="4"/>
      <c r="D1711" s="4"/>
      <c r="E1711" s="5"/>
    </row>
    <row r="1712" ht="15.75" hidden="1" customHeight="1">
      <c r="A1712" s="8"/>
      <c r="B1712" s="9"/>
      <c r="C1712" s="9"/>
      <c r="D1712" s="9"/>
      <c r="E1712" s="10"/>
    </row>
    <row r="1713" ht="15.75" hidden="1" customHeight="1">
      <c r="A1713" s="11">
        <v>45873.0</v>
      </c>
      <c r="B1713" s="4"/>
      <c r="C1713" s="12" t="s">
        <v>3062</v>
      </c>
      <c r="D1713" s="13">
        <v>45879.0</v>
      </c>
      <c r="E1713" s="5"/>
    </row>
    <row r="1714" ht="15.75" hidden="1" customHeight="1">
      <c r="A1714" s="8"/>
      <c r="B1714" s="9"/>
      <c r="C1714" s="14"/>
      <c r="D1714" s="9"/>
      <c r="E1714" s="10"/>
    </row>
    <row r="1715" ht="15.75" hidden="1" customHeight="1">
      <c r="A1715" s="44" t="s">
        <v>3898</v>
      </c>
      <c r="B1715" s="5"/>
      <c r="C1715" s="14"/>
      <c r="D1715" s="45" t="s">
        <v>3899</v>
      </c>
      <c r="E1715" s="5"/>
    </row>
    <row r="1716" ht="15.75" hidden="1" customHeight="1">
      <c r="A1716" s="8"/>
      <c r="B1716" s="10"/>
      <c r="C1716" s="14"/>
      <c r="D1716" s="9"/>
      <c r="E1716" s="10"/>
    </row>
    <row r="1717" ht="15.75" hidden="1" customHeight="1">
      <c r="A1717" s="17" t="s">
        <v>3063</v>
      </c>
      <c r="B1717" s="4"/>
      <c r="C1717" s="4"/>
      <c r="D1717" s="4"/>
      <c r="E1717" s="5"/>
    </row>
    <row r="1718" ht="15.75" hidden="1" customHeight="1">
      <c r="A1718" s="18" t="s">
        <v>3064</v>
      </c>
      <c r="B1718" s="19" t="s">
        <v>3065</v>
      </c>
      <c r="C1718" s="20" t="s">
        <v>3066</v>
      </c>
      <c r="D1718" s="19" t="s">
        <v>3067</v>
      </c>
      <c r="E1718" s="21" t="s">
        <v>13</v>
      </c>
    </row>
    <row r="1719" ht="15.75" hidden="1" customHeight="1">
      <c r="A1719" s="22" t="s">
        <v>3068</v>
      </c>
      <c r="B1719" s="23">
        <v>21888.0</v>
      </c>
      <c r="C1719" s="24">
        <v>22389.0</v>
      </c>
      <c r="D1719" s="25">
        <v>501.0</v>
      </c>
      <c r="E1719" s="33"/>
    </row>
    <row r="1720" ht="15.75" hidden="1" customHeight="1">
      <c r="A1720" s="22" t="s">
        <v>3069</v>
      </c>
      <c r="B1720" s="23">
        <v>29987.0</v>
      </c>
      <c r="C1720" s="24">
        <v>25449.0</v>
      </c>
      <c r="D1720" s="25">
        <v>-4538.0</v>
      </c>
      <c r="E1720" s="26"/>
    </row>
    <row r="1721" ht="15.75" hidden="1" customHeight="1">
      <c r="A1721" s="22" t="s">
        <v>3070</v>
      </c>
      <c r="B1721" s="23">
        <v>0.0</v>
      </c>
      <c r="C1721" s="24"/>
      <c r="D1721" s="25">
        <v>0.0</v>
      </c>
      <c r="E1721" s="33"/>
    </row>
    <row r="1722" ht="15.75" hidden="1" customHeight="1">
      <c r="A1722" s="22" t="s">
        <v>3072</v>
      </c>
      <c r="B1722" s="23">
        <v>0.0</v>
      </c>
      <c r="C1722" s="24"/>
      <c r="D1722" s="25">
        <v>0.0</v>
      </c>
      <c r="E1722" s="33"/>
    </row>
    <row r="1723" ht="15.75" hidden="1" customHeight="1">
      <c r="A1723" s="27" t="s">
        <v>3074</v>
      </c>
      <c r="B1723" s="23">
        <v>0.0</v>
      </c>
      <c r="C1723" s="24"/>
      <c r="D1723" s="25">
        <v>0.0</v>
      </c>
      <c r="E1723" s="33"/>
    </row>
    <row r="1724" ht="15.75" hidden="1" customHeight="1">
      <c r="A1724" s="27" t="s">
        <v>3075</v>
      </c>
      <c r="B1724" s="23">
        <v>0.0</v>
      </c>
      <c r="C1724" s="24"/>
      <c r="D1724" s="25">
        <v>0.0</v>
      </c>
      <c r="E1724" s="26"/>
    </row>
    <row r="1725" ht="15.75" hidden="1" customHeight="1">
      <c r="A1725" s="27" t="s">
        <v>3077</v>
      </c>
      <c r="B1725" s="23">
        <v>2231.0</v>
      </c>
      <c r="C1725" s="24">
        <v>2231.0</v>
      </c>
      <c r="D1725" s="25">
        <v>0.0</v>
      </c>
      <c r="E1725" s="26" t="s">
        <v>4090</v>
      </c>
    </row>
    <row r="1726" ht="15.75" hidden="1" customHeight="1">
      <c r="A1726" s="27" t="s">
        <v>3078</v>
      </c>
      <c r="B1726" s="23">
        <v>4960.0</v>
      </c>
      <c r="C1726" s="24">
        <v>4840.0</v>
      </c>
      <c r="D1726" s="25">
        <v>-120.0</v>
      </c>
      <c r="E1726" s="33"/>
    </row>
    <row r="1727" ht="15.75" hidden="1" customHeight="1">
      <c r="A1727" s="28" t="s">
        <v>3079</v>
      </c>
      <c r="B1727" s="23">
        <v>101132.0</v>
      </c>
      <c r="C1727" s="23">
        <v>101132.0</v>
      </c>
      <c r="D1727" s="25">
        <v>0.0</v>
      </c>
      <c r="E1727" s="33"/>
    </row>
    <row r="1728" ht="15.75" hidden="1" customHeight="1">
      <c r="A1728" s="28" t="s">
        <v>3080</v>
      </c>
      <c r="B1728" s="23">
        <v>35000.0</v>
      </c>
      <c r="C1728" s="7">
        <v>36011.0</v>
      </c>
      <c r="D1728" s="25">
        <v>1011.0</v>
      </c>
      <c r="E1728" s="33"/>
    </row>
    <row r="1729" ht="15.75" hidden="1" customHeight="1">
      <c r="A1729" s="28" t="s">
        <v>3081</v>
      </c>
      <c r="B1729" s="23">
        <v>120969.0</v>
      </c>
      <c r="C1729" s="7">
        <v>120969.0</v>
      </c>
      <c r="D1729" s="25">
        <v>0.0</v>
      </c>
      <c r="E1729" s="33"/>
    </row>
    <row r="1730" ht="15.75" hidden="1" customHeight="1">
      <c r="A1730" s="28" t="s">
        <v>3082</v>
      </c>
      <c r="B1730" s="23">
        <v>95686.5</v>
      </c>
      <c r="C1730" s="7">
        <v>95686.5</v>
      </c>
      <c r="D1730" s="25">
        <v>0.0</v>
      </c>
      <c r="E1730" s="33"/>
    </row>
    <row r="1731" ht="15.75" hidden="1" customHeight="1">
      <c r="A1731" s="28" t="s">
        <v>3084</v>
      </c>
      <c r="B1731" s="23">
        <v>3489.0</v>
      </c>
      <c r="C1731" s="7">
        <v>3489.0</v>
      </c>
      <c r="D1731" s="25">
        <v>0.0</v>
      </c>
      <c r="E1731" s="33"/>
    </row>
    <row r="1732" ht="15.75" hidden="1" customHeight="1">
      <c r="A1732" s="28" t="s">
        <v>3085</v>
      </c>
      <c r="B1732" s="23">
        <v>16873.0</v>
      </c>
      <c r="C1732" s="7">
        <v>16873.0</v>
      </c>
      <c r="D1732" s="25">
        <v>0.0</v>
      </c>
      <c r="E1732" s="33"/>
    </row>
    <row r="1733" ht="15.75" hidden="1" customHeight="1">
      <c r="A1733" s="29" t="s">
        <v>3086</v>
      </c>
      <c r="B1733" s="23">
        <v>415333.7</v>
      </c>
      <c r="C1733" s="7">
        <v>416344.7</v>
      </c>
      <c r="D1733" s="25">
        <v>1011.0</v>
      </c>
      <c r="E1733" s="33"/>
    </row>
    <row r="1734" ht="15.75" hidden="1" customHeight="1">
      <c r="A1734" s="30" t="s">
        <v>3087</v>
      </c>
      <c r="B1734" s="34">
        <v>8.80000000000291</v>
      </c>
      <c r="C1734" s="35">
        <v>-4148.200000000012</v>
      </c>
      <c r="D1734" s="49">
        <v>-4157.000000000015</v>
      </c>
      <c r="E1734" s="37"/>
    </row>
    <row r="1735" ht="15.75" hidden="1" customHeight="1"/>
    <row r="1736" ht="15.75" hidden="1" customHeight="1"/>
    <row r="1737" ht="15.75" hidden="1" customHeight="1">
      <c r="A1737" s="3" t="s">
        <v>3090</v>
      </c>
      <c r="B1737" s="4"/>
      <c r="C1737" s="4"/>
      <c r="D1737" s="4"/>
      <c r="E1737" s="5"/>
    </row>
    <row r="1738" ht="15.75" hidden="1" customHeight="1">
      <c r="A1738" s="8"/>
      <c r="B1738" s="9"/>
      <c r="C1738" s="9"/>
      <c r="D1738" s="9"/>
      <c r="E1738" s="10"/>
    </row>
    <row r="1739" ht="15.75" hidden="1" customHeight="1">
      <c r="A1739" s="3" t="s">
        <v>3061</v>
      </c>
      <c r="B1739" s="4"/>
      <c r="C1739" s="4"/>
      <c r="D1739" s="4"/>
      <c r="E1739" s="5"/>
    </row>
    <row r="1740" ht="15.75" hidden="1" customHeight="1">
      <c r="A1740" s="8"/>
      <c r="B1740" s="9"/>
      <c r="C1740" s="9"/>
      <c r="D1740" s="9"/>
      <c r="E1740" s="10"/>
    </row>
    <row r="1741" ht="15.75" hidden="1" customHeight="1">
      <c r="A1741" s="11">
        <v>45880.0</v>
      </c>
      <c r="B1741" s="4"/>
      <c r="C1741" s="12" t="s">
        <v>3062</v>
      </c>
      <c r="D1741" s="13">
        <v>45886.0</v>
      </c>
      <c r="E1741" s="5"/>
    </row>
    <row r="1742" ht="15.75" hidden="1" customHeight="1">
      <c r="A1742" s="8"/>
      <c r="B1742" s="9"/>
      <c r="C1742" s="14"/>
      <c r="D1742" s="9"/>
      <c r="E1742" s="10"/>
    </row>
    <row r="1743" ht="15.75" hidden="1" customHeight="1">
      <c r="A1743" s="44" t="s">
        <v>3898</v>
      </c>
      <c r="B1743" s="5"/>
      <c r="C1743" s="14"/>
      <c r="D1743" s="45" t="s">
        <v>3899</v>
      </c>
      <c r="E1743" s="5"/>
    </row>
    <row r="1744" ht="15.75" hidden="1" customHeight="1">
      <c r="A1744" s="8"/>
      <c r="B1744" s="10"/>
      <c r="C1744" s="14"/>
      <c r="D1744" s="9"/>
      <c r="E1744" s="10"/>
    </row>
    <row r="1745" ht="15.75" hidden="1" customHeight="1">
      <c r="A1745" s="17" t="s">
        <v>3063</v>
      </c>
      <c r="B1745" s="4"/>
      <c r="C1745" s="4"/>
      <c r="D1745" s="4"/>
      <c r="E1745" s="5"/>
    </row>
    <row r="1746" ht="15.75" hidden="1" customHeight="1">
      <c r="A1746" s="18" t="s">
        <v>3064</v>
      </c>
      <c r="B1746" s="19" t="s">
        <v>3065</v>
      </c>
      <c r="C1746" s="20" t="s">
        <v>3066</v>
      </c>
      <c r="D1746" s="19" t="s">
        <v>3067</v>
      </c>
      <c r="E1746" s="21" t="s">
        <v>13</v>
      </c>
    </row>
    <row r="1747" ht="15.75" hidden="1" customHeight="1">
      <c r="A1747" s="22" t="s">
        <v>3068</v>
      </c>
      <c r="B1747" s="23">
        <v>23453.0</v>
      </c>
      <c r="C1747" s="24">
        <v>23471.0</v>
      </c>
      <c r="D1747" s="25">
        <v>18.0</v>
      </c>
      <c r="E1747" s="33"/>
    </row>
    <row r="1748" ht="15.75" hidden="1" customHeight="1">
      <c r="A1748" s="22" t="s">
        <v>3069</v>
      </c>
      <c r="B1748" s="23">
        <v>37232.0</v>
      </c>
      <c r="C1748" s="24">
        <v>32126.0</v>
      </c>
      <c r="D1748" s="25">
        <v>-5106.0</v>
      </c>
      <c r="E1748" s="26" t="s">
        <v>4091</v>
      </c>
    </row>
    <row r="1749" ht="15.75" hidden="1" customHeight="1">
      <c r="A1749" s="22" t="s">
        <v>3070</v>
      </c>
      <c r="B1749" s="23">
        <v>1000.0</v>
      </c>
      <c r="C1749" s="24">
        <v>1000.0</v>
      </c>
      <c r="D1749" s="25">
        <v>0.0</v>
      </c>
      <c r="E1749" s="33"/>
    </row>
    <row r="1750" ht="15.75" hidden="1" customHeight="1">
      <c r="A1750" s="22" t="s">
        <v>3072</v>
      </c>
      <c r="B1750" s="23">
        <v>0.0</v>
      </c>
      <c r="C1750" s="24"/>
      <c r="D1750" s="25">
        <v>0.0</v>
      </c>
      <c r="E1750" s="33"/>
    </row>
    <row r="1751" ht="15.75" hidden="1" customHeight="1">
      <c r="A1751" s="27" t="s">
        <v>3074</v>
      </c>
      <c r="B1751" s="23">
        <v>0.0</v>
      </c>
      <c r="C1751" s="24"/>
      <c r="D1751" s="25">
        <v>0.0</v>
      </c>
      <c r="E1751" s="33"/>
    </row>
    <row r="1752" ht="15.75" hidden="1" customHeight="1">
      <c r="A1752" s="27" t="s">
        <v>3075</v>
      </c>
      <c r="B1752" s="23">
        <v>0.0</v>
      </c>
      <c r="C1752" s="24"/>
      <c r="D1752" s="25">
        <v>0.0</v>
      </c>
      <c r="E1752" s="26"/>
    </row>
    <row r="1753" ht="15.75" hidden="1" customHeight="1">
      <c r="A1753" s="27" t="s">
        <v>3077</v>
      </c>
      <c r="B1753" s="23">
        <v>3455.0</v>
      </c>
      <c r="C1753" s="24">
        <v>3455.0</v>
      </c>
      <c r="D1753" s="25">
        <v>0.0</v>
      </c>
      <c r="E1753" s="26" t="s">
        <v>4092</v>
      </c>
    </row>
    <row r="1754" ht="15.75" hidden="1" customHeight="1">
      <c r="A1754" s="27" t="s">
        <v>3078</v>
      </c>
      <c r="B1754" s="23">
        <v>6160.0</v>
      </c>
      <c r="C1754" s="24">
        <v>6160.0</v>
      </c>
      <c r="D1754" s="25">
        <v>0.0</v>
      </c>
      <c r="E1754" s="33"/>
    </row>
    <row r="1755" ht="15.75" hidden="1" customHeight="1">
      <c r="A1755" s="28" t="s">
        <v>3079</v>
      </c>
      <c r="B1755" s="23">
        <v>113017.0</v>
      </c>
      <c r="C1755" s="23">
        <v>113017.0</v>
      </c>
      <c r="D1755" s="25">
        <v>0.0</v>
      </c>
      <c r="E1755" s="33"/>
    </row>
    <row r="1756" ht="15.75" hidden="1" customHeight="1">
      <c r="A1756" s="28" t="s">
        <v>3080</v>
      </c>
      <c r="B1756" s="23">
        <v>43987.0</v>
      </c>
      <c r="C1756" s="7">
        <v>43987.0</v>
      </c>
      <c r="D1756" s="25">
        <v>0.0</v>
      </c>
      <c r="E1756" s="33"/>
    </row>
    <row r="1757" ht="15.75" hidden="1" customHeight="1">
      <c r="A1757" s="28" t="s">
        <v>3081</v>
      </c>
      <c r="B1757" s="23">
        <v>113188.0</v>
      </c>
      <c r="C1757" s="7">
        <v>112545.0</v>
      </c>
      <c r="D1757" s="25">
        <v>-643.0</v>
      </c>
      <c r="E1757" s="33"/>
    </row>
    <row r="1758" ht="15.75" hidden="1" customHeight="1">
      <c r="A1758" s="28" t="s">
        <v>3082</v>
      </c>
      <c r="B1758" s="23">
        <v>100394.0</v>
      </c>
      <c r="C1758" s="7">
        <v>100394.0</v>
      </c>
      <c r="D1758" s="25">
        <v>0.0</v>
      </c>
      <c r="E1758" s="33"/>
    </row>
    <row r="1759" ht="15.75" hidden="1" customHeight="1">
      <c r="A1759" s="28" t="s">
        <v>3084</v>
      </c>
      <c r="B1759" s="23">
        <v>2414.0</v>
      </c>
      <c r="C1759" s="7">
        <v>2414.0</v>
      </c>
      <c r="D1759" s="25">
        <v>0.0</v>
      </c>
      <c r="E1759" s="33"/>
    </row>
    <row r="1760" ht="15.75" hidden="1" customHeight="1">
      <c r="A1760" s="28" t="s">
        <v>3085</v>
      </c>
      <c r="B1760" s="23">
        <v>14146.0</v>
      </c>
      <c r="C1760" s="7">
        <v>13488.0</v>
      </c>
      <c r="D1760" s="25">
        <v>-658.0</v>
      </c>
      <c r="E1760" s="33"/>
    </row>
    <row r="1761" ht="15.75" hidden="1" customHeight="1">
      <c r="A1761" s="29" t="s">
        <v>3086</v>
      </c>
      <c r="B1761" s="23">
        <v>444302.3</v>
      </c>
      <c r="C1761" s="7">
        <v>443001.3</v>
      </c>
      <c r="D1761" s="25">
        <v>-1301.0</v>
      </c>
      <c r="E1761" s="33"/>
    </row>
    <row r="1762" ht="15.75" hidden="1" customHeight="1">
      <c r="A1762" s="30" t="s">
        <v>3087</v>
      </c>
      <c r="B1762" s="34">
        <v>-2.3000000000029104</v>
      </c>
      <c r="C1762" s="35">
        <v>-4432.299999999988</v>
      </c>
      <c r="D1762" s="49">
        <v>-4429.999999999985</v>
      </c>
      <c r="E1762" s="37"/>
    </row>
    <row r="1763" ht="15.75" hidden="1" customHeight="1"/>
    <row r="1764" ht="15.75" hidden="1" customHeight="1"/>
    <row r="1765" ht="15.75" hidden="1" customHeight="1">
      <c r="A1765" s="3" t="s">
        <v>3090</v>
      </c>
      <c r="B1765" s="4"/>
      <c r="C1765" s="4"/>
      <c r="D1765" s="4"/>
      <c r="E1765" s="5"/>
    </row>
    <row r="1766" ht="15.75" hidden="1" customHeight="1">
      <c r="A1766" s="8"/>
      <c r="B1766" s="9"/>
      <c r="C1766" s="9"/>
      <c r="D1766" s="9"/>
      <c r="E1766" s="10"/>
    </row>
    <row r="1767" ht="15.75" hidden="1" customHeight="1">
      <c r="A1767" s="3" t="s">
        <v>3061</v>
      </c>
      <c r="B1767" s="4"/>
      <c r="C1767" s="4"/>
      <c r="D1767" s="4"/>
      <c r="E1767" s="5"/>
    </row>
    <row r="1768" ht="15.75" hidden="1" customHeight="1">
      <c r="A1768" s="8"/>
      <c r="B1768" s="9"/>
      <c r="C1768" s="9"/>
      <c r="D1768" s="9"/>
      <c r="E1768" s="10"/>
    </row>
    <row r="1769" ht="15.75" hidden="1" customHeight="1">
      <c r="A1769" s="11">
        <v>45887.0</v>
      </c>
      <c r="B1769" s="4"/>
      <c r="C1769" s="12" t="s">
        <v>3062</v>
      </c>
      <c r="D1769" s="13">
        <v>45893.0</v>
      </c>
      <c r="E1769" s="5"/>
    </row>
    <row r="1770" ht="15.75" hidden="1" customHeight="1">
      <c r="A1770" s="8"/>
      <c r="B1770" s="9"/>
      <c r="C1770" s="14"/>
      <c r="D1770" s="9"/>
      <c r="E1770" s="10"/>
    </row>
    <row r="1771" ht="15.75" hidden="1" customHeight="1">
      <c r="A1771" s="44" t="s">
        <v>3898</v>
      </c>
      <c r="B1771" s="5"/>
      <c r="C1771" s="14"/>
      <c r="D1771" s="45" t="s">
        <v>3899</v>
      </c>
      <c r="E1771" s="5"/>
    </row>
    <row r="1772" ht="15.75" hidden="1" customHeight="1">
      <c r="A1772" s="8"/>
      <c r="B1772" s="10"/>
      <c r="C1772" s="14"/>
      <c r="D1772" s="9"/>
      <c r="E1772" s="10"/>
    </row>
    <row r="1773" ht="15.75" hidden="1" customHeight="1">
      <c r="A1773" s="17" t="s">
        <v>3063</v>
      </c>
      <c r="B1773" s="4"/>
      <c r="C1773" s="4"/>
      <c r="D1773" s="4"/>
      <c r="E1773" s="5"/>
    </row>
    <row r="1774" ht="15.75" hidden="1" customHeight="1">
      <c r="A1774" s="18" t="s">
        <v>3064</v>
      </c>
      <c r="B1774" s="19" t="s">
        <v>3065</v>
      </c>
      <c r="C1774" s="20" t="s">
        <v>3066</v>
      </c>
      <c r="D1774" s="19" t="s">
        <v>3067</v>
      </c>
      <c r="E1774" s="21" t="s">
        <v>13</v>
      </c>
    </row>
    <row r="1775" ht="15.75" hidden="1" customHeight="1">
      <c r="A1775" s="22" t="s">
        <v>3068</v>
      </c>
      <c r="B1775" s="23">
        <v>15541.0</v>
      </c>
      <c r="C1775" s="24">
        <v>15542.0</v>
      </c>
      <c r="D1775" s="25">
        <v>1.0</v>
      </c>
      <c r="E1775" s="33"/>
    </row>
    <row r="1776" ht="15.75" hidden="1" customHeight="1">
      <c r="A1776" s="22" t="s">
        <v>3069</v>
      </c>
      <c r="B1776" s="23">
        <v>28893.0</v>
      </c>
      <c r="C1776" s="24">
        <v>28893.0</v>
      </c>
      <c r="D1776" s="25">
        <v>0.0</v>
      </c>
      <c r="E1776" s="26"/>
    </row>
    <row r="1777" ht="15.75" hidden="1" customHeight="1">
      <c r="A1777" s="22" t="s">
        <v>3070</v>
      </c>
      <c r="B1777" s="23">
        <v>0.0</v>
      </c>
      <c r="C1777" s="24"/>
      <c r="D1777" s="25">
        <v>0.0</v>
      </c>
      <c r="E1777" s="33"/>
    </row>
    <row r="1778" ht="15.75" hidden="1" customHeight="1">
      <c r="A1778" s="22" t="s">
        <v>3072</v>
      </c>
      <c r="B1778" s="23">
        <v>0.0</v>
      </c>
      <c r="C1778" s="24"/>
      <c r="D1778" s="25">
        <v>0.0</v>
      </c>
      <c r="E1778" s="33"/>
    </row>
    <row r="1779" ht="15.75" hidden="1" customHeight="1">
      <c r="A1779" s="27" t="s">
        <v>3074</v>
      </c>
      <c r="B1779" s="23">
        <v>0.0</v>
      </c>
      <c r="C1779" s="24"/>
      <c r="D1779" s="25">
        <v>0.0</v>
      </c>
      <c r="E1779" s="33"/>
    </row>
    <row r="1780" ht="15.75" hidden="1" customHeight="1">
      <c r="A1780" s="27" t="s">
        <v>3075</v>
      </c>
      <c r="B1780" s="23">
        <v>2920.0</v>
      </c>
      <c r="C1780" s="24">
        <v>2835.0</v>
      </c>
      <c r="D1780" s="25">
        <v>-85.0</v>
      </c>
      <c r="E1780" s="26" t="s">
        <v>4093</v>
      </c>
    </row>
    <row r="1781" ht="15.75" hidden="1" customHeight="1">
      <c r="A1781" s="27" t="s">
        <v>3077</v>
      </c>
      <c r="B1781" s="23">
        <v>155.0</v>
      </c>
      <c r="C1781" s="24">
        <v>160.0</v>
      </c>
      <c r="D1781" s="25">
        <v>5.0</v>
      </c>
      <c r="E1781" s="26" t="s">
        <v>4094</v>
      </c>
    </row>
    <row r="1782" ht="15.75" hidden="1" customHeight="1">
      <c r="A1782" s="27" t="s">
        <v>3078</v>
      </c>
      <c r="B1782" s="23">
        <v>5840.0</v>
      </c>
      <c r="C1782" s="24">
        <v>5920.0</v>
      </c>
      <c r="D1782" s="25">
        <v>80.0</v>
      </c>
      <c r="E1782" s="33"/>
    </row>
    <row r="1783" ht="15.75" hidden="1" customHeight="1">
      <c r="A1783" s="28" t="s">
        <v>3079</v>
      </c>
      <c r="B1783" s="23">
        <v>120074.0</v>
      </c>
      <c r="C1783" s="23">
        <v>120074.0</v>
      </c>
      <c r="D1783" s="25">
        <v>0.0</v>
      </c>
      <c r="E1783" s="33"/>
    </row>
    <row r="1784" ht="15.75" hidden="1" customHeight="1">
      <c r="A1784" s="28" t="s">
        <v>3080</v>
      </c>
      <c r="B1784" s="23">
        <v>44816.0</v>
      </c>
      <c r="C1784" s="7">
        <v>44816.0</v>
      </c>
      <c r="D1784" s="25">
        <v>0.0</v>
      </c>
      <c r="E1784" s="33"/>
    </row>
    <row r="1785" ht="15.75" hidden="1" customHeight="1">
      <c r="A1785" s="28" t="s">
        <v>3081</v>
      </c>
      <c r="B1785" s="23">
        <v>114317.0</v>
      </c>
      <c r="C1785" s="7">
        <v>114317.0</v>
      </c>
      <c r="D1785" s="25">
        <v>0.0</v>
      </c>
      <c r="E1785" s="33"/>
    </row>
    <row r="1786" ht="15.75" hidden="1" customHeight="1">
      <c r="A1786" s="28" t="s">
        <v>3082</v>
      </c>
      <c r="B1786" s="23">
        <v>88011.0</v>
      </c>
      <c r="C1786" s="7">
        <v>88011.0</v>
      </c>
      <c r="D1786" s="25">
        <v>0.0</v>
      </c>
      <c r="E1786" s="33"/>
    </row>
    <row r="1787" ht="15.75" hidden="1" customHeight="1">
      <c r="A1787" s="28" t="s">
        <v>3084</v>
      </c>
      <c r="B1787" s="23">
        <v>3190.0</v>
      </c>
      <c r="C1787" s="7">
        <v>3190.0</v>
      </c>
      <c r="D1787" s="25">
        <v>0.0</v>
      </c>
      <c r="E1787" s="33"/>
    </row>
    <row r="1788" ht="15.75" hidden="1" customHeight="1">
      <c r="A1788" s="28" t="s">
        <v>3085</v>
      </c>
      <c r="B1788" s="23">
        <v>11892.0</v>
      </c>
      <c r="C1788" s="7">
        <v>11892.0</v>
      </c>
      <c r="D1788" s="25">
        <v>0.0</v>
      </c>
      <c r="E1788" s="33"/>
    </row>
    <row r="1789" ht="15.75" hidden="1" customHeight="1">
      <c r="A1789" s="29" t="s">
        <v>3086</v>
      </c>
      <c r="B1789" s="23">
        <v>423751.0</v>
      </c>
      <c r="C1789" s="7">
        <v>423751.0</v>
      </c>
      <c r="D1789" s="25">
        <v>0.0</v>
      </c>
      <c r="E1789" s="33"/>
    </row>
    <row r="1790" ht="15.75" hidden="1" customHeight="1">
      <c r="A1790" s="30" t="s">
        <v>3087</v>
      </c>
      <c r="B1790" s="34">
        <v>6.0</v>
      </c>
      <c r="C1790" s="35">
        <v>7.0</v>
      </c>
      <c r="D1790" s="49">
        <v>1.0</v>
      </c>
      <c r="E1790" s="37"/>
    </row>
    <row r="1791" ht="15.75" hidden="1" customHeight="1"/>
    <row r="1792" ht="15.75" hidden="1" customHeight="1"/>
    <row r="1793" ht="15.75" hidden="1" customHeight="1">
      <c r="A1793" s="3" t="s">
        <v>3090</v>
      </c>
      <c r="B1793" s="4"/>
      <c r="C1793" s="4"/>
      <c r="D1793" s="4"/>
      <c r="E1793" s="5"/>
    </row>
    <row r="1794" ht="15.75" hidden="1" customHeight="1">
      <c r="A1794" s="8"/>
      <c r="B1794" s="9"/>
      <c r="C1794" s="9"/>
      <c r="D1794" s="9"/>
      <c r="E1794" s="10"/>
    </row>
    <row r="1795" ht="15.75" hidden="1" customHeight="1">
      <c r="A1795" s="3" t="s">
        <v>3061</v>
      </c>
      <c r="B1795" s="4"/>
      <c r="C1795" s="4"/>
      <c r="D1795" s="4"/>
      <c r="E1795" s="5"/>
    </row>
    <row r="1796" ht="15.75" hidden="1" customHeight="1">
      <c r="A1796" s="8"/>
      <c r="B1796" s="9"/>
      <c r="C1796" s="9"/>
      <c r="D1796" s="9"/>
      <c r="E1796" s="10"/>
    </row>
    <row r="1797" ht="15.75" hidden="1" customHeight="1">
      <c r="A1797" s="11">
        <v>45894.0</v>
      </c>
      <c r="B1797" s="4"/>
      <c r="C1797" s="12" t="s">
        <v>3062</v>
      </c>
      <c r="D1797" s="13">
        <v>45900.0</v>
      </c>
      <c r="E1797" s="5"/>
    </row>
    <row r="1798" ht="15.75" hidden="1" customHeight="1">
      <c r="A1798" s="8"/>
      <c r="B1798" s="9"/>
      <c r="C1798" s="14"/>
      <c r="D1798" s="9"/>
      <c r="E1798" s="10"/>
    </row>
    <row r="1799" ht="15.75" hidden="1" customHeight="1">
      <c r="A1799" s="44" t="s">
        <v>3898</v>
      </c>
      <c r="B1799" s="5"/>
      <c r="C1799" s="14"/>
      <c r="D1799" s="45" t="s">
        <v>3899</v>
      </c>
      <c r="E1799" s="5"/>
    </row>
    <row r="1800" ht="15.75" hidden="1" customHeight="1">
      <c r="A1800" s="8"/>
      <c r="B1800" s="10"/>
      <c r="C1800" s="14"/>
      <c r="D1800" s="9"/>
      <c r="E1800" s="10"/>
    </row>
    <row r="1801" ht="15.75" hidden="1" customHeight="1">
      <c r="A1801" s="17" t="s">
        <v>3063</v>
      </c>
      <c r="B1801" s="4"/>
      <c r="C1801" s="4"/>
      <c r="D1801" s="4"/>
      <c r="E1801" s="5"/>
    </row>
    <row r="1802" ht="15.75" hidden="1" customHeight="1">
      <c r="A1802" s="18" t="s">
        <v>3064</v>
      </c>
      <c r="B1802" s="19" t="s">
        <v>3065</v>
      </c>
      <c r="C1802" s="20" t="s">
        <v>3066</v>
      </c>
      <c r="D1802" s="19" t="s">
        <v>3067</v>
      </c>
      <c r="E1802" s="21" t="s">
        <v>13</v>
      </c>
    </row>
    <row r="1803" ht="15.75" hidden="1" customHeight="1">
      <c r="A1803" s="22" t="s">
        <v>3068</v>
      </c>
      <c r="B1803" s="23">
        <v>22630.0</v>
      </c>
      <c r="C1803" s="24">
        <v>22630.0</v>
      </c>
      <c r="D1803" s="25">
        <v>0.0</v>
      </c>
      <c r="E1803" s="33"/>
    </row>
    <row r="1804" ht="15.75" hidden="1" customHeight="1">
      <c r="A1804" s="22" t="s">
        <v>3069</v>
      </c>
      <c r="B1804" s="23">
        <v>32496.0</v>
      </c>
      <c r="C1804" s="24">
        <v>32496.0</v>
      </c>
      <c r="D1804" s="25">
        <v>0.0</v>
      </c>
      <c r="E1804" s="26"/>
    </row>
    <row r="1805" ht="15.75" hidden="1" customHeight="1">
      <c r="A1805" s="22" t="s">
        <v>3070</v>
      </c>
      <c r="B1805" s="23">
        <v>860.0</v>
      </c>
      <c r="C1805" s="24">
        <v>860.0</v>
      </c>
      <c r="D1805" s="25">
        <v>0.0</v>
      </c>
      <c r="E1805" s="33"/>
    </row>
    <row r="1806" ht="15.75" hidden="1" customHeight="1">
      <c r="A1806" s="22" t="s">
        <v>3072</v>
      </c>
      <c r="B1806" s="23">
        <v>0.0</v>
      </c>
      <c r="C1806" s="24"/>
      <c r="D1806" s="25">
        <v>0.0</v>
      </c>
      <c r="E1806" s="33"/>
    </row>
    <row r="1807" ht="15.75" hidden="1" customHeight="1">
      <c r="A1807" s="27" t="s">
        <v>3074</v>
      </c>
      <c r="B1807" s="23">
        <v>0.0</v>
      </c>
      <c r="C1807" s="24"/>
      <c r="D1807" s="25">
        <v>0.0</v>
      </c>
      <c r="E1807" s="33"/>
    </row>
    <row r="1808" ht="15.75" hidden="1" customHeight="1">
      <c r="A1808" s="27" t="s">
        <v>3075</v>
      </c>
      <c r="B1808" s="23">
        <v>0.0</v>
      </c>
      <c r="C1808" s="24"/>
      <c r="D1808" s="25">
        <v>0.0</v>
      </c>
      <c r="E1808" s="26"/>
    </row>
    <row r="1809" ht="15.75" hidden="1" customHeight="1">
      <c r="A1809" s="27" t="s">
        <v>3077</v>
      </c>
      <c r="B1809" s="23">
        <v>3469.0</v>
      </c>
      <c r="C1809" s="24">
        <v>3469.0</v>
      </c>
      <c r="D1809" s="25">
        <v>0.0</v>
      </c>
      <c r="E1809" s="26"/>
    </row>
    <row r="1810" ht="15.75" hidden="1" customHeight="1">
      <c r="A1810" s="27" t="s">
        <v>3078</v>
      </c>
      <c r="B1810" s="23">
        <v>5600.0</v>
      </c>
      <c r="C1810" s="24">
        <v>5640.0</v>
      </c>
      <c r="D1810" s="25">
        <v>40.0</v>
      </c>
      <c r="E1810" s="33"/>
    </row>
    <row r="1811" ht="15.75" hidden="1" customHeight="1">
      <c r="A1811" s="28" t="s">
        <v>3079</v>
      </c>
      <c r="B1811" s="23">
        <v>99713.0</v>
      </c>
      <c r="C1811" s="23">
        <v>99713.0</v>
      </c>
      <c r="D1811" s="25">
        <v>0.0</v>
      </c>
      <c r="E1811" s="33"/>
    </row>
    <row r="1812" ht="15.75" hidden="1" customHeight="1">
      <c r="A1812" s="28" t="s">
        <v>3080</v>
      </c>
      <c r="B1812" s="23">
        <v>44481.0</v>
      </c>
      <c r="C1812" s="7">
        <v>44481.0</v>
      </c>
      <c r="D1812" s="25">
        <v>0.0</v>
      </c>
      <c r="E1812" s="33"/>
    </row>
    <row r="1813" ht="15.75" hidden="1" customHeight="1">
      <c r="A1813" s="28" t="s">
        <v>3081</v>
      </c>
      <c r="B1813" s="23">
        <v>123691.0</v>
      </c>
      <c r="C1813" s="7">
        <v>122371.0</v>
      </c>
      <c r="D1813" s="25">
        <v>-1320.0</v>
      </c>
      <c r="E1813" s="33"/>
    </row>
    <row r="1814" ht="15.75" hidden="1" customHeight="1">
      <c r="A1814" s="28" t="s">
        <v>3082</v>
      </c>
      <c r="B1814" s="23">
        <v>105046.0</v>
      </c>
      <c r="C1814" s="7">
        <v>105345.0</v>
      </c>
      <c r="D1814" s="25">
        <v>299.0</v>
      </c>
      <c r="E1814" s="33"/>
    </row>
    <row r="1815" ht="15.75" hidden="1" customHeight="1">
      <c r="A1815" s="28" t="s">
        <v>3084</v>
      </c>
      <c r="B1815" s="23">
        <v>3522.0</v>
      </c>
      <c r="C1815" s="7">
        <v>3522.0</v>
      </c>
      <c r="D1815" s="25">
        <v>0.0</v>
      </c>
      <c r="E1815" s="33"/>
    </row>
    <row r="1816" ht="15.75" hidden="1" customHeight="1">
      <c r="A1816" s="28" t="s">
        <v>3085</v>
      </c>
      <c r="B1816" s="23">
        <v>16803.0</v>
      </c>
      <c r="C1816" s="7">
        <v>16803.0</v>
      </c>
      <c r="D1816" s="25">
        <v>0.0</v>
      </c>
      <c r="E1816" s="33"/>
    </row>
    <row r="1817" ht="15.75" hidden="1" customHeight="1">
      <c r="A1817" s="29" t="s">
        <v>3086</v>
      </c>
      <c r="B1817" s="23">
        <v>441508.5</v>
      </c>
      <c r="C1817" s="7">
        <v>440487.5</v>
      </c>
      <c r="D1817" s="25">
        <v>-1021.0</v>
      </c>
      <c r="E1817" s="33"/>
    </row>
    <row r="1818" ht="15.75" hidden="1" customHeight="1">
      <c r="A1818" s="30" t="s">
        <v>3087</v>
      </c>
      <c r="B1818" s="34">
        <v>-0.5</v>
      </c>
      <c r="C1818" s="35">
        <v>39.5</v>
      </c>
      <c r="D1818" s="49">
        <v>40.0</v>
      </c>
      <c r="E1818" s="37"/>
    </row>
    <row r="1819" ht="15.75" hidden="1" customHeight="1"/>
    <row r="1820" ht="15.75" hidden="1" customHeight="1"/>
    <row r="1821" ht="15.75" hidden="1" customHeight="1">
      <c r="A1821" s="3" t="s">
        <v>3090</v>
      </c>
      <c r="B1821" s="4"/>
      <c r="C1821" s="4"/>
      <c r="D1821" s="4"/>
      <c r="E1821" s="5"/>
    </row>
    <row r="1822" ht="15.75" hidden="1" customHeight="1">
      <c r="A1822" s="8"/>
      <c r="B1822" s="9"/>
      <c r="C1822" s="9"/>
      <c r="D1822" s="9"/>
      <c r="E1822" s="10"/>
    </row>
    <row r="1823" ht="15.75" hidden="1" customHeight="1">
      <c r="A1823" s="3" t="s">
        <v>3061</v>
      </c>
      <c r="B1823" s="4"/>
      <c r="C1823" s="4"/>
      <c r="D1823" s="4"/>
      <c r="E1823" s="5"/>
    </row>
    <row r="1824" ht="15.75" hidden="1" customHeight="1">
      <c r="A1824" s="8"/>
      <c r="B1824" s="9"/>
      <c r="C1824" s="9"/>
      <c r="D1824" s="9"/>
      <c r="E1824" s="10"/>
    </row>
    <row r="1825" ht="15.75" hidden="1" customHeight="1">
      <c r="A1825" s="11">
        <v>45901.0</v>
      </c>
      <c r="B1825" s="4"/>
      <c r="C1825" s="12" t="s">
        <v>3062</v>
      </c>
      <c r="D1825" s="13">
        <v>45907.0</v>
      </c>
      <c r="E1825" s="5"/>
    </row>
    <row r="1826" ht="15.75" hidden="1" customHeight="1">
      <c r="A1826" s="8"/>
      <c r="B1826" s="9"/>
      <c r="C1826" s="14"/>
      <c r="D1826" s="9"/>
      <c r="E1826" s="10"/>
    </row>
    <row r="1827" ht="15.75" hidden="1" customHeight="1">
      <c r="A1827" s="44" t="s">
        <v>3898</v>
      </c>
      <c r="B1827" s="5"/>
      <c r="C1827" s="14"/>
      <c r="D1827" s="45" t="s">
        <v>3899</v>
      </c>
      <c r="E1827" s="5"/>
    </row>
    <row r="1828" ht="15.75" hidden="1" customHeight="1">
      <c r="A1828" s="8"/>
      <c r="B1828" s="10"/>
      <c r="C1828" s="14"/>
      <c r="D1828" s="9"/>
      <c r="E1828" s="10"/>
    </row>
    <row r="1829" ht="15.75" hidden="1" customHeight="1">
      <c r="A1829" s="17" t="s">
        <v>3063</v>
      </c>
      <c r="B1829" s="4"/>
      <c r="C1829" s="4"/>
      <c r="D1829" s="4"/>
      <c r="E1829" s="5"/>
    </row>
    <row r="1830" ht="15.75" hidden="1" customHeight="1">
      <c r="A1830" s="18" t="s">
        <v>3064</v>
      </c>
      <c r="B1830" s="19" t="s">
        <v>3065</v>
      </c>
      <c r="C1830" s="20" t="s">
        <v>3066</v>
      </c>
      <c r="D1830" s="19" t="s">
        <v>3067</v>
      </c>
      <c r="E1830" s="21" t="s">
        <v>13</v>
      </c>
    </row>
    <row r="1831" ht="15.75" hidden="1" customHeight="1">
      <c r="A1831" s="22" t="s">
        <v>3068</v>
      </c>
      <c r="B1831" s="23">
        <v>24996.0</v>
      </c>
      <c r="C1831" s="24">
        <v>24996.0</v>
      </c>
      <c r="D1831" s="25">
        <v>0.0</v>
      </c>
      <c r="E1831" s="33"/>
    </row>
    <row r="1832" ht="15.75" hidden="1" customHeight="1">
      <c r="A1832" s="22" t="s">
        <v>3069</v>
      </c>
      <c r="B1832" s="23">
        <v>32968.0</v>
      </c>
      <c r="C1832" s="24">
        <v>28331.0</v>
      </c>
      <c r="D1832" s="25">
        <v>-4637.0</v>
      </c>
      <c r="E1832" s="26" t="s">
        <v>4095</v>
      </c>
    </row>
    <row r="1833" ht="15.75" hidden="1" customHeight="1">
      <c r="A1833" s="22" t="s">
        <v>3070</v>
      </c>
      <c r="B1833" s="23">
        <v>500.0</v>
      </c>
      <c r="C1833" s="24">
        <v>500.0</v>
      </c>
      <c r="D1833" s="25">
        <v>0.0</v>
      </c>
      <c r="E1833" s="33"/>
    </row>
    <row r="1834" ht="15.75" hidden="1" customHeight="1">
      <c r="A1834" s="22" t="s">
        <v>3072</v>
      </c>
      <c r="B1834" s="23">
        <v>0.0</v>
      </c>
      <c r="C1834" s="24"/>
      <c r="D1834" s="25">
        <v>0.0</v>
      </c>
      <c r="E1834" s="33"/>
    </row>
    <row r="1835" ht="15.75" hidden="1" customHeight="1">
      <c r="A1835" s="27" t="s">
        <v>3074</v>
      </c>
      <c r="B1835" s="23">
        <v>0.0</v>
      </c>
      <c r="C1835" s="24"/>
      <c r="D1835" s="25">
        <v>0.0</v>
      </c>
      <c r="E1835" s="33"/>
    </row>
    <row r="1836" ht="15.75" hidden="1" customHeight="1">
      <c r="A1836" s="27" t="s">
        <v>3075</v>
      </c>
      <c r="B1836" s="23">
        <v>0.0</v>
      </c>
      <c r="C1836" s="24"/>
      <c r="D1836" s="25">
        <v>0.0</v>
      </c>
      <c r="E1836" s="26"/>
    </row>
    <row r="1837" ht="15.75" hidden="1" customHeight="1">
      <c r="A1837" s="27" t="s">
        <v>3077</v>
      </c>
      <c r="B1837" s="23">
        <v>40.0</v>
      </c>
      <c r="C1837" s="24"/>
      <c r="D1837" s="25">
        <v>-40.0</v>
      </c>
      <c r="E1837" s="26"/>
    </row>
    <row r="1838" ht="15.75" hidden="1" customHeight="1">
      <c r="A1838" s="27" t="s">
        <v>3078</v>
      </c>
      <c r="B1838" s="23">
        <v>5240.0</v>
      </c>
      <c r="C1838" s="24">
        <v>5240.0</v>
      </c>
      <c r="D1838" s="25">
        <v>0.0</v>
      </c>
      <c r="E1838" s="33"/>
    </row>
    <row r="1839" ht="15.75" hidden="1" customHeight="1">
      <c r="A1839" s="28" t="s">
        <v>3079</v>
      </c>
      <c r="B1839" s="23">
        <v>102587.0</v>
      </c>
      <c r="C1839" s="23">
        <v>102587.0</v>
      </c>
      <c r="D1839" s="25">
        <v>0.0</v>
      </c>
      <c r="E1839" s="33"/>
    </row>
    <row r="1840" ht="15.75" hidden="1" customHeight="1">
      <c r="A1840" s="28" t="s">
        <v>3080</v>
      </c>
      <c r="B1840" s="23">
        <v>47823.0</v>
      </c>
      <c r="C1840" s="7">
        <v>47823.0</v>
      </c>
      <c r="D1840" s="25">
        <v>0.0</v>
      </c>
      <c r="E1840" s="33"/>
    </row>
    <row r="1841" ht="15.75" hidden="1" customHeight="1">
      <c r="A1841" s="28" t="s">
        <v>3081</v>
      </c>
      <c r="B1841" s="23">
        <v>122781.0</v>
      </c>
      <c r="C1841" s="7">
        <v>122452.0</v>
      </c>
      <c r="D1841" s="25">
        <v>-329.0</v>
      </c>
      <c r="E1841" s="33"/>
    </row>
    <row r="1842" ht="15.75" hidden="1" customHeight="1">
      <c r="A1842" s="28" t="s">
        <v>3082</v>
      </c>
      <c r="B1842" s="23">
        <v>98482.0</v>
      </c>
      <c r="C1842" s="7">
        <v>98482.0</v>
      </c>
      <c r="D1842" s="25">
        <v>0.0</v>
      </c>
      <c r="E1842" s="33"/>
    </row>
    <row r="1843" ht="15.75" hidden="1" customHeight="1">
      <c r="A1843" s="28" t="s">
        <v>3084</v>
      </c>
      <c r="B1843" s="23">
        <v>3554.0</v>
      </c>
      <c r="C1843" s="7">
        <v>3554.0</v>
      </c>
      <c r="D1843" s="25">
        <v>0.0</v>
      </c>
      <c r="E1843" s="33"/>
    </row>
    <row r="1844" ht="15.75" hidden="1" customHeight="1">
      <c r="A1844" s="28" t="s">
        <v>3085</v>
      </c>
      <c r="B1844" s="23">
        <v>11978.0</v>
      </c>
      <c r="C1844" s="7">
        <v>11978.0</v>
      </c>
      <c r="D1844" s="25">
        <v>0.0</v>
      </c>
      <c r="E1844" s="33"/>
    </row>
    <row r="1845" ht="15.75" hidden="1" customHeight="1">
      <c r="A1845" s="29" t="s">
        <v>3086</v>
      </c>
      <c r="B1845" s="23">
        <v>438963.30000000005</v>
      </c>
      <c r="C1845" s="7">
        <v>438634.30000000005</v>
      </c>
      <c r="D1845" s="25">
        <v>-329.0</v>
      </c>
      <c r="E1845" s="33"/>
    </row>
    <row r="1846" ht="15.75" hidden="1" customHeight="1">
      <c r="A1846" s="30" t="s">
        <v>3087</v>
      </c>
      <c r="B1846" s="34">
        <v>7.700000000004366</v>
      </c>
      <c r="C1846" s="35">
        <v>-4669.300000000047</v>
      </c>
      <c r="D1846" s="49">
        <v>-4677.000000000051</v>
      </c>
      <c r="E1846" s="37"/>
    </row>
    <row r="1847" ht="15.75" hidden="1" customHeight="1"/>
    <row r="1848" ht="15.75" hidden="1" customHeight="1"/>
    <row r="1849" ht="15.75" hidden="1" customHeight="1">
      <c r="A1849" s="3" t="s">
        <v>3090</v>
      </c>
      <c r="B1849" s="4"/>
      <c r="C1849" s="4"/>
      <c r="D1849" s="4"/>
      <c r="E1849" s="5"/>
    </row>
    <row r="1850" ht="15.75" hidden="1" customHeight="1">
      <c r="A1850" s="8"/>
      <c r="B1850" s="9"/>
      <c r="C1850" s="9"/>
      <c r="D1850" s="9"/>
      <c r="E1850" s="10"/>
    </row>
    <row r="1851" ht="15.75" hidden="1" customHeight="1">
      <c r="A1851" s="3" t="s">
        <v>3061</v>
      </c>
      <c r="B1851" s="4"/>
      <c r="C1851" s="4"/>
      <c r="D1851" s="4"/>
      <c r="E1851" s="5"/>
    </row>
    <row r="1852" ht="15.75" hidden="1" customHeight="1">
      <c r="A1852" s="8"/>
      <c r="B1852" s="9"/>
      <c r="C1852" s="9"/>
      <c r="D1852" s="9"/>
      <c r="E1852" s="10"/>
    </row>
    <row r="1853" ht="15.75" hidden="1" customHeight="1">
      <c r="A1853" s="11">
        <v>45908.0</v>
      </c>
      <c r="B1853" s="4"/>
      <c r="C1853" s="12" t="s">
        <v>3062</v>
      </c>
      <c r="D1853" s="13">
        <v>45914.0</v>
      </c>
      <c r="E1853" s="5"/>
    </row>
    <row r="1854" ht="15.75" hidden="1" customHeight="1">
      <c r="A1854" s="8"/>
      <c r="B1854" s="9"/>
      <c r="C1854" s="14"/>
      <c r="D1854" s="9"/>
      <c r="E1854" s="10"/>
    </row>
    <row r="1855" ht="15.75" hidden="1" customHeight="1">
      <c r="A1855" s="44" t="s">
        <v>3898</v>
      </c>
      <c r="B1855" s="5"/>
      <c r="C1855" s="14"/>
      <c r="D1855" s="45" t="s">
        <v>3899</v>
      </c>
      <c r="E1855" s="5"/>
    </row>
    <row r="1856" ht="15.75" hidden="1" customHeight="1">
      <c r="A1856" s="8"/>
      <c r="B1856" s="10"/>
      <c r="C1856" s="14"/>
      <c r="D1856" s="9"/>
      <c r="E1856" s="10"/>
    </row>
    <row r="1857" ht="15.75" hidden="1" customHeight="1">
      <c r="A1857" s="17" t="s">
        <v>3063</v>
      </c>
      <c r="B1857" s="4"/>
      <c r="C1857" s="4"/>
      <c r="D1857" s="4"/>
      <c r="E1857" s="5"/>
    </row>
    <row r="1858" ht="15.75" hidden="1" customHeight="1">
      <c r="A1858" s="18" t="s">
        <v>3064</v>
      </c>
      <c r="B1858" s="19" t="s">
        <v>3065</v>
      </c>
      <c r="C1858" s="20" t="s">
        <v>3066</v>
      </c>
      <c r="D1858" s="19" t="s">
        <v>3067</v>
      </c>
      <c r="E1858" s="21" t="s">
        <v>13</v>
      </c>
    </row>
    <row r="1859" ht="15.75" hidden="1" customHeight="1">
      <c r="A1859" s="22" t="s">
        <v>3068</v>
      </c>
      <c r="B1859" s="23">
        <v>26194.0</v>
      </c>
      <c r="C1859" s="24">
        <v>26195.0</v>
      </c>
      <c r="D1859" s="25">
        <v>1.0</v>
      </c>
      <c r="E1859" s="33"/>
    </row>
    <row r="1860" ht="15.75" hidden="1" customHeight="1">
      <c r="A1860" s="22" t="s">
        <v>3069</v>
      </c>
      <c r="B1860" s="23">
        <v>33592.0</v>
      </c>
      <c r="C1860" s="24">
        <v>33592.0</v>
      </c>
      <c r="D1860" s="25">
        <v>0.0</v>
      </c>
      <c r="E1860" s="26"/>
    </row>
    <row r="1861" ht="15.75" hidden="1" customHeight="1">
      <c r="A1861" s="22" t="s">
        <v>3070</v>
      </c>
      <c r="B1861" s="23">
        <v>200.0</v>
      </c>
      <c r="C1861" s="24">
        <v>200.0</v>
      </c>
      <c r="D1861" s="25">
        <v>0.0</v>
      </c>
      <c r="E1861" s="33"/>
    </row>
    <row r="1862" ht="15.75" hidden="1" customHeight="1">
      <c r="A1862" s="22" t="s">
        <v>3072</v>
      </c>
      <c r="B1862" s="23">
        <v>0.0</v>
      </c>
      <c r="C1862" s="24"/>
      <c r="D1862" s="25">
        <v>0.0</v>
      </c>
      <c r="E1862" s="33"/>
    </row>
    <row r="1863" ht="15.75" hidden="1" customHeight="1">
      <c r="A1863" s="27" t="s">
        <v>3074</v>
      </c>
      <c r="B1863" s="23">
        <v>0.0</v>
      </c>
      <c r="C1863" s="24"/>
      <c r="D1863" s="25">
        <v>0.0</v>
      </c>
      <c r="E1863" s="33"/>
    </row>
    <row r="1864" ht="15.75" hidden="1" customHeight="1">
      <c r="A1864" s="27" t="s">
        <v>3075</v>
      </c>
      <c r="B1864" s="23">
        <v>0.0</v>
      </c>
      <c r="C1864" s="24"/>
      <c r="D1864" s="25">
        <v>0.0</v>
      </c>
      <c r="E1864" s="26"/>
    </row>
    <row r="1865" ht="15.75" hidden="1" customHeight="1">
      <c r="A1865" s="27" t="s">
        <v>3077</v>
      </c>
      <c r="B1865" s="23">
        <v>880.0</v>
      </c>
      <c r="C1865" s="24"/>
      <c r="D1865" s="25">
        <v>-880.0</v>
      </c>
      <c r="E1865" s="26"/>
    </row>
    <row r="1866" ht="15.75" hidden="1" customHeight="1">
      <c r="A1866" s="27" t="s">
        <v>3078</v>
      </c>
      <c r="B1866" s="23">
        <v>5480.0</v>
      </c>
      <c r="C1866" s="24">
        <v>6360.0</v>
      </c>
      <c r="D1866" s="25">
        <v>880.0</v>
      </c>
      <c r="E1866" s="33"/>
    </row>
    <row r="1867" ht="15.75" hidden="1" customHeight="1">
      <c r="A1867" s="28" t="s">
        <v>3079</v>
      </c>
      <c r="B1867" s="23">
        <v>114482.0</v>
      </c>
      <c r="C1867" s="23">
        <v>116077.0</v>
      </c>
      <c r="D1867" s="25">
        <v>1595.0</v>
      </c>
      <c r="E1867" s="33"/>
    </row>
    <row r="1868" ht="15.75" hidden="1" customHeight="1">
      <c r="A1868" s="28" t="s">
        <v>3080</v>
      </c>
      <c r="B1868" s="23">
        <v>27643.0</v>
      </c>
      <c r="C1868" s="7">
        <v>29388.0</v>
      </c>
      <c r="D1868" s="25">
        <v>1745.0</v>
      </c>
      <c r="E1868" s="33"/>
    </row>
    <row r="1869" ht="15.75" hidden="1" customHeight="1">
      <c r="A1869" s="28" t="s">
        <v>3081</v>
      </c>
      <c r="B1869" s="23">
        <v>118392.0</v>
      </c>
      <c r="C1869" s="7">
        <v>118392.0</v>
      </c>
      <c r="D1869" s="25">
        <v>0.0</v>
      </c>
      <c r="E1869" s="33"/>
    </row>
    <row r="1870" ht="15.75" hidden="1" customHeight="1">
      <c r="A1870" s="28" t="s">
        <v>3082</v>
      </c>
      <c r="B1870" s="23">
        <v>96644.0</v>
      </c>
      <c r="C1870" s="7">
        <v>97302.0</v>
      </c>
      <c r="D1870" s="25">
        <v>658.0</v>
      </c>
      <c r="E1870" s="33"/>
    </row>
    <row r="1871" ht="15.75" hidden="1" customHeight="1">
      <c r="A1871" s="28" t="s">
        <v>3084</v>
      </c>
      <c r="B1871" s="23">
        <v>4568.0</v>
      </c>
      <c r="C1871" s="7">
        <v>4568.0</v>
      </c>
      <c r="D1871" s="25">
        <v>0.0</v>
      </c>
      <c r="E1871" s="33"/>
    </row>
    <row r="1872" ht="15.75" hidden="1" customHeight="1">
      <c r="A1872" s="28" t="s">
        <v>3085</v>
      </c>
      <c r="B1872" s="23">
        <v>11428.0</v>
      </c>
      <c r="C1872" s="7">
        <v>11916.0</v>
      </c>
      <c r="D1872" s="25">
        <v>488.0</v>
      </c>
      <c r="E1872" s="33"/>
    </row>
    <row r="1873" ht="15.75" hidden="1" customHeight="1">
      <c r="A1873" s="29" t="s">
        <v>3086</v>
      </c>
      <c r="B1873" s="23">
        <v>428057.2</v>
      </c>
      <c r="C1873" s="7">
        <v>432618.2</v>
      </c>
      <c r="D1873" s="25">
        <v>4561.0</v>
      </c>
      <c r="E1873" s="33"/>
    </row>
    <row r="1874" ht="15.75" hidden="1" customHeight="1">
      <c r="A1874" s="30" t="s">
        <v>3087</v>
      </c>
      <c r="B1874" s="34">
        <v>17.80000000000291</v>
      </c>
      <c r="C1874" s="35">
        <v>-544.2000000000116</v>
      </c>
      <c r="D1874" s="49">
        <v>-562.0000000000146</v>
      </c>
      <c r="E1874" s="37"/>
    </row>
    <row r="1875" ht="15.75" hidden="1" customHeight="1"/>
    <row r="1876" ht="15.75" hidden="1" customHeight="1"/>
    <row r="1877" ht="15.75" hidden="1" customHeight="1">
      <c r="A1877" s="3" t="s">
        <v>3090</v>
      </c>
      <c r="B1877" s="4"/>
      <c r="C1877" s="4"/>
      <c r="D1877" s="4"/>
      <c r="E1877" s="5"/>
    </row>
    <row r="1878" ht="15.75" hidden="1" customHeight="1">
      <c r="A1878" s="8"/>
      <c r="B1878" s="9"/>
      <c r="C1878" s="9"/>
      <c r="D1878" s="9"/>
      <c r="E1878" s="10"/>
    </row>
    <row r="1879" ht="15.75" hidden="1" customHeight="1">
      <c r="A1879" s="3" t="s">
        <v>3061</v>
      </c>
      <c r="B1879" s="4"/>
      <c r="C1879" s="4"/>
      <c r="D1879" s="4"/>
      <c r="E1879" s="5"/>
    </row>
    <row r="1880" ht="15.75" hidden="1" customHeight="1">
      <c r="A1880" s="8"/>
      <c r="B1880" s="9"/>
      <c r="C1880" s="9"/>
      <c r="D1880" s="9"/>
      <c r="E1880" s="10"/>
    </row>
    <row r="1881" ht="15.75" hidden="1" customHeight="1">
      <c r="A1881" s="11">
        <v>45915.0</v>
      </c>
      <c r="B1881" s="4"/>
      <c r="C1881" s="12" t="s">
        <v>3062</v>
      </c>
      <c r="D1881" s="13">
        <v>45921.0</v>
      </c>
      <c r="E1881" s="5"/>
    </row>
    <row r="1882" ht="15.75" hidden="1" customHeight="1">
      <c r="A1882" s="8"/>
      <c r="B1882" s="9"/>
      <c r="C1882" s="14"/>
      <c r="D1882" s="9"/>
      <c r="E1882" s="10"/>
    </row>
    <row r="1883" ht="15.75" hidden="1" customHeight="1">
      <c r="A1883" s="44" t="s">
        <v>3898</v>
      </c>
      <c r="B1883" s="5"/>
      <c r="C1883" s="14"/>
      <c r="D1883" s="45" t="s">
        <v>3899</v>
      </c>
      <c r="E1883" s="5"/>
    </row>
    <row r="1884" ht="15.75" hidden="1" customHeight="1">
      <c r="A1884" s="8"/>
      <c r="B1884" s="10"/>
      <c r="C1884" s="14"/>
      <c r="D1884" s="9"/>
      <c r="E1884" s="10"/>
    </row>
    <row r="1885" ht="15.75" hidden="1" customHeight="1">
      <c r="A1885" s="17" t="s">
        <v>3063</v>
      </c>
      <c r="B1885" s="4"/>
      <c r="C1885" s="4"/>
      <c r="D1885" s="4"/>
      <c r="E1885" s="5"/>
    </row>
    <row r="1886" ht="15.75" hidden="1" customHeight="1">
      <c r="A1886" s="18" t="s">
        <v>3064</v>
      </c>
      <c r="B1886" s="19" t="s">
        <v>3065</v>
      </c>
      <c r="C1886" s="20" t="s">
        <v>3066</v>
      </c>
      <c r="D1886" s="19" t="s">
        <v>3067</v>
      </c>
      <c r="E1886" s="21" t="s">
        <v>13</v>
      </c>
    </row>
    <row r="1887" ht="15.75" hidden="1" customHeight="1">
      <c r="A1887" s="22" t="s">
        <v>3068</v>
      </c>
      <c r="B1887" s="23">
        <v>26869.0</v>
      </c>
      <c r="C1887" s="24">
        <v>26850.0</v>
      </c>
      <c r="D1887" s="25">
        <v>-19.0</v>
      </c>
      <c r="E1887" s="33"/>
    </row>
    <row r="1888" ht="15.75" hidden="1" customHeight="1">
      <c r="A1888" s="22" t="s">
        <v>3069</v>
      </c>
      <c r="B1888" s="23">
        <v>28386.0</v>
      </c>
      <c r="C1888" s="24">
        <v>28386.0</v>
      </c>
      <c r="D1888" s="25">
        <v>0.0</v>
      </c>
      <c r="E1888" s="26"/>
    </row>
    <row r="1889" ht="15.75" hidden="1" customHeight="1">
      <c r="A1889" s="22" t="s">
        <v>3070</v>
      </c>
      <c r="B1889" s="23">
        <v>920.0</v>
      </c>
      <c r="C1889" s="24">
        <v>920.0</v>
      </c>
      <c r="D1889" s="25">
        <v>0.0</v>
      </c>
      <c r="E1889" s="33"/>
    </row>
    <row r="1890" ht="15.75" hidden="1" customHeight="1">
      <c r="A1890" s="22" t="s">
        <v>3072</v>
      </c>
      <c r="B1890" s="23">
        <v>0.0</v>
      </c>
      <c r="C1890" s="24"/>
      <c r="D1890" s="25">
        <v>0.0</v>
      </c>
      <c r="E1890" s="33"/>
    </row>
    <row r="1891" ht="15.75" hidden="1" customHeight="1">
      <c r="A1891" s="27" t="s">
        <v>3074</v>
      </c>
      <c r="B1891" s="23">
        <v>0.0</v>
      </c>
      <c r="C1891" s="24"/>
      <c r="D1891" s="25">
        <v>0.0</v>
      </c>
      <c r="E1891" s="33"/>
    </row>
    <row r="1892" ht="15.75" hidden="1" customHeight="1">
      <c r="A1892" s="27" t="s">
        <v>3075</v>
      </c>
      <c r="B1892" s="23">
        <v>3024.0</v>
      </c>
      <c r="C1892" s="24">
        <v>3024.0</v>
      </c>
      <c r="D1892" s="25">
        <v>0.0</v>
      </c>
      <c r="E1892" s="26"/>
    </row>
    <row r="1893" ht="15.75" hidden="1" customHeight="1">
      <c r="A1893" s="27" t="s">
        <v>3077</v>
      </c>
      <c r="B1893" s="23">
        <v>40.0</v>
      </c>
      <c r="C1893" s="24">
        <v>40.0</v>
      </c>
      <c r="D1893" s="25">
        <v>0.0</v>
      </c>
      <c r="E1893" s="26"/>
    </row>
    <row r="1894" ht="15.75" hidden="1" customHeight="1">
      <c r="A1894" s="27" t="s">
        <v>3078</v>
      </c>
      <c r="B1894" s="23">
        <v>5400.0</v>
      </c>
      <c r="C1894" s="24">
        <v>5400.0</v>
      </c>
      <c r="D1894" s="25">
        <v>0.0</v>
      </c>
      <c r="E1894" s="33"/>
    </row>
    <row r="1895" ht="15.75" hidden="1" customHeight="1">
      <c r="A1895" s="28" t="s">
        <v>3079</v>
      </c>
      <c r="B1895" s="23">
        <v>105998.0</v>
      </c>
      <c r="C1895" s="23">
        <v>105998.0</v>
      </c>
      <c r="D1895" s="25">
        <v>0.0</v>
      </c>
      <c r="E1895" s="33"/>
    </row>
    <row r="1896" ht="15.75" hidden="1" customHeight="1">
      <c r="A1896" s="28" t="s">
        <v>3080</v>
      </c>
      <c r="B1896" s="23">
        <v>46190.0</v>
      </c>
      <c r="C1896" s="7">
        <v>46190.0</v>
      </c>
      <c r="D1896" s="25">
        <v>0.0</v>
      </c>
      <c r="E1896" s="33"/>
    </row>
    <row r="1897" ht="15.75" hidden="1" customHeight="1">
      <c r="A1897" s="28" t="s">
        <v>3081</v>
      </c>
      <c r="B1897" s="23">
        <v>131325.0</v>
      </c>
      <c r="C1897" s="7">
        <v>131325.0</v>
      </c>
      <c r="D1897" s="25">
        <v>0.0</v>
      </c>
      <c r="E1897" s="33"/>
    </row>
    <row r="1898" ht="15.75" hidden="1" customHeight="1">
      <c r="A1898" s="28" t="s">
        <v>3082</v>
      </c>
      <c r="B1898" s="23">
        <v>86775.0</v>
      </c>
      <c r="C1898" s="7">
        <v>86775.0</v>
      </c>
      <c r="D1898" s="25">
        <v>0.0</v>
      </c>
      <c r="E1898" s="33"/>
    </row>
    <row r="1899" ht="15.75" hidden="1" customHeight="1">
      <c r="A1899" s="28" t="s">
        <v>3084</v>
      </c>
      <c r="B1899" s="23">
        <v>3178.0</v>
      </c>
      <c r="C1899" s="7">
        <v>3178.0</v>
      </c>
      <c r="D1899" s="25">
        <v>0.0</v>
      </c>
      <c r="E1899" s="33"/>
    </row>
    <row r="1900" ht="15.75" hidden="1" customHeight="1">
      <c r="A1900" s="28" t="s">
        <v>3085</v>
      </c>
      <c r="B1900" s="23">
        <v>9105.0</v>
      </c>
      <c r="C1900" s="7">
        <v>9105.0</v>
      </c>
      <c r="D1900" s="25">
        <v>0.0</v>
      </c>
      <c r="E1900" s="33"/>
    </row>
    <row r="1901" ht="15.75" hidden="1" customHeight="1">
      <c r="A1901" s="29" t="s">
        <v>3086</v>
      </c>
      <c r="B1901" s="23">
        <v>438083.0</v>
      </c>
      <c r="C1901" s="7">
        <v>438103.0</v>
      </c>
      <c r="D1901" s="25">
        <v>20.0</v>
      </c>
      <c r="E1901" s="33"/>
    </row>
    <row r="1902" ht="15.75" hidden="1" customHeight="1">
      <c r="A1902" s="30" t="s">
        <v>3087</v>
      </c>
      <c r="B1902" s="34">
        <v>22.0</v>
      </c>
      <c r="C1902" s="35">
        <v>-17.0</v>
      </c>
      <c r="D1902" s="49">
        <v>-39.0</v>
      </c>
      <c r="E1902" s="37"/>
    </row>
    <row r="1903" ht="15.75" hidden="1" customHeight="1"/>
    <row r="1904" ht="15.75" hidden="1" customHeight="1"/>
    <row r="1905" ht="15.75" hidden="1" customHeight="1">
      <c r="A1905" s="3" t="s">
        <v>3090</v>
      </c>
      <c r="B1905" s="4"/>
      <c r="C1905" s="4"/>
      <c r="D1905" s="4"/>
      <c r="E1905" s="5"/>
    </row>
    <row r="1906" ht="15.75" hidden="1" customHeight="1">
      <c r="A1906" s="8"/>
      <c r="B1906" s="9"/>
      <c r="C1906" s="9"/>
      <c r="D1906" s="9"/>
      <c r="E1906" s="10"/>
    </row>
    <row r="1907" ht="15.75" hidden="1" customHeight="1">
      <c r="A1907" s="3" t="s">
        <v>3061</v>
      </c>
      <c r="B1907" s="4"/>
      <c r="C1907" s="4"/>
      <c r="D1907" s="4"/>
      <c r="E1907" s="5"/>
    </row>
    <row r="1908" ht="15.75" hidden="1" customHeight="1">
      <c r="A1908" s="8"/>
      <c r="B1908" s="9"/>
      <c r="C1908" s="9"/>
      <c r="D1908" s="9"/>
      <c r="E1908" s="10"/>
    </row>
    <row r="1909" ht="15.75" hidden="1" customHeight="1">
      <c r="A1909" s="11">
        <v>45922.0</v>
      </c>
      <c r="B1909" s="4"/>
      <c r="C1909" s="12" t="s">
        <v>3062</v>
      </c>
      <c r="D1909" s="13">
        <v>45928.0</v>
      </c>
      <c r="E1909" s="5"/>
    </row>
    <row r="1910" ht="15.75" hidden="1" customHeight="1">
      <c r="A1910" s="8"/>
      <c r="B1910" s="9"/>
      <c r="C1910" s="14"/>
      <c r="D1910" s="9"/>
      <c r="E1910" s="10"/>
    </row>
    <row r="1911" ht="15.75" hidden="1" customHeight="1">
      <c r="A1911" s="44" t="s">
        <v>3898</v>
      </c>
      <c r="B1911" s="5"/>
      <c r="C1911" s="14"/>
      <c r="D1911" s="45" t="s">
        <v>3899</v>
      </c>
      <c r="E1911" s="5"/>
    </row>
    <row r="1912" ht="15.75" hidden="1" customHeight="1">
      <c r="A1912" s="8"/>
      <c r="B1912" s="10"/>
      <c r="C1912" s="14"/>
      <c r="D1912" s="9"/>
      <c r="E1912" s="10"/>
    </row>
    <row r="1913" ht="15.75" hidden="1" customHeight="1">
      <c r="A1913" s="17" t="s">
        <v>3063</v>
      </c>
      <c r="B1913" s="4"/>
      <c r="C1913" s="4"/>
      <c r="D1913" s="4"/>
      <c r="E1913" s="5"/>
    </row>
    <row r="1914" ht="15.75" hidden="1" customHeight="1">
      <c r="A1914" s="18" t="s">
        <v>3064</v>
      </c>
      <c r="B1914" s="19" t="s">
        <v>3065</v>
      </c>
      <c r="C1914" s="20" t="s">
        <v>3066</v>
      </c>
      <c r="D1914" s="19" t="s">
        <v>3067</v>
      </c>
      <c r="E1914" s="21" t="s">
        <v>13</v>
      </c>
    </row>
    <row r="1915" ht="15.75" hidden="1" customHeight="1">
      <c r="A1915" s="22" t="s">
        <v>3068</v>
      </c>
      <c r="B1915" s="23">
        <v>31177.0</v>
      </c>
      <c r="C1915" s="24">
        <v>29177.0</v>
      </c>
      <c r="D1915" s="25">
        <v>-2000.0</v>
      </c>
      <c r="E1915" s="33"/>
    </row>
    <row r="1916" ht="15.75" hidden="1" customHeight="1">
      <c r="A1916" s="22" t="s">
        <v>3069</v>
      </c>
      <c r="B1916" s="23">
        <v>29599.0</v>
      </c>
      <c r="C1916" s="24">
        <v>29599.0</v>
      </c>
      <c r="D1916" s="25">
        <v>0.0</v>
      </c>
      <c r="E1916" s="26"/>
    </row>
    <row r="1917" ht="15.75" hidden="1" customHeight="1">
      <c r="A1917" s="22" t="s">
        <v>3070</v>
      </c>
      <c r="B1917" s="23">
        <v>1050.0</v>
      </c>
      <c r="C1917" s="24">
        <v>1050.0</v>
      </c>
      <c r="D1917" s="25">
        <v>0.0</v>
      </c>
      <c r="E1917" s="33"/>
    </row>
    <row r="1918" ht="15.75" hidden="1" customHeight="1">
      <c r="A1918" s="22" t="s">
        <v>3072</v>
      </c>
      <c r="B1918" s="23">
        <v>0.0</v>
      </c>
      <c r="C1918" s="24"/>
      <c r="D1918" s="25">
        <v>0.0</v>
      </c>
      <c r="E1918" s="33"/>
    </row>
    <row r="1919" ht="15.75" hidden="1" customHeight="1">
      <c r="A1919" s="27" t="s">
        <v>3074</v>
      </c>
      <c r="B1919" s="23">
        <v>0.0</v>
      </c>
      <c r="C1919" s="24"/>
      <c r="D1919" s="25">
        <v>0.0</v>
      </c>
      <c r="E1919" s="33"/>
    </row>
    <row r="1920" ht="15.75" hidden="1" customHeight="1">
      <c r="A1920" s="27" t="s">
        <v>3075</v>
      </c>
      <c r="B1920" s="23">
        <v>0.0</v>
      </c>
      <c r="C1920" s="24"/>
      <c r="D1920" s="25">
        <v>0.0</v>
      </c>
      <c r="E1920" s="26"/>
    </row>
    <row r="1921" ht="15.75" hidden="1" customHeight="1">
      <c r="A1921" s="27" t="s">
        <v>3077</v>
      </c>
      <c r="B1921" s="23">
        <v>1296.8</v>
      </c>
      <c r="C1921" s="24">
        <v>56.8</v>
      </c>
      <c r="D1921" s="25">
        <v>-1240.0</v>
      </c>
      <c r="E1921" s="26" t="s">
        <v>4096</v>
      </c>
    </row>
    <row r="1922" ht="15.75" hidden="1" customHeight="1">
      <c r="A1922" s="27" t="s">
        <v>3078</v>
      </c>
      <c r="B1922" s="23">
        <v>4280.0</v>
      </c>
      <c r="C1922" s="24">
        <v>5520.0</v>
      </c>
      <c r="D1922" s="25">
        <v>1240.0</v>
      </c>
      <c r="E1922" s="33"/>
    </row>
    <row r="1923" ht="15.75" hidden="1" customHeight="1">
      <c r="A1923" s="28" t="s">
        <v>3079</v>
      </c>
      <c r="B1923" s="23">
        <v>130353.0</v>
      </c>
      <c r="C1923" s="23">
        <v>130353.0</v>
      </c>
      <c r="D1923" s="25">
        <v>0.0</v>
      </c>
      <c r="E1923" s="33"/>
    </row>
    <row r="1924" ht="15.75" hidden="1" customHeight="1">
      <c r="A1924" s="28" t="s">
        <v>3080</v>
      </c>
      <c r="B1924" s="23">
        <v>36892.0</v>
      </c>
      <c r="C1924" s="7">
        <v>36892.0</v>
      </c>
      <c r="D1924" s="25">
        <v>0.0</v>
      </c>
      <c r="E1924" s="33"/>
    </row>
    <row r="1925" ht="15.75" hidden="1" customHeight="1">
      <c r="A1925" s="28" t="s">
        <v>3081</v>
      </c>
      <c r="B1925" s="23">
        <v>147119.0</v>
      </c>
      <c r="C1925" s="7">
        <v>147119.0</v>
      </c>
      <c r="D1925" s="25">
        <v>0.0</v>
      </c>
      <c r="E1925" s="33"/>
    </row>
    <row r="1926" ht="15.75" hidden="1" customHeight="1">
      <c r="A1926" s="28" t="s">
        <v>3082</v>
      </c>
      <c r="B1926" s="23">
        <v>114028.0</v>
      </c>
      <c r="C1926" s="7">
        <v>114028.0</v>
      </c>
      <c r="D1926" s="25">
        <v>0.0</v>
      </c>
      <c r="E1926" s="33"/>
    </row>
    <row r="1927" ht="15.75" hidden="1" customHeight="1">
      <c r="A1927" s="28" t="s">
        <v>3084</v>
      </c>
      <c r="B1927" s="23">
        <v>8401.0</v>
      </c>
      <c r="C1927" s="7">
        <v>8401.0</v>
      </c>
      <c r="D1927" s="25">
        <v>0.0</v>
      </c>
      <c r="E1927" s="33"/>
    </row>
    <row r="1928" ht="15.75" hidden="1" customHeight="1">
      <c r="A1928" s="28" t="s">
        <v>3085</v>
      </c>
      <c r="B1928" s="23">
        <v>12666.0</v>
      </c>
      <c r="C1928" s="7">
        <v>12666.0</v>
      </c>
      <c r="D1928" s="25">
        <v>0.0</v>
      </c>
      <c r="E1928" s="33"/>
    </row>
    <row r="1929" ht="15.75" hidden="1" customHeight="1">
      <c r="A1929" s="29" t="s">
        <v>3086</v>
      </c>
      <c r="B1929" s="23">
        <v>504195.4</v>
      </c>
      <c r="C1929" s="7">
        <v>504215.4</v>
      </c>
      <c r="D1929" s="25">
        <v>20.0</v>
      </c>
      <c r="E1929" s="33"/>
    </row>
    <row r="1930" ht="15.75" hidden="1" customHeight="1">
      <c r="A1930" s="30" t="s">
        <v>3087</v>
      </c>
      <c r="B1930" s="34">
        <v>0.40000000000873115</v>
      </c>
      <c r="C1930" s="35">
        <v>-2019.600000000035</v>
      </c>
      <c r="D1930" s="49">
        <v>-2020.0000000000437</v>
      </c>
      <c r="E1930" s="37"/>
    </row>
    <row r="1931" ht="15.75" hidden="1" customHeight="1"/>
    <row r="1932" ht="15.75" hidden="1" customHeight="1"/>
    <row r="1933" ht="15.75" hidden="1" customHeight="1">
      <c r="A1933" s="3" t="s">
        <v>3090</v>
      </c>
      <c r="B1933" s="4"/>
      <c r="C1933" s="4"/>
      <c r="D1933" s="4"/>
      <c r="E1933" s="5"/>
    </row>
    <row r="1934" ht="15.75" hidden="1" customHeight="1">
      <c r="A1934" s="8"/>
      <c r="B1934" s="9"/>
      <c r="C1934" s="9"/>
      <c r="D1934" s="9"/>
      <c r="E1934" s="10"/>
    </row>
    <row r="1935" ht="15.75" hidden="1" customHeight="1">
      <c r="A1935" s="3" t="s">
        <v>3061</v>
      </c>
      <c r="B1935" s="4"/>
      <c r="C1935" s="4"/>
      <c r="D1935" s="4"/>
      <c r="E1935" s="5"/>
    </row>
    <row r="1936" ht="15.75" hidden="1" customHeight="1">
      <c r="A1936" s="8"/>
      <c r="B1936" s="9"/>
      <c r="C1936" s="9"/>
      <c r="D1936" s="9"/>
      <c r="E1936" s="10"/>
    </row>
    <row r="1937" ht="15.75" hidden="1" customHeight="1">
      <c r="A1937" s="11">
        <v>45929.0</v>
      </c>
      <c r="B1937" s="4"/>
      <c r="C1937" s="12" t="s">
        <v>3062</v>
      </c>
      <c r="D1937" s="13">
        <v>45930.0</v>
      </c>
      <c r="E1937" s="5"/>
    </row>
    <row r="1938" ht="15.75" hidden="1" customHeight="1">
      <c r="A1938" s="8"/>
      <c r="B1938" s="9"/>
      <c r="C1938" s="14"/>
      <c r="D1938" s="9"/>
      <c r="E1938" s="10"/>
    </row>
    <row r="1939" ht="15.75" hidden="1" customHeight="1">
      <c r="A1939" s="44" t="s">
        <v>3898</v>
      </c>
      <c r="B1939" s="5"/>
      <c r="C1939" s="14"/>
      <c r="D1939" s="45" t="s">
        <v>3900</v>
      </c>
      <c r="E1939" s="5"/>
    </row>
    <row r="1940" ht="15.75" hidden="1" customHeight="1">
      <c r="A1940" s="8"/>
      <c r="B1940" s="10"/>
      <c r="C1940" s="14"/>
      <c r="D1940" s="9"/>
      <c r="E1940" s="10"/>
    </row>
    <row r="1941" ht="15.75" hidden="1" customHeight="1">
      <c r="A1941" s="17" t="s">
        <v>3063</v>
      </c>
      <c r="B1941" s="4"/>
      <c r="C1941" s="4"/>
      <c r="D1941" s="4"/>
      <c r="E1941" s="5"/>
    </row>
    <row r="1942" ht="15.75" hidden="1" customHeight="1">
      <c r="A1942" s="18" t="s">
        <v>3064</v>
      </c>
      <c r="B1942" s="19" t="s">
        <v>3065</v>
      </c>
      <c r="C1942" s="20" t="s">
        <v>3066</v>
      </c>
      <c r="D1942" s="19" t="s">
        <v>3067</v>
      </c>
      <c r="E1942" s="21" t="s">
        <v>13</v>
      </c>
    </row>
    <row r="1943" ht="15.75" hidden="1" customHeight="1">
      <c r="A1943" s="22" t="s">
        <v>3068</v>
      </c>
      <c r="B1943" s="23">
        <v>10940.0</v>
      </c>
      <c r="C1943" s="24">
        <v>10940.0</v>
      </c>
      <c r="D1943" s="25">
        <v>0.0</v>
      </c>
      <c r="E1943" s="33"/>
    </row>
    <row r="1944" ht="15.75" hidden="1" customHeight="1">
      <c r="A1944" s="22" t="s">
        <v>3069</v>
      </c>
      <c r="B1944" s="23">
        <v>5140.6</v>
      </c>
      <c r="C1944" s="24">
        <v>5140.6</v>
      </c>
      <c r="D1944" s="25">
        <v>0.0</v>
      </c>
      <c r="E1944" s="26"/>
    </row>
    <row r="1945" ht="15.75" hidden="1" customHeight="1">
      <c r="A1945" s="22" t="s">
        <v>3070</v>
      </c>
      <c r="B1945" s="23">
        <v>200.0</v>
      </c>
      <c r="C1945" s="24">
        <v>200.0</v>
      </c>
      <c r="D1945" s="25">
        <v>0.0</v>
      </c>
      <c r="E1945" s="33"/>
    </row>
    <row r="1946" ht="15.75" hidden="1" customHeight="1">
      <c r="A1946" s="22" t="s">
        <v>3072</v>
      </c>
      <c r="B1946" s="23">
        <v>0.0</v>
      </c>
      <c r="C1946" s="24"/>
      <c r="D1946" s="25">
        <v>0.0</v>
      </c>
      <c r="E1946" s="33"/>
    </row>
    <row r="1947" ht="15.75" hidden="1" customHeight="1">
      <c r="A1947" s="27" t="s">
        <v>3074</v>
      </c>
      <c r="B1947" s="23">
        <v>0.0</v>
      </c>
      <c r="C1947" s="24"/>
      <c r="D1947" s="25">
        <v>0.0</v>
      </c>
      <c r="E1947" s="33"/>
    </row>
    <row r="1948" ht="15.75" hidden="1" customHeight="1">
      <c r="A1948" s="27" t="s">
        <v>3075</v>
      </c>
      <c r="B1948" s="23">
        <v>3980.0</v>
      </c>
      <c r="C1948" s="24">
        <v>3980.0</v>
      </c>
      <c r="D1948" s="25">
        <v>0.0</v>
      </c>
      <c r="E1948" s="26" t="s">
        <v>4097</v>
      </c>
    </row>
    <row r="1949" ht="15.75" hidden="1" customHeight="1">
      <c r="A1949" s="27" t="s">
        <v>3077</v>
      </c>
      <c r="B1949" s="23">
        <v>0.0</v>
      </c>
      <c r="C1949" s="24"/>
      <c r="D1949" s="25">
        <v>0.0</v>
      </c>
      <c r="E1949" s="26"/>
    </row>
    <row r="1950" ht="15.75" hidden="1" customHeight="1">
      <c r="A1950" s="27" t="s">
        <v>3078</v>
      </c>
      <c r="B1950" s="23">
        <v>1560.0</v>
      </c>
      <c r="C1950" s="24">
        <v>1560.0</v>
      </c>
      <c r="D1950" s="25">
        <v>0.0</v>
      </c>
      <c r="E1950" s="33"/>
    </row>
    <row r="1951" ht="15.75" hidden="1" customHeight="1">
      <c r="A1951" s="28" t="s">
        <v>3079</v>
      </c>
      <c r="B1951" s="23">
        <v>25262.0</v>
      </c>
      <c r="C1951" s="23">
        <v>25262.0</v>
      </c>
      <c r="D1951" s="25">
        <v>0.0</v>
      </c>
      <c r="E1951" s="33"/>
    </row>
    <row r="1952" ht="15.75" hidden="1" customHeight="1">
      <c r="A1952" s="28" t="s">
        <v>3080</v>
      </c>
      <c r="B1952" s="23">
        <v>9194.0</v>
      </c>
      <c r="C1952" s="7">
        <v>9194.0</v>
      </c>
      <c r="D1952" s="25">
        <v>0.0</v>
      </c>
      <c r="E1952" s="33"/>
    </row>
    <row r="1953" ht="15.75" hidden="1" customHeight="1">
      <c r="A1953" s="28" t="s">
        <v>3081</v>
      </c>
      <c r="B1953" s="23">
        <v>24885.0</v>
      </c>
      <c r="C1953" s="7">
        <v>24885.0</v>
      </c>
      <c r="D1953" s="25">
        <v>0.0</v>
      </c>
      <c r="E1953" s="33"/>
    </row>
    <row r="1954" ht="15.75" hidden="1" customHeight="1">
      <c r="A1954" s="28" t="s">
        <v>3082</v>
      </c>
      <c r="B1954" s="23">
        <v>18935.0</v>
      </c>
      <c r="C1954" s="7">
        <v>18935.0</v>
      </c>
      <c r="D1954" s="25">
        <v>0.0</v>
      </c>
      <c r="E1954" s="33"/>
    </row>
    <row r="1955" ht="15.75" hidden="1" customHeight="1">
      <c r="A1955" s="28" t="s">
        <v>3084</v>
      </c>
      <c r="B1955" s="23">
        <v>707.0</v>
      </c>
      <c r="C1955" s="7">
        <v>707.0</v>
      </c>
      <c r="D1955" s="25">
        <v>0.0</v>
      </c>
      <c r="E1955" s="33"/>
    </row>
    <row r="1956" ht="15.75" hidden="1" customHeight="1">
      <c r="A1956" s="28" t="s">
        <v>3085</v>
      </c>
      <c r="B1956" s="23">
        <v>4983.0</v>
      </c>
      <c r="C1956" s="7">
        <v>4983.0</v>
      </c>
      <c r="D1956" s="25">
        <v>0.0</v>
      </c>
      <c r="E1956" s="33"/>
    </row>
    <row r="1957" ht="15.75" hidden="1" customHeight="1">
      <c r="A1957" s="29" t="s">
        <v>3086</v>
      </c>
      <c r="B1957" s="23">
        <v>100792.0</v>
      </c>
      <c r="C1957" s="7">
        <v>100832.0</v>
      </c>
      <c r="D1957" s="25">
        <v>40.0</v>
      </c>
      <c r="E1957" s="33"/>
    </row>
    <row r="1958" ht="15.75" hidden="1" customHeight="1">
      <c r="A1958" s="30" t="s">
        <v>3087</v>
      </c>
      <c r="B1958" s="34">
        <v>11.599999999998545</v>
      </c>
      <c r="C1958" s="35">
        <v>-28.39999999999418</v>
      </c>
      <c r="D1958" s="49">
        <v>-39.999999999992724</v>
      </c>
      <c r="E1958" s="37"/>
    </row>
    <row r="1959" ht="15.75" hidden="1" customHeight="1"/>
    <row r="1960" ht="15.75" hidden="1" customHeight="1"/>
    <row r="1961" ht="15.75" hidden="1" customHeight="1">
      <c r="A1961" s="3" t="s">
        <v>3090</v>
      </c>
      <c r="B1961" s="4"/>
      <c r="C1961" s="4"/>
      <c r="D1961" s="4"/>
      <c r="E1961" s="5"/>
    </row>
    <row r="1962" ht="15.75" hidden="1" customHeight="1">
      <c r="A1962" s="8"/>
      <c r="B1962" s="9"/>
      <c r="C1962" s="9"/>
      <c r="D1962" s="9"/>
      <c r="E1962" s="10"/>
    </row>
    <row r="1963" ht="15.75" hidden="1" customHeight="1">
      <c r="A1963" s="3" t="s">
        <v>3061</v>
      </c>
      <c r="B1963" s="4"/>
      <c r="C1963" s="4"/>
      <c r="D1963" s="4"/>
      <c r="E1963" s="5"/>
    </row>
    <row r="1964" ht="15.75" hidden="1" customHeight="1">
      <c r="A1964" s="8"/>
      <c r="B1964" s="9"/>
      <c r="C1964" s="9"/>
      <c r="D1964" s="9"/>
      <c r="E1964" s="10"/>
    </row>
    <row r="1965" ht="15.75" hidden="1" customHeight="1">
      <c r="A1965" s="11">
        <v>45931.0</v>
      </c>
      <c r="B1965" s="4"/>
      <c r="C1965" s="12" t="s">
        <v>3062</v>
      </c>
      <c r="D1965" s="13">
        <v>45935.0</v>
      </c>
      <c r="E1965" s="5"/>
    </row>
    <row r="1966" ht="15.75" hidden="1" customHeight="1">
      <c r="A1966" s="8"/>
      <c r="B1966" s="9"/>
      <c r="C1966" s="14"/>
      <c r="D1966" s="9"/>
      <c r="E1966" s="10"/>
    </row>
    <row r="1967" ht="15.75" hidden="1" customHeight="1">
      <c r="A1967" s="44" t="s">
        <v>3901</v>
      </c>
      <c r="B1967" s="5"/>
      <c r="C1967" s="14"/>
      <c r="D1967" s="45" t="s">
        <v>3899</v>
      </c>
      <c r="E1967" s="5"/>
    </row>
    <row r="1968" ht="15.75" hidden="1" customHeight="1">
      <c r="A1968" s="8"/>
      <c r="B1968" s="10"/>
      <c r="C1968" s="14"/>
      <c r="D1968" s="9"/>
      <c r="E1968" s="10"/>
    </row>
    <row r="1969" ht="15.75" hidden="1" customHeight="1">
      <c r="A1969" s="17" t="s">
        <v>3063</v>
      </c>
      <c r="B1969" s="4"/>
      <c r="C1969" s="4"/>
      <c r="D1969" s="4"/>
      <c r="E1969" s="5"/>
    </row>
    <row r="1970" ht="15.75" hidden="1" customHeight="1">
      <c r="A1970" s="18" t="s">
        <v>3064</v>
      </c>
      <c r="B1970" s="19" t="s">
        <v>3065</v>
      </c>
      <c r="C1970" s="20" t="s">
        <v>3066</v>
      </c>
      <c r="D1970" s="19" t="s">
        <v>3067</v>
      </c>
      <c r="E1970" s="21" t="s">
        <v>13</v>
      </c>
    </row>
    <row r="1971" ht="15.75" hidden="1" customHeight="1">
      <c r="A1971" s="22" t="s">
        <v>3068</v>
      </c>
      <c r="B1971" s="23">
        <v>16442.0</v>
      </c>
      <c r="C1971" s="24">
        <v>16442.0</v>
      </c>
      <c r="D1971" s="25">
        <v>0.0</v>
      </c>
      <c r="E1971" s="33"/>
    </row>
    <row r="1972" ht="15.75" hidden="1" customHeight="1">
      <c r="A1972" s="22" t="s">
        <v>3069</v>
      </c>
      <c r="B1972" s="23">
        <v>23341.0</v>
      </c>
      <c r="C1972" s="24">
        <v>23341.0</v>
      </c>
      <c r="D1972" s="25">
        <v>0.0</v>
      </c>
      <c r="E1972" s="26"/>
    </row>
    <row r="1973" ht="15.75" hidden="1" customHeight="1">
      <c r="A1973" s="22" t="s">
        <v>3070</v>
      </c>
      <c r="B1973" s="23">
        <v>1190.0</v>
      </c>
      <c r="C1973" s="24">
        <v>1190.0</v>
      </c>
      <c r="D1973" s="25">
        <v>0.0</v>
      </c>
      <c r="E1973" s="33"/>
    </row>
    <row r="1974" ht="15.75" hidden="1" customHeight="1">
      <c r="A1974" s="22" t="s">
        <v>3072</v>
      </c>
      <c r="B1974" s="23">
        <v>0.0</v>
      </c>
      <c r="C1974" s="24"/>
      <c r="D1974" s="25">
        <v>0.0</v>
      </c>
      <c r="E1974" s="33"/>
    </row>
    <row r="1975" ht="15.75" hidden="1" customHeight="1">
      <c r="A1975" s="27" t="s">
        <v>3074</v>
      </c>
      <c r="B1975" s="23">
        <v>0.0</v>
      </c>
      <c r="C1975" s="24"/>
      <c r="D1975" s="25">
        <v>0.0</v>
      </c>
      <c r="E1975" s="33"/>
    </row>
    <row r="1976" ht="15.75" hidden="1" customHeight="1">
      <c r="A1976" s="27" t="s">
        <v>3075</v>
      </c>
      <c r="B1976" s="23">
        <v>0.0</v>
      </c>
      <c r="C1976" s="24"/>
      <c r="D1976" s="25">
        <v>0.0</v>
      </c>
      <c r="E1976" s="26"/>
    </row>
    <row r="1977" ht="15.75" hidden="1" customHeight="1">
      <c r="A1977" s="27" t="s">
        <v>3077</v>
      </c>
      <c r="B1977" s="23">
        <v>6160.0</v>
      </c>
      <c r="C1977" s="24">
        <v>6153.0</v>
      </c>
      <c r="D1977" s="25">
        <v>-7.0</v>
      </c>
      <c r="E1977" s="26" t="s">
        <v>4098</v>
      </c>
    </row>
    <row r="1978" ht="15.75" hidden="1" customHeight="1">
      <c r="A1978" s="27" t="s">
        <v>3078</v>
      </c>
      <c r="B1978" s="23">
        <v>5080.0</v>
      </c>
      <c r="C1978" s="24">
        <v>5120.0</v>
      </c>
      <c r="D1978" s="25">
        <v>40.0</v>
      </c>
      <c r="E1978" s="33"/>
    </row>
    <row r="1979" ht="15.75" hidden="1" customHeight="1">
      <c r="A1979" s="28" t="s">
        <v>3079</v>
      </c>
      <c r="B1979" s="23">
        <v>93615.0</v>
      </c>
      <c r="C1979" s="23">
        <v>94273.0</v>
      </c>
      <c r="D1979" s="25">
        <v>658.0</v>
      </c>
      <c r="E1979" s="33"/>
    </row>
    <row r="1980" ht="15.75" hidden="1" customHeight="1">
      <c r="A1980" s="28" t="s">
        <v>3080</v>
      </c>
      <c r="B1980" s="23">
        <v>33238.0</v>
      </c>
      <c r="C1980" s="7">
        <v>33607.0</v>
      </c>
      <c r="D1980" s="25">
        <v>369.0</v>
      </c>
      <c r="E1980" s="33"/>
    </row>
    <row r="1981" ht="15.75" hidden="1" customHeight="1">
      <c r="A1981" s="28" t="s">
        <v>3081</v>
      </c>
      <c r="B1981" s="23">
        <v>100278.0</v>
      </c>
      <c r="C1981" s="7">
        <v>100278.0</v>
      </c>
      <c r="D1981" s="25">
        <v>0.0</v>
      </c>
      <c r="E1981" s="33"/>
    </row>
    <row r="1982" ht="15.75" hidden="1" customHeight="1">
      <c r="A1982" s="28" t="s">
        <v>3082</v>
      </c>
      <c r="B1982" s="23">
        <v>76188.0</v>
      </c>
      <c r="C1982" s="7">
        <v>76188.0</v>
      </c>
      <c r="D1982" s="25">
        <v>0.0</v>
      </c>
      <c r="E1982" s="33"/>
    </row>
    <row r="1983" ht="15.75" hidden="1" customHeight="1">
      <c r="A1983" s="28" t="s">
        <v>3084</v>
      </c>
      <c r="B1983" s="23">
        <v>1872.0</v>
      </c>
      <c r="C1983" s="7">
        <v>1872.0</v>
      </c>
      <c r="D1983" s="25">
        <v>0.0</v>
      </c>
      <c r="E1983" s="33"/>
    </row>
    <row r="1984" ht="15.75" hidden="1" customHeight="1">
      <c r="A1984" s="28" t="s">
        <v>3085</v>
      </c>
      <c r="B1984" s="23">
        <v>11857.0</v>
      </c>
      <c r="C1984" s="7">
        <v>11857.0</v>
      </c>
      <c r="D1984" s="25">
        <v>0.0</v>
      </c>
      <c r="E1984" s="33"/>
    </row>
    <row r="1985" ht="15.75" hidden="1" customHeight="1">
      <c r="A1985" s="29" t="s">
        <v>3086</v>
      </c>
      <c r="B1985" s="23">
        <v>357389.5</v>
      </c>
      <c r="C1985" s="7">
        <v>358416.5</v>
      </c>
      <c r="D1985" s="25">
        <v>1027.0</v>
      </c>
      <c r="E1985" s="33"/>
    </row>
    <row r="1986" ht="15.75" hidden="1" customHeight="1">
      <c r="A1986" s="30" t="s">
        <v>3087</v>
      </c>
      <c r="B1986" s="34">
        <v>14.5</v>
      </c>
      <c r="C1986" s="35">
        <v>47.5</v>
      </c>
      <c r="D1986" s="49">
        <v>33.0</v>
      </c>
      <c r="E1986" s="37"/>
    </row>
    <row r="1987" ht="15.75" hidden="1" customHeight="1"/>
    <row r="1988" ht="15.75" hidden="1" customHeight="1"/>
    <row r="1989" ht="15.75" hidden="1" customHeight="1">
      <c r="A1989" s="3" t="s">
        <v>3090</v>
      </c>
      <c r="B1989" s="4"/>
      <c r="C1989" s="4"/>
      <c r="D1989" s="4"/>
      <c r="E1989" s="5"/>
    </row>
    <row r="1990" ht="15.75" hidden="1" customHeight="1">
      <c r="A1990" s="8"/>
      <c r="B1990" s="9"/>
      <c r="C1990" s="9"/>
      <c r="D1990" s="9"/>
      <c r="E1990" s="10"/>
    </row>
    <row r="1991" ht="15.75" hidden="1" customHeight="1">
      <c r="A1991" s="3" t="s">
        <v>3061</v>
      </c>
      <c r="B1991" s="4"/>
      <c r="C1991" s="4"/>
      <c r="D1991" s="4"/>
      <c r="E1991" s="5"/>
    </row>
    <row r="1992" ht="15.75" hidden="1" customHeight="1">
      <c r="A1992" s="8"/>
      <c r="B1992" s="9"/>
      <c r="C1992" s="9"/>
      <c r="D1992" s="9"/>
      <c r="E1992" s="10"/>
    </row>
    <row r="1993" ht="15.75" hidden="1" customHeight="1">
      <c r="A1993" s="11">
        <v>45936.0</v>
      </c>
      <c r="B1993" s="4"/>
      <c r="C1993" s="12" t="s">
        <v>3062</v>
      </c>
      <c r="D1993" s="13">
        <v>45942.0</v>
      </c>
      <c r="E1993" s="5"/>
    </row>
    <row r="1994" ht="15.75" hidden="1" customHeight="1">
      <c r="A1994" s="8"/>
      <c r="B1994" s="9"/>
      <c r="C1994" s="14"/>
      <c r="D1994" s="9"/>
      <c r="E1994" s="10"/>
    </row>
    <row r="1995" ht="15.75" hidden="1" customHeight="1">
      <c r="A1995" s="44" t="s">
        <v>3898</v>
      </c>
      <c r="B1995" s="5"/>
      <c r="C1995" s="14"/>
      <c r="D1995" s="45" t="s">
        <v>3899</v>
      </c>
      <c r="E1995" s="5"/>
    </row>
    <row r="1996" ht="15.75" hidden="1" customHeight="1">
      <c r="A1996" s="8"/>
      <c r="B1996" s="10"/>
      <c r="C1996" s="14"/>
      <c r="D1996" s="9"/>
      <c r="E1996" s="10"/>
    </row>
    <row r="1997" ht="15.75" hidden="1" customHeight="1">
      <c r="A1997" s="17" t="s">
        <v>3063</v>
      </c>
      <c r="B1997" s="4"/>
      <c r="C1997" s="4"/>
      <c r="D1997" s="4"/>
      <c r="E1997" s="5"/>
    </row>
    <row r="1998" ht="15.75" hidden="1" customHeight="1">
      <c r="A1998" s="18" t="s">
        <v>3064</v>
      </c>
      <c r="B1998" s="19" t="s">
        <v>3065</v>
      </c>
      <c r="C1998" s="20" t="s">
        <v>3066</v>
      </c>
      <c r="D1998" s="19" t="s">
        <v>3067</v>
      </c>
      <c r="E1998" s="21" t="s">
        <v>13</v>
      </c>
    </row>
    <row r="1999" ht="15.75" hidden="1" customHeight="1">
      <c r="A1999" s="22" t="s">
        <v>3068</v>
      </c>
      <c r="B1999" s="23">
        <v>49547.0</v>
      </c>
      <c r="C1999" s="24">
        <v>49547.0</v>
      </c>
      <c r="D1999" s="25">
        <v>0.0</v>
      </c>
      <c r="E1999" s="33"/>
    </row>
    <row r="2000" ht="15.75" hidden="1" customHeight="1">
      <c r="A2000" s="22" t="s">
        <v>3069</v>
      </c>
      <c r="B2000" s="23">
        <v>28902.0</v>
      </c>
      <c r="C2000" s="24">
        <v>28902.0</v>
      </c>
      <c r="D2000" s="25">
        <v>0.0</v>
      </c>
      <c r="E2000" s="26"/>
    </row>
    <row r="2001" ht="15.75" hidden="1" customHeight="1">
      <c r="A2001" s="22" t="s">
        <v>3070</v>
      </c>
      <c r="B2001" s="23">
        <v>400.0</v>
      </c>
      <c r="C2001" s="24">
        <v>400.0</v>
      </c>
      <c r="D2001" s="25">
        <v>0.0</v>
      </c>
      <c r="E2001" s="33"/>
    </row>
    <row r="2002" ht="15.75" hidden="1" customHeight="1">
      <c r="A2002" s="22" t="s">
        <v>3072</v>
      </c>
      <c r="B2002" s="23">
        <v>0.0</v>
      </c>
      <c r="C2002" s="24"/>
      <c r="D2002" s="25">
        <v>0.0</v>
      </c>
      <c r="E2002" s="33"/>
    </row>
    <row r="2003" ht="15.75" hidden="1" customHeight="1">
      <c r="A2003" s="27" t="s">
        <v>3074</v>
      </c>
      <c r="B2003" s="23">
        <v>0.0</v>
      </c>
      <c r="C2003" s="24"/>
      <c r="D2003" s="25">
        <v>0.0</v>
      </c>
      <c r="E2003" s="33"/>
    </row>
    <row r="2004" ht="15.75" hidden="1" customHeight="1">
      <c r="A2004" s="27" t="s">
        <v>3075</v>
      </c>
      <c r="B2004" s="23">
        <v>0.0</v>
      </c>
      <c r="C2004" s="24"/>
      <c r="D2004" s="25">
        <v>0.0</v>
      </c>
      <c r="E2004" s="26"/>
    </row>
    <row r="2005" ht="15.75" hidden="1" customHeight="1">
      <c r="A2005" s="27" t="s">
        <v>3077</v>
      </c>
      <c r="B2005" s="23">
        <v>1024.0</v>
      </c>
      <c r="C2005" s="24">
        <v>984.0</v>
      </c>
      <c r="D2005" s="25">
        <v>-40.0</v>
      </c>
      <c r="E2005" s="26" t="s">
        <v>4099</v>
      </c>
    </row>
    <row r="2006" ht="15.75" hidden="1" customHeight="1">
      <c r="A2006" s="27" t="s">
        <v>3078</v>
      </c>
      <c r="B2006" s="23">
        <v>5440.0</v>
      </c>
      <c r="C2006" s="24">
        <v>5320.0</v>
      </c>
      <c r="D2006" s="25">
        <v>-120.0</v>
      </c>
      <c r="E2006" s="33"/>
    </row>
    <row r="2007" ht="15.75" hidden="1" customHeight="1">
      <c r="A2007" s="28" t="s">
        <v>3079</v>
      </c>
      <c r="B2007" s="23">
        <v>121082.0</v>
      </c>
      <c r="C2007" s="23">
        <v>122104.0</v>
      </c>
      <c r="D2007" s="25">
        <v>1022.0</v>
      </c>
      <c r="E2007" s="33"/>
    </row>
    <row r="2008" ht="15.75" hidden="1" customHeight="1">
      <c r="A2008" s="28" t="s">
        <v>3080</v>
      </c>
      <c r="B2008" s="23">
        <v>42378.0</v>
      </c>
      <c r="C2008" s="7">
        <v>42762.0</v>
      </c>
      <c r="D2008" s="25">
        <v>384.0</v>
      </c>
      <c r="E2008" s="33"/>
    </row>
    <row r="2009" ht="15.75" hidden="1" customHeight="1">
      <c r="A2009" s="28" t="s">
        <v>3081</v>
      </c>
      <c r="B2009" s="23">
        <v>122086.0</v>
      </c>
      <c r="C2009" s="7">
        <v>122086.0</v>
      </c>
      <c r="D2009" s="25">
        <v>0.0</v>
      </c>
      <c r="E2009" s="33"/>
    </row>
    <row r="2010" ht="15.75" hidden="1" customHeight="1">
      <c r="A2010" s="28" t="s">
        <v>3082</v>
      </c>
      <c r="B2010" s="23">
        <v>99102.0</v>
      </c>
      <c r="C2010" s="7">
        <v>99930.0</v>
      </c>
      <c r="D2010" s="25">
        <v>828.0</v>
      </c>
      <c r="E2010" s="33"/>
    </row>
    <row r="2011" ht="15.75" hidden="1" customHeight="1">
      <c r="A2011" s="28" t="s">
        <v>3084</v>
      </c>
      <c r="B2011" s="23">
        <v>6439.0</v>
      </c>
      <c r="C2011" s="7">
        <v>6439.0</v>
      </c>
      <c r="D2011" s="25">
        <v>0.0</v>
      </c>
      <c r="E2011" s="33"/>
    </row>
    <row r="2012" ht="15.75" hidden="1" customHeight="1">
      <c r="A2012" s="28" t="s">
        <v>3085</v>
      </c>
      <c r="B2012" s="23">
        <v>19396.0</v>
      </c>
      <c r="C2012" s="7">
        <v>19775.0</v>
      </c>
      <c r="D2012" s="25">
        <v>379.0</v>
      </c>
      <c r="E2012" s="33"/>
    </row>
    <row r="2013" ht="15.75" hidden="1" customHeight="1">
      <c r="A2013" s="29" t="s">
        <v>3086</v>
      </c>
      <c r="B2013" s="23">
        <v>476388.0</v>
      </c>
      <c r="C2013" s="7">
        <v>479001.0</v>
      </c>
      <c r="D2013" s="25">
        <v>2613.0</v>
      </c>
      <c r="E2013" s="33"/>
    </row>
    <row r="2014" ht="15.75" hidden="1" customHeight="1">
      <c r="A2014" s="30" t="s">
        <v>3087</v>
      </c>
      <c r="B2014" s="34">
        <v>12.0</v>
      </c>
      <c r="C2014" s="35">
        <v>-527.0</v>
      </c>
      <c r="D2014" s="49">
        <v>-539.0</v>
      </c>
      <c r="E2014" s="37"/>
    </row>
    <row r="2015" ht="15.75" hidden="1" customHeight="1"/>
    <row r="2016" ht="15.75" hidden="1" customHeight="1"/>
    <row r="2017" ht="15.75" hidden="1" customHeight="1">
      <c r="A2017" s="3" t="s">
        <v>3090</v>
      </c>
      <c r="B2017" s="4"/>
      <c r="C2017" s="4"/>
      <c r="D2017" s="4"/>
      <c r="E2017" s="5"/>
    </row>
    <row r="2018" ht="15.75" hidden="1" customHeight="1">
      <c r="A2018" s="8"/>
      <c r="B2018" s="9"/>
      <c r="C2018" s="9"/>
      <c r="D2018" s="9"/>
      <c r="E2018" s="10"/>
    </row>
    <row r="2019" ht="15.75" hidden="1" customHeight="1">
      <c r="A2019" s="3" t="s">
        <v>3061</v>
      </c>
      <c r="B2019" s="4"/>
      <c r="C2019" s="4"/>
      <c r="D2019" s="4"/>
      <c r="E2019" s="5"/>
    </row>
    <row r="2020" ht="15.75" hidden="1" customHeight="1">
      <c r="A2020" s="8"/>
      <c r="B2020" s="9"/>
      <c r="C2020" s="9"/>
      <c r="D2020" s="9"/>
      <c r="E2020" s="10"/>
    </row>
    <row r="2021" ht="15.75" hidden="1" customHeight="1">
      <c r="A2021" s="11">
        <v>45943.0</v>
      </c>
      <c r="B2021" s="4"/>
      <c r="C2021" s="12" t="s">
        <v>3062</v>
      </c>
      <c r="D2021" s="13">
        <v>45949.0</v>
      </c>
      <c r="E2021" s="5"/>
    </row>
    <row r="2022" ht="15.75" hidden="1" customHeight="1">
      <c r="A2022" s="8"/>
      <c r="B2022" s="9"/>
      <c r="C2022" s="14"/>
      <c r="D2022" s="9"/>
      <c r="E2022" s="10"/>
    </row>
    <row r="2023" ht="15.75" hidden="1" customHeight="1">
      <c r="A2023" s="44" t="s">
        <v>3898</v>
      </c>
      <c r="B2023" s="5"/>
      <c r="C2023" s="14"/>
      <c r="D2023" s="45" t="s">
        <v>3899</v>
      </c>
      <c r="E2023" s="5"/>
    </row>
    <row r="2024" ht="15.75" hidden="1" customHeight="1">
      <c r="A2024" s="8"/>
      <c r="B2024" s="10"/>
      <c r="C2024" s="14"/>
      <c r="D2024" s="9"/>
      <c r="E2024" s="10"/>
    </row>
    <row r="2025" ht="15.75" hidden="1" customHeight="1">
      <c r="A2025" s="17" t="s">
        <v>3063</v>
      </c>
      <c r="B2025" s="4"/>
      <c r="C2025" s="4"/>
      <c r="D2025" s="4"/>
      <c r="E2025" s="5"/>
    </row>
    <row r="2026" ht="15.75" hidden="1" customHeight="1">
      <c r="A2026" s="18" t="s">
        <v>3064</v>
      </c>
      <c r="B2026" s="19" t="s">
        <v>3065</v>
      </c>
      <c r="C2026" s="20" t="s">
        <v>3066</v>
      </c>
      <c r="D2026" s="19" t="s">
        <v>3067</v>
      </c>
      <c r="E2026" s="21" t="s">
        <v>13</v>
      </c>
    </row>
    <row r="2027" ht="15.75" hidden="1" customHeight="1">
      <c r="A2027" s="22" t="s">
        <v>3068</v>
      </c>
      <c r="B2027" s="23">
        <v>25531.0</v>
      </c>
      <c r="C2027" s="24">
        <v>25531.0</v>
      </c>
      <c r="D2027" s="25">
        <v>0.0</v>
      </c>
      <c r="E2027" s="33"/>
    </row>
    <row r="2028" ht="15.75" hidden="1" customHeight="1">
      <c r="A2028" s="22" t="s">
        <v>3069</v>
      </c>
      <c r="B2028" s="23">
        <v>34912.0</v>
      </c>
      <c r="C2028" s="24">
        <v>34912.0</v>
      </c>
      <c r="D2028" s="25">
        <v>0.0</v>
      </c>
      <c r="E2028" s="26"/>
    </row>
    <row r="2029" ht="15.75" hidden="1" customHeight="1">
      <c r="A2029" s="22" t="s">
        <v>3070</v>
      </c>
      <c r="B2029" s="23">
        <v>340.0</v>
      </c>
      <c r="C2029" s="24">
        <v>340.0</v>
      </c>
      <c r="D2029" s="25">
        <v>0.0</v>
      </c>
      <c r="E2029" s="33"/>
    </row>
    <row r="2030" ht="15.75" hidden="1" customHeight="1">
      <c r="A2030" s="22" t="s">
        <v>3072</v>
      </c>
      <c r="B2030" s="23">
        <v>0.0</v>
      </c>
      <c r="C2030" s="24"/>
      <c r="D2030" s="25">
        <v>0.0</v>
      </c>
      <c r="E2030" s="33"/>
    </row>
    <row r="2031" ht="15.75" hidden="1" customHeight="1">
      <c r="A2031" s="27" t="s">
        <v>3074</v>
      </c>
      <c r="B2031" s="23">
        <v>0.0</v>
      </c>
      <c r="C2031" s="24"/>
      <c r="D2031" s="25">
        <v>0.0</v>
      </c>
      <c r="E2031" s="33"/>
    </row>
    <row r="2032" ht="15.75" hidden="1" customHeight="1">
      <c r="A2032" s="27" t="s">
        <v>3075</v>
      </c>
      <c r="B2032" s="23">
        <v>3780.0</v>
      </c>
      <c r="C2032" s="24">
        <v>3856.0</v>
      </c>
      <c r="D2032" s="25">
        <v>76.0</v>
      </c>
      <c r="E2032" s="26"/>
    </row>
    <row r="2033" ht="15.75" hidden="1" customHeight="1">
      <c r="A2033" s="27" t="s">
        <v>3077</v>
      </c>
      <c r="B2033" s="23">
        <v>876.0</v>
      </c>
      <c r="C2033" s="24"/>
      <c r="D2033" s="25">
        <v>-876.0</v>
      </c>
      <c r="E2033" s="26"/>
    </row>
    <row r="2034" ht="15.75" hidden="1" customHeight="1">
      <c r="A2034" s="27" t="s">
        <v>3078</v>
      </c>
      <c r="B2034" s="23">
        <v>5560.0</v>
      </c>
      <c r="C2034" s="24">
        <v>6320.0</v>
      </c>
      <c r="D2034" s="25">
        <v>760.0</v>
      </c>
      <c r="E2034" s="33"/>
    </row>
    <row r="2035" ht="15.75" hidden="1" customHeight="1">
      <c r="A2035" s="28" t="s">
        <v>3079</v>
      </c>
      <c r="B2035" s="23">
        <v>106825.0</v>
      </c>
      <c r="C2035" s="23">
        <v>106825.0</v>
      </c>
      <c r="D2035" s="25">
        <v>0.0</v>
      </c>
      <c r="E2035" s="33"/>
    </row>
    <row r="2036" ht="15.75" hidden="1" customHeight="1">
      <c r="A2036" s="28" t="s">
        <v>3080</v>
      </c>
      <c r="B2036" s="23">
        <v>46353.0</v>
      </c>
      <c r="C2036" s="7">
        <v>46353.0</v>
      </c>
      <c r="D2036" s="25">
        <v>0.0</v>
      </c>
      <c r="E2036" s="33"/>
    </row>
    <row r="2037" ht="15.75" hidden="1" customHeight="1">
      <c r="A2037" s="28" t="s">
        <v>3081</v>
      </c>
      <c r="B2037" s="23">
        <v>120343.0</v>
      </c>
      <c r="C2037" s="7">
        <v>120632.0</v>
      </c>
      <c r="D2037" s="25">
        <v>289.0</v>
      </c>
      <c r="E2037" s="33"/>
    </row>
    <row r="2038" ht="15.75" hidden="1" customHeight="1">
      <c r="A2038" s="28" t="s">
        <v>3082</v>
      </c>
      <c r="B2038" s="23">
        <v>108646.0</v>
      </c>
      <c r="C2038" s="7">
        <v>108646.0</v>
      </c>
      <c r="D2038" s="25">
        <v>0.0</v>
      </c>
      <c r="E2038" s="33"/>
    </row>
    <row r="2039" ht="15.75" hidden="1" customHeight="1">
      <c r="A2039" s="28" t="s">
        <v>3084</v>
      </c>
      <c r="B2039" s="23">
        <v>2441.0</v>
      </c>
      <c r="C2039" s="7">
        <v>2441.0</v>
      </c>
      <c r="D2039" s="25">
        <v>0.0</v>
      </c>
      <c r="E2039" s="33"/>
    </row>
    <row r="2040" ht="15.75" hidden="1" customHeight="1">
      <c r="A2040" s="28" t="s">
        <v>3085</v>
      </c>
      <c r="B2040" s="23">
        <v>11802.0</v>
      </c>
      <c r="C2040" s="7">
        <v>11802.0</v>
      </c>
      <c r="D2040" s="25">
        <v>0.0</v>
      </c>
      <c r="E2040" s="33"/>
    </row>
    <row r="2041" ht="15.75" hidden="1" customHeight="1">
      <c r="A2041" s="29" t="s">
        <v>3086</v>
      </c>
      <c r="B2041" s="23">
        <v>455597.9</v>
      </c>
      <c r="C2041" s="7">
        <v>455886.9</v>
      </c>
      <c r="D2041" s="25">
        <v>289.0</v>
      </c>
      <c r="E2041" s="33"/>
    </row>
    <row r="2042" ht="15.75" hidden="1" customHeight="1">
      <c r="A2042" s="30" t="s">
        <v>3087</v>
      </c>
      <c r="B2042" s="34">
        <v>9.10000000000582</v>
      </c>
      <c r="C2042" s="35">
        <v>-30.900000000023283</v>
      </c>
      <c r="D2042" s="49">
        <v>-40.000000000029104</v>
      </c>
      <c r="E2042" s="37"/>
    </row>
    <row r="2043" ht="15.75" hidden="1" customHeight="1"/>
    <row r="2044" ht="15.75" hidden="1" customHeight="1"/>
    <row r="2045" ht="15.75" hidden="1" customHeight="1">
      <c r="A2045" s="3" t="s">
        <v>3090</v>
      </c>
      <c r="B2045" s="4"/>
      <c r="C2045" s="4"/>
      <c r="D2045" s="4"/>
      <c r="E2045" s="5"/>
    </row>
    <row r="2046" ht="15.75" hidden="1" customHeight="1">
      <c r="A2046" s="8"/>
      <c r="B2046" s="9"/>
      <c r="C2046" s="9"/>
      <c r="D2046" s="9"/>
      <c r="E2046" s="10"/>
    </row>
    <row r="2047" ht="15.75" hidden="1" customHeight="1">
      <c r="A2047" s="3" t="s">
        <v>3061</v>
      </c>
      <c r="B2047" s="4"/>
      <c r="C2047" s="4"/>
      <c r="D2047" s="4"/>
      <c r="E2047" s="5"/>
    </row>
    <row r="2048" ht="15.75" hidden="1" customHeight="1">
      <c r="A2048" s="8"/>
      <c r="B2048" s="9"/>
      <c r="C2048" s="9"/>
      <c r="D2048" s="9"/>
      <c r="E2048" s="10"/>
    </row>
    <row r="2049" ht="15.75" hidden="1" customHeight="1">
      <c r="A2049" s="11">
        <v>45950.0</v>
      </c>
      <c r="B2049" s="4"/>
      <c r="C2049" s="12" t="s">
        <v>3062</v>
      </c>
      <c r="D2049" s="13">
        <v>45956.0</v>
      </c>
      <c r="E2049" s="5"/>
    </row>
    <row r="2050" ht="15.75" hidden="1" customHeight="1">
      <c r="A2050" s="8"/>
      <c r="B2050" s="9"/>
      <c r="C2050" s="14"/>
      <c r="D2050" s="9"/>
      <c r="E2050" s="10"/>
    </row>
    <row r="2051" ht="15.75" hidden="1" customHeight="1">
      <c r="A2051" s="44" t="s">
        <v>3898</v>
      </c>
      <c r="B2051" s="5"/>
      <c r="C2051" s="14"/>
      <c r="D2051" s="45" t="s">
        <v>3899</v>
      </c>
      <c r="E2051" s="5"/>
    </row>
    <row r="2052" ht="15.75" hidden="1" customHeight="1">
      <c r="A2052" s="8"/>
      <c r="B2052" s="10"/>
      <c r="C2052" s="14"/>
      <c r="D2052" s="9"/>
      <c r="E2052" s="10"/>
    </row>
    <row r="2053" ht="15.75" hidden="1" customHeight="1">
      <c r="A2053" s="17" t="s">
        <v>3063</v>
      </c>
      <c r="B2053" s="4"/>
      <c r="C2053" s="4"/>
      <c r="D2053" s="4"/>
      <c r="E2053" s="5"/>
    </row>
    <row r="2054" ht="15.75" hidden="1" customHeight="1">
      <c r="A2054" s="18" t="s">
        <v>3064</v>
      </c>
      <c r="B2054" s="19" t="s">
        <v>3065</v>
      </c>
      <c r="C2054" s="20" t="s">
        <v>3066</v>
      </c>
      <c r="D2054" s="19" t="s">
        <v>3067</v>
      </c>
      <c r="E2054" s="21" t="s">
        <v>13</v>
      </c>
    </row>
    <row r="2055" ht="15.75" hidden="1" customHeight="1">
      <c r="A2055" s="22" t="s">
        <v>3068</v>
      </c>
      <c r="B2055" s="23">
        <v>37466.0</v>
      </c>
      <c r="C2055" s="24">
        <v>37466.0</v>
      </c>
      <c r="D2055" s="25">
        <v>0.0</v>
      </c>
      <c r="E2055" s="33"/>
    </row>
    <row r="2056" ht="15.75" hidden="1" customHeight="1">
      <c r="A2056" s="22" t="s">
        <v>3069</v>
      </c>
      <c r="B2056" s="23">
        <v>25730.0</v>
      </c>
      <c r="C2056" s="24">
        <v>25730.0</v>
      </c>
      <c r="D2056" s="25">
        <v>0.0</v>
      </c>
      <c r="E2056" s="26"/>
    </row>
    <row r="2057" ht="15.75" hidden="1" customHeight="1">
      <c r="A2057" s="22" t="s">
        <v>3070</v>
      </c>
      <c r="B2057" s="23">
        <v>840.0</v>
      </c>
      <c r="C2057" s="24">
        <v>840.0</v>
      </c>
      <c r="D2057" s="25">
        <v>0.0</v>
      </c>
      <c r="E2057" s="33"/>
    </row>
    <row r="2058" ht="15.75" hidden="1" customHeight="1">
      <c r="A2058" s="22" t="s">
        <v>3072</v>
      </c>
      <c r="B2058" s="23">
        <v>500.0</v>
      </c>
      <c r="C2058" s="24">
        <v>500.0</v>
      </c>
      <c r="D2058" s="25">
        <v>0.0</v>
      </c>
      <c r="E2058" s="33"/>
    </row>
    <row r="2059" ht="15.75" hidden="1" customHeight="1">
      <c r="A2059" s="27" t="s">
        <v>3074</v>
      </c>
      <c r="B2059" s="23">
        <v>0.0</v>
      </c>
      <c r="C2059" s="24"/>
      <c r="D2059" s="25">
        <v>0.0</v>
      </c>
      <c r="E2059" s="33"/>
    </row>
    <row r="2060" ht="15.75" hidden="1" customHeight="1">
      <c r="A2060" s="27" t="s">
        <v>3075</v>
      </c>
      <c r="B2060" s="23">
        <v>194.0</v>
      </c>
      <c r="C2060" s="24">
        <v>194.0</v>
      </c>
      <c r="D2060" s="25">
        <v>0.0</v>
      </c>
      <c r="E2060" s="26"/>
    </row>
    <row r="2061" ht="15.75" hidden="1" customHeight="1">
      <c r="A2061" s="27" t="s">
        <v>3077</v>
      </c>
      <c r="B2061" s="23">
        <v>300.0</v>
      </c>
      <c r="C2061" s="24">
        <v>300.0</v>
      </c>
      <c r="D2061" s="25">
        <v>0.0</v>
      </c>
      <c r="E2061" s="26"/>
    </row>
    <row r="2062" ht="15.75" hidden="1" customHeight="1">
      <c r="A2062" s="27" t="s">
        <v>3078</v>
      </c>
      <c r="B2062" s="23">
        <v>6400.0</v>
      </c>
      <c r="C2062" s="24">
        <v>5840.0</v>
      </c>
      <c r="D2062" s="25">
        <v>-560.0</v>
      </c>
      <c r="E2062" s="33"/>
    </row>
    <row r="2063" ht="15.75" hidden="1" customHeight="1">
      <c r="A2063" s="28" t="s">
        <v>3079</v>
      </c>
      <c r="B2063" s="23">
        <v>107212.0</v>
      </c>
      <c r="C2063" s="23">
        <v>108458.0</v>
      </c>
      <c r="D2063" s="25">
        <v>1246.0</v>
      </c>
      <c r="E2063" s="33"/>
    </row>
    <row r="2064" ht="15.75" hidden="1" customHeight="1">
      <c r="A2064" s="28" t="s">
        <v>3080</v>
      </c>
      <c r="B2064" s="23">
        <v>38603.0</v>
      </c>
      <c r="C2064" s="7">
        <v>39156.0</v>
      </c>
      <c r="D2064" s="25">
        <v>553.0</v>
      </c>
      <c r="E2064" s="33"/>
    </row>
    <row r="2065" ht="15.75" hidden="1" customHeight="1">
      <c r="A2065" s="28" t="s">
        <v>3081</v>
      </c>
      <c r="B2065" s="23">
        <v>122912.0</v>
      </c>
      <c r="C2065" s="7">
        <v>123440.0</v>
      </c>
      <c r="D2065" s="25">
        <v>528.0</v>
      </c>
      <c r="E2065" s="33"/>
    </row>
    <row r="2066" ht="15.75" hidden="1" customHeight="1">
      <c r="A2066" s="28" t="s">
        <v>3082</v>
      </c>
      <c r="B2066" s="23">
        <v>91233.5</v>
      </c>
      <c r="C2066" s="7">
        <v>91233.5</v>
      </c>
      <c r="D2066" s="25">
        <v>0.0</v>
      </c>
      <c r="E2066" s="33"/>
    </row>
    <row r="2067" ht="15.75" hidden="1" customHeight="1">
      <c r="A2067" s="28" t="s">
        <v>3084</v>
      </c>
      <c r="B2067" s="23">
        <v>1603.0</v>
      </c>
      <c r="C2067" s="7">
        <v>1603.0</v>
      </c>
      <c r="D2067" s="25">
        <v>0.0</v>
      </c>
      <c r="E2067" s="33"/>
    </row>
    <row r="2068" ht="15.75" hidden="1" customHeight="1">
      <c r="A2068" s="28" t="s">
        <v>3085</v>
      </c>
      <c r="B2068" s="23">
        <v>18762.0</v>
      </c>
      <c r="C2068" s="7">
        <v>19196.0</v>
      </c>
      <c r="D2068" s="25">
        <v>434.0</v>
      </c>
      <c r="E2068" s="33"/>
    </row>
    <row r="2069" ht="15.75" hidden="1" customHeight="1">
      <c r="A2069" s="29" t="s">
        <v>3086</v>
      </c>
      <c r="B2069" s="23">
        <v>432986.2</v>
      </c>
      <c r="C2069" s="7">
        <v>435747.2</v>
      </c>
      <c r="D2069" s="25">
        <v>2761.0</v>
      </c>
      <c r="E2069" s="33"/>
    </row>
    <row r="2070" ht="15.75" hidden="1" customHeight="1">
      <c r="A2070" s="30" t="s">
        <v>3087</v>
      </c>
      <c r="B2070" s="34">
        <v>7.30000000000291</v>
      </c>
      <c r="C2070" s="35">
        <v>-986.7000000000116</v>
      </c>
      <c r="D2070" s="49">
        <v>-994.0000000000146</v>
      </c>
      <c r="E2070" s="37"/>
    </row>
    <row r="2071" ht="15.75" hidden="1" customHeight="1"/>
    <row r="2072" ht="15.75" hidden="1" customHeight="1"/>
    <row r="2073" ht="15.75" hidden="1" customHeight="1">
      <c r="A2073" s="3" t="s">
        <v>3090</v>
      </c>
      <c r="B2073" s="4"/>
      <c r="C2073" s="4"/>
      <c r="D2073" s="4"/>
      <c r="E2073" s="5"/>
    </row>
    <row r="2074" ht="15.75" hidden="1" customHeight="1">
      <c r="A2074" s="8"/>
      <c r="B2074" s="9"/>
      <c r="C2074" s="9"/>
      <c r="D2074" s="9"/>
      <c r="E2074" s="10"/>
    </row>
    <row r="2075" ht="15.75" hidden="1" customHeight="1">
      <c r="A2075" s="3" t="s">
        <v>3061</v>
      </c>
      <c r="B2075" s="4"/>
      <c r="C2075" s="4"/>
      <c r="D2075" s="4"/>
      <c r="E2075" s="5"/>
    </row>
    <row r="2076" ht="15.75" hidden="1" customHeight="1">
      <c r="A2076" s="8"/>
      <c r="B2076" s="9"/>
      <c r="C2076" s="9"/>
      <c r="D2076" s="9"/>
      <c r="E2076" s="10"/>
    </row>
    <row r="2077" ht="15.75" hidden="1" customHeight="1">
      <c r="A2077" s="11">
        <v>45957.0</v>
      </c>
      <c r="B2077" s="4"/>
      <c r="C2077" s="12" t="s">
        <v>3062</v>
      </c>
      <c r="D2077" s="13">
        <v>45961.0</v>
      </c>
      <c r="E2077" s="5"/>
    </row>
    <row r="2078" ht="15.75" hidden="1" customHeight="1">
      <c r="A2078" s="8"/>
      <c r="B2078" s="9"/>
      <c r="C2078" s="14"/>
      <c r="D2078" s="9"/>
      <c r="E2078" s="10"/>
    </row>
    <row r="2079" ht="15.75" hidden="1" customHeight="1">
      <c r="A2079" s="44" t="s">
        <v>3898</v>
      </c>
      <c r="B2079" s="5"/>
      <c r="C2079" s="14"/>
      <c r="D2079" s="45" t="s">
        <v>3905</v>
      </c>
      <c r="E2079" s="5"/>
    </row>
    <row r="2080" ht="15.75" hidden="1" customHeight="1">
      <c r="A2080" s="8"/>
      <c r="B2080" s="10"/>
      <c r="C2080" s="14"/>
      <c r="D2080" s="9"/>
      <c r="E2080" s="10"/>
    </row>
    <row r="2081" ht="15.75" hidden="1" customHeight="1">
      <c r="A2081" s="17" t="s">
        <v>3063</v>
      </c>
      <c r="B2081" s="4"/>
      <c r="C2081" s="4"/>
      <c r="D2081" s="4"/>
      <c r="E2081" s="5"/>
    </row>
    <row r="2082" ht="15.75" hidden="1" customHeight="1">
      <c r="A2082" s="18" t="s">
        <v>3064</v>
      </c>
      <c r="B2082" s="19" t="s">
        <v>3065</v>
      </c>
      <c r="C2082" s="20" t="s">
        <v>3066</v>
      </c>
      <c r="D2082" s="19" t="s">
        <v>3067</v>
      </c>
      <c r="E2082" s="21" t="s">
        <v>13</v>
      </c>
    </row>
    <row r="2083" ht="15.75" hidden="1" customHeight="1">
      <c r="A2083" s="22" t="s">
        <v>3068</v>
      </c>
      <c r="B2083" s="23">
        <v>21489.0</v>
      </c>
      <c r="C2083" s="24">
        <v>21489.0</v>
      </c>
      <c r="D2083" s="25">
        <v>0.0</v>
      </c>
      <c r="E2083" s="33"/>
    </row>
    <row r="2084" ht="15.75" hidden="1" customHeight="1">
      <c r="A2084" s="22" t="s">
        <v>3069</v>
      </c>
      <c r="B2084" s="23">
        <v>17836.0</v>
      </c>
      <c r="C2084" s="24">
        <v>17836.0</v>
      </c>
      <c r="D2084" s="25">
        <v>0.0</v>
      </c>
      <c r="E2084" s="26"/>
    </row>
    <row r="2085" ht="15.75" hidden="1" customHeight="1">
      <c r="A2085" s="22" t="s">
        <v>3070</v>
      </c>
      <c r="B2085" s="23">
        <v>0.0</v>
      </c>
      <c r="C2085" s="24"/>
      <c r="D2085" s="25">
        <v>0.0</v>
      </c>
      <c r="E2085" s="33"/>
    </row>
    <row r="2086" ht="15.75" hidden="1" customHeight="1">
      <c r="A2086" s="22" t="s">
        <v>3072</v>
      </c>
      <c r="B2086" s="23">
        <v>0.0</v>
      </c>
      <c r="C2086" s="24"/>
      <c r="D2086" s="25">
        <v>0.0</v>
      </c>
      <c r="E2086" s="33"/>
    </row>
    <row r="2087" ht="15.75" hidden="1" customHeight="1">
      <c r="A2087" s="27" t="s">
        <v>3074</v>
      </c>
      <c r="B2087" s="23">
        <v>0.0</v>
      </c>
      <c r="C2087" s="24"/>
      <c r="D2087" s="25">
        <v>0.0</v>
      </c>
      <c r="E2087" s="33"/>
    </row>
    <row r="2088" ht="15.75" hidden="1" customHeight="1">
      <c r="A2088" s="27" t="s">
        <v>3075</v>
      </c>
      <c r="B2088" s="23">
        <v>0.0</v>
      </c>
      <c r="C2088" s="24"/>
      <c r="D2088" s="25">
        <v>0.0</v>
      </c>
      <c r="E2088" s="26"/>
    </row>
    <row r="2089" ht="15.75" hidden="1" customHeight="1">
      <c r="A2089" s="27" t="s">
        <v>3077</v>
      </c>
      <c r="B2089" s="23">
        <v>237.0</v>
      </c>
      <c r="C2089" s="24">
        <v>237.0</v>
      </c>
      <c r="D2089" s="25">
        <v>0.0</v>
      </c>
      <c r="E2089" s="26"/>
    </row>
    <row r="2090" ht="15.75" hidden="1" customHeight="1">
      <c r="A2090" s="27" t="s">
        <v>3078</v>
      </c>
      <c r="B2090" s="23">
        <v>4400.0</v>
      </c>
      <c r="C2090" s="24">
        <v>4400.0</v>
      </c>
      <c r="D2090" s="25">
        <v>0.0</v>
      </c>
      <c r="E2090" s="33"/>
    </row>
    <row r="2091" ht="15.75" hidden="1" customHeight="1">
      <c r="A2091" s="28" t="s">
        <v>3079</v>
      </c>
      <c r="B2091" s="23">
        <v>74467.0</v>
      </c>
      <c r="C2091" s="23">
        <v>74467.0</v>
      </c>
      <c r="D2091" s="25">
        <v>0.0</v>
      </c>
      <c r="E2091" s="33"/>
    </row>
    <row r="2092" ht="15.75" hidden="1" customHeight="1">
      <c r="A2092" s="28" t="s">
        <v>3080</v>
      </c>
      <c r="B2092" s="23">
        <v>30149.0</v>
      </c>
      <c r="C2092" s="7">
        <v>30149.0</v>
      </c>
      <c r="D2092" s="25">
        <v>0.0</v>
      </c>
      <c r="E2092" s="33"/>
    </row>
    <row r="2093" ht="15.75" hidden="1" customHeight="1">
      <c r="A2093" s="28" t="s">
        <v>3081</v>
      </c>
      <c r="B2093" s="23">
        <v>78810.0</v>
      </c>
      <c r="C2093" s="7">
        <v>78810.0</v>
      </c>
      <c r="D2093" s="25">
        <v>0.0</v>
      </c>
      <c r="E2093" s="33"/>
    </row>
    <row r="2094" ht="15.75" hidden="1" customHeight="1">
      <c r="A2094" s="28" t="s">
        <v>3082</v>
      </c>
      <c r="B2094" s="23">
        <v>68011.0</v>
      </c>
      <c r="C2094" s="7">
        <v>68011.0</v>
      </c>
      <c r="D2094" s="25">
        <v>0.0</v>
      </c>
      <c r="E2094" s="33"/>
    </row>
    <row r="2095" ht="15.75" hidden="1" customHeight="1">
      <c r="A2095" s="28" t="s">
        <v>3084</v>
      </c>
      <c r="B2095" s="23">
        <v>811.0</v>
      </c>
      <c r="C2095" s="7">
        <v>811.0</v>
      </c>
      <c r="D2095" s="25">
        <v>0.0</v>
      </c>
      <c r="E2095" s="33"/>
    </row>
    <row r="2096" ht="15.75" hidden="1" customHeight="1">
      <c r="A2096" s="28" t="s">
        <v>3085</v>
      </c>
      <c r="B2096" s="23">
        <v>9880.0</v>
      </c>
      <c r="C2096" s="7">
        <v>9880.0</v>
      </c>
      <c r="D2096" s="25">
        <v>0.0</v>
      </c>
      <c r="E2096" s="33"/>
    </row>
    <row r="2097" ht="15.75" hidden="1" customHeight="1">
      <c r="A2097" s="29" t="s">
        <v>3086</v>
      </c>
      <c r="B2097" s="23">
        <v>296206.5</v>
      </c>
      <c r="C2097" s="7">
        <v>296206.5</v>
      </c>
      <c r="D2097" s="25">
        <v>0.0</v>
      </c>
      <c r="E2097" s="33"/>
    </row>
    <row r="2098" ht="15.75" hidden="1" customHeight="1">
      <c r="A2098" s="30" t="s">
        <v>3087</v>
      </c>
      <c r="B2098" s="34">
        <v>3.5</v>
      </c>
      <c r="C2098" s="35">
        <v>3.5</v>
      </c>
      <c r="D2098" s="49">
        <v>0.0</v>
      </c>
      <c r="E2098" s="37"/>
    </row>
    <row r="2099" ht="15.75" hidden="1" customHeight="1"/>
    <row r="2100" ht="15.75" hidden="1" customHeight="1"/>
    <row r="2101" ht="15.75" hidden="1" customHeight="1">
      <c r="A2101" s="3" t="s">
        <v>3090</v>
      </c>
      <c r="B2101" s="4"/>
      <c r="C2101" s="4"/>
      <c r="D2101" s="4"/>
      <c r="E2101" s="5"/>
    </row>
    <row r="2102" ht="15.75" hidden="1" customHeight="1">
      <c r="A2102" s="8"/>
      <c r="B2102" s="9"/>
      <c r="C2102" s="9"/>
      <c r="D2102" s="9"/>
      <c r="E2102" s="10"/>
    </row>
    <row r="2103" ht="15.75" hidden="1" customHeight="1">
      <c r="A2103" s="3" t="s">
        <v>3061</v>
      </c>
      <c r="B2103" s="4"/>
      <c r="C2103" s="4"/>
      <c r="D2103" s="4"/>
      <c r="E2103" s="5"/>
    </row>
    <row r="2104" ht="15.75" hidden="1" customHeight="1">
      <c r="A2104" s="8"/>
      <c r="B2104" s="9"/>
      <c r="C2104" s="9"/>
      <c r="D2104" s="9"/>
      <c r="E2104" s="10"/>
    </row>
    <row r="2105" ht="15.75" hidden="1" customHeight="1">
      <c r="A2105" s="11">
        <v>45962.0</v>
      </c>
      <c r="B2105" s="4"/>
      <c r="C2105" s="12" t="s">
        <v>3062</v>
      </c>
      <c r="D2105" s="13">
        <v>45963.0</v>
      </c>
      <c r="E2105" s="5"/>
    </row>
    <row r="2106" ht="15.75" hidden="1" customHeight="1">
      <c r="A2106" s="8"/>
      <c r="B2106" s="9"/>
      <c r="C2106" s="14"/>
      <c r="D2106" s="9"/>
      <c r="E2106" s="10"/>
    </row>
    <row r="2107" ht="15.75" hidden="1" customHeight="1">
      <c r="A2107" s="44" t="s">
        <v>3907</v>
      </c>
      <c r="B2107" s="5"/>
      <c r="C2107" s="14"/>
      <c r="D2107" s="45" t="s">
        <v>3899</v>
      </c>
      <c r="E2107" s="5"/>
    </row>
    <row r="2108" ht="15.75" hidden="1" customHeight="1">
      <c r="A2108" s="8"/>
      <c r="B2108" s="10"/>
      <c r="C2108" s="14"/>
      <c r="D2108" s="9"/>
      <c r="E2108" s="10"/>
    </row>
    <row r="2109" ht="15.75" hidden="1" customHeight="1">
      <c r="A2109" s="17" t="s">
        <v>3063</v>
      </c>
      <c r="B2109" s="4"/>
      <c r="C2109" s="4"/>
      <c r="D2109" s="4"/>
      <c r="E2109" s="5"/>
    </row>
    <row r="2110" ht="15.75" hidden="1" customHeight="1">
      <c r="A2110" s="18" t="s">
        <v>3064</v>
      </c>
      <c r="B2110" s="19" t="s">
        <v>3065</v>
      </c>
      <c r="C2110" s="20" t="s">
        <v>3066</v>
      </c>
      <c r="D2110" s="19" t="s">
        <v>3067</v>
      </c>
      <c r="E2110" s="21" t="s">
        <v>13</v>
      </c>
    </row>
    <row r="2111" ht="15.75" hidden="1" customHeight="1">
      <c r="A2111" s="22" t="s">
        <v>3068</v>
      </c>
      <c r="B2111" s="23">
        <v>13013.0</v>
      </c>
      <c r="C2111" s="24">
        <v>13013.0</v>
      </c>
      <c r="D2111" s="25">
        <v>0.0</v>
      </c>
      <c r="E2111" s="33"/>
    </row>
    <row r="2112" ht="15.75" hidden="1" customHeight="1">
      <c r="A2112" s="22" t="s">
        <v>3069</v>
      </c>
      <c r="B2112" s="23">
        <v>8382.0</v>
      </c>
      <c r="C2112" s="24">
        <v>8382.0</v>
      </c>
      <c r="D2112" s="25">
        <v>0.0</v>
      </c>
      <c r="E2112" s="26"/>
    </row>
    <row r="2113" ht="15.75" hidden="1" customHeight="1">
      <c r="A2113" s="22" t="s">
        <v>3070</v>
      </c>
      <c r="B2113" s="23">
        <v>0.0</v>
      </c>
      <c r="C2113" s="24"/>
      <c r="D2113" s="25">
        <v>0.0</v>
      </c>
      <c r="E2113" s="33"/>
    </row>
    <row r="2114" ht="15.75" hidden="1" customHeight="1">
      <c r="A2114" s="22" t="s">
        <v>3072</v>
      </c>
      <c r="B2114" s="23">
        <v>0.0</v>
      </c>
      <c r="C2114" s="24"/>
      <c r="D2114" s="25">
        <v>0.0</v>
      </c>
      <c r="E2114" s="33"/>
    </row>
    <row r="2115" ht="15.75" hidden="1" customHeight="1">
      <c r="A2115" s="27" t="s">
        <v>3074</v>
      </c>
      <c r="B2115" s="23">
        <v>0.0</v>
      </c>
      <c r="C2115" s="24"/>
      <c r="D2115" s="25">
        <v>0.0</v>
      </c>
      <c r="E2115" s="33"/>
    </row>
    <row r="2116" ht="15.75" hidden="1" customHeight="1">
      <c r="A2116" s="27" t="s">
        <v>3075</v>
      </c>
      <c r="B2116" s="23">
        <v>0.0</v>
      </c>
      <c r="C2116" s="24"/>
      <c r="D2116" s="25">
        <v>0.0</v>
      </c>
      <c r="E2116" s="26"/>
    </row>
    <row r="2117" ht="15.75" hidden="1" customHeight="1">
      <c r="A2117" s="27" t="s">
        <v>3077</v>
      </c>
      <c r="B2117" s="23">
        <v>0.0</v>
      </c>
      <c r="C2117" s="24"/>
      <c r="D2117" s="25">
        <v>0.0</v>
      </c>
      <c r="E2117" s="26"/>
    </row>
    <row r="2118" ht="15.75" hidden="1" customHeight="1">
      <c r="A2118" s="27" t="s">
        <v>3078</v>
      </c>
      <c r="B2118" s="23">
        <v>2120.0</v>
      </c>
      <c r="C2118" s="24">
        <v>2120.0</v>
      </c>
      <c r="D2118" s="25">
        <v>0.0</v>
      </c>
      <c r="E2118" s="33"/>
    </row>
    <row r="2119" ht="15.75" hidden="1" customHeight="1">
      <c r="A2119" s="28" t="s">
        <v>3079</v>
      </c>
      <c r="B2119" s="23">
        <v>45636.0</v>
      </c>
      <c r="C2119" s="23">
        <v>45636.0</v>
      </c>
      <c r="D2119" s="25">
        <v>0.0</v>
      </c>
      <c r="E2119" s="33"/>
    </row>
    <row r="2120" ht="15.75" hidden="1" customHeight="1">
      <c r="A2120" s="28" t="s">
        <v>3080</v>
      </c>
      <c r="B2120" s="23">
        <v>19527.0</v>
      </c>
      <c r="C2120" s="7">
        <v>19527.0</v>
      </c>
      <c r="D2120" s="25">
        <v>0.0</v>
      </c>
      <c r="E2120" s="33"/>
    </row>
    <row r="2121" ht="15.75" hidden="1" customHeight="1">
      <c r="A2121" s="28" t="s">
        <v>3081</v>
      </c>
      <c r="B2121" s="23">
        <v>47510.0</v>
      </c>
      <c r="C2121" s="7">
        <v>47510.0</v>
      </c>
      <c r="D2121" s="25">
        <v>0.0</v>
      </c>
      <c r="E2121" s="33"/>
    </row>
    <row r="2122" ht="15.75" hidden="1" customHeight="1">
      <c r="A2122" s="28" t="s">
        <v>3082</v>
      </c>
      <c r="B2122" s="23">
        <v>31195.0</v>
      </c>
      <c r="C2122" s="7">
        <v>31951.0</v>
      </c>
      <c r="D2122" s="25">
        <v>756.0</v>
      </c>
      <c r="E2122" s="33"/>
    </row>
    <row r="2123" ht="15.75" hidden="1" customHeight="1">
      <c r="A2123" s="28" t="s">
        <v>3084</v>
      </c>
      <c r="B2123" s="23">
        <v>0.0</v>
      </c>
      <c r="C2123" s="7">
        <v>0.0</v>
      </c>
      <c r="D2123" s="25">
        <v>0.0</v>
      </c>
      <c r="E2123" s="33"/>
    </row>
    <row r="2124" ht="15.75" hidden="1" customHeight="1">
      <c r="A2124" s="28" t="s">
        <v>3085</v>
      </c>
      <c r="B2124" s="23">
        <v>7588.0</v>
      </c>
      <c r="C2124" s="7">
        <v>7588.0</v>
      </c>
      <c r="D2124" s="25">
        <v>0.0</v>
      </c>
      <c r="E2124" s="33"/>
    </row>
    <row r="2125" ht="15.75" hidden="1" customHeight="1">
      <c r="A2125" s="29" t="s">
        <v>3086</v>
      </c>
      <c r="B2125" s="23">
        <v>167382.5</v>
      </c>
      <c r="C2125" s="7">
        <v>168138.5</v>
      </c>
      <c r="D2125" s="25">
        <v>756.0</v>
      </c>
      <c r="E2125" s="33"/>
    </row>
    <row r="2126" ht="15.75" hidden="1" customHeight="1">
      <c r="A2126" s="30" t="s">
        <v>3087</v>
      </c>
      <c r="B2126" s="34">
        <v>0.5</v>
      </c>
      <c r="C2126" s="35">
        <v>0.5</v>
      </c>
      <c r="D2126" s="49">
        <v>0.0</v>
      </c>
      <c r="E2126" s="37"/>
    </row>
    <row r="2127" ht="15.75" hidden="1" customHeight="1"/>
    <row r="2128" ht="15.75" hidden="1" customHeight="1"/>
    <row r="2129" ht="15.75" hidden="1" customHeight="1">
      <c r="A2129" s="3" t="s">
        <v>3090</v>
      </c>
      <c r="B2129" s="4"/>
      <c r="C2129" s="4"/>
      <c r="D2129" s="4"/>
      <c r="E2129" s="5"/>
    </row>
    <row r="2130" ht="15.75" hidden="1" customHeight="1">
      <c r="A2130" s="8"/>
      <c r="B2130" s="9"/>
      <c r="C2130" s="9"/>
      <c r="D2130" s="9"/>
      <c r="E2130" s="10"/>
    </row>
    <row r="2131" ht="15.75" hidden="1" customHeight="1">
      <c r="A2131" s="3" t="s">
        <v>3061</v>
      </c>
      <c r="B2131" s="4"/>
      <c r="C2131" s="4"/>
      <c r="D2131" s="4"/>
      <c r="E2131" s="5"/>
    </row>
    <row r="2132" ht="15.75" hidden="1" customHeight="1">
      <c r="A2132" s="8"/>
      <c r="B2132" s="9"/>
      <c r="C2132" s="9"/>
      <c r="D2132" s="9"/>
      <c r="E2132" s="10"/>
    </row>
    <row r="2133" ht="15.75" hidden="1" customHeight="1">
      <c r="A2133" s="11">
        <v>45964.0</v>
      </c>
      <c r="B2133" s="4"/>
      <c r="C2133" s="12" t="s">
        <v>3062</v>
      </c>
      <c r="D2133" s="13">
        <v>45970.0</v>
      </c>
      <c r="E2133" s="5"/>
    </row>
    <row r="2134" ht="15.75" hidden="1" customHeight="1">
      <c r="A2134" s="8"/>
      <c r="B2134" s="9"/>
      <c r="C2134" s="14"/>
      <c r="D2134" s="9"/>
      <c r="E2134" s="10"/>
    </row>
    <row r="2135" ht="15.75" hidden="1" customHeight="1">
      <c r="A2135" s="44" t="s">
        <v>3898</v>
      </c>
      <c r="B2135" s="5"/>
      <c r="C2135" s="14"/>
      <c r="D2135" s="45" t="s">
        <v>3899</v>
      </c>
      <c r="E2135" s="5"/>
    </row>
    <row r="2136" ht="15.75" hidden="1" customHeight="1">
      <c r="A2136" s="8"/>
      <c r="B2136" s="10"/>
      <c r="C2136" s="14"/>
      <c r="D2136" s="9"/>
      <c r="E2136" s="10"/>
    </row>
    <row r="2137" ht="15.75" hidden="1" customHeight="1">
      <c r="A2137" s="17" t="s">
        <v>3063</v>
      </c>
      <c r="B2137" s="4"/>
      <c r="C2137" s="4"/>
      <c r="D2137" s="4"/>
      <c r="E2137" s="5"/>
    </row>
    <row r="2138" ht="15.75" hidden="1" customHeight="1">
      <c r="A2138" s="18" t="s">
        <v>3064</v>
      </c>
      <c r="B2138" s="19" t="s">
        <v>3065</v>
      </c>
      <c r="C2138" s="20" t="s">
        <v>3066</v>
      </c>
      <c r="D2138" s="19" t="s">
        <v>3067</v>
      </c>
      <c r="E2138" s="21" t="s">
        <v>13</v>
      </c>
    </row>
    <row r="2139" ht="15.75" hidden="1" customHeight="1">
      <c r="A2139" s="22" t="s">
        <v>3068</v>
      </c>
      <c r="B2139" s="23">
        <v>27737.0</v>
      </c>
      <c r="C2139" s="24">
        <v>27737.0</v>
      </c>
      <c r="D2139" s="25">
        <v>0.0</v>
      </c>
      <c r="E2139" s="33"/>
    </row>
    <row r="2140" ht="15.75" hidden="1" customHeight="1">
      <c r="A2140" s="22" t="s">
        <v>3069</v>
      </c>
      <c r="B2140" s="23">
        <v>31011.0</v>
      </c>
      <c r="C2140" s="24">
        <v>31011.0</v>
      </c>
      <c r="D2140" s="25">
        <v>0.0</v>
      </c>
      <c r="E2140" s="26"/>
    </row>
    <row r="2141" ht="15.75" hidden="1" customHeight="1">
      <c r="A2141" s="22" t="s">
        <v>3070</v>
      </c>
      <c r="B2141" s="23">
        <v>670.0</v>
      </c>
      <c r="C2141" s="24">
        <v>670.0</v>
      </c>
      <c r="D2141" s="25">
        <v>0.0</v>
      </c>
      <c r="E2141" s="33"/>
    </row>
    <row r="2142" ht="15.75" hidden="1" customHeight="1">
      <c r="A2142" s="22" t="s">
        <v>3072</v>
      </c>
      <c r="B2142" s="23">
        <v>0.0</v>
      </c>
      <c r="C2142" s="24"/>
      <c r="D2142" s="25">
        <v>0.0</v>
      </c>
      <c r="E2142" s="33"/>
    </row>
    <row r="2143" ht="15.75" hidden="1" customHeight="1">
      <c r="A2143" s="27" t="s">
        <v>3074</v>
      </c>
      <c r="B2143" s="23">
        <v>0.0</v>
      </c>
      <c r="C2143" s="24"/>
      <c r="D2143" s="25">
        <v>0.0</v>
      </c>
      <c r="E2143" s="33"/>
    </row>
    <row r="2144" ht="15.75" hidden="1" customHeight="1">
      <c r="A2144" s="27" t="s">
        <v>3075</v>
      </c>
      <c r="B2144" s="23">
        <v>0.0</v>
      </c>
      <c r="C2144" s="24"/>
      <c r="D2144" s="25">
        <v>0.0</v>
      </c>
      <c r="E2144" s="26"/>
    </row>
    <row r="2145" ht="15.75" hidden="1" customHeight="1">
      <c r="A2145" s="27" t="s">
        <v>3077</v>
      </c>
      <c r="B2145" s="23">
        <v>1022.0</v>
      </c>
      <c r="C2145" s="24">
        <v>1023.0</v>
      </c>
      <c r="D2145" s="25">
        <v>1.0</v>
      </c>
      <c r="E2145" s="26" t="s">
        <v>4100</v>
      </c>
    </row>
    <row r="2146" ht="15.75" hidden="1" customHeight="1">
      <c r="A2146" s="27" t="s">
        <v>3078</v>
      </c>
      <c r="B2146" s="23">
        <v>5720.0</v>
      </c>
      <c r="C2146" s="24">
        <v>5720.0</v>
      </c>
      <c r="D2146" s="25">
        <v>0.0</v>
      </c>
      <c r="E2146" s="33"/>
    </row>
    <row r="2147" ht="15.75" hidden="1" customHeight="1">
      <c r="A2147" s="28" t="s">
        <v>3079</v>
      </c>
      <c r="B2147" s="23">
        <v>106316.0</v>
      </c>
      <c r="C2147" s="23">
        <v>106316.0</v>
      </c>
      <c r="D2147" s="25">
        <v>0.0</v>
      </c>
      <c r="E2147" s="33"/>
    </row>
    <row r="2148" ht="15.75" hidden="1" customHeight="1">
      <c r="A2148" s="28" t="s">
        <v>3080</v>
      </c>
      <c r="B2148" s="23">
        <v>43726.0</v>
      </c>
      <c r="C2148" s="7">
        <v>43726.0</v>
      </c>
      <c r="D2148" s="25">
        <v>0.0</v>
      </c>
      <c r="E2148" s="33"/>
    </row>
    <row r="2149" ht="15.75" hidden="1" customHeight="1">
      <c r="A2149" s="28" t="s">
        <v>3081</v>
      </c>
      <c r="B2149" s="23">
        <v>130882.0</v>
      </c>
      <c r="C2149" s="7">
        <v>130059.0</v>
      </c>
      <c r="D2149" s="25">
        <v>-823.0</v>
      </c>
      <c r="E2149" s="33"/>
    </row>
    <row r="2150" ht="15.75" hidden="1" customHeight="1">
      <c r="A2150" s="28" t="s">
        <v>3082</v>
      </c>
      <c r="B2150" s="23">
        <v>96208.0</v>
      </c>
      <c r="C2150" s="7">
        <v>96208.0</v>
      </c>
      <c r="D2150" s="25">
        <v>0.0</v>
      </c>
      <c r="E2150" s="33"/>
    </row>
    <row r="2151" ht="15.75" hidden="1" customHeight="1">
      <c r="A2151" s="28" t="s">
        <v>3084</v>
      </c>
      <c r="B2151" s="23">
        <v>1723.0</v>
      </c>
      <c r="C2151" s="7">
        <v>1723.0</v>
      </c>
      <c r="D2151" s="25">
        <v>0.0</v>
      </c>
      <c r="E2151" s="33"/>
    </row>
    <row r="2152" ht="15.75" hidden="1" customHeight="1">
      <c r="A2152" s="28" t="s">
        <v>3085</v>
      </c>
      <c r="B2152" s="23">
        <v>18072.0</v>
      </c>
      <c r="C2152" s="7">
        <v>18072.0</v>
      </c>
      <c r="D2152" s="25">
        <v>0.0</v>
      </c>
      <c r="E2152" s="33"/>
    </row>
    <row r="2153" ht="15.75" hidden="1" customHeight="1">
      <c r="A2153" s="29" t="s">
        <v>3086</v>
      </c>
      <c r="B2153" s="23">
        <v>445013.0</v>
      </c>
      <c r="C2153" s="7">
        <v>444190.0</v>
      </c>
      <c r="D2153" s="25">
        <v>-823.0</v>
      </c>
      <c r="E2153" s="33"/>
    </row>
    <row r="2154" ht="15.75" hidden="1" customHeight="1">
      <c r="A2154" s="30" t="s">
        <v>3087</v>
      </c>
      <c r="B2154" s="34">
        <v>2.0</v>
      </c>
      <c r="C2154" s="35">
        <v>3.0</v>
      </c>
      <c r="D2154" s="49">
        <v>1.0</v>
      </c>
      <c r="E2154" s="37"/>
    </row>
    <row r="2155" ht="15.75" hidden="1" customHeight="1"/>
    <row r="2156" ht="15.75" hidden="1" customHeight="1"/>
    <row r="2157" ht="15.75" hidden="1" customHeight="1">
      <c r="A2157" s="3" t="s">
        <v>3090</v>
      </c>
      <c r="B2157" s="4"/>
      <c r="C2157" s="4"/>
      <c r="D2157" s="4"/>
      <c r="E2157" s="5"/>
    </row>
    <row r="2158" ht="15.75" hidden="1" customHeight="1">
      <c r="A2158" s="8"/>
      <c r="B2158" s="9"/>
      <c r="C2158" s="9"/>
      <c r="D2158" s="9"/>
      <c r="E2158" s="10"/>
    </row>
    <row r="2159" ht="15.75" hidden="1" customHeight="1">
      <c r="A2159" s="3" t="s">
        <v>3061</v>
      </c>
      <c r="B2159" s="4"/>
      <c r="C2159" s="4"/>
      <c r="D2159" s="4"/>
      <c r="E2159" s="5"/>
    </row>
    <row r="2160" ht="15.75" hidden="1" customHeight="1">
      <c r="A2160" s="8"/>
      <c r="B2160" s="9"/>
      <c r="C2160" s="9"/>
      <c r="D2160" s="9"/>
      <c r="E2160" s="10"/>
    </row>
    <row r="2161" ht="15.75" hidden="1" customHeight="1">
      <c r="A2161" s="11">
        <v>45971.0</v>
      </c>
      <c r="B2161" s="4"/>
      <c r="C2161" s="12" t="s">
        <v>3062</v>
      </c>
      <c r="D2161" s="13">
        <v>45977.0</v>
      </c>
      <c r="E2161" s="5"/>
    </row>
    <row r="2162" ht="15.75" hidden="1" customHeight="1">
      <c r="A2162" s="8"/>
      <c r="B2162" s="9"/>
      <c r="C2162" s="14"/>
      <c r="D2162" s="9"/>
      <c r="E2162" s="10"/>
    </row>
    <row r="2163" ht="15.75" hidden="1" customHeight="1">
      <c r="A2163" s="44" t="s">
        <v>3898</v>
      </c>
      <c r="B2163" s="5"/>
      <c r="C2163" s="14"/>
      <c r="D2163" s="45" t="s">
        <v>3899</v>
      </c>
      <c r="E2163" s="5"/>
    </row>
    <row r="2164" ht="15.75" hidden="1" customHeight="1">
      <c r="A2164" s="8"/>
      <c r="B2164" s="10"/>
      <c r="C2164" s="14"/>
      <c r="D2164" s="9"/>
      <c r="E2164" s="10"/>
    </row>
    <row r="2165" ht="15.75" hidden="1" customHeight="1">
      <c r="A2165" s="17" t="s">
        <v>3063</v>
      </c>
      <c r="B2165" s="4"/>
      <c r="C2165" s="4"/>
      <c r="D2165" s="4"/>
      <c r="E2165" s="5"/>
    </row>
    <row r="2166" ht="15.75" hidden="1" customHeight="1">
      <c r="A2166" s="18" t="s">
        <v>3064</v>
      </c>
      <c r="B2166" s="19" t="s">
        <v>3065</v>
      </c>
      <c r="C2166" s="20" t="s">
        <v>3066</v>
      </c>
      <c r="D2166" s="19" t="s">
        <v>3067</v>
      </c>
      <c r="E2166" s="21" t="s">
        <v>13</v>
      </c>
    </row>
    <row r="2167" ht="15.75" hidden="1" customHeight="1">
      <c r="A2167" s="22" t="s">
        <v>3068</v>
      </c>
      <c r="B2167" s="23">
        <v>28446.0</v>
      </c>
      <c r="C2167" s="24">
        <v>28446.0</v>
      </c>
      <c r="D2167" s="25">
        <v>0.0</v>
      </c>
      <c r="E2167" s="33"/>
    </row>
    <row r="2168" ht="15.75" hidden="1" customHeight="1">
      <c r="A2168" s="22" t="s">
        <v>3069</v>
      </c>
      <c r="B2168" s="23">
        <v>33696.0</v>
      </c>
      <c r="C2168" s="24">
        <v>33696.0</v>
      </c>
      <c r="D2168" s="25">
        <v>0.0</v>
      </c>
      <c r="E2168" s="26"/>
    </row>
    <row r="2169" ht="15.75" hidden="1" customHeight="1">
      <c r="A2169" s="22" t="s">
        <v>3070</v>
      </c>
      <c r="B2169" s="23">
        <v>600.0</v>
      </c>
      <c r="C2169" s="24">
        <v>600.0</v>
      </c>
      <c r="D2169" s="25">
        <v>0.0</v>
      </c>
      <c r="E2169" s="33"/>
    </row>
    <row r="2170" ht="15.75" hidden="1" customHeight="1">
      <c r="A2170" s="22" t="s">
        <v>3072</v>
      </c>
      <c r="B2170" s="23">
        <v>0.0</v>
      </c>
      <c r="C2170" s="24"/>
      <c r="D2170" s="25">
        <v>0.0</v>
      </c>
      <c r="E2170" s="33"/>
    </row>
    <row r="2171" ht="15.75" hidden="1" customHeight="1">
      <c r="A2171" s="27" t="s">
        <v>3074</v>
      </c>
      <c r="B2171" s="23">
        <v>0.0</v>
      </c>
      <c r="C2171" s="24"/>
      <c r="D2171" s="25">
        <v>0.0</v>
      </c>
      <c r="E2171" s="33"/>
    </row>
    <row r="2172" ht="15.75" hidden="1" customHeight="1">
      <c r="A2172" s="27" t="s">
        <v>3075</v>
      </c>
      <c r="B2172" s="23">
        <v>945.0</v>
      </c>
      <c r="C2172" s="24">
        <v>945.0</v>
      </c>
      <c r="D2172" s="25">
        <v>0.0</v>
      </c>
      <c r="E2172" s="26"/>
    </row>
    <row r="2173" ht="15.75" hidden="1" customHeight="1">
      <c r="A2173" s="27" t="s">
        <v>3077</v>
      </c>
      <c r="B2173" s="23">
        <v>2369.0</v>
      </c>
      <c r="C2173" s="24">
        <v>2369.0</v>
      </c>
      <c r="D2173" s="25">
        <v>0.0</v>
      </c>
      <c r="E2173" s="26" t="s">
        <v>4101</v>
      </c>
    </row>
    <row r="2174" ht="15.75" hidden="1" customHeight="1">
      <c r="A2174" s="27" t="s">
        <v>3078</v>
      </c>
      <c r="B2174" s="23">
        <v>6560.0</v>
      </c>
      <c r="C2174" s="24">
        <v>6560.0</v>
      </c>
      <c r="D2174" s="25">
        <v>0.0</v>
      </c>
      <c r="E2174" s="33"/>
    </row>
    <row r="2175" ht="15.75" hidden="1" customHeight="1">
      <c r="A2175" s="28" t="s">
        <v>3079</v>
      </c>
      <c r="B2175" s="23">
        <v>116520.0</v>
      </c>
      <c r="C2175" s="23">
        <v>116520.0</v>
      </c>
      <c r="D2175" s="25">
        <v>0.0</v>
      </c>
      <c r="E2175" s="33"/>
    </row>
    <row r="2176" ht="15.75" hidden="1" customHeight="1">
      <c r="A2176" s="28" t="s">
        <v>3080</v>
      </c>
      <c r="B2176" s="23">
        <v>41718.0</v>
      </c>
      <c r="C2176" s="7">
        <v>41718.0</v>
      </c>
      <c r="D2176" s="25">
        <v>0.0</v>
      </c>
      <c r="E2176" s="33"/>
    </row>
    <row r="2177" ht="15.75" hidden="1" customHeight="1">
      <c r="A2177" s="28" t="s">
        <v>3081</v>
      </c>
      <c r="B2177" s="23">
        <v>136229.0</v>
      </c>
      <c r="C2177" s="7">
        <v>136229.0</v>
      </c>
      <c r="D2177" s="25">
        <v>0.0</v>
      </c>
      <c r="E2177" s="33"/>
    </row>
    <row r="2178" ht="15.75" hidden="1" customHeight="1">
      <c r="A2178" s="28" t="s">
        <v>3082</v>
      </c>
      <c r="B2178" s="23">
        <v>124560.0</v>
      </c>
      <c r="C2178" s="7">
        <v>124560.0</v>
      </c>
      <c r="D2178" s="25">
        <v>0.0</v>
      </c>
      <c r="E2178" s="33"/>
    </row>
    <row r="2179" ht="15.75" hidden="1" customHeight="1">
      <c r="A2179" s="28" t="s">
        <v>3084</v>
      </c>
      <c r="B2179" s="23">
        <v>2957.0</v>
      </c>
      <c r="C2179" s="7">
        <v>2957.0</v>
      </c>
      <c r="D2179" s="25">
        <v>0.0</v>
      </c>
      <c r="E2179" s="33"/>
    </row>
    <row r="2180" ht="15.75" hidden="1" customHeight="1">
      <c r="A2180" s="28" t="s">
        <v>3085</v>
      </c>
      <c r="B2180" s="23">
        <v>11892.0</v>
      </c>
      <c r="C2180" s="7">
        <v>11892.0</v>
      </c>
      <c r="D2180" s="25">
        <v>0.0</v>
      </c>
      <c r="E2180" s="33"/>
    </row>
    <row r="2181" ht="15.75" hidden="1" customHeight="1">
      <c r="A2181" s="29" t="s">
        <v>3086</v>
      </c>
      <c r="B2181" s="23">
        <v>494586.5</v>
      </c>
      <c r="C2181" s="7">
        <v>494675.5</v>
      </c>
      <c r="D2181" s="25">
        <v>89.0</v>
      </c>
      <c r="E2181" s="33"/>
    </row>
    <row r="2182" ht="15.75" hidden="1" customHeight="1">
      <c r="A2182" s="30" t="s">
        <v>3087</v>
      </c>
      <c r="B2182" s="34">
        <v>13.5</v>
      </c>
      <c r="C2182" s="35">
        <v>-75.5</v>
      </c>
      <c r="D2182" s="49">
        <v>-89.0</v>
      </c>
      <c r="E2182" s="37"/>
    </row>
    <row r="2183" ht="15.75" hidden="1" customHeight="1"/>
    <row r="2184" ht="15.75" hidden="1" customHeight="1"/>
    <row r="2185" ht="15.75" hidden="1" customHeight="1">
      <c r="A2185" s="3" t="s">
        <v>3090</v>
      </c>
      <c r="B2185" s="4"/>
      <c r="C2185" s="4"/>
      <c r="D2185" s="4"/>
      <c r="E2185" s="5"/>
    </row>
    <row r="2186" ht="15.75" hidden="1" customHeight="1">
      <c r="A2186" s="8"/>
      <c r="B2186" s="9"/>
      <c r="C2186" s="9"/>
      <c r="D2186" s="9"/>
      <c r="E2186" s="10"/>
    </row>
    <row r="2187" ht="15.75" hidden="1" customHeight="1">
      <c r="A2187" s="3" t="s">
        <v>3061</v>
      </c>
      <c r="B2187" s="4"/>
      <c r="C2187" s="4"/>
      <c r="D2187" s="4"/>
      <c r="E2187" s="5"/>
    </row>
    <row r="2188" ht="15.75" hidden="1" customHeight="1">
      <c r="A2188" s="8"/>
      <c r="B2188" s="9"/>
      <c r="C2188" s="9"/>
      <c r="D2188" s="9"/>
      <c r="E2188" s="10"/>
    </row>
    <row r="2189" ht="15.75" hidden="1" customHeight="1">
      <c r="A2189" s="11">
        <v>45971.0</v>
      </c>
      <c r="B2189" s="4"/>
      <c r="C2189" s="12" t="s">
        <v>3062</v>
      </c>
      <c r="D2189" s="13">
        <v>45977.0</v>
      </c>
      <c r="E2189" s="5"/>
    </row>
    <row r="2190" ht="15.75" hidden="1" customHeight="1">
      <c r="A2190" s="8"/>
      <c r="B2190" s="9"/>
      <c r="C2190" s="14"/>
      <c r="D2190" s="9"/>
      <c r="E2190" s="10"/>
    </row>
    <row r="2191" ht="15.75" hidden="1" customHeight="1">
      <c r="A2191" s="44" t="s">
        <v>3898</v>
      </c>
      <c r="B2191" s="5"/>
      <c r="C2191" s="14"/>
      <c r="D2191" s="45" t="s">
        <v>3899</v>
      </c>
      <c r="E2191" s="5"/>
    </row>
    <row r="2192" ht="15.75" hidden="1" customHeight="1">
      <c r="A2192" s="8"/>
      <c r="B2192" s="10"/>
      <c r="C2192" s="14"/>
      <c r="D2192" s="9"/>
      <c r="E2192" s="10"/>
    </row>
    <row r="2193" ht="15.75" hidden="1" customHeight="1">
      <c r="A2193" s="17" t="s">
        <v>3063</v>
      </c>
      <c r="B2193" s="4"/>
      <c r="C2193" s="4"/>
      <c r="D2193" s="4"/>
      <c r="E2193" s="5"/>
    </row>
    <row r="2194" ht="15.75" hidden="1" customHeight="1">
      <c r="A2194" s="18" t="s">
        <v>3064</v>
      </c>
      <c r="B2194" s="19" t="s">
        <v>3065</v>
      </c>
      <c r="C2194" s="20" t="s">
        <v>3066</v>
      </c>
      <c r="D2194" s="19" t="s">
        <v>3067</v>
      </c>
      <c r="E2194" s="21" t="s">
        <v>13</v>
      </c>
    </row>
    <row r="2195" ht="15.75" hidden="1" customHeight="1">
      <c r="A2195" s="22" t="s">
        <v>3068</v>
      </c>
      <c r="B2195" s="23">
        <v>28446.0</v>
      </c>
      <c r="C2195" s="24">
        <v>28446.0</v>
      </c>
      <c r="D2195" s="25">
        <v>0.0</v>
      </c>
      <c r="E2195" s="33"/>
    </row>
    <row r="2196" ht="15.75" hidden="1" customHeight="1">
      <c r="A2196" s="22" t="s">
        <v>3069</v>
      </c>
      <c r="B2196" s="23">
        <v>33696.0</v>
      </c>
      <c r="C2196" s="24">
        <v>33696.0</v>
      </c>
      <c r="D2196" s="25">
        <v>0.0</v>
      </c>
      <c r="E2196" s="26"/>
    </row>
    <row r="2197" ht="15.75" hidden="1" customHeight="1">
      <c r="A2197" s="22" t="s">
        <v>3070</v>
      </c>
      <c r="B2197" s="23">
        <v>600.0</v>
      </c>
      <c r="C2197" s="24">
        <v>600.0</v>
      </c>
      <c r="D2197" s="25">
        <v>0.0</v>
      </c>
      <c r="E2197" s="33"/>
    </row>
    <row r="2198" ht="15.75" hidden="1" customHeight="1">
      <c r="A2198" s="22" t="s">
        <v>3072</v>
      </c>
      <c r="B2198" s="23">
        <v>0.0</v>
      </c>
      <c r="C2198" s="24"/>
      <c r="D2198" s="25">
        <v>0.0</v>
      </c>
      <c r="E2198" s="33"/>
    </row>
    <row r="2199" ht="15.75" hidden="1" customHeight="1">
      <c r="A2199" s="27" t="s">
        <v>3074</v>
      </c>
      <c r="B2199" s="23">
        <v>0.0</v>
      </c>
      <c r="C2199" s="24"/>
      <c r="D2199" s="25">
        <v>0.0</v>
      </c>
      <c r="E2199" s="33"/>
    </row>
    <row r="2200" ht="15.75" hidden="1" customHeight="1">
      <c r="A2200" s="27" t="s">
        <v>3075</v>
      </c>
      <c r="B2200" s="23">
        <v>945.0</v>
      </c>
      <c r="C2200" s="24">
        <v>945.0</v>
      </c>
      <c r="D2200" s="25">
        <v>0.0</v>
      </c>
      <c r="E2200" s="26"/>
    </row>
    <row r="2201" ht="15.75" hidden="1" customHeight="1">
      <c r="A2201" s="27" t="s">
        <v>3077</v>
      </c>
      <c r="B2201" s="23">
        <v>2369.0</v>
      </c>
      <c r="C2201" s="24">
        <v>2369.0</v>
      </c>
      <c r="D2201" s="25">
        <v>0.0</v>
      </c>
      <c r="E2201" s="26" t="s">
        <v>4101</v>
      </c>
    </row>
    <row r="2202" ht="15.75" hidden="1" customHeight="1">
      <c r="A2202" s="27" t="s">
        <v>3078</v>
      </c>
      <c r="B2202" s="23">
        <v>6560.0</v>
      </c>
      <c r="C2202" s="24">
        <v>6560.0</v>
      </c>
      <c r="D2202" s="25">
        <v>0.0</v>
      </c>
      <c r="E2202" s="33"/>
    </row>
    <row r="2203" ht="15.75" hidden="1" customHeight="1">
      <c r="A2203" s="28" t="s">
        <v>3079</v>
      </c>
      <c r="B2203" s="23">
        <v>116520.0</v>
      </c>
      <c r="C2203" s="23">
        <v>116520.0</v>
      </c>
      <c r="D2203" s="25">
        <v>0.0</v>
      </c>
      <c r="E2203" s="33"/>
    </row>
    <row r="2204" ht="15.75" hidden="1" customHeight="1">
      <c r="A2204" s="28" t="s">
        <v>3080</v>
      </c>
      <c r="B2204" s="23">
        <v>41718.0</v>
      </c>
      <c r="C2204" s="7">
        <v>41718.0</v>
      </c>
      <c r="D2204" s="25">
        <v>0.0</v>
      </c>
      <c r="E2204" s="33"/>
    </row>
    <row r="2205" ht="15.75" hidden="1" customHeight="1">
      <c r="A2205" s="28" t="s">
        <v>3081</v>
      </c>
      <c r="B2205" s="23">
        <v>136229.0</v>
      </c>
      <c r="C2205" s="7">
        <v>136229.0</v>
      </c>
      <c r="D2205" s="25">
        <v>0.0</v>
      </c>
      <c r="E2205" s="33"/>
    </row>
    <row r="2206" ht="15.75" hidden="1" customHeight="1">
      <c r="A2206" s="28" t="s">
        <v>3082</v>
      </c>
      <c r="B2206" s="23">
        <v>124560.0</v>
      </c>
      <c r="C2206" s="7">
        <v>124560.0</v>
      </c>
      <c r="D2206" s="25">
        <v>0.0</v>
      </c>
      <c r="E2206" s="33"/>
    </row>
    <row r="2207" ht="15.75" hidden="1" customHeight="1">
      <c r="A2207" s="28" t="s">
        <v>3084</v>
      </c>
      <c r="B2207" s="23">
        <v>2957.0</v>
      </c>
      <c r="C2207" s="7">
        <v>2957.0</v>
      </c>
      <c r="D2207" s="25">
        <v>0.0</v>
      </c>
      <c r="E2207" s="33"/>
    </row>
    <row r="2208" ht="15.75" hidden="1" customHeight="1">
      <c r="A2208" s="28" t="s">
        <v>3085</v>
      </c>
      <c r="B2208" s="23">
        <v>11892.0</v>
      </c>
      <c r="C2208" s="7">
        <v>11892.0</v>
      </c>
      <c r="D2208" s="25">
        <v>0.0</v>
      </c>
      <c r="E2208" s="33"/>
    </row>
    <row r="2209" ht="15.75" hidden="1" customHeight="1">
      <c r="A2209" s="29" t="s">
        <v>3086</v>
      </c>
      <c r="B2209" s="23">
        <v>494586.5</v>
      </c>
      <c r="C2209" s="7">
        <v>494675.5</v>
      </c>
      <c r="D2209" s="25">
        <v>89.0</v>
      </c>
      <c r="E2209" s="33"/>
    </row>
    <row r="2210" ht="15.75" hidden="1" customHeight="1">
      <c r="A2210" s="30" t="s">
        <v>3087</v>
      </c>
      <c r="B2210" s="34">
        <v>13.5</v>
      </c>
      <c r="C2210" s="35">
        <v>-75.5</v>
      </c>
      <c r="D2210" s="49">
        <v>-89.0</v>
      </c>
      <c r="E2210" s="37"/>
    </row>
    <row r="2211" ht="15.75" hidden="1" customHeight="1"/>
    <row r="2212" ht="15.75" hidden="1" customHeight="1"/>
    <row r="2213" ht="15.75" hidden="1" customHeight="1">
      <c r="A2213" s="3" t="s">
        <v>3090</v>
      </c>
      <c r="B2213" s="4"/>
      <c r="C2213" s="4"/>
      <c r="D2213" s="4"/>
      <c r="E2213" s="5"/>
    </row>
    <row r="2214" ht="15.75" hidden="1" customHeight="1">
      <c r="A2214" s="8"/>
      <c r="B2214" s="9"/>
      <c r="C2214" s="9"/>
      <c r="D2214" s="9"/>
      <c r="E2214" s="10"/>
    </row>
    <row r="2215" ht="15.75" hidden="1" customHeight="1">
      <c r="A2215" s="3" t="s">
        <v>3061</v>
      </c>
      <c r="B2215" s="4"/>
      <c r="C2215" s="4"/>
      <c r="D2215" s="4"/>
      <c r="E2215" s="5"/>
    </row>
    <row r="2216" ht="15.75" hidden="1" customHeight="1">
      <c r="A2216" s="8"/>
      <c r="B2216" s="9"/>
      <c r="C2216" s="9"/>
      <c r="D2216" s="9"/>
      <c r="E2216" s="10"/>
    </row>
    <row r="2217" ht="15.75" hidden="1" customHeight="1">
      <c r="A2217" s="11">
        <v>45978.0</v>
      </c>
      <c r="B2217" s="4"/>
      <c r="C2217" s="12" t="s">
        <v>3062</v>
      </c>
      <c r="D2217" s="13">
        <v>45984.0</v>
      </c>
      <c r="E2217" s="5"/>
    </row>
    <row r="2218" ht="15.75" hidden="1" customHeight="1">
      <c r="A2218" s="8"/>
      <c r="B2218" s="9"/>
      <c r="C2218" s="14"/>
      <c r="D2218" s="9"/>
      <c r="E2218" s="10"/>
    </row>
    <row r="2219" ht="15.75" hidden="1" customHeight="1">
      <c r="A2219" s="44" t="s">
        <v>3898</v>
      </c>
      <c r="B2219" s="5"/>
      <c r="C2219" s="14"/>
      <c r="D2219" s="45" t="s">
        <v>3899</v>
      </c>
      <c r="E2219" s="5"/>
    </row>
    <row r="2220" ht="15.75" hidden="1" customHeight="1">
      <c r="A2220" s="8"/>
      <c r="B2220" s="10"/>
      <c r="C2220" s="14"/>
      <c r="D2220" s="9"/>
      <c r="E2220" s="10"/>
    </row>
    <row r="2221" ht="15.75" hidden="1" customHeight="1">
      <c r="A2221" s="17" t="s">
        <v>3063</v>
      </c>
      <c r="B2221" s="4"/>
      <c r="C2221" s="4"/>
      <c r="D2221" s="4"/>
      <c r="E2221" s="5"/>
    </row>
    <row r="2222" ht="15.75" hidden="1" customHeight="1">
      <c r="A2222" s="18" t="s">
        <v>3064</v>
      </c>
      <c r="B2222" s="19" t="s">
        <v>3065</v>
      </c>
      <c r="C2222" s="20" t="s">
        <v>3066</v>
      </c>
      <c r="D2222" s="19" t="s">
        <v>3067</v>
      </c>
      <c r="E2222" s="21" t="s">
        <v>13</v>
      </c>
    </row>
    <row r="2223" ht="15.75" hidden="1" customHeight="1">
      <c r="A2223" s="22" t="s">
        <v>3068</v>
      </c>
      <c r="B2223" s="23">
        <v>33100.0</v>
      </c>
      <c r="C2223" s="24">
        <v>40815.0</v>
      </c>
      <c r="D2223" s="25">
        <v>7715.0</v>
      </c>
      <c r="E2223" s="33"/>
    </row>
    <row r="2224" ht="15.75" hidden="1" customHeight="1">
      <c r="A2224" s="22" t="s">
        <v>3069</v>
      </c>
      <c r="B2224" s="23">
        <v>34019.0</v>
      </c>
      <c r="C2224" s="24">
        <v>34019.0</v>
      </c>
      <c r="D2224" s="25">
        <v>0.0</v>
      </c>
      <c r="E2224" s="26"/>
    </row>
    <row r="2225" ht="15.75" hidden="1" customHeight="1">
      <c r="A2225" s="22" t="s">
        <v>3070</v>
      </c>
      <c r="B2225" s="23">
        <v>0.0</v>
      </c>
      <c r="C2225" s="24"/>
      <c r="D2225" s="25">
        <v>0.0</v>
      </c>
      <c r="E2225" s="33"/>
    </row>
    <row r="2226" ht="15.75" hidden="1" customHeight="1">
      <c r="A2226" s="22" t="s">
        <v>3072</v>
      </c>
      <c r="B2226" s="23">
        <v>7715.0</v>
      </c>
      <c r="C2226" s="24"/>
      <c r="D2226" s="25">
        <v>-7715.0</v>
      </c>
      <c r="E2226" s="33"/>
    </row>
    <row r="2227" ht="15.75" hidden="1" customHeight="1">
      <c r="A2227" s="27" t="s">
        <v>3074</v>
      </c>
      <c r="B2227" s="23">
        <v>0.0</v>
      </c>
      <c r="C2227" s="24"/>
      <c r="D2227" s="25">
        <v>0.0</v>
      </c>
      <c r="E2227" s="33"/>
    </row>
    <row r="2228" ht="15.75" hidden="1" customHeight="1">
      <c r="A2228" s="27" t="s">
        <v>3075</v>
      </c>
      <c r="B2228" s="23">
        <v>0.0</v>
      </c>
      <c r="C2228" s="24"/>
      <c r="D2228" s="25">
        <v>0.0</v>
      </c>
      <c r="E2228" s="26"/>
    </row>
    <row r="2229" ht="15.75" hidden="1" customHeight="1">
      <c r="A2229" s="27" t="s">
        <v>3077</v>
      </c>
      <c r="B2229" s="23">
        <v>1647.0</v>
      </c>
      <c r="C2229" s="24">
        <v>1647.0</v>
      </c>
      <c r="D2229" s="25">
        <v>0.0</v>
      </c>
      <c r="E2229" s="26"/>
    </row>
    <row r="2230" ht="15.75" hidden="1" customHeight="1">
      <c r="A2230" s="27" t="s">
        <v>3078</v>
      </c>
      <c r="B2230" s="23">
        <v>7440.0</v>
      </c>
      <c r="C2230" s="24">
        <v>7400.0</v>
      </c>
      <c r="D2230" s="25">
        <v>-40.0</v>
      </c>
      <c r="E2230" s="33"/>
    </row>
    <row r="2231" ht="15.75" hidden="1" customHeight="1">
      <c r="A2231" s="28" t="s">
        <v>3079</v>
      </c>
      <c r="B2231" s="23">
        <v>123701.0</v>
      </c>
      <c r="C2231" s="23">
        <v>123701.0</v>
      </c>
      <c r="D2231" s="25">
        <v>0.0</v>
      </c>
      <c r="E2231" s="33"/>
    </row>
    <row r="2232" ht="15.75" hidden="1" customHeight="1">
      <c r="A2232" s="28" t="s">
        <v>3080</v>
      </c>
      <c r="B2232" s="23">
        <v>42758.0</v>
      </c>
      <c r="C2232" s="7">
        <v>42758.0</v>
      </c>
      <c r="D2232" s="25">
        <v>0.0</v>
      </c>
      <c r="E2232" s="33"/>
    </row>
    <row r="2233" ht="15.75" hidden="1" customHeight="1">
      <c r="A2233" s="28" t="s">
        <v>3081</v>
      </c>
      <c r="B2233" s="23">
        <v>147051.0</v>
      </c>
      <c r="C2233" s="7">
        <v>147051.0</v>
      </c>
      <c r="D2233" s="25">
        <v>0.0</v>
      </c>
      <c r="E2233" s="33"/>
    </row>
    <row r="2234" ht="15.75" hidden="1" customHeight="1">
      <c r="A2234" s="28" t="s">
        <v>3082</v>
      </c>
      <c r="B2234" s="23">
        <v>115820.5</v>
      </c>
      <c r="C2234" s="7">
        <v>115820.5</v>
      </c>
      <c r="D2234" s="25">
        <v>0.0</v>
      </c>
      <c r="E2234" s="33"/>
    </row>
    <row r="2235" ht="15.75" hidden="1" customHeight="1">
      <c r="A2235" s="28" t="s">
        <v>3084</v>
      </c>
      <c r="B2235" s="23">
        <v>4216.0</v>
      </c>
      <c r="C2235" s="7">
        <v>4216.0</v>
      </c>
      <c r="D2235" s="25">
        <v>0.0</v>
      </c>
      <c r="E2235" s="33"/>
    </row>
    <row r="2236" ht="15.75" hidden="1" customHeight="1">
      <c r="A2236" s="28" t="s">
        <v>3085</v>
      </c>
      <c r="B2236" s="23">
        <v>16344.0</v>
      </c>
      <c r="C2236" s="7">
        <v>16344.0</v>
      </c>
      <c r="D2236" s="25">
        <v>0.0</v>
      </c>
      <c r="E2236" s="33"/>
    </row>
    <row r="2237" ht="15.75" hidden="1" customHeight="1">
      <c r="A2237" s="29" t="s">
        <v>3086</v>
      </c>
      <c r="B2237" s="23">
        <v>517451.4</v>
      </c>
      <c r="C2237" s="7">
        <v>517451.4</v>
      </c>
      <c r="D2237" s="25">
        <v>0.0</v>
      </c>
      <c r="E2237" s="33"/>
    </row>
    <row r="2238" ht="15.75" hidden="1" customHeight="1">
      <c r="A2238" s="30" t="s">
        <v>3087</v>
      </c>
      <c r="B2238" s="34">
        <v>16.10000000000582</v>
      </c>
      <c r="C2238" s="35">
        <v>-23.900000000023283</v>
      </c>
      <c r="D2238" s="49">
        <v>-40.000000000029104</v>
      </c>
      <c r="E2238" s="37"/>
    </row>
    <row r="2239" ht="15.75" hidden="1" customHeight="1"/>
    <row r="2240" ht="15.75" hidden="1" customHeight="1"/>
    <row r="2241" ht="15.75" hidden="1" customHeight="1">
      <c r="A2241" s="3" t="s">
        <v>3090</v>
      </c>
      <c r="B2241" s="4"/>
      <c r="C2241" s="4"/>
      <c r="D2241" s="4"/>
      <c r="E2241" s="5"/>
    </row>
    <row r="2242" ht="15.75" hidden="1" customHeight="1">
      <c r="A2242" s="8"/>
      <c r="B2242" s="9"/>
      <c r="C2242" s="9"/>
      <c r="D2242" s="9"/>
      <c r="E2242" s="10"/>
    </row>
    <row r="2243" ht="15.75" hidden="1" customHeight="1">
      <c r="A2243" s="3" t="s">
        <v>3061</v>
      </c>
      <c r="B2243" s="4"/>
      <c r="C2243" s="4"/>
      <c r="D2243" s="4"/>
      <c r="E2243" s="5"/>
    </row>
    <row r="2244" ht="15.75" hidden="1" customHeight="1">
      <c r="A2244" s="8"/>
      <c r="B2244" s="9"/>
      <c r="C2244" s="9"/>
      <c r="D2244" s="9"/>
      <c r="E2244" s="10"/>
    </row>
    <row r="2245" ht="15.75" hidden="1" customHeight="1">
      <c r="A2245" s="11">
        <v>45978.0</v>
      </c>
      <c r="B2245" s="4"/>
      <c r="C2245" s="12" t="s">
        <v>3062</v>
      </c>
      <c r="D2245" s="13">
        <v>45984.0</v>
      </c>
      <c r="E2245" s="5"/>
    </row>
    <row r="2246" ht="15.75" hidden="1" customHeight="1">
      <c r="A2246" s="8"/>
      <c r="B2246" s="9"/>
      <c r="C2246" s="14"/>
      <c r="D2246" s="9"/>
      <c r="E2246" s="10"/>
    </row>
    <row r="2247" ht="15.75" hidden="1" customHeight="1">
      <c r="A2247" s="44" t="s">
        <v>3898</v>
      </c>
      <c r="B2247" s="5"/>
      <c r="C2247" s="14"/>
      <c r="D2247" s="45" t="s">
        <v>3899</v>
      </c>
      <c r="E2247" s="5"/>
    </row>
    <row r="2248" ht="15.75" hidden="1" customHeight="1">
      <c r="A2248" s="8"/>
      <c r="B2248" s="10"/>
      <c r="C2248" s="14"/>
      <c r="D2248" s="9"/>
      <c r="E2248" s="10"/>
    </row>
    <row r="2249" ht="15.75" hidden="1" customHeight="1">
      <c r="A2249" s="17" t="s">
        <v>3063</v>
      </c>
      <c r="B2249" s="4"/>
      <c r="C2249" s="4"/>
      <c r="D2249" s="4"/>
      <c r="E2249" s="5"/>
    </row>
    <row r="2250" ht="15.75" hidden="1" customHeight="1">
      <c r="A2250" s="18" t="s">
        <v>3064</v>
      </c>
      <c r="B2250" s="19" t="s">
        <v>3065</v>
      </c>
      <c r="C2250" s="20" t="s">
        <v>3066</v>
      </c>
      <c r="D2250" s="19" t="s">
        <v>3067</v>
      </c>
      <c r="E2250" s="21" t="s">
        <v>13</v>
      </c>
    </row>
    <row r="2251" ht="15.75" hidden="1" customHeight="1">
      <c r="A2251" s="22" t="s">
        <v>3068</v>
      </c>
      <c r="B2251" s="23">
        <v>33100.0</v>
      </c>
      <c r="C2251" s="24">
        <v>40915.0</v>
      </c>
      <c r="D2251" s="25">
        <v>7815.0</v>
      </c>
      <c r="E2251" s="33"/>
    </row>
    <row r="2252" ht="15.75" hidden="1" customHeight="1">
      <c r="A2252" s="22" t="s">
        <v>3069</v>
      </c>
      <c r="B2252" s="23">
        <v>34019.0</v>
      </c>
      <c r="C2252" s="24">
        <v>34019.0</v>
      </c>
      <c r="D2252" s="25">
        <v>0.0</v>
      </c>
      <c r="E2252" s="26"/>
    </row>
    <row r="2253" ht="15.75" hidden="1" customHeight="1">
      <c r="A2253" s="22" t="s">
        <v>3070</v>
      </c>
      <c r="B2253" s="23">
        <v>0.0</v>
      </c>
      <c r="C2253" s="24"/>
      <c r="D2253" s="25">
        <v>0.0</v>
      </c>
      <c r="E2253" s="33"/>
    </row>
    <row r="2254" ht="15.75" hidden="1" customHeight="1">
      <c r="A2254" s="22" t="s">
        <v>3072</v>
      </c>
      <c r="B2254" s="23">
        <v>7715.0</v>
      </c>
      <c r="C2254" s="24"/>
      <c r="D2254" s="25">
        <v>-7715.0</v>
      </c>
      <c r="E2254" s="33"/>
    </row>
    <row r="2255" ht="15.75" hidden="1" customHeight="1">
      <c r="A2255" s="27" t="s">
        <v>3074</v>
      </c>
      <c r="B2255" s="23">
        <v>0.0</v>
      </c>
      <c r="C2255" s="24"/>
      <c r="D2255" s="25">
        <v>0.0</v>
      </c>
      <c r="E2255" s="33"/>
    </row>
    <row r="2256" ht="15.75" hidden="1" customHeight="1">
      <c r="A2256" s="27" t="s">
        <v>3075</v>
      </c>
      <c r="B2256" s="23">
        <v>0.0</v>
      </c>
      <c r="C2256" s="24"/>
      <c r="D2256" s="25">
        <v>0.0</v>
      </c>
      <c r="E2256" s="26"/>
    </row>
    <row r="2257" ht="15.75" hidden="1" customHeight="1">
      <c r="A2257" s="27" t="s">
        <v>3077</v>
      </c>
      <c r="B2257" s="23">
        <v>1647.0</v>
      </c>
      <c r="C2257" s="24">
        <v>1647.0</v>
      </c>
      <c r="D2257" s="25">
        <v>0.0</v>
      </c>
      <c r="E2257" s="26"/>
    </row>
    <row r="2258" ht="15.75" hidden="1" customHeight="1">
      <c r="A2258" s="27" t="s">
        <v>3078</v>
      </c>
      <c r="B2258" s="23">
        <v>7440.0</v>
      </c>
      <c r="C2258" s="24">
        <v>7400.0</v>
      </c>
      <c r="D2258" s="25">
        <v>-40.0</v>
      </c>
      <c r="E2258" s="33"/>
    </row>
    <row r="2259" ht="15.75" hidden="1" customHeight="1">
      <c r="A2259" s="28" t="s">
        <v>3079</v>
      </c>
      <c r="B2259" s="23">
        <v>123701.0</v>
      </c>
      <c r="C2259" s="23">
        <v>123701.0</v>
      </c>
      <c r="D2259" s="25">
        <v>0.0</v>
      </c>
      <c r="E2259" s="33"/>
    </row>
    <row r="2260" ht="15.75" hidden="1" customHeight="1">
      <c r="A2260" s="28" t="s">
        <v>3080</v>
      </c>
      <c r="B2260" s="23">
        <v>42758.0</v>
      </c>
      <c r="C2260" s="7">
        <v>42758.0</v>
      </c>
      <c r="D2260" s="25">
        <v>0.0</v>
      </c>
      <c r="E2260" s="33"/>
    </row>
    <row r="2261" ht="15.75" hidden="1" customHeight="1">
      <c r="A2261" s="28" t="s">
        <v>3081</v>
      </c>
      <c r="B2261" s="23">
        <v>147051.0</v>
      </c>
      <c r="C2261" s="7">
        <v>147051.0</v>
      </c>
      <c r="D2261" s="25">
        <v>0.0</v>
      </c>
      <c r="E2261" s="33"/>
    </row>
    <row r="2262" ht="15.75" hidden="1" customHeight="1">
      <c r="A2262" s="28" t="s">
        <v>3082</v>
      </c>
      <c r="B2262" s="23">
        <v>115820.5</v>
      </c>
      <c r="C2262" s="7">
        <v>115820.5</v>
      </c>
      <c r="D2262" s="25">
        <v>0.0</v>
      </c>
      <c r="E2262" s="33"/>
    </row>
    <row r="2263" ht="15.75" hidden="1" customHeight="1">
      <c r="A2263" s="28" t="s">
        <v>3084</v>
      </c>
      <c r="B2263" s="23">
        <v>4216.0</v>
      </c>
      <c r="C2263" s="7">
        <v>4216.0</v>
      </c>
      <c r="D2263" s="25">
        <v>0.0</v>
      </c>
      <c r="E2263" s="33"/>
    </row>
    <row r="2264" ht="15.75" hidden="1" customHeight="1">
      <c r="A2264" s="28" t="s">
        <v>3085</v>
      </c>
      <c r="B2264" s="23">
        <v>16344.0</v>
      </c>
      <c r="C2264" s="7">
        <v>16344.0</v>
      </c>
      <c r="D2264" s="25">
        <v>0.0</v>
      </c>
      <c r="E2264" s="33"/>
    </row>
    <row r="2265" ht="15.75" hidden="1" customHeight="1">
      <c r="A2265" s="29" t="s">
        <v>3086</v>
      </c>
      <c r="B2265" s="23">
        <v>517451.4</v>
      </c>
      <c r="C2265" s="7">
        <v>517451.4</v>
      </c>
      <c r="D2265" s="25">
        <v>0.0</v>
      </c>
      <c r="E2265" s="33"/>
    </row>
    <row r="2266" ht="15.75" hidden="1" customHeight="1">
      <c r="A2266" s="30" t="s">
        <v>3087</v>
      </c>
      <c r="B2266" s="34">
        <v>16.10000000000582</v>
      </c>
      <c r="C2266" s="35">
        <v>76.09999999997672</v>
      </c>
      <c r="D2266" s="49">
        <v>59.999999999970896</v>
      </c>
      <c r="E2266" s="37"/>
    </row>
    <row r="2267" ht="15.75" hidden="1" customHeight="1"/>
    <row r="2268" ht="15.75" hidden="1" customHeight="1"/>
    <row r="2269" ht="15.75" hidden="1" customHeight="1">
      <c r="A2269" s="3" t="s">
        <v>3090</v>
      </c>
      <c r="B2269" s="4"/>
      <c r="C2269" s="4"/>
      <c r="D2269" s="4"/>
      <c r="E2269" s="5"/>
    </row>
    <row r="2270" ht="15.75" hidden="1" customHeight="1">
      <c r="A2270" s="8"/>
      <c r="B2270" s="9"/>
      <c r="C2270" s="9"/>
      <c r="D2270" s="9"/>
      <c r="E2270" s="10"/>
    </row>
    <row r="2271" ht="15.75" hidden="1" customHeight="1">
      <c r="A2271" s="3" t="s">
        <v>3061</v>
      </c>
      <c r="B2271" s="4"/>
      <c r="C2271" s="4"/>
      <c r="D2271" s="4"/>
      <c r="E2271" s="5"/>
    </row>
    <row r="2272" ht="15.75" hidden="1" customHeight="1">
      <c r="A2272" s="8"/>
      <c r="B2272" s="9"/>
      <c r="C2272" s="9"/>
      <c r="D2272" s="9"/>
      <c r="E2272" s="10"/>
    </row>
    <row r="2273" ht="15.75" hidden="1" customHeight="1">
      <c r="A2273" s="11">
        <v>45985.0</v>
      </c>
      <c r="B2273" s="4"/>
      <c r="C2273" s="12" t="s">
        <v>3062</v>
      </c>
      <c r="D2273" s="13">
        <v>45991.0</v>
      </c>
      <c r="E2273" s="5"/>
    </row>
    <row r="2274" ht="15.75" hidden="1" customHeight="1">
      <c r="A2274" s="8"/>
      <c r="B2274" s="9"/>
      <c r="C2274" s="14"/>
      <c r="D2274" s="9"/>
      <c r="E2274" s="10"/>
    </row>
    <row r="2275" ht="15.75" hidden="1" customHeight="1">
      <c r="A2275" s="44" t="s">
        <v>3898</v>
      </c>
      <c r="B2275" s="5"/>
      <c r="C2275" s="14"/>
      <c r="D2275" s="45" t="s">
        <v>3899</v>
      </c>
      <c r="E2275" s="5"/>
    </row>
    <row r="2276" ht="15.75" hidden="1" customHeight="1">
      <c r="A2276" s="8"/>
      <c r="B2276" s="10"/>
      <c r="C2276" s="14"/>
      <c r="D2276" s="9"/>
      <c r="E2276" s="10"/>
    </row>
    <row r="2277" ht="15.75" hidden="1" customHeight="1">
      <c r="A2277" s="17" t="s">
        <v>3063</v>
      </c>
      <c r="B2277" s="4"/>
      <c r="C2277" s="4"/>
      <c r="D2277" s="4"/>
      <c r="E2277" s="5"/>
    </row>
    <row r="2278" ht="15.75" hidden="1" customHeight="1">
      <c r="A2278" s="18" t="s">
        <v>3064</v>
      </c>
      <c r="B2278" s="19" t="s">
        <v>3065</v>
      </c>
      <c r="C2278" s="20" t="s">
        <v>3066</v>
      </c>
      <c r="D2278" s="19" t="s">
        <v>3067</v>
      </c>
      <c r="E2278" s="21" t="s">
        <v>13</v>
      </c>
    </row>
    <row r="2279" ht="15.75" hidden="1" customHeight="1">
      <c r="A2279" s="22" t="s">
        <v>3068</v>
      </c>
      <c r="B2279" s="23">
        <v>25914.0</v>
      </c>
      <c r="C2279" s="24">
        <v>25914.0</v>
      </c>
      <c r="D2279" s="25">
        <v>0.0</v>
      </c>
      <c r="E2279" s="33"/>
    </row>
    <row r="2280" ht="15.75" hidden="1" customHeight="1">
      <c r="A2280" s="22" t="s">
        <v>3069</v>
      </c>
      <c r="B2280" s="23">
        <v>23955.5</v>
      </c>
      <c r="C2280" s="24">
        <v>23955.5</v>
      </c>
      <c r="D2280" s="25">
        <v>0.0</v>
      </c>
      <c r="E2280" s="26"/>
    </row>
    <row r="2281" ht="15.75" hidden="1" customHeight="1">
      <c r="A2281" s="22" t="s">
        <v>3070</v>
      </c>
      <c r="B2281" s="23">
        <v>390.0</v>
      </c>
      <c r="C2281" s="24">
        <v>390.0</v>
      </c>
      <c r="D2281" s="25">
        <v>0.0</v>
      </c>
      <c r="E2281" s="33"/>
    </row>
    <row r="2282" ht="15.75" hidden="1" customHeight="1">
      <c r="A2282" s="22" t="s">
        <v>3072</v>
      </c>
      <c r="B2282" s="23">
        <v>0.0</v>
      </c>
      <c r="C2282" s="24"/>
      <c r="D2282" s="25">
        <v>0.0</v>
      </c>
      <c r="E2282" s="33"/>
    </row>
    <row r="2283" ht="15.75" hidden="1" customHeight="1">
      <c r="A2283" s="27" t="s">
        <v>3074</v>
      </c>
      <c r="B2283" s="23">
        <v>0.0</v>
      </c>
      <c r="C2283" s="24"/>
      <c r="D2283" s="25">
        <v>0.0</v>
      </c>
      <c r="E2283" s="33"/>
    </row>
    <row r="2284" ht="15.75" hidden="1" customHeight="1">
      <c r="A2284" s="27" t="s">
        <v>3075</v>
      </c>
      <c r="B2284" s="23">
        <v>0.0</v>
      </c>
      <c r="C2284" s="24"/>
      <c r="D2284" s="25">
        <v>0.0</v>
      </c>
      <c r="E2284" s="26"/>
    </row>
    <row r="2285" ht="15.75" hidden="1" customHeight="1">
      <c r="A2285" s="27" t="s">
        <v>3077</v>
      </c>
      <c r="B2285" s="23">
        <v>8714.0</v>
      </c>
      <c r="C2285" s="24">
        <v>8674.0</v>
      </c>
      <c r="D2285" s="25">
        <v>-40.0</v>
      </c>
      <c r="E2285" s="26" t="s">
        <v>4102</v>
      </c>
    </row>
    <row r="2286" ht="15.75" hidden="1" customHeight="1">
      <c r="A2286" s="27" t="s">
        <v>3078</v>
      </c>
      <c r="B2286" s="23">
        <v>7240.0</v>
      </c>
      <c r="C2286" s="24">
        <v>7280.0</v>
      </c>
      <c r="D2286" s="25">
        <v>40.0</v>
      </c>
      <c r="E2286" s="33"/>
    </row>
    <row r="2287" ht="15.75" hidden="1" customHeight="1">
      <c r="A2287" s="28" t="s">
        <v>3079</v>
      </c>
      <c r="B2287" s="23">
        <v>135904.0</v>
      </c>
      <c r="C2287" s="23">
        <v>135904.0</v>
      </c>
      <c r="D2287" s="25">
        <v>0.0</v>
      </c>
      <c r="E2287" s="33"/>
    </row>
    <row r="2288" ht="15.75" hidden="1" customHeight="1">
      <c r="A2288" s="28" t="s">
        <v>3080</v>
      </c>
      <c r="B2288" s="23">
        <v>42696.0</v>
      </c>
      <c r="C2288" s="7">
        <v>42696.0</v>
      </c>
      <c r="D2288" s="25">
        <v>0.0</v>
      </c>
      <c r="E2288" s="33"/>
    </row>
    <row r="2289" ht="15.75" hidden="1" customHeight="1">
      <c r="A2289" s="28" t="s">
        <v>3081</v>
      </c>
      <c r="B2289" s="23">
        <v>150968.0</v>
      </c>
      <c r="C2289" s="7">
        <v>151551.0</v>
      </c>
      <c r="D2289" s="25">
        <v>583.0</v>
      </c>
      <c r="E2289" s="33"/>
    </row>
    <row r="2290" ht="15.75" hidden="1" customHeight="1">
      <c r="A2290" s="28" t="s">
        <v>3082</v>
      </c>
      <c r="B2290" s="23">
        <v>113141.0</v>
      </c>
      <c r="C2290" s="7">
        <v>113141.0</v>
      </c>
      <c r="D2290" s="25">
        <v>0.0</v>
      </c>
      <c r="E2290" s="33"/>
    </row>
    <row r="2291" ht="15.75" hidden="1" customHeight="1">
      <c r="A2291" s="28" t="s">
        <v>3084</v>
      </c>
      <c r="B2291" s="23">
        <v>654.0</v>
      </c>
      <c r="C2291" s="7">
        <v>654.0</v>
      </c>
      <c r="D2291" s="25">
        <v>0.0</v>
      </c>
      <c r="E2291" s="33"/>
    </row>
    <row r="2292" ht="15.75" hidden="1" customHeight="1">
      <c r="A2292" s="28" t="s">
        <v>3085</v>
      </c>
      <c r="B2292" s="23">
        <v>14456.0</v>
      </c>
      <c r="C2292" s="7">
        <v>14456.0</v>
      </c>
      <c r="D2292" s="25">
        <v>0.0</v>
      </c>
      <c r="E2292" s="33"/>
    </row>
    <row r="2293" ht="15.75" hidden="1" customHeight="1">
      <c r="A2293" s="29" t="s">
        <v>3086</v>
      </c>
      <c r="B2293" s="23">
        <v>509568.5</v>
      </c>
      <c r="C2293" s="7">
        <v>510151.5</v>
      </c>
      <c r="D2293" s="25">
        <v>583.0</v>
      </c>
      <c r="E2293" s="33"/>
    </row>
    <row r="2294" ht="15.75" hidden="1" customHeight="1">
      <c r="A2294" s="30" t="s">
        <v>3087</v>
      </c>
      <c r="B2294" s="34">
        <v>8.0</v>
      </c>
      <c r="C2294" s="35">
        <v>8.0</v>
      </c>
      <c r="D2294" s="49">
        <v>0.0</v>
      </c>
      <c r="E2294" s="37"/>
    </row>
    <row r="2295" ht="15.75" hidden="1" customHeight="1"/>
    <row r="2296" ht="15.75" hidden="1" customHeight="1"/>
    <row r="2297" ht="15.75" hidden="1" customHeight="1">
      <c r="A2297" s="3" t="s">
        <v>3090</v>
      </c>
      <c r="B2297" s="4"/>
      <c r="C2297" s="4"/>
      <c r="D2297" s="4"/>
      <c r="E2297" s="5"/>
    </row>
    <row r="2298" ht="15.75" hidden="1" customHeight="1">
      <c r="A2298" s="8"/>
      <c r="B2298" s="9"/>
      <c r="C2298" s="9"/>
      <c r="D2298" s="9"/>
      <c r="E2298" s="10"/>
    </row>
    <row r="2299" ht="15.75" hidden="1" customHeight="1">
      <c r="A2299" s="3" t="s">
        <v>3061</v>
      </c>
      <c r="B2299" s="4"/>
      <c r="C2299" s="4"/>
      <c r="D2299" s="4"/>
      <c r="E2299" s="5"/>
    </row>
    <row r="2300" ht="15.75" hidden="1" customHeight="1">
      <c r="A2300" s="8"/>
      <c r="B2300" s="9"/>
      <c r="C2300" s="9"/>
      <c r="D2300" s="9"/>
      <c r="E2300" s="10"/>
    </row>
    <row r="2301" ht="15.75" hidden="1" customHeight="1">
      <c r="A2301" s="11">
        <v>45992.0</v>
      </c>
      <c r="B2301" s="4"/>
      <c r="C2301" s="12" t="s">
        <v>3062</v>
      </c>
      <c r="D2301" s="13">
        <v>45998.0</v>
      </c>
      <c r="E2301" s="5"/>
    </row>
    <row r="2302" ht="15.75" hidden="1" customHeight="1">
      <c r="A2302" s="8"/>
      <c r="B2302" s="9"/>
      <c r="C2302" s="14"/>
      <c r="D2302" s="9"/>
      <c r="E2302" s="10"/>
    </row>
    <row r="2303" ht="15.75" hidden="1" customHeight="1">
      <c r="A2303" s="44" t="s">
        <v>3898</v>
      </c>
      <c r="B2303" s="5"/>
      <c r="C2303" s="14"/>
      <c r="D2303" s="45" t="s">
        <v>3899</v>
      </c>
      <c r="E2303" s="5"/>
    </row>
    <row r="2304" ht="15.75" hidden="1" customHeight="1">
      <c r="A2304" s="8"/>
      <c r="B2304" s="10"/>
      <c r="C2304" s="14"/>
      <c r="D2304" s="9"/>
      <c r="E2304" s="10"/>
    </row>
    <row r="2305" ht="15.75" hidden="1" customHeight="1">
      <c r="A2305" s="17" t="s">
        <v>3063</v>
      </c>
      <c r="B2305" s="4"/>
      <c r="C2305" s="4"/>
      <c r="D2305" s="4"/>
      <c r="E2305" s="5"/>
    </row>
    <row r="2306" ht="15.75" hidden="1" customHeight="1">
      <c r="A2306" s="18" t="s">
        <v>3064</v>
      </c>
      <c r="B2306" s="19" t="s">
        <v>3065</v>
      </c>
      <c r="C2306" s="20" t="s">
        <v>3066</v>
      </c>
      <c r="D2306" s="19" t="s">
        <v>3067</v>
      </c>
      <c r="E2306" s="21" t="s">
        <v>13</v>
      </c>
    </row>
    <row r="2307" ht="15.75" hidden="1" customHeight="1">
      <c r="A2307" s="22" t="s">
        <v>3068</v>
      </c>
      <c r="B2307" s="23">
        <v>34817.0</v>
      </c>
      <c r="C2307" s="24">
        <v>34817.0</v>
      </c>
      <c r="D2307" s="25">
        <v>0.0</v>
      </c>
      <c r="E2307" s="33"/>
    </row>
    <row r="2308" ht="15.75" hidden="1" customHeight="1">
      <c r="A2308" s="22" t="s">
        <v>3069</v>
      </c>
      <c r="B2308" s="23">
        <v>37144.0</v>
      </c>
      <c r="C2308" s="24">
        <v>37144.0</v>
      </c>
      <c r="D2308" s="25">
        <v>0.0</v>
      </c>
      <c r="E2308" s="26"/>
    </row>
    <row r="2309" ht="15.75" hidden="1" customHeight="1">
      <c r="A2309" s="22" t="s">
        <v>3070</v>
      </c>
      <c r="B2309" s="23">
        <v>2400.0</v>
      </c>
      <c r="C2309" s="24">
        <v>2400.0</v>
      </c>
      <c r="D2309" s="25">
        <v>0.0</v>
      </c>
      <c r="E2309" s="33"/>
    </row>
    <row r="2310" ht="15.75" hidden="1" customHeight="1">
      <c r="A2310" s="22" t="s">
        <v>3072</v>
      </c>
      <c r="B2310" s="23">
        <v>0.0</v>
      </c>
      <c r="C2310" s="24"/>
      <c r="D2310" s="25">
        <v>0.0</v>
      </c>
      <c r="E2310" s="33"/>
    </row>
    <row r="2311" ht="15.75" hidden="1" customHeight="1">
      <c r="A2311" s="27" t="s">
        <v>3074</v>
      </c>
      <c r="B2311" s="23">
        <v>440.0</v>
      </c>
      <c r="C2311" s="24"/>
      <c r="D2311" s="25">
        <v>-440.0</v>
      </c>
      <c r="E2311" s="33"/>
    </row>
    <row r="2312" ht="15.75" hidden="1" customHeight="1">
      <c r="A2312" s="27" t="s">
        <v>3075</v>
      </c>
      <c r="B2312" s="23">
        <v>0.0</v>
      </c>
      <c r="C2312" s="24"/>
      <c r="D2312" s="25">
        <v>0.0</v>
      </c>
      <c r="E2312" s="26"/>
    </row>
    <row r="2313" ht="15.75" hidden="1" customHeight="1">
      <c r="A2313" s="27" t="s">
        <v>3077</v>
      </c>
      <c r="B2313" s="23">
        <v>655.0</v>
      </c>
      <c r="C2313" s="24">
        <v>655.0</v>
      </c>
      <c r="D2313" s="25">
        <v>0.0</v>
      </c>
      <c r="E2313" s="26" t="s">
        <v>4102</v>
      </c>
    </row>
    <row r="2314" ht="15.75" hidden="1" customHeight="1">
      <c r="A2314" s="27" t="s">
        <v>3078</v>
      </c>
      <c r="B2314" s="23">
        <v>6360.0</v>
      </c>
      <c r="C2314" s="24">
        <v>6800.0</v>
      </c>
      <c r="D2314" s="25">
        <v>440.0</v>
      </c>
      <c r="E2314" s="33"/>
    </row>
    <row r="2315" ht="15.75" hidden="1" customHeight="1">
      <c r="A2315" s="28" t="s">
        <v>3079</v>
      </c>
      <c r="B2315" s="23">
        <v>130098.0</v>
      </c>
      <c r="C2315" s="23">
        <v>130098.0</v>
      </c>
      <c r="D2315" s="25">
        <v>0.0</v>
      </c>
      <c r="E2315" s="33"/>
    </row>
    <row r="2316" ht="15.75" hidden="1" customHeight="1">
      <c r="A2316" s="28" t="s">
        <v>3080</v>
      </c>
      <c r="B2316" s="23">
        <v>34355.0</v>
      </c>
      <c r="C2316" s="7">
        <v>34355.0</v>
      </c>
      <c r="D2316" s="25">
        <v>0.0</v>
      </c>
      <c r="E2316" s="33"/>
    </row>
    <row r="2317" ht="15.75" hidden="1" customHeight="1">
      <c r="A2317" s="28" t="s">
        <v>3081</v>
      </c>
      <c r="B2317" s="23">
        <v>125744.0</v>
      </c>
      <c r="C2317" s="7">
        <v>125744.0</v>
      </c>
      <c r="D2317" s="25">
        <v>0.0</v>
      </c>
      <c r="E2317" s="33"/>
    </row>
    <row r="2318" ht="15.75" hidden="1" customHeight="1">
      <c r="A2318" s="28" t="s">
        <v>3082</v>
      </c>
      <c r="B2318" s="23">
        <v>113633.0</v>
      </c>
      <c r="C2318" s="7">
        <v>113633.0</v>
      </c>
      <c r="D2318" s="25">
        <v>0.0</v>
      </c>
      <c r="E2318" s="33"/>
    </row>
    <row r="2319" ht="15.75" hidden="1" customHeight="1">
      <c r="A2319" s="28" t="s">
        <v>3084</v>
      </c>
      <c r="B2319" s="23">
        <v>4878.0</v>
      </c>
      <c r="C2319" s="7">
        <v>4878.0</v>
      </c>
      <c r="D2319" s="25">
        <v>0.0</v>
      </c>
      <c r="E2319" s="33"/>
    </row>
    <row r="2320" ht="15.75" hidden="1" customHeight="1">
      <c r="A2320" s="28" t="s">
        <v>3085</v>
      </c>
      <c r="B2320" s="23">
        <v>19674.0</v>
      </c>
      <c r="C2320" s="7">
        <v>19674.0</v>
      </c>
      <c r="D2320" s="25">
        <v>0.0</v>
      </c>
      <c r="E2320" s="33"/>
    </row>
    <row r="2321" ht="15.75" hidden="1" customHeight="1">
      <c r="A2321" s="29" t="s">
        <v>3086</v>
      </c>
      <c r="B2321" s="23">
        <v>490493.5</v>
      </c>
      <c r="C2321" s="7">
        <v>490493.5</v>
      </c>
      <c r="D2321" s="25">
        <v>0.0</v>
      </c>
      <c r="E2321" s="33"/>
    </row>
    <row r="2322" ht="15.75" hidden="1" customHeight="1">
      <c r="A2322" s="30" t="s">
        <v>3087</v>
      </c>
      <c r="B2322" s="34">
        <v>30.5</v>
      </c>
      <c r="C2322" s="35">
        <v>30.5</v>
      </c>
      <c r="D2322" s="49">
        <v>0.0</v>
      </c>
      <c r="E2322" s="37"/>
    </row>
    <row r="2323" ht="15.75" hidden="1" customHeight="1"/>
    <row r="2324" ht="15.75" hidden="1" customHeight="1"/>
    <row r="2325" ht="15.75" hidden="1" customHeight="1">
      <c r="A2325" s="3" t="s">
        <v>3090</v>
      </c>
      <c r="B2325" s="4"/>
      <c r="C2325" s="4"/>
      <c r="D2325" s="4"/>
      <c r="E2325" s="5"/>
    </row>
    <row r="2326" ht="15.75" hidden="1" customHeight="1">
      <c r="A2326" s="8"/>
      <c r="B2326" s="9"/>
      <c r="C2326" s="9"/>
      <c r="D2326" s="9"/>
      <c r="E2326" s="10"/>
    </row>
    <row r="2327" ht="15.75" hidden="1" customHeight="1">
      <c r="A2327" s="3" t="s">
        <v>3061</v>
      </c>
      <c r="B2327" s="4"/>
      <c r="C2327" s="4"/>
      <c r="D2327" s="4"/>
      <c r="E2327" s="5"/>
    </row>
    <row r="2328" ht="15.75" hidden="1" customHeight="1">
      <c r="A2328" s="8"/>
      <c r="B2328" s="9"/>
      <c r="C2328" s="9"/>
      <c r="D2328" s="9"/>
      <c r="E2328" s="10"/>
    </row>
    <row r="2329" ht="15.75" hidden="1" customHeight="1">
      <c r="A2329" s="11">
        <v>45992.0</v>
      </c>
      <c r="B2329" s="4"/>
      <c r="C2329" s="12" t="s">
        <v>3062</v>
      </c>
      <c r="D2329" s="13">
        <v>45998.0</v>
      </c>
      <c r="E2329" s="5"/>
    </row>
    <row r="2330" ht="15.75" hidden="1" customHeight="1">
      <c r="A2330" s="8"/>
      <c r="B2330" s="9"/>
      <c r="C2330" s="14"/>
      <c r="D2330" s="9"/>
      <c r="E2330" s="10"/>
    </row>
    <row r="2331" ht="15.75" hidden="1" customHeight="1">
      <c r="A2331" s="44" t="s">
        <v>3898</v>
      </c>
      <c r="B2331" s="5"/>
      <c r="C2331" s="14"/>
      <c r="D2331" s="45" t="s">
        <v>3899</v>
      </c>
      <c r="E2331" s="5"/>
    </row>
    <row r="2332" ht="15.75" hidden="1" customHeight="1">
      <c r="A2332" s="8"/>
      <c r="B2332" s="10"/>
      <c r="C2332" s="14"/>
      <c r="D2332" s="9"/>
      <c r="E2332" s="10"/>
    </row>
    <row r="2333" ht="15.75" hidden="1" customHeight="1">
      <c r="A2333" s="17" t="s">
        <v>3063</v>
      </c>
      <c r="B2333" s="4"/>
      <c r="C2333" s="4"/>
      <c r="D2333" s="4"/>
      <c r="E2333" s="5"/>
    </row>
    <row r="2334" ht="15.75" hidden="1" customHeight="1">
      <c r="A2334" s="18" t="s">
        <v>3064</v>
      </c>
      <c r="B2334" s="19" t="s">
        <v>3065</v>
      </c>
      <c r="C2334" s="20" t="s">
        <v>3066</v>
      </c>
      <c r="D2334" s="19" t="s">
        <v>3067</v>
      </c>
      <c r="E2334" s="21" t="s">
        <v>13</v>
      </c>
    </row>
    <row r="2335" ht="15.75" hidden="1" customHeight="1">
      <c r="A2335" s="22" t="s">
        <v>3068</v>
      </c>
      <c r="B2335" s="23">
        <v>34817.0</v>
      </c>
      <c r="C2335" s="24">
        <v>34817.0</v>
      </c>
      <c r="D2335" s="25">
        <v>0.0</v>
      </c>
      <c r="E2335" s="33"/>
    </row>
    <row r="2336" ht="15.75" hidden="1" customHeight="1">
      <c r="A2336" s="22" t="s">
        <v>3069</v>
      </c>
      <c r="B2336" s="23">
        <v>37144.0</v>
      </c>
      <c r="C2336" s="24">
        <v>37144.0</v>
      </c>
      <c r="D2336" s="25">
        <v>0.0</v>
      </c>
      <c r="E2336" s="26"/>
    </row>
    <row r="2337" ht="15.75" hidden="1" customHeight="1">
      <c r="A2337" s="22" t="s">
        <v>3070</v>
      </c>
      <c r="B2337" s="23">
        <v>2400.0</v>
      </c>
      <c r="C2337" s="24">
        <v>2400.0</v>
      </c>
      <c r="D2337" s="25">
        <v>0.0</v>
      </c>
      <c r="E2337" s="33"/>
    </row>
    <row r="2338" ht="15.75" hidden="1" customHeight="1">
      <c r="A2338" s="22" t="s">
        <v>3072</v>
      </c>
      <c r="B2338" s="23">
        <v>0.0</v>
      </c>
      <c r="C2338" s="24"/>
      <c r="D2338" s="25">
        <v>0.0</v>
      </c>
      <c r="E2338" s="33"/>
    </row>
    <row r="2339" ht="15.75" hidden="1" customHeight="1">
      <c r="A2339" s="27" t="s">
        <v>3074</v>
      </c>
      <c r="B2339" s="23">
        <v>440.0</v>
      </c>
      <c r="C2339" s="24"/>
      <c r="D2339" s="25">
        <v>-440.0</v>
      </c>
      <c r="E2339" s="33"/>
    </row>
    <row r="2340" ht="15.75" hidden="1" customHeight="1">
      <c r="A2340" s="27" t="s">
        <v>3075</v>
      </c>
      <c r="B2340" s="23">
        <v>0.0</v>
      </c>
      <c r="C2340" s="24"/>
      <c r="D2340" s="25">
        <v>0.0</v>
      </c>
      <c r="E2340" s="26"/>
    </row>
    <row r="2341" ht="15.75" hidden="1" customHeight="1">
      <c r="A2341" s="27" t="s">
        <v>3077</v>
      </c>
      <c r="B2341" s="23">
        <v>655.0</v>
      </c>
      <c r="C2341" s="24">
        <v>655.0</v>
      </c>
      <c r="D2341" s="25">
        <v>0.0</v>
      </c>
      <c r="E2341" s="26" t="s">
        <v>4103</v>
      </c>
    </row>
    <row r="2342" ht="15.75" hidden="1" customHeight="1">
      <c r="A2342" s="27" t="s">
        <v>3078</v>
      </c>
      <c r="B2342" s="23">
        <v>6360.0</v>
      </c>
      <c r="C2342" s="24">
        <v>6800.0</v>
      </c>
      <c r="D2342" s="25">
        <v>440.0</v>
      </c>
      <c r="E2342" s="33"/>
    </row>
    <row r="2343" ht="15.75" hidden="1" customHeight="1">
      <c r="A2343" s="28" t="s">
        <v>3079</v>
      </c>
      <c r="B2343" s="23">
        <v>130098.0</v>
      </c>
      <c r="C2343" s="23">
        <v>130098.0</v>
      </c>
      <c r="D2343" s="25">
        <v>0.0</v>
      </c>
      <c r="E2343" s="33"/>
    </row>
    <row r="2344" ht="15.75" hidden="1" customHeight="1">
      <c r="A2344" s="28" t="s">
        <v>3080</v>
      </c>
      <c r="B2344" s="23">
        <v>34355.0</v>
      </c>
      <c r="C2344" s="7">
        <v>34355.0</v>
      </c>
      <c r="D2344" s="25">
        <v>0.0</v>
      </c>
      <c r="E2344" s="33"/>
    </row>
    <row r="2345" ht="15.75" hidden="1" customHeight="1">
      <c r="A2345" s="28" t="s">
        <v>3081</v>
      </c>
      <c r="B2345" s="23">
        <v>125744.0</v>
      </c>
      <c r="C2345" s="7">
        <v>125744.0</v>
      </c>
      <c r="D2345" s="25">
        <v>0.0</v>
      </c>
      <c r="E2345" s="33"/>
    </row>
    <row r="2346" ht="15.75" hidden="1" customHeight="1">
      <c r="A2346" s="28" t="s">
        <v>3082</v>
      </c>
      <c r="B2346" s="23">
        <v>113633.0</v>
      </c>
      <c r="C2346" s="7">
        <v>113633.0</v>
      </c>
      <c r="D2346" s="25">
        <v>0.0</v>
      </c>
      <c r="E2346" s="33"/>
    </row>
    <row r="2347" ht="15.75" hidden="1" customHeight="1">
      <c r="A2347" s="28" t="s">
        <v>3084</v>
      </c>
      <c r="B2347" s="23">
        <v>4878.0</v>
      </c>
      <c r="C2347" s="7">
        <v>4878.0</v>
      </c>
      <c r="D2347" s="25">
        <v>0.0</v>
      </c>
      <c r="E2347" s="33"/>
    </row>
    <row r="2348" ht="15.75" hidden="1" customHeight="1">
      <c r="A2348" s="28" t="s">
        <v>3085</v>
      </c>
      <c r="B2348" s="23">
        <v>19674.0</v>
      </c>
      <c r="C2348" s="7">
        <v>19674.0</v>
      </c>
      <c r="D2348" s="25">
        <v>0.0</v>
      </c>
      <c r="E2348" s="33"/>
    </row>
    <row r="2349" ht="15.75" hidden="1" customHeight="1">
      <c r="A2349" s="29" t="s">
        <v>3086</v>
      </c>
      <c r="B2349" s="23">
        <v>490493.5</v>
      </c>
      <c r="C2349" s="7">
        <v>490493.5</v>
      </c>
      <c r="D2349" s="25">
        <v>0.0</v>
      </c>
      <c r="E2349" s="33"/>
    </row>
    <row r="2350" ht="15.75" hidden="1" customHeight="1">
      <c r="A2350" s="30" t="s">
        <v>3087</v>
      </c>
      <c r="B2350" s="34">
        <v>30.5</v>
      </c>
      <c r="C2350" s="35">
        <v>30.5</v>
      </c>
      <c r="D2350" s="49">
        <v>0.0</v>
      </c>
      <c r="E2350" s="37"/>
    </row>
    <row r="2351" ht="15.75" hidden="1" customHeight="1"/>
    <row r="2352" ht="15.75" hidden="1" customHeight="1"/>
    <row r="2353" ht="15.75" hidden="1" customHeight="1">
      <c r="A2353" s="3" t="s">
        <v>3090</v>
      </c>
      <c r="B2353" s="4"/>
      <c r="C2353" s="4"/>
      <c r="D2353" s="4"/>
      <c r="E2353" s="5"/>
    </row>
    <row r="2354" ht="15.75" hidden="1" customHeight="1">
      <c r="A2354" s="8"/>
      <c r="B2354" s="9"/>
      <c r="C2354" s="9"/>
      <c r="D2354" s="9"/>
      <c r="E2354" s="10"/>
    </row>
    <row r="2355" ht="15.75" hidden="1" customHeight="1">
      <c r="A2355" s="3" t="s">
        <v>3061</v>
      </c>
      <c r="B2355" s="4"/>
      <c r="C2355" s="4"/>
      <c r="D2355" s="4"/>
      <c r="E2355" s="5"/>
    </row>
    <row r="2356" ht="15.75" hidden="1" customHeight="1">
      <c r="A2356" s="8"/>
      <c r="B2356" s="9"/>
      <c r="C2356" s="9"/>
      <c r="D2356" s="9"/>
      <c r="E2356" s="10"/>
    </row>
    <row r="2357" ht="15.75" hidden="1" customHeight="1">
      <c r="A2357" s="11">
        <v>45999.0</v>
      </c>
      <c r="B2357" s="4"/>
      <c r="C2357" s="12" t="s">
        <v>3062</v>
      </c>
      <c r="D2357" s="13">
        <v>46005.0</v>
      </c>
      <c r="E2357" s="5"/>
    </row>
    <row r="2358" ht="15.75" hidden="1" customHeight="1">
      <c r="A2358" s="8"/>
      <c r="B2358" s="9"/>
      <c r="C2358" s="14"/>
      <c r="D2358" s="9"/>
      <c r="E2358" s="10"/>
    </row>
    <row r="2359" ht="15.75" hidden="1" customHeight="1">
      <c r="A2359" s="44" t="s">
        <v>3898</v>
      </c>
      <c r="B2359" s="5"/>
      <c r="C2359" s="14"/>
      <c r="D2359" s="45" t="s">
        <v>3899</v>
      </c>
      <c r="E2359" s="5"/>
    </row>
    <row r="2360" ht="15.75" hidden="1" customHeight="1">
      <c r="A2360" s="8"/>
      <c r="B2360" s="10"/>
      <c r="C2360" s="14"/>
      <c r="D2360" s="9"/>
      <c r="E2360" s="10"/>
    </row>
    <row r="2361" ht="15.75" hidden="1" customHeight="1">
      <c r="A2361" s="17" t="s">
        <v>3063</v>
      </c>
      <c r="B2361" s="4"/>
      <c r="C2361" s="4"/>
      <c r="D2361" s="4"/>
      <c r="E2361" s="5"/>
    </row>
    <row r="2362" ht="15.75" hidden="1" customHeight="1">
      <c r="A2362" s="18" t="s">
        <v>3064</v>
      </c>
      <c r="B2362" s="19" t="s">
        <v>3065</v>
      </c>
      <c r="C2362" s="20" t="s">
        <v>3066</v>
      </c>
      <c r="D2362" s="19" t="s">
        <v>3067</v>
      </c>
      <c r="E2362" s="21" t="s">
        <v>13</v>
      </c>
    </row>
    <row r="2363" ht="15.75" hidden="1" customHeight="1">
      <c r="A2363" s="22" t="s">
        <v>3068</v>
      </c>
      <c r="B2363" s="23">
        <v>32322.0</v>
      </c>
      <c r="C2363" s="24">
        <v>32322.0</v>
      </c>
      <c r="D2363" s="25">
        <v>0.0</v>
      </c>
      <c r="E2363" s="33"/>
    </row>
    <row r="2364" ht="15.75" hidden="1" customHeight="1">
      <c r="A2364" s="22" t="s">
        <v>3069</v>
      </c>
      <c r="B2364" s="23">
        <v>34137.0</v>
      </c>
      <c r="C2364" s="24">
        <v>34137.0</v>
      </c>
      <c r="D2364" s="25">
        <v>0.0</v>
      </c>
      <c r="E2364" s="26"/>
    </row>
    <row r="2365" ht="15.75" hidden="1" customHeight="1">
      <c r="A2365" s="22" t="s">
        <v>3070</v>
      </c>
      <c r="B2365" s="23">
        <v>640.0</v>
      </c>
      <c r="C2365" s="24">
        <v>640.0</v>
      </c>
      <c r="D2365" s="25">
        <v>0.0</v>
      </c>
      <c r="E2365" s="33"/>
    </row>
    <row r="2366" ht="15.75" hidden="1" customHeight="1">
      <c r="A2366" s="22" t="s">
        <v>3072</v>
      </c>
      <c r="B2366" s="23">
        <v>0.0</v>
      </c>
      <c r="C2366" s="24"/>
      <c r="D2366" s="25">
        <v>0.0</v>
      </c>
      <c r="E2366" s="33"/>
    </row>
    <row r="2367" ht="15.75" hidden="1" customHeight="1">
      <c r="A2367" s="27" t="s">
        <v>3074</v>
      </c>
      <c r="B2367" s="23">
        <v>360.0</v>
      </c>
      <c r="C2367" s="24">
        <v>360.0</v>
      </c>
      <c r="D2367" s="25">
        <v>0.0</v>
      </c>
      <c r="E2367" s="33" t="s">
        <v>4104</v>
      </c>
    </row>
    <row r="2368" ht="15.75" hidden="1" customHeight="1">
      <c r="A2368" s="27" t="s">
        <v>3075</v>
      </c>
      <c r="B2368" s="23">
        <v>145.0</v>
      </c>
      <c r="C2368" s="24">
        <v>145.0</v>
      </c>
      <c r="D2368" s="25">
        <v>0.0</v>
      </c>
      <c r="E2368" s="26"/>
    </row>
    <row r="2369" ht="15.75" hidden="1" customHeight="1">
      <c r="A2369" s="27" t="s">
        <v>3077</v>
      </c>
      <c r="B2369" s="23">
        <v>627.0</v>
      </c>
      <c r="C2369" s="24">
        <v>560.0</v>
      </c>
      <c r="D2369" s="25">
        <v>-67.0</v>
      </c>
      <c r="E2369" s="26" t="s">
        <v>4105</v>
      </c>
    </row>
    <row r="2370" ht="15.75" hidden="1" customHeight="1">
      <c r="A2370" s="27" t="s">
        <v>3078</v>
      </c>
      <c r="B2370" s="23">
        <v>4440.0</v>
      </c>
      <c r="C2370" s="24">
        <v>4480.0</v>
      </c>
      <c r="D2370" s="25">
        <v>40.0</v>
      </c>
      <c r="E2370" s="33"/>
    </row>
    <row r="2371" ht="15.75" hidden="1" customHeight="1">
      <c r="A2371" s="28" t="s">
        <v>3079</v>
      </c>
      <c r="B2371" s="23">
        <v>150565.0</v>
      </c>
      <c r="C2371" s="23">
        <v>150565.0</v>
      </c>
      <c r="D2371" s="25">
        <v>0.0</v>
      </c>
      <c r="E2371" s="33"/>
    </row>
    <row r="2372" ht="15.75" hidden="1" customHeight="1">
      <c r="A2372" s="28" t="s">
        <v>3080</v>
      </c>
      <c r="B2372" s="23">
        <v>43128.0</v>
      </c>
      <c r="C2372" s="7">
        <v>43920.0</v>
      </c>
      <c r="D2372" s="25">
        <v>792.0</v>
      </c>
      <c r="E2372" s="33"/>
    </row>
    <row r="2373" ht="15.75" hidden="1" customHeight="1">
      <c r="A2373" s="28" t="s">
        <v>3081</v>
      </c>
      <c r="B2373" s="23">
        <v>163358.0</v>
      </c>
      <c r="C2373" s="7">
        <v>163358.0</v>
      </c>
      <c r="D2373" s="25">
        <v>0.0</v>
      </c>
      <c r="E2373" s="33"/>
    </row>
    <row r="2374" ht="15.75" hidden="1" customHeight="1">
      <c r="A2374" s="28" t="s">
        <v>3082</v>
      </c>
      <c r="B2374" s="23">
        <v>122939.0</v>
      </c>
      <c r="C2374" s="7">
        <v>123383.0</v>
      </c>
      <c r="D2374" s="25">
        <v>444.0</v>
      </c>
      <c r="E2374" s="33"/>
    </row>
    <row r="2375" ht="15.75" hidden="1" customHeight="1">
      <c r="A2375" s="28" t="s">
        <v>3084</v>
      </c>
      <c r="B2375" s="23">
        <v>9639.0</v>
      </c>
      <c r="C2375" s="7">
        <v>9639.0</v>
      </c>
      <c r="D2375" s="25">
        <v>0.0</v>
      </c>
      <c r="E2375" s="33"/>
    </row>
    <row r="2376" ht="15.75" hidden="1" customHeight="1">
      <c r="A2376" s="28" t="s">
        <v>3085</v>
      </c>
      <c r="B2376" s="23">
        <v>16446.0</v>
      </c>
      <c r="C2376" s="7">
        <v>16446.0</v>
      </c>
      <c r="D2376" s="25">
        <v>0.0</v>
      </c>
      <c r="E2376" s="33"/>
    </row>
    <row r="2377" ht="15.75" hidden="1" customHeight="1">
      <c r="A2377" s="29" t="s">
        <v>3086</v>
      </c>
      <c r="B2377" s="23">
        <v>562290.7</v>
      </c>
      <c r="C2377" s="7">
        <v>563526.7</v>
      </c>
      <c r="D2377" s="25">
        <v>1236.0</v>
      </c>
      <c r="E2377" s="33"/>
    </row>
    <row r="2378" ht="15.75" hidden="1" customHeight="1">
      <c r="A2378" s="30" t="s">
        <v>3087</v>
      </c>
      <c r="B2378" s="34">
        <v>9.30000000000291</v>
      </c>
      <c r="C2378" s="35">
        <v>-17.699999999953434</v>
      </c>
      <c r="D2378" s="49">
        <v>-26.999999999956344</v>
      </c>
      <c r="E2378" s="37"/>
    </row>
    <row r="2379" ht="15.75" hidden="1" customHeight="1"/>
    <row r="2380" ht="15.75" hidden="1" customHeight="1"/>
    <row r="2381" ht="15.75" hidden="1" customHeight="1">
      <c r="A2381" s="3" t="s">
        <v>3090</v>
      </c>
      <c r="B2381" s="4"/>
      <c r="C2381" s="4"/>
      <c r="D2381" s="4"/>
      <c r="E2381" s="5"/>
    </row>
    <row r="2382" ht="15.75" hidden="1" customHeight="1">
      <c r="A2382" s="8"/>
      <c r="B2382" s="9"/>
      <c r="C2382" s="9"/>
      <c r="D2382" s="9"/>
      <c r="E2382" s="10"/>
    </row>
    <row r="2383" ht="15.75" hidden="1" customHeight="1">
      <c r="A2383" s="3" t="s">
        <v>3061</v>
      </c>
      <c r="B2383" s="4"/>
      <c r="C2383" s="4"/>
      <c r="D2383" s="4"/>
      <c r="E2383" s="5"/>
    </row>
    <row r="2384" ht="15.75" hidden="1" customHeight="1">
      <c r="A2384" s="8"/>
      <c r="B2384" s="9"/>
      <c r="C2384" s="9"/>
      <c r="D2384" s="9"/>
      <c r="E2384" s="10"/>
    </row>
    <row r="2385" ht="15.75" hidden="1" customHeight="1">
      <c r="A2385" s="11">
        <v>45999.0</v>
      </c>
      <c r="B2385" s="4"/>
      <c r="C2385" s="12" t="s">
        <v>3062</v>
      </c>
      <c r="D2385" s="13">
        <v>46005.0</v>
      </c>
      <c r="E2385" s="5"/>
    </row>
    <row r="2386" ht="15.75" hidden="1" customHeight="1">
      <c r="A2386" s="8"/>
      <c r="B2386" s="9"/>
      <c r="C2386" s="14"/>
      <c r="D2386" s="9"/>
      <c r="E2386" s="10"/>
    </row>
    <row r="2387" ht="15.75" hidden="1" customHeight="1">
      <c r="A2387" s="44" t="s">
        <v>3898</v>
      </c>
      <c r="B2387" s="5"/>
      <c r="C2387" s="14"/>
      <c r="D2387" s="45" t="s">
        <v>3899</v>
      </c>
      <c r="E2387" s="5"/>
    </row>
    <row r="2388" ht="15.75" hidden="1" customHeight="1">
      <c r="A2388" s="8"/>
      <c r="B2388" s="10"/>
      <c r="C2388" s="14"/>
      <c r="D2388" s="9"/>
      <c r="E2388" s="10"/>
    </row>
    <row r="2389" ht="15.75" hidden="1" customHeight="1">
      <c r="A2389" s="17" t="s">
        <v>3063</v>
      </c>
      <c r="B2389" s="4"/>
      <c r="C2389" s="4"/>
      <c r="D2389" s="4"/>
      <c r="E2389" s="5"/>
    </row>
    <row r="2390" ht="15.75" hidden="1" customHeight="1">
      <c r="A2390" s="18" t="s">
        <v>3064</v>
      </c>
      <c r="B2390" s="19" t="s">
        <v>3065</v>
      </c>
      <c r="C2390" s="20" t="s">
        <v>3066</v>
      </c>
      <c r="D2390" s="19" t="s">
        <v>3067</v>
      </c>
      <c r="E2390" s="21" t="s">
        <v>13</v>
      </c>
    </row>
    <row r="2391" ht="15.75" hidden="1" customHeight="1">
      <c r="A2391" s="22" t="s">
        <v>3068</v>
      </c>
      <c r="B2391" s="23">
        <v>32322.0</v>
      </c>
      <c r="C2391" s="24">
        <v>32322.0</v>
      </c>
      <c r="D2391" s="25">
        <v>0.0</v>
      </c>
      <c r="E2391" s="33"/>
    </row>
    <row r="2392" ht="15.75" hidden="1" customHeight="1">
      <c r="A2392" s="22" t="s">
        <v>3069</v>
      </c>
      <c r="B2392" s="23">
        <v>34137.0</v>
      </c>
      <c r="C2392" s="24">
        <v>34137.0</v>
      </c>
      <c r="D2392" s="25">
        <v>0.0</v>
      </c>
      <c r="E2392" s="26"/>
    </row>
    <row r="2393" ht="15.75" hidden="1" customHeight="1">
      <c r="A2393" s="22" t="s">
        <v>3070</v>
      </c>
      <c r="B2393" s="23">
        <v>640.0</v>
      </c>
      <c r="C2393" s="24">
        <v>640.0</v>
      </c>
      <c r="D2393" s="25">
        <v>0.0</v>
      </c>
      <c r="E2393" s="33"/>
    </row>
    <row r="2394" ht="15.75" hidden="1" customHeight="1">
      <c r="A2394" s="22" t="s">
        <v>3072</v>
      </c>
      <c r="B2394" s="23">
        <v>0.0</v>
      </c>
      <c r="C2394" s="24"/>
      <c r="D2394" s="25">
        <v>0.0</v>
      </c>
      <c r="E2394" s="33"/>
    </row>
    <row r="2395" ht="15.75" hidden="1" customHeight="1">
      <c r="A2395" s="27" t="s">
        <v>3074</v>
      </c>
      <c r="B2395" s="23">
        <v>360.0</v>
      </c>
      <c r="C2395" s="24">
        <v>360.0</v>
      </c>
      <c r="D2395" s="25">
        <v>0.0</v>
      </c>
      <c r="E2395" s="33" t="s">
        <v>4104</v>
      </c>
    </row>
    <row r="2396" ht="15.75" hidden="1" customHeight="1">
      <c r="A2396" s="27" t="s">
        <v>3075</v>
      </c>
      <c r="B2396" s="23">
        <v>145.0</v>
      </c>
      <c r="C2396" s="24">
        <v>145.0</v>
      </c>
      <c r="D2396" s="25">
        <v>0.0</v>
      </c>
      <c r="E2396" s="26"/>
    </row>
    <row r="2397" ht="15.75" hidden="1" customHeight="1">
      <c r="A2397" s="27" t="s">
        <v>3077</v>
      </c>
      <c r="B2397" s="23">
        <v>627.0</v>
      </c>
      <c r="C2397" s="24">
        <v>560.0</v>
      </c>
      <c r="D2397" s="25">
        <v>-67.0</v>
      </c>
      <c r="E2397" s="26" t="s">
        <v>4105</v>
      </c>
    </row>
    <row r="2398" ht="15.75" hidden="1" customHeight="1">
      <c r="A2398" s="27" t="s">
        <v>3078</v>
      </c>
      <c r="B2398" s="23">
        <v>4440.0</v>
      </c>
      <c r="C2398" s="24">
        <v>4480.0</v>
      </c>
      <c r="D2398" s="25">
        <v>40.0</v>
      </c>
      <c r="E2398" s="33"/>
    </row>
    <row r="2399" ht="15.75" hidden="1" customHeight="1">
      <c r="A2399" s="28" t="s">
        <v>3079</v>
      </c>
      <c r="B2399" s="23">
        <v>150565.0</v>
      </c>
      <c r="C2399" s="23">
        <v>150565.0</v>
      </c>
      <c r="D2399" s="25">
        <v>0.0</v>
      </c>
      <c r="E2399" s="33"/>
    </row>
    <row r="2400" ht="15.75" hidden="1" customHeight="1">
      <c r="A2400" s="28" t="s">
        <v>3080</v>
      </c>
      <c r="B2400" s="23">
        <v>43128.0</v>
      </c>
      <c r="C2400" s="7">
        <v>43920.0</v>
      </c>
      <c r="D2400" s="25">
        <v>792.0</v>
      </c>
      <c r="E2400" s="33"/>
    </row>
    <row r="2401" ht="15.75" hidden="1" customHeight="1">
      <c r="A2401" s="28" t="s">
        <v>3081</v>
      </c>
      <c r="B2401" s="23">
        <v>163358.0</v>
      </c>
      <c r="C2401" s="7">
        <v>163358.0</v>
      </c>
      <c r="D2401" s="25">
        <v>0.0</v>
      </c>
      <c r="E2401" s="33"/>
    </row>
    <row r="2402" ht="15.75" hidden="1" customHeight="1">
      <c r="A2402" s="28" t="s">
        <v>3082</v>
      </c>
      <c r="B2402" s="23">
        <v>122939.0</v>
      </c>
      <c r="C2402" s="7">
        <v>123383.0</v>
      </c>
      <c r="D2402" s="25">
        <v>444.0</v>
      </c>
      <c r="E2402" s="33"/>
    </row>
    <row r="2403" ht="15.75" hidden="1" customHeight="1">
      <c r="A2403" s="28" t="s">
        <v>3084</v>
      </c>
      <c r="B2403" s="23">
        <v>9639.0</v>
      </c>
      <c r="C2403" s="7">
        <v>9639.0</v>
      </c>
      <c r="D2403" s="25">
        <v>0.0</v>
      </c>
      <c r="E2403" s="33"/>
    </row>
    <row r="2404" ht="15.75" hidden="1" customHeight="1">
      <c r="A2404" s="28" t="s">
        <v>3085</v>
      </c>
      <c r="B2404" s="23">
        <v>16446.0</v>
      </c>
      <c r="C2404" s="7">
        <v>16446.0</v>
      </c>
      <c r="D2404" s="25">
        <v>0.0</v>
      </c>
      <c r="E2404" s="33"/>
    </row>
    <row r="2405" ht="15.75" hidden="1" customHeight="1">
      <c r="A2405" s="29" t="s">
        <v>3086</v>
      </c>
      <c r="B2405" s="23">
        <v>562290.7</v>
      </c>
      <c r="C2405" s="7">
        <v>563526.7</v>
      </c>
      <c r="D2405" s="25">
        <v>1236.0</v>
      </c>
      <c r="E2405" s="33"/>
    </row>
    <row r="2406" ht="15.75" hidden="1" customHeight="1">
      <c r="A2406" s="30" t="s">
        <v>3087</v>
      </c>
      <c r="B2406" s="34">
        <v>9.30000000000291</v>
      </c>
      <c r="C2406" s="35">
        <v>-17.699999999953434</v>
      </c>
      <c r="D2406" s="49">
        <v>-26.999999999956344</v>
      </c>
      <c r="E2406" s="37"/>
    </row>
    <row r="2407" ht="15.75" hidden="1" customHeight="1"/>
    <row r="2408" ht="15.75" hidden="1" customHeight="1"/>
    <row r="2409" ht="15.75" hidden="1" customHeight="1">
      <c r="A2409" s="3" t="s">
        <v>3090</v>
      </c>
      <c r="B2409" s="4"/>
      <c r="C2409" s="4"/>
      <c r="D2409" s="4"/>
      <c r="E2409" s="5"/>
    </row>
    <row r="2410" ht="15.75" hidden="1" customHeight="1">
      <c r="A2410" s="8"/>
      <c r="B2410" s="9"/>
      <c r="C2410" s="9"/>
      <c r="D2410" s="9"/>
      <c r="E2410" s="10"/>
    </row>
    <row r="2411" ht="15.75" hidden="1" customHeight="1">
      <c r="A2411" s="3" t="s">
        <v>3061</v>
      </c>
      <c r="B2411" s="4"/>
      <c r="C2411" s="4"/>
      <c r="D2411" s="4"/>
      <c r="E2411" s="5"/>
    </row>
    <row r="2412" ht="15.75" hidden="1" customHeight="1">
      <c r="A2412" s="8"/>
      <c r="B2412" s="9"/>
      <c r="C2412" s="9"/>
      <c r="D2412" s="9"/>
      <c r="E2412" s="10"/>
    </row>
    <row r="2413" ht="15.75" hidden="1" customHeight="1">
      <c r="A2413" s="11">
        <v>46006.0</v>
      </c>
      <c r="B2413" s="4"/>
      <c r="C2413" s="12" t="s">
        <v>3062</v>
      </c>
      <c r="D2413" s="13">
        <v>46012.0</v>
      </c>
      <c r="E2413" s="5"/>
    </row>
    <row r="2414" ht="15.75" hidden="1" customHeight="1">
      <c r="A2414" s="8"/>
      <c r="B2414" s="9"/>
      <c r="C2414" s="14"/>
      <c r="D2414" s="9"/>
      <c r="E2414" s="10"/>
    </row>
    <row r="2415" ht="15.75" hidden="1" customHeight="1">
      <c r="A2415" s="44" t="s">
        <v>3898</v>
      </c>
      <c r="B2415" s="5"/>
      <c r="C2415" s="14"/>
      <c r="D2415" s="45" t="s">
        <v>3899</v>
      </c>
      <c r="E2415" s="5"/>
    </row>
    <row r="2416" ht="15.75" hidden="1" customHeight="1">
      <c r="A2416" s="8"/>
      <c r="B2416" s="10"/>
      <c r="C2416" s="14"/>
      <c r="D2416" s="9"/>
      <c r="E2416" s="10"/>
    </row>
    <row r="2417" ht="15.75" hidden="1" customHeight="1">
      <c r="A2417" s="17" t="s">
        <v>3063</v>
      </c>
      <c r="B2417" s="4"/>
      <c r="C2417" s="4"/>
      <c r="D2417" s="4"/>
      <c r="E2417" s="5"/>
    </row>
    <row r="2418" ht="15.75" hidden="1" customHeight="1">
      <c r="A2418" s="18" t="s">
        <v>3064</v>
      </c>
      <c r="B2418" s="19" t="s">
        <v>3065</v>
      </c>
      <c r="C2418" s="20" t="s">
        <v>3066</v>
      </c>
      <c r="D2418" s="19" t="s">
        <v>3067</v>
      </c>
      <c r="E2418" s="21" t="s">
        <v>13</v>
      </c>
    </row>
    <row r="2419" ht="15.75" hidden="1" customHeight="1">
      <c r="A2419" s="22" t="s">
        <v>3068</v>
      </c>
      <c r="B2419" s="23">
        <v>37575.0</v>
      </c>
      <c r="C2419" s="24">
        <v>37575.0</v>
      </c>
      <c r="D2419" s="25">
        <v>0.0</v>
      </c>
      <c r="E2419" s="33"/>
    </row>
    <row r="2420" ht="15.75" hidden="1" customHeight="1">
      <c r="A2420" s="22" t="s">
        <v>3069</v>
      </c>
      <c r="B2420" s="23">
        <v>35927.0</v>
      </c>
      <c r="C2420" s="24">
        <v>35927.0</v>
      </c>
      <c r="D2420" s="25">
        <v>0.0</v>
      </c>
      <c r="E2420" s="26"/>
    </row>
    <row r="2421" ht="15.75" hidden="1" customHeight="1">
      <c r="A2421" s="22" t="s">
        <v>3070</v>
      </c>
      <c r="B2421" s="23">
        <v>1540.0</v>
      </c>
      <c r="C2421" s="24">
        <v>1540.0</v>
      </c>
      <c r="D2421" s="25">
        <v>0.0</v>
      </c>
      <c r="E2421" s="33"/>
    </row>
    <row r="2422" ht="15.75" hidden="1" customHeight="1">
      <c r="A2422" s="22" t="s">
        <v>3072</v>
      </c>
      <c r="B2422" s="23">
        <v>0.0</v>
      </c>
      <c r="C2422" s="24"/>
      <c r="D2422" s="25">
        <v>0.0</v>
      </c>
      <c r="E2422" s="33"/>
    </row>
    <row r="2423" ht="15.75" hidden="1" customHeight="1">
      <c r="A2423" s="27" t="s">
        <v>3074</v>
      </c>
      <c r="B2423" s="23">
        <v>1600.0</v>
      </c>
      <c r="C2423" s="24"/>
      <c r="D2423" s="25">
        <v>-1600.0</v>
      </c>
      <c r="E2423" s="33"/>
    </row>
    <row r="2424" ht="15.75" hidden="1" customHeight="1">
      <c r="A2424" s="27" t="s">
        <v>3075</v>
      </c>
      <c r="B2424" s="23">
        <v>0.0</v>
      </c>
      <c r="C2424" s="24"/>
      <c r="D2424" s="25">
        <v>0.0</v>
      </c>
      <c r="E2424" s="26"/>
    </row>
    <row r="2425" ht="15.75" hidden="1" customHeight="1">
      <c r="A2425" s="27" t="s">
        <v>3077</v>
      </c>
      <c r="B2425" s="23">
        <v>1033.0</v>
      </c>
      <c r="C2425" s="24">
        <v>1033.0</v>
      </c>
      <c r="D2425" s="25">
        <v>0.0</v>
      </c>
      <c r="E2425" s="26" t="s">
        <v>4106</v>
      </c>
    </row>
    <row r="2426" ht="15.75" hidden="1" customHeight="1">
      <c r="A2426" s="27" t="s">
        <v>3078</v>
      </c>
      <c r="B2426" s="23">
        <v>4600.0</v>
      </c>
      <c r="C2426" s="24">
        <v>6240.0</v>
      </c>
      <c r="D2426" s="25">
        <v>1640.0</v>
      </c>
      <c r="E2426" s="33"/>
    </row>
    <row r="2427" ht="15.75" hidden="1" customHeight="1">
      <c r="A2427" s="28" t="s">
        <v>3079</v>
      </c>
      <c r="B2427" s="23">
        <v>140901.0</v>
      </c>
      <c r="C2427" s="23">
        <v>140901.0</v>
      </c>
      <c r="D2427" s="25">
        <v>0.0</v>
      </c>
      <c r="E2427" s="33"/>
    </row>
    <row r="2428" ht="15.75" hidden="1" customHeight="1">
      <c r="A2428" s="28" t="s">
        <v>3080</v>
      </c>
      <c r="B2428" s="23">
        <v>45961.0</v>
      </c>
      <c r="C2428" s="7">
        <v>45961.0</v>
      </c>
      <c r="D2428" s="25">
        <v>0.0</v>
      </c>
      <c r="E2428" s="33"/>
    </row>
    <row r="2429" ht="15.75" hidden="1" customHeight="1">
      <c r="A2429" s="28" t="s">
        <v>3081</v>
      </c>
      <c r="B2429" s="23">
        <v>173192.0</v>
      </c>
      <c r="C2429" s="7">
        <v>173192.0</v>
      </c>
      <c r="D2429" s="25">
        <v>0.0</v>
      </c>
      <c r="E2429" s="33"/>
    </row>
    <row r="2430" ht="15.75" hidden="1" customHeight="1">
      <c r="A2430" s="28" t="s">
        <v>3082</v>
      </c>
      <c r="B2430" s="23">
        <v>140334.0</v>
      </c>
      <c r="C2430" s="7">
        <v>140334.0</v>
      </c>
      <c r="D2430" s="25">
        <v>0.0</v>
      </c>
      <c r="E2430" s="33"/>
    </row>
    <row r="2431" ht="15.75" hidden="1" customHeight="1">
      <c r="A2431" s="28" t="s">
        <v>3084</v>
      </c>
      <c r="B2431" s="23">
        <v>7789.0</v>
      </c>
      <c r="C2431" s="7">
        <v>7789.0</v>
      </c>
      <c r="D2431" s="25">
        <v>0.0</v>
      </c>
      <c r="E2431" s="33"/>
    </row>
    <row r="2432" ht="15.75" hidden="1" customHeight="1">
      <c r="A2432" s="28" t="s">
        <v>3085</v>
      </c>
      <c r="B2432" s="23">
        <v>17068.0</v>
      </c>
      <c r="C2432" s="7">
        <v>17068.0</v>
      </c>
      <c r="D2432" s="25">
        <v>0.0</v>
      </c>
      <c r="E2432" s="33"/>
    </row>
    <row r="2433" ht="15.75" hidden="1" customHeight="1">
      <c r="A2433" s="29" t="s">
        <v>3086</v>
      </c>
      <c r="B2433" s="23">
        <v>590439.0</v>
      </c>
      <c r="C2433" s="7">
        <v>590439.0</v>
      </c>
      <c r="D2433" s="25">
        <v>0.0</v>
      </c>
      <c r="E2433" s="33"/>
    </row>
    <row r="2434" ht="15.75" hidden="1" customHeight="1">
      <c r="A2434" s="30" t="s">
        <v>3087</v>
      </c>
      <c r="B2434" s="34">
        <v>13.0</v>
      </c>
      <c r="C2434" s="35">
        <v>53.0</v>
      </c>
      <c r="D2434" s="49">
        <v>40.0</v>
      </c>
      <c r="E2434" s="37"/>
    </row>
    <row r="2435" ht="15.75" hidden="1" customHeight="1"/>
    <row r="2436" ht="15.75" hidden="1" customHeight="1"/>
    <row r="2437" ht="15.75" hidden="1" customHeight="1">
      <c r="A2437" s="3" t="s">
        <v>3090</v>
      </c>
      <c r="B2437" s="4"/>
      <c r="C2437" s="4"/>
      <c r="D2437" s="4"/>
      <c r="E2437" s="5"/>
    </row>
    <row r="2438" ht="15.75" hidden="1" customHeight="1">
      <c r="A2438" s="8"/>
      <c r="B2438" s="9"/>
      <c r="C2438" s="9"/>
      <c r="D2438" s="9"/>
      <c r="E2438" s="10"/>
    </row>
    <row r="2439" ht="15.75" hidden="1" customHeight="1">
      <c r="A2439" s="3" t="s">
        <v>3061</v>
      </c>
      <c r="B2439" s="4"/>
      <c r="C2439" s="4"/>
      <c r="D2439" s="4"/>
      <c r="E2439" s="5"/>
    </row>
    <row r="2440" ht="15.75" hidden="1" customHeight="1">
      <c r="A2440" s="8"/>
      <c r="B2440" s="9"/>
      <c r="C2440" s="9"/>
      <c r="D2440" s="9"/>
      <c r="E2440" s="10"/>
    </row>
    <row r="2441" ht="15.75" hidden="1" customHeight="1">
      <c r="A2441" s="11">
        <v>46013.0</v>
      </c>
      <c r="B2441" s="4"/>
      <c r="C2441" s="12" t="s">
        <v>3062</v>
      </c>
      <c r="D2441" s="13">
        <v>46019.0</v>
      </c>
      <c r="E2441" s="5"/>
    </row>
    <row r="2442" ht="15.75" hidden="1" customHeight="1">
      <c r="A2442" s="8"/>
      <c r="B2442" s="9"/>
      <c r="C2442" s="14"/>
      <c r="D2442" s="9"/>
      <c r="E2442" s="10"/>
    </row>
    <row r="2443" ht="15.75" hidden="1" customHeight="1">
      <c r="A2443" s="44" t="s">
        <v>3898</v>
      </c>
      <c r="B2443" s="5"/>
      <c r="C2443" s="14"/>
      <c r="D2443" s="45" t="s">
        <v>3899</v>
      </c>
      <c r="E2443" s="5"/>
    </row>
    <row r="2444" ht="15.75" hidden="1" customHeight="1">
      <c r="A2444" s="8"/>
      <c r="B2444" s="10"/>
      <c r="C2444" s="14"/>
      <c r="D2444" s="9"/>
      <c r="E2444" s="10"/>
    </row>
    <row r="2445" ht="15.75" hidden="1" customHeight="1">
      <c r="A2445" s="17" t="s">
        <v>3063</v>
      </c>
      <c r="B2445" s="4"/>
      <c r="C2445" s="4"/>
      <c r="D2445" s="4"/>
      <c r="E2445" s="5"/>
    </row>
    <row r="2446" ht="15.75" hidden="1" customHeight="1">
      <c r="A2446" s="18" t="s">
        <v>3064</v>
      </c>
      <c r="B2446" s="19" t="s">
        <v>3065</v>
      </c>
      <c r="C2446" s="20" t="s">
        <v>3066</v>
      </c>
      <c r="D2446" s="19" t="s">
        <v>3067</v>
      </c>
      <c r="E2446" s="21" t="s">
        <v>13</v>
      </c>
    </row>
    <row r="2447" ht="15.75" hidden="1" customHeight="1">
      <c r="A2447" s="22" t="s">
        <v>3068</v>
      </c>
      <c r="B2447" s="23">
        <v>29745.0</v>
      </c>
      <c r="C2447" s="24">
        <v>29745.0</v>
      </c>
      <c r="D2447" s="25">
        <v>0.0</v>
      </c>
      <c r="E2447" s="33"/>
    </row>
    <row r="2448" ht="15.75" hidden="1" customHeight="1">
      <c r="A2448" s="22" t="s">
        <v>3069</v>
      </c>
      <c r="B2448" s="23">
        <v>19236.0</v>
      </c>
      <c r="C2448" s="24">
        <v>19236.0</v>
      </c>
      <c r="D2448" s="25">
        <v>0.0</v>
      </c>
      <c r="E2448" s="26"/>
    </row>
    <row r="2449" ht="15.75" hidden="1" customHeight="1">
      <c r="A2449" s="22" t="s">
        <v>3070</v>
      </c>
      <c r="B2449" s="23">
        <v>0.0</v>
      </c>
      <c r="C2449" s="24"/>
      <c r="D2449" s="25">
        <v>0.0</v>
      </c>
      <c r="E2449" s="33"/>
    </row>
    <row r="2450" ht="15.75" hidden="1" customHeight="1">
      <c r="A2450" s="22" t="s">
        <v>3072</v>
      </c>
      <c r="B2450" s="23">
        <v>0.0</v>
      </c>
      <c r="C2450" s="24"/>
      <c r="D2450" s="25">
        <v>0.0</v>
      </c>
      <c r="E2450" s="33"/>
    </row>
    <row r="2451" ht="15.75" hidden="1" customHeight="1">
      <c r="A2451" s="27" t="s">
        <v>3074</v>
      </c>
      <c r="B2451" s="23">
        <v>920.0</v>
      </c>
      <c r="C2451" s="24"/>
      <c r="D2451" s="25">
        <v>-920.0</v>
      </c>
      <c r="E2451" s="33"/>
    </row>
    <row r="2452" ht="15.75" hidden="1" customHeight="1">
      <c r="A2452" s="27" t="s">
        <v>3075</v>
      </c>
      <c r="B2452" s="23">
        <v>51.0</v>
      </c>
      <c r="C2452" s="24">
        <v>51.0</v>
      </c>
      <c r="D2452" s="25">
        <v>0.0</v>
      </c>
      <c r="E2452" s="26"/>
    </row>
    <row r="2453" ht="15.75" hidden="1" customHeight="1">
      <c r="A2453" s="27" t="s">
        <v>3077</v>
      </c>
      <c r="B2453" s="23">
        <v>350.0</v>
      </c>
      <c r="C2453" s="24">
        <v>350.0</v>
      </c>
      <c r="D2453" s="25">
        <v>0.0</v>
      </c>
      <c r="E2453" s="26" t="s">
        <v>4107</v>
      </c>
    </row>
    <row r="2454" ht="15.75" hidden="1" customHeight="1">
      <c r="A2454" s="27" t="s">
        <v>3078</v>
      </c>
      <c r="B2454" s="23">
        <v>2480.0</v>
      </c>
      <c r="C2454" s="24">
        <v>3400.0</v>
      </c>
      <c r="D2454" s="25">
        <v>920.0</v>
      </c>
      <c r="E2454" s="33"/>
    </row>
    <row r="2455" ht="15.75" hidden="1" customHeight="1">
      <c r="A2455" s="28" t="s">
        <v>3079</v>
      </c>
      <c r="B2455" s="23">
        <v>64360.0</v>
      </c>
      <c r="C2455" s="23">
        <v>64360.0</v>
      </c>
      <c r="D2455" s="25">
        <v>0.0</v>
      </c>
      <c r="E2455" s="33"/>
    </row>
    <row r="2456" ht="15.75" hidden="1" customHeight="1">
      <c r="A2456" s="28" t="s">
        <v>3080</v>
      </c>
      <c r="B2456" s="23">
        <v>15964.0</v>
      </c>
      <c r="C2456" s="7">
        <v>15635.0</v>
      </c>
      <c r="D2456" s="25">
        <v>-329.0</v>
      </c>
      <c r="E2456" s="33"/>
    </row>
    <row r="2457" ht="15.75" hidden="1" customHeight="1">
      <c r="A2457" s="28" t="s">
        <v>3081</v>
      </c>
      <c r="B2457" s="23">
        <v>79101.0</v>
      </c>
      <c r="C2457" s="7">
        <v>79101.0</v>
      </c>
      <c r="D2457" s="25">
        <v>0.0</v>
      </c>
      <c r="E2457" s="33"/>
    </row>
    <row r="2458" ht="15.75" hidden="1" customHeight="1">
      <c r="A2458" s="28" t="s">
        <v>3082</v>
      </c>
      <c r="B2458" s="23">
        <v>70590.0</v>
      </c>
      <c r="C2458" s="7">
        <v>70590.0</v>
      </c>
      <c r="D2458" s="25">
        <v>0.0</v>
      </c>
      <c r="E2458" s="33"/>
    </row>
    <row r="2459" ht="15.75" hidden="1" customHeight="1">
      <c r="A2459" s="28" t="s">
        <v>3084</v>
      </c>
      <c r="B2459" s="23">
        <v>2670.0</v>
      </c>
      <c r="C2459" s="7">
        <v>2670.0</v>
      </c>
      <c r="D2459" s="25">
        <v>0.0</v>
      </c>
      <c r="E2459" s="33"/>
    </row>
    <row r="2460" ht="15.75" hidden="1" customHeight="1">
      <c r="A2460" s="28" t="s">
        <v>3085</v>
      </c>
      <c r="B2460" s="23">
        <v>14329.0</v>
      </c>
      <c r="C2460" s="7">
        <v>14329.0</v>
      </c>
      <c r="D2460" s="25">
        <v>0.0</v>
      </c>
      <c r="E2460" s="33"/>
    </row>
    <row r="2461" ht="15.75" hidden="1" customHeight="1">
      <c r="A2461" s="29" t="s">
        <v>3086</v>
      </c>
      <c r="B2461" s="23">
        <v>285458.5</v>
      </c>
      <c r="C2461" s="7">
        <v>285129.5</v>
      </c>
      <c r="D2461" s="25">
        <v>-329.0</v>
      </c>
      <c r="E2461" s="33"/>
    </row>
    <row r="2462" ht="15.75" hidden="1" customHeight="1">
      <c r="A2462" s="30" t="s">
        <v>3087</v>
      </c>
      <c r="B2462" s="34">
        <v>8.5</v>
      </c>
      <c r="C2462" s="35">
        <v>8.5</v>
      </c>
      <c r="D2462" s="49">
        <v>0.0</v>
      </c>
      <c r="E2462" s="37"/>
    </row>
    <row r="2463" ht="15.75" hidden="1" customHeight="1"/>
    <row r="2464" ht="15.75" hidden="1" customHeight="1"/>
    <row r="2465" ht="15.75" hidden="1" customHeight="1">
      <c r="A2465" s="3" t="s">
        <v>3090</v>
      </c>
      <c r="B2465" s="4"/>
      <c r="C2465" s="4"/>
      <c r="D2465" s="4"/>
      <c r="E2465" s="5"/>
    </row>
    <row r="2466" ht="15.75" hidden="1" customHeight="1">
      <c r="A2466" s="8"/>
      <c r="B2466" s="9"/>
      <c r="C2466" s="9"/>
      <c r="D2466" s="9"/>
      <c r="E2466" s="10"/>
    </row>
    <row r="2467" ht="15.75" hidden="1" customHeight="1">
      <c r="A2467" s="3" t="s">
        <v>3061</v>
      </c>
      <c r="B2467" s="4"/>
      <c r="C2467" s="4"/>
      <c r="D2467" s="4"/>
      <c r="E2467" s="5"/>
    </row>
    <row r="2468" ht="15.75" hidden="1" customHeight="1">
      <c r="A2468" s="8"/>
      <c r="B2468" s="9"/>
      <c r="C2468" s="9"/>
      <c r="D2468" s="9"/>
      <c r="E2468" s="10"/>
    </row>
    <row r="2469" ht="15.75" hidden="1" customHeight="1">
      <c r="A2469" s="11">
        <v>46020.0</v>
      </c>
      <c r="B2469" s="4"/>
      <c r="C2469" s="12" t="s">
        <v>3062</v>
      </c>
      <c r="D2469" s="13">
        <v>46022.0</v>
      </c>
      <c r="E2469" s="5"/>
    </row>
    <row r="2470" ht="15.75" hidden="1" customHeight="1">
      <c r="A2470" s="8"/>
      <c r="B2470" s="9"/>
      <c r="C2470" s="14"/>
      <c r="D2470" s="9"/>
      <c r="E2470" s="10"/>
    </row>
    <row r="2471" ht="15.75" hidden="1" customHeight="1">
      <c r="A2471" s="44" t="s">
        <v>3898</v>
      </c>
      <c r="B2471" s="5"/>
      <c r="C2471" s="14"/>
      <c r="D2471" s="45" t="s">
        <v>3901</v>
      </c>
      <c r="E2471" s="5"/>
    </row>
    <row r="2472" ht="15.75" hidden="1" customHeight="1">
      <c r="A2472" s="8"/>
      <c r="B2472" s="10"/>
      <c r="C2472" s="14"/>
      <c r="D2472" s="9"/>
      <c r="E2472" s="10"/>
    </row>
    <row r="2473" ht="15.75" hidden="1" customHeight="1">
      <c r="A2473" s="17" t="s">
        <v>3063</v>
      </c>
      <c r="B2473" s="4"/>
      <c r="C2473" s="4"/>
      <c r="D2473" s="4"/>
      <c r="E2473" s="5"/>
    </row>
    <row r="2474" ht="15.75" hidden="1" customHeight="1">
      <c r="A2474" s="18" t="s">
        <v>3064</v>
      </c>
      <c r="B2474" s="19" t="s">
        <v>3065</v>
      </c>
      <c r="C2474" s="20" t="s">
        <v>3066</v>
      </c>
      <c r="D2474" s="19" t="s">
        <v>3067</v>
      </c>
      <c r="E2474" s="21" t="s">
        <v>13</v>
      </c>
    </row>
    <row r="2475" ht="15.75" hidden="1" customHeight="1">
      <c r="A2475" s="22" t="s">
        <v>3068</v>
      </c>
      <c r="B2475" s="23">
        <v>18505.0</v>
      </c>
      <c r="C2475" s="24">
        <v>18505.0</v>
      </c>
      <c r="D2475" s="25">
        <v>0.0</v>
      </c>
      <c r="E2475" s="33"/>
    </row>
    <row r="2476" ht="15.75" hidden="1" customHeight="1">
      <c r="A2476" s="22" t="s">
        <v>3069</v>
      </c>
      <c r="B2476" s="23">
        <v>14580.0</v>
      </c>
      <c r="C2476" s="24">
        <v>14580.0</v>
      </c>
      <c r="D2476" s="25">
        <v>0.0</v>
      </c>
      <c r="E2476" s="26"/>
    </row>
    <row r="2477" ht="15.75" hidden="1" customHeight="1">
      <c r="A2477" s="22" t="s">
        <v>3070</v>
      </c>
      <c r="B2477" s="23">
        <v>400.0</v>
      </c>
      <c r="C2477" s="24">
        <v>400.0</v>
      </c>
      <c r="D2477" s="25">
        <v>0.0</v>
      </c>
      <c r="E2477" s="33"/>
    </row>
    <row r="2478" ht="15.75" hidden="1" customHeight="1">
      <c r="A2478" s="22" t="s">
        <v>3072</v>
      </c>
      <c r="B2478" s="23">
        <v>0.0</v>
      </c>
      <c r="C2478" s="24"/>
      <c r="D2478" s="25">
        <v>0.0</v>
      </c>
      <c r="E2478" s="33"/>
    </row>
    <row r="2479" ht="15.75" hidden="1" customHeight="1">
      <c r="A2479" s="27" t="s">
        <v>3074</v>
      </c>
      <c r="B2479" s="23">
        <v>0.0</v>
      </c>
      <c r="C2479" s="24"/>
      <c r="D2479" s="25">
        <v>0.0</v>
      </c>
      <c r="E2479" s="33"/>
    </row>
    <row r="2480" ht="15.75" hidden="1" customHeight="1">
      <c r="A2480" s="27" t="s">
        <v>3075</v>
      </c>
      <c r="B2480" s="23">
        <v>0.0</v>
      </c>
      <c r="C2480" s="24"/>
      <c r="D2480" s="25">
        <v>0.0</v>
      </c>
      <c r="E2480" s="26"/>
    </row>
    <row r="2481" ht="15.75" hidden="1" customHeight="1">
      <c r="A2481" s="27" t="s">
        <v>3077</v>
      </c>
      <c r="B2481" s="23">
        <v>480.0</v>
      </c>
      <c r="C2481" s="24"/>
      <c r="D2481" s="25">
        <v>-480.0</v>
      </c>
      <c r="E2481" s="26"/>
    </row>
    <row r="2482" ht="15.75" hidden="1" customHeight="1">
      <c r="A2482" s="27" t="s">
        <v>3078</v>
      </c>
      <c r="B2482" s="23">
        <v>1000.0</v>
      </c>
      <c r="C2482" s="24">
        <v>1480.0</v>
      </c>
      <c r="D2482" s="25">
        <v>480.0</v>
      </c>
      <c r="E2482" s="33"/>
    </row>
    <row r="2483" ht="15.75" hidden="1" customHeight="1">
      <c r="A2483" s="28" t="s">
        <v>3079</v>
      </c>
      <c r="B2483" s="23">
        <v>40093.0</v>
      </c>
      <c r="C2483" s="23">
        <v>40093.0</v>
      </c>
      <c r="D2483" s="25">
        <v>0.0</v>
      </c>
      <c r="E2483" s="33"/>
    </row>
    <row r="2484" ht="15.75" hidden="1" customHeight="1">
      <c r="A2484" s="28" t="s">
        <v>3080</v>
      </c>
      <c r="B2484" s="23">
        <v>19713.0</v>
      </c>
      <c r="C2484" s="7">
        <v>19713.0</v>
      </c>
      <c r="D2484" s="25">
        <v>0.0</v>
      </c>
      <c r="E2484" s="33"/>
    </row>
    <row r="2485" ht="15.75" hidden="1" customHeight="1">
      <c r="A2485" s="28" t="s">
        <v>3081</v>
      </c>
      <c r="B2485" s="23">
        <v>69923.0</v>
      </c>
      <c r="C2485" s="7">
        <v>68821.0</v>
      </c>
      <c r="D2485" s="25">
        <v>-1102.0</v>
      </c>
      <c r="E2485" s="33"/>
    </row>
    <row r="2486" ht="15.75" hidden="1" customHeight="1">
      <c r="A2486" s="28" t="s">
        <v>3082</v>
      </c>
      <c r="B2486" s="23">
        <v>47907.0</v>
      </c>
      <c r="C2486" s="7">
        <v>47907.0</v>
      </c>
      <c r="D2486" s="25">
        <v>0.0</v>
      </c>
      <c r="E2486" s="33"/>
    </row>
    <row r="2487" ht="15.75" hidden="1" customHeight="1">
      <c r="A2487" s="28" t="s">
        <v>3084</v>
      </c>
      <c r="B2487" s="23">
        <v>2759.0</v>
      </c>
      <c r="C2487" s="7">
        <v>2759.0</v>
      </c>
      <c r="D2487" s="25">
        <v>0.0</v>
      </c>
      <c r="E2487" s="33"/>
    </row>
    <row r="2488" ht="15.75" hidden="1" customHeight="1">
      <c r="A2488" s="28" t="s">
        <v>3085</v>
      </c>
      <c r="B2488" s="23">
        <v>12129.0</v>
      </c>
      <c r="C2488" s="7">
        <v>11601.0</v>
      </c>
      <c r="D2488" s="25">
        <v>-528.0</v>
      </c>
      <c r="E2488" s="33"/>
    </row>
    <row r="2489" ht="15.75" hidden="1" customHeight="1">
      <c r="A2489" s="29" t="s">
        <v>3086</v>
      </c>
      <c r="B2489" s="23">
        <v>215353.5</v>
      </c>
      <c r="C2489" s="7">
        <v>213723.5</v>
      </c>
      <c r="D2489" s="25">
        <v>-1630.0</v>
      </c>
      <c r="E2489" s="33"/>
    </row>
    <row r="2490" ht="15.75" hidden="1" customHeight="1">
      <c r="A2490" s="30" t="s">
        <v>3087</v>
      </c>
      <c r="B2490" s="34">
        <v>6.5</v>
      </c>
      <c r="C2490" s="35">
        <v>534.5</v>
      </c>
      <c r="D2490" s="49">
        <v>528.0</v>
      </c>
      <c r="E2490" s="37"/>
    </row>
    <row r="2491" ht="15.75" hidden="1" customHeight="1"/>
    <row r="2492" ht="15.75" hidden="1" customHeight="1"/>
    <row r="2493" ht="15.75" hidden="1" customHeight="1">
      <c r="A2493" s="3" t="s">
        <v>3090</v>
      </c>
      <c r="B2493" s="4"/>
      <c r="C2493" s="4"/>
      <c r="D2493" s="4"/>
      <c r="E2493" s="5"/>
    </row>
    <row r="2494" ht="15.75" hidden="1" customHeight="1">
      <c r="A2494" s="8"/>
      <c r="B2494" s="9"/>
      <c r="C2494" s="9"/>
      <c r="D2494" s="9"/>
      <c r="E2494" s="10"/>
    </row>
    <row r="2495" ht="15.75" hidden="1" customHeight="1">
      <c r="A2495" s="3" t="s">
        <v>3061</v>
      </c>
      <c r="B2495" s="4"/>
      <c r="C2495" s="4"/>
      <c r="D2495" s="4"/>
      <c r="E2495" s="5"/>
    </row>
    <row r="2496" ht="15.75" hidden="1" customHeight="1">
      <c r="A2496" s="8"/>
      <c r="B2496" s="9"/>
      <c r="C2496" s="9"/>
      <c r="D2496" s="9"/>
      <c r="E2496" s="10"/>
    </row>
    <row r="2497" ht="15.75" hidden="1" customHeight="1">
      <c r="A2497" s="11">
        <v>46023.0</v>
      </c>
      <c r="B2497" s="4"/>
      <c r="C2497" s="12" t="s">
        <v>3062</v>
      </c>
      <c r="D2497" s="13">
        <v>46026.0</v>
      </c>
      <c r="E2497" s="5"/>
    </row>
    <row r="2498" ht="15.75" hidden="1" customHeight="1">
      <c r="A2498" s="8"/>
      <c r="B2498" s="9"/>
      <c r="C2498" s="14"/>
      <c r="D2498" s="9"/>
      <c r="E2498" s="10"/>
    </row>
    <row r="2499" ht="15.75" hidden="1" customHeight="1">
      <c r="A2499" s="44" t="s">
        <v>3913</v>
      </c>
      <c r="B2499" s="5"/>
      <c r="C2499" s="14"/>
      <c r="D2499" s="45" t="s">
        <v>3899</v>
      </c>
      <c r="E2499" s="5"/>
    </row>
    <row r="2500" ht="15.75" hidden="1" customHeight="1">
      <c r="A2500" s="8"/>
      <c r="B2500" s="10"/>
      <c r="C2500" s="14"/>
      <c r="D2500" s="9"/>
      <c r="E2500" s="10"/>
    </row>
    <row r="2501" ht="15.75" hidden="1" customHeight="1">
      <c r="A2501" s="17" t="s">
        <v>3063</v>
      </c>
      <c r="B2501" s="4"/>
      <c r="C2501" s="4"/>
      <c r="D2501" s="4"/>
      <c r="E2501" s="5"/>
    </row>
    <row r="2502" ht="15.75" hidden="1" customHeight="1">
      <c r="A2502" s="18" t="s">
        <v>3064</v>
      </c>
      <c r="B2502" s="19" t="s">
        <v>3065</v>
      </c>
      <c r="C2502" s="20" t="s">
        <v>3066</v>
      </c>
      <c r="D2502" s="19" t="s">
        <v>3067</v>
      </c>
      <c r="E2502" s="21" t="s">
        <v>13</v>
      </c>
    </row>
    <row r="2503" ht="15.75" hidden="1" customHeight="1">
      <c r="A2503" s="22" t="s">
        <v>3068</v>
      </c>
      <c r="B2503" s="23">
        <v>26235.0</v>
      </c>
      <c r="C2503" s="24">
        <v>26235.0</v>
      </c>
      <c r="D2503" s="25">
        <v>0.0</v>
      </c>
      <c r="E2503" s="33"/>
    </row>
    <row r="2504" ht="15.75" hidden="1" customHeight="1">
      <c r="A2504" s="22" t="s">
        <v>3069</v>
      </c>
      <c r="B2504" s="23">
        <v>18208.0</v>
      </c>
      <c r="C2504" s="24">
        <v>18208.0</v>
      </c>
      <c r="D2504" s="25">
        <v>0.0</v>
      </c>
      <c r="E2504" s="26"/>
    </row>
    <row r="2505" ht="15.75" hidden="1" customHeight="1">
      <c r="A2505" s="22" t="s">
        <v>3070</v>
      </c>
      <c r="B2505" s="23">
        <v>600.0</v>
      </c>
      <c r="C2505" s="24">
        <v>600.0</v>
      </c>
      <c r="D2505" s="25">
        <v>0.0</v>
      </c>
      <c r="E2505" s="33"/>
    </row>
    <row r="2506" ht="15.75" hidden="1" customHeight="1">
      <c r="A2506" s="22" t="s">
        <v>3072</v>
      </c>
      <c r="B2506" s="23">
        <v>0.0</v>
      </c>
      <c r="C2506" s="24"/>
      <c r="D2506" s="25">
        <v>0.0</v>
      </c>
      <c r="E2506" s="33"/>
    </row>
    <row r="2507" ht="15.75" hidden="1" customHeight="1">
      <c r="A2507" s="27" t="s">
        <v>3074</v>
      </c>
      <c r="B2507" s="23">
        <v>0.0</v>
      </c>
      <c r="C2507" s="24"/>
      <c r="D2507" s="25">
        <v>0.0</v>
      </c>
      <c r="E2507" s="33"/>
    </row>
    <row r="2508" ht="15.75" hidden="1" customHeight="1">
      <c r="A2508" s="27" t="s">
        <v>3075</v>
      </c>
      <c r="B2508" s="23">
        <v>2750.0</v>
      </c>
      <c r="C2508" s="24">
        <v>2770.0</v>
      </c>
      <c r="D2508" s="25">
        <v>20.0</v>
      </c>
      <c r="E2508" s="26"/>
    </row>
    <row r="2509" ht="15.75" hidden="1" customHeight="1">
      <c r="A2509" s="27" t="s">
        <v>3077</v>
      </c>
      <c r="B2509" s="23">
        <v>827.0</v>
      </c>
      <c r="C2509" s="24">
        <v>800.0</v>
      </c>
      <c r="D2509" s="25">
        <v>-27.0</v>
      </c>
      <c r="E2509" s="26"/>
    </row>
    <row r="2510" ht="15.75" hidden="1" customHeight="1">
      <c r="A2510" s="27" t="s">
        <v>3078</v>
      </c>
      <c r="B2510" s="23">
        <v>3080.0</v>
      </c>
      <c r="C2510" s="24">
        <v>3080.0</v>
      </c>
      <c r="D2510" s="25">
        <v>0.0</v>
      </c>
      <c r="E2510" s="33"/>
    </row>
    <row r="2511" ht="15.75" hidden="1" customHeight="1">
      <c r="A2511" s="28" t="s">
        <v>3079</v>
      </c>
      <c r="B2511" s="23">
        <v>90820.0</v>
      </c>
      <c r="C2511" s="23">
        <v>90820.0</v>
      </c>
      <c r="D2511" s="25">
        <v>0.0</v>
      </c>
      <c r="E2511" s="33"/>
    </row>
    <row r="2512" ht="15.75" hidden="1" customHeight="1">
      <c r="A2512" s="28" t="s">
        <v>3080</v>
      </c>
      <c r="B2512" s="23">
        <v>20167.0</v>
      </c>
      <c r="C2512" s="7">
        <v>20167.0</v>
      </c>
      <c r="D2512" s="25">
        <v>0.0</v>
      </c>
      <c r="E2512" s="33"/>
    </row>
    <row r="2513" ht="15.75" hidden="1" customHeight="1">
      <c r="A2513" s="28" t="s">
        <v>3081</v>
      </c>
      <c r="B2513" s="23">
        <v>78334.0</v>
      </c>
      <c r="C2513" s="7">
        <v>78334.0</v>
      </c>
      <c r="D2513" s="25">
        <v>0.0</v>
      </c>
      <c r="E2513" s="33"/>
    </row>
    <row r="2514" ht="15.75" hidden="1" customHeight="1">
      <c r="A2514" s="28" t="s">
        <v>3082</v>
      </c>
      <c r="B2514" s="23">
        <v>58226.0</v>
      </c>
      <c r="C2514" s="7">
        <v>58619.0</v>
      </c>
      <c r="D2514" s="25">
        <v>393.0</v>
      </c>
      <c r="E2514" s="33"/>
    </row>
    <row r="2515" ht="15.75" hidden="1" customHeight="1">
      <c r="A2515" s="28" t="s">
        <v>3084</v>
      </c>
      <c r="B2515" s="23">
        <v>5064.0</v>
      </c>
      <c r="C2515" s="7">
        <v>5064.0</v>
      </c>
      <c r="D2515" s="25">
        <v>0.0</v>
      </c>
      <c r="E2515" s="33"/>
    </row>
    <row r="2516" ht="15.75" hidden="1" customHeight="1">
      <c r="A2516" s="28" t="s">
        <v>3085</v>
      </c>
      <c r="B2516" s="23">
        <v>18728.0</v>
      </c>
      <c r="C2516" s="7">
        <v>18728.0</v>
      </c>
      <c r="D2516" s="25">
        <v>0.0</v>
      </c>
      <c r="E2516" s="33"/>
    </row>
    <row r="2517" ht="15.75" hidden="1" customHeight="1">
      <c r="A2517" s="29" t="s">
        <v>3086</v>
      </c>
      <c r="B2517" s="23">
        <v>304297.7</v>
      </c>
      <c r="C2517" s="7">
        <v>304690.7</v>
      </c>
      <c r="D2517" s="25">
        <v>393.0</v>
      </c>
      <c r="E2517" s="33"/>
    </row>
    <row r="2518" ht="15.75" hidden="1" customHeight="1">
      <c r="A2518" s="30" t="s">
        <v>3087</v>
      </c>
      <c r="B2518" s="34">
        <v>13.30000000000291</v>
      </c>
      <c r="C2518" s="35">
        <v>6.2999999999883585</v>
      </c>
      <c r="D2518" s="49">
        <v>-7.000000000014552</v>
      </c>
      <c r="E2518" s="37"/>
    </row>
    <row r="2519" ht="15.75" hidden="1" customHeight="1"/>
    <row r="2520" ht="15.75" hidden="1" customHeight="1"/>
    <row r="2521" ht="15.75" hidden="1" customHeight="1">
      <c r="A2521" s="3" t="s">
        <v>3090</v>
      </c>
      <c r="B2521" s="4"/>
      <c r="C2521" s="4"/>
      <c r="D2521" s="4"/>
      <c r="E2521" s="5"/>
    </row>
    <row r="2522" ht="15.75" hidden="1" customHeight="1">
      <c r="A2522" s="8"/>
      <c r="B2522" s="9"/>
      <c r="C2522" s="9"/>
      <c r="D2522" s="9"/>
      <c r="E2522" s="10"/>
    </row>
    <row r="2523" ht="15.75" hidden="1" customHeight="1">
      <c r="A2523" s="3" t="s">
        <v>3061</v>
      </c>
      <c r="B2523" s="4"/>
      <c r="C2523" s="4"/>
      <c r="D2523" s="4"/>
      <c r="E2523" s="5"/>
    </row>
    <row r="2524" ht="15.75" hidden="1" customHeight="1">
      <c r="A2524" s="8"/>
      <c r="B2524" s="9"/>
      <c r="C2524" s="9"/>
      <c r="D2524" s="9"/>
      <c r="E2524" s="10"/>
    </row>
    <row r="2525" ht="15.75" hidden="1" customHeight="1">
      <c r="A2525" s="11">
        <v>46027.0</v>
      </c>
      <c r="B2525" s="4"/>
      <c r="C2525" s="12" t="s">
        <v>3062</v>
      </c>
      <c r="D2525" s="13">
        <v>46033.0</v>
      </c>
      <c r="E2525" s="5"/>
    </row>
    <row r="2526" ht="15.75" hidden="1" customHeight="1">
      <c r="A2526" s="8"/>
      <c r="B2526" s="9"/>
      <c r="C2526" s="14"/>
      <c r="D2526" s="9"/>
      <c r="E2526" s="10"/>
    </row>
    <row r="2527" ht="15.75" hidden="1" customHeight="1">
      <c r="A2527" s="44" t="s">
        <v>3898</v>
      </c>
      <c r="B2527" s="5"/>
      <c r="C2527" s="14"/>
      <c r="D2527" s="45" t="s">
        <v>3899</v>
      </c>
      <c r="E2527" s="5"/>
    </row>
    <row r="2528" ht="15.75" hidden="1" customHeight="1">
      <c r="A2528" s="8"/>
      <c r="B2528" s="10"/>
      <c r="C2528" s="14"/>
      <c r="D2528" s="9"/>
      <c r="E2528" s="10"/>
    </row>
    <row r="2529" ht="15.75" hidden="1" customHeight="1">
      <c r="A2529" s="17" t="s">
        <v>3063</v>
      </c>
      <c r="B2529" s="4"/>
      <c r="C2529" s="4"/>
      <c r="D2529" s="4"/>
      <c r="E2529" s="5"/>
    </row>
    <row r="2530" ht="15.75" hidden="1" customHeight="1">
      <c r="A2530" s="18" t="s">
        <v>3064</v>
      </c>
      <c r="B2530" s="19" t="s">
        <v>3065</v>
      </c>
      <c r="C2530" s="20" t="s">
        <v>3066</v>
      </c>
      <c r="D2530" s="19" t="s">
        <v>3067</v>
      </c>
      <c r="E2530" s="21" t="s">
        <v>13</v>
      </c>
    </row>
    <row r="2531" ht="15.75" hidden="1" customHeight="1">
      <c r="A2531" s="22" t="s">
        <v>3068</v>
      </c>
      <c r="B2531" s="23">
        <v>26054.0</v>
      </c>
      <c r="C2531" s="24">
        <v>26054.0</v>
      </c>
      <c r="D2531" s="25">
        <v>0.0</v>
      </c>
      <c r="E2531" s="33"/>
    </row>
    <row r="2532" ht="15.75" hidden="1" customHeight="1">
      <c r="A2532" s="22" t="s">
        <v>3069</v>
      </c>
      <c r="B2532" s="23">
        <v>34966.0</v>
      </c>
      <c r="C2532" s="24">
        <v>34966.0</v>
      </c>
      <c r="D2532" s="25">
        <v>0.0</v>
      </c>
      <c r="E2532" s="26"/>
    </row>
    <row r="2533" ht="15.75" hidden="1" customHeight="1">
      <c r="A2533" s="22" t="s">
        <v>3070</v>
      </c>
      <c r="B2533" s="23">
        <v>700.0</v>
      </c>
      <c r="C2533" s="24">
        <v>700.0</v>
      </c>
      <c r="D2533" s="25">
        <v>0.0</v>
      </c>
      <c r="E2533" s="33"/>
    </row>
    <row r="2534" ht="15.75" hidden="1" customHeight="1">
      <c r="A2534" s="22" t="s">
        <v>3072</v>
      </c>
      <c r="B2534" s="23">
        <v>0.0</v>
      </c>
      <c r="C2534" s="24"/>
      <c r="D2534" s="25">
        <v>0.0</v>
      </c>
      <c r="E2534" s="33"/>
    </row>
    <row r="2535" ht="15.75" hidden="1" customHeight="1">
      <c r="A2535" s="27" t="s">
        <v>3074</v>
      </c>
      <c r="B2535" s="23">
        <v>0.0</v>
      </c>
      <c r="C2535" s="24"/>
      <c r="D2535" s="25">
        <v>0.0</v>
      </c>
      <c r="E2535" s="33"/>
    </row>
    <row r="2536" ht="15.75" hidden="1" customHeight="1">
      <c r="A2536" s="27" t="s">
        <v>3075</v>
      </c>
      <c r="B2536" s="23">
        <v>0.0</v>
      </c>
      <c r="C2536" s="24"/>
      <c r="D2536" s="25">
        <v>0.0</v>
      </c>
      <c r="E2536" s="26"/>
    </row>
    <row r="2537" ht="15.75" hidden="1" customHeight="1">
      <c r="A2537" s="27" t="s">
        <v>3077</v>
      </c>
      <c r="B2537" s="23">
        <v>1086.0</v>
      </c>
      <c r="C2537" s="24">
        <v>1086.0</v>
      </c>
      <c r="D2537" s="25">
        <v>0.0</v>
      </c>
      <c r="E2537" s="26" t="s">
        <v>4108</v>
      </c>
    </row>
    <row r="2538" ht="15.75" hidden="1" customHeight="1">
      <c r="A2538" s="27" t="s">
        <v>3078</v>
      </c>
      <c r="B2538" s="23">
        <v>3640.0</v>
      </c>
      <c r="C2538" s="24">
        <v>3640.0</v>
      </c>
      <c r="D2538" s="25">
        <v>0.0</v>
      </c>
      <c r="E2538" s="33"/>
    </row>
    <row r="2539" ht="15.75" hidden="1" customHeight="1">
      <c r="A2539" s="28" t="s">
        <v>3079</v>
      </c>
      <c r="B2539" s="23">
        <v>120030.0</v>
      </c>
      <c r="C2539" s="23">
        <v>120030.0</v>
      </c>
      <c r="D2539" s="25">
        <v>0.0</v>
      </c>
      <c r="E2539" s="33"/>
    </row>
    <row r="2540" ht="15.75" hidden="1" customHeight="1">
      <c r="A2540" s="28" t="s">
        <v>3080</v>
      </c>
      <c r="B2540" s="23">
        <v>31073.0</v>
      </c>
      <c r="C2540" s="7">
        <v>31073.0</v>
      </c>
      <c r="D2540" s="25">
        <v>0.0</v>
      </c>
      <c r="E2540" s="33"/>
    </row>
    <row r="2541" ht="15.75" hidden="1" customHeight="1">
      <c r="A2541" s="28" t="s">
        <v>3081</v>
      </c>
      <c r="B2541" s="23">
        <v>117268.0</v>
      </c>
      <c r="C2541" s="7">
        <v>116917.0</v>
      </c>
      <c r="D2541" s="25">
        <v>-351.0</v>
      </c>
      <c r="E2541" s="33"/>
    </row>
    <row r="2542" ht="15.75" hidden="1" customHeight="1">
      <c r="A2542" s="28" t="s">
        <v>3082</v>
      </c>
      <c r="B2542" s="23">
        <v>116465.5</v>
      </c>
      <c r="C2542" s="7">
        <v>116465.5</v>
      </c>
      <c r="D2542" s="25">
        <v>0.0</v>
      </c>
      <c r="E2542" s="33"/>
    </row>
    <row r="2543" ht="15.75" hidden="1" customHeight="1">
      <c r="A2543" s="28" t="s">
        <v>3084</v>
      </c>
      <c r="B2543" s="23">
        <v>10347.0</v>
      </c>
      <c r="C2543" s="7">
        <v>10347.0</v>
      </c>
      <c r="D2543" s="25">
        <v>0.0</v>
      </c>
      <c r="E2543" s="33"/>
    </row>
    <row r="2544" ht="15.75" hidden="1" customHeight="1">
      <c r="A2544" s="28" t="s">
        <v>3085</v>
      </c>
      <c r="B2544" s="23">
        <v>12785.0</v>
      </c>
      <c r="C2544" s="7">
        <v>12785.0</v>
      </c>
      <c r="D2544" s="25">
        <v>0.0</v>
      </c>
      <c r="E2544" s="33"/>
    </row>
    <row r="2545" ht="15.75" hidden="1" customHeight="1">
      <c r="A2545" s="29" t="s">
        <v>3086</v>
      </c>
      <c r="B2545" s="23">
        <v>461622.5</v>
      </c>
      <c r="C2545" s="7">
        <v>461271.5</v>
      </c>
      <c r="D2545" s="25">
        <v>-351.0</v>
      </c>
      <c r="E2545" s="33"/>
    </row>
    <row r="2546" ht="15.75" hidden="1" customHeight="1">
      <c r="A2546" s="30" t="s">
        <v>3087</v>
      </c>
      <c r="B2546" s="34">
        <v>7.0</v>
      </c>
      <c r="C2546" s="35">
        <v>7.0</v>
      </c>
      <c r="D2546" s="49">
        <v>0.0</v>
      </c>
      <c r="E2546" s="37"/>
    </row>
    <row r="2547" ht="15.75" hidden="1" customHeight="1"/>
    <row r="2548" ht="15.75" hidden="1" customHeight="1"/>
    <row r="2549" ht="15.75" hidden="1" customHeight="1">
      <c r="A2549" s="3" t="s">
        <v>3090</v>
      </c>
      <c r="B2549" s="4"/>
      <c r="C2549" s="4"/>
      <c r="D2549" s="4"/>
      <c r="E2549" s="5"/>
    </row>
    <row r="2550" ht="15.75" hidden="1" customHeight="1">
      <c r="A2550" s="8"/>
      <c r="B2550" s="9"/>
      <c r="C2550" s="9"/>
      <c r="D2550" s="9"/>
      <c r="E2550" s="10"/>
    </row>
    <row r="2551" ht="15.75" hidden="1" customHeight="1">
      <c r="A2551" s="3" t="s">
        <v>3061</v>
      </c>
      <c r="B2551" s="4"/>
      <c r="C2551" s="4"/>
      <c r="D2551" s="4"/>
      <c r="E2551" s="5"/>
    </row>
    <row r="2552" ht="15.75" hidden="1" customHeight="1">
      <c r="A2552" s="8"/>
      <c r="B2552" s="9"/>
      <c r="C2552" s="9"/>
      <c r="D2552" s="9"/>
      <c r="E2552" s="10"/>
    </row>
    <row r="2553" ht="15.75" hidden="1" customHeight="1">
      <c r="A2553" s="11">
        <v>46034.0</v>
      </c>
      <c r="B2553" s="4"/>
      <c r="C2553" s="12" t="s">
        <v>3062</v>
      </c>
      <c r="D2553" s="13">
        <v>46040.0</v>
      </c>
      <c r="E2553" s="5"/>
    </row>
    <row r="2554" ht="15.75" hidden="1" customHeight="1">
      <c r="A2554" s="8"/>
      <c r="B2554" s="9"/>
      <c r="C2554" s="14"/>
      <c r="D2554" s="9"/>
      <c r="E2554" s="10"/>
    </row>
    <row r="2555" ht="15.75" hidden="1" customHeight="1">
      <c r="A2555" s="44" t="s">
        <v>3898</v>
      </c>
      <c r="B2555" s="5"/>
      <c r="C2555" s="14"/>
      <c r="D2555" s="45" t="s">
        <v>3899</v>
      </c>
      <c r="E2555" s="5"/>
    </row>
    <row r="2556" ht="15.75" hidden="1" customHeight="1">
      <c r="A2556" s="8"/>
      <c r="B2556" s="10"/>
      <c r="C2556" s="14"/>
      <c r="D2556" s="9"/>
      <c r="E2556" s="10"/>
    </row>
    <row r="2557" ht="15.75" hidden="1" customHeight="1">
      <c r="A2557" s="17" t="s">
        <v>3063</v>
      </c>
      <c r="B2557" s="4"/>
      <c r="C2557" s="4"/>
      <c r="D2557" s="4"/>
      <c r="E2557" s="5"/>
    </row>
    <row r="2558" ht="15.75" hidden="1" customHeight="1">
      <c r="A2558" s="18" t="s">
        <v>3064</v>
      </c>
      <c r="B2558" s="19" t="s">
        <v>3065</v>
      </c>
      <c r="C2558" s="20" t="s">
        <v>3066</v>
      </c>
      <c r="D2558" s="19" t="s">
        <v>3067</v>
      </c>
      <c r="E2558" s="21" t="s">
        <v>13</v>
      </c>
    </row>
    <row r="2559" ht="15.75" hidden="1" customHeight="1">
      <c r="A2559" s="22" t="s">
        <v>3068</v>
      </c>
      <c r="B2559" s="23">
        <v>25307.0</v>
      </c>
      <c r="C2559" s="24">
        <v>25305.0</v>
      </c>
      <c r="D2559" s="25">
        <v>-2.0</v>
      </c>
      <c r="E2559" s="33"/>
    </row>
    <row r="2560" ht="15.75" hidden="1" customHeight="1">
      <c r="A2560" s="22" t="s">
        <v>3069</v>
      </c>
      <c r="B2560" s="23">
        <v>34404.0</v>
      </c>
      <c r="C2560" s="24">
        <v>34404.0</v>
      </c>
      <c r="D2560" s="25">
        <v>0.0</v>
      </c>
      <c r="E2560" s="26"/>
    </row>
    <row r="2561" ht="15.75" hidden="1" customHeight="1">
      <c r="A2561" s="22" t="s">
        <v>3070</v>
      </c>
      <c r="B2561" s="23">
        <v>0.0</v>
      </c>
      <c r="C2561" s="24"/>
      <c r="D2561" s="25">
        <v>0.0</v>
      </c>
      <c r="E2561" s="33"/>
    </row>
    <row r="2562" ht="15.75" hidden="1" customHeight="1">
      <c r="A2562" s="22" t="s">
        <v>3072</v>
      </c>
      <c r="B2562" s="23">
        <v>0.0</v>
      </c>
      <c r="C2562" s="24"/>
      <c r="D2562" s="25">
        <v>0.0</v>
      </c>
      <c r="E2562" s="33"/>
    </row>
    <row r="2563" ht="15.75" hidden="1" customHeight="1">
      <c r="A2563" s="27" t="s">
        <v>3074</v>
      </c>
      <c r="B2563" s="23">
        <v>640.0</v>
      </c>
      <c r="C2563" s="24"/>
      <c r="D2563" s="25">
        <v>-640.0</v>
      </c>
      <c r="E2563" s="33"/>
    </row>
    <row r="2564" ht="15.75" hidden="1" customHeight="1">
      <c r="A2564" s="27" t="s">
        <v>3075</v>
      </c>
      <c r="B2564" s="23">
        <v>0.0</v>
      </c>
      <c r="C2564" s="24">
        <v>2604.0</v>
      </c>
      <c r="D2564" s="25">
        <v>2604.0</v>
      </c>
      <c r="E2564" s="26" t="s">
        <v>4109</v>
      </c>
    </row>
    <row r="2565" ht="15.75" hidden="1" customHeight="1">
      <c r="A2565" s="27" t="s">
        <v>3077</v>
      </c>
      <c r="B2565" s="23">
        <v>2724.0</v>
      </c>
      <c r="C2565" s="24"/>
      <c r="D2565" s="25">
        <v>-2724.0</v>
      </c>
      <c r="E2565" s="26"/>
    </row>
    <row r="2566" ht="15.75" hidden="1" customHeight="1">
      <c r="A2566" s="27" t="s">
        <v>3078</v>
      </c>
      <c r="B2566" s="23">
        <v>5120.0</v>
      </c>
      <c r="C2566" s="24">
        <v>6200.0</v>
      </c>
      <c r="D2566" s="25">
        <v>1080.0</v>
      </c>
      <c r="E2566" s="33"/>
    </row>
    <row r="2567" ht="15.75" hidden="1" customHeight="1">
      <c r="A2567" s="28" t="s">
        <v>3079</v>
      </c>
      <c r="B2567" s="23">
        <v>103808.0</v>
      </c>
      <c r="C2567" s="23">
        <v>103808.0</v>
      </c>
      <c r="D2567" s="25">
        <v>0.0</v>
      </c>
      <c r="E2567" s="33"/>
    </row>
    <row r="2568" ht="15.75" hidden="1" customHeight="1">
      <c r="A2568" s="28" t="s">
        <v>3080</v>
      </c>
      <c r="B2568" s="23">
        <v>33662.0</v>
      </c>
      <c r="C2568" s="7">
        <v>33662.0</v>
      </c>
      <c r="D2568" s="25">
        <v>0.0</v>
      </c>
      <c r="E2568" s="33"/>
    </row>
    <row r="2569" ht="15.75" hidden="1" customHeight="1">
      <c r="A2569" s="28" t="s">
        <v>3081</v>
      </c>
      <c r="B2569" s="23">
        <v>141662.0</v>
      </c>
      <c r="C2569" s="7">
        <v>141398.0</v>
      </c>
      <c r="D2569" s="25">
        <v>-264.0</v>
      </c>
      <c r="E2569" s="33"/>
    </row>
    <row r="2570" ht="15.75" hidden="1" customHeight="1">
      <c r="A2570" s="28" t="s">
        <v>3082</v>
      </c>
      <c r="B2570" s="23">
        <v>107825.0</v>
      </c>
      <c r="C2570" s="7">
        <v>107825.0</v>
      </c>
      <c r="D2570" s="25">
        <v>0.0</v>
      </c>
      <c r="E2570" s="33"/>
    </row>
    <row r="2571" ht="15.75" hidden="1" customHeight="1">
      <c r="A2571" s="28" t="s">
        <v>3084</v>
      </c>
      <c r="B2571" s="23">
        <v>3019.0</v>
      </c>
      <c r="C2571" s="7">
        <v>3019.0</v>
      </c>
      <c r="D2571" s="25">
        <v>0.0</v>
      </c>
      <c r="E2571" s="33"/>
    </row>
    <row r="2572" ht="15.75" hidden="1" customHeight="1">
      <c r="A2572" s="28" t="s">
        <v>3085</v>
      </c>
      <c r="B2572" s="23">
        <v>11165.0</v>
      </c>
      <c r="C2572" s="7">
        <v>11165.0</v>
      </c>
      <c r="D2572" s="25">
        <v>0.0</v>
      </c>
      <c r="E2572" s="33"/>
    </row>
    <row r="2573" ht="15.75" hidden="1" customHeight="1">
      <c r="A2573" s="29" t="s">
        <v>3086</v>
      </c>
      <c r="B2573" s="23">
        <v>458160.5</v>
      </c>
      <c r="C2573" s="7">
        <v>457896.5</v>
      </c>
      <c r="D2573" s="25">
        <v>-264.0</v>
      </c>
      <c r="E2573" s="33"/>
    </row>
    <row r="2574" ht="15.75" hidden="1" customHeight="1">
      <c r="A2574" s="30" t="s">
        <v>3087</v>
      </c>
      <c r="B2574" s="34">
        <v>10.5</v>
      </c>
      <c r="C2574" s="35">
        <v>328.5</v>
      </c>
      <c r="D2574" s="49">
        <v>318.0</v>
      </c>
      <c r="E2574" s="37"/>
    </row>
    <row r="2575" ht="15.75" hidden="1" customHeight="1"/>
    <row r="2576" ht="15.75" hidden="1" customHeight="1"/>
    <row r="2577" ht="15.75" hidden="1" customHeight="1">
      <c r="A2577" s="3" t="s">
        <v>3090</v>
      </c>
      <c r="B2577" s="4"/>
      <c r="C2577" s="4"/>
      <c r="D2577" s="4"/>
      <c r="E2577" s="5"/>
    </row>
    <row r="2578" ht="15.75" hidden="1" customHeight="1">
      <c r="A2578" s="8"/>
      <c r="B2578" s="9"/>
      <c r="C2578" s="9"/>
      <c r="D2578" s="9"/>
      <c r="E2578" s="10"/>
    </row>
    <row r="2579" ht="15.75" hidden="1" customHeight="1">
      <c r="A2579" s="3" t="s">
        <v>3061</v>
      </c>
      <c r="B2579" s="4"/>
      <c r="C2579" s="4"/>
      <c r="D2579" s="4"/>
      <c r="E2579" s="5"/>
    </row>
    <row r="2580" ht="15.75" hidden="1" customHeight="1">
      <c r="A2580" s="8"/>
      <c r="B2580" s="9"/>
      <c r="C2580" s="9"/>
      <c r="D2580" s="9"/>
      <c r="E2580" s="10"/>
    </row>
    <row r="2581" ht="15.75" hidden="1" customHeight="1">
      <c r="A2581" s="11">
        <v>46041.0</v>
      </c>
      <c r="B2581" s="4"/>
      <c r="C2581" s="12" t="s">
        <v>3062</v>
      </c>
      <c r="D2581" s="13">
        <v>46047.0</v>
      </c>
      <c r="E2581" s="5"/>
    </row>
    <row r="2582" ht="15.75" hidden="1" customHeight="1">
      <c r="A2582" s="8"/>
      <c r="B2582" s="9"/>
      <c r="C2582" s="14"/>
      <c r="D2582" s="9"/>
      <c r="E2582" s="10"/>
    </row>
    <row r="2583" ht="15.75" hidden="1" customHeight="1">
      <c r="A2583" s="44" t="s">
        <v>3898</v>
      </c>
      <c r="B2583" s="5"/>
      <c r="C2583" s="14"/>
      <c r="D2583" s="45" t="s">
        <v>3899</v>
      </c>
      <c r="E2583" s="5"/>
    </row>
    <row r="2584" ht="15.75" hidden="1" customHeight="1">
      <c r="A2584" s="8"/>
      <c r="B2584" s="10"/>
      <c r="C2584" s="14"/>
      <c r="D2584" s="9"/>
      <c r="E2584" s="10"/>
    </row>
    <row r="2585" ht="15.75" hidden="1" customHeight="1">
      <c r="A2585" s="17" t="s">
        <v>3063</v>
      </c>
      <c r="B2585" s="4"/>
      <c r="C2585" s="4"/>
      <c r="D2585" s="4"/>
      <c r="E2585" s="5"/>
    </row>
    <row r="2586" ht="15.75" hidden="1" customHeight="1">
      <c r="A2586" s="18" t="s">
        <v>3064</v>
      </c>
      <c r="B2586" s="19" t="s">
        <v>3065</v>
      </c>
      <c r="C2586" s="20" t="s">
        <v>3066</v>
      </c>
      <c r="D2586" s="19" t="s">
        <v>3067</v>
      </c>
      <c r="E2586" s="21" t="s">
        <v>13</v>
      </c>
    </row>
    <row r="2587" ht="15.75" hidden="1" customHeight="1">
      <c r="A2587" s="22" t="s">
        <v>3068</v>
      </c>
      <c r="B2587" s="23">
        <v>19424.0</v>
      </c>
      <c r="C2587" s="24">
        <v>19424.0</v>
      </c>
      <c r="D2587" s="25">
        <v>0.0</v>
      </c>
      <c r="E2587" s="33"/>
    </row>
    <row r="2588" ht="15.75" hidden="1" customHeight="1">
      <c r="A2588" s="22" t="s">
        <v>3069</v>
      </c>
      <c r="B2588" s="23">
        <v>27748.0</v>
      </c>
      <c r="C2588" s="24">
        <v>27748.0</v>
      </c>
      <c r="D2588" s="25">
        <v>0.0</v>
      </c>
      <c r="E2588" s="26"/>
    </row>
    <row r="2589" ht="15.75" hidden="1" customHeight="1">
      <c r="A2589" s="22" t="s">
        <v>3070</v>
      </c>
      <c r="B2589" s="23">
        <v>910.0</v>
      </c>
      <c r="C2589" s="24">
        <v>910.0</v>
      </c>
      <c r="D2589" s="25">
        <v>0.0</v>
      </c>
      <c r="E2589" s="33"/>
    </row>
    <row r="2590" ht="15.75" hidden="1" customHeight="1">
      <c r="A2590" s="22" t="s">
        <v>3072</v>
      </c>
      <c r="B2590" s="23">
        <v>0.0</v>
      </c>
      <c r="C2590" s="24"/>
      <c r="D2590" s="25">
        <v>0.0</v>
      </c>
      <c r="E2590" s="33"/>
    </row>
    <row r="2591" ht="15.75" hidden="1" customHeight="1">
      <c r="A2591" s="27" t="s">
        <v>3074</v>
      </c>
      <c r="B2591" s="23">
        <v>0.0</v>
      </c>
      <c r="C2591" s="24"/>
      <c r="D2591" s="25">
        <v>0.0</v>
      </c>
      <c r="E2591" s="33"/>
    </row>
    <row r="2592" ht="15.75" hidden="1" customHeight="1">
      <c r="A2592" s="27" t="s">
        <v>3075</v>
      </c>
      <c r="B2592" s="23">
        <v>200.0</v>
      </c>
      <c r="C2592" s="24"/>
      <c r="D2592" s="25">
        <v>-200.0</v>
      </c>
      <c r="E2592" s="26"/>
    </row>
    <row r="2593" ht="15.75" hidden="1" customHeight="1">
      <c r="A2593" s="27" t="s">
        <v>3077</v>
      </c>
      <c r="B2593" s="23">
        <v>10520.0</v>
      </c>
      <c r="C2593" s="24">
        <v>10400.0</v>
      </c>
      <c r="D2593" s="25">
        <v>-120.0</v>
      </c>
      <c r="E2593" s="26" t="s">
        <v>4110</v>
      </c>
    </row>
    <row r="2594" ht="15.75" hidden="1" customHeight="1">
      <c r="A2594" s="27" t="s">
        <v>3078</v>
      </c>
      <c r="B2594" s="23">
        <v>6360.0</v>
      </c>
      <c r="C2594" s="24">
        <v>6680.0</v>
      </c>
      <c r="D2594" s="25">
        <v>320.0</v>
      </c>
      <c r="E2594" s="33"/>
    </row>
    <row r="2595" ht="15.75" hidden="1" customHeight="1">
      <c r="A2595" s="28" t="s">
        <v>3079</v>
      </c>
      <c r="B2595" s="23">
        <v>103017.0</v>
      </c>
      <c r="C2595" s="23">
        <v>103808.0</v>
      </c>
      <c r="D2595" s="25">
        <v>791.0</v>
      </c>
      <c r="E2595" s="33"/>
    </row>
    <row r="2596" ht="15.75" hidden="1" customHeight="1">
      <c r="A2596" s="28" t="s">
        <v>3080</v>
      </c>
      <c r="B2596" s="23">
        <v>40262.0</v>
      </c>
      <c r="C2596" s="7">
        <v>33662.0</v>
      </c>
      <c r="D2596" s="25">
        <v>-6600.0</v>
      </c>
      <c r="E2596" s="33"/>
    </row>
    <row r="2597" ht="15.75" hidden="1" customHeight="1">
      <c r="A2597" s="28" t="s">
        <v>3081</v>
      </c>
      <c r="B2597" s="23">
        <v>119951.0</v>
      </c>
      <c r="C2597" s="7">
        <v>141398.0</v>
      </c>
      <c r="D2597" s="25">
        <v>21447.0</v>
      </c>
      <c r="E2597" s="33"/>
    </row>
    <row r="2598" ht="15.75" hidden="1" customHeight="1">
      <c r="A2598" s="28" t="s">
        <v>3082</v>
      </c>
      <c r="B2598" s="23">
        <v>102822.0</v>
      </c>
      <c r="C2598" s="7">
        <v>107825.0</v>
      </c>
      <c r="D2598" s="25">
        <v>5003.0</v>
      </c>
      <c r="E2598" s="33"/>
    </row>
    <row r="2599" ht="15.75" hidden="1" customHeight="1">
      <c r="A2599" s="28" t="s">
        <v>3084</v>
      </c>
      <c r="B2599" s="23">
        <v>1329.0</v>
      </c>
      <c r="C2599" s="7">
        <v>3019.0</v>
      </c>
      <c r="D2599" s="25">
        <v>1690.0</v>
      </c>
      <c r="E2599" s="33"/>
    </row>
    <row r="2600" ht="15.75" hidden="1" customHeight="1">
      <c r="A2600" s="28" t="s">
        <v>3085</v>
      </c>
      <c r="B2600" s="23">
        <v>15422.0</v>
      </c>
      <c r="C2600" s="7">
        <v>11165.0</v>
      </c>
      <c r="D2600" s="25">
        <v>-4257.0</v>
      </c>
      <c r="E2600" s="33"/>
    </row>
    <row r="2601" ht="15.75" hidden="1" customHeight="1">
      <c r="A2601" s="29" t="s">
        <v>3086</v>
      </c>
      <c r="B2601" s="23">
        <v>432529.7</v>
      </c>
      <c r="C2601" s="7">
        <v>457896.5</v>
      </c>
      <c r="D2601" s="25">
        <v>25366.79999999999</v>
      </c>
      <c r="E2601" s="33"/>
    </row>
    <row r="2602" ht="15.75" hidden="1" customHeight="1">
      <c r="A2602" s="30" t="s">
        <v>3087</v>
      </c>
      <c r="B2602" s="34">
        <v>13.30000000000291</v>
      </c>
      <c r="C2602" s="35">
        <v>-3022.5</v>
      </c>
      <c r="D2602" s="49">
        <v>-3035.800000000003</v>
      </c>
      <c r="E2602" s="37"/>
    </row>
    <row r="2603" ht="15.75" hidden="1" customHeight="1"/>
    <row r="2604" ht="15.75" hidden="1" customHeight="1"/>
    <row r="2605" ht="15.75" hidden="1" customHeight="1">
      <c r="A2605" s="3" t="s">
        <v>3090</v>
      </c>
      <c r="B2605" s="4"/>
      <c r="C2605" s="4"/>
      <c r="D2605" s="4"/>
      <c r="E2605" s="5"/>
    </row>
    <row r="2606" ht="15.75" hidden="1" customHeight="1">
      <c r="A2606" s="8"/>
      <c r="B2606" s="9"/>
      <c r="C2606" s="9"/>
      <c r="D2606" s="9"/>
      <c r="E2606" s="10"/>
    </row>
    <row r="2607" ht="15.75" hidden="1" customHeight="1">
      <c r="A2607" s="3" t="s">
        <v>3061</v>
      </c>
      <c r="B2607" s="4"/>
      <c r="C2607" s="4"/>
      <c r="D2607" s="4"/>
      <c r="E2607" s="5"/>
    </row>
    <row r="2608" ht="15.75" hidden="1" customHeight="1">
      <c r="A2608" s="8"/>
      <c r="B2608" s="9"/>
      <c r="C2608" s="9"/>
      <c r="D2608" s="9"/>
      <c r="E2608" s="10"/>
    </row>
    <row r="2609" ht="15.75" hidden="1" customHeight="1">
      <c r="A2609" s="11">
        <v>46048.0</v>
      </c>
      <c r="B2609" s="4"/>
      <c r="C2609" s="12" t="s">
        <v>3062</v>
      </c>
      <c r="D2609" s="13">
        <v>46053.0</v>
      </c>
      <c r="E2609" s="5"/>
    </row>
    <row r="2610" ht="15.75" hidden="1" customHeight="1">
      <c r="A2610" s="8"/>
      <c r="B2610" s="9"/>
      <c r="C2610" s="14"/>
      <c r="D2610" s="9"/>
      <c r="E2610" s="10"/>
    </row>
    <row r="2611" ht="15.75" hidden="1" customHeight="1">
      <c r="A2611" s="44" t="s">
        <v>3898</v>
      </c>
      <c r="B2611" s="5"/>
      <c r="C2611" s="14"/>
      <c r="D2611" s="45" t="s">
        <v>3907</v>
      </c>
      <c r="E2611" s="5"/>
    </row>
    <row r="2612" ht="15.75" hidden="1" customHeight="1">
      <c r="A2612" s="8"/>
      <c r="B2612" s="10"/>
      <c r="C2612" s="14"/>
      <c r="D2612" s="9"/>
      <c r="E2612" s="10"/>
    </row>
    <row r="2613" ht="15.75" hidden="1" customHeight="1">
      <c r="A2613" s="17" t="s">
        <v>3063</v>
      </c>
      <c r="B2613" s="4"/>
      <c r="C2613" s="4"/>
      <c r="D2613" s="4"/>
      <c r="E2613" s="5"/>
    </row>
    <row r="2614" ht="15.75" hidden="1" customHeight="1">
      <c r="A2614" s="18" t="s">
        <v>3064</v>
      </c>
      <c r="B2614" s="19" t="s">
        <v>3065</v>
      </c>
      <c r="C2614" s="20" t="s">
        <v>3066</v>
      </c>
      <c r="D2614" s="19" t="s">
        <v>3067</v>
      </c>
      <c r="E2614" s="21" t="s">
        <v>13</v>
      </c>
    </row>
    <row r="2615" ht="15.75" hidden="1" customHeight="1">
      <c r="A2615" s="22" t="s">
        <v>3068</v>
      </c>
      <c r="B2615" s="23">
        <v>23285.0</v>
      </c>
      <c r="C2615" s="24">
        <v>23285.0</v>
      </c>
      <c r="D2615" s="25">
        <v>0.0</v>
      </c>
      <c r="E2615" s="33"/>
    </row>
    <row r="2616" ht="15.75" hidden="1" customHeight="1">
      <c r="A2616" s="22" t="s">
        <v>3069</v>
      </c>
      <c r="B2616" s="23">
        <v>24317.0</v>
      </c>
      <c r="C2616" s="24">
        <v>24317.0</v>
      </c>
      <c r="D2616" s="25">
        <v>0.0</v>
      </c>
      <c r="E2616" s="26"/>
    </row>
    <row r="2617" ht="15.75" hidden="1" customHeight="1">
      <c r="A2617" s="22" t="s">
        <v>3070</v>
      </c>
      <c r="B2617" s="23">
        <v>760.0</v>
      </c>
      <c r="C2617" s="24">
        <v>760.0</v>
      </c>
      <c r="D2617" s="25">
        <v>0.0</v>
      </c>
      <c r="E2617" s="33"/>
    </row>
    <row r="2618" ht="15.75" hidden="1" customHeight="1">
      <c r="A2618" s="22" t="s">
        <v>3072</v>
      </c>
      <c r="B2618" s="23">
        <v>0.0</v>
      </c>
      <c r="C2618" s="24"/>
      <c r="D2618" s="25">
        <v>0.0</v>
      </c>
      <c r="E2618" s="33"/>
    </row>
    <row r="2619" ht="15.75" hidden="1" customHeight="1">
      <c r="A2619" s="27" t="s">
        <v>3074</v>
      </c>
      <c r="B2619" s="23">
        <v>0.0</v>
      </c>
      <c r="C2619" s="24"/>
      <c r="D2619" s="25">
        <v>0.0</v>
      </c>
      <c r="E2619" s="33"/>
    </row>
    <row r="2620" ht="15.75" hidden="1" customHeight="1">
      <c r="A2620" s="27" t="s">
        <v>3075</v>
      </c>
      <c r="B2620" s="23">
        <v>2606.0</v>
      </c>
      <c r="C2620" s="24">
        <v>2606.0</v>
      </c>
      <c r="D2620" s="25">
        <v>0.0</v>
      </c>
      <c r="E2620" s="26" t="s">
        <v>4111</v>
      </c>
    </row>
    <row r="2621" ht="15.75" hidden="1" customHeight="1">
      <c r="A2621" s="27" t="s">
        <v>3077</v>
      </c>
      <c r="B2621" s="23">
        <v>0.0</v>
      </c>
      <c r="C2621" s="24"/>
      <c r="D2621" s="25">
        <v>0.0</v>
      </c>
      <c r="E2621" s="26"/>
    </row>
    <row r="2622" ht="15.75" hidden="1" customHeight="1">
      <c r="A2622" s="27" t="s">
        <v>3078</v>
      </c>
      <c r="B2622" s="23">
        <v>5240.0</v>
      </c>
      <c r="C2622" s="24">
        <v>5340.0</v>
      </c>
      <c r="D2622" s="25">
        <v>100.0</v>
      </c>
      <c r="E2622" s="33"/>
    </row>
    <row r="2623" ht="15.75" hidden="1" customHeight="1">
      <c r="A2623" s="28" t="s">
        <v>3079</v>
      </c>
      <c r="B2623" s="23">
        <v>88720.0</v>
      </c>
      <c r="C2623" s="23">
        <v>88720.0</v>
      </c>
      <c r="D2623" s="25">
        <v>0.0</v>
      </c>
      <c r="E2623" s="33"/>
    </row>
    <row r="2624" ht="15.75" hidden="1" customHeight="1">
      <c r="A2624" s="28" t="s">
        <v>3080</v>
      </c>
      <c r="B2624" s="23">
        <v>29306.0</v>
      </c>
      <c r="C2624" s="7">
        <v>29306.0</v>
      </c>
      <c r="D2624" s="25">
        <v>0.0</v>
      </c>
      <c r="E2624" s="33"/>
    </row>
    <row r="2625" ht="15.75" hidden="1" customHeight="1">
      <c r="A2625" s="28" t="s">
        <v>3081</v>
      </c>
      <c r="B2625" s="23">
        <v>105248.0</v>
      </c>
      <c r="C2625" s="7">
        <v>105248.0</v>
      </c>
      <c r="D2625" s="25">
        <v>0.0</v>
      </c>
      <c r="E2625" s="33"/>
    </row>
    <row r="2626" ht="15.75" hidden="1" customHeight="1">
      <c r="A2626" s="28" t="s">
        <v>3082</v>
      </c>
      <c r="B2626" s="23">
        <v>86990.0</v>
      </c>
      <c r="C2626" s="7">
        <v>86990.0</v>
      </c>
      <c r="D2626" s="25">
        <v>0.0</v>
      </c>
      <c r="E2626" s="33"/>
    </row>
    <row r="2627" ht="15.75" hidden="1" customHeight="1">
      <c r="A2627" s="28" t="s">
        <v>3084</v>
      </c>
      <c r="B2627" s="23">
        <v>2909.0</v>
      </c>
      <c r="C2627" s="7">
        <v>2909.0</v>
      </c>
      <c r="D2627" s="25">
        <v>0.0</v>
      </c>
      <c r="E2627" s="33"/>
    </row>
    <row r="2628" ht="15.75" hidden="1" customHeight="1">
      <c r="A2628" s="28" t="s">
        <v>3085</v>
      </c>
      <c r="B2628" s="23">
        <v>13780.0</v>
      </c>
      <c r="C2628" s="7">
        <v>13780.0</v>
      </c>
      <c r="D2628" s="25">
        <v>0.0</v>
      </c>
      <c r="E2628" s="33"/>
    </row>
    <row r="2629" ht="15.75" hidden="1" customHeight="1">
      <c r="A2629" s="29" t="s">
        <v>3086</v>
      </c>
      <c r="B2629" s="23">
        <v>369367.7</v>
      </c>
      <c r="C2629" s="7">
        <v>369367.7</v>
      </c>
      <c r="D2629" s="25">
        <v>0.0</v>
      </c>
      <c r="E2629" s="33"/>
    </row>
    <row r="2630" ht="15.75" hidden="1" customHeight="1">
      <c r="A2630" s="30" t="s">
        <v>3087</v>
      </c>
      <c r="B2630" s="34">
        <v>13.30000000000291</v>
      </c>
      <c r="C2630" s="35">
        <v>113.29999999998836</v>
      </c>
      <c r="D2630" s="49">
        <v>99.99999999998545</v>
      </c>
      <c r="E2630" s="37"/>
    </row>
    <row r="2631" ht="15.75" hidden="1" customHeight="1"/>
    <row r="2632" ht="15.75" hidden="1" customHeight="1"/>
    <row r="2633" ht="15.75" hidden="1" customHeight="1">
      <c r="A2633" s="3" t="s">
        <v>3090</v>
      </c>
      <c r="B2633" s="4"/>
      <c r="C2633" s="4"/>
      <c r="D2633" s="4"/>
      <c r="E2633" s="5"/>
    </row>
    <row r="2634" ht="15.75" hidden="1" customHeight="1">
      <c r="A2634" s="8"/>
      <c r="B2634" s="9"/>
      <c r="C2634" s="9"/>
      <c r="D2634" s="9"/>
      <c r="E2634" s="10"/>
    </row>
    <row r="2635" ht="15.75" hidden="1" customHeight="1">
      <c r="A2635" s="3" t="s">
        <v>3061</v>
      </c>
      <c r="B2635" s="4"/>
      <c r="C2635" s="4"/>
      <c r="D2635" s="4"/>
      <c r="E2635" s="5"/>
    </row>
    <row r="2636" ht="15.75" hidden="1" customHeight="1">
      <c r="A2636" s="8"/>
      <c r="B2636" s="9"/>
      <c r="C2636" s="9"/>
      <c r="D2636" s="9"/>
      <c r="E2636" s="10"/>
    </row>
    <row r="2637" ht="15.75" hidden="1" customHeight="1">
      <c r="A2637" s="11">
        <v>46054.0</v>
      </c>
      <c r="B2637" s="4"/>
      <c r="C2637" s="12" t="s">
        <v>3062</v>
      </c>
      <c r="D2637" s="13">
        <v>46054.0</v>
      </c>
      <c r="E2637" s="5"/>
    </row>
    <row r="2638" ht="15.75" hidden="1" customHeight="1">
      <c r="A2638" s="8"/>
      <c r="B2638" s="9"/>
      <c r="C2638" s="14"/>
      <c r="D2638" s="9"/>
      <c r="E2638" s="10"/>
    </row>
    <row r="2639" ht="15.75" hidden="1" customHeight="1">
      <c r="A2639" s="44" t="s">
        <v>3899</v>
      </c>
      <c r="B2639" s="5"/>
      <c r="C2639" s="14"/>
      <c r="D2639" s="45" t="s">
        <v>3899</v>
      </c>
      <c r="E2639" s="5"/>
    </row>
    <row r="2640" ht="15.75" hidden="1" customHeight="1">
      <c r="A2640" s="8"/>
      <c r="B2640" s="10"/>
      <c r="C2640" s="14"/>
      <c r="D2640" s="9"/>
      <c r="E2640" s="10"/>
    </row>
    <row r="2641" ht="15.75" hidden="1" customHeight="1">
      <c r="A2641" s="17" t="s">
        <v>3063</v>
      </c>
      <c r="B2641" s="4"/>
      <c r="C2641" s="4"/>
      <c r="D2641" s="4"/>
      <c r="E2641" s="5"/>
    </row>
    <row r="2642" ht="15.75" hidden="1" customHeight="1">
      <c r="A2642" s="18" t="s">
        <v>3064</v>
      </c>
      <c r="B2642" s="19" t="s">
        <v>3065</v>
      </c>
      <c r="C2642" s="20" t="s">
        <v>3066</v>
      </c>
      <c r="D2642" s="19" t="s">
        <v>3067</v>
      </c>
      <c r="E2642" s="21" t="s">
        <v>13</v>
      </c>
    </row>
    <row r="2643" ht="15.75" hidden="1" customHeight="1">
      <c r="A2643" s="22" t="s">
        <v>3068</v>
      </c>
      <c r="B2643" s="23">
        <v>2831.0</v>
      </c>
      <c r="C2643" s="24">
        <v>2831.0</v>
      </c>
      <c r="D2643" s="25">
        <v>0.0</v>
      </c>
      <c r="E2643" s="33"/>
    </row>
    <row r="2644" ht="15.75" hidden="1" customHeight="1">
      <c r="A2644" s="22" t="s">
        <v>3069</v>
      </c>
      <c r="B2644" s="23">
        <v>3991.0</v>
      </c>
      <c r="C2644" s="24">
        <v>3991.0</v>
      </c>
      <c r="D2644" s="25">
        <v>0.0</v>
      </c>
      <c r="E2644" s="26"/>
    </row>
    <row r="2645" ht="15.75" hidden="1" customHeight="1">
      <c r="A2645" s="22" t="s">
        <v>3070</v>
      </c>
      <c r="B2645" s="23">
        <v>0.0</v>
      </c>
      <c r="C2645" s="24"/>
      <c r="D2645" s="25">
        <v>0.0</v>
      </c>
      <c r="E2645" s="33"/>
    </row>
    <row r="2646" ht="15.75" hidden="1" customHeight="1">
      <c r="A2646" s="22" t="s">
        <v>3072</v>
      </c>
      <c r="B2646" s="23">
        <v>0.0</v>
      </c>
      <c r="C2646" s="24"/>
      <c r="D2646" s="25">
        <v>0.0</v>
      </c>
      <c r="E2646" s="33"/>
    </row>
    <row r="2647" ht="15.75" hidden="1" customHeight="1">
      <c r="A2647" s="27" t="s">
        <v>3074</v>
      </c>
      <c r="B2647" s="23">
        <v>0.0</v>
      </c>
      <c r="C2647" s="24"/>
      <c r="D2647" s="25">
        <v>0.0</v>
      </c>
      <c r="E2647" s="33"/>
    </row>
    <row r="2648" ht="15.75" hidden="1" customHeight="1">
      <c r="A2648" s="27" t="s">
        <v>3075</v>
      </c>
      <c r="B2648" s="23">
        <v>0.0</v>
      </c>
      <c r="C2648" s="24"/>
      <c r="D2648" s="25">
        <v>0.0</v>
      </c>
      <c r="E2648" s="26"/>
    </row>
    <row r="2649" ht="15.75" hidden="1" customHeight="1">
      <c r="A2649" s="27" t="s">
        <v>3077</v>
      </c>
      <c r="B2649" s="23">
        <v>0.0</v>
      </c>
      <c r="C2649" s="24"/>
      <c r="D2649" s="25">
        <v>0.0</v>
      </c>
      <c r="E2649" s="26"/>
    </row>
    <row r="2650" ht="15.75" hidden="1" customHeight="1">
      <c r="A2650" s="27" t="s">
        <v>3078</v>
      </c>
      <c r="B2650" s="23">
        <v>840.0</v>
      </c>
      <c r="C2650" s="24">
        <v>840.0</v>
      </c>
      <c r="D2650" s="25">
        <v>0.0</v>
      </c>
      <c r="E2650" s="33"/>
    </row>
    <row r="2651" ht="15.75" hidden="1" customHeight="1">
      <c r="A2651" s="28" t="s">
        <v>3079</v>
      </c>
      <c r="B2651" s="23">
        <v>20127.0</v>
      </c>
      <c r="C2651" s="23">
        <v>20127.0</v>
      </c>
      <c r="D2651" s="25">
        <v>0.0</v>
      </c>
      <c r="E2651" s="33"/>
    </row>
    <row r="2652" ht="15.75" hidden="1" customHeight="1">
      <c r="A2652" s="28" t="s">
        <v>3080</v>
      </c>
      <c r="B2652" s="23">
        <v>7167.0</v>
      </c>
      <c r="C2652" s="7">
        <v>7167.0</v>
      </c>
      <c r="D2652" s="25">
        <v>0.0</v>
      </c>
      <c r="E2652" s="33"/>
    </row>
    <row r="2653" ht="15.75" hidden="1" customHeight="1">
      <c r="A2653" s="28" t="s">
        <v>3081</v>
      </c>
      <c r="B2653" s="23">
        <v>23065.0</v>
      </c>
      <c r="C2653" s="7">
        <v>23065.0</v>
      </c>
      <c r="D2653" s="25">
        <v>0.0</v>
      </c>
      <c r="E2653" s="33"/>
    </row>
    <row r="2654" ht="15.75" hidden="1" customHeight="1">
      <c r="A2654" s="28" t="s">
        <v>3082</v>
      </c>
      <c r="B2654" s="23">
        <v>12144.0</v>
      </c>
      <c r="C2654" s="7">
        <v>12144.0</v>
      </c>
      <c r="D2654" s="25">
        <v>0.0</v>
      </c>
      <c r="E2654" s="33"/>
    </row>
    <row r="2655" ht="15.75" hidden="1" customHeight="1">
      <c r="A2655" s="28" t="s">
        <v>3084</v>
      </c>
      <c r="B2655" s="23">
        <v>1521.0</v>
      </c>
      <c r="C2655" s="7">
        <v>1521.0</v>
      </c>
      <c r="D2655" s="25">
        <v>0.0</v>
      </c>
      <c r="E2655" s="33"/>
    </row>
    <row r="2656" ht="15.75" hidden="1" customHeight="1">
      <c r="A2656" s="28" t="s">
        <v>3085</v>
      </c>
      <c r="B2656" s="23">
        <v>1954.0</v>
      </c>
      <c r="C2656" s="7">
        <v>1954.0</v>
      </c>
      <c r="D2656" s="25">
        <v>0.0</v>
      </c>
      <c r="E2656" s="33"/>
    </row>
    <row r="2657" ht="15.75" hidden="1" customHeight="1">
      <c r="A2657" s="29" t="s">
        <v>3086</v>
      </c>
      <c r="B2657" s="23">
        <v>71686.0</v>
      </c>
      <c r="C2657" s="7">
        <v>71686.0</v>
      </c>
      <c r="D2657" s="25">
        <v>0.0</v>
      </c>
      <c r="E2657" s="33"/>
    </row>
    <row r="2658" ht="15.75" hidden="1" customHeight="1">
      <c r="A2658" s="30" t="s">
        <v>3087</v>
      </c>
      <c r="B2658" s="34">
        <v>0.0</v>
      </c>
      <c r="C2658" s="35">
        <v>0.0</v>
      </c>
      <c r="D2658" s="49">
        <v>0.0</v>
      </c>
      <c r="E2658" s="37"/>
    </row>
    <row r="2659" ht="15.75" hidden="1" customHeight="1"/>
    <row r="2660" ht="15.75" hidden="1" customHeight="1"/>
    <row r="2661" ht="15.75" hidden="1" customHeight="1">
      <c r="A2661" s="3" t="s">
        <v>3090</v>
      </c>
      <c r="B2661" s="4"/>
      <c r="C2661" s="4"/>
      <c r="D2661" s="4"/>
      <c r="E2661" s="5"/>
    </row>
    <row r="2662" ht="15.75" hidden="1" customHeight="1">
      <c r="A2662" s="8"/>
      <c r="B2662" s="9"/>
      <c r="C2662" s="9"/>
      <c r="D2662" s="9"/>
      <c r="E2662" s="10"/>
    </row>
    <row r="2663" ht="15.75" hidden="1" customHeight="1">
      <c r="A2663" s="3" t="s">
        <v>3061</v>
      </c>
      <c r="B2663" s="4"/>
      <c r="C2663" s="4"/>
      <c r="D2663" s="4"/>
      <c r="E2663" s="5"/>
    </row>
    <row r="2664" ht="15.75" hidden="1" customHeight="1">
      <c r="A2664" s="8"/>
      <c r="B2664" s="9"/>
      <c r="C2664" s="9"/>
      <c r="D2664" s="9"/>
      <c r="E2664" s="10"/>
    </row>
    <row r="2665" ht="15.75" hidden="1" customHeight="1">
      <c r="A2665" s="11">
        <v>46054.0</v>
      </c>
      <c r="B2665" s="4"/>
      <c r="C2665" s="12" t="s">
        <v>3062</v>
      </c>
      <c r="D2665" s="13">
        <v>46054.0</v>
      </c>
      <c r="E2665" s="5"/>
    </row>
    <row r="2666" ht="15.75" hidden="1" customHeight="1">
      <c r="A2666" s="8"/>
      <c r="B2666" s="9"/>
      <c r="C2666" s="14"/>
      <c r="D2666" s="9"/>
      <c r="E2666" s="10"/>
    </row>
    <row r="2667" ht="15.75" hidden="1" customHeight="1">
      <c r="A2667" s="44" t="s">
        <v>3899</v>
      </c>
      <c r="B2667" s="5"/>
      <c r="C2667" s="14"/>
      <c r="D2667" s="45" t="s">
        <v>3899</v>
      </c>
      <c r="E2667" s="5"/>
    </row>
    <row r="2668" ht="15.75" hidden="1" customHeight="1">
      <c r="A2668" s="8"/>
      <c r="B2668" s="10"/>
      <c r="C2668" s="14"/>
      <c r="D2668" s="9"/>
      <c r="E2668" s="10"/>
    </row>
    <row r="2669" ht="15.75" hidden="1" customHeight="1">
      <c r="A2669" s="17" t="s">
        <v>3063</v>
      </c>
      <c r="B2669" s="4"/>
      <c r="C2669" s="4"/>
      <c r="D2669" s="4"/>
      <c r="E2669" s="5"/>
    </row>
    <row r="2670" ht="15.75" hidden="1" customHeight="1">
      <c r="A2670" s="18" t="s">
        <v>3064</v>
      </c>
      <c r="B2670" s="19" t="s">
        <v>3065</v>
      </c>
      <c r="C2670" s="20" t="s">
        <v>3066</v>
      </c>
      <c r="D2670" s="19" t="s">
        <v>3067</v>
      </c>
      <c r="E2670" s="21" t="s">
        <v>13</v>
      </c>
    </row>
    <row r="2671" ht="15.75" hidden="1" customHeight="1">
      <c r="A2671" s="22" t="s">
        <v>3068</v>
      </c>
      <c r="B2671" s="23">
        <v>2831.0</v>
      </c>
      <c r="C2671" s="24">
        <v>2831.0</v>
      </c>
      <c r="D2671" s="25">
        <v>0.0</v>
      </c>
      <c r="E2671" s="33"/>
    </row>
    <row r="2672" ht="15.75" hidden="1" customHeight="1">
      <c r="A2672" s="22" t="s">
        <v>3069</v>
      </c>
      <c r="B2672" s="23">
        <v>3991.0</v>
      </c>
      <c r="C2672" s="24">
        <v>3991.0</v>
      </c>
      <c r="D2672" s="25">
        <v>0.0</v>
      </c>
      <c r="E2672" s="26"/>
    </row>
    <row r="2673" ht="15.75" hidden="1" customHeight="1">
      <c r="A2673" s="22" t="s">
        <v>3070</v>
      </c>
      <c r="B2673" s="23">
        <v>0.0</v>
      </c>
      <c r="C2673" s="24"/>
      <c r="D2673" s="25">
        <v>0.0</v>
      </c>
      <c r="E2673" s="33"/>
    </row>
    <row r="2674" ht="15.75" hidden="1" customHeight="1">
      <c r="A2674" s="22" t="s">
        <v>3072</v>
      </c>
      <c r="B2674" s="23">
        <v>0.0</v>
      </c>
      <c r="C2674" s="24"/>
      <c r="D2674" s="25">
        <v>0.0</v>
      </c>
      <c r="E2674" s="33"/>
    </row>
    <row r="2675" ht="15.75" hidden="1" customHeight="1">
      <c r="A2675" s="27" t="s">
        <v>3074</v>
      </c>
      <c r="B2675" s="23">
        <v>0.0</v>
      </c>
      <c r="C2675" s="24"/>
      <c r="D2675" s="25">
        <v>0.0</v>
      </c>
      <c r="E2675" s="33"/>
    </row>
    <row r="2676" ht="15.75" hidden="1" customHeight="1">
      <c r="A2676" s="27" t="s">
        <v>3075</v>
      </c>
      <c r="B2676" s="23">
        <v>0.0</v>
      </c>
      <c r="C2676" s="24"/>
      <c r="D2676" s="25">
        <v>0.0</v>
      </c>
      <c r="E2676" s="26"/>
    </row>
    <row r="2677" ht="15.75" hidden="1" customHeight="1">
      <c r="A2677" s="27" t="s">
        <v>3077</v>
      </c>
      <c r="B2677" s="23">
        <v>0.0</v>
      </c>
      <c r="C2677" s="24"/>
      <c r="D2677" s="25">
        <v>0.0</v>
      </c>
      <c r="E2677" s="26"/>
    </row>
    <row r="2678" ht="15.75" hidden="1" customHeight="1">
      <c r="A2678" s="27" t="s">
        <v>3078</v>
      </c>
      <c r="B2678" s="23">
        <v>840.0</v>
      </c>
      <c r="C2678" s="24">
        <v>840.0</v>
      </c>
      <c r="D2678" s="25">
        <v>0.0</v>
      </c>
      <c r="E2678" s="33"/>
    </row>
    <row r="2679" ht="15.75" hidden="1" customHeight="1">
      <c r="A2679" s="28" t="s">
        <v>3079</v>
      </c>
      <c r="B2679" s="23">
        <v>20127.0</v>
      </c>
      <c r="C2679" s="23">
        <v>20127.0</v>
      </c>
      <c r="D2679" s="25">
        <v>0.0</v>
      </c>
      <c r="E2679" s="33"/>
    </row>
    <row r="2680" ht="15.75" hidden="1" customHeight="1">
      <c r="A2680" s="28" t="s">
        <v>3080</v>
      </c>
      <c r="B2680" s="23">
        <v>7167.0</v>
      </c>
      <c r="C2680" s="7">
        <v>7167.0</v>
      </c>
      <c r="D2680" s="25">
        <v>0.0</v>
      </c>
      <c r="E2680" s="33"/>
    </row>
    <row r="2681" ht="15.75" hidden="1" customHeight="1">
      <c r="A2681" s="28" t="s">
        <v>3081</v>
      </c>
      <c r="B2681" s="23">
        <v>23065.0</v>
      </c>
      <c r="C2681" s="7">
        <v>23065.0</v>
      </c>
      <c r="D2681" s="25">
        <v>0.0</v>
      </c>
      <c r="E2681" s="33"/>
    </row>
    <row r="2682" ht="15.75" hidden="1" customHeight="1">
      <c r="A2682" s="28" t="s">
        <v>3082</v>
      </c>
      <c r="B2682" s="23">
        <v>12144.0</v>
      </c>
      <c r="C2682" s="7">
        <v>12144.0</v>
      </c>
      <c r="D2682" s="25">
        <v>0.0</v>
      </c>
      <c r="E2682" s="33"/>
    </row>
    <row r="2683" ht="15.75" hidden="1" customHeight="1">
      <c r="A2683" s="28" t="s">
        <v>3084</v>
      </c>
      <c r="B2683" s="23">
        <v>1521.0</v>
      </c>
      <c r="C2683" s="7">
        <v>1521.0</v>
      </c>
      <c r="D2683" s="25">
        <v>0.0</v>
      </c>
      <c r="E2683" s="33"/>
    </row>
    <row r="2684" ht="15.75" hidden="1" customHeight="1">
      <c r="A2684" s="28" t="s">
        <v>3085</v>
      </c>
      <c r="B2684" s="23">
        <v>1954.0</v>
      </c>
      <c r="C2684" s="7">
        <v>1954.0</v>
      </c>
      <c r="D2684" s="25">
        <v>0.0</v>
      </c>
      <c r="E2684" s="33"/>
    </row>
    <row r="2685" ht="15.75" hidden="1" customHeight="1">
      <c r="A2685" s="29" t="s">
        <v>3086</v>
      </c>
      <c r="B2685" s="23">
        <v>71686.0</v>
      </c>
      <c r="C2685" s="7">
        <v>71686.0</v>
      </c>
      <c r="D2685" s="25">
        <v>0.0</v>
      </c>
      <c r="E2685" s="33"/>
    </row>
    <row r="2686" ht="15.75" hidden="1" customHeight="1">
      <c r="A2686" s="30" t="s">
        <v>3087</v>
      </c>
      <c r="B2686" s="34">
        <v>0.0</v>
      </c>
      <c r="C2686" s="35">
        <v>0.0</v>
      </c>
      <c r="D2686" s="49">
        <v>0.0</v>
      </c>
      <c r="E2686" s="37"/>
    </row>
    <row r="2687" ht="15.75" hidden="1" customHeight="1"/>
    <row r="2688" ht="15.75" hidden="1" customHeight="1"/>
    <row r="2689" ht="15.75" hidden="1" customHeight="1">
      <c r="A2689" s="3" t="s">
        <v>3090</v>
      </c>
      <c r="B2689" s="4"/>
      <c r="C2689" s="4"/>
      <c r="D2689" s="4"/>
      <c r="E2689" s="5"/>
    </row>
    <row r="2690" ht="15.75" hidden="1" customHeight="1">
      <c r="A2690" s="8"/>
      <c r="B2690" s="9"/>
      <c r="C2690" s="9"/>
      <c r="D2690" s="9"/>
      <c r="E2690" s="10"/>
    </row>
    <row r="2691" ht="15.75" hidden="1" customHeight="1">
      <c r="A2691" s="3" t="s">
        <v>3061</v>
      </c>
      <c r="B2691" s="4"/>
      <c r="C2691" s="4"/>
      <c r="D2691" s="4"/>
      <c r="E2691" s="5"/>
    </row>
    <row r="2692" ht="15.75" hidden="1" customHeight="1">
      <c r="A2692" s="8"/>
      <c r="B2692" s="9"/>
      <c r="C2692" s="9"/>
      <c r="D2692" s="9"/>
      <c r="E2692" s="10"/>
    </row>
    <row r="2693" ht="15.75" hidden="1" customHeight="1">
      <c r="A2693" s="11">
        <v>46055.0</v>
      </c>
      <c r="B2693" s="4"/>
      <c r="C2693" s="12" t="s">
        <v>3062</v>
      </c>
      <c r="D2693" s="13">
        <v>46061.0</v>
      </c>
      <c r="E2693" s="5"/>
    </row>
    <row r="2694" ht="15.75" hidden="1" customHeight="1">
      <c r="A2694" s="8"/>
      <c r="B2694" s="9"/>
      <c r="C2694" s="14"/>
      <c r="D2694" s="9"/>
      <c r="E2694" s="10"/>
    </row>
    <row r="2695" ht="15.75" hidden="1" customHeight="1">
      <c r="A2695" s="44" t="s">
        <v>3898</v>
      </c>
      <c r="B2695" s="5"/>
      <c r="C2695" s="14"/>
      <c r="D2695" s="45" t="s">
        <v>3899</v>
      </c>
      <c r="E2695" s="5"/>
    </row>
    <row r="2696" ht="15.75" hidden="1" customHeight="1">
      <c r="A2696" s="8"/>
      <c r="B2696" s="10"/>
      <c r="C2696" s="14"/>
      <c r="D2696" s="9"/>
      <c r="E2696" s="10"/>
    </row>
    <row r="2697" ht="15.75" hidden="1" customHeight="1">
      <c r="A2697" s="17" t="s">
        <v>3063</v>
      </c>
      <c r="B2697" s="4"/>
      <c r="C2697" s="4"/>
      <c r="D2697" s="4"/>
      <c r="E2697" s="5"/>
    </row>
    <row r="2698" ht="15.75" hidden="1" customHeight="1">
      <c r="A2698" s="18" t="s">
        <v>3064</v>
      </c>
      <c r="B2698" s="19" t="s">
        <v>3065</v>
      </c>
      <c r="C2698" s="20" t="s">
        <v>3066</v>
      </c>
      <c r="D2698" s="19" t="s">
        <v>3067</v>
      </c>
      <c r="E2698" s="21" t="s">
        <v>13</v>
      </c>
    </row>
    <row r="2699" ht="15.75" hidden="1" customHeight="1">
      <c r="A2699" s="22" t="s">
        <v>3068</v>
      </c>
      <c r="B2699" s="23">
        <v>22084.0</v>
      </c>
      <c r="C2699" s="24">
        <v>22064.0</v>
      </c>
      <c r="D2699" s="25">
        <v>-20.0</v>
      </c>
      <c r="E2699" s="33"/>
    </row>
    <row r="2700" ht="15.75" hidden="1" customHeight="1">
      <c r="A2700" s="22" t="s">
        <v>3069</v>
      </c>
      <c r="B2700" s="23">
        <v>30096.0</v>
      </c>
      <c r="C2700" s="24">
        <v>30096.0</v>
      </c>
      <c r="D2700" s="25">
        <v>0.0</v>
      </c>
      <c r="E2700" s="26"/>
    </row>
    <row r="2701" ht="15.75" hidden="1" customHeight="1">
      <c r="A2701" s="22" t="s">
        <v>3070</v>
      </c>
      <c r="B2701" s="23">
        <v>140.0</v>
      </c>
      <c r="C2701" s="24">
        <v>140.0</v>
      </c>
      <c r="D2701" s="25">
        <v>0.0</v>
      </c>
      <c r="E2701" s="33"/>
    </row>
    <row r="2702" ht="15.75" hidden="1" customHeight="1">
      <c r="A2702" s="22" t="s">
        <v>3072</v>
      </c>
      <c r="B2702" s="23">
        <v>0.0</v>
      </c>
      <c r="C2702" s="24"/>
      <c r="D2702" s="25">
        <v>0.0</v>
      </c>
      <c r="E2702" s="33"/>
    </row>
    <row r="2703" ht="15.75" hidden="1" customHeight="1">
      <c r="A2703" s="27" t="s">
        <v>3074</v>
      </c>
      <c r="B2703" s="23">
        <v>0.0</v>
      </c>
      <c r="C2703" s="24"/>
      <c r="D2703" s="25">
        <v>0.0</v>
      </c>
      <c r="E2703" s="33"/>
    </row>
    <row r="2704" ht="15.75" hidden="1" customHeight="1">
      <c r="A2704" s="27" t="s">
        <v>3075</v>
      </c>
      <c r="B2704" s="23">
        <v>0.0</v>
      </c>
      <c r="C2704" s="24"/>
      <c r="D2704" s="25">
        <v>0.0</v>
      </c>
      <c r="E2704" s="26"/>
    </row>
    <row r="2705" ht="15.75" hidden="1" customHeight="1">
      <c r="A2705" s="27" t="s">
        <v>3077</v>
      </c>
      <c r="B2705" s="23">
        <v>988.0</v>
      </c>
      <c r="C2705" s="24">
        <v>988.0</v>
      </c>
      <c r="D2705" s="25">
        <v>0.0</v>
      </c>
      <c r="E2705" s="26" t="s">
        <v>4112</v>
      </c>
    </row>
    <row r="2706" ht="15.75" hidden="1" customHeight="1">
      <c r="A2706" s="27" t="s">
        <v>3078</v>
      </c>
      <c r="B2706" s="23">
        <v>6880.0</v>
      </c>
      <c r="C2706" s="24">
        <v>6880.0</v>
      </c>
      <c r="D2706" s="25">
        <v>0.0</v>
      </c>
      <c r="E2706" s="33"/>
    </row>
    <row r="2707" ht="15.75" hidden="1" customHeight="1">
      <c r="A2707" s="28" t="s">
        <v>3079</v>
      </c>
      <c r="B2707" s="23">
        <v>104537.0</v>
      </c>
      <c r="C2707" s="23">
        <v>104537.0</v>
      </c>
      <c r="D2707" s="25">
        <v>0.0</v>
      </c>
      <c r="E2707" s="33"/>
    </row>
    <row r="2708" ht="15.75" hidden="1" customHeight="1">
      <c r="A2708" s="28" t="s">
        <v>3080</v>
      </c>
      <c r="B2708" s="23">
        <v>32512.0</v>
      </c>
      <c r="C2708" s="7">
        <v>32512.0</v>
      </c>
      <c r="D2708" s="25">
        <v>0.0</v>
      </c>
      <c r="E2708" s="33"/>
    </row>
    <row r="2709" ht="15.75" hidden="1" customHeight="1">
      <c r="A2709" s="28" t="s">
        <v>3081</v>
      </c>
      <c r="B2709" s="23">
        <v>128308.0</v>
      </c>
      <c r="C2709" s="7">
        <v>128308.0</v>
      </c>
      <c r="D2709" s="25">
        <v>0.0</v>
      </c>
      <c r="E2709" s="33"/>
    </row>
    <row r="2710" ht="15.75" hidden="1" customHeight="1">
      <c r="A2710" s="28" t="s">
        <v>3082</v>
      </c>
      <c r="B2710" s="23">
        <v>115029.0</v>
      </c>
      <c r="C2710" s="7">
        <v>115029.0</v>
      </c>
      <c r="D2710" s="25">
        <v>0.0</v>
      </c>
      <c r="E2710" s="33"/>
    </row>
    <row r="2711" ht="15.75" hidden="1" customHeight="1">
      <c r="A2711" s="28" t="s">
        <v>3084</v>
      </c>
      <c r="B2711" s="23">
        <v>4870.0</v>
      </c>
      <c r="C2711" s="7">
        <v>4870.0</v>
      </c>
      <c r="D2711" s="25">
        <v>0.0</v>
      </c>
      <c r="E2711" s="33"/>
    </row>
    <row r="2712" ht="15.75" hidden="1" customHeight="1">
      <c r="A2712" s="28" t="s">
        <v>3085</v>
      </c>
      <c r="B2712" s="23">
        <v>8006.0</v>
      </c>
      <c r="C2712" s="7">
        <v>8006.0</v>
      </c>
      <c r="D2712" s="25">
        <v>0.0</v>
      </c>
      <c r="E2712" s="33"/>
    </row>
    <row r="2713" ht="15.75" hidden="1" customHeight="1">
      <c r="A2713" s="29" t="s">
        <v>3086</v>
      </c>
      <c r="B2713" s="23">
        <v>445430.9</v>
      </c>
      <c r="C2713" s="7">
        <v>445430.9</v>
      </c>
      <c r="D2713" s="25">
        <v>0.0</v>
      </c>
      <c r="E2713" s="33"/>
    </row>
    <row r="2714" ht="15.75" hidden="1" customHeight="1">
      <c r="A2714" s="30" t="s">
        <v>3087</v>
      </c>
      <c r="B2714" s="34">
        <v>13.10000000000582</v>
      </c>
      <c r="C2714" s="35">
        <v>-6.900000000023283</v>
      </c>
      <c r="D2714" s="49">
        <v>-20.000000000029104</v>
      </c>
      <c r="E2714" s="37"/>
    </row>
    <row r="2715" ht="15.75" hidden="1" customHeight="1"/>
    <row r="2716" ht="15.75" hidden="1" customHeight="1"/>
    <row r="2717" ht="15.75" hidden="1" customHeight="1">
      <c r="A2717" s="3" t="s">
        <v>3090</v>
      </c>
      <c r="B2717" s="4"/>
      <c r="C2717" s="4"/>
      <c r="D2717" s="4"/>
      <c r="E2717" s="5"/>
    </row>
    <row r="2718" ht="15.75" hidden="1" customHeight="1">
      <c r="A2718" s="8"/>
      <c r="B2718" s="9"/>
      <c r="C2718" s="9"/>
      <c r="D2718" s="9"/>
      <c r="E2718" s="10"/>
    </row>
    <row r="2719" ht="15.75" hidden="1" customHeight="1">
      <c r="A2719" s="3" t="s">
        <v>3061</v>
      </c>
      <c r="B2719" s="4"/>
      <c r="C2719" s="4"/>
      <c r="D2719" s="4"/>
      <c r="E2719" s="5"/>
    </row>
    <row r="2720" ht="15.75" hidden="1" customHeight="1">
      <c r="A2720" s="8"/>
      <c r="B2720" s="9"/>
      <c r="C2720" s="9"/>
      <c r="D2720" s="9"/>
      <c r="E2720" s="10"/>
    </row>
    <row r="2721" ht="15.75" hidden="1" customHeight="1">
      <c r="A2721" s="11">
        <v>46062.0</v>
      </c>
      <c r="B2721" s="4"/>
      <c r="C2721" s="12" t="s">
        <v>3062</v>
      </c>
      <c r="D2721" s="13">
        <v>46068.0</v>
      </c>
      <c r="E2721" s="5"/>
    </row>
    <row r="2722" ht="15.75" hidden="1" customHeight="1">
      <c r="A2722" s="8"/>
      <c r="B2722" s="9"/>
      <c r="C2722" s="14"/>
      <c r="D2722" s="9"/>
      <c r="E2722" s="10"/>
    </row>
    <row r="2723" ht="15.75" hidden="1" customHeight="1">
      <c r="A2723" s="44" t="s">
        <v>3898</v>
      </c>
      <c r="B2723" s="5"/>
      <c r="C2723" s="14"/>
      <c r="D2723" s="45" t="s">
        <v>3899</v>
      </c>
      <c r="E2723" s="5"/>
    </row>
    <row r="2724" ht="15.75" hidden="1" customHeight="1">
      <c r="A2724" s="8"/>
      <c r="B2724" s="10"/>
      <c r="C2724" s="14"/>
      <c r="D2724" s="9"/>
      <c r="E2724" s="10"/>
    </row>
    <row r="2725" ht="15.75" hidden="1" customHeight="1">
      <c r="A2725" s="17" t="s">
        <v>3063</v>
      </c>
      <c r="B2725" s="4"/>
      <c r="C2725" s="4"/>
      <c r="D2725" s="4"/>
      <c r="E2725" s="5"/>
    </row>
    <row r="2726" ht="15.75" hidden="1" customHeight="1">
      <c r="A2726" s="18" t="s">
        <v>3064</v>
      </c>
      <c r="B2726" s="19" t="s">
        <v>3065</v>
      </c>
      <c r="C2726" s="20" t="s">
        <v>3066</v>
      </c>
      <c r="D2726" s="19" t="s">
        <v>3067</v>
      </c>
      <c r="E2726" s="21" t="s">
        <v>13</v>
      </c>
    </row>
    <row r="2727" ht="15.75" hidden="1" customHeight="1">
      <c r="A2727" s="22" t="s">
        <v>3068</v>
      </c>
      <c r="B2727" s="23">
        <v>26293.0</v>
      </c>
      <c r="C2727" s="24">
        <v>26294.0</v>
      </c>
      <c r="D2727" s="25">
        <v>1.0</v>
      </c>
      <c r="E2727" s="33"/>
    </row>
    <row r="2728" ht="15.75" hidden="1" customHeight="1">
      <c r="A2728" s="22" t="s">
        <v>3069</v>
      </c>
      <c r="B2728" s="23">
        <v>40922.0</v>
      </c>
      <c r="C2728" s="24">
        <v>40922.0</v>
      </c>
      <c r="D2728" s="25">
        <v>0.0</v>
      </c>
      <c r="E2728" s="26"/>
    </row>
    <row r="2729" ht="15.75" hidden="1" customHeight="1">
      <c r="A2729" s="22" t="s">
        <v>3070</v>
      </c>
      <c r="B2729" s="23">
        <v>960.0</v>
      </c>
      <c r="C2729" s="24">
        <v>960.0</v>
      </c>
      <c r="D2729" s="25">
        <v>0.0</v>
      </c>
      <c r="E2729" s="33"/>
    </row>
    <row r="2730" ht="15.75" hidden="1" customHeight="1">
      <c r="A2730" s="22" t="s">
        <v>3072</v>
      </c>
      <c r="B2730" s="23">
        <v>0.0</v>
      </c>
      <c r="C2730" s="24"/>
      <c r="D2730" s="25">
        <v>0.0</v>
      </c>
      <c r="E2730" s="33"/>
    </row>
    <row r="2731" ht="15.75" hidden="1" customHeight="1">
      <c r="A2731" s="27" t="s">
        <v>3074</v>
      </c>
      <c r="B2731" s="23">
        <v>0.0</v>
      </c>
      <c r="C2731" s="24"/>
      <c r="D2731" s="25">
        <v>0.0</v>
      </c>
      <c r="E2731" s="33"/>
    </row>
    <row r="2732" ht="15.75" hidden="1" customHeight="1">
      <c r="A2732" s="27" t="s">
        <v>3075</v>
      </c>
      <c r="B2732" s="23">
        <v>0.0</v>
      </c>
      <c r="C2732" s="24">
        <v>188.0</v>
      </c>
      <c r="D2732" s="25">
        <v>188.0</v>
      </c>
      <c r="E2732" s="26" t="s">
        <v>4113</v>
      </c>
    </row>
    <row r="2733" ht="15.75" hidden="1" customHeight="1">
      <c r="A2733" s="27" t="s">
        <v>3077</v>
      </c>
      <c r="B2733" s="23">
        <v>986.0</v>
      </c>
      <c r="C2733" s="24">
        <v>798.0</v>
      </c>
      <c r="D2733" s="25">
        <v>-188.0</v>
      </c>
      <c r="E2733" s="26" t="s">
        <v>4114</v>
      </c>
    </row>
    <row r="2734" ht="15.75" hidden="1" customHeight="1">
      <c r="A2734" s="27" t="s">
        <v>3078</v>
      </c>
      <c r="B2734" s="23">
        <v>6480.0</v>
      </c>
      <c r="C2734" s="24">
        <v>6440.0</v>
      </c>
      <c r="D2734" s="25">
        <v>-40.0</v>
      </c>
      <c r="E2734" s="33"/>
    </row>
    <row r="2735" ht="15.75" hidden="1" customHeight="1">
      <c r="A2735" s="28" t="s">
        <v>3079</v>
      </c>
      <c r="B2735" s="23">
        <v>122918.0</v>
      </c>
      <c r="C2735" s="23">
        <v>122918.0</v>
      </c>
      <c r="D2735" s="25">
        <v>0.0</v>
      </c>
      <c r="E2735" s="33"/>
    </row>
    <row r="2736" ht="15.75" hidden="1" customHeight="1">
      <c r="A2736" s="28" t="s">
        <v>3080</v>
      </c>
      <c r="B2736" s="23">
        <v>35119.0</v>
      </c>
      <c r="C2736" s="7">
        <v>35119.0</v>
      </c>
      <c r="D2736" s="25">
        <v>0.0</v>
      </c>
      <c r="E2736" s="33"/>
    </row>
    <row r="2737" ht="15.75" hidden="1" customHeight="1">
      <c r="A2737" s="28" t="s">
        <v>3081</v>
      </c>
      <c r="B2737" s="23">
        <v>145280.0</v>
      </c>
      <c r="C2737" s="7">
        <v>145280.0</v>
      </c>
      <c r="D2737" s="25">
        <v>0.0</v>
      </c>
      <c r="E2737" s="33"/>
    </row>
    <row r="2738" ht="15.75" hidden="1" customHeight="1">
      <c r="A2738" s="28" t="s">
        <v>3082</v>
      </c>
      <c r="B2738" s="23">
        <v>117060.0</v>
      </c>
      <c r="C2738" s="7">
        <v>117060.0</v>
      </c>
      <c r="D2738" s="25">
        <v>0.0</v>
      </c>
      <c r="E2738" s="33"/>
    </row>
    <row r="2739" ht="15.75" hidden="1" customHeight="1">
      <c r="A2739" s="28" t="s">
        <v>3084</v>
      </c>
      <c r="B2739" s="23">
        <v>4233.0</v>
      </c>
      <c r="C2739" s="7">
        <v>4756.0</v>
      </c>
      <c r="D2739" s="25">
        <v>523.0</v>
      </c>
      <c r="E2739" s="33"/>
    </row>
    <row r="2740" ht="15.75" hidden="1" customHeight="1">
      <c r="A2740" s="28" t="s">
        <v>3085</v>
      </c>
      <c r="B2740" s="23">
        <v>15885.0</v>
      </c>
      <c r="C2740" s="7">
        <v>15885.0</v>
      </c>
      <c r="D2740" s="25">
        <v>0.0</v>
      </c>
      <c r="E2740" s="33"/>
    </row>
    <row r="2741" ht="15.75" hidden="1" customHeight="1">
      <c r="A2741" s="29" t="s">
        <v>3086</v>
      </c>
      <c r="B2741" s="23">
        <v>500240.2</v>
      </c>
      <c r="C2741" s="7">
        <v>500763.2</v>
      </c>
      <c r="D2741" s="25">
        <v>523.0</v>
      </c>
      <c r="E2741" s="33"/>
    </row>
    <row r="2742" ht="15.75" hidden="1" customHeight="1">
      <c r="A2742" s="30" t="s">
        <v>3087</v>
      </c>
      <c r="B2742" s="34">
        <v>10.80000000000291</v>
      </c>
      <c r="C2742" s="35">
        <v>-28.20000000001164</v>
      </c>
      <c r="D2742" s="49">
        <v>-39.00000000001455</v>
      </c>
      <c r="E2742" s="37"/>
    </row>
    <row r="2743" ht="15.75" hidden="1" customHeight="1"/>
    <row r="2744" ht="15.75" hidden="1" customHeight="1"/>
    <row r="2745" ht="15.75" hidden="1" customHeight="1">
      <c r="A2745" s="3" t="s">
        <v>3090</v>
      </c>
      <c r="B2745" s="4"/>
      <c r="C2745" s="4"/>
      <c r="D2745" s="4"/>
      <c r="E2745" s="5"/>
    </row>
    <row r="2746" ht="15.75" hidden="1" customHeight="1">
      <c r="A2746" s="8"/>
      <c r="B2746" s="9"/>
      <c r="C2746" s="9"/>
      <c r="D2746" s="9"/>
      <c r="E2746" s="10"/>
    </row>
    <row r="2747" ht="15.75" hidden="1" customHeight="1">
      <c r="A2747" s="3" t="s">
        <v>3061</v>
      </c>
      <c r="B2747" s="4"/>
      <c r="C2747" s="4"/>
      <c r="D2747" s="4"/>
      <c r="E2747" s="5"/>
    </row>
    <row r="2748" ht="15.75" hidden="1" customHeight="1">
      <c r="A2748" s="8"/>
      <c r="B2748" s="9"/>
      <c r="C2748" s="9"/>
      <c r="D2748" s="9"/>
      <c r="E2748" s="10"/>
    </row>
    <row r="2749" ht="15.75" hidden="1" customHeight="1">
      <c r="A2749" s="11">
        <v>46069.0</v>
      </c>
      <c r="B2749" s="4"/>
      <c r="C2749" s="12" t="s">
        <v>3062</v>
      </c>
      <c r="D2749" s="13">
        <v>46075.0</v>
      </c>
      <c r="E2749" s="5"/>
    </row>
    <row r="2750" ht="15.75" hidden="1" customHeight="1">
      <c r="A2750" s="8"/>
      <c r="B2750" s="9"/>
      <c r="C2750" s="14"/>
      <c r="D2750" s="9"/>
      <c r="E2750" s="10"/>
    </row>
    <row r="2751" ht="15.75" hidden="1" customHeight="1">
      <c r="A2751" s="44" t="s">
        <v>3898</v>
      </c>
      <c r="B2751" s="5"/>
      <c r="C2751" s="14"/>
      <c r="D2751" s="45" t="s">
        <v>3899</v>
      </c>
      <c r="E2751" s="5"/>
    </row>
    <row r="2752" ht="15.75" hidden="1" customHeight="1">
      <c r="A2752" s="8"/>
      <c r="B2752" s="10"/>
      <c r="C2752" s="14"/>
      <c r="D2752" s="9"/>
      <c r="E2752" s="10"/>
    </row>
    <row r="2753" ht="15.75" hidden="1" customHeight="1">
      <c r="A2753" s="17" t="s">
        <v>3063</v>
      </c>
      <c r="B2753" s="4"/>
      <c r="C2753" s="4"/>
      <c r="D2753" s="4"/>
      <c r="E2753" s="5"/>
    </row>
    <row r="2754" ht="15.75" hidden="1" customHeight="1">
      <c r="A2754" s="18" t="s">
        <v>3064</v>
      </c>
      <c r="B2754" s="19" t="s">
        <v>3065</v>
      </c>
      <c r="C2754" s="20" t="s">
        <v>3066</v>
      </c>
      <c r="D2754" s="19" t="s">
        <v>3067</v>
      </c>
      <c r="E2754" s="21" t="s">
        <v>13</v>
      </c>
    </row>
    <row r="2755" ht="15.75" hidden="1" customHeight="1">
      <c r="A2755" s="22" t="s">
        <v>3068</v>
      </c>
      <c r="B2755" s="23">
        <v>18876.0</v>
      </c>
      <c r="C2755" s="24">
        <v>18876.0</v>
      </c>
      <c r="D2755" s="25">
        <v>0.0</v>
      </c>
      <c r="E2755" s="33"/>
    </row>
    <row r="2756" ht="15.75" hidden="1" customHeight="1">
      <c r="A2756" s="22" t="s">
        <v>3069</v>
      </c>
      <c r="B2756" s="23">
        <v>31392.0</v>
      </c>
      <c r="C2756" s="24">
        <v>31392.0</v>
      </c>
      <c r="D2756" s="25">
        <v>0.0</v>
      </c>
      <c r="E2756" s="26"/>
    </row>
    <row r="2757" ht="15.75" hidden="1" customHeight="1">
      <c r="A2757" s="22" t="s">
        <v>3070</v>
      </c>
      <c r="B2757" s="23">
        <v>500.0</v>
      </c>
      <c r="C2757" s="24">
        <v>500.0</v>
      </c>
      <c r="D2757" s="25">
        <v>0.0</v>
      </c>
      <c r="E2757" s="33"/>
    </row>
    <row r="2758" ht="15.75" hidden="1" customHeight="1">
      <c r="A2758" s="22" t="s">
        <v>3072</v>
      </c>
      <c r="B2758" s="23">
        <v>0.0</v>
      </c>
      <c r="C2758" s="24"/>
      <c r="D2758" s="25">
        <v>0.0</v>
      </c>
      <c r="E2758" s="33"/>
    </row>
    <row r="2759" ht="15.75" hidden="1" customHeight="1">
      <c r="A2759" s="27" t="s">
        <v>3074</v>
      </c>
      <c r="B2759" s="23">
        <v>0.0</v>
      </c>
      <c r="C2759" s="24"/>
      <c r="D2759" s="25">
        <v>0.0</v>
      </c>
      <c r="E2759" s="33"/>
    </row>
    <row r="2760" ht="15.75" hidden="1" customHeight="1">
      <c r="A2760" s="27" t="s">
        <v>3075</v>
      </c>
      <c r="B2760" s="23">
        <v>0.0</v>
      </c>
      <c r="C2760" s="24"/>
      <c r="D2760" s="25">
        <v>0.0</v>
      </c>
      <c r="E2760" s="26"/>
    </row>
    <row r="2761" ht="15.75" hidden="1" customHeight="1">
      <c r="A2761" s="27" t="s">
        <v>3077</v>
      </c>
      <c r="B2761" s="23">
        <v>755.0</v>
      </c>
      <c r="C2761" s="24">
        <v>755.0</v>
      </c>
      <c r="D2761" s="25">
        <v>0.0</v>
      </c>
      <c r="E2761" s="26" t="s">
        <v>4115</v>
      </c>
    </row>
    <row r="2762" ht="15.75" hidden="1" customHeight="1">
      <c r="A2762" s="27" t="s">
        <v>3078</v>
      </c>
      <c r="B2762" s="23">
        <v>6320.0</v>
      </c>
      <c r="C2762" s="24">
        <v>6320.0</v>
      </c>
      <c r="D2762" s="25">
        <v>0.0</v>
      </c>
      <c r="E2762" s="33"/>
    </row>
    <row r="2763" ht="15.75" hidden="1" customHeight="1">
      <c r="A2763" s="28" t="s">
        <v>3079</v>
      </c>
      <c r="B2763" s="23">
        <v>108718.0</v>
      </c>
      <c r="C2763" s="23">
        <v>108718.0</v>
      </c>
      <c r="D2763" s="25">
        <v>0.0</v>
      </c>
      <c r="E2763" s="33"/>
    </row>
    <row r="2764" ht="15.75" hidden="1" customHeight="1">
      <c r="A2764" s="28" t="s">
        <v>3080</v>
      </c>
      <c r="B2764" s="23">
        <v>42302.0</v>
      </c>
      <c r="C2764" s="7">
        <v>42302.0</v>
      </c>
      <c r="D2764" s="25">
        <v>0.0</v>
      </c>
      <c r="E2764" s="33"/>
    </row>
    <row r="2765" ht="15.75" hidden="1" customHeight="1">
      <c r="A2765" s="28" t="s">
        <v>3081</v>
      </c>
      <c r="B2765" s="23">
        <v>142590.0</v>
      </c>
      <c r="C2765" s="7">
        <v>142590.0</v>
      </c>
      <c r="D2765" s="25">
        <v>0.0</v>
      </c>
      <c r="E2765" s="33"/>
    </row>
    <row r="2766" ht="15.75" hidden="1" customHeight="1">
      <c r="A2766" s="28" t="s">
        <v>3082</v>
      </c>
      <c r="B2766" s="23">
        <v>107012.5</v>
      </c>
      <c r="C2766" s="7">
        <v>107012.5</v>
      </c>
      <c r="D2766" s="25">
        <v>0.0</v>
      </c>
      <c r="E2766" s="33"/>
    </row>
    <row r="2767" ht="15.75" hidden="1" customHeight="1">
      <c r="A2767" s="28" t="s">
        <v>3084</v>
      </c>
      <c r="B2767" s="23">
        <v>2759.0</v>
      </c>
      <c r="C2767" s="7">
        <v>2759.0</v>
      </c>
      <c r="D2767" s="25">
        <v>0.0</v>
      </c>
      <c r="E2767" s="33"/>
    </row>
    <row r="2768" ht="15.75" hidden="1" customHeight="1">
      <c r="A2768" s="28" t="s">
        <v>3085</v>
      </c>
      <c r="B2768" s="23">
        <v>10199.0</v>
      </c>
      <c r="C2768" s="7">
        <v>10199.0</v>
      </c>
      <c r="D2768" s="25">
        <v>0.0</v>
      </c>
      <c r="E2768" s="33"/>
    </row>
    <row r="2769" ht="15.75" hidden="1" customHeight="1">
      <c r="A2769" s="29" t="s">
        <v>3086</v>
      </c>
      <c r="B2769" s="23">
        <v>461201.1</v>
      </c>
      <c r="C2769" s="7">
        <v>461201.1</v>
      </c>
      <c r="D2769" s="25">
        <v>0.0</v>
      </c>
      <c r="E2769" s="33"/>
    </row>
    <row r="2770" ht="15.75" hidden="1" customHeight="1">
      <c r="A2770" s="30" t="s">
        <v>3087</v>
      </c>
      <c r="B2770" s="34">
        <v>23.400000000001455</v>
      </c>
      <c r="C2770" s="35">
        <v>23.400000000023283</v>
      </c>
      <c r="D2770" s="49">
        <v>2.1827872842550278E-11</v>
      </c>
      <c r="E2770" s="37"/>
    </row>
    <row r="2771" ht="15.75" hidden="1" customHeight="1"/>
    <row r="2772" ht="15.75" hidden="1" customHeight="1"/>
    <row r="2773" ht="15.75" hidden="1" customHeight="1">
      <c r="A2773" s="3" t="s">
        <v>3090</v>
      </c>
      <c r="B2773" s="4"/>
      <c r="C2773" s="4"/>
      <c r="D2773" s="4"/>
      <c r="E2773" s="5"/>
    </row>
    <row r="2774" ht="15.75" hidden="1" customHeight="1">
      <c r="A2774" s="8"/>
      <c r="B2774" s="9"/>
      <c r="C2774" s="9"/>
      <c r="D2774" s="9"/>
      <c r="E2774" s="10"/>
    </row>
    <row r="2775" ht="15.75" hidden="1" customHeight="1">
      <c r="A2775" s="3" t="s">
        <v>3061</v>
      </c>
      <c r="B2775" s="4"/>
      <c r="C2775" s="4"/>
      <c r="D2775" s="4"/>
      <c r="E2775" s="5"/>
    </row>
    <row r="2776" ht="15.75" hidden="1" customHeight="1">
      <c r="A2776" s="8"/>
      <c r="B2776" s="9"/>
      <c r="C2776" s="9"/>
      <c r="D2776" s="9"/>
      <c r="E2776" s="10"/>
    </row>
    <row r="2777" ht="15.75" hidden="1" customHeight="1">
      <c r="A2777" s="11">
        <v>46076.0</v>
      </c>
      <c r="B2777" s="4"/>
      <c r="C2777" s="12" t="s">
        <v>3062</v>
      </c>
      <c r="D2777" s="13">
        <v>46081.0</v>
      </c>
      <c r="E2777" s="5"/>
    </row>
    <row r="2778" ht="15.75" hidden="1" customHeight="1">
      <c r="A2778" s="8"/>
      <c r="B2778" s="9"/>
      <c r="C2778" s="14"/>
      <c r="D2778" s="9"/>
      <c r="E2778" s="10"/>
    </row>
    <row r="2779" ht="15.75" hidden="1" customHeight="1">
      <c r="A2779" s="44" t="s">
        <v>3898</v>
      </c>
      <c r="B2779" s="5"/>
      <c r="C2779" s="14"/>
      <c r="D2779" s="45" t="s">
        <v>3907</v>
      </c>
      <c r="E2779" s="5"/>
    </row>
    <row r="2780" ht="15.75" hidden="1" customHeight="1">
      <c r="A2780" s="8"/>
      <c r="B2780" s="10"/>
      <c r="C2780" s="14"/>
      <c r="D2780" s="9"/>
      <c r="E2780" s="10"/>
    </row>
    <row r="2781" ht="15.75" hidden="1" customHeight="1">
      <c r="A2781" s="17" t="s">
        <v>3063</v>
      </c>
      <c r="B2781" s="4"/>
      <c r="C2781" s="4"/>
      <c r="D2781" s="4"/>
      <c r="E2781" s="5"/>
    </row>
    <row r="2782" ht="15.75" hidden="1" customHeight="1">
      <c r="A2782" s="18" t="s">
        <v>3064</v>
      </c>
      <c r="B2782" s="19" t="s">
        <v>3065</v>
      </c>
      <c r="C2782" s="20" t="s">
        <v>3066</v>
      </c>
      <c r="D2782" s="19" t="s">
        <v>3067</v>
      </c>
      <c r="E2782" s="21" t="s">
        <v>13</v>
      </c>
    </row>
    <row r="2783" ht="15.75" hidden="1" customHeight="1">
      <c r="A2783" s="22" t="s">
        <v>3068</v>
      </c>
      <c r="B2783" s="23">
        <v>18982.0</v>
      </c>
      <c r="C2783" s="24">
        <v>18983.0</v>
      </c>
      <c r="D2783" s="25">
        <v>1.0</v>
      </c>
      <c r="E2783" s="33"/>
    </row>
    <row r="2784" ht="15.75" hidden="1" customHeight="1">
      <c r="A2784" s="22" t="s">
        <v>3069</v>
      </c>
      <c r="B2784" s="23">
        <v>23016.0</v>
      </c>
      <c r="C2784" s="24">
        <v>23016.0</v>
      </c>
      <c r="D2784" s="25">
        <v>0.0</v>
      </c>
      <c r="E2784" s="26"/>
    </row>
    <row r="2785" ht="15.75" hidden="1" customHeight="1">
      <c r="A2785" s="22" t="s">
        <v>3070</v>
      </c>
      <c r="B2785" s="23">
        <v>400.0</v>
      </c>
      <c r="C2785" s="24">
        <v>400.0</v>
      </c>
      <c r="D2785" s="25">
        <v>0.0</v>
      </c>
      <c r="E2785" s="33"/>
    </row>
    <row r="2786" ht="15.75" hidden="1" customHeight="1">
      <c r="A2786" s="22" t="s">
        <v>3072</v>
      </c>
      <c r="B2786" s="23">
        <v>0.0</v>
      </c>
      <c r="C2786" s="24"/>
      <c r="D2786" s="25">
        <v>0.0</v>
      </c>
      <c r="E2786" s="33"/>
    </row>
    <row r="2787" ht="15.75" hidden="1" customHeight="1">
      <c r="A2787" s="27" t="s">
        <v>3074</v>
      </c>
      <c r="B2787" s="23">
        <v>0.0</v>
      </c>
      <c r="C2787" s="24"/>
      <c r="D2787" s="25">
        <v>0.0</v>
      </c>
      <c r="E2787" s="33"/>
    </row>
    <row r="2788" ht="15.75" hidden="1" customHeight="1">
      <c r="A2788" s="27" t="s">
        <v>3075</v>
      </c>
      <c r="B2788" s="23">
        <v>0.0</v>
      </c>
      <c r="C2788" s="24"/>
      <c r="D2788" s="25">
        <v>0.0</v>
      </c>
      <c r="E2788" s="26"/>
    </row>
    <row r="2789" ht="15.75" hidden="1" customHeight="1">
      <c r="A2789" s="27" t="s">
        <v>3077</v>
      </c>
      <c r="B2789" s="23">
        <v>0.0</v>
      </c>
      <c r="C2789" s="24"/>
      <c r="D2789" s="25">
        <v>0.0</v>
      </c>
      <c r="E2789" s="26"/>
    </row>
    <row r="2790" ht="15.75" hidden="1" customHeight="1">
      <c r="A2790" s="27" t="s">
        <v>3078</v>
      </c>
      <c r="B2790" s="23">
        <v>5040.0</v>
      </c>
      <c r="C2790" s="24">
        <v>5000.0</v>
      </c>
      <c r="D2790" s="25">
        <v>-40.0</v>
      </c>
      <c r="E2790" s="33"/>
    </row>
    <row r="2791" ht="15.75" hidden="1" customHeight="1">
      <c r="A2791" s="28" t="s">
        <v>3079</v>
      </c>
      <c r="B2791" s="23">
        <v>91808.0</v>
      </c>
      <c r="C2791" s="23">
        <v>91808.0</v>
      </c>
      <c r="D2791" s="25">
        <v>0.0</v>
      </c>
      <c r="E2791" s="33"/>
    </row>
    <row r="2792" ht="15.75" hidden="1" customHeight="1">
      <c r="A2792" s="28" t="s">
        <v>3080</v>
      </c>
      <c r="B2792" s="23">
        <v>24706.0</v>
      </c>
      <c r="C2792" s="7">
        <v>24706.0</v>
      </c>
      <c r="D2792" s="25">
        <v>0.0</v>
      </c>
      <c r="E2792" s="33"/>
    </row>
    <row r="2793" ht="15.75" hidden="1" customHeight="1">
      <c r="A2793" s="28" t="s">
        <v>3081</v>
      </c>
      <c r="B2793" s="23">
        <v>104630.0</v>
      </c>
      <c r="C2793" s="7">
        <v>104630.0</v>
      </c>
      <c r="D2793" s="25">
        <v>0.0</v>
      </c>
      <c r="E2793" s="33"/>
    </row>
    <row r="2794" ht="15.75" hidden="1" customHeight="1">
      <c r="A2794" s="28" t="s">
        <v>3082</v>
      </c>
      <c r="B2794" s="23">
        <v>94101.0</v>
      </c>
      <c r="C2794" s="7">
        <v>94101.0</v>
      </c>
      <c r="D2794" s="25">
        <v>0.0</v>
      </c>
      <c r="E2794" s="33"/>
    </row>
    <row r="2795" ht="15.75" hidden="1" customHeight="1">
      <c r="A2795" s="28" t="s">
        <v>3084</v>
      </c>
      <c r="B2795" s="23">
        <v>2618.0</v>
      </c>
      <c r="C2795" s="7">
        <v>2618.0</v>
      </c>
      <c r="D2795" s="25">
        <v>0.0</v>
      </c>
      <c r="E2795" s="33"/>
    </row>
    <row r="2796" ht="15.75" hidden="1" customHeight="1">
      <c r="A2796" s="28" t="s">
        <v>3085</v>
      </c>
      <c r="B2796" s="23">
        <v>8827.0</v>
      </c>
      <c r="C2796" s="7">
        <v>8827.0</v>
      </c>
      <c r="D2796" s="25">
        <v>0.0</v>
      </c>
      <c r="E2796" s="33"/>
    </row>
    <row r="2797" ht="15.75" hidden="1" customHeight="1">
      <c r="A2797" s="29" t="s">
        <v>3086</v>
      </c>
      <c r="B2797" s="23">
        <v>365294.5</v>
      </c>
      <c r="C2797" s="7">
        <v>365294.5</v>
      </c>
      <c r="D2797" s="25">
        <v>0.0</v>
      </c>
      <c r="E2797" s="33"/>
    </row>
    <row r="2798" ht="15.75" hidden="1" customHeight="1">
      <c r="A2798" s="30" t="s">
        <v>3087</v>
      </c>
      <c r="B2798" s="34">
        <v>6.5</v>
      </c>
      <c r="C2798" s="35">
        <v>-32.5</v>
      </c>
      <c r="D2798" s="49">
        <v>-39.0</v>
      </c>
      <c r="E2798" s="37"/>
    </row>
    <row r="2799" ht="15.75" hidden="1" customHeight="1"/>
    <row r="2800" ht="15.75" hidden="1" customHeight="1"/>
    <row r="2801" ht="15.75" customHeight="1">
      <c r="A2801" s="3" t="s">
        <v>3090</v>
      </c>
      <c r="B2801" s="4"/>
      <c r="C2801" s="4"/>
      <c r="D2801" s="4"/>
      <c r="E2801" s="5"/>
    </row>
    <row r="2802" ht="15.75" customHeight="1">
      <c r="A2802" s="8"/>
      <c r="B2802" s="9"/>
      <c r="C2802" s="9"/>
      <c r="D2802" s="9"/>
      <c r="E2802" s="10"/>
    </row>
    <row r="2803" ht="15.75" customHeight="1">
      <c r="A2803" s="3" t="s">
        <v>3061</v>
      </c>
      <c r="B2803" s="4"/>
      <c r="C2803" s="4"/>
      <c r="D2803" s="4"/>
      <c r="E2803" s="5"/>
    </row>
    <row r="2804" ht="15.75" customHeight="1">
      <c r="A2804" s="8"/>
      <c r="B2804" s="9"/>
      <c r="C2804" s="9"/>
      <c r="D2804" s="9"/>
      <c r="E2804" s="10"/>
    </row>
    <row r="2805" ht="15.75" customHeight="1">
      <c r="A2805" s="11">
        <v>46082.0</v>
      </c>
      <c r="B2805" s="4"/>
      <c r="C2805" s="12" t="s">
        <v>3062</v>
      </c>
      <c r="D2805" s="13">
        <v>46082.0</v>
      </c>
      <c r="E2805" s="5"/>
    </row>
    <row r="2806" ht="15.75" customHeight="1">
      <c r="A2806" s="8"/>
      <c r="B2806" s="9"/>
      <c r="C2806" s="14"/>
      <c r="D2806" s="9"/>
      <c r="E2806" s="10"/>
    </row>
    <row r="2807" ht="15.75" customHeight="1">
      <c r="A2807" s="44" t="s">
        <v>3899</v>
      </c>
      <c r="B2807" s="5"/>
      <c r="C2807" s="14"/>
      <c r="D2807" s="45" t="s">
        <v>3899</v>
      </c>
      <c r="E2807" s="5"/>
    </row>
    <row r="2808" ht="15.75" customHeight="1">
      <c r="A2808" s="8"/>
      <c r="B2808" s="10"/>
      <c r="C2808" s="14"/>
      <c r="D2808" s="9"/>
      <c r="E2808" s="10"/>
    </row>
    <row r="2809" ht="15.75" customHeight="1">
      <c r="A2809" s="17" t="s">
        <v>3063</v>
      </c>
      <c r="B2809" s="4"/>
      <c r="C2809" s="4"/>
      <c r="D2809" s="4"/>
      <c r="E2809" s="5"/>
    </row>
    <row r="2810" ht="15.75" customHeight="1">
      <c r="A2810" s="18" t="s">
        <v>3064</v>
      </c>
      <c r="B2810" s="19" t="s">
        <v>3065</v>
      </c>
      <c r="C2810" s="20" t="s">
        <v>3066</v>
      </c>
      <c r="D2810" s="19" t="s">
        <v>3067</v>
      </c>
      <c r="E2810" s="21" t="s">
        <v>13</v>
      </c>
    </row>
    <row r="2811" ht="15.75" customHeight="1">
      <c r="A2811" s="22" t="s">
        <v>3068</v>
      </c>
      <c r="B2811" s="23">
        <v>4603.0</v>
      </c>
      <c r="C2811" s="24">
        <v>4603.0</v>
      </c>
      <c r="D2811" s="25">
        <v>0.0</v>
      </c>
      <c r="E2811" s="33"/>
    </row>
    <row r="2812" ht="15.75" customHeight="1">
      <c r="A2812" s="22" t="s">
        <v>3069</v>
      </c>
      <c r="B2812" s="23">
        <v>3458.0</v>
      </c>
      <c r="C2812" s="24">
        <v>3458.0</v>
      </c>
      <c r="D2812" s="25">
        <v>0.0</v>
      </c>
      <c r="E2812" s="26"/>
    </row>
    <row r="2813" ht="15.75" customHeight="1">
      <c r="A2813" s="22" t="s">
        <v>3070</v>
      </c>
      <c r="B2813" s="23">
        <v>0.0</v>
      </c>
      <c r="C2813" s="24"/>
      <c r="D2813" s="25">
        <v>0.0</v>
      </c>
      <c r="E2813" s="33"/>
    </row>
    <row r="2814" ht="15.75" customHeight="1">
      <c r="A2814" s="22" t="s">
        <v>3072</v>
      </c>
      <c r="B2814" s="23">
        <v>0.0</v>
      </c>
      <c r="C2814" s="24"/>
      <c r="D2814" s="25">
        <v>0.0</v>
      </c>
      <c r="E2814" s="33"/>
    </row>
    <row r="2815" ht="15.75" customHeight="1">
      <c r="A2815" s="27" t="s">
        <v>3074</v>
      </c>
      <c r="B2815" s="23">
        <v>0.0</v>
      </c>
      <c r="C2815" s="24"/>
      <c r="D2815" s="25">
        <v>0.0</v>
      </c>
      <c r="E2815" s="33"/>
    </row>
    <row r="2816" ht="15.75" customHeight="1">
      <c r="A2816" s="27" t="s">
        <v>3075</v>
      </c>
      <c r="B2816" s="23">
        <v>0.0</v>
      </c>
      <c r="C2816" s="24"/>
      <c r="D2816" s="25">
        <v>0.0</v>
      </c>
      <c r="E2816" s="26"/>
    </row>
    <row r="2817" ht="15.75" customHeight="1">
      <c r="A2817" s="27" t="s">
        <v>3077</v>
      </c>
      <c r="B2817" s="23">
        <v>0.0</v>
      </c>
      <c r="C2817" s="24"/>
      <c r="D2817" s="25">
        <v>0.0</v>
      </c>
      <c r="E2817" s="26"/>
    </row>
    <row r="2818" ht="15.75" customHeight="1">
      <c r="A2818" s="27" t="s">
        <v>3078</v>
      </c>
      <c r="B2818" s="23">
        <v>880.0</v>
      </c>
      <c r="C2818" s="24">
        <v>880.0</v>
      </c>
      <c r="D2818" s="25">
        <v>0.0</v>
      </c>
      <c r="E2818" s="33"/>
    </row>
    <row r="2819" ht="15.75" customHeight="1">
      <c r="A2819" s="28" t="s">
        <v>3079</v>
      </c>
      <c r="B2819" s="23">
        <v>16172.0</v>
      </c>
      <c r="C2819" s="23">
        <v>16172.0</v>
      </c>
      <c r="D2819" s="25">
        <v>0.0</v>
      </c>
      <c r="E2819" s="33"/>
    </row>
    <row r="2820" ht="15.75" customHeight="1">
      <c r="A2820" s="28" t="s">
        <v>3080</v>
      </c>
      <c r="B2820" s="23">
        <v>6564.0</v>
      </c>
      <c r="C2820" s="7">
        <v>6564.0</v>
      </c>
      <c r="D2820" s="25">
        <v>0.0</v>
      </c>
      <c r="E2820" s="33"/>
    </row>
    <row r="2821" ht="15.75" customHeight="1">
      <c r="A2821" s="28" t="s">
        <v>3081</v>
      </c>
      <c r="B2821" s="23">
        <v>21278.0</v>
      </c>
      <c r="C2821" s="7">
        <v>21278.0</v>
      </c>
      <c r="D2821" s="25">
        <v>0.0</v>
      </c>
      <c r="E2821" s="33"/>
    </row>
    <row r="2822" ht="15.75" customHeight="1">
      <c r="A2822" s="28" t="s">
        <v>3082</v>
      </c>
      <c r="B2822" s="23">
        <v>19106.0</v>
      </c>
      <c r="C2822" s="7">
        <v>19106.0</v>
      </c>
      <c r="D2822" s="25">
        <v>0.0</v>
      </c>
      <c r="E2822" s="33"/>
    </row>
    <row r="2823" ht="15.75" customHeight="1">
      <c r="A2823" s="28" t="s">
        <v>3084</v>
      </c>
      <c r="B2823" s="23">
        <v>876.0</v>
      </c>
      <c r="C2823" s="7">
        <v>0.0</v>
      </c>
      <c r="D2823" s="25">
        <v>-876.0</v>
      </c>
      <c r="E2823" s="33"/>
    </row>
    <row r="2824" ht="15.75" customHeight="1">
      <c r="A2824" s="28" t="s">
        <v>3085</v>
      </c>
      <c r="B2824" s="23">
        <v>3269.0</v>
      </c>
      <c r="C2824" s="7">
        <v>3269.0</v>
      </c>
      <c r="D2824" s="25">
        <v>0.0</v>
      </c>
      <c r="E2824" s="33"/>
    </row>
    <row r="2825" ht="15.75" hidden="1" customHeight="1">
      <c r="A2825" s="29" t="s">
        <v>3086</v>
      </c>
      <c r="B2825" s="23">
        <v>72937.0</v>
      </c>
      <c r="C2825" s="7">
        <v>72937.0</v>
      </c>
      <c r="D2825" s="25">
        <v>0.0</v>
      </c>
      <c r="E2825" s="33"/>
    </row>
    <row r="2826" ht="15.75" hidden="1" customHeight="1">
      <c r="A2826" s="30" t="s">
        <v>3087</v>
      </c>
      <c r="B2826" s="34">
        <v>0.0</v>
      </c>
      <c r="C2826" s="35">
        <v>-876.0</v>
      </c>
      <c r="D2826" s="49">
        <v>-876.0</v>
      </c>
      <c r="E2826" s="37"/>
    </row>
    <row r="2827" ht="15.75" hidden="1" customHeight="1"/>
    <row r="2828" ht="15.75" hidden="1" customHeight="1"/>
    <row r="2829" ht="15.75" hidden="1" customHeight="1">
      <c r="A2829" s="3" t="s">
        <v>3090</v>
      </c>
      <c r="B2829" s="4"/>
      <c r="C2829" s="4"/>
      <c r="D2829" s="4"/>
      <c r="E2829" s="5"/>
    </row>
    <row r="2830" ht="15.75" hidden="1" customHeight="1">
      <c r="A2830" s="8"/>
      <c r="B2830" s="9"/>
      <c r="C2830" s="9"/>
      <c r="D2830" s="9"/>
      <c r="E2830" s="10"/>
    </row>
    <row r="2831" ht="15.75" hidden="1" customHeight="1">
      <c r="A2831" s="3" t="s">
        <v>3061</v>
      </c>
      <c r="B2831" s="4"/>
      <c r="C2831" s="4"/>
      <c r="D2831" s="4"/>
      <c r="E2831" s="5"/>
    </row>
    <row r="2832" ht="15.75" hidden="1" customHeight="1">
      <c r="A2832" s="8"/>
      <c r="B2832" s="9"/>
      <c r="C2832" s="9"/>
      <c r="D2832" s="9"/>
      <c r="E2832" s="10"/>
    </row>
    <row r="2833" ht="15.75" hidden="1" customHeight="1">
      <c r="A2833" s="11">
        <v>46082.0</v>
      </c>
      <c r="B2833" s="4"/>
      <c r="C2833" s="12" t="s">
        <v>3062</v>
      </c>
      <c r="D2833" s="13">
        <v>46082.0</v>
      </c>
      <c r="E2833" s="5"/>
    </row>
    <row r="2834" ht="15.75" hidden="1" customHeight="1">
      <c r="A2834" s="8"/>
      <c r="B2834" s="9"/>
      <c r="C2834" s="14"/>
      <c r="D2834" s="9"/>
      <c r="E2834" s="10"/>
    </row>
    <row r="2835" ht="15.75" hidden="1" customHeight="1">
      <c r="A2835" s="44" t="s">
        <v>3899</v>
      </c>
      <c r="B2835" s="5"/>
      <c r="C2835" s="14"/>
      <c r="D2835" s="45" t="s">
        <v>3899</v>
      </c>
      <c r="E2835" s="5"/>
    </row>
    <row r="2836" ht="15.75" hidden="1" customHeight="1">
      <c r="A2836" s="8"/>
      <c r="B2836" s="10"/>
      <c r="C2836" s="14"/>
      <c r="D2836" s="9"/>
      <c r="E2836" s="10"/>
    </row>
    <row r="2837" ht="15.75" hidden="1" customHeight="1">
      <c r="A2837" s="17" t="s">
        <v>3063</v>
      </c>
      <c r="B2837" s="4"/>
      <c r="C2837" s="4"/>
      <c r="D2837" s="4"/>
      <c r="E2837" s="5"/>
    </row>
    <row r="2838" ht="15.75" hidden="1" customHeight="1">
      <c r="A2838" s="18" t="s">
        <v>3064</v>
      </c>
      <c r="B2838" s="19" t="s">
        <v>3065</v>
      </c>
      <c r="C2838" s="20" t="s">
        <v>3066</v>
      </c>
      <c r="D2838" s="19" t="s">
        <v>3067</v>
      </c>
      <c r="E2838" s="21" t="s">
        <v>13</v>
      </c>
    </row>
    <row r="2839" ht="15.75" hidden="1" customHeight="1">
      <c r="A2839" s="22" t="s">
        <v>3068</v>
      </c>
      <c r="B2839" s="23">
        <v>4603.0</v>
      </c>
      <c r="C2839" s="24">
        <v>4603.0</v>
      </c>
      <c r="D2839" s="25">
        <v>0.0</v>
      </c>
      <c r="E2839" s="33"/>
    </row>
    <row r="2840" ht="15.75" hidden="1" customHeight="1">
      <c r="A2840" s="22" t="s">
        <v>3069</v>
      </c>
      <c r="B2840" s="23">
        <v>3458.0</v>
      </c>
      <c r="C2840" s="24">
        <v>3458.0</v>
      </c>
      <c r="D2840" s="25">
        <v>0.0</v>
      </c>
      <c r="E2840" s="26"/>
    </row>
    <row r="2841" ht="15.75" hidden="1" customHeight="1">
      <c r="A2841" s="22" t="s">
        <v>3070</v>
      </c>
      <c r="B2841" s="23">
        <v>0.0</v>
      </c>
      <c r="C2841" s="24"/>
      <c r="D2841" s="25">
        <v>0.0</v>
      </c>
      <c r="E2841" s="33"/>
    </row>
    <row r="2842" ht="15.75" hidden="1" customHeight="1">
      <c r="A2842" s="22" t="s">
        <v>3072</v>
      </c>
      <c r="B2842" s="23">
        <v>0.0</v>
      </c>
      <c r="C2842" s="24"/>
      <c r="D2842" s="25">
        <v>0.0</v>
      </c>
      <c r="E2842" s="33"/>
    </row>
    <row r="2843" ht="15.75" hidden="1" customHeight="1">
      <c r="A2843" s="27" t="s">
        <v>3074</v>
      </c>
      <c r="B2843" s="23">
        <v>0.0</v>
      </c>
      <c r="C2843" s="24"/>
      <c r="D2843" s="25">
        <v>0.0</v>
      </c>
      <c r="E2843" s="33"/>
    </row>
    <row r="2844" ht="15.75" hidden="1" customHeight="1">
      <c r="A2844" s="27" t="s">
        <v>3075</v>
      </c>
      <c r="B2844" s="23">
        <v>0.0</v>
      </c>
      <c r="C2844" s="24"/>
      <c r="D2844" s="25">
        <v>0.0</v>
      </c>
      <c r="E2844" s="26"/>
    </row>
    <row r="2845" ht="15.75" hidden="1" customHeight="1">
      <c r="A2845" s="27" t="s">
        <v>3077</v>
      </c>
      <c r="B2845" s="23">
        <v>0.0</v>
      </c>
      <c r="C2845" s="24"/>
      <c r="D2845" s="25">
        <v>0.0</v>
      </c>
      <c r="E2845" s="26"/>
    </row>
    <row r="2846" ht="15.75" hidden="1" customHeight="1">
      <c r="A2846" s="27" t="s">
        <v>3078</v>
      </c>
      <c r="B2846" s="23">
        <v>880.0</v>
      </c>
      <c r="C2846" s="24">
        <v>880.0</v>
      </c>
      <c r="D2846" s="25">
        <v>0.0</v>
      </c>
      <c r="E2846" s="33"/>
    </row>
    <row r="2847" ht="15.75" hidden="1" customHeight="1">
      <c r="A2847" s="28" t="s">
        <v>3079</v>
      </c>
      <c r="B2847" s="23">
        <v>16172.0</v>
      </c>
      <c r="C2847" s="23">
        <v>16172.0</v>
      </c>
      <c r="D2847" s="25">
        <v>0.0</v>
      </c>
      <c r="E2847" s="33"/>
    </row>
    <row r="2848" ht="15.75" hidden="1" customHeight="1">
      <c r="A2848" s="28" t="s">
        <v>3080</v>
      </c>
      <c r="B2848" s="23">
        <v>6564.0</v>
      </c>
      <c r="C2848" s="7">
        <v>6564.0</v>
      </c>
      <c r="D2848" s="25">
        <v>0.0</v>
      </c>
      <c r="E2848" s="33"/>
    </row>
    <row r="2849" ht="15.75" hidden="1" customHeight="1">
      <c r="A2849" s="28" t="s">
        <v>3081</v>
      </c>
      <c r="B2849" s="23">
        <v>21278.0</v>
      </c>
      <c r="C2849" s="7">
        <v>21278.0</v>
      </c>
      <c r="D2849" s="25">
        <v>0.0</v>
      </c>
      <c r="E2849" s="33"/>
    </row>
    <row r="2850" ht="15.75" hidden="1" customHeight="1">
      <c r="A2850" s="28" t="s">
        <v>3082</v>
      </c>
      <c r="B2850" s="23">
        <v>19106.0</v>
      </c>
      <c r="C2850" s="7">
        <v>19106.0</v>
      </c>
      <c r="D2850" s="25">
        <v>0.0</v>
      </c>
      <c r="E2850" s="33"/>
    </row>
    <row r="2851" ht="15.75" hidden="1" customHeight="1">
      <c r="A2851" s="28" t="s">
        <v>3084</v>
      </c>
      <c r="B2851" s="23">
        <v>876.0</v>
      </c>
      <c r="C2851" s="7">
        <v>0.0</v>
      </c>
      <c r="D2851" s="25">
        <v>-876.0</v>
      </c>
      <c r="E2851" s="33"/>
    </row>
    <row r="2852" ht="15.75" hidden="1" customHeight="1">
      <c r="A2852" s="28" t="s">
        <v>3085</v>
      </c>
      <c r="B2852" s="23">
        <v>3269.0</v>
      </c>
      <c r="C2852" s="7">
        <v>3269.0</v>
      </c>
      <c r="D2852" s="25">
        <v>0.0</v>
      </c>
      <c r="E2852" s="33"/>
    </row>
    <row r="2853" ht="15.75" hidden="1" customHeight="1">
      <c r="A2853" s="29" t="s">
        <v>3086</v>
      </c>
      <c r="B2853" s="23">
        <v>72937.0</v>
      </c>
      <c r="C2853" s="7">
        <v>72937.0</v>
      </c>
      <c r="D2853" s="25">
        <v>0.0</v>
      </c>
      <c r="E2853" s="33"/>
    </row>
    <row r="2854" ht="15.75" hidden="1" customHeight="1">
      <c r="A2854" s="30" t="s">
        <v>3087</v>
      </c>
      <c r="B2854" s="34">
        <v>0.0</v>
      </c>
      <c r="C2854" s="35">
        <v>-876.0</v>
      </c>
      <c r="D2854" s="49">
        <v>-876.0</v>
      </c>
      <c r="E2854" s="37"/>
    </row>
    <row r="2855" ht="15.75" hidden="1" customHeight="1"/>
    <row r="2856" ht="15.75" hidden="1" customHeight="1"/>
    <row r="2857" ht="15.75" hidden="1" customHeight="1">
      <c r="A2857" s="3" t="s">
        <v>3090</v>
      </c>
      <c r="B2857" s="4"/>
      <c r="C2857" s="4"/>
      <c r="D2857" s="4"/>
      <c r="E2857" s="5"/>
    </row>
    <row r="2858" ht="15.75" hidden="1" customHeight="1">
      <c r="A2858" s="8"/>
      <c r="B2858" s="9"/>
      <c r="C2858" s="9"/>
      <c r="D2858" s="9"/>
      <c r="E2858" s="10"/>
    </row>
    <row r="2859" ht="15.75" hidden="1" customHeight="1">
      <c r="A2859" s="3" t="s">
        <v>3061</v>
      </c>
      <c r="B2859" s="4"/>
      <c r="C2859" s="4"/>
      <c r="D2859" s="4"/>
      <c r="E2859" s="5"/>
    </row>
    <row r="2860" ht="15.75" hidden="1" customHeight="1">
      <c r="A2860" s="8"/>
      <c r="B2860" s="9"/>
      <c r="C2860" s="9"/>
      <c r="D2860" s="9"/>
      <c r="E2860" s="10"/>
    </row>
    <row r="2861" ht="15.75" hidden="1" customHeight="1">
      <c r="A2861" s="11">
        <v>46083.0</v>
      </c>
      <c r="B2861" s="4"/>
      <c r="C2861" s="12" t="s">
        <v>3062</v>
      </c>
      <c r="D2861" s="13">
        <v>46089.0</v>
      </c>
      <c r="E2861" s="5"/>
    </row>
    <row r="2862" ht="15.75" hidden="1" customHeight="1">
      <c r="A2862" s="8"/>
      <c r="B2862" s="9"/>
      <c r="C2862" s="14"/>
      <c r="D2862" s="9"/>
      <c r="E2862" s="10"/>
    </row>
    <row r="2863" ht="15.75" hidden="1" customHeight="1">
      <c r="A2863" s="44" t="s">
        <v>3898</v>
      </c>
      <c r="B2863" s="5"/>
      <c r="C2863" s="14"/>
      <c r="D2863" s="45" t="s">
        <v>3899</v>
      </c>
      <c r="E2863" s="5"/>
    </row>
    <row r="2864" ht="15.75" hidden="1" customHeight="1">
      <c r="A2864" s="8"/>
      <c r="B2864" s="10"/>
      <c r="C2864" s="14"/>
      <c r="D2864" s="9"/>
      <c r="E2864" s="10"/>
    </row>
    <row r="2865" ht="15.75" hidden="1" customHeight="1">
      <c r="A2865" s="17" t="s">
        <v>3063</v>
      </c>
      <c r="B2865" s="4"/>
      <c r="C2865" s="4"/>
      <c r="D2865" s="4"/>
      <c r="E2865" s="5"/>
    </row>
    <row r="2866" ht="15.75" hidden="1" customHeight="1">
      <c r="A2866" s="18" t="s">
        <v>3064</v>
      </c>
      <c r="B2866" s="19" t="s">
        <v>3065</v>
      </c>
      <c r="C2866" s="20" t="s">
        <v>3066</v>
      </c>
      <c r="D2866" s="19" t="s">
        <v>3067</v>
      </c>
      <c r="E2866" s="21" t="s">
        <v>13</v>
      </c>
    </row>
    <row r="2867" ht="15.75" hidden="1" customHeight="1">
      <c r="A2867" s="22" t="s">
        <v>3068</v>
      </c>
      <c r="B2867" s="23">
        <v>33879.0</v>
      </c>
      <c r="C2867" s="24">
        <v>33888.0</v>
      </c>
      <c r="D2867" s="25">
        <v>9.0</v>
      </c>
      <c r="E2867" s="33"/>
    </row>
    <row r="2868" ht="15.75" hidden="1" customHeight="1">
      <c r="A2868" s="22" t="s">
        <v>3069</v>
      </c>
      <c r="B2868" s="23">
        <v>35997.0</v>
      </c>
      <c r="C2868" s="24">
        <v>35997.0</v>
      </c>
      <c r="D2868" s="25">
        <v>0.0</v>
      </c>
      <c r="E2868" s="26"/>
    </row>
    <row r="2869" ht="15.75" hidden="1" customHeight="1">
      <c r="A2869" s="22" t="s">
        <v>3070</v>
      </c>
      <c r="B2869" s="23">
        <v>510.0</v>
      </c>
      <c r="C2869" s="24">
        <v>510.0</v>
      </c>
      <c r="D2869" s="25">
        <v>0.0</v>
      </c>
      <c r="E2869" s="33"/>
    </row>
    <row r="2870" ht="15.75" hidden="1" customHeight="1">
      <c r="A2870" s="22" t="s">
        <v>3072</v>
      </c>
      <c r="B2870" s="23">
        <v>0.0</v>
      </c>
      <c r="C2870" s="24"/>
      <c r="D2870" s="25">
        <v>0.0</v>
      </c>
      <c r="E2870" s="33"/>
    </row>
    <row r="2871" ht="15.75" hidden="1" customHeight="1">
      <c r="A2871" s="27" t="s">
        <v>3074</v>
      </c>
      <c r="B2871" s="23">
        <v>0.0</v>
      </c>
      <c r="C2871" s="24"/>
      <c r="D2871" s="25">
        <v>0.0</v>
      </c>
      <c r="E2871" s="33"/>
    </row>
    <row r="2872" ht="15.75" hidden="1" customHeight="1">
      <c r="A2872" s="27" t="s">
        <v>3075</v>
      </c>
      <c r="B2872" s="23">
        <v>0.0</v>
      </c>
      <c r="C2872" s="24"/>
      <c r="D2872" s="25">
        <v>0.0</v>
      </c>
      <c r="E2872" s="26"/>
    </row>
    <row r="2873" ht="15.75" hidden="1" customHeight="1">
      <c r="A2873" s="27" t="s">
        <v>3077</v>
      </c>
      <c r="B2873" s="23">
        <v>1989.0</v>
      </c>
      <c r="C2873" s="24">
        <v>1989.0</v>
      </c>
      <c r="D2873" s="25">
        <v>0.0</v>
      </c>
      <c r="E2873" s="26" t="s">
        <v>3091</v>
      </c>
    </row>
    <row r="2874" ht="15.75" hidden="1" customHeight="1">
      <c r="A2874" s="27" t="s">
        <v>3078</v>
      </c>
      <c r="B2874" s="23">
        <v>6280.0</v>
      </c>
      <c r="C2874" s="24">
        <v>6280.0</v>
      </c>
      <c r="D2874" s="25">
        <v>0.0</v>
      </c>
      <c r="E2874" s="33"/>
    </row>
    <row r="2875" ht="15.75" hidden="1" customHeight="1">
      <c r="A2875" s="28" t="s">
        <v>3079</v>
      </c>
      <c r="B2875" s="23">
        <v>114003.0</v>
      </c>
      <c r="C2875" s="23">
        <v>114003.0</v>
      </c>
      <c r="D2875" s="25">
        <v>0.0</v>
      </c>
      <c r="E2875" s="33"/>
    </row>
    <row r="2876" ht="15.75" hidden="1" customHeight="1">
      <c r="A2876" s="28" t="s">
        <v>3080</v>
      </c>
      <c r="B2876" s="23">
        <v>30533.0</v>
      </c>
      <c r="C2876" s="7">
        <v>30533.0</v>
      </c>
      <c r="D2876" s="25">
        <v>0.0</v>
      </c>
      <c r="E2876" s="33"/>
    </row>
    <row r="2877" ht="15.75" hidden="1" customHeight="1">
      <c r="A2877" s="28" t="s">
        <v>3081</v>
      </c>
      <c r="B2877" s="23">
        <v>110164.0</v>
      </c>
      <c r="C2877" s="7">
        <v>110164.0</v>
      </c>
      <c r="D2877" s="25">
        <v>0.0</v>
      </c>
      <c r="E2877" s="33"/>
    </row>
    <row r="2878" ht="15.75" hidden="1" customHeight="1">
      <c r="A2878" s="28" t="s">
        <v>3082</v>
      </c>
      <c r="B2878" s="23">
        <v>97610.5</v>
      </c>
      <c r="C2878" s="7">
        <v>97610.5</v>
      </c>
      <c r="D2878" s="25">
        <v>0.0</v>
      </c>
      <c r="E2878" s="33"/>
    </row>
    <row r="2879" ht="15.75" hidden="1" customHeight="1">
      <c r="A2879" s="28" t="s">
        <v>3084</v>
      </c>
      <c r="B2879" s="23">
        <v>1497.0</v>
      </c>
      <c r="C2879" s="7">
        <v>1497.0</v>
      </c>
      <c r="D2879" s="25">
        <v>0.0</v>
      </c>
      <c r="E2879" s="33"/>
    </row>
    <row r="2880" ht="15.75" hidden="1" customHeight="1">
      <c r="A2880" s="28" t="s">
        <v>3085</v>
      </c>
      <c r="B2880" s="23">
        <v>12858.0</v>
      </c>
      <c r="C2880" s="7">
        <v>12858.0</v>
      </c>
      <c r="D2880" s="25">
        <v>0.0</v>
      </c>
      <c r="E2880" s="33"/>
    </row>
    <row r="2881" ht="15.75" hidden="1" customHeight="1">
      <c r="A2881" s="29" t="s">
        <v>3086</v>
      </c>
      <c r="B2881" s="23">
        <v>432458.5</v>
      </c>
      <c r="C2881" s="7">
        <v>432458.5</v>
      </c>
      <c r="D2881" s="25">
        <v>0.0</v>
      </c>
      <c r="E2881" s="33"/>
    </row>
    <row r="2882" ht="15.75" hidden="1" customHeight="1">
      <c r="A2882" s="30" t="s">
        <v>3087</v>
      </c>
      <c r="B2882" s="34">
        <v>4.0</v>
      </c>
      <c r="C2882" s="35">
        <v>13.0</v>
      </c>
      <c r="D2882" s="49">
        <v>9.0</v>
      </c>
      <c r="E2882" s="37"/>
    </row>
    <row r="2883" ht="15.75" hidden="1" customHeight="1"/>
    <row r="2884" ht="15.75" hidden="1" customHeight="1"/>
    <row r="2885" ht="15.75" hidden="1" customHeight="1"/>
    <row r="2886" ht="15.75" hidden="1" customHeight="1"/>
    <row r="2887" ht="15.75" hidden="1" customHeight="1"/>
    <row r="2888" ht="15.75" hidden="1" customHeight="1"/>
    <row r="2889" ht="15.75" hidden="1" customHeight="1"/>
    <row r="2890" ht="15.75" hidden="1" customHeight="1"/>
    <row r="2891" ht="15.75" hidden="1" customHeight="1"/>
    <row r="2892" ht="15.75" hidden="1" customHeight="1"/>
    <row r="2893" ht="15.75" hidden="1" customHeight="1"/>
    <row r="2894" ht="15.75" hidden="1" customHeight="1"/>
    <row r="2895" ht="15.75" hidden="1" customHeight="1"/>
    <row r="2896" ht="15.75" hidden="1" customHeight="1"/>
    <row r="2897" ht="15.75" hidden="1" customHeight="1"/>
    <row r="2898" ht="15.75" hidden="1" customHeight="1"/>
    <row r="2899" ht="15.75" hidden="1" customHeight="1"/>
    <row r="2900" ht="15.75" hidden="1" customHeight="1"/>
    <row r="2901" ht="15.75" hidden="1" customHeight="1"/>
    <row r="2902" ht="15.75" hidden="1" customHeight="1"/>
    <row r="2903" ht="15.75" hidden="1" customHeight="1"/>
    <row r="2904" ht="15.75" hidden="1" customHeight="1"/>
    <row r="2905" ht="15.75" hidden="1" customHeight="1"/>
    <row r="2906" ht="15.75" hidden="1" customHeight="1"/>
    <row r="2907" ht="15.75" hidden="1" customHeight="1"/>
    <row r="2908" ht="15.75" hidden="1" customHeight="1"/>
    <row r="2909" ht="15.75" hidden="1" customHeight="1"/>
    <row r="2910" ht="15.75" hidden="1" customHeight="1"/>
    <row r="2911" ht="15.75" hidden="1" customHeight="1"/>
    <row r="2912" ht="15.75" hidden="1" customHeight="1"/>
    <row r="2913" ht="15.75" hidden="1" customHeight="1"/>
    <row r="2914" ht="15.75" hidden="1" customHeight="1"/>
    <row r="2915" ht="15.75" hidden="1" customHeight="1"/>
    <row r="2916" ht="15.75" hidden="1" customHeight="1"/>
    <row r="2917" ht="15.75" hidden="1" customHeight="1"/>
    <row r="2918" ht="15.75" hidden="1" customHeight="1"/>
    <row r="2919" ht="15.75" hidden="1" customHeight="1"/>
    <row r="2920" ht="15.75" hidden="1" customHeight="1"/>
    <row r="2921" ht="15.75" hidden="1" customHeight="1"/>
    <row r="2922" ht="15.75" hidden="1" customHeight="1"/>
    <row r="2923" ht="15.75" hidden="1" customHeight="1"/>
    <row r="2924" ht="15.75" hidden="1" customHeight="1"/>
    <row r="2925" ht="15.75" hidden="1" customHeight="1"/>
    <row r="2926" ht="15.75" hidden="1" customHeight="1"/>
    <row r="2927" ht="15.75" hidden="1" customHeight="1"/>
    <row r="2928" ht="15.75" hidden="1" customHeight="1"/>
    <row r="2929" ht="15.75" hidden="1" customHeight="1"/>
    <row r="2930" ht="15.75" hidden="1" customHeight="1"/>
    <row r="2931" ht="15.75" hidden="1" customHeight="1"/>
    <row r="2932" ht="15.75" hidden="1" customHeight="1"/>
    <row r="2933" ht="15.75" hidden="1" customHeight="1"/>
    <row r="2934" ht="15.75" hidden="1" customHeight="1"/>
    <row r="2935" ht="15.75" hidden="1" customHeight="1"/>
    <row r="2936" ht="15.75" hidden="1" customHeight="1"/>
    <row r="2937" ht="15.75" hidden="1" customHeight="1"/>
    <row r="2938" ht="15.75" hidden="1" customHeight="1"/>
    <row r="2939" ht="15.75" hidden="1" customHeight="1"/>
    <row r="2940" ht="15.75" hidden="1" customHeight="1"/>
    <row r="2941" ht="15.75" hidden="1" customHeight="1"/>
    <row r="2942" ht="15.75" hidden="1" customHeight="1"/>
    <row r="2943" ht="15.75" hidden="1" customHeight="1"/>
    <row r="2944" ht="15.75" hidden="1" customHeight="1"/>
    <row r="2945" ht="15.75" hidden="1" customHeight="1"/>
    <row r="2946" ht="15.75" hidden="1" customHeight="1"/>
    <row r="2947" ht="15.75" hidden="1" customHeight="1"/>
    <row r="2948" ht="15.75" hidden="1" customHeight="1"/>
  </sheetData>
  <mergeCells count="824">
    <mergeCell ref="A2249:E2249"/>
    <mergeCell ref="A2269:E2270"/>
    <mergeCell ref="A2271:E2272"/>
    <mergeCell ref="A2273:B2274"/>
    <mergeCell ref="C2273:C2276"/>
    <mergeCell ref="D2273:E2274"/>
    <mergeCell ref="A2275:B2276"/>
    <mergeCell ref="D2275:E2276"/>
    <mergeCell ref="A2277:E2277"/>
    <mergeCell ref="A2297:E2298"/>
    <mergeCell ref="A2299:E2300"/>
    <mergeCell ref="A2301:B2302"/>
    <mergeCell ref="C2301:C2304"/>
    <mergeCell ref="A2303:B2304"/>
    <mergeCell ref="D2133:E2134"/>
    <mergeCell ref="D2135:E2136"/>
    <mergeCell ref="A2137:E2137"/>
    <mergeCell ref="A2157:E2158"/>
    <mergeCell ref="A2159:E2160"/>
    <mergeCell ref="C2161:C2164"/>
    <mergeCell ref="D2161:E2162"/>
    <mergeCell ref="D2189:E2190"/>
    <mergeCell ref="D2191:E2192"/>
    <mergeCell ref="D2163:E2164"/>
    <mergeCell ref="A2165:E2165"/>
    <mergeCell ref="A2185:E2186"/>
    <mergeCell ref="A2187:E2188"/>
    <mergeCell ref="A2189:B2190"/>
    <mergeCell ref="C2189:C2192"/>
    <mergeCell ref="A2191:B2192"/>
    <mergeCell ref="A2193:E2193"/>
    <mergeCell ref="A2213:E2214"/>
    <mergeCell ref="A2215:E2216"/>
    <mergeCell ref="A2217:B2218"/>
    <mergeCell ref="C2217:C2220"/>
    <mergeCell ref="D2217:E2218"/>
    <mergeCell ref="A2219:B2220"/>
    <mergeCell ref="D2245:E2246"/>
    <mergeCell ref="D2247:E2248"/>
    <mergeCell ref="D2219:E2220"/>
    <mergeCell ref="A2221:E2221"/>
    <mergeCell ref="A2241:E2242"/>
    <mergeCell ref="A2243:E2244"/>
    <mergeCell ref="A2245:B2246"/>
    <mergeCell ref="C2245:C2248"/>
    <mergeCell ref="A2247:B2248"/>
    <mergeCell ref="A2329:B2330"/>
    <mergeCell ref="A2331:B2332"/>
    <mergeCell ref="A2417:E2417"/>
    <mergeCell ref="A2437:E2438"/>
    <mergeCell ref="A2439:E2440"/>
    <mergeCell ref="A2441:B2442"/>
    <mergeCell ref="C2441:C2444"/>
    <mergeCell ref="D2441:E2442"/>
    <mergeCell ref="A2443:B2444"/>
    <mergeCell ref="D2443:E2444"/>
    <mergeCell ref="A2445:E2445"/>
    <mergeCell ref="A2465:E2466"/>
    <mergeCell ref="A2467:E2468"/>
    <mergeCell ref="A2469:B2470"/>
    <mergeCell ref="C2469:C2472"/>
    <mergeCell ref="A2471:B2472"/>
    <mergeCell ref="D2301:E2302"/>
    <mergeCell ref="D2303:E2304"/>
    <mergeCell ref="A2305:E2305"/>
    <mergeCell ref="A2325:E2326"/>
    <mergeCell ref="A2327:E2328"/>
    <mergeCell ref="C2329:C2332"/>
    <mergeCell ref="D2329:E2330"/>
    <mergeCell ref="D2357:E2358"/>
    <mergeCell ref="D2359:E2360"/>
    <mergeCell ref="D2331:E2332"/>
    <mergeCell ref="A2333:E2333"/>
    <mergeCell ref="A2353:E2354"/>
    <mergeCell ref="A2355:E2356"/>
    <mergeCell ref="A2357:B2358"/>
    <mergeCell ref="C2357:C2360"/>
    <mergeCell ref="A2359:B2360"/>
    <mergeCell ref="A2361:E2361"/>
    <mergeCell ref="A2381:E2382"/>
    <mergeCell ref="A2383:E2384"/>
    <mergeCell ref="A2385:B2386"/>
    <mergeCell ref="C2385:C2388"/>
    <mergeCell ref="D2385:E2386"/>
    <mergeCell ref="A2387:B2388"/>
    <mergeCell ref="D2413:E2414"/>
    <mergeCell ref="D2415:E2416"/>
    <mergeCell ref="D2387:E2388"/>
    <mergeCell ref="A2389:E2389"/>
    <mergeCell ref="A2409:E2410"/>
    <mergeCell ref="A2411:E2412"/>
    <mergeCell ref="A2413:B2414"/>
    <mergeCell ref="C2413:C2416"/>
    <mergeCell ref="A2415:B2416"/>
    <mergeCell ref="A2497:B2498"/>
    <mergeCell ref="A2499:B2500"/>
    <mergeCell ref="A2585:E2585"/>
    <mergeCell ref="A2605:E2606"/>
    <mergeCell ref="A2607:E2608"/>
    <mergeCell ref="A2609:B2610"/>
    <mergeCell ref="C2609:C2612"/>
    <mergeCell ref="D2609:E2610"/>
    <mergeCell ref="A2611:B2612"/>
    <mergeCell ref="D2611:E2612"/>
    <mergeCell ref="A2613:E2613"/>
    <mergeCell ref="A2633:E2634"/>
    <mergeCell ref="A2635:E2636"/>
    <mergeCell ref="A2637:B2638"/>
    <mergeCell ref="C2637:C2640"/>
    <mergeCell ref="A2639:B2640"/>
    <mergeCell ref="D2469:E2470"/>
    <mergeCell ref="D2471:E2472"/>
    <mergeCell ref="A2473:E2473"/>
    <mergeCell ref="A2493:E2494"/>
    <mergeCell ref="A2495:E2496"/>
    <mergeCell ref="C2497:C2500"/>
    <mergeCell ref="D2497:E2498"/>
    <mergeCell ref="D2525:E2526"/>
    <mergeCell ref="D2527:E2528"/>
    <mergeCell ref="D2499:E2500"/>
    <mergeCell ref="A2501:E2501"/>
    <mergeCell ref="A2521:E2522"/>
    <mergeCell ref="A2523:E2524"/>
    <mergeCell ref="A2525:B2526"/>
    <mergeCell ref="C2525:C2528"/>
    <mergeCell ref="A2527:B2528"/>
    <mergeCell ref="A2529:E2529"/>
    <mergeCell ref="A2549:E2550"/>
    <mergeCell ref="A2551:E2552"/>
    <mergeCell ref="A2553:B2554"/>
    <mergeCell ref="C2553:C2556"/>
    <mergeCell ref="D2553:E2554"/>
    <mergeCell ref="A2555:B2556"/>
    <mergeCell ref="D2581:E2582"/>
    <mergeCell ref="D2583:E2584"/>
    <mergeCell ref="D2555:E2556"/>
    <mergeCell ref="A2557:E2557"/>
    <mergeCell ref="A2577:E2578"/>
    <mergeCell ref="A2579:E2580"/>
    <mergeCell ref="A2581:B2582"/>
    <mergeCell ref="C2581:C2584"/>
    <mergeCell ref="A2583:B2584"/>
    <mergeCell ref="A2665:B2666"/>
    <mergeCell ref="A2667:B2668"/>
    <mergeCell ref="A2753:E2753"/>
    <mergeCell ref="A2773:E2774"/>
    <mergeCell ref="A2775:E2776"/>
    <mergeCell ref="A2777:B2778"/>
    <mergeCell ref="C2777:C2780"/>
    <mergeCell ref="D2777:E2778"/>
    <mergeCell ref="A2779:B2780"/>
    <mergeCell ref="D2779:E2780"/>
    <mergeCell ref="A2781:E2781"/>
    <mergeCell ref="A2801:E2802"/>
    <mergeCell ref="A2803:E2804"/>
    <mergeCell ref="A2805:B2806"/>
    <mergeCell ref="C2805:C2808"/>
    <mergeCell ref="A2807:B2808"/>
    <mergeCell ref="D2637:E2638"/>
    <mergeCell ref="D2639:E2640"/>
    <mergeCell ref="A2641:E2641"/>
    <mergeCell ref="A2661:E2662"/>
    <mergeCell ref="A2663:E2664"/>
    <mergeCell ref="C2665:C2668"/>
    <mergeCell ref="D2665:E2666"/>
    <mergeCell ref="D2693:E2694"/>
    <mergeCell ref="D2695:E2696"/>
    <mergeCell ref="D2667:E2668"/>
    <mergeCell ref="A2669:E2669"/>
    <mergeCell ref="A2689:E2690"/>
    <mergeCell ref="A2691:E2692"/>
    <mergeCell ref="A2693:B2694"/>
    <mergeCell ref="C2693:C2696"/>
    <mergeCell ref="A2695:B2696"/>
    <mergeCell ref="A2697:E2697"/>
    <mergeCell ref="A2717:E2718"/>
    <mergeCell ref="A2719:E2720"/>
    <mergeCell ref="A2721:B2722"/>
    <mergeCell ref="C2721:C2724"/>
    <mergeCell ref="D2721:E2722"/>
    <mergeCell ref="A2723:B2724"/>
    <mergeCell ref="D2749:E2750"/>
    <mergeCell ref="D2751:E2752"/>
    <mergeCell ref="D2723:E2724"/>
    <mergeCell ref="A2725:E2725"/>
    <mergeCell ref="A2745:E2746"/>
    <mergeCell ref="A2747:E2748"/>
    <mergeCell ref="A2749:B2750"/>
    <mergeCell ref="C2749:C2752"/>
    <mergeCell ref="A2751:B2752"/>
    <mergeCell ref="A2833:B2834"/>
    <mergeCell ref="A2835:B2836"/>
    <mergeCell ref="A737:E737"/>
    <mergeCell ref="A757:E758"/>
    <mergeCell ref="A759:E760"/>
    <mergeCell ref="A761:B762"/>
    <mergeCell ref="C761:C764"/>
    <mergeCell ref="D761:E762"/>
    <mergeCell ref="A763:B764"/>
    <mergeCell ref="D763:E764"/>
    <mergeCell ref="A765:E765"/>
    <mergeCell ref="A785:E786"/>
    <mergeCell ref="A787:E788"/>
    <mergeCell ref="A789:B790"/>
    <mergeCell ref="C789:C792"/>
    <mergeCell ref="A791:B792"/>
    <mergeCell ref="D621:E622"/>
    <mergeCell ref="D623:E624"/>
    <mergeCell ref="A625:E625"/>
    <mergeCell ref="A645:E646"/>
    <mergeCell ref="A647:E648"/>
    <mergeCell ref="C649:C652"/>
    <mergeCell ref="D649:E650"/>
    <mergeCell ref="D677:E678"/>
    <mergeCell ref="D679:E680"/>
    <mergeCell ref="D651:E652"/>
    <mergeCell ref="A653:E653"/>
    <mergeCell ref="A673:E674"/>
    <mergeCell ref="A675:E676"/>
    <mergeCell ref="A677:B678"/>
    <mergeCell ref="C677:C680"/>
    <mergeCell ref="A679:B680"/>
    <mergeCell ref="A681:E681"/>
    <mergeCell ref="A701:E702"/>
    <mergeCell ref="A703:E704"/>
    <mergeCell ref="A705:B706"/>
    <mergeCell ref="C705:C708"/>
    <mergeCell ref="D705:E706"/>
    <mergeCell ref="A707:B708"/>
    <mergeCell ref="D733:E734"/>
    <mergeCell ref="D735:E736"/>
    <mergeCell ref="D707:E708"/>
    <mergeCell ref="A709:E709"/>
    <mergeCell ref="A729:E730"/>
    <mergeCell ref="A731:E732"/>
    <mergeCell ref="A733:B734"/>
    <mergeCell ref="C733:C736"/>
    <mergeCell ref="A735:B736"/>
    <mergeCell ref="A817:B818"/>
    <mergeCell ref="A819:B820"/>
    <mergeCell ref="A905:E905"/>
    <mergeCell ref="A925:E926"/>
    <mergeCell ref="A927:E928"/>
    <mergeCell ref="A929:B930"/>
    <mergeCell ref="C929:C932"/>
    <mergeCell ref="D929:E930"/>
    <mergeCell ref="A931:B932"/>
    <mergeCell ref="D931:E932"/>
    <mergeCell ref="A933:E933"/>
    <mergeCell ref="A953:E954"/>
    <mergeCell ref="A955:E956"/>
    <mergeCell ref="A957:B958"/>
    <mergeCell ref="C957:C960"/>
    <mergeCell ref="A959:B960"/>
    <mergeCell ref="D789:E790"/>
    <mergeCell ref="D791:E792"/>
    <mergeCell ref="A793:E793"/>
    <mergeCell ref="A813:E814"/>
    <mergeCell ref="A815:E816"/>
    <mergeCell ref="C817:C820"/>
    <mergeCell ref="D817:E818"/>
    <mergeCell ref="D845:E846"/>
    <mergeCell ref="D847:E848"/>
    <mergeCell ref="D819:E820"/>
    <mergeCell ref="A821:E821"/>
    <mergeCell ref="A841:E842"/>
    <mergeCell ref="A843:E844"/>
    <mergeCell ref="A845:B846"/>
    <mergeCell ref="C845:C848"/>
    <mergeCell ref="A847:B848"/>
    <mergeCell ref="A849:E849"/>
    <mergeCell ref="A869:E870"/>
    <mergeCell ref="A871:E872"/>
    <mergeCell ref="A873:B874"/>
    <mergeCell ref="C873:C876"/>
    <mergeCell ref="D873:E874"/>
    <mergeCell ref="A875:B876"/>
    <mergeCell ref="D901:E902"/>
    <mergeCell ref="D903:E904"/>
    <mergeCell ref="D875:E876"/>
    <mergeCell ref="A877:E877"/>
    <mergeCell ref="A897:E898"/>
    <mergeCell ref="A899:E900"/>
    <mergeCell ref="A901:B902"/>
    <mergeCell ref="C901:C904"/>
    <mergeCell ref="A903:B904"/>
    <mergeCell ref="A985:B986"/>
    <mergeCell ref="A987:B988"/>
    <mergeCell ref="A1073:E1073"/>
    <mergeCell ref="A1093:E1094"/>
    <mergeCell ref="A1095:E1096"/>
    <mergeCell ref="A1097:B1098"/>
    <mergeCell ref="C1097:C1100"/>
    <mergeCell ref="D1097:E1098"/>
    <mergeCell ref="A1099:B1100"/>
    <mergeCell ref="D1099:E1100"/>
    <mergeCell ref="A1101:E1101"/>
    <mergeCell ref="A1121:E1122"/>
    <mergeCell ref="A1123:E1124"/>
    <mergeCell ref="A1125:B1126"/>
    <mergeCell ref="C1125:C1128"/>
    <mergeCell ref="A1127:B1128"/>
    <mergeCell ref="D957:E958"/>
    <mergeCell ref="D959:E960"/>
    <mergeCell ref="A961:E961"/>
    <mergeCell ref="A981:E982"/>
    <mergeCell ref="A983:E984"/>
    <mergeCell ref="C985:C988"/>
    <mergeCell ref="D985:E986"/>
    <mergeCell ref="D1013:E1014"/>
    <mergeCell ref="D1015:E1016"/>
    <mergeCell ref="D987:E988"/>
    <mergeCell ref="A989:E989"/>
    <mergeCell ref="A1009:E1010"/>
    <mergeCell ref="A1011:E1012"/>
    <mergeCell ref="A1013:B1014"/>
    <mergeCell ref="C1013:C1016"/>
    <mergeCell ref="A1015:B1016"/>
    <mergeCell ref="A1017:E1017"/>
    <mergeCell ref="A1037:E1038"/>
    <mergeCell ref="A1039:E1040"/>
    <mergeCell ref="A1041:B1042"/>
    <mergeCell ref="C1041:C1044"/>
    <mergeCell ref="D1041:E1042"/>
    <mergeCell ref="A1043:B1044"/>
    <mergeCell ref="D1069:E1070"/>
    <mergeCell ref="D1071:E1072"/>
    <mergeCell ref="D1043:E1044"/>
    <mergeCell ref="A1045:E1045"/>
    <mergeCell ref="A1065:E1066"/>
    <mergeCell ref="A1067:E1068"/>
    <mergeCell ref="A1069:B1070"/>
    <mergeCell ref="C1069:C1072"/>
    <mergeCell ref="A1071:B1072"/>
    <mergeCell ref="A1153:B1154"/>
    <mergeCell ref="A1155:B1156"/>
    <mergeCell ref="D2805:E2806"/>
    <mergeCell ref="D2807:E2808"/>
    <mergeCell ref="A2809:E2809"/>
    <mergeCell ref="A2829:E2830"/>
    <mergeCell ref="A2831:E2832"/>
    <mergeCell ref="C2833:C2836"/>
    <mergeCell ref="D2833:E2834"/>
    <mergeCell ref="D2861:E2862"/>
    <mergeCell ref="D2863:E2864"/>
    <mergeCell ref="D2835:E2836"/>
    <mergeCell ref="A2837:E2837"/>
    <mergeCell ref="A2857:E2858"/>
    <mergeCell ref="A2859:E2860"/>
    <mergeCell ref="A2861:B2862"/>
    <mergeCell ref="C2861:C2864"/>
    <mergeCell ref="A2863:B2864"/>
    <mergeCell ref="A2865:E2865"/>
    <mergeCell ref="A1:E2"/>
    <mergeCell ref="A3:E4"/>
    <mergeCell ref="A5:B6"/>
    <mergeCell ref="C5:C8"/>
    <mergeCell ref="D5:E6"/>
    <mergeCell ref="A7:B8"/>
    <mergeCell ref="D7:E8"/>
    <mergeCell ref="A9:E9"/>
    <mergeCell ref="A29:E30"/>
    <mergeCell ref="A31:E32"/>
    <mergeCell ref="A33:B34"/>
    <mergeCell ref="C33:C36"/>
    <mergeCell ref="D33:E34"/>
    <mergeCell ref="A35:B36"/>
    <mergeCell ref="D61:E62"/>
    <mergeCell ref="D63:E64"/>
    <mergeCell ref="D35:E36"/>
    <mergeCell ref="A37:E37"/>
    <mergeCell ref="A57:E58"/>
    <mergeCell ref="A59:E60"/>
    <mergeCell ref="A61:B62"/>
    <mergeCell ref="C61:C64"/>
    <mergeCell ref="A63:B64"/>
    <mergeCell ref="A65:E65"/>
    <mergeCell ref="A85:E86"/>
    <mergeCell ref="A87:E88"/>
    <mergeCell ref="A89:B90"/>
    <mergeCell ref="C89:C92"/>
    <mergeCell ref="D89:E90"/>
    <mergeCell ref="A91:B92"/>
    <mergeCell ref="D117:E118"/>
    <mergeCell ref="D119:E120"/>
    <mergeCell ref="D91:E92"/>
    <mergeCell ref="A93:E93"/>
    <mergeCell ref="A113:E114"/>
    <mergeCell ref="A115:E116"/>
    <mergeCell ref="A117:B118"/>
    <mergeCell ref="C117:C120"/>
    <mergeCell ref="A119:B120"/>
    <mergeCell ref="A233:E233"/>
    <mergeCell ref="A253:E254"/>
    <mergeCell ref="A255:E256"/>
    <mergeCell ref="A257:B258"/>
    <mergeCell ref="C257:C260"/>
    <mergeCell ref="D257:E258"/>
    <mergeCell ref="A259:B260"/>
    <mergeCell ref="D259:E260"/>
    <mergeCell ref="A261:E261"/>
    <mergeCell ref="A281:E282"/>
    <mergeCell ref="A283:E284"/>
    <mergeCell ref="A285:B286"/>
    <mergeCell ref="C285:C288"/>
    <mergeCell ref="A287:B288"/>
    <mergeCell ref="A121:E121"/>
    <mergeCell ref="A141:E142"/>
    <mergeCell ref="A143:E144"/>
    <mergeCell ref="A145:B146"/>
    <mergeCell ref="C145:C148"/>
    <mergeCell ref="D145:E146"/>
    <mergeCell ref="A147:B148"/>
    <mergeCell ref="D173:E174"/>
    <mergeCell ref="D175:E176"/>
    <mergeCell ref="D147:E148"/>
    <mergeCell ref="A149:E149"/>
    <mergeCell ref="A169:E170"/>
    <mergeCell ref="A171:E172"/>
    <mergeCell ref="A173:B174"/>
    <mergeCell ref="C173:C176"/>
    <mergeCell ref="A175:B176"/>
    <mergeCell ref="A177:E177"/>
    <mergeCell ref="A197:E198"/>
    <mergeCell ref="A199:E200"/>
    <mergeCell ref="A201:B202"/>
    <mergeCell ref="C201:C204"/>
    <mergeCell ref="D201:E202"/>
    <mergeCell ref="A203:B204"/>
    <mergeCell ref="D229:E230"/>
    <mergeCell ref="D231:E232"/>
    <mergeCell ref="D203:E204"/>
    <mergeCell ref="A205:E205"/>
    <mergeCell ref="A225:E226"/>
    <mergeCell ref="A227:E228"/>
    <mergeCell ref="A229:B230"/>
    <mergeCell ref="C229:C232"/>
    <mergeCell ref="A231:B232"/>
    <mergeCell ref="A313:B314"/>
    <mergeCell ref="A315:B316"/>
    <mergeCell ref="A401:E401"/>
    <mergeCell ref="A421:E422"/>
    <mergeCell ref="A423:E424"/>
    <mergeCell ref="A425:B426"/>
    <mergeCell ref="C425:C428"/>
    <mergeCell ref="D425:E426"/>
    <mergeCell ref="A427:B428"/>
    <mergeCell ref="D427:E428"/>
    <mergeCell ref="A429:E429"/>
    <mergeCell ref="A449:E450"/>
    <mergeCell ref="A451:E452"/>
    <mergeCell ref="A453:B454"/>
    <mergeCell ref="C453:C456"/>
    <mergeCell ref="A455:B456"/>
    <mergeCell ref="D285:E286"/>
    <mergeCell ref="D287:E288"/>
    <mergeCell ref="A289:E289"/>
    <mergeCell ref="A309:E310"/>
    <mergeCell ref="A311:E312"/>
    <mergeCell ref="C313:C316"/>
    <mergeCell ref="D313:E314"/>
    <mergeCell ref="D341:E342"/>
    <mergeCell ref="D343:E344"/>
    <mergeCell ref="D315:E316"/>
    <mergeCell ref="A317:E317"/>
    <mergeCell ref="A337:E338"/>
    <mergeCell ref="A339:E340"/>
    <mergeCell ref="A341:B342"/>
    <mergeCell ref="C341:C344"/>
    <mergeCell ref="A343:B344"/>
    <mergeCell ref="A345:E345"/>
    <mergeCell ref="A365:E366"/>
    <mergeCell ref="A367:E368"/>
    <mergeCell ref="A369:B370"/>
    <mergeCell ref="C369:C372"/>
    <mergeCell ref="D369:E370"/>
    <mergeCell ref="A371:B372"/>
    <mergeCell ref="D397:E398"/>
    <mergeCell ref="D399:E400"/>
    <mergeCell ref="D371:E372"/>
    <mergeCell ref="A373:E373"/>
    <mergeCell ref="A393:E394"/>
    <mergeCell ref="A395:E396"/>
    <mergeCell ref="A397:B398"/>
    <mergeCell ref="C397:C400"/>
    <mergeCell ref="A399:B400"/>
    <mergeCell ref="A481:B482"/>
    <mergeCell ref="A483:B484"/>
    <mergeCell ref="A569:E569"/>
    <mergeCell ref="A589:E590"/>
    <mergeCell ref="A591:E592"/>
    <mergeCell ref="A593:B594"/>
    <mergeCell ref="C593:C596"/>
    <mergeCell ref="D593:E594"/>
    <mergeCell ref="A595:B596"/>
    <mergeCell ref="D595:E596"/>
    <mergeCell ref="A597:E597"/>
    <mergeCell ref="A617:E618"/>
    <mergeCell ref="A619:E620"/>
    <mergeCell ref="A621:B622"/>
    <mergeCell ref="C621:C624"/>
    <mergeCell ref="A623:B624"/>
    <mergeCell ref="D453:E454"/>
    <mergeCell ref="D455:E456"/>
    <mergeCell ref="A457:E457"/>
    <mergeCell ref="A477:E478"/>
    <mergeCell ref="A479:E480"/>
    <mergeCell ref="C481:C484"/>
    <mergeCell ref="D481:E482"/>
    <mergeCell ref="D509:E510"/>
    <mergeCell ref="D511:E512"/>
    <mergeCell ref="D483:E484"/>
    <mergeCell ref="A485:E485"/>
    <mergeCell ref="A505:E506"/>
    <mergeCell ref="A507:E508"/>
    <mergeCell ref="A509:B510"/>
    <mergeCell ref="C509:C512"/>
    <mergeCell ref="A511:B512"/>
    <mergeCell ref="A513:E513"/>
    <mergeCell ref="A533:E534"/>
    <mergeCell ref="A535:E536"/>
    <mergeCell ref="A537:B538"/>
    <mergeCell ref="C537:C540"/>
    <mergeCell ref="D537:E538"/>
    <mergeCell ref="A539:B540"/>
    <mergeCell ref="D565:E566"/>
    <mergeCell ref="D567:E568"/>
    <mergeCell ref="D539:E540"/>
    <mergeCell ref="A541:E541"/>
    <mergeCell ref="A561:E562"/>
    <mergeCell ref="A563:E564"/>
    <mergeCell ref="A565:B566"/>
    <mergeCell ref="C565:C568"/>
    <mergeCell ref="A567:B568"/>
    <mergeCell ref="A649:B650"/>
    <mergeCell ref="A651:B652"/>
    <mergeCell ref="A1241:E1241"/>
    <mergeCell ref="A1261:E1262"/>
    <mergeCell ref="A1263:E1264"/>
    <mergeCell ref="A1265:B1266"/>
    <mergeCell ref="C1265:C1268"/>
    <mergeCell ref="D1265:E1266"/>
    <mergeCell ref="A1267:B1268"/>
    <mergeCell ref="D1267:E1268"/>
    <mergeCell ref="A1269:E1269"/>
    <mergeCell ref="A1289:E1290"/>
    <mergeCell ref="A1291:E1292"/>
    <mergeCell ref="A1293:B1294"/>
    <mergeCell ref="C1293:C1296"/>
    <mergeCell ref="A1295:B1296"/>
    <mergeCell ref="D1125:E1126"/>
    <mergeCell ref="D1127:E1128"/>
    <mergeCell ref="A1129:E1129"/>
    <mergeCell ref="A1149:E1150"/>
    <mergeCell ref="A1151:E1152"/>
    <mergeCell ref="C1153:C1156"/>
    <mergeCell ref="D1153:E1154"/>
    <mergeCell ref="D1181:E1182"/>
    <mergeCell ref="D1183:E1184"/>
    <mergeCell ref="D1155:E1156"/>
    <mergeCell ref="A1157:E1157"/>
    <mergeCell ref="A1177:E1178"/>
    <mergeCell ref="A1179:E1180"/>
    <mergeCell ref="A1181:B1182"/>
    <mergeCell ref="C1181:C1184"/>
    <mergeCell ref="A1183:B1184"/>
    <mergeCell ref="A1185:E1185"/>
    <mergeCell ref="A1205:E1206"/>
    <mergeCell ref="A1207:E1208"/>
    <mergeCell ref="A1209:B1210"/>
    <mergeCell ref="C1209:C1212"/>
    <mergeCell ref="D1209:E1210"/>
    <mergeCell ref="A1211:B1212"/>
    <mergeCell ref="D1237:E1238"/>
    <mergeCell ref="D1239:E1240"/>
    <mergeCell ref="D1211:E1212"/>
    <mergeCell ref="A1213:E1213"/>
    <mergeCell ref="A1233:E1234"/>
    <mergeCell ref="A1235:E1236"/>
    <mergeCell ref="A1237:B1238"/>
    <mergeCell ref="C1237:C1240"/>
    <mergeCell ref="A1239:B1240"/>
    <mergeCell ref="A1321:B1322"/>
    <mergeCell ref="A1323:B1324"/>
    <mergeCell ref="A1409:E1409"/>
    <mergeCell ref="A1429:E1430"/>
    <mergeCell ref="A1431:E1432"/>
    <mergeCell ref="A1433:B1434"/>
    <mergeCell ref="C1433:C1436"/>
    <mergeCell ref="D1433:E1434"/>
    <mergeCell ref="A1435:B1436"/>
    <mergeCell ref="D1435:E1436"/>
    <mergeCell ref="A1437:E1437"/>
    <mergeCell ref="A1457:E1458"/>
    <mergeCell ref="A1459:E1460"/>
    <mergeCell ref="A1461:B1462"/>
    <mergeCell ref="C1461:C1464"/>
    <mergeCell ref="A1463:B1464"/>
    <mergeCell ref="D1293:E1294"/>
    <mergeCell ref="D1295:E1296"/>
    <mergeCell ref="A1297:E1297"/>
    <mergeCell ref="A1317:E1318"/>
    <mergeCell ref="A1319:E1320"/>
    <mergeCell ref="C1321:C1324"/>
    <mergeCell ref="D1321:E1322"/>
    <mergeCell ref="D1349:E1350"/>
    <mergeCell ref="D1351:E1352"/>
    <mergeCell ref="D1323:E1324"/>
    <mergeCell ref="A1325:E1325"/>
    <mergeCell ref="A1345:E1346"/>
    <mergeCell ref="A1347:E1348"/>
    <mergeCell ref="A1349:B1350"/>
    <mergeCell ref="C1349:C1352"/>
    <mergeCell ref="A1351:B1352"/>
    <mergeCell ref="A1353:E1353"/>
    <mergeCell ref="A1373:E1374"/>
    <mergeCell ref="A1375:E1376"/>
    <mergeCell ref="A1377:B1378"/>
    <mergeCell ref="C1377:C1380"/>
    <mergeCell ref="D1377:E1378"/>
    <mergeCell ref="A1379:B1380"/>
    <mergeCell ref="D1405:E1406"/>
    <mergeCell ref="D1407:E1408"/>
    <mergeCell ref="D1379:E1380"/>
    <mergeCell ref="A1381:E1381"/>
    <mergeCell ref="A1401:E1402"/>
    <mergeCell ref="A1403:E1404"/>
    <mergeCell ref="A1405:B1406"/>
    <mergeCell ref="C1405:C1408"/>
    <mergeCell ref="A1407:B1408"/>
    <mergeCell ref="A1489:B1490"/>
    <mergeCell ref="A1491:B1492"/>
    <mergeCell ref="A1577:E1577"/>
    <mergeCell ref="A1597:E1598"/>
    <mergeCell ref="A1599:E1600"/>
    <mergeCell ref="A1601:B1602"/>
    <mergeCell ref="C1601:C1604"/>
    <mergeCell ref="D1601:E1602"/>
    <mergeCell ref="A1603:B1604"/>
    <mergeCell ref="D1603:E1604"/>
    <mergeCell ref="A1605:E1605"/>
    <mergeCell ref="A1625:E1626"/>
    <mergeCell ref="A1627:E1628"/>
    <mergeCell ref="A1629:B1630"/>
    <mergeCell ref="C1629:C1632"/>
    <mergeCell ref="A1631:B1632"/>
    <mergeCell ref="D1461:E1462"/>
    <mergeCell ref="D1463:E1464"/>
    <mergeCell ref="A1465:E1465"/>
    <mergeCell ref="A1485:E1486"/>
    <mergeCell ref="A1487:E1488"/>
    <mergeCell ref="C1489:C1492"/>
    <mergeCell ref="D1489:E1490"/>
    <mergeCell ref="D1517:E1518"/>
    <mergeCell ref="D1519:E1520"/>
    <mergeCell ref="D1491:E1492"/>
    <mergeCell ref="A1493:E1493"/>
    <mergeCell ref="A1513:E1514"/>
    <mergeCell ref="A1515:E1516"/>
    <mergeCell ref="A1517:B1518"/>
    <mergeCell ref="C1517:C1520"/>
    <mergeCell ref="A1519:B1520"/>
    <mergeCell ref="A1521:E1521"/>
    <mergeCell ref="A1541:E1542"/>
    <mergeCell ref="A1543:E1544"/>
    <mergeCell ref="A1545:B1546"/>
    <mergeCell ref="C1545:C1548"/>
    <mergeCell ref="D1545:E1546"/>
    <mergeCell ref="A1547:B1548"/>
    <mergeCell ref="D1573:E1574"/>
    <mergeCell ref="D1575:E1576"/>
    <mergeCell ref="D1547:E1548"/>
    <mergeCell ref="A1549:E1549"/>
    <mergeCell ref="A1569:E1570"/>
    <mergeCell ref="A1571:E1572"/>
    <mergeCell ref="A1573:B1574"/>
    <mergeCell ref="C1573:C1576"/>
    <mergeCell ref="A1575:B1576"/>
    <mergeCell ref="A1657:B1658"/>
    <mergeCell ref="A1659:B1660"/>
    <mergeCell ref="A1745:E1745"/>
    <mergeCell ref="A1765:E1766"/>
    <mergeCell ref="A1767:E1768"/>
    <mergeCell ref="A1769:B1770"/>
    <mergeCell ref="C1769:C1772"/>
    <mergeCell ref="D1769:E1770"/>
    <mergeCell ref="A1771:B1772"/>
    <mergeCell ref="D1771:E1772"/>
    <mergeCell ref="A1773:E1773"/>
    <mergeCell ref="A1793:E1794"/>
    <mergeCell ref="A1795:E1796"/>
    <mergeCell ref="A1797:B1798"/>
    <mergeCell ref="C1797:C1800"/>
    <mergeCell ref="A1799:B1800"/>
    <mergeCell ref="D1629:E1630"/>
    <mergeCell ref="D1631:E1632"/>
    <mergeCell ref="A1633:E1633"/>
    <mergeCell ref="A1653:E1654"/>
    <mergeCell ref="A1655:E1656"/>
    <mergeCell ref="C1657:C1660"/>
    <mergeCell ref="D1657:E1658"/>
    <mergeCell ref="D1685:E1686"/>
    <mergeCell ref="D1687:E1688"/>
    <mergeCell ref="D1659:E1660"/>
    <mergeCell ref="A1661:E1661"/>
    <mergeCell ref="A1681:E1682"/>
    <mergeCell ref="A1683:E1684"/>
    <mergeCell ref="A1685:B1686"/>
    <mergeCell ref="C1685:C1688"/>
    <mergeCell ref="A1687:B1688"/>
    <mergeCell ref="A1689:E1689"/>
    <mergeCell ref="A1709:E1710"/>
    <mergeCell ref="A1711:E1712"/>
    <mergeCell ref="A1713:B1714"/>
    <mergeCell ref="C1713:C1716"/>
    <mergeCell ref="D1713:E1714"/>
    <mergeCell ref="A1715:B1716"/>
    <mergeCell ref="D1741:E1742"/>
    <mergeCell ref="D1743:E1744"/>
    <mergeCell ref="D1715:E1716"/>
    <mergeCell ref="A1717:E1717"/>
    <mergeCell ref="A1737:E1738"/>
    <mergeCell ref="A1739:E1740"/>
    <mergeCell ref="A1741:B1742"/>
    <mergeCell ref="C1741:C1744"/>
    <mergeCell ref="A1743:B1744"/>
    <mergeCell ref="A1825:B1826"/>
    <mergeCell ref="A1827:B1828"/>
    <mergeCell ref="A1913:E1913"/>
    <mergeCell ref="A1933:E1934"/>
    <mergeCell ref="A1935:E1936"/>
    <mergeCell ref="A1937:B1938"/>
    <mergeCell ref="C1937:C1940"/>
    <mergeCell ref="D1937:E1938"/>
    <mergeCell ref="A1939:B1940"/>
    <mergeCell ref="D1939:E1940"/>
    <mergeCell ref="A1941:E1941"/>
    <mergeCell ref="A1961:E1962"/>
    <mergeCell ref="A1963:E1964"/>
    <mergeCell ref="A1965:B1966"/>
    <mergeCell ref="C1965:C1968"/>
    <mergeCell ref="A1967:B1968"/>
    <mergeCell ref="D1797:E1798"/>
    <mergeCell ref="D1799:E1800"/>
    <mergeCell ref="A1801:E1801"/>
    <mergeCell ref="A1821:E1822"/>
    <mergeCell ref="A1823:E1824"/>
    <mergeCell ref="C1825:C1828"/>
    <mergeCell ref="D1825:E1826"/>
    <mergeCell ref="D1853:E1854"/>
    <mergeCell ref="D1855:E1856"/>
    <mergeCell ref="D1827:E1828"/>
    <mergeCell ref="A1829:E1829"/>
    <mergeCell ref="A1849:E1850"/>
    <mergeCell ref="A1851:E1852"/>
    <mergeCell ref="A1853:B1854"/>
    <mergeCell ref="C1853:C1856"/>
    <mergeCell ref="A1855:B1856"/>
    <mergeCell ref="A1857:E1857"/>
    <mergeCell ref="A1877:E1878"/>
    <mergeCell ref="A1879:E1880"/>
    <mergeCell ref="A1881:B1882"/>
    <mergeCell ref="C1881:C1884"/>
    <mergeCell ref="D1881:E1882"/>
    <mergeCell ref="A1883:B1884"/>
    <mergeCell ref="D1909:E1910"/>
    <mergeCell ref="D1911:E1912"/>
    <mergeCell ref="D1883:E1884"/>
    <mergeCell ref="A1885:E1885"/>
    <mergeCell ref="A1905:E1906"/>
    <mergeCell ref="A1907:E1908"/>
    <mergeCell ref="A1909:B1910"/>
    <mergeCell ref="C1909:C1912"/>
    <mergeCell ref="A1911:B1912"/>
    <mergeCell ref="A1993:B1994"/>
    <mergeCell ref="A1995:B1996"/>
    <mergeCell ref="A2081:E2081"/>
    <mergeCell ref="A2101:E2102"/>
    <mergeCell ref="A2103:E2104"/>
    <mergeCell ref="A2105:B2106"/>
    <mergeCell ref="C2105:C2108"/>
    <mergeCell ref="D2105:E2106"/>
    <mergeCell ref="A2107:B2108"/>
    <mergeCell ref="D2107:E2108"/>
    <mergeCell ref="A2109:E2109"/>
    <mergeCell ref="A2129:E2130"/>
    <mergeCell ref="A2131:E2132"/>
    <mergeCell ref="A2133:B2134"/>
    <mergeCell ref="C2133:C2136"/>
    <mergeCell ref="A2135:B2136"/>
    <mergeCell ref="D1965:E1966"/>
    <mergeCell ref="D1967:E1968"/>
    <mergeCell ref="A1969:E1969"/>
    <mergeCell ref="A1989:E1990"/>
    <mergeCell ref="A1991:E1992"/>
    <mergeCell ref="C1993:C1996"/>
    <mergeCell ref="D1993:E1994"/>
    <mergeCell ref="D2021:E2022"/>
    <mergeCell ref="D2023:E2024"/>
    <mergeCell ref="D1995:E1996"/>
    <mergeCell ref="A1997:E1997"/>
    <mergeCell ref="A2017:E2018"/>
    <mergeCell ref="A2019:E2020"/>
    <mergeCell ref="A2021:B2022"/>
    <mergeCell ref="C2021:C2024"/>
    <mergeCell ref="A2023:B2024"/>
    <mergeCell ref="A2025:E2025"/>
    <mergeCell ref="A2045:E2046"/>
    <mergeCell ref="A2047:E2048"/>
    <mergeCell ref="A2049:B2050"/>
    <mergeCell ref="C2049:C2052"/>
    <mergeCell ref="D2049:E2050"/>
    <mergeCell ref="A2051:B2052"/>
    <mergeCell ref="D2077:E2078"/>
    <mergeCell ref="D2079:E2080"/>
    <mergeCell ref="D2051:E2052"/>
    <mergeCell ref="A2053:E2053"/>
    <mergeCell ref="A2073:E2074"/>
    <mergeCell ref="A2075:E2076"/>
    <mergeCell ref="A2077:B2078"/>
    <mergeCell ref="C2077:C2080"/>
    <mergeCell ref="A2079:B2080"/>
    <mergeCell ref="A2161:B2162"/>
    <mergeCell ref="A2163:B2164"/>
  </mergeCells>
  <conditionalFormatting sqref="B26:C26 B54:C54 B82:C82 B110:C110 B138:C138 B166:C166 B194:C194 B222:C222 B250:C250 B278:C278 B306:C306 B334:C334 B362:C362 B390:C390 B418:C418 B446:C446 B474:C474 B502:C502 B530:C530 B558:C558 B586:C586 B614:C614 B642:C642 B670:C670 B698:C698 B726:C726 B754:C754 B782:C782 B810:C810 B838:C838 B866:C866 B894:C894 B922:C922 B950:C950 B978:C978 B1006:C1006 B1034:C1034 B1062:C1062 B1090:C1090 B1118:C1118 B1146:C1146 B1174:C1174 B1202:C1202 B1230:C1230 B1258:C1258 B1286:C1286 B1314:C1314 B1342:C1342 B1370:C1370 B1398:C1398 B1426:C1426 B1454:C1454 B1482:C1482 B1510:C1510 B1538:C1538 B1566:C1566 B1594:C1594 B1622:C1622 B1650:C1650 B1678:C1678 B1706:C1706 B1734:C1734 B1762:C1762 B1790:C1790 B1818:C1818 B1846:C1846 B1874:C1874 B1902:C1902 B1930:C1930 B1958:C1958 B1986:C1986 B2014:C2014 B2042:C2042 B2070:C2070 B2098:C2098 B2126:C2126 B2154:C2154 B2182:C2182 B2210:C2210 B2238:C2238 B2266:C2266 B2294:C2294 B2322:C2322 B2350:C2350 B2378:C2378 B2406:C2406 B2434:C2434 B2462:C2462 B2490:C2490 B2518:C2518 B2546:C2546 B2574:C2574 B2602:C2602 B2630:C2630 B2658:C2658 B2686:C2686 B2714:C2714 B2742:C2742 B2770:C2770 B2798:C2798 B2826:C2826 B2854:C2854 B2882:C2882 D11:D26 D39:D54 D67:D82 D95:D110 D123:D138 D151:D166 D179:D194 D207:D222 D235:D250 D263:D278 D291:D306 D319:D334 D347:D362 D375:D390 D403:D418 D431:D446 D459:D474 D487:D502 D515:D530 D543:D558 D571:D586 D599:D614 D627:D642 D655:D670 D683:D698 D711:D726 D739:D754 D767:D782 D795:D810 D823:D838 D851:D866 D879:D894 D907:D922 D935:D950 D963:D978 D991:D1006 D1019:D1034 D1047:D1062 D1075:D1090 D1103:D1118 D1131:D1146 D1159:D1174 D1187:D1202 D1215:D1230 D1243:D1258 D1271:D1286 D1299:D1314 D1327:D1342 D1355:D1370 D1383:D1398 D1411:D1426 D1439:D1454 D1467:D1482 D1495:D1510 D1523:D1538 D1551:D1566 D1579:D1594 D1607:D1622 D1635:D1650 D1663:D1678 D1691:D1706 D1719:D1734 D1747:D1762 D1775:D1790 D1803:D1818 D1831:D1846 D1859:D1874 D1887:D1902 D1915:D1930 D1943:D1958 D1971:D1986 D1999:D2014 D2027:D2042 D2055:D2070 D2083:D2098 D2111:D2126 D2139:D2154 D2167:D2182 D2195:D2210 D2223:D2238 D2251:D2266 D2279:D2294 D2307:D2322 D2335:D2350 D2363:D2378 D2391:D2406 D2419:D2434 D2447:D2462 D2475:D2490 D2503:D2518 D2531:D2546 D2559:D2574 D2587:D2602 D2615:D2630 D2643:D2658 D2671:D2686 D2699:D2714 D2727:D2742 D2755:D2770 D2783:D2798 D2811:D2826 D2839:D2854 D2867:D2882">
    <cfRule type="cellIs" dxfId="0" priority="1" operator="lessThan">
      <formula>0</formula>
    </cfRule>
  </conditionalFormatting>
  <conditionalFormatting sqref="A7:B8 A35:B36 A63:B64 A91:B92 A119:B120 A147:B148 A175:B176 A203:B204 A231:B232 A259:B260 A287:B288 A315:B316 A343:B344 A371:B372 A399:B400 A427:B428 A455:B456 A483:B484 A511:B512 A539:B540 A567:B568 A595:B596 A623:B624 A651:B652 A679:B680 A707:B708 A735:B736 A763:B764 A791:B792 A819:B820 A847:B848 A875:B876 A903:B904 A931:B932 A959:B960 A987:B988 A1015:B1016 A1043:B1044 A1071:B1072 A1099:B1100 A1127:B1128 A1155:B1156 A1183:B1184 A1211:B1212 A1239:B1240 A1267:B1268 A1295:B1296 A1323:B1324 A1351:B1352 A1379:B1380 A1407:B1408 A1435:B1436 A1463:B1464 A1491:B1492 A1519:B1520 A1547:B1548 A1575:B1576 A1603:B1604 A1631:B1632 A1659:B1660 A1687:B1688 A1715:B1716 A1743:B1744 A1771:B1772 A1799:B1800 A1827:B1828 A1855:B1856 A1883:B1884 A1911:B1912 A1939:B1940 A1967:B1968 A1995:B1996 A2023:B2024 A2051:B2052 A2079:B2080 A2107:B2108 A2135:B2136 A2163:B2164 A2191:B2192 A2219:B2220 A2247:B2248 A2275:B2276 A2303:B2304 A2331:B2332 A2359:B2360 A2387:B2388 A2415:B2416 A2443:B2444 A2471:B2472 A2499:B2500 A2527:B2528 A2555:B2556 A2583:B2584 A2611:B2612 A2639:B2640 A2667:B2668 A2695:B2696 A2723:B2724 A2751:B2752 A2779:B2780 A2807:B2808 A2835:B2836 A2863:B2864">
    <cfRule type="cellIs" dxfId="1" priority="2" operator="notEqual">
      <formula>"Pondělí"</formula>
    </cfRule>
  </conditionalFormatting>
  <conditionalFormatting sqref="D7:E8 D35:E36 D63:E64 D91:E92 D119:E120 D147:E148 D175:E176 D203:E204 D231:E232 D259:E260 D287:E288 D315:E316 D343:E344 D371:E372 D399:E400 D427:E428 D455:E456 D483:E484 D511:E512 D539:E540 D567:E568 D595:E596 D623:E624 D651:E652 D679:E680 D707:E708 D735:E736 D763:E764 D791:E792 D819:E820 D847:E848 D875:E876 D903:E904 D931:E932 D959:E960 D987:E988 D1015:E1016 D1043:E1044 D1071:E1072 D1099:E1100 D1127:E1128 D1155:E1156 D1183:E1184 D1211:E1212 D1239:E1240 D1267:E1268 D1295:E1296 D1323:E1324 D1351:E1352 D1379:E1380 D1407:E1408 D1435:E1436 D1463:E1464 D1491:E1492 D1519:E1520 D1547:E1548 D1575:E1576 D1603:E1604 D1631:E1632 D1659:E1660 D1687:E1688 D1715:E1716 D1743:E1744 D1771:E1772 D1799:E1800 D1827:E1828 D1855:E1856 D1883:E1884 D1911:E1912 D1939:E1940 D1967:E1968 D1995:E1996 D2023:E2024 D2051:E2052 D2079:E2080 D2107:E2108 D2135:E2136 D2163:E2164 D2191:E2192 D2219:E2220 D2247:E2248 D2275:E2276 D2303:E2304 D2331:E2332 D2359:E2360 D2387:E2388 D2415:E2416 D2443:E2444 D2471:E2472 D2499:E2500 D2527:E2528 D2555:E2556 D2583:E2584 D2611:E2612 D2639:E2640 D2667:E2668 D2695:E2696 D2723:E2724 D2751:E2752 D2779:E2780 D2807:E2808 D2835:E2836 D2863:E2864">
    <cfRule type="cellIs" dxfId="1" priority="3" operator="notEqual">
      <formula>"Neděle"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8" max="8" width="27.2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15.75" hidden="1" customHeight="1">
      <c r="A2" s="1" t="s">
        <v>32</v>
      </c>
      <c r="B2" s="1" t="s">
        <v>17</v>
      </c>
      <c r="C2" s="1">
        <v>309.0</v>
      </c>
      <c r="D2" s="1">
        <v>0.0</v>
      </c>
      <c r="E2" s="1" t="s">
        <v>4116</v>
      </c>
      <c r="F2" s="1" t="s">
        <v>66</v>
      </c>
      <c r="G2" s="1" t="s">
        <v>27</v>
      </c>
      <c r="H2" s="1" t="s">
        <v>4117</v>
      </c>
      <c r="I2" s="1" t="s">
        <v>4118</v>
      </c>
      <c r="J2" s="1" t="s">
        <v>4119</v>
      </c>
      <c r="K2" s="1" t="s">
        <v>4120</v>
      </c>
      <c r="L2" s="1">
        <v>-13.0</v>
      </c>
      <c r="M2" s="1">
        <v>0.00725</v>
      </c>
      <c r="N2" s="1">
        <v>6.180433333333333</v>
      </c>
      <c r="O2" s="1" t="s">
        <v>4121</v>
      </c>
      <c r="P2" s="1" t="s">
        <v>4122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ht="15.75" customHeight="1">
      <c r="A3" s="1" t="s">
        <v>57</v>
      </c>
      <c r="B3" s="1" t="s">
        <v>17</v>
      </c>
      <c r="C3" s="1">
        <v>394.0</v>
      </c>
      <c r="D3" s="1">
        <v>0.0</v>
      </c>
      <c r="E3" s="1" t="s">
        <v>58</v>
      </c>
      <c r="F3" s="1" t="s">
        <v>26</v>
      </c>
      <c r="G3" s="1" t="s">
        <v>27</v>
      </c>
      <c r="H3" s="1" t="s">
        <v>4123</v>
      </c>
      <c r="I3" s="1" t="s">
        <v>4124</v>
      </c>
      <c r="J3" s="1" t="s">
        <v>4124</v>
      </c>
      <c r="K3" s="1"/>
      <c r="L3" s="1">
        <v>1.0</v>
      </c>
      <c r="M3" s="1"/>
      <c r="N3" s="1">
        <v>16.968583333333335</v>
      </c>
      <c r="O3" s="1" t="s">
        <v>4125</v>
      </c>
      <c r="P3" s="1" t="s">
        <v>4126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ht="15.75" hidden="1" customHeight="1">
      <c r="A4" s="1" t="s">
        <v>57</v>
      </c>
      <c r="B4" s="1" t="s">
        <v>17</v>
      </c>
      <c r="C4" s="1">
        <v>527.0</v>
      </c>
      <c r="D4" s="1">
        <v>0.0</v>
      </c>
      <c r="E4" s="1" t="s">
        <v>58</v>
      </c>
      <c r="F4" s="1" t="s">
        <v>26</v>
      </c>
      <c r="G4" s="1" t="s">
        <v>27</v>
      </c>
      <c r="H4" s="1" t="s">
        <v>4127</v>
      </c>
      <c r="I4" s="1" t="s">
        <v>4128</v>
      </c>
      <c r="J4" s="1" t="s">
        <v>4128</v>
      </c>
      <c r="K4" s="1"/>
      <c r="L4" s="1">
        <v>2.0</v>
      </c>
      <c r="M4" s="1"/>
      <c r="N4" s="1">
        <v>22.698033333333335</v>
      </c>
      <c r="O4" s="1" t="s">
        <v>4125</v>
      </c>
      <c r="P4" s="1" t="s">
        <v>4129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ht="15.75" hidden="1" customHeight="1">
      <c r="A5" s="1" t="s">
        <v>32</v>
      </c>
      <c r="B5" s="1" t="s">
        <v>17</v>
      </c>
      <c r="C5" s="1">
        <v>247.0</v>
      </c>
      <c r="D5" s="1">
        <v>62.0</v>
      </c>
      <c r="E5" s="1"/>
      <c r="F5" s="1" t="s">
        <v>18</v>
      </c>
      <c r="G5" s="1" t="s">
        <v>19</v>
      </c>
      <c r="H5" s="1" t="s">
        <v>4130</v>
      </c>
      <c r="I5" s="1" t="s">
        <v>4131</v>
      </c>
      <c r="J5" s="1" t="s">
        <v>4132</v>
      </c>
      <c r="K5" s="1"/>
      <c r="L5" s="1">
        <v>384.0</v>
      </c>
      <c r="M5" s="1"/>
      <c r="N5" s="1">
        <v>21.734783333333333</v>
      </c>
      <c r="O5" s="1" t="s">
        <v>4121</v>
      </c>
      <c r="P5" s="1" t="s">
        <v>4133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ht="15.75" hidden="1" customHeight="1">
      <c r="A6" s="1" t="s">
        <v>57</v>
      </c>
      <c r="B6" s="1" t="s">
        <v>17</v>
      </c>
      <c r="C6" s="2">
        <v>299.0</v>
      </c>
      <c r="D6" s="1">
        <v>0.0</v>
      </c>
      <c r="E6" s="1" t="s">
        <v>58</v>
      </c>
      <c r="F6" s="1" t="s">
        <v>26</v>
      </c>
      <c r="G6" s="1" t="s">
        <v>27</v>
      </c>
      <c r="H6" s="1" t="s">
        <v>4134</v>
      </c>
      <c r="I6" s="1" t="s">
        <v>4135</v>
      </c>
      <c r="J6" s="1" t="s">
        <v>4135</v>
      </c>
      <c r="K6" s="1"/>
      <c r="L6" s="1">
        <v>-6.0</v>
      </c>
      <c r="M6" s="1"/>
      <c r="N6" s="1">
        <v>8.855616666666666</v>
      </c>
      <c r="O6" s="1" t="s">
        <v>4125</v>
      </c>
      <c r="P6" s="1" t="s">
        <v>4136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ht="15.75" hidden="1" customHeight="1">
      <c r="A7" s="1" t="s">
        <v>57</v>
      </c>
      <c r="B7" s="1" t="s">
        <v>17</v>
      </c>
      <c r="C7" s="1">
        <v>321.0</v>
      </c>
      <c r="D7" s="1">
        <v>0.0</v>
      </c>
      <c r="E7" s="1" t="s">
        <v>58</v>
      </c>
      <c r="F7" s="1" t="s">
        <v>26</v>
      </c>
      <c r="G7" s="1" t="s">
        <v>27</v>
      </c>
      <c r="H7" s="1" t="s">
        <v>4137</v>
      </c>
      <c r="I7" s="1" t="s">
        <v>4138</v>
      </c>
      <c r="J7" s="1" t="s">
        <v>4138</v>
      </c>
      <c r="K7" s="1"/>
      <c r="L7" s="1">
        <v>-6.0</v>
      </c>
      <c r="M7" s="1"/>
      <c r="N7" s="1">
        <v>8.79645</v>
      </c>
      <c r="O7" s="1" t="s">
        <v>4125</v>
      </c>
      <c r="P7" s="1" t="s">
        <v>4139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ht="15.75" hidden="1" customHeight="1">
      <c r="A8" s="1" t="s">
        <v>41</v>
      </c>
      <c r="B8" s="1" t="s">
        <v>88</v>
      </c>
      <c r="C8" s="1">
        <v>587.0</v>
      </c>
      <c r="D8" s="1">
        <v>0.0</v>
      </c>
      <c r="E8" s="1"/>
      <c r="F8" s="1" t="s">
        <v>26</v>
      </c>
      <c r="G8" s="1" t="s">
        <v>27</v>
      </c>
      <c r="H8" s="1" t="s">
        <v>4140</v>
      </c>
      <c r="I8" s="1" t="s">
        <v>4141</v>
      </c>
      <c r="J8" s="1" t="s">
        <v>4141</v>
      </c>
      <c r="K8" s="1"/>
      <c r="L8" s="1">
        <v>-9.0</v>
      </c>
      <c r="M8" s="1"/>
      <c r="N8" s="1">
        <v>10.014083333333334</v>
      </c>
      <c r="O8" s="1" t="s">
        <v>4125</v>
      </c>
      <c r="P8" s="1" t="s">
        <v>4142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ht="15.75" hidden="1" customHeight="1">
      <c r="A9" s="1" t="s">
        <v>57</v>
      </c>
      <c r="B9" s="1" t="s">
        <v>17</v>
      </c>
      <c r="C9" s="1">
        <v>224.0</v>
      </c>
      <c r="D9" s="1">
        <v>0.0</v>
      </c>
      <c r="E9" s="1" t="s">
        <v>58</v>
      </c>
      <c r="F9" s="1" t="s">
        <v>26</v>
      </c>
      <c r="G9" s="1" t="s">
        <v>27</v>
      </c>
      <c r="H9" s="1" t="s">
        <v>4143</v>
      </c>
      <c r="I9" s="1" t="s">
        <v>4144</v>
      </c>
      <c r="J9" s="1" t="s">
        <v>4144</v>
      </c>
      <c r="K9" s="1"/>
      <c r="L9" s="1">
        <v>-5.0</v>
      </c>
      <c r="M9" s="1"/>
      <c r="N9" s="1">
        <v>9.108566666666666</v>
      </c>
      <c r="O9" s="1" t="s">
        <v>4125</v>
      </c>
      <c r="P9" s="1" t="s">
        <v>4145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ht="15.75" hidden="1" customHeight="1">
      <c r="A10" s="1" t="s">
        <v>57</v>
      </c>
      <c r="B10" s="1" t="s">
        <v>17</v>
      </c>
      <c r="C10" s="1">
        <v>264.0</v>
      </c>
      <c r="D10" s="1">
        <v>0.0</v>
      </c>
      <c r="E10" s="1" t="s">
        <v>58</v>
      </c>
      <c r="F10" s="1" t="s">
        <v>26</v>
      </c>
      <c r="G10" s="1" t="s">
        <v>27</v>
      </c>
      <c r="H10" s="1" t="s">
        <v>4146</v>
      </c>
      <c r="I10" s="1" t="s">
        <v>4147</v>
      </c>
      <c r="J10" s="1" t="s">
        <v>4147</v>
      </c>
      <c r="K10" s="1"/>
      <c r="L10" s="1">
        <v>-9.0</v>
      </c>
      <c r="M10" s="1"/>
      <c r="N10" s="1">
        <v>5.25665</v>
      </c>
      <c r="O10" s="1" t="s">
        <v>4125</v>
      </c>
      <c r="P10" s="1" t="s">
        <v>4148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ht="15.75" hidden="1" customHeight="1">
      <c r="A11" s="1" t="s">
        <v>24</v>
      </c>
      <c r="B11" s="1" t="s">
        <v>88</v>
      </c>
      <c r="C11" s="1">
        <v>321.0</v>
      </c>
      <c r="D11" s="1">
        <v>0.0</v>
      </c>
      <c r="E11" s="1" t="s">
        <v>4149</v>
      </c>
      <c r="F11" s="1" t="s">
        <v>26</v>
      </c>
      <c r="G11" s="1" t="s">
        <v>27</v>
      </c>
      <c r="H11" s="1" t="s">
        <v>4150</v>
      </c>
      <c r="I11" s="1" t="s">
        <v>4151</v>
      </c>
      <c r="J11" s="1" t="s">
        <v>4151</v>
      </c>
      <c r="K11" s="1"/>
      <c r="L11" s="1">
        <v>-6.0</v>
      </c>
      <c r="M11" s="1"/>
      <c r="N11" s="1">
        <v>8.705366666666666</v>
      </c>
      <c r="O11" s="1" t="s">
        <v>4125</v>
      </c>
      <c r="P11" s="1" t="s">
        <v>4152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ht="15.75" hidden="1" customHeight="1">
      <c r="A12" s="1" t="s">
        <v>24</v>
      </c>
      <c r="B12" s="1" t="s">
        <v>88</v>
      </c>
      <c r="C12" s="1">
        <v>329.0</v>
      </c>
      <c r="D12" s="1">
        <v>0.0</v>
      </c>
      <c r="E12" s="1" t="s">
        <v>191</v>
      </c>
      <c r="F12" s="1" t="s">
        <v>26</v>
      </c>
      <c r="G12" s="1" t="s">
        <v>27</v>
      </c>
      <c r="H12" s="1" t="s">
        <v>4153</v>
      </c>
      <c r="I12" s="1" t="s">
        <v>4154</v>
      </c>
      <c r="J12" s="1" t="s">
        <v>4154</v>
      </c>
      <c r="K12" s="1"/>
      <c r="L12" s="1">
        <v>-3.0</v>
      </c>
      <c r="M12" s="1"/>
      <c r="N12" s="1">
        <v>11.370616666666667</v>
      </c>
      <c r="O12" s="1" t="s">
        <v>4125</v>
      </c>
      <c r="P12" s="1" t="s">
        <v>4155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ht="15.75" customHeight="1">
      <c r="A13" s="1" t="s">
        <v>57</v>
      </c>
      <c r="B13" s="1" t="s">
        <v>17</v>
      </c>
      <c r="C13" s="1">
        <v>368.0</v>
      </c>
      <c r="D13" s="1">
        <v>0.0</v>
      </c>
      <c r="E13" s="1" t="s">
        <v>58</v>
      </c>
      <c r="F13" s="1" t="s">
        <v>26</v>
      </c>
      <c r="G13" s="1" t="s">
        <v>27</v>
      </c>
      <c r="H13" s="1" t="s">
        <v>4156</v>
      </c>
      <c r="I13" s="1" t="s">
        <v>4157</v>
      </c>
      <c r="J13" s="1" t="s">
        <v>4157</v>
      </c>
      <c r="K13" s="1"/>
      <c r="L13" s="1">
        <v>-4.0</v>
      </c>
      <c r="M13" s="1"/>
      <c r="N13" s="1">
        <v>10.34575</v>
      </c>
      <c r="O13" s="1" t="s">
        <v>4125</v>
      </c>
      <c r="P13" s="1" t="s">
        <v>4158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ht="15.75" hidden="1" customHeight="1">
      <c r="A14" s="1" t="s">
        <v>57</v>
      </c>
      <c r="B14" s="1" t="s">
        <v>17</v>
      </c>
      <c r="C14" s="1">
        <v>329.0</v>
      </c>
      <c r="D14" s="1">
        <v>0.0</v>
      </c>
      <c r="E14" s="1" t="s">
        <v>58</v>
      </c>
      <c r="F14" s="1" t="s">
        <v>26</v>
      </c>
      <c r="G14" s="1" t="s">
        <v>27</v>
      </c>
      <c r="H14" s="1" t="s">
        <v>4159</v>
      </c>
      <c r="I14" s="1" t="s">
        <v>4160</v>
      </c>
      <c r="J14" s="1" t="s">
        <v>4160</v>
      </c>
      <c r="K14" s="1"/>
      <c r="L14" s="1">
        <v>-7.0</v>
      </c>
      <c r="M14" s="1"/>
      <c r="N14" s="1">
        <v>7.521583333333333</v>
      </c>
      <c r="O14" s="1" t="s">
        <v>4125</v>
      </c>
      <c r="P14" s="1" t="s">
        <v>4161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ht="15.75" hidden="1" customHeight="1">
      <c r="A15" s="1" t="s">
        <v>32</v>
      </c>
      <c r="B15" s="1" t="s">
        <v>17</v>
      </c>
      <c r="C15" s="1">
        <v>475.0</v>
      </c>
      <c r="D15" s="1">
        <v>23.0</v>
      </c>
      <c r="E15" s="1" t="s">
        <v>4116</v>
      </c>
      <c r="F15" s="1" t="s">
        <v>66</v>
      </c>
      <c r="G15" s="1" t="s">
        <v>27</v>
      </c>
      <c r="H15" s="1" t="s">
        <v>4162</v>
      </c>
      <c r="I15" s="1" t="s">
        <v>4163</v>
      </c>
      <c r="J15" s="1" t="s">
        <v>4164</v>
      </c>
      <c r="K15" s="1" t="s">
        <v>4165</v>
      </c>
      <c r="L15" s="1">
        <v>-12.0</v>
      </c>
      <c r="M15" s="1">
        <v>0.005666666666666667</v>
      </c>
      <c r="N15" s="1">
        <v>5.747066666666667</v>
      </c>
      <c r="O15" s="1" t="s">
        <v>4121</v>
      </c>
      <c r="P15" s="1" t="s">
        <v>4166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ht="15.75" customHeight="1">
      <c r="A16" s="1" t="s">
        <v>57</v>
      </c>
      <c r="B16" s="1" t="s">
        <v>17</v>
      </c>
      <c r="C16" s="1">
        <v>528.0</v>
      </c>
      <c r="D16" s="1">
        <v>0.0</v>
      </c>
      <c r="E16" s="1" t="s">
        <v>58</v>
      </c>
      <c r="F16" s="1" t="s">
        <v>26</v>
      </c>
      <c r="G16" s="1" t="s">
        <v>27</v>
      </c>
      <c r="H16" s="1" t="s">
        <v>4167</v>
      </c>
      <c r="I16" s="1" t="s">
        <v>4168</v>
      </c>
      <c r="J16" s="1" t="s">
        <v>4168</v>
      </c>
      <c r="K16" s="1"/>
      <c r="L16" s="1">
        <v>-11.0</v>
      </c>
      <c r="M16" s="1"/>
      <c r="N16" s="1">
        <v>8.0458</v>
      </c>
      <c r="O16" s="1" t="s">
        <v>4125</v>
      </c>
      <c r="P16" s="1" t="s">
        <v>4169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ht="15.75" hidden="1" customHeight="1">
      <c r="A17" s="1" t="s">
        <v>57</v>
      </c>
      <c r="B17" s="1" t="s">
        <v>17</v>
      </c>
      <c r="C17" s="1">
        <v>429.0</v>
      </c>
      <c r="D17" s="1">
        <v>0.0</v>
      </c>
      <c r="E17" s="1" t="s">
        <v>58</v>
      </c>
      <c r="F17" s="1" t="s">
        <v>26</v>
      </c>
      <c r="G17" s="1" t="s">
        <v>27</v>
      </c>
      <c r="H17" s="1" t="s">
        <v>4170</v>
      </c>
      <c r="I17" s="1" t="s">
        <v>4171</v>
      </c>
      <c r="J17" s="1" t="s">
        <v>4171</v>
      </c>
      <c r="K17" s="1"/>
      <c r="L17" s="1">
        <v>-6.0</v>
      </c>
      <c r="M17" s="1"/>
      <c r="N17" s="1">
        <v>8.802916666666667</v>
      </c>
      <c r="O17" s="1" t="s">
        <v>4125</v>
      </c>
      <c r="P17" s="1" t="s">
        <v>4172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ht="15.75" hidden="1" customHeight="1">
      <c r="A18" s="1" t="s">
        <v>41</v>
      </c>
      <c r="B18" s="1" t="s">
        <v>88</v>
      </c>
      <c r="C18" s="1">
        <v>349.0</v>
      </c>
      <c r="D18" s="1">
        <v>0.0</v>
      </c>
      <c r="E18" s="1"/>
      <c r="F18" s="1" t="s">
        <v>26</v>
      </c>
      <c r="G18" s="1" t="s">
        <v>27</v>
      </c>
      <c r="H18" s="1" t="s">
        <v>4173</v>
      </c>
      <c r="I18" s="1" t="s">
        <v>4174</v>
      </c>
      <c r="J18" s="1" t="s">
        <v>4174</v>
      </c>
      <c r="K18" s="1"/>
      <c r="L18" s="1">
        <v>-2.0</v>
      </c>
      <c r="M18" s="1"/>
      <c r="N18" s="1">
        <v>12.697616666666667</v>
      </c>
      <c r="O18" s="1" t="s">
        <v>4125</v>
      </c>
      <c r="P18" s="1" t="s">
        <v>4175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ht="15.75" hidden="1" customHeight="1">
      <c r="A19" s="1" t="s">
        <v>41</v>
      </c>
      <c r="B19" s="1" t="s">
        <v>88</v>
      </c>
      <c r="C19" s="1">
        <v>617.0</v>
      </c>
      <c r="D19" s="1">
        <v>0.0</v>
      </c>
      <c r="E19" s="1"/>
      <c r="F19" s="1" t="s">
        <v>26</v>
      </c>
      <c r="G19" s="1" t="s">
        <v>27</v>
      </c>
      <c r="H19" s="1" t="s">
        <v>4176</v>
      </c>
      <c r="I19" s="1" t="s">
        <v>4177</v>
      </c>
      <c r="J19" s="1" t="s">
        <v>4177</v>
      </c>
      <c r="K19" s="1"/>
      <c r="L19" s="1">
        <v>-1.0</v>
      </c>
      <c r="M19" s="1"/>
      <c r="N19" s="1">
        <v>18.753433333333334</v>
      </c>
      <c r="O19" s="1" t="s">
        <v>4125</v>
      </c>
      <c r="P19" s="1" t="s">
        <v>4178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ht="15.75" hidden="1" customHeight="1">
      <c r="A20" s="1" t="s">
        <v>57</v>
      </c>
      <c r="B20" s="1" t="s">
        <v>17</v>
      </c>
      <c r="C20" s="1">
        <v>493.0</v>
      </c>
      <c r="D20" s="1">
        <v>0.0</v>
      </c>
      <c r="E20" s="1" t="s">
        <v>58</v>
      </c>
      <c r="F20" s="1" t="s">
        <v>26</v>
      </c>
      <c r="G20" s="1" t="s">
        <v>27</v>
      </c>
      <c r="H20" s="1" t="s">
        <v>4179</v>
      </c>
      <c r="I20" s="1" t="s">
        <v>4180</v>
      </c>
      <c r="J20" s="1" t="s">
        <v>4180</v>
      </c>
      <c r="K20" s="1"/>
      <c r="L20" s="1">
        <v>-6.0</v>
      </c>
      <c r="M20" s="1"/>
      <c r="N20" s="1">
        <v>8.623483333333333</v>
      </c>
      <c r="O20" s="1" t="s">
        <v>4125</v>
      </c>
      <c r="P20" s="1" t="s">
        <v>4181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ht="15.75" hidden="1" customHeight="1">
      <c r="A21" s="1" t="s">
        <v>24</v>
      </c>
      <c r="B21" s="1" t="s">
        <v>88</v>
      </c>
      <c r="C21" s="1">
        <v>249.0</v>
      </c>
      <c r="D21" s="1">
        <v>0.0</v>
      </c>
      <c r="E21" s="1" t="s">
        <v>4182</v>
      </c>
      <c r="F21" s="1" t="s">
        <v>26</v>
      </c>
      <c r="G21" s="1" t="s">
        <v>27</v>
      </c>
      <c r="H21" s="1" t="s">
        <v>4183</v>
      </c>
      <c r="I21" s="1" t="s">
        <v>4184</v>
      </c>
      <c r="J21" s="1" t="s">
        <v>4184</v>
      </c>
      <c r="K21" s="1"/>
      <c r="L21" s="1">
        <v>-8.0</v>
      </c>
      <c r="M21" s="1"/>
      <c r="N21" s="1">
        <v>6.38935</v>
      </c>
      <c r="O21" s="1" t="s">
        <v>4125</v>
      </c>
      <c r="P21" s="1" t="s">
        <v>4185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ht="15.75" hidden="1" customHeight="1">
      <c r="A22" s="1" t="s">
        <v>24</v>
      </c>
      <c r="B22" s="1" t="s">
        <v>88</v>
      </c>
      <c r="C22" s="1">
        <v>294.0</v>
      </c>
      <c r="D22" s="1">
        <v>0.0</v>
      </c>
      <c r="E22" s="1" t="s">
        <v>4186</v>
      </c>
      <c r="F22" s="1" t="s">
        <v>26</v>
      </c>
      <c r="G22" s="1" t="s">
        <v>27</v>
      </c>
      <c r="H22" s="1" t="s">
        <v>4187</v>
      </c>
      <c r="I22" s="1" t="s">
        <v>4188</v>
      </c>
      <c r="J22" s="1" t="s">
        <v>4188</v>
      </c>
      <c r="K22" s="1"/>
      <c r="L22" s="1">
        <v>-8.0</v>
      </c>
      <c r="M22" s="1"/>
      <c r="N22" s="1">
        <v>6.855916666666666</v>
      </c>
      <c r="O22" s="1" t="s">
        <v>4125</v>
      </c>
      <c r="P22" s="1" t="s">
        <v>4189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ht="15.75" hidden="1" customHeight="1">
      <c r="A23" s="1" t="s">
        <v>41</v>
      </c>
      <c r="B23" s="1" t="s">
        <v>88</v>
      </c>
      <c r="C23" s="1">
        <v>329.0</v>
      </c>
      <c r="D23" s="1">
        <v>0.0</v>
      </c>
      <c r="E23" s="1"/>
      <c r="F23" s="1" t="s">
        <v>26</v>
      </c>
      <c r="G23" s="1" t="s">
        <v>27</v>
      </c>
      <c r="H23" s="1" t="s">
        <v>4190</v>
      </c>
      <c r="I23" s="1" t="s">
        <v>4191</v>
      </c>
      <c r="J23" s="1" t="s">
        <v>4191</v>
      </c>
      <c r="K23" s="1"/>
      <c r="L23" s="1">
        <v>-6.0</v>
      </c>
      <c r="M23" s="1"/>
      <c r="N23" s="1">
        <v>8.1269</v>
      </c>
      <c r="O23" s="1" t="s">
        <v>4125</v>
      </c>
      <c r="P23" s="1" t="s">
        <v>4192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ht="15.75" hidden="1" customHeight="1">
      <c r="A24" s="1" t="s">
        <v>32</v>
      </c>
      <c r="B24" s="1" t="s">
        <v>17</v>
      </c>
      <c r="C24" s="1">
        <v>167.0</v>
      </c>
      <c r="D24" s="1">
        <v>42.0</v>
      </c>
      <c r="E24" s="1"/>
      <c r="F24" s="1" t="s">
        <v>18</v>
      </c>
      <c r="G24" s="1" t="s">
        <v>27</v>
      </c>
      <c r="H24" s="1" t="s">
        <v>4193</v>
      </c>
      <c r="I24" s="1" t="s">
        <v>4194</v>
      </c>
      <c r="J24" s="1" t="s">
        <v>4132</v>
      </c>
      <c r="K24" s="1"/>
      <c r="L24" s="1">
        <v>550.0</v>
      </c>
      <c r="M24" s="1"/>
      <c r="N24" s="1">
        <v>4.81375</v>
      </c>
      <c r="O24" s="1" t="s">
        <v>4121</v>
      </c>
      <c r="P24" s="1" t="s">
        <v>4195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ht="15.75" customHeight="1">
      <c r="A25" s="1" t="s">
        <v>57</v>
      </c>
      <c r="B25" s="1" t="s">
        <v>17</v>
      </c>
      <c r="C25" s="1">
        <v>299.0</v>
      </c>
      <c r="D25" s="1">
        <v>0.0</v>
      </c>
      <c r="E25" s="1" t="s">
        <v>58</v>
      </c>
      <c r="F25" s="1" t="s">
        <v>26</v>
      </c>
      <c r="G25" s="1" t="s">
        <v>27</v>
      </c>
      <c r="H25" s="1" t="s">
        <v>4196</v>
      </c>
      <c r="I25" s="1" t="s">
        <v>4197</v>
      </c>
      <c r="J25" s="1" t="s">
        <v>4197</v>
      </c>
      <c r="K25" s="1"/>
      <c r="L25" s="1">
        <v>-9.0</v>
      </c>
      <c r="M25" s="1"/>
      <c r="N25" s="1">
        <v>5.866833333333333</v>
      </c>
      <c r="O25" s="1" t="s">
        <v>4125</v>
      </c>
      <c r="P25" s="1" t="s">
        <v>4198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ht="15.75" hidden="1" customHeight="1">
      <c r="A26" s="1" t="s">
        <v>32</v>
      </c>
      <c r="B26" s="1" t="s">
        <v>17</v>
      </c>
      <c r="C26" s="1">
        <v>260.0</v>
      </c>
      <c r="D26" s="1">
        <v>0.0</v>
      </c>
      <c r="E26" s="1" t="s">
        <v>4116</v>
      </c>
      <c r="F26" s="1" t="s">
        <v>66</v>
      </c>
      <c r="G26" s="1" t="s">
        <v>27</v>
      </c>
      <c r="H26" s="1" t="s">
        <v>4199</v>
      </c>
      <c r="I26" s="1" t="s">
        <v>4200</v>
      </c>
      <c r="J26" s="1" t="s">
        <v>4201</v>
      </c>
      <c r="K26" s="1" t="s">
        <v>4202</v>
      </c>
      <c r="L26" s="1">
        <v>-2.0</v>
      </c>
      <c r="M26" s="1">
        <v>0.006666666666666667</v>
      </c>
      <c r="N26" s="1">
        <v>5.71935</v>
      </c>
      <c r="O26" s="1" t="s">
        <v>4121</v>
      </c>
      <c r="P26" s="1" t="s">
        <v>4195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ht="15.75" hidden="1" customHeight="1">
      <c r="A27" s="1" t="s">
        <v>57</v>
      </c>
      <c r="B27" s="1" t="s">
        <v>17</v>
      </c>
      <c r="C27" s="1">
        <v>642.0</v>
      </c>
      <c r="D27" s="1">
        <v>0.0</v>
      </c>
      <c r="E27" s="1" t="s">
        <v>58</v>
      </c>
      <c r="F27" s="1" t="s">
        <v>26</v>
      </c>
      <c r="G27" s="1" t="s">
        <v>27</v>
      </c>
      <c r="H27" s="1" t="s">
        <v>4203</v>
      </c>
      <c r="I27" s="1" t="s">
        <v>4204</v>
      </c>
      <c r="J27" s="1" t="s">
        <v>4204</v>
      </c>
      <c r="K27" s="1"/>
      <c r="L27" s="1">
        <v>-10.0</v>
      </c>
      <c r="M27" s="1"/>
      <c r="N27" s="1">
        <v>9.609416666666666</v>
      </c>
      <c r="O27" s="1" t="s">
        <v>4125</v>
      </c>
      <c r="P27" s="1" t="s">
        <v>4205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ht="15.75" hidden="1" customHeight="1">
      <c r="A28" s="1" t="s">
        <v>24</v>
      </c>
      <c r="B28" s="1" t="s">
        <v>88</v>
      </c>
      <c r="C28" s="2">
        <v>321.0</v>
      </c>
      <c r="D28" s="1">
        <v>0.0</v>
      </c>
      <c r="E28" s="1" t="s">
        <v>4206</v>
      </c>
      <c r="F28" s="1" t="s">
        <v>26</v>
      </c>
      <c r="G28" s="1" t="s">
        <v>27</v>
      </c>
      <c r="H28" s="1" t="s">
        <v>4207</v>
      </c>
      <c r="I28" s="1" t="s">
        <v>4208</v>
      </c>
      <c r="J28" s="1" t="s">
        <v>4208</v>
      </c>
      <c r="K28" s="1"/>
      <c r="L28" s="1">
        <v>-4.0</v>
      </c>
      <c r="M28" s="1"/>
      <c r="N28" s="1">
        <v>10.45435</v>
      </c>
      <c r="O28" s="1" t="s">
        <v>4125</v>
      </c>
      <c r="P28" s="1" t="s">
        <v>4209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ht="15.75" hidden="1" customHeight="1">
      <c r="A29" s="1" t="s">
        <v>57</v>
      </c>
      <c r="B29" s="1" t="s">
        <v>17</v>
      </c>
      <c r="C29" s="1">
        <v>369.0</v>
      </c>
      <c r="D29" s="1">
        <v>0.0</v>
      </c>
      <c r="E29" s="1" t="s">
        <v>58</v>
      </c>
      <c r="F29" s="1" t="s">
        <v>26</v>
      </c>
      <c r="G29" s="1" t="s">
        <v>27</v>
      </c>
      <c r="H29" s="1" t="s">
        <v>4210</v>
      </c>
      <c r="I29" s="1" t="s">
        <v>4211</v>
      </c>
      <c r="J29" s="1" t="s">
        <v>4211</v>
      </c>
      <c r="K29" s="1"/>
      <c r="L29" s="1">
        <v>-4.0</v>
      </c>
      <c r="M29" s="1"/>
      <c r="N29" s="1">
        <v>11.037433333333333</v>
      </c>
      <c r="O29" s="1" t="s">
        <v>4125</v>
      </c>
      <c r="P29" s="1" t="s">
        <v>4212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ht="15.75" hidden="1" customHeight="1">
      <c r="A30" s="1" t="s">
        <v>41</v>
      </c>
      <c r="B30" s="1" t="s">
        <v>88</v>
      </c>
      <c r="C30" s="1">
        <v>904.0</v>
      </c>
      <c r="D30" s="1">
        <v>0.0</v>
      </c>
      <c r="E30" s="1"/>
      <c r="F30" s="1" t="s">
        <v>26</v>
      </c>
      <c r="G30" s="1" t="s">
        <v>27</v>
      </c>
      <c r="H30" s="1" t="s">
        <v>4213</v>
      </c>
      <c r="I30" s="1" t="s">
        <v>4214</v>
      </c>
      <c r="J30" s="1" t="s">
        <v>4214</v>
      </c>
      <c r="K30" s="1"/>
      <c r="L30" s="1">
        <v>-7.0</v>
      </c>
      <c r="M30" s="1"/>
      <c r="N30" s="1">
        <v>12.06095</v>
      </c>
      <c r="O30" s="1" t="s">
        <v>4125</v>
      </c>
      <c r="P30" s="1" t="s">
        <v>4215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ht="15.75" hidden="1" customHeight="1">
      <c r="A31" s="1" t="s">
        <v>41</v>
      </c>
      <c r="B31" s="1" t="s">
        <v>88</v>
      </c>
      <c r="C31" s="1">
        <v>429.0</v>
      </c>
      <c r="D31" s="1">
        <v>0.0</v>
      </c>
      <c r="E31" s="1"/>
      <c r="F31" s="1" t="s">
        <v>26</v>
      </c>
      <c r="G31" s="1" t="s">
        <v>27</v>
      </c>
      <c r="H31" s="1" t="s">
        <v>4216</v>
      </c>
      <c r="I31" s="1" t="s">
        <v>4217</v>
      </c>
      <c r="J31" s="1" t="s">
        <v>4217</v>
      </c>
      <c r="K31" s="1"/>
      <c r="L31" s="1">
        <v>-6.0</v>
      </c>
      <c r="M31" s="1"/>
      <c r="N31" s="1">
        <v>8.43325</v>
      </c>
      <c r="O31" s="1" t="s">
        <v>4125</v>
      </c>
      <c r="P31" s="1" t="s">
        <v>4218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ht="15.75" hidden="1" customHeight="1">
      <c r="A32" s="1" t="s">
        <v>32</v>
      </c>
      <c r="B32" s="1" t="s">
        <v>17</v>
      </c>
      <c r="C32" s="1">
        <v>768.0</v>
      </c>
      <c r="D32" s="1">
        <v>0.0</v>
      </c>
      <c r="E32" s="1" t="s">
        <v>4116</v>
      </c>
      <c r="F32" s="1" t="s">
        <v>66</v>
      </c>
      <c r="G32" s="1" t="s">
        <v>27</v>
      </c>
      <c r="H32" s="1" t="s">
        <v>4219</v>
      </c>
      <c r="I32" s="1" t="s">
        <v>4220</v>
      </c>
      <c r="J32" s="1" t="s">
        <v>4221</v>
      </c>
      <c r="K32" s="1" t="s">
        <v>4222</v>
      </c>
      <c r="L32" s="1">
        <v>-1.0</v>
      </c>
      <c r="M32" s="1">
        <v>0.036783333333333335</v>
      </c>
      <c r="N32" s="1">
        <v>10.325833333333334</v>
      </c>
      <c r="O32" s="1" t="s">
        <v>4121</v>
      </c>
      <c r="P32" s="1" t="s">
        <v>4223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ht="15.75" hidden="1" customHeight="1">
      <c r="A33" s="1" t="s">
        <v>41</v>
      </c>
      <c r="B33" s="1" t="s">
        <v>88</v>
      </c>
      <c r="C33" s="2">
        <v>488.0</v>
      </c>
      <c r="D33" s="1">
        <v>0.0</v>
      </c>
      <c r="E33" s="1"/>
      <c r="F33" s="1" t="s">
        <v>26</v>
      </c>
      <c r="G33" s="1" t="s">
        <v>27</v>
      </c>
      <c r="H33" s="1" t="s">
        <v>4224</v>
      </c>
      <c r="I33" s="1" t="s">
        <v>4225</v>
      </c>
      <c r="J33" s="1" t="s">
        <v>4225</v>
      </c>
      <c r="K33" s="1"/>
      <c r="L33" s="1">
        <v>-8.0</v>
      </c>
      <c r="M33" s="1"/>
      <c r="N33" s="1">
        <v>6.5842</v>
      </c>
      <c r="O33" s="1" t="s">
        <v>4125</v>
      </c>
      <c r="P33" s="1" t="s">
        <v>4226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ht="15.75" hidden="1" customHeight="1">
      <c r="A34" s="1" t="s">
        <v>32</v>
      </c>
      <c r="B34" s="1" t="s">
        <v>17</v>
      </c>
      <c r="C34" s="1">
        <v>459.0</v>
      </c>
      <c r="D34" s="1">
        <v>19.0</v>
      </c>
      <c r="E34" s="1" t="s">
        <v>4116</v>
      </c>
      <c r="F34" s="1" t="s">
        <v>66</v>
      </c>
      <c r="G34" s="1" t="s">
        <v>27</v>
      </c>
      <c r="H34" s="1" t="s">
        <v>4227</v>
      </c>
      <c r="I34" s="1" t="s">
        <v>4228</v>
      </c>
      <c r="J34" s="1" t="s">
        <v>4229</v>
      </c>
      <c r="K34" s="1" t="s">
        <v>4230</v>
      </c>
      <c r="L34" s="1">
        <v>-7.0</v>
      </c>
      <c r="M34" s="1">
        <v>0.014866666666666667</v>
      </c>
      <c r="N34" s="1">
        <v>7.19315</v>
      </c>
      <c r="O34" s="1" t="s">
        <v>4121</v>
      </c>
      <c r="P34" s="1" t="s">
        <v>4231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ht="15.75" customHeight="1">
      <c r="A35" s="1" t="s">
        <v>57</v>
      </c>
      <c r="B35" s="1" t="s">
        <v>17</v>
      </c>
      <c r="C35" s="2">
        <v>364.0</v>
      </c>
      <c r="D35" s="1">
        <v>0.0</v>
      </c>
      <c r="E35" s="1" t="s">
        <v>58</v>
      </c>
      <c r="F35" s="1" t="s">
        <v>26</v>
      </c>
      <c r="G35" s="1" t="s">
        <v>27</v>
      </c>
      <c r="H35" s="1" t="s">
        <v>4232</v>
      </c>
      <c r="I35" s="1" t="s">
        <v>4233</v>
      </c>
      <c r="J35" s="1" t="s">
        <v>4233</v>
      </c>
      <c r="K35" s="1"/>
      <c r="L35" s="1">
        <v>-8.0</v>
      </c>
      <c r="M35" s="1"/>
      <c r="N35" s="1">
        <v>6.474066666666666</v>
      </c>
      <c r="O35" s="1" t="s">
        <v>4125</v>
      </c>
      <c r="P35" s="1" t="s">
        <v>4234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ht="15.75" hidden="1" customHeight="1">
      <c r="A36" s="1" t="s">
        <v>57</v>
      </c>
      <c r="B36" s="1" t="s">
        <v>17</v>
      </c>
      <c r="C36" s="1">
        <v>264.0</v>
      </c>
      <c r="D36" s="1">
        <v>0.0</v>
      </c>
      <c r="E36" s="1" t="s">
        <v>58</v>
      </c>
      <c r="F36" s="1" t="s">
        <v>26</v>
      </c>
      <c r="G36" s="1" t="s">
        <v>27</v>
      </c>
      <c r="H36" s="1" t="s">
        <v>4235</v>
      </c>
      <c r="I36" s="1" t="s">
        <v>4236</v>
      </c>
      <c r="J36" s="1" t="s">
        <v>4236</v>
      </c>
      <c r="K36" s="1"/>
      <c r="L36" s="1">
        <v>-9.0</v>
      </c>
      <c r="M36" s="1"/>
      <c r="N36" s="1">
        <v>5.1398166666666665</v>
      </c>
      <c r="O36" s="1" t="s">
        <v>4125</v>
      </c>
      <c r="P36" s="1" t="s">
        <v>4237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ht="15.75" hidden="1" customHeight="1">
      <c r="A37" s="1" t="s">
        <v>24</v>
      </c>
      <c r="B37" s="1" t="s">
        <v>88</v>
      </c>
      <c r="C37" s="1">
        <v>434.0</v>
      </c>
      <c r="D37" s="1">
        <v>0.0</v>
      </c>
      <c r="E37" s="1" t="s">
        <v>4149</v>
      </c>
      <c r="F37" s="1" t="s">
        <v>26</v>
      </c>
      <c r="G37" s="1" t="s">
        <v>27</v>
      </c>
      <c r="H37" s="1" t="s">
        <v>4238</v>
      </c>
      <c r="I37" s="1" t="s">
        <v>4239</v>
      </c>
      <c r="J37" s="1" t="s">
        <v>4239</v>
      </c>
      <c r="K37" s="1"/>
      <c r="L37" s="1">
        <v>-8.0</v>
      </c>
      <c r="M37" s="1"/>
      <c r="N37" s="1">
        <v>6.535</v>
      </c>
      <c r="O37" s="1" t="s">
        <v>4125</v>
      </c>
      <c r="P37" s="1" t="s">
        <v>4240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ht="15.75" hidden="1" customHeight="1">
      <c r="A38" s="1" t="s">
        <v>24</v>
      </c>
      <c r="B38" s="1" t="s">
        <v>88</v>
      </c>
      <c r="C38" s="1">
        <v>264.0</v>
      </c>
      <c r="D38" s="1">
        <v>0.0</v>
      </c>
      <c r="E38" s="1" t="s">
        <v>4241</v>
      </c>
      <c r="F38" s="1" t="s">
        <v>26</v>
      </c>
      <c r="G38" s="1" t="s">
        <v>27</v>
      </c>
      <c r="H38" s="1" t="s">
        <v>4242</v>
      </c>
      <c r="I38" s="1" t="s">
        <v>4243</v>
      </c>
      <c r="J38" s="1" t="s">
        <v>4243</v>
      </c>
      <c r="K38" s="1"/>
      <c r="L38" s="1">
        <v>-8.0</v>
      </c>
      <c r="M38" s="1"/>
      <c r="N38" s="1">
        <v>6.645266666666667</v>
      </c>
      <c r="O38" s="1" t="s">
        <v>4125</v>
      </c>
      <c r="P38" s="1" t="s">
        <v>4244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ht="15.75" hidden="1" customHeight="1">
      <c r="A39" s="1" t="s">
        <v>24</v>
      </c>
      <c r="B39" s="1" t="s">
        <v>88</v>
      </c>
      <c r="C39" s="1">
        <v>339.0</v>
      </c>
      <c r="D39" s="1">
        <v>0.0</v>
      </c>
      <c r="E39" s="1" t="s">
        <v>4241</v>
      </c>
      <c r="F39" s="1" t="s">
        <v>26</v>
      </c>
      <c r="G39" s="1" t="s">
        <v>27</v>
      </c>
      <c r="H39" s="1" t="s">
        <v>4245</v>
      </c>
      <c r="I39" s="1" t="s">
        <v>4246</v>
      </c>
      <c r="J39" s="1" t="s">
        <v>4246</v>
      </c>
      <c r="K39" s="1"/>
      <c r="L39" s="1">
        <v>-5.0</v>
      </c>
      <c r="M39" s="1"/>
      <c r="N39" s="1">
        <v>9.70865</v>
      </c>
      <c r="O39" s="1" t="s">
        <v>4125</v>
      </c>
      <c r="P39" s="1" t="s">
        <v>4247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ht="15.75" hidden="1" customHeight="1">
      <c r="A40" s="1" t="s">
        <v>41</v>
      </c>
      <c r="B40" s="1" t="s">
        <v>88</v>
      </c>
      <c r="C40" s="1">
        <v>847.0</v>
      </c>
      <c r="D40" s="1">
        <v>0.0</v>
      </c>
      <c r="E40" s="1"/>
      <c r="F40" s="1" t="s">
        <v>26</v>
      </c>
      <c r="G40" s="1" t="s">
        <v>27</v>
      </c>
      <c r="H40" s="1" t="s">
        <v>4248</v>
      </c>
      <c r="I40" s="1" t="s">
        <v>4249</v>
      </c>
      <c r="J40" s="1" t="s">
        <v>4249</v>
      </c>
      <c r="K40" s="1"/>
      <c r="L40" s="1">
        <v>-5.0</v>
      </c>
      <c r="M40" s="1"/>
      <c r="N40" s="1">
        <v>14.5865</v>
      </c>
      <c r="O40" s="1" t="s">
        <v>4125</v>
      </c>
      <c r="P40" s="1" t="s">
        <v>4250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ht="15.75" hidden="1" customHeight="1">
      <c r="A41" s="1" t="s">
        <v>24</v>
      </c>
      <c r="B41" s="1" t="s">
        <v>88</v>
      </c>
      <c r="C41" s="1">
        <v>792.0</v>
      </c>
      <c r="D41" s="1">
        <v>0.0</v>
      </c>
      <c r="E41" s="1" t="s">
        <v>2741</v>
      </c>
      <c r="F41" s="1" t="s">
        <v>26</v>
      </c>
      <c r="G41" s="1" t="s">
        <v>27</v>
      </c>
      <c r="H41" s="1" t="s">
        <v>4251</v>
      </c>
      <c r="I41" s="1" t="s">
        <v>4252</v>
      </c>
      <c r="J41" s="1" t="s">
        <v>4252</v>
      </c>
      <c r="K41" s="1"/>
      <c r="L41" s="1">
        <v>-11.0</v>
      </c>
      <c r="M41" s="1"/>
      <c r="N41" s="1">
        <v>8.671983333333333</v>
      </c>
      <c r="O41" s="1" t="s">
        <v>4125</v>
      </c>
      <c r="P41" s="1" t="s">
        <v>4253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ht="15.75" hidden="1" customHeight="1">
      <c r="A42" s="1" t="s">
        <v>41</v>
      </c>
      <c r="B42" s="1" t="s">
        <v>88</v>
      </c>
      <c r="C42" s="1">
        <v>658.0</v>
      </c>
      <c r="D42" s="1">
        <v>0.0</v>
      </c>
      <c r="E42" s="1"/>
      <c r="F42" s="1" t="s">
        <v>26</v>
      </c>
      <c r="G42" s="1" t="s">
        <v>27</v>
      </c>
      <c r="H42" s="1" t="s">
        <v>4254</v>
      </c>
      <c r="I42" s="1" t="s">
        <v>4255</v>
      </c>
      <c r="J42" s="1" t="s">
        <v>4255</v>
      </c>
      <c r="K42" s="1"/>
      <c r="L42" s="1">
        <v>-6.0</v>
      </c>
      <c r="M42" s="1"/>
      <c r="N42" s="1">
        <v>13.531866666666666</v>
      </c>
      <c r="O42" s="1" t="s">
        <v>4125</v>
      </c>
      <c r="P42" s="1" t="s">
        <v>4256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ht="15.75" hidden="1" customHeight="1">
      <c r="A43" s="1" t="s">
        <v>57</v>
      </c>
      <c r="B43" s="1" t="s">
        <v>17</v>
      </c>
      <c r="C43" s="1">
        <v>921.0</v>
      </c>
      <c r="D43" s="1">
        <v>0.0</v>
      </c>
      <c r="E43" s="1" t="s">
        <v>58</v>
      </c>
      <c r="F43" s="1" t="s">
        <v>26</v>
      </c>
      <c r="G43" s="1" t="s">
        <v>27</v>
      </c>
      <c r="H43" s="1" t="s">
        <v>4257</v>
      </c>
      <c r="I43" s="1" t="s">
        <v>4258</v>
      </c>
      <c r="J43" s="1" t="s">
        <v>4258</v>
      </c>
      <c r="K43" s="1"/>
      <c r="L43" s="1">
        <v>-7.0</v>
      </c>
      <c r="M43" s="1"/>
      <c r="N43" s="1">
        <v>12.012066666666666</v>
      </c>
      <c r="O43" s="1" t="s">
        <v>4125</v>
      </c>
      <c r="P43" s="1" t="s">
        <v>4259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ht="15.75" hidden="1" customHeight="1">
      <c r="A44" s="1" t="s">
        <v>32</v>
      </c>
      <c r="B44" s="1" t="s">
        <v>17</v>
      </c>
      <c r="C44" s="1">
        <v>388.0</v>
      </c>
      <c r="D44" s="1">
        <v>0.0</v>
      </c>
      <c r="E44" s="1" t="s">
        <v>4116</v>
      </c>
      <c r="F44" s="1" t="s">
        <v>66</v>
      </c>
      <c r="G44" s="1" t="s">
        <v>27</v>
      </c>
      <c r="H44" s="1" t="s">
        <v>4260</v>
      </c>
      <c r="I44" s="1" t="s">
        <v>4261</v>
      </c>
      <c r="J44" s="1" t="s">
        <v>4262</v>
      </c>
      <c r="K44" s="1" t="s">
        <v>4263</v>
      </c>
      <c r="L44" s="1">
        <v>-1.0</v>
      </c>
      <c r="M44" s="1">
        <v>0.008966666666666666</v>
      </c>
      <c r="N44" s="1">
        <v>8.445616666666666</v>
      </c>
      <c r="O44" s="1" t="s">
        <v>4121</v>
      </c>
      <c r="P44" s="1" t="s">
        <v>4264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ht="15.75" hidden="1" customHeight="1">
      <c r="A45" s="1" t="s">
        <v>41</v>
      </c>
      <c r="B45" s="1" t="s">
        <v>88</v>
      </c>
      <c r="C45" s="1">
        <v>329.0</v>
      </c>
      <c r="D45" s="1">
        <v>0.0</v>
      </c>
      <c r="E45" s="1"/>
      <c r="F45" s="1" t="s">
        <v>26</v>
      </c>
      <c r="G45" s="1" t="s">
        <v>27</v>
      </c>
      <c r="H45" s="1" t="s">
        <v>4265</v>
      </c>
      <c r="I45" s="1" t="s">
        <v>4266</v>
      </c>
      <c r="J45" s="1" t="s">
        <v>4266</v>
      </c>
      <c r="K45" s="1"/>
      <c r="L45" s="1">
        <v>-8.0</v>
      </c>
      <c r="M45" s="1"/>
      <c r="N45" s="1">
        <v>24.616233333333334</v>
      </c>
      <c r="O45" s="1" t="s">
        <v>4125</v>
      </c>
      <c r="P45" s="1" t="s">
        <v>4267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ht="15.75" hidden="1" customHeight="1">
      <c r="A46" s="1" t="s">
        <v>41</v>
      </c>
      <c r="B46" s="1" t="s">
        <v>88</v>
      </c>
      <c r="C46" s="1">
        <v>224.0</v>
      </c>
      <c r="D46" s="1">
        <v>0.0</v>
      </c>
      <c r="E46" s="1"/>
      <c r="F46" s="1" t="s">
        <v>26</v>
      </c>
      <c r="G46" s="1" t="s">
        <v>27</v>
      </c>
      <c r="H46" s="1" t="s">
        <v>4268</v>
      </c>
      <c r="I46" s="1" t="s">
        <v>4269</v>
      </c>
      <c r="J46" s="1" t="s">
        <v>4269</v>
      </c>
      <c r="K46" s="1"/>
      <c r="L46" s="1">
        <v>-7.0</v>
      </c>
      <c r="M46" s="1"/>
      <c r="N46" s="1">
        <v>7.628</v>
      </c>
      <c r="O46" s="1" t="s">
        <v>4125</v>
      </c>
      <c r="P46" s="1" t="s">
        <v>4270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ht="15.75" hidden="1" customHeight="1">
      <c r="A47" s="1" t="s">
        <v>32</v>
      </c>
      <c r="B47" s="1" t="s">
        <v>17</v>
      </c>
      <c r="C47" s="1">
        <v>575.0</v>
      </c>
      <c r="D47" s="1">
        <v>0.0</v>
      </c>
      <c r="E47" s="1" t="s">
        <v>58</v>
      </c>
      <c r="F47" s="1" t="s">
        <v>66</v>
      </c>
      <c r="G47" s="1" t="s">
        <v>27</v>
      </c>
      <c r="H47" s="1" t="s">
        <v>4271</v>
      </c>
      <c r="I47" s="1" t="s">
        <v>4272</v>
      </c>
      <c r="J47" s="1" t="s">
        <v>4273</v>
      </c>
      <c r="K47" s="1" t="s">
        <v>4274</v>
      </c>
      <c r="L47" s="1">
        <v>-6.0</v>
      </c>
      <c r="M47" s="1">
        <v>1.23845</v>
      </c>
      <c r="N47" s="1">
        <v>10.502833333333333</v>
      </c>
      <c r="O47" s="1" t="s">
        <v>4121</v>
      </c>
      <c r="P47" s="1" t="s">
        <v>4275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ht="15.75" hidden="1" customHeight="1">
      <c r="A48" s="1" t="s">
        <v>32</v>
      </c>
      <c r="B48" s="1" t="s">
        <v>17</v>
      </c>
      <c r="C48" s="1">
        <v>356.0</v>
      </c>
      <c r="D48" s="1">
        <v>2.0</v>
      </c>
      <c r="E48" s="1" t="s">
        <v>58</v>
      </c>
      <c r="F48" s="1" t="s">
        <v>66</v>
      </c>
      <c r="G48" s="1" t="s">
        <v>27</v>
      </c>
      <c r="H48" s="1" t="s">
        <v>4276</v>
      </c>
      <c r="I48" s="1" t="s">
        <v>4277</v>
      </c>
      <c r="J48" s="1" t="s">
        <v>4278</v>
      </c>
      <c r="K48" s="1" t="s">
        <v>4279</v>
      </c>
      <c r="L48" s="1">
        <v>0.0</v>
      </c>
      <c r="M48" s="1">
        <v>3.31285</v>
      </c>
      <c r="N48" s="1">
        <v>10.05665</v>
      </c>
      <c r="O48" s="1" t="s">
        <v>4121</v>
      </c>
      <c r="P48" s="1" t="s">
        <v>4280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ht="15.75" hidden="1" customHeight="1">
      <c r="A49" s="1" t="s">
        <v>32</v>
      </c>
      <c r="B49" s="1" t="s">
        <v>17</v>
      </c>
      <c r="C49" s="1">
        <v>518.0</v>
      </c>
      <c r="D49" s="1">
        <v>0.0</v>
      </c>
      <c r="E49" s="1" t="s">
        <v>4281</v>
      </c>
      <c r="F49" s="1" t="s">
        <v>66</v>
      </c>
      <c r="G49" s="1" t="s">
        <v>27</v>
      </c>
      <c r="H49" s="1" t="s">
        <v>4282</v>
      </c>
      <c r="I49" s="1" t="s">
        <v>4283</v>
      </c>
      <c r="J49" s="1" t="s">
        <v>4284</v>
      </c>
      <c r="K49" s="1" t="s">
        <v>4285</v>
      </c>
      <c r="L49" s="1">
        <v>-14.0</v>
      </c>
      <c r="M49" s="1">
        <v>0.0071</v>
      </c>
      <c r="N49" s="1">
        <v>10.179283333333334</v>
      </c>
      <c r="O49" s="1" t="s">
        <v>4121</v>
      </c>
      <c r="P49" s="1" t="s">
        <v>4286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ht="15.75" hidden="1" customHeight="1">
      <c r="A50" s="1" t="s">
        <v>32</v>
      </c>
      <c r="B50" s="1" t="s">
        <v>17</v>
      </c>
      <c r="C50" s="1">
        <v>378.0</v>
      </c>
      <c r="D50" s="1">
        <v>0.0</v>
      </c>
      <c r="E50" s="1" t="s">
        <v>4281</v>
      </c>
      <c r="F50" s="1" t="s">
        <v>66</v>
      </c>
      <c r="G50" s="1" t="s">
        <v>27</v>
      </c>
      <c r="H50" s="1" t="s">
        <v>4287</v>
      </c>
      <c r="I50" s="1" t="s">
        <v>4288</v>
      </c>
      <c r="J50" s="1" t="s">
        <v>4289</v>
      </c>
      <c r="K50" s="1" t="s">
        <v>4290</v>
      </c>
      <c r="L50" s="1">
        <v>-4.0</v>
      </c>
      <c r="M50" s="1">
        <v>0.006583333333333333</v>
      </c>
      <c r="N50" s="1">
        <v>14.562616666666667</v>
      </c>
      <c r="O50" s="1" t="s">
        <v>4121</v>
      </c>
      <c r="P50" s="1" t="s">
        <v>4291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ht="15.75" hidden="1" customHeight="1">
      <c r="A51" s="1" t="s">
        <v>41</v>
      </c>
      <c r="B51" s="1" t="s">
        <v>88</v>
      </c>
      <c r="C51" s="1">
        <v>329.0</v>
      </c>
      <c r="D51" s="1">
        <v>0.0</v>
      </c>
      <c r="E51" s="1"/>
      <c r="F51" s="1" t="s">
        <v>26</v>
      </c>
      <c r="G51" s="1" t="s">
        <v>19</v>
      </c>
      <c r="H51" s="1" t="s">
        <v>4292</v>
      </c>
      <c r="I51" s="1" t="s">
        <v>4293</v>
      </c>
      <c r="J51" s="1" t="s">
        <v>4293</v>
      </c>
      <c r="K51" s="1"/>
      <c r="L51" s="1">
        <v>0.0</v>
      </c>
      <c r="M51" s="1"/>
      <c r="N51" s="1">
        <v>15.253433333333334</v>
      </c>
      <c r="O51" s="1" t="s">
        <v>4125</v>
      </c>
      <c r="P51" s="1" t="s">
        <v>4294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ht="15.75" hidden="1" customHeight="1">
      <c r="A52" s="1" t="s">
        <v>32</v>
      </c>
      <c r="B52" s="1" t="s">
        <v>17</v>
      </c>
      <c r="C52" s="1">
        <v>618.0</v>
      </c>
      <c r="D52" s="1">
        <v>0.0</v>
      </c>
      <c r="E52" s="1" t="s">
        <v>58</v>
      </c>
      <c r="F52" s="1" t="s">
        <v>66</v>
      </c>
      <c r="G52" s="1" t="s">
        <v>27</v>
      </c>
      <c r="H52" s="1" t="s">
        <v>4295</v>
      </c>
      <c r="I52" s="1" t="s">
        <v>4296</v>
      </c>
      <c r="J52" s="1" t="s">
        <v>4297</v>
      </c>
      <c r="K52" s="1" t="s">
        <v>4298</v>
      </c>
      <c r="L52" s="1">
        <v>14.0</v>
      </c>
      <c r="M52" s="1">
        <v>10.89815</v>
      </c>
      <c r="N52" s="1">
        <v>22.70071666666667</v>
      </c>
      <c r="O52" s="1" t="s">
        <v>4121</v>
      </c>
      <c r="P52" s="1" t="s">
        <v>4299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ht="15.75" hidden="1" customHeight="1">
      <c r="A53" s="1" t="s">
        <v>41</v>
      </c>
      <c r="B53" s="1" t="s">
        <v>88</v>
      </c>
      <c r="C53" s="1">
        <v>338.0</v>
      </c>
      <c r="D53" s="1">
        <v>0.0</v>
      </c>
      <c r="E53" s="1"/>
      <c r="F53" s="1" t="s">
        <v>26</v>
      </c>
      <c r="G53" s="1" t="s">
        <v>27</v>
      </c>
      <c r="H53" s="1" t="s">
        <v>4300</v>
      </c>
      <c r="I53" s="1" t="s">
        <v>4301</v>
      </c>
      <c r="J53" s="1" t="s">
        <v>4301</v>
      </c>
      <c r="K53" s="1"/>
      <c r="L53" s="1">
        <v>-2.0</v>
      </c>
      <c r="M53" s="1"/>
      <c r="N53" s="1">
        <v>12.650833333333333</v>
      </c>
      <c r="O53" s="1" t="s">
        <v>4125</v>
      </c>
      <c r="P53" s="1" t="s">
        <v>4302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ht="15.75" hidden="1" customHeight="1">
      <c r="A54" s="1" t="s">
        <v>32</v>
      </c>
      <c r="B54" s="1" t="s">
        <v>17</v>
      </c>
      <c r="C54" s="1">
        <v>299.0</v>
      </c>
      <c r="D54" s="1">
        <v>15.0</v>
      </c>
      <c r="E54" s="1" t="s">
        <v>4116</v>
      </c>
      <c r="F54" s="1" t="s">
        <v>66</v>
      </c>
      <c r="G54" s="1" t="s">
        <v>27</v>
      </c>
      <c r="H54" s="1" t="s">
        <v>4303</v>
      </c>
      <c r="I54" s="1" t="s">
        <v>4304</v>
      </c>
      <c r="J54" s="1" t="s">
        <v>4305</v>
      </c>
      <c r="K54" s="1" t="s">
        <v>4306</v>
      </c>
      <c r="L54" s="1">
        <v>-4.0</v>
      </c>
      <c r="M54" s="1">
        <v>0.030333333333333334</v>
      </c>
      <c r="N54" s="1">
        <v>6.897433333333334</v>
      </c>
      <c r="O54" s="1" t="s">
        <v>4121</v>
      </c>
      <c r="P54" s="1" t="s">
        <v>4122</v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ht="15.75" hidden="1" customHeight="1">
      <c r="A55" s="1" t="s">
        <v>41</v>
      </c>
      <c r="B55" s="1" t="s">
        <v>88</v>
      </c>
      <c r="C55" s="1">
        <v>1139.0</v>
      </c>
      <c r="D55" s="1">
        <v>0.0</v>
      </c>
      <c r="E55" s="1"/>
      <c r="F55" s="1" t="s">
        <v>26</v>
      </c>
      <c r="G55" s="1" t="s">
        <v>27</v>
      </c>
      <c r="H55" s="1" t="s">
        <v>4307</v>
      </c>
      <c r="I55" s="1" t="s">
        <v>4308</v>
      </c>
      <c r="J55" s="1" t="s">
        <v>4308</v>
      </c>
      <c r="K55" s="1"/>
      <c r="L55" s="1">
        <v>1.0</v>
      </c>
      <c r="M55" s="1"/>
      <c r="N55" s="1">
        <v>21.079183333333333</v>
      </c>
      <c r="O55" s="1" t="s">
        <v>4125</v>
      </c>
      <c r="P55" s="1" t="s">
        <v>4309</v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ht="15.75" customHeight="1">
      <c r="A56" s="1" t="s">
        <v>57</v>
      </c>
      <c r="B56" s="1" t="s">
        <v>17</v>
      </c>
      <c r="C56" s="1">
        <v>321.0</v>
      </c>
      <c r="D56" s="1">
        <v>0.0</v>
      </c>
      <c r="E56" s="1" t="s">
        <v>58</v>
      </c>
      <c r="F56" s="1" t="s">
        <v>26</v>
      </c>
      <c r="G56" s="1" t="s">
        <v>27</v>
      </c>
      <c r="H56" s="1" t="s">
        <v>4310</v>
      </c>
      <c r="I56" s="1" t="s">
        <v>4311</v>
      </c>
      <c r="J56" s="1" t="s">
        <v>4311</v>
      </c>
      <c r="K56" s="1"/>
      <c r="L56" s="1">
        <v>-1.0</v>
      </c>
      <c r="M56" s="1"/>
      <c r="N56" s="1">
        <v>15.968283333333334</v>
      </c>
      <c r="O56" s="1" t="s">
        <v>4125</v>
      </c>
      <c r="P56" s="1" t="s">
        <v>4312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ht="15.75" hidden="1" customHeight="1">
      <c r="A57" s="1" t="s">
        <v>32</v>
      </c>
      <c r="B57" s="1" t="s">
        <v>17</v>
      </c>
      <c r="C57" s="1">
        <v>528.0</v>
      </c>
      <c r="D57" s="1">
        <v>0.0</v>
      </c>
      <c r="E57" s="1" t="s">
        <v>4116</v>
      </c>
      <c r="F57" s="1" t="s">
        <v>66</v>
      </c>
      <c r="G57" s="1" t="s">
        <v>27</v>
      </c>
      <c r="H57" s="1" t="s">
        <v>4313</v>
      </c>
      <c r="I57" s="1" t="s">
        <v>4314</v>
      </c>
      <c r="J57" s="1" t="s">
        <v>4315</v>
      </c>
      <c r="K57" s="1" t="s">
        <v>4316</v>
      </c>
      <c r="L57" s="1">
        <v>0.0</v>
      </c>
      <c r="M57" s="1">
        <v>0.00645</v>
      </c>
      <c r="N57" s="1">
        <v>9.066133333333333</v>
      </c>
      <c r="O57" s="1" t="s">
        <v>4121</v>
      </c>
      <c r="P57" s="1" t="s">
        <v>4317</v>
      </c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ht="15.75" hidden="1" customHeight="1">
      <c r="A58" s="1" t="s">
        <v>41</v>
      </c>
      <c r="B58" s="1" t="s">
        <v>88</v>
      </c>
      <c r="C58" s="1">
        <v>1016.0</v>
      </c>
      <c r="D58" s="1">
        <v>0.0</v>
      </c>
      <c r="E58" s="1"/>
      <c r="F58" s="1" t="s">
        <v>26</v>
      </c>
      <c r="G58" s="1" t="s">
        <v>27</v>
      </c>
      <c r="H58" s="1" t="s">
        <v>4318</v>
      </c>
      <c r="I58" s="1" t="s">
        <v>4319</v>
      </c>
      <c r="J58" s="1" t="s">
        <v>4319</v>
      </c>
      <c r="K58" s="1"/>
      <c r="L58" s="1">
        <v>0.0</v>
      </c>
      <c r="M58" s="1"/>
      <c r="N58" s="1">
        <v>19.7876</v>
      </c>
      <c r="O58" s="1" t="s">
        <v>4125</v>
      </c>
      <c r="P58" s="1" t="s">
        <v>4320</v>
      </c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ht="15.75" customHeight="1">
      <c r="A59" s="1" t="s">
        <v>57</v>
      </c>
      <c r="B59" s="1" t="s">
        <v>17</v>
      </c>
      <c r="C59" s="1">
        <v>642.0</v>
      </c>
      <c r="D59" s="1">
        <v>0.0</v>
      </c>
      <c r="E59" s="1" t="s">
        <v>58</v>
      </c>
      <c r="F59" s="1" t="s">
        <v>26</v>
      </c>
      <c r="G59" s="1" t="s">
        <v>27</v>
      </c>
      <c r="H59" s="1" t="s">
        <v>4321</v>
      </c>
      <c r="I59" s="1" t="s">
        <v>4322</v>
      </c>
      <c r="J59" s="1" t="s">
        <v>4322</v>
      </c>
      <c r="K59" s="1"/>
      <c r="L59" s="1">
        <v>-9.0</v>
      </c>
      <c r="M59" s="1"/>
      <c r="N59" s="1">
        <v>10.512733333333333</v>
      </c>
      <c r="O59" s="1" t="s">
        <v>4125</v>
      </c>
      <c r="P59" s="1" t="s">
        <v>4323</v>
      </c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ht="15.75" hidden="1" customHeight="1">
      <c r="A60" s="1" t="s">
        <v>32</v>
      </c>
      <c r="B60" s="1" t="s">
        <v>17</v>
      </c>
      <c r="C60" s="1">
        <v>422.0</v>
      </c>
      <c r="D60" s="1">
        <v>123.0</v>
      </c>
      <c r="E60" s="1"/>
      <c r="F60" s="1" t="s">
        <v>18</v>
      </c>
      <c r="G60" s="1" t="s">
        <v>27</v>
      </c>
      <c r="H60" s="1" t="s">
        <v>4324</v>
      </c>
      <c r="I60" s="1" t="s">
        <v>4325</v>
      </c>
      <c r="J60" s="1" t="s">
        <v>4132</v>
      </c>
      <c r="K60" s="1"/>
      <c r="L60" s="1">
        <v>668.0</v>
      </c>
      <c r="M60" s="1"/>
      <c r="N60" s="1">
        <v>10.495983333333333</v>
      </c>
      <c r="O60" s="1" t="s">
        <v>4121</v>
      </c>
      <c r="P60" s="1" t="s">
        <v>4326</v>
      </c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ht="15.75" hidden="1" customHeight="1">
      <c r="A61" s="1" t="s">
        <v>32</v>
      </c>
      <c r="B61" s="1" t="s">
        <v>17</v>
      </c>
      <c r="C61" s="1">
        <v>309.0</v>
      </c>
      <c r="D61" s="1">
        <v>0.0</v>
      </c>
      <c r="E61" s="1" t="s">
        <v>4116</v>
      </c>
      <c r="F61" s="1" t="s">
        <v>66</v>
      </c>
      <c r="G61" s="1" t="s">
        <v>27</v>
      </c>
      <c r="H61" s="1" t="s">
        <v>4327</v>
      </c>
      <c r="I61" s="1" t="s">
        <v>4328</v>
      </c>
      <c r="J61" s="1" t="s">
        <v>4329</v>
      </c>
      <c r="K61" s="1" t="s">
        <v>4330</v>
      </c>
      <c r="L61" s="1">
        <v>-2.0</v>
      </c>
      <c r="M61" s="1">
        <v>0.007716666666666667</v>
      </c>
      <c r="N61" s="1">
        <v>8.713416666666667</v>
      </c>
      <c r="O61" s="1" t="s">
        <v>4121</v>
      </c>
      <c r="P61" s="1" t="s">
        <v>4331</v>
      </c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ht="15.75" hidden="1" customHeight="1">
      <c r="A62" s="1" t="s">
        <v>41</v>
      </c>
      <c r="B62" s="1" t="s">
        <v>88</v>
      </c>
      <c r="C62" s="1">
        <v>528.0</v>
      </c>
      <c r="D62" s="1">
        <v>0.0</v>
      </c>
      <c r="E62" s="1"/>
      <c r="F62" s="1" t="s">
        <v>26</v>
      </c>
      <c r="G62" s="1" t="s">
        <v>27</v>
      </c>
      <c r="H62" s="1" t="s">
        <v>4332</v>
      </c>
      <c r="I62" s="1" t="s">
        <v>4333</v>
      </c>
      <c r="J62" s="1" t="s">
        <v>4333</v>
      </c>
      <c r="K62" s="1"/>
      <c r="L62" s="1">
        <v>-9.0</v>
      </c>
      <c r="M62" s="1"/>
      <c r="N62" s="1">
        <v>10.4098</v>
      </c>
      <c r="O62" s="1" t="s">
        <v>4125</v>
      </c>
      <c r="P62" s="1" t="s">
        <v>4334</v>
      </c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ht="15.75" hidden="1" customHeight="1">
      <c r="A63" s="1" t="s">
        <v>41</v>
      </c>
      <c r="B63" s="1" t="s">
        <v>88</v>
      </c>
      <c r="C63" s="1">
        <v>553.0</v>
      </c>
      <c r="D63" s="1">
        <v>0.0</v>
      </c>
      <c r="E63" s="1"/>
      <c r="F63" s="1" t="s">
        <v>26</v>
      </c>
      <c r="G63" s="1" t="s">
        <v>27</v>
      </c>
      <c r="H63" s="1" t="s">
        <v>4335</v>
      </c>
      <c r="I63" s="1" t="s">
        <v>4336</v>
      </c>
      <c r="J63" s="1" t="s">
        <v>4336</v>
      </c>
      <c r="K63" s="1"/>
      <c r="L63" s="1">
        <v>-10.0</v>
      </c>
      <c r="M63" s="1"/>
      <c r="N63" s="1">
        <v>9.083266666666667</v>
      </c>
      <c r="O63" s="1" t="s">
        <v>4125</v>
      </c>
      <c r="P63" s="1" t="s">
        <v>4337</v>
      </c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ht="15.75" hidden="1" customHeight="1">
      <c r="A64" s="1" t="s">
        <v>32</v>
      </c>
      <c r="B64" s="1" t="s">
        <v>17</v>
      </c>
      <c r="C64" s="1">
        <v>279.0</v>
      </c>
      <c r="D64" s="1">
        <v>0.0</v>
      </c>
      <c r="E64" s="1" t="s">
        <v>4281</v>
      </c>
      <c r="F64" s="1" t="s">
        <v>66</v>
      </c>
      <c r="G64" s="1" t="s">
        <v>27</v>
      </c>
      <c r="H64" s="1" t="s">
        <v>4338</v>
      </c>
      <c r="I64" s="1" t="s">
        <v>4339</v>
      </c>
      <c r="J64" s="1" t="s">
        <v>4340</v>
      </c>
      <c r="K64" s="1" t="s">
        <v>4341</v>
      </c>
      <c r="L64" s="1">
        <v>-2.0</v>
      </c>
      <c r="M64" s="1">
        <v>0.033383333333333334</v>
      </c>
      <c r="N64" s="1">
        <v>7.028533333333334</v>
      </c>
      <c r="O64" s="1" t="s">
        <v>4121</v>
      </c>
      <c r="P64" s="1" t="s">
        <v>4342</v>
      </c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ht="15.75" hidden="1" customHeight="1">
      <c r="A65" s="1" t="s">
        <v>41</v>
      </c>
      <c r="B65" s="1" t="s">
        <v>88</v>
      </c>
      <c r="C65" s="1">
        <v>309.0</v>
      </c>
      <c r="D65" s="1">
        <v>0.0</v>
      </c>
      <c r="E65" s="1"/>
      <c r="F65" s="1" t="s">
        <v>26</v>
      </c>
      <c r="G65" s="1" t="s">
        <v>27</v>
      </c>
      <c r="H65" s="1" t="s">
        <v>4343</v>
      </c>
      <c r="I65" s="1" t="s">
        <v>4344</v>
      </c>
      <c r="J65" s="1" t="s">
        <v>4344</v>
      </c>
      <c r="K65" s="1"/>
      <c r="L65" s="1">
        <v>-6.0</v>
      </c>
      <c r="M65" s="1"/>
      <c r="N65" s="1">
        <v>8.312533333333333</v>
      </c>
      <c r="O65" s="1" t="s">
        <v>4125</v>
      </c>
      <c r="P65" s="1" t="s">
        <v>4345</v>
      </c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ht="15.75" hidden="1" customHeight="1">
      <c r="A66" s="1" t="s">
        <v>41</v>
      </c>
      <c r="B66" s="1" t="s">
        <v>88</v>
      </c>
      <c r="C66" s="1">
        <v>618.0</v>
      </c>
      <c r="D66" s="1">
        <v>0.0</v>
      </c>
      <c r="E66" s="1"/>
      <c r="F66" s="1" t="s">
        <v>26</v>
      </c>
      <c r="G66" s="1" t="s">
        <v>27</v>
      </c>
      <c r="H66" s="1" t="s">
        <v>4346</v>
      </c>
      <c r="I66" s="1" t="s">
        <v>4347</v>
      </c>
      <c r="J66" s="1" t="s">
        <v>4347</v>
      </c>
      <c r="K66" s="1"/>
      <c r="L66" s="1">
        <v>-12.0</v>
      </c>
      <c r="M66" s="1"/>
      <c r="N66" s="1">
        <v>7.486166666666667</v>
      </c>
      <c r="O66" s="1" t="s">
        <v>4125</v>
      </c>
      <c r="P66" s="1" t="s">
        <v>4348</v>
      </c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ht="15.75" hidden="1" customHeight="1">
      <c r="A67" s="1" t="s">
        <v>41</v>
      </c>
      <c r="B67" s="1" t="s">
        <v>88</v>
      </c>
      <c r="C67" s="1">
        <v>364.0</v>
      </c>
      <c r="D67" s="1">
        <v>0.0</v>
      </c>
      <c r="E67" s="1"/>
      <c r="F67" s="1" t="s">
        <v>26</v>
      </c>
      <c r="G67" s="1" t="s">
        <v>27</v>
      </c>
      <c r="H67" s="1" t="s">
        <v>4349</v>
      </c>
      <c r="I67" s="1" t="s">
        <v>4350</v>
      </c>
      <c r="J67" s="1" t="s">
        <v>4350</v>
      </c>
      <c r="K67" s="1"/>
      <c r="L67" s="1">
        <v>-4.0</v>
      </c>
      <c r="M67" s="1"/>
      <c r="N67" s="1">
        <v>10.8431</v>
      </c>
      <c r="O67" s="1" t="s">
        <v>4125</v>
      </c>
      <c r="P67" s="1" t="s">
        <v>4351</v>
      </c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ht="15.75" hidden="1" customHeight="1">
      <c r="A68" s="1" t="s">
        <v>32</v>
      </c>
      <c r="B68" s="1" t="s">
        <v>17</v>
      </c>
      <c r="C68" s="1">
        <v>585.0</v>
      </c>
      <c r="D68" s="1">
        <v>22.0</v>
      </c>
      <c r="E68" s="1" t="s">
        <v>4281</v>
      </c>
      <c r="F68" s="1" t="s">
        <v>66</v>
      </c>
      <c r="G68" s="1" t="s">
        <v>27</v>
      </c>
      <c r="H68" s="1" t="s">
        <v>4352</v>
      </c>
      <c r="I68" s="1" t="s">
        <v>4353</v>
      </c>
      <c r="J68" s="1" t="s">
        <v>4354</v>
      </c>
      <c r="K68" s="1" t="s">
        <v>4355</v>
      </c>
      <c r="L68" s="1">
        <v>-18.0</v>
      </c>
      <c r="M68" s="1">
        <v>0.024183333333333334</v>
      </c>
      <c r="N68" s="1">
        <v>9.67475</v>
      </c>
      <c r="O68" s="1" t="s">
        <v>4121</v>
      </c>
      <c r="P68" s="1" t="s">
        <v>4356</v>
      </c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ht="15.75" hidden="1" customHeight="1">
      <c r="A69" s="1" t="s">
        <v>41</v>
      </c>
      <c r="B69" s="1" t="s">
        <v>88</v>
      </c>
      <c r="C69" s="2">
        <v>488.0</v>
      </c>
      <c r="D69" s="1">
        <v>0.0</v>
      </c>
      <c r="E69" s="1"/>
      <c r="F69" s="1" t="s">
        <v>26</v>
      </c>
      <c r="G69" s="1" t="s">
        <v>19</v>
      </c>
      <c r="H69" s="1" t="s">
        <v>4357</v>
      </c>
      <c r="I69" s="1" t="s">
        <v>4358</v>
      </c>
      <c r="J69" s="1" t="s">
        <v>4358</v>
      </c>
      <c r="K69" s="1"/>
      <c r="L69" s="1">
        <v>-7.0</v>
      </c>
      <c r="M69" s="1"/>
      <c r="N69" s="1">
        <v>7.4409</v>
      </c>
      <c r="O69" s="1" t="s">
        <v>4125</v>
      </c>
      <c r="P69" s="1" t="s">
        <v>4359</v>
      </c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ht="15.75" hidden="1" customHeight="1">
      <c r="A70" s="1" t="s">
        <v>57</v>
      </c>
      <c r="B70" s="1" t="s">
        <v>17</v>
      </c>
      <c r="C70" s="1">
        <v>264.0</v>
      </c>
      <c r="D70" s="1">
        <v>0.0</v>
      </c>
      <c r="E70" s="1" t="s">
        <v>58</v>
      </c>
      <c r="F70" s="1" t="s">
        <v>26</v>
      </c>
      <c r="G70" s="1" t="s">
        <v>27</v>
      </c>
      <c r="H70" s="1" t="s">
        <v>4360</v>
      </c>
      <c r="I70" s="1" t="s">
        <v>4361</v>
      </c>
      <c r="J70" s="1" t="s">
        <v>4361</v>
      </c>
      <c r="K70" s="1"/>
      <c r="L70" s="1">
        <v>-8.0</v>
      </c>
      <c r="M70" s="1"/>
      <c r="N70" s="1">
        <v>6.822916666666667</v>
      </c>
      <c r="O70" s="1" t="s">
        <v>4125</v>
      </c>
      <c r="P70" s="1" t="s">
        <v>4362</v>
      </c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ht="15.75" hidden="1" customHeight="1">
      <c r="A71" s="1" t="s">
        <v>32</v>
      </c>
      <c r="B71" s="1" t="s">
        <v>17</v>
      </c>
      <c r="C71" s="1">
        <v>778.0</v>
      </c>
      <c r="D71" s="1">
        <v>0.0</v>
      </c>
      <c r="E71" s="1" t="s">
        <v>4116</v>
      </c>
      <c r="F71" s="1" t="s">
        <v>66</v>
      </c>
      <c r="G71" s="1" t="s">
        <v>27</v>
      </c>
      <c r="H71" s="1" t="s">
        <v>4363</v>
      </c>
      <c r="I71" s="1" t="s">
        <v>4364</v>
      </c>
      <c r="J71" s="1" t="s">
        <v>4365</v>
      </c>
      <c r="K71" s="1" t="s">
        <v>4366</v>
      </c>
      <c r="L71" s="1">
        <v>-13.0</v>
      </c>
      <c r="M71" s="1">
        <v>0.008533333333333334</v>
      </c>
      <c r="N71" s="1">
        <v>11.174433333333333</v>
      </c>
      <c r="O71" s="1" t="s">
        <v>4121</v>
      </c>
      <c r="P71" s="1" t="s">
        <v>4367</v>
      </c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ht="15.75" hidden="1" customHeight="1">
      <c r="A72" s="1" t="s">
        <v>57</v>
      </c>
      <c r="B72" s="1" t="s">
        <v>17</v>
      </c>
      <c r="C72" s="1">
        <v>593.0</v>
      </c>
      <c r="D72" s="1">
        <v>0.0</v>
      </c>
      <c r="E72" s="1" t="s">
        <v>58</v>
      </c>
      <c r="F72" s="1" t="s">
        <v>26</v>
      </c>
      <c r="G72" s="1" t="s">
        <v>27</v>
      </c>
      <c r="H72" s="1" t="s">
        <v>4368</v>
      </c>
      <c r="I72" s="1" t="s">
        <v>4369</v>
      </c>
      <c r="J72" s="1" t="s">
        <v>4369</v>
      </c>
      <c r="K72" s="1"/>
      <c r="L72" s="1">
        <v>-10.0</v>
      </c>
      <c r="M72" s="1"/>
      <c r="N72" s="1">
        <v>9.4816</v>
      </c>
      <c r="O72" s="1" t="s">
        <v>4125</v>
      </c>
      <c r="P72" s="1" t="s">
        <v>4370</v>
      </c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ht="15.75" hidden="1" customHeight="1">
      <c r="A73" s="1" t="s">
        <v>32</v>
      </c>
      <c r="B73" s="1" t="s">
        <v>17</v>
      </c>
      <c r="C73" s="2">
        <v>309.0</v>
      </c>
      <c r="D73" s="1">
        <v>0.0</v>
      </c>
      <c r="E73" s="1" t="s">
        <v>4281</v>
      </c>
      <c r="F73" s="1" t="s">
        <v>66</v>
      </c>
      <c r="G73" s="1" t="s">
        <v>27</v>
      </c>
      <c r="H73" s="1" t="s">
        <v>4371</v>
      </c>
      <c r="I73" s="1" t="s">
        <v>4372</v>
      </c>
      <c r="J73" s="1" t="s">
        <v>4373</v>
      </c>
      <c r="K73" s="1" t="s">
        <v>4374</v>
      </c>
      <c r="L73" s="1">
        <v>-3.0</v>
      </c>
      <c r="M73" s="1">
        <v>0.0113</v>
      </c>
      <c r="N73" s="1">
        <v>8.304016666666667</v>
      </c>
      <c r="O73" s="1" t="s">
        <v>4121</v>
      </c>
      <c r="P73" s="1" t="s">
        <v>4375</v>
      </c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ht="15.75" hidden="1" customHeight="1">
      <c r="A74" s="1" t="s">
        <v>32</v>
      </c>
      <c r="B74" s="1" t="s">
        <v>17</v>
      </c>
      <c r="C74" s="1">
        <v>1094.0</v>
      </c>
      <c r="D74" s="1">
        <v>0.0</v>
      </c>
      <c r="E74" s="1" t="s">
        <v>58</v>
      </c>
      <c r="F74" s="1" t="s">
        <v>66</v>
      </c>
      <c r="G74" s="1" t="s">
        <v>27</v>
      </c>
      <c r="H74" s="1" t="s">
        <v>4376</v>
      </c>
      <c r="I74" s="1" t="s">
        <v>4377</v>
      </c>
      <c r="J74" s="1" t="s">
        <v>4378</v>
      </c>
      <c r="K74" s="1" t="s">
        <v>4379</v>
      </c>
      <c r="L74" s="1">
        <v>-3.0</v>
      </c>
      <c r="M74" s="1">
        <v>1.3991833333333332</v>
      </c>
      <c r="N74" s="1">
        <v>11.285533333333333</v>
      </c>
      <c r="O74" s="1" t="s">
        <v>4121</v>
      </c>
      <c r="P74" s="1" t="s">
        <v>4380</v>
      </c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ht="15.75" customHeight="1">
      <c r="A75" s="1" t="s">
        <v>57</v>
      </c>
      <c r="B75" s="1" t="s">
        <v>17</v>
      </c>
      <c r="C75" s="1">
        <v>553.0</v>
      </c>
      <c r="D75" s="1">
        <v>0.0</v>
      </c>
      <c r="E75" s="1" t="s">
        <v>58</v>
      </c>
      <c r="F75" s="1" t="s">
        <v>26</v>
      </c>
      <c r="G75" s="1" t="s">
        <v>27</v>
      </c>
      <c r="H75" s="1" t="s">
        <v>4381</v>
      </c>
      <c r="I75" s="1" t="s">
        <v>4382</v>
      </c>
      <c r="J75" s="1" t="s">
        <v>4382</v>
      </c>
      <c r="K75" s="1"/>
      <c r="L75" s="1">
        <v>-11.0</v>
      </c>
      <c r="M75" s="1"/>
      <c r="N75" s="1">
        <v>8.556116666666666</v>
      </c>
      <c r="O75" s="1" t="s">
        <v>4125</v>
      </c>
      <c r="P75" s="1" t="s">
        <v>4383</v>
      </c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ht="15.75" hidden="1" customHeight="1">
      <c r="A76" s="1" t="s">
        <v>57</v>
      </c>
      <c r="B76" s="1" t="s">
        <v>17</v>
      </c>
      <c r="C76" s="1">
        <v>695.0</v>
      </c>
      <c r="D76" s="1">
        <v>0.0</v>
      </c>
      <c r="E76" s="1" t="s">
        <v>58</v>
      </c>
      <c r="F76" s="1" t="s">
        <v>26</v>
      </c>
      <c r="G76" s="1" t="s">
        <v>27</v>
      </c>
      <c r="H76" s="1" t="s">
        <v>4384</v>
      </c>
      <c r="I76" s="1" t="s">
        <v>4385</v>
      </c>
      <c r="J76" s="1" t="s">
        <v>4385</v>
      </c>
      <c r="K76" s="1"/>
      <c r="L76" s="1">
        <v>-5.0</v>
      </c>
      <c r="M76" s="1"/>
      <c r="N76" s="1">
        <v>14.5368</v>
      </c>
      <c r="O76" s="1" t="s">
        <v>4125</v>
      </c>
      <c r="P76" s="1" t="s">
        <v>4386</v>
      </c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ht="15.75" hidden="1" customHeight="1">
      <c r="A77" s="1" t="s">
        <v>32</v>
      </c>
      <c r="B77" s="2" t="s">
        <v>17</v>
      </c>
      <c r="C77" s="1">
        <v>592.0</v>
      </c>
      <c r="D77" s="1">
        <v>46.0</v>
      </c>
      <c r="E77" s="1" t="s">
        <v>4281</v>
      </c>
      <c r="F77" s="1" t="s">
        <v>66</v>
      </c>
      <c r="G77" s="1" t="s">
        <v>27</v>
      </c>
      <c r="H77" s="1" t="s">
        <v>4387</v>
      </c>
      <c r="I77" s="1" t="s">
        <v>4388</v>
      </c>
      <c r="J77" s="1" t="s">
        <v>4389</v>
      </c>
      <c r="K77" s="1" t="s">
        <v>4390</v>
      </c>
      <c r="L77" s="1">
        <v>-8.0</v>
      </c>
      <c r="M77" s="1">
        <v>0.011116666666666667</v>
      </c>
      <c r="N77" s="1">
        <v>14.19145</v>
      </c>
      <c r="O77" s="1" t="s">
        <v>4121</v>
      </c>
      <c r="P77" s="1" t="s">
        <v>4391</v>
      </c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ht="15.75" hidden="1" customHeight="1">
      <c r="A78" s="1" t="s">
        <v>32</v>
      </c>
      <c r="B78" s="1" t="s">
        <v>17</v>
      </c>
      <c r="C78" s="1">
        <v>247.0</v>
      </c>
      <c r="D78" s="1">
        <v>62.0</v>
      </c>
      <c r="E78" s="1"/>
      <c r="F78" s="1" t="s">
        <v>18</v>
      </c>
      <c r="G78" s="1" t="s">
        <v>33</v>
      </c>
      <c r="H78" s="1" t="s">
        <v>4392</v>
      </c>
      <c r="I78" s="1" t="s">
        <v>4393</v>
      </c>
      <c r="J78" s="1" t="s">
        <v>4132</v>
      </c>
      <c r="K78" s="1"/>
      <c r="L78" s="1">
        <v>747.0</v>
      </c>
      <c r="M78" s="1"/>
      <c r="N78" s="1">
        <v>9.774233333333333</v>
      </c>
      <c r="O78" s="1" t="s">
        <v>4121</v>
      </c>
      <c r="P78" s="1" t="s">
        <v>4394</v>
      </c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ht="15.75" hidden="1" customHeight="1">
      <c r="A79" s="1" t="s">
        <v>41</v>
      </c>
      <c r="B79" s="1" t="s">
        <v>88</v>
      </c>
      <c r="C79" s="1">
        <v>375.0</v>
      </c>
      <c r="D79" s="1">
        <v>0.0</v>
      </c>
      <c r="E79" s="1"/>
      <c r="F79" s="1" t="s">
        <v>26</v>
      </c>
      <c r="G79" s="1" t="s">
        <v>27</v>
      </c>
      <c r="H79" s="1" t="s">
        <v>4395</v>
      </c>
      <c r="I79" s="1" t="s">
        <v>4396</v>
      </c>
      <c r="J79" s="1" t="s">
        <v>4396</v>
      </c>
      <c r="K79" s="1"/>
      <c r="L79" s="1">
        <v>-8.0</v>
      </c>
      <c r="M79" s="1"/>
      <c r="N79" s="1">
        <v>6.670533333333333</v>
      </c>
      <c r="O79" s="1" t="s">
        <v>4125</v>
      </c>
      <c r="P79" s="1" t="s">
        <v>4397</v>
      </c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ht="15.75" hidden="1" customHeight="1">
      <c r="A80" s="1" t="s">
        <v>41</v>
      </c>
      <c r="B80" s="1" t="s">
        <v>88</v>
      </c>
      <c r="C80" s="1">
        <v>433.0</v>
      </c>
      <c r="D80" s="1">
        <v>0.0</v>
      </c>
      <c r="E80" s="1"/>
      <c r="F80" s="1" t="s">
        <v>26</v>
      </c>
      <c r="G80" s="1" t="s">
        <v>27</v>
      </c>
      <c r="H80" s="1" t="s">
        <v>4398</v>
      </c>
      <c r="I80" s="1" t="s">
        <v>4399</v>
      </c>
      <c r="J80" s="1" t="s">
        <v>4399</v>
      </c>
      <c r="K80" s="1"/>
      <c r="L80" s="1">
        <v>-5.0</v>
      </c>
      <c r="M80" s="1"/>
      <c r="N80" s="1">
        <v>9.080433333333334</v>
      </c>
      <c r="O80" s="1" t="s">
        <v>4125</v>
      </c>
      <c r="P80" s="1" t="s">
        <v>4400</v>
      </c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ht="15.75" hidden="1" customHeight="1">
      <c r="A81" s="1" t="s">
        <v>41</v>
      </c>
      <c r="B81" s="1" t="s">
        <v>88</v>
      </c>
      <c r="C81" s="1">
        <v>658.0</v>
      </c>
      <c r="D81" s="1">
        <v>0.0</v>
      </c>
      <c r="E81" s="1"/>
      <c r="F81" s="1" t="s">
        <v>26</v>
      </c>
      <c r="G81" s="1" t="s">
        <v>27</v>
      </c>
      <c r="H81" s="1" t="s">
        <v>4401</v>
      </c>
      <c r="I81" s="1" t="s">
        <v>4402</v>
      </c>
      <c r="J81" s="1" t="s">
        <v>4402</v>
      </c>
      <c r="K81" s="1"/>
      <c r="L81" s="1">
        <v>-5.0</v>
      </c>
      <c r="M81" s="1"/>
      <c r="N81" s="1">
        <v>14.731816666666667</v>
      </c>
      <c r="O81" s="1" t="s">
        <v>4125</v>
      </c>
      <c r="P81" s="1" t="s">
        <v>4403</v>
      </c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ht="15.75" hidden="1" customHeight="1">
      <c r="A82" s="1" t="s">
        <v>32</v>
      </c>
      <c r="B82" s="1" t="s">
        <v>17</v>
      </c>
      <c r="C82" s="1">
        <v>437.0</v>
      </c>
      <c r="D82" s="1">
        <v>0.0</v>
      </c>
      <c r="E82" s="1" t="s">
        <v>4281</v>
      </c>
      <c r="F82" s="1" t="s">
        <v>66</v>
      </c>
      <c r="G82" s="1" t="s">
        <v>19</v>
      </c>
      <c r="H82" s="1" t="s">
        <v>4404</v>
      </c>
      <c r="I82" s="1" t="s">
        <v>4405</v>
      </c>
      <c r="J82" s="1" t="s">
        <v>4406</v>
      </c>
      <c r="K82" s="1" t="s">
        <v>4407</v>
      </c>
      <c r="L82" s="1">
        <v>-8.0</v>
      </c>
      <c r="M82" s="1">
        <v>0.0054</v>
      </c>
      <c r="N82" s="1">
        <v>13.0998</v>
      </c>
      <c r="O82" s="1" t="s">
        <v>4121</v>
      </c>
      <c r="P82" s="1" t="s">
        <v>4408</v>
      </c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ht="15.75" hidden="1" customHeight="1">
      <c r="A83" s="1" t="s">
        <v>57</v>
      </c>
      <c r="B83" s="1" t="s">
        <v>17</v>
      </c>
      <c r="C83" s="1">
        <v>264.0</v>
      </c>
      <c r="D83" s="1">
        <v>0.0</v>
      </c>
      <c r="E83" s="1" t="s">
        <v>58</v>
      </c>
      <c r="F83" s="1" t="s">
        <v>26</v>
      </c>
      <c r="G83" s="1" t="s">
        <v>27</v>
      </c>
      <c r="H83" s="1" t="s">
        <v>4409</v>
      </c>
      <c r="I83" s="1" t="s">
        <v>4410</v>
      </c>
      <c r="J83" s="1" t="s">
        <v>4410</v>
      </c>
      <c r="K83" s="1"/>
      <c r="L83" s="1">
        <v>-8.0</v>
      </c>
      <c r="M83" s="1"/>
      <c r="N83" s="1">
        <v>6.106416666666667</v>
      </c>
      <c r="O83" s="1" t="s">
        <v>4125</v>
      </c>
      <c r="P83" s="1" t="s">
        <v>4411</v>
      </c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ht="15.75" hidden="1" customHeight="1">
      <c r="A84" s="1" t="s">
        <v>32</v>
      </c>
      <c r="B84" s="1" t="s">
        <v>17</v>
      </c>
      <c r="C84" s="1">
        <v>458.0</v>
      </c>
      <c r="D84" s="1">
        <v>0.0</v>
      </c>
      <c r="E84" s="1" t="s">
        <v>4116</v>
      </c>
      <c r="F84" s="1" t="s">
        <v>66</v>
      </c>
      <c r="G84" s="1" t="s">
        <v>27</v>
      </c>
      <c r="H84" s="1" t="s">
        <v>4412</v>
      </c>
      <c r="I84" s="1" t="s">
        <v>4413</v>
      </c>
      <c r="J84" s="1" t="s">
        <v>4414</v>
      </c>
      <c r="K84" s="1" t="s">
        <v>4415</v>
      </c>
      <c r="L84" s="1">
        <v>-8.0</v>
      </c>
      <c r="M84" s="1">
        <v>0.006933333333333333</v>
      </c>
      <c r="N84" s="1">
        <v>9.82585</v>
      </c>
      <c r="O84" s="1" t="s">
        <v>4121</v>
      </c>
      <c r="P84" s="1" t="s">
        <v>4416</v>
      </c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ht="15.75" hidden="1" customHeight="1">
      <c r="A85" s="1" t="s">
        <v>41</v>
      </c>
      <c r="B85" s="1" t="s">
        <v>88</v>
      </c>
      <c r="C85" s="2">
        <v>472.0</v>
      </c>
      <c r="D85" s="1">
        <v>0.0</v>
      </c>
      <c r="E85" s="1"/>
      <c r="F85" s="1" t="s">
        <v>26</v>
      </c>
      <c r="G85" s="1" t="s">
        <v>19</v>
      </c>
      <c r="H85" s="1" t="s">
        <v>4417</v>
      </c>
      <c r="I85" s="1" t="s">
        <v>4418</v>
      </c>
      <c r="J85" s="1" t="s">
        <v>4418</v>
      </c>
      <c r="K85" s="1"/>
      <c r="L85" s="1">
        <v>-5.0</v>
      </c>
      <c r="M85" s="1"/>
      <c r="N85" s="1">
        <v>9.739783333333333</v>
      </c>
      <c r="O85" s="1" t="s">
        <v>4125</v>
      </c>
      <c r="P85" s="1" t="s">
        <v>4419</v>
      </c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ht="15.75" hidden="1" customHeight="1">
      <c r="A86" s="1" t="s">
        <v>41</v>
      </c>
      <c r="B86" s="1" t="s">
        <v>88</v>
      </c>
      <c r="C86" s="1">
        <v>519.0</v>
      </c>
      <c r="D86" s="1">
        <v>0.0</v>
      </c>
      <c r="E86" s="1"/>
      <c r="F86" s="1" t="s">
        <v>26</v>
      </c>
      <c r="G86" s="1" t="s">
        <v>27</v>
      </c>
      <c r="H86" s="1" t="s">
        <v>4420</v>
      </c>
      <c r="I86" s="1" t="s">
        <v>4421</v>
      </c>
      <c r="J86" s="1" t="s">
        <v>4421</v>
      </c>
      <c r="K86" s="1"/>
      <c r="L86" s="1">
        <v>-7.0</v>
      </c>
      <c r="M86" s="1"/>
      <c r="N86" s="1">
        <v>12.3739</v>
      </c>
      <c r="O86" s="1" t="s">
        <v>4125</v>
      </c>
      <c r="P86" s="1" t="s">
        <v>4422</v>
      </c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ht="15.75" hidden="1" customHeight="1">
      <c r="A87" s="1" t="s">
        <v>24</v>
      </c>
      <c r="B87" s="1" t="s">
        <v>88</v>
      </c>
      <c r="C87" s="1">
        <v>264.0</v>
      </c>
      <c r="D87" s="1">
        <v>0.0</v>
      </c>
      <c r="E87" s="1" t="s">
        <v>4423</v>
      </c>
      <c r="F87" s="1" t="s">
        <v>26</v>
      </c>
      <c r="G87" s="1" t="s">
        <v>27</v>
      </c>
      <c r="H87" s="1" t="s">
        <v>4424</v>
      </c>
      <c r="I87" s="1" t="s">
        <v>4425</v>
      </c>
      <c r="J87" s="1" t="s">
        <v>4425</v>
      </c>
      <c r="K87" s="1"/>
      <c r="L87" s="1">
        <v>-6.0</v>
      </c>
      <c r="M87" s="1"/>
      <c r="N87" s="1">
        <v>8.148516666666668</v>
      </c>
      <c r="O87" s="1" t="s">
        <v>4125</v>
      </c>
      <c r="P87" s="1" t="s">
        <v>1513</v>
      </c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ht="15.75" hidden="1" customHeight="1">
      <c r="A88" s="1" t="s">
        <v>41</v>
      </c>
      <c r="B88" s="1" t="s">
        <v>88</v>
      </c>
      <c r="C88" s="2">
        <v>329.0</v>
      </c>
      <c r="D88" s="1">
        <v>0.0</v>
      </c>
      <c r="E88" s="1"/>
      <c r="F88" s="1" t="s">
        <v>26</v>
      </c>
      <c r="G88" s="1" t="s">
        <v>27</v>
      </c>
      <c r="H88" s="1" t="s">
        <v>4426</v>
      </c>
      <c r="I88" s="1" t="s">
        <v>4427</v>
      </c>
      <c r="J88" s="1" t="s">
        <v>4427</v>
      </c>
      <c r="K88" s="1"/>
      <c r="L88" s="1">
        <v>-8.0</v>
      </c>
      <c r="M88" s="1"/>
      <c r="N88" s="1">
        <v>6.745616666666667</v>
      </c>
      <c r="O88" s="1" t="s">
        <v>4125</v>
      </c>
      <c r="P88" s="1" t="s">
        <v>4428</v>
      </c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ht="15.75" hidden="1" customHeight="1">
      <c r="A89" s="1" t="s">
        <v>41</v>
      </c>
      <c r="B89" s="1" t="s">
        <v>88</v>
      </c>
      <c r="C89" s="1">
        <v>528.0</v>
      </c>
      <c r="D89" s="1">
        <v>0.0</v>
      </c>
      <c r="E89" s="1"/>
      <c r="F89" s="1" t="s">
        <v>26</v>
      </c>
      <c r="G89" s="1" t="s">
        <v>27</v>
      </c>
      <c r="H89" s="1" t="s">
        <v>4429</v>
      </c>
      <c r="I89" s="1" t="s">
        <v>4430</v>
      </c>
      <c r="J89" s="1" t="s">
        <v>4430</v>
      </c>
      <c r="K89" s="1"/>
      <c r="L89" s="1">
        <v>-10.0</v>
      </c>
      <c r="M89" s="1"/>
      <c r="N89" s="1">
        <v>9.46135</v>
      </c>
      <c r="O89" s="1" t="s">
        <v>4125</v>
      </c>
      <c r="P89" s="1" t="s">
        <v>4431</v>
      </c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ht="15.75" hidden="1" customHeight="1">
      <c r="A90" s="1" t="s">
        <v>32</v>
      </c>
      <c r="B90" s="1" t="s">
        <v>17</v>
      </c>
      <c r="C90" s="1">
        <v>344.0</v>
      </c>
      <c r="D90" s="1">
        <v>0.0</v>
      </c>
      <c r="E90" s="1" t="s">
        <v>4116</v>
      </c>
      <c r="F90" s="1" t="s">
        <v>66</v>
      </c>
      <c r="G90" s="1" t="s">
        <v>27</v>
      </c>
      <c r="H90" s="1" t="s">
        <v>4432</v>
      </c>
      <c r="I90" s="1" t="s">
        <v>4433</v>
      </c>
      <c r="J90" s="1" t="s">
        <v>4434</v>
      </c>
      <c r="K90" s="1" t="s">
        <v>4435</v>
      </c>
      <c r="L90" s="1">
        <v>0.0</v>
      </c>
      <c r="M90" s="1">
        <v>0.0087</v>
      </c>
      <c r="N90" s="1">
        <v>10.198866666666667</v>
      </c>
      <c r="O90" s="1" t="s">
        <v>4121</v>
      </c>
      <c r="P90" s="1" t="s">
        <v>4436</v>
      </c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ht="15.75" hidden="1" customHeight="1">
      <c r="A91" s="1" t="s">
        <v>41</v>
      </c>
      <c r="B91" s="1" t="s">
        <v>88</v>
      </c>
      <c r="C91" s="1">
        <v>658.0</v>
      </c>
      <c r="D91" s="1">
        <v>0.0</v>
      </c>
      <c r="E91" s="1"/>
      <c r="F91" s="1" t="s">
        <v>26</v>
      </c>
      <c r="G91" s="1" t="s">
        <v>19</v>
      </c>
      <c r="H91" s="1" t="s">
        <v>4437</v>
      </c>
      <c r="I91" s="1" t="s">
        <v>4438</v>
      </c>
      <c r="J91" s="1" t="s">
        <v>4438</v>
      </c>
      <c r="K91" s="1"/>
      <c r="L91" s="1">
        <v>-9.0</v>
      </c>
      <c r="M91" s="1"/>
      <c r="N91" s="1">
        <v>10.431916666666666</v>
      </c>
      <c r="O91" s="1" t="s">
        <v>4125</v>
      </c>
      <c r="P91" s="1" t="s">
        <v>4439</v>
      </c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ht="15.75" hidden="1" customHeight="1">
      <c r="A92" s="1" t="s">
        <v>24</v>
      </c>
      <c r="B92" s="1" t="s">
        <v>88</v>
      </c>
      <c r="C92" s="1">
        <v>403.0</v>
      </c>
      <c r="D92" s="1">
        <v>0.0</v>
      </c>
      <c r="E92" s="1" t="s">
        <v>4423</v>
      </c>
      <c r="F92" s="1" t="s">
        <v>26</v>
      </c>
      <c r="G92" s="1" t="s">
        <v>27</v>
      </c>
      <c r="H92" s="1" t="s">
        <v>4440</v>
      </c>
      <c r="I92" s="1" t="s">
        <v>4441</v>
      </c>
      <c r="J92" s="1" t="s">
        <v>4441</v>
      </c>
      <c r="K92" s="1"/>
      <c r="L92" s="1">
        <v>-7.0</v>
      </c>
      <c r="M92" s="1"/>
      <c r="N92" s="1">
        <v>7.3468</v>
      </c>
      <c r="O92" s="1" t="s">
        <v>4125</v>
      </c>
      <c r="P92" s="1" t="s">
        <v>4442</v>
      </c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ht="15.75" hidden="1" customHeight="1">
      <c r="A93" s="1" t="s">
        <v>16</v>
      </c>
      <c r="B93" s="1" t="s">
        <v>17</v>
      </c>
      <c r="C93" s="1">
        <v>20.0</v>
      </c>
      <c r="D93" s="1">
        <v>35.0</v>
      </c>
      <c r="E93" s="1"/>
      <c r="F93" s="1" t="s">
        <v>18</v>
      </c>
      <c r="G93" s="1" t="s">
        <v>19</v>
      </c>
      <c r="H93" s="1" t="s">
        <v>4443</v>
      </c>
      <c r="I93" s="1" t="s">
        <v>4444</v>
      </c>
      <c r="J93" s="1" t="s">
        <v>4132</v>
      </c>
      <c r="K93" s="1"/>
      <c r="L93" s="1">
        <v>897.0</v>
      </c>
      <c r="M93" s="1"/>
      <c r="N93" s="1">
        <v>0.49128333333333335</v>
      </c>
      <c r="O93" s="1" t="s">
        <v>22</v>
      </c>
      <c r="P93" s="1" t="s">
        <v>4445</v>
      </c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ht="15.75" hidden="1" customHeight="1">
      <c r="A94" s="1" t="s">
        <v>24</v>
      </c>
      <c r="B94" s="1" t="s">
        <v>88</v>
      </c>
      <c r="C94" s="1">
        <v>593.0</v>
      </c>
      <c r="D94" s="1">
        <v>0.0</v>
      </c>
      <c r="E94" s="1" t="s">
        <v>4446</v>
      </c>
      <c r="F94" s="1" t="s">
        <v>26</v>
      </c>
      <c r="G94" s="1" t="s">
        <v>27</v>
      </c>
      <c r="H94" s="1" t="s">
        <v>4447</v>
      </c>
      <c r="I94" s="1" t="s">
        <v>4448</v>
      </c>
      <c r="J94" s="1" t="s">
        <v>4448</v>
      </c>
      <c r="K94" s="1"/>
      <c r="L94" s="1">
        <v>-11.0</v>
      </c>
      <c r="M94" s="1"/>
      <c r="N94" s="1">
        <v>8.83815</v>
      </c>
      <c r="O94" s="1" t="s">
        <v>4125</v>
      </c>
      <c r="P94" s="1" t="s">
        <v>4449</v>
      </c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ht="15.75" hidden="1" customHeight="1">
      <c r="A95" s="1" t="s">
        <v>32</v>
      </c>
      <c r="B95" s="1" t="s">
        <v>17</v>
      </c>
      <c r="C95" s="1">
        <v>247.0</v>
      </c>
      <c r="D95" s="1">
        <v>62.0</v>
      </c>
      <c r="E95" s="1"/>
      <c r="F95" s="1" t="s">
        <v>18</v>
      </c>
      <c r="G95" s="1" t="s">
        <v>27</v>
      </c>
      <c r="H95" s="1" t="s">
        <v>4450</v>
      </c>
      <c r="I95" s="1" t="s">
        <v>4451</v>
      </c>
      <c r="J95" s="1" t="s">
        <v>4132</v>
      </c>
      <c r="K95" s="1"/>
      <c r="L95" s="1">
        <v>884.0</v>
      </c>
      <c r="M95" s="1"/>
      <c r="N95" s="1">
        <v>12.369233333333334</v>
      </c>
      <c r="O95" s="1" t="s">
        <v>4121</v>
      </c>
      <c r="P95" s="1" t="s">
        <v>4452</v>
      </c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ht="15.75" hidden="1" customHeight="1">
      <c r="A96" s="1" t="s">
        <v>57</v>
      </c>
      <c r="B96" s="1" t="s">
        <v>17</v>
      </c>
      <c r="C96" s="1">
        <v>519.0</v>
      </c>
      <c r="D96" s="1">
        <v>0.0</v>
      </c>
      <c r="E96" s="1" t="s">
        <v>58</v>
      </c>
      <c r="F96" s="1" t="s">
        <v>26</v>
      </c>
      <c r="G96" s="1" t="s">
        <v>27</v>
      </c>
      <c r="H96" s="1" t="s">
        <v>4453</v>
      </c>
      <c r="I96" s="1" t="s">
        <v>4454</v>
      </c>
      <c r="J96" s="1" t="s">
        <v>4454</v>
      </c>
      <c r="K96" s="1"/>
      <c r="L96" s="1">
        <v>-7.0</v>
      </c>
      <c r="M96" s="1"/>
      <c r="N96" s="1">
        <v>12.53785</v>
      </c>
      <c r="O96" s="1" t="s">
        <v>4125</v>
      </c>
      <c r="P96" s="1" t="s">
        <v>4455</v>
      </c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ht="15.75" hidden="1" customHeight="1">
      <c r="A97" s="1" t="s">
        <v>57</v>
      </c>
      <c r="B97" s="1" t="s">
        <v>17</v>
      </c>
      <c r="C97" s="2">
        <v>380.0</v>
      </c>
      <c r="D97" s="1">
        <v>0.0</v>
      </c>
      <c r="E97" s="1" t="s">
        <v>58</v>
      </c>
      <c r="F97" s="1" t="s">
        <v>26</v>
      </c>
      <c r="G97" s="1" t="s">
        <v>27</v>
      </c>
      <c r="H97" s="1" t="s">
        <v>4456</v>
      </c>
      <c r="I97" s="1" t="s">
        <v>4457</v>
      </c>
      <c r="J97" s="1" t="s">
        <v>4457</v>
      </c>
      <c r="K97" s="1"/>
      <c r="L97" s="1">
        <v>-1.0</v>
      </c>
      <c r="M97" s="1"/>
      <c r="N97" s="1">
        <v>13.9653</v>
      </c>
      <c r="O97" s="1" t="s">
        <v>4125</v>
      </c>
      <c r="P97" s="1" t="s">
        <v>4458</v>
      </c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ht="15.75" hidden="1" customHeight="1">
      <c r="A98" s="1" t="s">
        <v>32</v>
      </c>
      <c r="B98" s="1" t="s">
        <v>17</v>
      </c>
      <c r="C98" s="1">
        <v>526.0</v>
      </c>
      <c r="D98" s="1">
        <v>0.0</v>
      </c>
      <c r="E98" s="1" t="s">
        <v>4116</v>
      </c>
      <c r="F98" s="1" t="s">
        <v>66</v>
      </c>
      <c r="G98" s="1" t="s">
        <v>27</v>
      </c>
      <c r="H98" s="1" t="s">
        <v>4459</v>
      </c>
      <c r="I98" s="1" t="s">
        <v>4460</v>
      </c>
      <c r="J98" s="1" t="s">
        <v>4461</v>
      </c>
      <c r="K98" s="1" t="s">
        <v>4462</v>
      </c>
      <c r="L98" s="1">
        <v>-1.0</v>
      </c>
      <c r="M98" s="1">
        <v>0.03783333333333333</v>
      </c>
      <c r="N98" s="1">
        <v>17.427816666666665</v>
      </c>
      <c r="O98" s="1" t="s">
        <v>4121</v>
      </c>
      <c r="P98" s="1" t="s">
        <v>4463</v>
      </c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ht="15.75" hidden="1" customHeight="1">
      <c r="A99" s="1" t="s">
        <v>32</v>
      </c>
      <c r="B99" s="1" t="s">
        <v>17</v>
      </c>
      <c r="C99" s="2">
        <v>199.0</v>
      </c>
      <c r="D99" s="1">
        <v>50.0</v>
      </c>
      <c r="E99" s="1"/>
      <c r="F99" s="1" t="s">
        <v>18</v>
      </c>
      <c r="G99" s="1" t="s">
        <v>33</v>
      </c>
      <c r="H99" s="1" t="s">
        <v>4464</v>
      </c>
      <c r="I99" s="1" t="s">
        <v>4465</v>
      </c>
      <c r="J99" s="1" t="s">
        <v>4132</v>
      </c>
      <c r="K99" s="1"/>
      <c r="L99" s="1">
        <v>910.0</v>
      </c>
      <c r="M99" s="1"/>
      <c r="N99" s="1">
        <v>65.4785</v>
      </c>
      <c r="O99" s="1" t="s">
        <v>4121</v>
      </c>
      <c r="P99" s="1" t="s">
        <v>4466</v>
      </c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ht="15.75" hidden="1" customHeight="1">
      <c r="A100" s="1" t="s">
        <v>41</v>
      </c>
      <c r="B100" s="1" t="s">
        <v>88</v>
      </c>
      <c r="C100" s="2">
        <v>264.0</v>
      </c>
      <c r="D100" s="1">
        <v>0.0</v>
      </c>
      <c r="E100" s="1"/>
      <c r="F100" s="1" t="s">
        <v>26</v>
      </c>
      <c r="G100" s="1" t="s">
        <v>27</v>
      </c>
      <c r="H100" s="1" t="s">
        <v>4467</v>
      </c>
      <c r="I100" s="1" t="s">
        <v>4468</v>
      </c>
      <c r="J100" s="1" t="s">
        <v>4468</v>
      </c>
      <c r="K100" s="1"/>
      <c r="L100" s="1">
        <v>-1.0</v>
      </c>
      <c r="M100" s="1"/>
      <c r="N100" s="1">
        <v>13.184066666666666</v>
      </c>
      <c r="O100" s="1" t="s">
        <v>4125</v>
      </c>
      <c r="P100" s="1" t="s">
        <v>4469</v>
      </c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ht="15.75" hidden="1" customHeight="1">
      <c r="A101" s="1" t="s">
        <v>57</v>
      </c>
      <c r="B101" s="1" t="s">
        <v>17</v>
      </c>
      <c r="C101" s="1">
        <v>329.0</v>
      </c>
      <c r="D101" s="1">
        <v>0.0</v>
      </c>
      <c r="E101" s="1" t="s">
        <v>58</v>
      </c>
      <c r="F101" s="1" t="s">
        <v>26</v>
      </c>
      <c r="G101" s="1" t="s">
        <v>27</v>
      </c>
      <c r="H101" s="1" t="s">
        <v>4470</v>
      </c>
      <c r="I101" s="1" t="s">
        <v>4471</v>
      </c>
      <c r="J101" s="1" t="s">
        <v>4471</v>
      </c>
      <c r="K101" s="1"/>
      <c r="L101" s="1">
        <v>-3.0</v>
      </c>
      <c r="M101" s="1"/>
      <c r="N101" s="1">
        <v>11.548933333333334</v>
      </c>
      <c r="O101" s="1" t="s">
        <v>4125</v>
      </c>
      <c r="P101" s="1" t="s">
        <v>4472</v>
      </c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ht="15.75" hidden="1" customHeight="1">
      <c r="A102" s="1" t="s">
        <v>32</v>
      </c>
      <c r="B102" s="1" t="s">
        <v>17</v>
      </c>
      <c r="C102" s="1">
        <v>330.0</v>
      </c>
      <c r="D102" s="1">
        <v>28.0</v>
      </c>
      <c r="E102" s="1" t="s">
        <v>58</v>
      </c>
      <c r="F102" s="1" t="s">
        <v>66</v>
      </c>
      <c r="G102" s="1" t="s">
        <v>27</v>
      </c>
      <c r="H102" s="1" t="s">
        <v>4473</v>
      </c>
      <c r="I102" s="1" t="s">
        <v>4474</v>
      </c>
      <c r="J102" s="1" t="s">
        <v>4475</v>
      </c>
      <c r="K102" s="1" t="s">
        <v>4476</v>
      </c>
      <c r="L102" s="1">
        <v>0.0</v>
      </c>
      <c r="M102" s="1">
        <v>12.562516666666667</v>
      </c>
      <c r="N102" s="1">
        <v>19.222283333333333</v>
      </c>
      <c r="O102" s="1" t="s">
        <v>4121</v>
      </c>
      <c r="P102" s="1" t="s">
        <v>4477</v>
      </c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ht="15.75" hidden="1" customHeight="1">
      <c r="A103" s="1" t="s">
        <v>41</v>
      </c>
      <c r="B103" s="1" t="s">
        <v>88</v>
      </c>
      <c r="C103" s="1">
        <v>658.0</v>
      </c>
      <c r="D103" s="1">
        <v>0.0</v>
      </c>
      <c r="E103" s="1"/>
      <c r="F103" s="1" t="s">
        <v>26</v>
      </c>
      <c r="G103" s="1" t="s">
        <v>27</v>
      </c>
      <c r="H103" s="1" t="s">
        <v>4478</v>
      </c>
      <c r="I103" s="1" t="s">
        <v>4479</v>
      </c>
      <c r="J103" s="1" t="s">
        <v>4479</v>
      </c>
      <c r="K103" s="1"/>
      <c r="L103" s="1">
        <v>-3.0</v>
      </c>
      <c r="M103" s="1"/>
      <c r="N103" s="1">
        <v>16.90595</v>
      </c>
      <c r="O103" s="1" t="s">
        <v>4125</v>
      </c>
      <c r="P103" s="1" t="s">
        <v>4480</v>
      </c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ht="15.75" hidden="1" customHeight="1">
      <c r="A104" s="1" t="s">
        <v>16</v>
      </c>
      <c r="B104" s="1" t="s">
        <v>17</v>
      </c>
      <c r="C104" s="1">
        <v>3389.0</v>
      </c>
      <c r="D104" s="1">
        <v>0.0</v>
      </c>
      <c r="E104" s="1"/>
      <c r="F104" s="1" t="s">
        <v>18</v>
      </c>
      <c r="G104" s="1" t="s">
        <v>19</v>
      </c>
      <c r="H104" s="1" t="s">
        <v>4481</v>
      </c>
      <c r="I104" s="1" t="s">
        <v>4482</v>
      </c>
      <c r="J104" s="1" t="s">
        <v>4132</v>
      </c>
      <c r="K104" s="1"/>
      <c r="L104" s="1">
        <v>929.0</v>
      </c>
      <c r="M104" s="1"/>
      <c r="N104" s="1">
        <v>22.997816666666665</v>
      </c>
      <c r="O104" s="1" t="s">
        <v>22</v>
      </c>
      <c r="P104" s="1" t="s">
        <v>4483</v>
      </c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ht="15.75" hidden="1" customHeight="1">
      <c r="A105" s="1" t="s">
        <v>24</v>
      </c>
      <c r="B105" s="1" t="s">
        <v>88</v>
      </c>
      <c r="C105" s="1">
        <v>378.0</v>
      </c>
      <c r="D105" s="1">
        <v>0.0</v>
      </c>
      <c r="E105" s="1" t="s">
        <v>4484</v>
      </c>
      <c r="F105" s="1" t="s">
        <v>26</v>
      </c>
      <c r="G105" s="1" t="s">
        <v>27</v>
      </c>
      <c r="H105" s="1" t="s">
        <v>4485</v>
      </c>
      <c r="I105" s="1" t="s">
        <v>4486</v>
      </c>
      <c r="J105" s="1" t="s">
        <v>4486</v>
      </c>
      <c r="K105" s="1"/>
      <c r="L105" s="1">
        <v>1.0</v>
      </c>
      <c r="M105" s="1"/>
      <c r="N105" s="1">
        <v>16.13</v>
      </c>
      <c r="O105" s="1" t="s">
        <v>4125</v>
      </c>
      <c r="P105" s="1" t="s">
        <v>4487</v>
      </c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ht="15.75" hidden="1" customHeight="1">
      <c r="A106" s="1" t="s">
        <v>32</v>
      </c>
      <c r="B106" s="1" t="s">
        <v>17</v>
      </c>
      <c r="C106" s="1">
        <v>250.0</v>
      </c>
      <c r="D106" s="1">
        <v>0.0</v>
      </c>
      <c r="E106" s="1" t="s">
        <v>4116</v>
      </c>
      <c r="F106" s="1" t="s">
        <v>66</v>
      </c>
      <c r="G106" s="1" t="s">
        <v>27</v>
      </c>
      <c r="H106" s="1" t="s">
        <v>4488</v>
      </c>
      <c r="I106" s="1" t="s">
        <v>4489</v>
      </c>
      <c r="J106" s="1" t="s">
        <v>4490</v>
      </c>
      <c r="K106" s="1" t="s">
        <v>4491</v>
      </c>
      <c r="L106" s="1">
        <v>0.0</v>
      </c>
      <c r="M106" s="1">
        <v>0.10371666666666667</v>
      </c>
      <c r="N106" s="1">
        <v>7.417483333333333</v>
      </c>
      <c r="O106" s="1" t="s">
        <v>4121</v>
      </c>
      <c r="P106" s="1" t="s">
        <v>4492</v>
      </c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ht="15.75" customHeight="1">
      <c r="A107" s="1" t="s">
        <v>57</v>
      </c>
      <c r="B107" s="1" t="s">
        <v>17</v>
      </c>
      <c r="C107" s="1">
        <v>632.0</v>
      </c>
      <c r="D107" s="1">
        <v>0.0</v>
      </c>
      <c r="E107" s="1" t="s">
        <v>58</v>
      </c>
      <c r="F107" s="1" t="s">
        <v>26</v>
      </c>
      <c r="G107" s="1" t="s">
        <v>27</v>
      </c>
      <c r="H107" s="1" t="s">
        <v>4493</v>
      </c>
      <c r="I107" s="1" t="s">
        <v>4494</v>
      </c>
      <c r="J107" s="1" t="s">
        <v>4494</v>
      </c>
      <c r="K107" s="1"/>
      <c r="L107" s="1">
        <v>-11.0</v>
      </c>
      <c r="M107" s="1"/>
      <c r="N107" s="1">
        <v>8.687683333333334</v>
      </c>
      <c r="O107" s="1" t="s">
        <v>4125</v>
      </c>
      <c r="P107" s="1" t="s">
        <v>4495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ht="15.75" hidden="1" customHeight="1">
      <c r="A108" s="1" t="s">
        <v>57</v>
      </c>
      <c r="B108" s="1" t="s">
        <v>17</v>
      </c>
      <c r="C108" s="1">
        <v>404.0</v>
      </c>
      <c r="D108" s="1">
        <v>0.0</v>
      </c>
      <c r="E108" s="1" t="s">
        <v>58</v>
      </c>
      <c r="F108" s="1" t="s">
        <v>26</v>
      </c>
      <c r="G108" s="1" t="s">
        <v>27</v>
      </c>
      <c r="H108" s="1" t="s">
        <v>4496</v>
      </c>
      <c r="I108" s="1" t="s">
        <v>4497</v>
      </c>
      <c r="J108" s="1" t="s">
        <v>4497</v>
      </c>
      <c r="K108" s="1"/>
      <c r="L108" s="1">
        <v>-6.0</v>
      </c>
      <c r="M108" s="1"/>
      <c r="N108" s="1">
        <v>8.6938</v>
      </c>
      <c r="O108" s="1" t="s">
        <v>4125</v>
      </c>
      <c r="P108" s="1" t="s">
        <v>4498</v>
      </c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ht="15.75" hidden="1" customHeight="1">
      <c r="A109" s="1" t="s">
        <v>57</v>
      </c>
      <c r="B109" s="1" t="s">
        <v>17</v>
      </c>
      <c r="C109" s="1">
        <v>383.0</v>
      </c>
      <c r="D109" s="1">
        <v>0.0</v>
      </c>
      <c r="E109" s="1" t="s">
        <v>58</v>
      </c>
      <c r="F109" s="1" t="s">
        <v>26</v>
      </c>
      <c r="G109" s="1" t="s">
        <v>27</v>
      </c>
      <c r="H109" s="1" t="s">
        <v>4499</v>
      </c>
      <c r="I109" s="1" t="s">
        <v>4500</v>
      </c>
      <c r="J109" s="1" t="s">
        <v>4500</v>
      </c>
      <c r="K109" s="1"/>
      <c r="L109" s="1">
        <v>-4.0</v>
      </c>
      <c r="M109" s="1"/>
      <c r="N109" s="1">
        <v>10.569216666666666</v>
      </c>
      <c r="O109" s="1" t="s">
        <v>4125</v>
      </c>
      <c r="P109" s="1" t="s">
        <v>4501</v>
      </c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ht="15.75" hidden="1" customHeight="1">
      <c r="A110" s="1" t="s">
        <v>57</v>
      </c>
      <c r="B110" s="1" t="s">
        <v>17</v>
      </c>
      <c r="C110" s="1">
        <v>1635.0</v>
      </c>
      <c r="D110" s="1">
        <v>0.0</v>
      </c>
      <c r="E110" s="1" t="s">
        <v>58</v>
      </c>
      <c r="F110" s="1" t="s">
        <v>26</v>
      </c>
      <c r="G110" s="1" t="s">
        <v>27</v>
      </c>
      <c r="H110" s="1" t="s">
        <v>4502</v>
      </c>
      <c r="I110" s="1" t="s">
        <v>4503</v>
      </c>
      <c r="J110" s="1" t="s">
        <v>4503</v>
      </c>
      <c r="K110" s="1"/>
      <c r="L110" s="1">
        <v>-2.0</v>
      </c>
      <c r="M110" s="1"/>
      <c r="N110" s="1">
        <v>17.546766666666667</v>
      </c>
      <c r="O110" s="1" t="s">
        <v>4125</v>
      </c>
      <c r="P110" s="1" t="s">
        <v>4504</v>
      </c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ht="15.75" hidden="1" customHeight="1">
      <c r="A111" s="1" t="s">
        <v>41</v>
      </c>
      <c r="B111" s="1" t="s">
        <v>88</v>
      </c>
      <c r="C111" s="1">
        <v>264.0</v>
      </c>
      <c r="D111" s="1">
        <v>0.0</v>
      </c>
      <c r="E111" s="1"/>
      <c r="F111" s="1" t="s">
        <v>26</v>
      </c>
      <c r="G111" s="1" t="s">
        <v>27</v>
      </c>
      <c r="H111" s="1" t="s">
        <v>4505</v>
      </c>
      <c r="I111" s="1" t="s">
        <v>4506</v>
      </c>
      <c r="J111" s="1" t="s">
        <v>4506</v>
      </c>
      <c r="K111" s="1"/>
      <c r="L111" s="1">
        <v>-3.0</v>
      </c>
      <c r="M111" s="1"/>
      <c r="N111" s="1">
        <v>11.318766666666667</v>
      </c>
      <c r="O111" s="1" t="s">
        <v>4125</v>
      </c>
      <c r="P111" s="1" t="s">
        <v>4469</v>
      </c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ht="15.75" customHeight="1">
      <c r="A112" s="1" t="s">
        <v>57</v>
      </c>
      <c r="B112" s="1" t="s">
        <v>17</v>
      </c>
      <c r="C112" s="1">
        <v>499.0</v>
      </c>
      <c r="D112" s="1">
        <v>0.0</v>
      </c>
      <c r="E112" s="1" t="s">
        <v>58</v>
      </c>
      <c r="F112" s="1" t="s">
        <v>26</v>
      </c>
      <c r="G112" s="1" t="s">
        <v>27</v>
      </c>
      <c r="H112" s="1" t="s">
        <v>4507</v>
      </c>
      <c r="I112" s="1" t="s">
        <v>4508</v>
      </c>
      <c r="J112" s="1" t="s">
        <v>4508</v>
      </c>
      <c r="K112" s="1"/>
      <c r="L112" s="1">
        <v>0.0</v>
      </c>
      <c r="M112" s="1"/>
      <c r="N112" s="1">
        <v>15.181116666666666</v>
      </c>
      <c r="O112" s="1" t="s">
        <v>4125</v>
      </c>
      <c r="P112" s="1" t="s">
        <v>4509</v>
      </c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ht="15.75" hidden="1" customHeight="1">
      <c r="A113" s="1" t="s">
        <v>32</v>
      </c>
      <c r="B113" s="1" t="s">
        <v>17</v>
      </c>
      <c r="C113" s="1">
        <v>383.0</v>
      </c>
      <c r="D113" s="1">
        <v>0.0</v>
      </c>
      <c r="E113" s="1" t="s">
        <v>4116</v>
      </c>
      <c r="F113" s="1" t="s">
        <v>66</v>
      </c>
      <c r="G113" s="1" t="s">
        <v>27</v>
      </c>
      <c r="H113" s="1" t="s">
        <v>4510</v>
      </c>
      <c r="I113" s="1" t="s">
        <v>4511</v>
      </c>
      <c r="J113" s="1" t="s">
        <v>4512</v>
      </c>
      <c r="K113" s="1" t="s">
        <v>4513</v>
      </c>
      <c r="L113" s="1">
        <v>-1.0</v>
      </c>
      <c r="M113" s="1">
        <v>0.007716666666666667</v>
      </c>
      <c r="N113" s="1">
        <v>9.707383333333333</v>
      </c>
      <c r="O113" s="1" t="s">
        <v>4121</v>
      </c>
      <c r="P113" s="1" t="s">
        <v>4291</v>
      </c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ht="15.75" hidden="1" customHeight="1">
      <c r="A114" s="1" t="s">
        <v>32</v>
      </c>
      <c r="B114" s="1" t="s">
        <v>17</v>
      </c>
      <c r="C114" s="1">
        <v>247.0</v>
      </c>
      <c r="D114" s="1">
        <v>62.0</v>
      </c>
      <c r="E114" s="1"/>
      <c r="F114" s="1" t="s">
        <v>18</v>
      </c>
      <c r="G114" s="1" t="s">
        <v>27</v>
      </c>
      <c r="H114" s="1" t="s">
        <v>4514</v>
      </c>
      <c r="I114" s="1" t="s">
        <v>4515</v>
      </c>
      <c r="J114" s="1" t="s">
        <v>4132</v>
      </c>
      <c r="K114" s="1"/>
      <c r="L114" s="1">
        <v>991.0</v>
      </c>
      <c r="M114" s="1"/>
      <c r="N114" s="1">
        <v>12.685366666666667</v>
      </c>
      <c r="O114" s="1" t="s">
        <v>4121</v>
      </c>
      <c r="P114" s="1" t="s">
        <v>4452</v>
      </c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ht="15.75" hidden="1" customHeight="1">
      <c r="A115" s="1" t="s">
        <v>32</v>
      </c>
      <c r="B115" s="1" t="s">
        <v>17</v>
      </c>
      <c r="C115" s="1">
        <v>344.0</v>
      </c>
      <c r="D115" s="1">
        <v>0.0</v>
      </c>
      <c r="E115" s="1" t="s">
        <v>4116</v>
      </c>
      <c r="F115" s="1" t="s">
        <v>66</v>
      </c>
      <c r="G115" s="1" t="s">
        <v>27</v>
      </c>
      <c r="H115" s="1" t="s">
        <v>4516</v>
      </c>
      <c r="I115" s="1" t="s">
        <v>4517</v>
      </c>
      <c r="J115" s="1" t="s">
        <v>4518</v>
      </c>
      <c r="K115" s="1" t="s">
        <v>4519</v>
      </c>
      <c r="L115" s="1">
        <v>0.0</v>
      </c>
      <c r="M115" s="1">
        <v>48.98068333333333</v>
      </c>
      <c r="N115" s="1">
        <v>125.12355</v>
      </c>
      <c r="O115" s="1" t="s">
        <v>4121</v>
      </c>
      <c r="P115" s="1" t="s">
        <v>4520</v>
      </c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ht="15.75" hidden="1" customHeight="1">
      <c r="A116" s="1" t="s">
        <v>32</v>
      </c>
      <c r="B116" s="1" t="s">
        <v>17</v>
      </c>
      <c r="C116" s="1">
        <v>247.0</v>
      </c>
      <c r="D116" s="1">
        <v>62.0</v>
      </c>
      <c r="E116" s="1"/>
      <c r="F116" s="1" t="s">
        <v>18</v>
      </c>
      <c r="G116" s="1" t="s">
        <v>33</v>
      </c>
      <c r="H116" s="1" t="s">
        <v>4521</v>
      </c>
      <c r="I116" s="1" t="s">
        <v>4522</v>
      </c>
      <c r="J116" s="1" t="s">
        <v>4132</v>
      </c>
      <c r="K116" s="1"/>
      <c r="L116" s="1">
        <v>1006.0</v>
      </c>
      <c r="M116" s="1"/>
      <c r="N116" s="1">
        <v>7.624783333333333</v>
      </c>
      <c r="O116" s="1" t="s">
        <v>4121</v>
      </c>
      <c r="P116" s="1" t="s">
        <v>4523</v>
      </c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ht="15.75" hidden="1" customHeight="1">
      <c r="A117" s="1" t="s">
        <v>32</v>
      </c>
      <c r="B117" s="1" t="s">
        <v>17</v>
      </c>
      <c r="C117" s="2">
        <v>309.0</v>
      </c>
      <c r="D117" s="1">
        <v>0.0</v>
      </c>
      <c r="E117" s="1" t="s">
        <v>4116</v>
      </c>
      <c r="F117" s="1" t="s">
        <v>66</v>
      </c>
      <c r="G117" s="1" t="s">
        <v>27</v>
      </c>
      <c r="H117" s="1" t="s">
        <v>4524</v>
      </c>
      <c r="I117" s="1" t="s">
        <v>4525</v>
      </c>
      <c r="J117" s="1" t="s">
        <v>4526</v>
      </c>
      <c r="K117" s="1" t="s">
        <v>4527</v>
      </c>
      <c r="L117" s="1">
        <v>-13.0</v>
      </c>
      <c r="M117" s="1">
        <v>0.023616666666666668</v>
      </c>
      <c r="N117" s="1">
        <v>5.682066666666667</v>
      </c>
      <c r="O117" s="1" t="s">
        <v>4121</v>
      </c>
      <c r="P117" s="1" t="s">
        <v>4375</v>
      </c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ht="15.75" hidden="1" customHeight="1">
      <c r="A118" s="1" t="s">
        <v>32</v>
      </c>
      <c r="B118" s="1" t="s">
        <v>17</v>
      </c>
      <c r="C118" s="2">
        <v>505.0</v>
      </c>
      <c r="D118" s="1">
        <v>153.0</v>
      </c>
      <c r="E118" s="1"/>
      <c r="F118" s="1" t="s">
        <v>18</v>
      </c>
      <c r="G118" s="1" t="s">
        <v>19</v>
      </c>
      <c r="H118" s="1" t="s">
        <v>4528</v>
      </c>
      <c r="I118" s="1" t="s">
        <v>4529</v>
      </c>
      <c r="J118" s="1" t="s">
        <v>4132</v>
      </c>
      <c r="K118" s="1"/>
      <c r="L118" s="1">
        <v>959.0</v>
      </c>
      <c r="M118" s="1"/>
      <c r="N118" s="1">
        <v>64.49526666666667</v>
      </c>
      <c r="O118" s="1" t="s">
        <v>4121</v>
      </c>
      <c r="P118" s="1" t="s">
        <v>4530</v>
      </c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ht="15.75" hidden="1" customHeight="1">
      <c r="A119" s="1" t="s">
        <v>32</v>
      </c>
      <c r="B119" s="1" t="s">
        <v>17</v>
      </c>
      <c r="C119" s="1">
        <v>275.0</v>
      </c>
      <c r="D119" s="1">
        <v>69.0</v>
      </c>
      <c r="E119" s="1"/>
      <c r="F119" s="1" t="s">
        <v>18</v>
      </c>
      <c r="G119" s="1" t="s">
        <v>33</v>
      </c>
      <c r="H119" s="1" t="s">
        <v>4531</v>
      </c>
      <c r="I119" s="1" t="s">
        <v>4532</v>
      </c>
      <c r="J119" s="1" t="s">
        <v>4132</v>
      </c>
      <c r="K119" s="1"/>
      <c r="L119" s="1">
        <v>1028.0</v>
      </c>
      <c r="M119" s="1"/>
      <c r="N119" s="1">
        <v>6.099033333333334</v>
      </c>
      <c r="O119" s="1" t="s">
        <v>4121</v>
      </c>
      <c r="P119" s="1" t="s">
        <v>4533</v>
      </c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ht="15.75" hidden="1" customHeight="1">
      <c r="A120" s="1" t="s">
        <v>24</v>
      </c>
      <c r="B120" s="1" t="s">
        <v>88</v>
      </c>
      <c r="C120" s="1">
        <v>922.0</v>
      </c>
      <c r="D120" s="1">
        <v>0.0</v>
      </c>
      <c r="E120" s="1" t="s">
        <v>2643</v>
      </c>
      <c r="F120" s="1" t="s">
        <v>26</v>
      </c>
      <c r="G120" s="1" t="s">
        <v>27</v>
      </c>
      <c r="H120" s="1" t="s">
        <v>4534</v>
      </c>
      <c r="I120" s="1" t="s">
        <v>4535</v>
      </c>
      <c r="J120" s="1" t="s">
        <v>4535</v>
      </c>
      <c r="K120" s="1"/>
      <c r="L120" s="1">
        <v>-9.0</v>
      </c>
      <c r="M120" s="1"/>
      <c r="N120" s="1">
        <v>10.041</v>
      </c>
      <c r="O120" s="1" t="s">
        <v>4125</v>
      </c>
      <c r="P120" s="1" t="s">
        <v>4536</v>
      </c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ht="15.75" hidden="1" customHeight="1">
      <c r="A121" s="1" t="s">
        <v>24</v>
      </c>
      <c r="B121" s="1" t="s">
        <v>88</v>
      </c>
      <c r="C121" s="1">
        <v>329.0</v>
      </c>
      <c r="D121" s="1">
        <v>0.0</v>
      </c>
      <c r="E121" s="1" t="s">
        <v>4537</v>
      </c>
      <c r="F121" s="1" t="s">
        <v>26</v>
      </c>
      <c r="G121" s="1" t="s">
        <v>27</v>
      </c>
      <c r="H121" s="1" t="s">
        <v>4538</v>
      </c>
      <c r="I121" s="1" t="s">
        <v>4539</v>
      </c>
      <c r="J121" s="1" t="s">
        <v>4539</v>
      </c>
      <c r="K121" s="1"/>
      <c r="L121" s="1">
        <v>-8.0</v>
      </c>
      <c r="M121" s="1"/>
      <c r="N121" s="1">
        <v>6.8877</v>
      </c>
      <c r="O121" s="1" t="s">
        <v>4125</v>
      </c>
      <c r="P121" s="1" t="s">
        <v>1350</v>
      </c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ht="15.75" hidden="1" customHeight="1">
      <c r="A122" s="1" t="s">
        <v>57</v>
      </c>
      <c r="B122" s="1" t="s">
        <v>17</v>
      </c>
      <c r="C122" s="1">
        <v>394.0</v>
      </c>
      <c r="D122" s="1">
        <v>0.0</v>
      </c>
      <c r="E122" s="1" t="s">
        <v>58</v>
      </c>
      <c r="F122" s="1" t="s">
        <v>26</v>
      </c>
      <c r="G122" s="1" t="s">
        <v>27</v>
      </c>
      <c r="H122" s="1" t="s">
        <v>4540</v>
      </c>
      <c r="I122" s="1" t="s">
        <v>4541</v>
      </c>
      <c r="J122" s="1" t="s">
        <v>4541</v>
      </c>
      <c r="K122" s="1"/>
      <c r="L122" s="1">
        <v>2.0</v>
      </c>
      <c r="M122" s="1"/>
      <c r="N122" s="1">
        <v>21.2523</v>
      </c>
      <c r="O122" s="1" t="s">
        <v>4125</v>
      </c>
      <c r="P122" s="1" t="s">
        <v>4542</v>
      </c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ht="15.75" hidden="1" customHeight="1">
      <c r="A123" s="1" t="s">
        <v>32</v>
      </c>
      <c r="B123" s="1" t="s">
        <v>17</v>
      </c>
      <c r="C123" s="1">
        <v>508.0</v>
      </c>
      <c r="D123" s="1">
        <v>0.0</v>
      </c>
      <c r="E123" s="1" t="s">
        <v>58</v>
      </c>
      <c r="F123" s="1" t="s">
        <v>66</v>
      </c>
      <c r="G123" s="1" t="s">
        <v>27</v>
      </c>
      <c r="H123" s="1" t="s">
        <v>4543</v>
      </c>
      <c r="I123" s="1" t="s">
        <v>4544</v>
      </c>
      <c r="J123" s="1" t="s">
        <v>4545</v>
      </c>
      <c r="K123" s="1" t="s">
        <v>4546</v>
      </c>
      <c r="L123" s="1">
        <v>1.0</v>
      </c>
      <c r="M123" s="1">
        <v>9.350383333333333</v>
      </c>
      <c r="N123" s="1">
        <v>19.450216666666666</v>
      </c>
      <c r="O123" s="1" t="s">
        <v>4121</v>
      </c>
      <c r="P123" s="1" t="s">
        <v>4547</v>
      </c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ht="15.75" hidden="1" customHeight="1">
      <c r="A124" s="1" t="s">
        <v>32</v>
      </c>
      <c r="B124" s="1" t="s">
        <v>17</v>
      </c>
      <c r="C124" s="1">
        <v>358.0</v>
      </c>
      <c r="D124" s="1">
        <v>0.0</v>
      </c>
      <c r="E124" s="1" t="s">
        <v>58</v>
      </c>
      <c r="F124" s="1" t="s">
        <v>66</v>
      </c>
      <c r="G124" s="1" t="s">
        <v>27</v>
      </c>
      <c r="H124" s="1" t="s">
        <v>4548</v>
      </c>
      <c r="I124" s="1" t="s">
        <v>4549</v>
      </c>
      <c r="J124" s="1" t="s">
        <v>4550</v>
      </c>
      <c r="K124" s="1" t="s">
        <v>4551</v>
      </c>
      <c r="L124" s="1">
        <v>-10.0</v>
      </c>
      <c r="M124" s="1">
        <v>1.2412333333333334</v>
      </c>
      <c r="N124" s="1">
        <v>8.302083333333334</v>
      </c>
      <c r="O124" s="1" t="s">
        <v>4121</v>
      </c>
      <c r="P124" s="1" t="s">
        <v>4133</v>
      </c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ht="15.75" hidden="1" customHeight="1">
      <c r="A125" s="1" t="s">
        <v>57</v>
      </c>
      <c r="B125" s="1" t="s">
        <v>17</v>
      </c>
      <c r="C125" s="1">
        <v>658.0</v>
      </c>
      <c r="D125" s="1">
        <v>0.0</v>
      </c>
      <c r="E125" s="1" t="s">
        <v>58</v>
      </c>
      <c r="F125" s="1" t="s">
        <v>26</v>
      </c>
      <c r="G125" s="1" t="s">
        <v>27</v>
      </c>
      <c r="H125" s="1" t="s">
        <v>4552</v>
      </c>
      <c r="I125" s="1" t="s">
        <v>4553</v>
      </c>
      <c r="J125" s="1" t="s">
        <v>4553</v>
      </c>
      <c r="K125" s="1"/>
      <c r="L125" s="1">
        <v>-5.0</v>
      </c>
      <c r="M125" s="1"/>
      <c r="N125" s="1">
        <v>14.394133333333333</v>
      </c>
      <c r="O125" s="1" t="s">
        <v>4125</v>
      </c>
      <c r="P125" s="1" t="s">
        <v>4554</v>
      </c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ht="15.75" hidden="1" customHeight="1">
      <c r="A126" s="1" t="s">
        <v>32</v>
      </c>
      <c r="B126" s="1" t="s">
        <v>17</v>
      </c>
      <c r="C126" s="1">
        <v>299.0</v>
      </c>
      <c r="D126" s="1">
        <v>0.0</v>
      </c>
      <c r="E126" s="1" t="s">
        <v>58</v>
      </c>
      <c r="F126" s="1" t="s">
        <v>66</v>
      </c>
      <c r="G126" s="1" t="s">
        <v>27</v>
      </c>
      <c r="H126" s="1" t="s">
        <v>4555</v>
      </c>
      <c r="I126" s="1" t="s">
        <v>4556</v>
      </c>
      <c r="J126" s="1" t="s">
        <v>4557</v>
      </c>
      <c r="K126" s="1" t="s">
        <v>4558</v>
      </c>
      <c r="L126" s="1">
        <v>-9.0</v>
      </c>
      <c r="M126" s="1">
        <v>1.2182666666666666</v>
      </c>
      <c r="N126" s="1">
        <v>6.173466666666667</v>
      </c>
      <c r="O126" s="1" t="s">
        <v>4121</v>
      </c>
      <c r="P126" s="1" t="s">
        <v>4559</v>
      </c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ht="15.75" customHeight="1">
      <c r="A127" s="1" t="s">
        <v>57</v>
      </c>
      <c r="B127" s="1" t="s">
        <v>17</v>
      </c>
      <c r="C127" s="1">
        <v>528.0</v>
      </c>
      <c r="D127" s="1">
        <v>0.0</v>
      </c>
      <c r="E127" s="1" t="s">
        <v>58</v>
      </c>
      <c r="F127" s="1" t="s">
        <v>26</v>
      </c>
      <c r="G127" s="1" t="s">
        <v>27</v>
      </c>
      <c r="H127" s="1" t="s">
        <v>4560</v>
      </c>
      <c r="I127" s="1" t="s">
        <v>4561</v>
      </c>
      <c r="J127" s="1" t="s">
        <v>4561</v>
      </c>
      <c r="K127" s="1"/>
      <c r="L127" s="1">
        <v>-6.0</v>
      </c>
      <c r="M127" s="1"/>
      <c r="N127" s="1">
        <v>14.82475</v>
      </c>
      <c r="O127" s="1" t="s">
        <v>4125</v>
      </c>
      <c r="P127" s="1" t="s">
        <v>4562</v>
      </c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ht="15.75" hidden="1" customHeight="1">
      <c r="A128" s="1" t="s">
        <v>32</v>
      </c>
      <c r="B128" s="1" t="s">
        <v>17</v>
      </c>
      <c r="C128" s="1">
        <v>309.0</v>
      </c>
      <c r="D128" s="1">
        <v>0.0</v>
      </c>
      <c r="E128" s="1" t="s">
        <v>4116</v>
      </c>
      <c r="F128" s="1" t="s">
        <v>66</v>
      </c>
      <c r="G128" s="1" t="s">
        <v>27</v>
      </c>
      <c r="H128" s="1" t="s">
        <v>4563</v>
      </c>
      <c r="I128" s="1" t="s">
        <v>4564</v>
      </c>
      <c r="J128" s="1" t="s">
        <v>4565</v>
      </c>
      <c r="K128" s="1" t="s">
        <v>4566</v>
      </c>
      <c r="L128" s="1">
        <v>-5.0</v>
      </c>
      <c r="M128" s="1">
        <v>0.007316666666666667</v>
      </c>
      <c r="N128" s="1">
        <v>7.511716666666667</v>
      </c>
      <c r="O128" s="1" t="s">
        <v>4121</v>
      </c>
      <c r="P128" s="1" t="s">
        <v>4331</v>
      </c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ht="15.75" hidden="1" customHeight="1">
      <c r="A129" s="1" t="s">
        <v>16</v>
      </c>
      <c r="B129" s="1" t="s">
        <v>17</v>
      </c>
      <c r="C129" s="2">
        <v>498.0</v>
      </c>
      <c r="D129" s="1">
        <v>0.0</v>
      </c>
      <c r="E129" s="1"/>
      <c r="F129" s="1" t="s">
        <v>18</v>
      </c>
      <c r="G129" s="1" t="s">
        <v>19</v>
      </c>
      <c r="H129" s="1" t="s">
        <v>4567</v>
      </c>
      <c r="I129" s="1" t="s">
        <v>4568</v>
      </c>
      <c r="J129" s="1" t="s">
        <v>4132</v>
      </c>
      <c r="K129" s="1"/>
      <c r="L129" s="1">
        <v>1103.0</v>
      </c>
      <c r="M129" s="1"/>
      <c r="N129" s="1">
        <v>6.4189</v>
      </c>
      <c r="O129" s="1" t="s">
        <v>22</v>
      </c>
      <c r="P129" s="1" t="s">
        <v>4569</v>
      </c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ht="15.75" hidden="1" customHeight="1">
      <c r="A130" s="1" t="s">
        <v>32</v>
      </c>
      <c r="B130" s="2" t="s">
        <v>17</v>
      </c>
      <c r="C130" s="2">
        <v>2213.0</v>
      </c>
      <c r="D130" s="1">
        <v>0.0</v>
      </c>
      <c r="E130" s="1" t="s">
        <v>4116</v>
      </c>
      <c r="F130" s="1" t="s">
        <v>66</v>
      </c>
      <c r="G130" s="1" t="s">
        <v>19</v>
      </c>
      <c r="H130" s="1" t="s">
        <v>4570</v>
      </c>
      <c r="I130" s="1" t="s">
        <v>4571</v>
      </c>
      <c r="J130" s="1" t="s">
        <v>4572</v>
      </c>
      <c r="K130" s="1" t="s">
        <v>4573</v>
      </c>
      <c r="L130" s="1">
        <v>0.0</v>
      </c>
      <c r="M130" s="1">
        <v>0.01095</v>
      </c>
      <c r="N130" s="1">
        <v>38.45068333333333</v>
      </c>
      <c r="O130" s="1" t="s">
        <v>4121</v>
      </c>
      <c r="P130" s="1" t="s">
        <v>4574</v>
      </c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ht="15.75" hidden="1" customHeight="1">
      <c r="A131" s="1" t="s">
        <v>32</v>
      </c>
      <c r="B131" s="1" t="s">
        <v>17</v>
      </c>
      <c r="C131" s="1">
        <v>400.0</v>
      </c>
      <c r="D131" s="1">
        <v>123.0</v>
      </c>
      <c r="E131" s="1"/>
      <c r="F131" s="1" t="s">
        <v>18</v>
      </c>
      <c r="G131" s="1" t="s">
        <v>33</v>
      </c>
      <c r="H131" s="1" t="s">
        <v>4575</v>
      </c>
      <c r="I131" s="1" t="s">
        <v>4576</v>
      </c>
      <c r="J131" s="1" t="s">
        <v>4132</v>
      </c>
      <c r="K131" s="1"/>
      <c r="L131" s="1">
        <v>1079.0</v>
      </c>
      <c r="M131" s="1"/>
      <c r="N131" s="1">
        <v>30.53545</v>
      </c>
      <c r="O131" s="1" t="s">
        <v>4121</v>
      </c>
      <c r="P131" s="1" t="s">
        <v>4577</v>
      </c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ht="15.75" hidden="1" customHeight="1">
      <c r="A132" s="1" t="s">
        <v>32</v>
      </c>
      <c r="B132" s="1" t="s">
        <v>17</v>
      </c>
      <c r="C132" s="1">
        <v>577.0</v>
      </c>
      <c r="D132" s="1">
        <v>0.0</v>
      </c>
      <c r="E132" s="1" t="s">
        <v>58</v>
      </c>
      <c r="F132" s="1" t="s">
        <v>66</v>
      </c>
      <c r="G132" s="1" t="s">
        <v>27</v>
      </c>
      <c r="H132" s="1" t="s">
        <v>4578</v>
      </c>
      <c r="I132" s="1" t="s">
        <v>4579</v>
      </c>
      <c r="J132" s="1" t="s">
        <v>4580</v>
      </c>
      <c r="K132" s="1" t="s">
        <v>4581</v>
      </c>
      <c r="L132" s="1">
        <v>-4.0</v>
      </c>
      <c r="M132" s="1">
        <v>0.74155</v>
      </c>
      <c r="N132" s="1">
        <v>20.20415</v>
      </c>
      <c r="O132" s="1" t="s">
        <v>4121</v>
      </c>
      <c r="P132" s="1" t="s">
        <v>4582</v>
      </c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ht="15.75" hidden="1" customHeight="1">
      <c r="A133" s="1" t="s">
        <v>32</v>
      </c>
      <c r="B133" s="1" t="s">
        <v>17</v>
      </c>
      <c r="C133" s="1">
        <v>587.0</v>
      </c>
      <c r="D133" s="1">
        <v>0.0</v>
      </c>
      <c r="E133" s="1" t="s">
        <v>4116</v>
      </c>
      <c r="F133" s="1" t="s">
        <v>66</v>
      </c>
      <c r="G133" s="1" t="s">
        <v>27</v>
      </c>
      <c r="H133" s="1" t="s">
        <v>4583</v>
      </c>
      <c r="I133" s="1" t="s">
        <v>4584</v>
      </c>
      <c r="J133" s="1" t="s">
        <v>4585</v>
      </c>
      <c r="K133" s="1" t="s">
        <v>4586</v>
      </c>
      <c r="L133" s="1">
        <v>-1.0</v>
      </c>
      <c r="M133" s="1">
        <v>0.008883333333333333</v>
      </c>
      <c r="N133" s="1">
        <v>29.168516666666665</v>
      </c>
      <c r="O133" s="1" t="s">
        <v>4121</v>
      </c>
      <c r="P133" s="1" t="s">
        <v>4587</v>
      </c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ht="15.75" hidden="1" customHeight="1">
      <c r="A134" s="1" t="s">
        <v>32</v>
      </c>
      <c r="B134" s="1" t="s">
        <v>17</v>
      </c>
      <c r="C134" s="1">
        <v>299.0</v>
      </c>
      <c r="D134" s="1">
        <v>75.0</v>
      </c>
      <c r="E134" s="1"/>
      <c r="F134" s="1" t="s">
        <v>18</v>
      </c>
      <c r="G134" s="1" t="s">
        <v>19</v>
      </c>
      <c r="H134" s="1" t="s">
        <v>4588</v>
      </c>
      <c r="I134" s="1" t="s">
        <v>4589</v>
      </c>
      <c r="J134" s="1" t="s">
        <v>4132</v>
      </c>
      <c r="K134" s="1"/>
      <c r="L134" s="1">
        <v>1109.0</v>
      </c>
      <c r="M134" s="1"/>
      <c r="N134" s="1">
        <v>19.79468333333333</v>
      </c>
      <c r="O134" s="1" t="s">
        <v>4121</v>
      </c>
      <c r="P134" s="1" t="s">
        <v>4590</v>
      </c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ht="15.75" hidden="1" customHeight="1">
      <c r="A135" s="1" t="s">
        <v>41</v>
      </c>
      <c r="B135" s="1" t="s">
        <v>88</v>
      </c>
      <c r="C135" s="1">
        <v>1286.0</v>
      </c>
      <c r="D135" s="1">
        <v>0.0</v>
      </c>
      <c r="E135" s="1"/>
      <c r="F135" s="1" t="s">
        <v>26</v>
      </c>
      <c r="G135" s="1" t="s">
        <v>27</v>
      </c>
      <c r="H135" s="1" t="s">
        <v>4591</v>
      </c>
      <c r="I135" s="1" t="s">
        <v>4592</v>
      </c>
      <c r="J135" s="1" t="s">
        <v>4592</v>
      </c>
      <c r="K135" s="1"/>
      <c r="L135" s="1">
        <v>0.0</v>
      </c>
      <c r="M135" s="1"/>
      <c r="N135" s="1">
        <v>19.288516666666666</v>
      </c>
      <c r="O135" s="1" t="s">
        <v>4125</v>
      </c>
      <c r="P135" s="1" t="s">
        <v>4593</v>
      </c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ht="15.75" hidden="1" customHeight="1">
      <c r="A136" s="1" t="s">
        <v>41</v>
      </c>
      <c r="B136" s="1" t="s">
        <v>88</v>
      </c>
      <c r="C136" s="1">
        <v>844.0</v>
      </c>
      <c r="D136" s="1">
        <v>0.0</v>
      </c>
      <c r="E136" s="1"/>
      <c r="F136" s="1" t="s">
        <v>26</v>
      </c>
      <c r="G136" s="1" t="s">
        <v>27</v>
      </c>
      <c r="H136" s="1" t="s">
        <v>4594</v>
      </c>
      <c r="I136" s="1" t="s">
        <v>4595</v>
      </c>
      <c r="J136" s="1" t="s">
        <v>4595</v>
      </c>
      <c r="K136" s="1"/>
      <c r="L136" s="1">
        <v>-8.0</v>
      </c>
      <c r="M136" s="1"/>
      <c r="N136" s="1">
        <v>11.594683333333334</v>
      </c>
      <c r="O136" s="1" t="s">
        <v>4125</v>
      </c>
      <c r="P136" s="1" t="s">
        <v>4596</v>
      </c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ht="15.75" hidden="1" customHeight="1">
      <c r="A137" s="1" t="s">
        <v>57</v>
      </c>
      <c r="B137" s="1" t="s">
        <v>17</v>
      </c>
      <c r="C137" s="1">
        <v>324.0</v>
      </c>
      <c r="D137" s="1">
        <v>0.0</v>
      </c>
      <c r="E137" s="1" t="s">
        <v>58</v>
      </c>
      <c r="F137" s="1" t="s">
        <v>26</v>
      </c>
      <c r="G137" s="1" t="s">
        <v>27</v>
      </c>
      <c r="H137" s="1" t="s">
        <v>4597</v>
      </c>
      <c r="I137" s="1" t="s">
        <v>4598</v>
      </c>
      <c r="J137" s="1" t="s">
        <v>4598</v>
      </c>
      <c r="K137" s="1"/>
      <c r="L137" s="1">
        <v>-7.0</v>
      </c>
      <c r="M137" s="1"/>
      <c r="N137" s="1">
        <v>7.196816666666667</v>
      </c>
      <c r="O137" s="1" t="s">
        <v>4125</v>
      </c>
      <c r="P137" s="1" t="s">
        <v>4599</v>
      </c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ht="15.75" hidden="1" customHeight="1">
      <c r="A138" s="1" t="s">
        <v>57</v>
      </c>
      <c r="B138" s="1" t="s">
        <v>17</v>
      </c>
      <c r="C138" s="1">
        <v>593.0</v>
      </c>
      <c r="D138" s="1">
        <v>0.0</v>
      </c>
      <c r="E138" s="1" t="s">
        <v>58</v>
      </c>
      <c r="F138" s="1" t="s">
        <v>26</v>
      </c>
      <c r="G138" s="1" t="s">
        <v>27</v>
      </c>
      <c r="H138" s="1" t="s">
        <v>4600</v>
      </c>
      <c r="I138" s="1" t="s">
        <v>4601</v>
      </c>
      <c r="J138" s="1" t="s">
        <v>4601</v>
      </c>
      <c r="K138" s="1"/>
      <c r="L138" s="1">
        <v>-9.0</v>
      </c>
      <c r="M138" s="1"/>
      <c r="N138" s="1">
        <v>10.490866666666667</v>
      </c>
      <c r="O138" s="1" t="s">
        <v>4125</v>
      </c>
      <c r="P138" s="1" t="s">
        <v>4602</v>
      </c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ht="15.75" hidden="1" customHeight="1">
      <c r="A139" s="1" t="s">
        <v>57</v>
      </c>
      <c r="B139" s="1" t="s">
        <v>17</v>
      </c>
      <c r="C139" s="1">
        <v>389.0</v>
      </c>
      <c r="D139" s="1">
        <v>0.0</v>
      </c>
      <c r="E139" s="1" t="s">
        <v>58</v>
      </c>
      <c r="F139" s="1" t="s">
        <v>26</v>
      </c>
      <c r="G139" s="1" t="s">
        <v>27</v>
      </c>
      <c r="H139" s="1" t="s">
        <v>4603</v>
      </c>
      <c r="I139" s="1" t="s">
        <v>4604</v>
      </c>
      <c r="J139" s="1" t="s">
        <v>4604</v>
      </c>
      <c r="K139" s="1"/>
      <c r="L139" s="1">
        <v>-9.0</v>
      </c>
      <c r="M139" s="1"/>
      <c r="N139" s="1">
        <v>5.6542666666666666</v>
      </c>
      <c r="O139" s="1" t="s">
        <v>4125</v>
      </c>
      <c r="P139" s="1" t="s">
        <v>4605</v>
      </c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ht="15.75" hidden="1" customHeight="1">
      <c r="A140" s="1" t="s">
        <v>32</v>
      </c>
      <c r="B140" s="1" t="s">
        <v>17</v>
      </c>
      <c r="C140" s="1">
        <v>444.0</v>
      </c>
      <c r="D140" s="1">
        <v>0.0</v>
      </c>
      <c r="E140" s="1" t="s">
        <v>58</v>
      </c>
      <c r="F140" s="1" t="s">
        <v>66</v>
      </c>
      <c r="G140" s="1" t="s">
        <v>27</v>
      </c>
      <c r="H140" s="1" t="s">
        <v>4606</v>
      </c>
      <c r="I140" s="1" t="s">
        <v>4607</v>
      </c>
      <c r="J140" s="1" t="s">
        <v>4608</v>
      </c>
      <c r="K140" s="1" t="s">
        <v>4609</v>
      </c>
      <c r="L140" s="1">
        <v>-2.0</v>
      </c>
      <c r="M140" s="1">
        <v>1.2274833333333333</v>
      </c>
      <c r="N140" s="1">
        <v>7.965466666666667</v>
      </c>
      <c r="O140" s="1" t="s">
        <v>4121</v>
      </c>
      <c r="P140" s="1" t="s">
        <v>4610</v>
      </c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ht="15.75" hidden="1" customHeight="1">
      <c r="A141" s="1" t="s">
        <v>41</v>
      </c>
      <c r="B141" s="1" t="s">
        <v>88</v>
      </c>
      <c r="C141" s="1">
        <v>329.0</v>
      </c>
      <c r="D141" s="1">
        <v>0.0</v>
      </c>
      <c r="E141" s="1"/>
      <c r="F141" s="1" t="s">
        <v>26</v>
      </c>
      <c r="G141" s="1" t="s">
        <v>27</v>
      </c>
      <c r="H141" s="1" t="s">
        <v>4611</v>
      </c>
      <c r="I141" s="1" t="s">
        <v>4612</v>
      </c>
      <c r="J141" s="1" t="s">
        <v>4612</v>
      </c>
      <c r="K141" s="1"/>
      <c r="L141" s="1">
        <v>-9.0</v>
      </c>
      <c r="M141" s="1"/>
      <c r="N141" s="1">
        <v>5.754033333333333</v>
      </c>
      <c r="O141" s="1" t="s">
        <v>4125</v>
      </c>
      <c r="P141" s="1" t="s">
        <v>4613</v>
      </c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ht="15.75" customHeight="1">
      <c r="A142" s="1" t="s">
        <v>57</v>
      </c>
      <c r="B142" s="1" t="s">
        <v>17</v>
      </c>
      <c r="C142" s="1">
        <v>379.0</v>
      </c>
      <c r="D142" s="1">
        <v>0.0</v>
      </c>
      <c r="E142" s="1" t="s">
        <v>58</v>
      </c>
      <c r="F142" s="1" t="s">
        <v>26</v>
      </c>
      <c r="G142" s="1" t="s">
        <v>27</v>
      </c>
      <c r="H142" s="1" t="s">
        <v>4614</v>
      </c>
      <c r="I142" s="1" t="s">
        <v>4615</v>
      </c>
      <c r="J142" s="1" t="s">
        <v>4615</v>
      </c>
      <c r="K142" s="1"/>
      <c r="L142" s="1">
        <v>-8.0</v>
      </c>
      <c r="M142" s="1"/>
      <c r="N142" s="1">
        <v>6.300366666666666</v>
      </c>
      <c r="O142" s="1" t="s">
        <v>4125</v>
      </c>
      <c r="P142" s="1" t="s">
        <v>4616</v>
      </c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ht="15.75" hidden="1" customHeight="1">
      <c r="A143" s="1" t="s">
        <v>41</v>
      </c>
      <c r="B143" s="1" t="s">
        <v>88</v>
      </c>
      <c r="C143" s="1">
        <v>587.0</v>
      </c>
      <c r="D143" s="1">
        <v>0.0</v>
      </c>
      <c r="E143" s="1"/>
      <c r="F143" s="1" t="s">
        <v>26</v>
      </c>
      <c r="G143" s="1" t="s">
        <v>19</v>
      </c>
      <c r="H143" s="1" t="s">
        <v>4617</v>
      </c>
      <c r="I143" s="1" t="s">
        <v>4618</v>
      </c>
      <c r="J143" s="1" t="s">
        <v>4618</v>
      </c>
      <c r="K143" s="1"/>
      <c r="L143" s="1">
        <v>-6.0</v>
      </c>
      <c r="M143" s="1"/>
      <c r="N143" s="1">
        <v>12.65825</v>
      </c>
      <c r="O143" s="1" t="s">
        <v>4125</v>
      </c>
      <c r="P143" s="1" t="s">
        <v>4619</v>
      </c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ht="15.75" hidden="1" customHeight="1">
      <c r="A144" s="1" t="s">
        <v>41</v>
      </c>
      <c r="B144" s="1" t="s">
        <v>88</v>
      </c>
      <c r="C144" s="1">
        <v>448.0</v>
      </c>
      <c r="D144" s="1">
        <v>0.0</v>
      </c>
      <c r="E144" s="1"/>
      <c r="F144" s="1" t="s">
        <v>26</v>
      </c>
      <c r="G144" s="1" t="s">
        <v>19</v>
      </c>
      <c r="H144" s="1" t="s">
        <v>4620</v>
      </c>
      <c r="I144" s="1" t="s">
        <v>4621</v>
      </c>
      <c r="J144" s="1" t="s">
        <v>4621</v>
      </c>
      <c r="K144" s="1"/>
      <c r="L144" s="1">
        <v>-8.0</v>
      </c>
      <c r="M144" s="1"/>
      <c r="N144" s="1">
        <v>6.54785</v>
      </c>
      <c r="O144" s="1" t="s">
        <v>4125</v>
      </c>
      <c r="P144" s="1" t="s">
        <v>4622</v>
      </c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ht="15.75" hidden="1" customHeight="1">
      <c r="A145" s="1" t="s">
        <v>32</v>
      </c>
      <c r="B145" s="1" t="s">
        <v>17</v>
      </c>
      <c r="C145" s="1">
        <v>309.0</v>
      </c>
      <c r="D145" s="1">
        <v>0.0</v>
      </c>
      <c r="E145" s="1" t="s">
        <v>4623</v>
      </c>
      <c r="F145" s="1" t="s">
        <v>66</v>
      </c>
      <c r="G145" s="1" t="s">
        <v>27</v>
      </c>
      <c r="H145" s="1" t="s">
        <v>4624</v>
      </c>
      <c r="I145" s="1" t="s">
        <v>4625</v>
      </c>
      <c r="J145" s="1" t="s">
        <v>4626</v>
      </c>
      <c r="K145" s="1" t="s">
        <v>4627</v>
      </c>
      <c r="L145" s="1">
        <v>-8.0</v>
      </c>
      <c r="M145" s="1">
        <v>0.011633333333333334</v>
      </c>
      <c r="N145" s="1">
        <v>10.117516666666667</v>
      </c>
      <c r="O145" s="1" t="s">
        <v>4121</v>
      </c>
      <c r="P145" s="1" t="s">
        <v>4628</v>
      </c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ht="15.75" hidden="1" customHeight="1">
      <c r="A146" s="1" t="s">
        <v>41</v>
      </c>
      <c r="B146" s="1" t="s">
        <v>88</v>
      </c>
      <c r="C146" s="1">
        <v>364.0</v>
      </c>
      <c r="D146" s="1">
        <v>0.0</v>
      </c>
      <c r="E146" s="1"/>
      <c r="F146" s="1" t="s">
        <v>26</v>
      </c>
      <c r="G146" s="1" t="s">
        <v>27</v>
      </c>
      <c r="H146" s="1" t="s">
        <v>4629</v>
      </c>
      <c r="I146" s="1" t="s">
        <v>4630</v>
      </c>
      <c r="J146" s="1" t="s">
        <v>4630</v>
      </c>
      <c r="K146" s="1"/>
      <c r="L146" s="1">
        <v>-7.0</v>
      </c>
      <c r="M146" s="1"/>
      <c r="N146" s="1">
        <v>7.710766666666666</v>
      </c>
      <c r="O146" s="1" t="s">
        <v>4125</v>
      </c>
      <c r="P146" s="1" t="s">
        <v>4631</v>
      </c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ht="15.75" customHeight="1">
      <c r="A147" s="1" t="s">
        <v>57</v>
      </c>
      <c r="B147" s="1" t="s">
        <v>17</v>
      </c>
      <c r="C147" s="1">
        <v>528.0</v>
      </c>
      <c r="D147" s="1">
        <v>0.0</v>
      </c>
      <c r="E147" s="1" t="s">
        <v>58</v>
      </c>
      <c r="F147" s="1" t="s">
        <v>26</v>
      </c>
      <c r="G147" s="1" t="s">
        <v>27</v>
      </c>
      <c r="H147" s="1" t="s">
        <v>4632</v>
      </c>
      <c r="I147" s="1" t="s">
        <v>4633</v>
      </c>
      <c r="J147" s="1" t="s">
        <v>4633</v>
      </c>
      <c r="K147" s="1"/>
      <c r="L147" s="1">
        <v>-8.0</v>
      </c>
      <c r="M147" s="1"/>
      <c r="N147" s="1">
        <v>11.845233333333333</v>
      </c>
      <c r="O147" s="1" t="s">
        <v>4125</v>
      </c>
      <c r="P147" s="1" t="s">
        <v>4634</v>
      </c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ht="15.75" hidden="1" customHeight="1">
      <c r="A148" s="1" t="s">
        <v>57</v>
      </c>
      <c r="B148" s="1" t="s">
        <v>17</v>
      </c>
      <c r="C148" s="1">
        <v>358.0</v>
      </c>
      <c r="D148" s="1">
        <v>0.0</v>
      </c>
      <c r="E148" s="1" t="s">
        <v>58</v>
      </c>
      <c r="F148" s="1" t="s">
        <v>26</v>
      </c>
      <c r="G148" s="1" t="s">
        <v>27</v>
      </c>
      <c r="H148" s="1" t="s">
        <v>4635</v>
      </c>
      <c r="I148" s="1" t="s">
        <v>4636</v>
      </c>
      <c r="J148" s="1" t="s">
        <v>4636</v>
      </c>
      <c r="K148" s="1"/>
      <c r="L148" s="1">
        <v>-8.0</v>
      </c>
      <c r="M148" s="1"/>
      <c r="N148" s="1">
        <v>6.237466666666666</v>
      </c>
      <c r="O148" s="1" t="s">
        <v>4125</v>
      </c>
      <c r="P148" s="1" t="s">
        <v>4637</v>
      </c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ht="15.75" hidden="1" customHeight="1">
      <c r="A149" s="1" t="s">
        <v>24</v>
      </c>
      <c r="B149" s="1" t="s">
        <v>88</v>
      </c>
      <c r="C149" s="1">
        <v>329.0</v>
      </c>
      <c r="D149" s="1">
        <v>0.0</v>
      </c>
      <c r="E149" s="1" t="s">
        <v>4186</v>
      </c>
      <c r="F149" s="1" t="s">
        <v>26</v>
      </c>
      <c r="G149" s="1" t="s">
        <v>27</v>
      </c>
      <c r="H149" s="1" t="s">
        <v>4638</v>
      </c>
      <c r="I149" s="1" t="s">
        <v>4639</v>
      </c>
      <c r="J149" s="1" t="s">
        <v>4639</v>
      </c>
      <c r="K149" s="1"/>
      <c r="L149" s="1">
        <v>0.0</v>
      </c>
      <c r="M149" s="1"/>
      <c r="N149" s="1">
        <v>15.362616666666666</v>
      </c>
      <c r="O149" s="1" t="s">
        <v>4125</v>
      </c>
      <c r="P149" s="1" t="s">
        <v>4640</v>
      </c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ht="15.75" hidden="1" customHeight="1">
      <c r="A150" s="1" t="s">
        <v>32</v>
      </c>
      <c r="B150" s="1" t="s">
        <v>17</v>
      </c>
      <c r="C150" s="1">
        <v>219.0</v>
      </c>
      <c r="D150" s="1">
        <v>50.0</v>
      </c>
      <c r="E150" s="1"/>
      <c r="F150" s="1" t="s">
        <v>18</v>
      </c>
      <c r="G150" s="1" t="s">
        <v>33</v>
      </c>
      <c r="H150" s="1" t="s">
        <v>4641</v>
      </c>
      <c r="I150" s="1" t="s">
        <v>4642</v>
      </c>
      <c r="J150" s="1" t="s">
        <v>4643</v>
      </c>
      <c r="K150" s="1"/>
      <c r="L150" s="1">
        <v>389.0</v>
      </c>
      <c r="M150" s="1"/>
      <c r="N150" s="1">
        <v>17.461883333333333</v>
      </c>
      <c r="O150" s="1" t="s">
        <v>4121</v>
      </c>
      <c r="P150" s="1" t="s">
        <v>4644</v>
      </c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ht="15.75" hidden="1" customHeight="1">
      <c r="A151" s="1" t="s">
        <v>57</v>
      </c>
      <c r="B151" s="1" t="s">
        <v>17</v>
      </c>
      <c r="C151" s="1">
        <v>553.0</v>
      </c>
      <c r="D151" s="1">
        <v>0.0</v>
      </c>
      <c r="E151" s="1" t="s">
        <v>58</v>
      </c>
      <c r="F151" s="1" t="s">
        <v>26</v>
      </c>
      <c r="G151" s="1" t="s">
        <v>27</v>
      </c>
      <c r="H151" s="1" t="s">
        <v>4645</v>
      </c>
      <c r="I151" s="1" t="s">
        <v>4646</v>
      </c>
      <c r="J151" s="1" t="s">
        <v>4646</v>
      </c>
      <c r="K151" s="1"/>
      <c r="L151" s="1">
        <v>-13.0</v>
      </c>
      <c r="M151" s="1"/>
      <c r="N151" s="1">
        <v>6.692233333333333</v>
      </c>
      <c r="O151" s="1" t="s">
        <v>4125</v>
      </c>
      <c r="P151" s="1" t="s">
        <v>4647</v>
      </c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ht="15.75" hidden="1" customHeight="1">
      <c r="A152" s="1" t="s">
        <v>16</v>
      </c>
      <c r="B152" s="1" t="s">
        <v>17</v>
      </c>
      <c r="C152" s="1">
        <v>618.0</v>
      </c>
      <c r="D152" s="1">
        <v>0.0</v>
      </c>
      <c r="E152" s="1"/>
      <c r="F152" s="1" t="s">
        <v>18</v>
      </c>
      <c r="G152" s="1" t="s">
        <v>19</v>
      </c>
      <c r="H152" s="1" t="s">
        <v>4648</v>
      </c>
      <c r="I152" s="1" t="s">
        <v>4649</v>
      </c>
      <c r="J152" s="1" t="s">
        <v>4643</v>
      </c>
      <c r="K152" s="1"/>
      <c r="L152" s="1">
        <v>422.0</v>
      </c>
      <c r="M152" s="1"/>
      <c r="N152" s="1">
        <v>7.709066666666667</v>
      </c>
      <c r="O152" s="1" t="s">
        <v>22</v>
      </c>
      <c r="P152" s="1" t="s">
        <v>4650</v>
      </c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ht="15.75" hidden="1" customHeight="1">
      <c r="A153" s="1" t="s">
        <v>57</v>
      </c>
      <c r="B153" s="1" t="s">
        <v>17</v>
      </c>
      <c r="C153" s="1">
        <v>464.0</v>
      </c>
      <c r="D153" s="1">
        <v>0.0</v>
      </c>
      <c r="E153" s="1" t="s">
        <v>58</v>
      </c>
      <c r="F153" s="1" t="s">
        <v>26</v>
      </c>
      <c r="G153" s="1" t="s">
        <v>27</v>
      </c>
      <c r="H153" s="1" t="s">
        <v>4651</v>
      </c>
      <c r="I153" s="1" t="s">
        <v>4652</v>
      </c>
      <c r="J153" s="1" t="s">
        <v>4652</v>
      </c>
      <c r="K153" s="1"/>
      <c r="L153" s="1">
        <v>-4.0</v>
      </c>
      <c r="M153" s="1"/>
      <c r="N153" s="1">
        <v>10.40885</v>
      </c>
      <c r="O153" s="1" t="s">
        <v>4125</v>
      </c>
      <c r="P153" s="1" t="s">
        <v>4653</v>
      </c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ht="15.75" hidden="1" customHeight="1">
      <c r="A154" s="1" t="s">
        <v>32</v>
      </c>
      <c r="B154" s="1" t="s">
        <v>17</v>
      </c>
      <c r="C154" s="1">
        <v>358.0</v>
      </c>
      <c r="D154" s="1">
        <v>0.0</v>
      </c>
      <c r="E154" s="1" t="s">
        <v>4623</v>
      </c>
      <c r="F154" s="1" t="s">
        <v>66</v>
      </c>
      <c r="G154" s="1" t="s">
        <v>27</v>
      </c>
      <c r="H154" s="1" t="s">
        <v>4654</v>
      </c>
      <c r="I154" s="1" t="s">
        <v>4655</v>
      </c>
      <c r="J154" s="1" t="s">
        <v>4656</v>
      </c>
      <c r="K154" s="1" t="s">
        <v>4657</v>
      </c>
      <c r="L154" s="1">
        <v>-1.0</v>
      </c>
      <c r="M154" s="1">
        <v>0.0072</v>
      </c>
      <c r="N154" s="1">
        <v>12.394583333333333</v>
      </c>
      <c r="O154" s="1" t="s">
        <v>4121</v>
      </c>
      <c r="P154" s="1" t="s">
        <v>4658</v>
      </c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ht="15.75" hidden="1" customHeight="1">
      <c r="A155" s="1" t="s">
        <v>32</v>
      </c>
      <c r="B155" s="1" t="s">
        <v>17</v>
      </c>
      <c r="C155" s="1">
        <v>199.0</v>
      </c>
      <c r="D155" s="1">
        <v>50.0</v>
      </c>
      <c r="E155" s="1"/>
      <c r="F155" s="1" t="s">
        <v>18</v>
      </c>
      <c r="G155" s="1" t="s">
        <v>19</v>
      </c>
      <c r="H155" s="1" t="s">
        <v>4659</v>
      </c>
      <c r="I155" s="1" t="s">
        <v>4660</v>
      </c>
      <c r="J155" s="1" t="s">
        <v>4643</v>
      </c>
      <c r="K155" s="1"/>
      <c r="L155" s="1">
        <v>425.0</v>
      </c>
      <c r="M155" s="1"/>
      <c r="N155" s="1">
        <v>5.422</v>
      </c>
      <c r="O155" s="1" t="s">
        <v>4121</v>
      </c>
      <c r="P155" s="1" t="s">
        <v>4661</v>
      </c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ht="15.75" hidden="1" customHeight="1">
      <c r="A156" s="1" t="s">
        <v>57</v>
      </c>
      <c r="B156" s="1" t="s">
        <v>17</v>
      </c>
      <c r="C156" s="1">
        <v>264.0</v>
      </c>
      <c r="D156" s="1">
        <v>0.0</v>
      </c>
      <c r="E156" s="1" t="s">
        <v>58</v>
      </c>
      <c r="F156" s="1" t="s">
        <v>26</v>
      </c>
      <c r="G156" s="1" t="s">
        <v>27</v>
      </c>
      <c r="H156" s="1" t="s">
        <v>4662</v>
      </c>
      <c r="I156" s="1" t="s">
        <v>4663</v>
      </c>
      <c r="J156" s="1" t="s">
        <v>4663</v>
      </c>
      <c r="K156" s="1"/>
      <c r="L156" s="1">
        <v>-9.0</v>
      </c>
      <c r="M156" s="1"/>
      <c r="N156" s="1">
        <v>5.904316666666666</v>
      </c>
      <c r="O156" s="1" t="s">
        <v>4125</v>
      </c>
      <c r="P156" s="1" t="s">
        <v>4664</v>
      </c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ht="15.75" hidden="1" customHeight="1">
      <c r="A157" s="1" t="s">
        <v>41</v>
      </c>
      <c r="B157" s="1" t="s">
        <v>88</v>
      </c>
      <c r="C157" s="1">
        <v>264.0</v>
      </c>
      <c r="D157" s="1">
        <v>0.0</v>
      </c>
      <c r="E157" s="1"/>
      <c r="F157" s="1" t="s">
        <v>26</v>
      </c>
      <c r="G157" s="1" t="s">
        <v>27</v>
      </c>
      <c r="H157" s="1" t="s">
        <v>4665</v>
      </c>
      <c r="I157" s="1" t="s">
        <v>4666</v>
      </c>
      <c r="J157" s="1" t="s">
        <v>4666</v>
      </c>
      <c r="K157" s="1"/>
      <c r="L157" s="1">
        <v>-7.0</v>
      </c>
      <c r="M157" s="1"/>
      <c r="N157" s="1">
        <v>7.8189</v>
      </c>
      <c r="O157" s="1" t="s">
        <v>4125</v>
      </c>
      <c r="P157" s="1" t="s">
        <v>4667</v>
      </c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ht="15.75" customHeight="1">
      <c r="A158" s="1" t="s">
        <v>57</v>
      </c>
      <c r="B158" s="1" t="s">
        <v>17</v>
      </c>
      <c r="C158" s="1">
        <v>434.0</v>
      </c>
      <c r="D158" s="1">
        <v>0.0</v>
      </c>
      <c r="E158" s="1" t="s">
        <v>58</v>
      </c>
      <c r="F158" s="1" t="s">
        <v>26</v>
      </c>
      <c r="G158" s="1" t="s">
        <v>27</v>
      </c>
      <c r="H158" s="1" t="s">
        <v>4668</v>
      </c>
      <c r="I158" s="1" t="s">
        <v>4669</v>
      </c>
      <c r="J158" s="1" t="s">
        <v>4669</v>
      </c>
      <c r="K158" s="1"/>
      <c r="L158" s="1">
        <v>-4.0</v>
      </c>
      <c r="M158" s="1"/>
      <c r="N158" s="1">
        <v>10.772033333333333</v>
      </c>
      <c r="O158" s="1" t="s">
        <v>4125</v>
      </c>
      <c r="P158" s="1" t="s">
        <v>4670</v>
      </c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ht="15.75" hidden="1" customHeight="1">
      <c r="A159" s="1" t="s">
        <v>24</v>
      </c>
      <c r="B159" s="1" t="s">
        <v>88</v>
      </c>
      <c r="C159" s="1">
        <v>369.0</v>
      </c>
      <c r="D159" s="1">
        <v>0.0</v>
      </c>
      <c r="E159" s="1" t="s">
        <v>4182</v>
      </c>
      <c r="F159" s="1" t="s">
        <v>26</v>
      </c>
      <c r="G159" s="1" t="s">
        <v>27</v>
      </c>
      <c r="H159" s="1" t="s">
        <v>4671</v>
      </c>
      <c r="I159" s="1" t="s">
        <v>4672</v>
      </c>
      <c r="J159" s="1" t="s">
        <v>4672</v>
      </c>
      <c r="K159" s="1"/>
      <c r="L159" s="1">
        <v>-8.0</v>
      </c>
      <c r="M159" s="1"/>
      <c r="N159" s="1">
        <v>6.824516666666667</v>
      </c>
      <c r="O159" s="1" t="s">
        <v>4125</v>
      </c>
      <c r="P159" s="1" t="s">
        <v>4673</v>
      </c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ht="15.75" hidden="1" customHeight="1">
      <c r="A160" s="1" t="s">
        <v>41</v>
      </c>
      <c r="B160" s="1" t="s">
        <v>88</v>
      </c>
      <c r="C160" s="1">
        <v>453.0</v>
      </c>
      <c r="D160" s="1">
        <v>0.0</v>
      </c>
      <c r="E160" s="1"/>
      <c r="F160" s="1" t="s">
        <v>26</v>
      </c>
      <c r="G160" s="1" t="s">
        <v>27</v>
      </c>
      <c r="H160" s="1" t="s">
        <v>4674</v>
      </c>
      <c r="I160" s="1" t="s">
        <v>4675</v>
      </c>
      <c r="J160" s="1" t="s">
        <v>4675</v>
      </c>
      <c r="K160" s="1"/>
      <c r="L160" s="1">
        <v>-6.0</v>
      </c>
      <c r="M160" s="1"/>
      <c r="N160" s="1">
        <v>8.019583333333333</v>
      </c>
      <c r="O160" s="1" t="s">
        <v>4125</v>
      </c>
      <c r="P160" s="1" t="s">
        <v>4676</v>
      </c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ht="15.75" hidden="1" customHeight="1">
      <c r="A161" s="1" t="s">
        <v>41</v>
      </c>
      <c r="B161" s="1" t="s">
        <v>88</v>
      </c>
      <c r="C161" s="1">
        <v>336.0</v>
      </c>
      <c r="D161" s="1">
        <v>0.0</v>
      </c>
      <c r="E161" s="1"/>
      <c r="F161" s="1" t="s">
        <v>26</v>
      </c>
      <c r="G161" s="1" t="s">
        <v>19</v>
      </c>
      <c r="H161" s="1" t="s">
        <v>4677</v>
      </c>
      <c r="I161" s="1" t="s">
        <v>4678</v>
      </c>
      <c r="J161" s="1" t="s">
        <v>4678</v>
      </c>
      <c r="K161" s="1"/>
      <c r="L161" s="1">
        <v>-8.0</v>
      </c>
      <c r="M161" s="1"/>
      <c r="N161" s="1">
        <v>6.925483333333333</v>
      </c>
      <c r="O161" s="1" t="s">
        <v>4125</v>
      </c>
      <c r="P161" s="1" t="s">
        <v>4679</v>
      </c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ht="15.75" hidden="1" customHeight="1">
      <c r="A162" s="1" t="s">
        <v>57</v>
      </c>
      <c r="B162" s="1" t="s">
        <v>17</v>
      </c>
      <c r="C162" s="1">
        <v>264.0</v>
      </c>
      <c r="D162" s="1">
        <v>0.0</v>
      </c>
      <c r="E162" s="1" t="s">
        <v>58</v>
      </c>
      <c r="F162" s="1" t="s">
        <v>26</v>
      </c>
      <c r="G162" s="1" t="s">
        <v>27</v>
      </c>
      <c r="H162" s="1" t="s">
        <v>4680</v>
      </c>
      <c r="I162" s="1" t="s">
        <v>4681</v>
      </c>
      <c r="J162" s="1" t="s">
        <v>4681</v>
      </c>
      <c r="K162" s="1"/>
      <c r="L162" s="1">
        <v>-8.0</v>
      </c>
      <c r="M162" s="1"/>
      <c r="N162" s="1">
        <v>6.738716666666667</v>
      </c>
      <c r="O162" s="1" t="s">
        <v>4125</v>
      </c>
      <c r="P162" s="1" t="s">
        <v>4148</v>
      </c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ht="15.75" hidden="1" customHeight="1">
      <c r="A163" s="1" t="s">
        <v>57</v>
      </c>
      <c r="B163" s="1" t="s">
        <v>17</v>
      </c>
      <c r="C163" s="1">
        <v>299.0</v>
      </c>
      <c r="D163" s="1">
        <v>0.0</v>
      </c>
      <c r="E163" s="1" t="s">
        <v>58</v>
      </c>
      <c r="F163" s="1" t="s">
        <v>26</v>
      </c>
      <c r="G163" s="1" t="s">
        <v>27</v>
      </c>
      <c r="H163" s="1" t="s">
        <v>4682</v>
      </c>
      <c r="I163" s="1" t="s">
        <v>4683</v>
      </c>
      <c r="J163" s="1" t="s">
        <v>4683</v>
      </c>
      <c r="K163" s="1"/>
      <c r="L163" s="1">
        <v>-9.0</v>
      </c>
      <c r="M163" s="1"/>
      <c r="N163" s="1">
        <v>5.117566666666667</v>
      </c>
      <c r="O163" s="1" t="s">
        <v>4125</v>
      </c>
      <c r="P163" s="1" t="s">
        <v>4684</v>
      </c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ht="15.75" hidden="1" customHeight="1">
      <c r="A164" s="1" t="s">
        <v>32</v>
      </c>
      <c r="B164" s="1" t="s">
        <v>17</v>
      </c>
      <c r="C164" s="2">
        <v>398.0</v>
      </c>
      <c r="D164" s="1">
        <v>100.0</v>
      </c>
      <c r="E164" s="1"/>
      <c r="F164" s="1" t="s">
        <v>18</v>
      </c>
      <c r="G164" s="1" t="s">
        <v>33</v>
      </c>
      <c r="H164" s="1" t="s">
        <v>4685</v>
      </c>
      <c r="I164" s="1" t="s">
        <v>4686</v>
      </c>
      <c r="J164" s="1" t="s">
        <v>4643</v>
      </c>
      <c r="K164" s="1"/>
      <c r="L164" s="1">
        <v>498.0</v>
      </c>
      <c r="M164" s="1"/>
      <c r="N164" s="1">
        <v>8.655466666666667</v>
      </c>
      <c r="O164" s="1" t="s">
        <v>4121</v>
      </c>
      <c r="P164" s="1" t="s">
        <v>4687</v>
      </c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ht="15.75" hidden="1" customHeight="1">
      <c r="A165" s="1" t="s">
        <v>24</v>
      </c>
      <c r="B165" s="1" t="s">
        <v>88</v>
      </c>
      <c r="C165" s="1">
        <v>532.0</v>
      </c>
      <c r="D165" s="1">
        <v>0.0</v>
      </c>
      <c r="E165" s="1" t="s">
        <v>4688</v>
      </c>
      <c r="F165" s="1" t="s">
        <v>26</v>
      </c>
      <c r="G165" s="1" t="s">
        <v>27</v>
      </c>
      <c r="H165" s="1" t="s">
        <v>4689</v>
      </c>
      <c r="I165" s="1" t="s">
        <v>4690</v>
      </c>
      <c r="J165" s="1" t="s">
        <v>4690</v>
      </c>
      <c r="K165" s="1"/>
      <c r="L165" s="1">
        <v>-11.0</v>
      </c>
      <c r="M165" s="1"/>
      <c r="N165" s="1">
        <v>8.608366666666667</v>
      </c>
      <c r="O165" s="1" t="s">
        <v>4125</v>
      </c>
      <c r="P165" s="1" t="s">
        <v>4691</v>
      </c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ht="15.75" hidden="1" customHeight="1">
      <c r="A166" s="1" t="s">
        <v>57</v>
      </c>
      <c r="B166" s="1" t="s">
        <v>17</v>
      </c>
      <c r="C166" s="1">
        <v>264.0</v>
      </c>
      <c r="D166" s="1">
        <v>0.0</v>
      </c>
      <c r="E166" s="1" t="s">
        <v>58</v>
      </c>
      <c r="F166" s="1" t="s">
        <v>26</v>
      </c>
      <c r="G166" s="1" t="s">
        <v>27</v>
      </c>
      <c r="H166" s="1" t="s">
        <v>4692</v>
      </c>
      <c r="I166" s="1" t="s">
        <v>4693</v>
      </c>
      <c r="J166" s="1" t="s">
        <v>4693</v>
      </c>
      <c r="K166" s="1"/>
      <c r="L166" s="1">
        <v>-10.0</v>
      </c>
      <c r="M166" s="1"/>
      <c r="N166" s="1">
        <v>4.315633333333333</v>
      </c>
      <c r="O166" s="1" t="s">
        <v>4125</v>
      </c>
      <c r="P166" s="1" t="s">
        <v>4694</v>
      </c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ht="15.75" hidden="1" customHeight="1">
      <c r="A167" s="1" t="s">
        <v>41</v>
      </c>
      <c r="B167" s="1" t="s">
        <v>88</v>
      </c>
      <c r="C167" s="1">
        <v>509.0</v>
      </c>
      <c r="D167" s="1">
        <v>0.0</v>
      </c>
      <c r="E167" s="1"/>
      <c r="F167" s="1" t="s">
        <v>26</v>
      </c>
      <c r="G167" s="1" t="s">
        <v>27</v>
      </c>
      <c r="H167" s="1" t="s">
        <v>4695</v>
      </c>
      <c r="I167" s="1" t="s">
        <v>4696</v>
      </c>
      <c r="J167" s="1" t="s">
        <v>4696</v>
      </c>
      <c r="K167" s="1"/>
      <c r="L167" s="1">
        <v>-10.0</v>
      </c>
      <c r="M167" s="1"/>
      <c r="N167" s="1">
        <v>7.479216666666667</v>
      </c>
      <c r="O167" s="1" t="s">
        <v>4125</v>
      </c>
      <c r="P167" s="1" t="s">
        <v>4697</v>
      </c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ht="15.75" hidden="1" customHeight="1">
      <c r="A168" s="1" t="s">
        <v>57</v>
      </c>
      <c r="B168" s="1" t="s">
        <v>17</v>
      </c>
      <c r="C168" s="1">
        <v>264.0</v>
      </c>
      <c r="D168" s="1">
        <v>0.0</v>
      </c>
      <c r="E168" s="1" t="s">
        <v>58</v>
      </c>
      <c r="F168" s="1" t="s">
        <v>26</v>
      </c>
      <c r="G168" s="1" t="s">
        <v>27</v>
      </c>
      <c r="H168" s="1" t="s">
        <v>4698</v>
      </c>
      <c r="I168" s="1" t="s">
        <v>4699</v>
      </c>
      <c r="J168" s="1" t="s">
        <v>4699</v>
      </c>
      <c r="K168" s="1"/>
      <c r="L168" s="1">
        <v>-8.0</v>
      </c>
      <c r="M168" s="1"/>
      <c r="N168" s="1">
        <v>6.6546666666666665</v>
      </c>
      <c r="O168" s="1" t="s">
        <v>4125</v>
      </c>
      <c r="P168" s="1" t="s">
        <v>4700</v>
      </c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ht="15.75" hidden="1" customHeight="1">
      <c r="A169" s="1" t="s">
        <v>24</v>
      </c>
      <c r="B169" s="1" t="s">
        <v>88</v>
      </c>
      <c r="C169" s="1">
        <v>653.0</v>
      </c>
      <c r="D169" s="1">
        <v>0.0</v>
      </c>
      <c r="E169" s="1" t="s">
        <v>4701</v>
      </c>
      <c r="F169" s="1" t="s">
        <v>26</v>
      </c>
      <c r="G169" s="1" t="s">
        <v>27</v>
      </c>
      <c r="H169" s="1" t="s">
        <v>4702</v>
      </c>
      <c r="I169" s="1" t="s">
        <v>4703</v>
      </c>
      <c r="J169" s="1" t="s">
        <v>4703</v>
      </c>
      <c r="K169" s="1"/>
      <c r="L169" s="1">
        <v>-12.0</v>
      </c>
      <c r="M169" s="1"/>
      <c r="N169" s="1">
        <v>7.80845</v>
      </c>
      <c r="O169" s="1" t="s">
        <v>4125</v>
      </c>
      <c r="P169" s="1" t="s">
        <v>4704</v>
      </c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ht="15.75" hidden="1" customHeight="1">
      <c r="A170" s="1" t="s">
        <v>41</v>
      </c>
      <c r="B170" s="1" t="s">
        <v>88</v>
      </c>
      <c r="C170" s="1">
        <v>553.0</v>
      </c>
      <c r="D170" s="1">
        <v>0.0</v>
      </c>
      <c r="E170" s="1"/>
      <c r="F170" s="1" t="s">
        <v>26</v>
      </c>
      <c r="G170" s="1" t="s">
        <v>27</v>
      </c>
      <c r="H170" s="1" t="s">
        <v>4705</v>
      </c>
      <c r="I170" s="1" t="s">
        <v>4706</v>
      </c>
      <c r="J170" s="1" t="s">
        <v>4706</v>
      </c>
      <c r="K170" s="1"/>
      <c r="L170" s="1">
        <v>-8.0</v>
      </c>
      <c r="M170" s="1"/>
      <c r="N170" s="1">
        <v>11.59435</v>
      </c>
      <c r="O170" s="1" t="s">
        <v>4125</v>
      </c>
      <c r="P170" s="1" t="s">
        <v>4707</v>
      </c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ht="15.75" hidden="1" customHeight="1">
      <c r="A171" s="1" t="s">
        <v>41</v>
      </c>
      <c r="B171" s="1" t="s">
        <v>88</v>
      </c>
      <c r="C171" s="1">
        <v>601.0</v>
      </c>
      <c r="D171" s="1">
        <v>0.0</v>
      </c>
      <c r="E171" s="1"/>
      <c r="F171" s="1" t="s">
        <v>26</v>
      </c>
      <c r="G171" s="1" t="s">
        <v>27</v>
      </c>
      <c r="H171" s="1" t="s">
        <v>4708</v>
      </c>
      <c r="I171" s="1" t="s">
        <v>4709</v>
      </c>
      <c r="J171" s="1" t="s">
        <v>4709</v>
      </c>
      <c r="K171" s="1"/>
      <c r="L171" s="1">
        <v>-10.0</v>
      </c>
      <c r="M171" s="1"/>
      <c r="N171" s="1">
        <v>9.4217</v>
      </c>
      <c r="O171" s="1" t="s">
        <v>4125</v>
      </c>
      <c r="P171" s="1" t="s">
        <v>4710</v>
      </c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ht="15.75" hidden="1" customHeight="1">
      <c r="A172" s="1" t="s">
        <v>32</v>
      </c>
      <c r="B172" s="1" t="s">
        <v>17</v>
      </c>
      <c r="C172" s="1">
        <v>498.0</v>
      </c>
      <c r="D172" s="1">
        <v>0.0</v>
      </c>
      <c r="E172" s="1" t="s">
        <v>58</v>
      </c>
      <c r="F172" s="1" t="s">
        <v>66</v>
      </c>
      <c r="G172" s="1" t="s">
        <v>27</v>
      </c>
      <c r="H172" s="1" t="s">
        <v>4711</v>
      </c>
      <c r="I172" s="1" t="s">
        <v>4712</v>
      </c>
      <c r="J172" s="1" t="s">
        <v>4713</v>
      </c>
      <c r="K172" s="1" t="s">
        <v>4714</v>
      </c>
      <c r="L172" s="1">
        <v>-9.0</v>
      </c>
      <c r="M172" s="1">
        <v>1.5566333333333333</v>
      </c>
      <c r="N172" s="1">
        <v>11.120883333333333</v>
      </c>
      <c r="O172" s="1" t="s">
        <v>4121</v>
      </c>
      <c r="P172" s="1" t="s">
        <v>4715</v>
      </c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ht="15.75" hidden="1" customHeight="1">
      <c r="A173" s="1" t="s">
        <v>32</v>
      </c>
      <c r="B173" s="1" t="s">
        <v>17</v>
      </c>
      <c r="C173" s="1">
        <v>463.0</v>
      </c>
      <c r="D173" s="1">
        <v>0.0</v>
      </c>
      <c r="E173" s="1" t="s">
        <v>58</v>
      </c>
      <c r="F173" s="1" t="s">
        <v>66</v>
      </c>
      <c r="G173" s="1" t="s">
        <v>19</v>
      </c>
      <c r="H173" s="1" t="s">
        <v>4716</v>
      </c>
      <c r="I173" s="1" t="s">
        <v>4717</v>
      </c>
      <c r="J173" s="1" t="s">
        <v>4718</v>
      </c>
      <c r="K173" s="1" t="s">
        <v>4719</v>
      </c>
      <c r="L173" s="1">
        <v>-4.0</v>
      </c>
      <c r="M173" s="1">
        <v>0.8776166666666667</v>
      </c>
      <c r="N173" s="1">
        <v>6.637</v>
      </c>
      <c r="O173" s="1" t="s">
        <v>4121</v>
      </c>
      <c r="P173" s="1" t="s">
        <v>4720</v>
      </c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ht="15.75" hidden="1" customHeight="1">
      <c r="A174" s="1" t="s">
        <v>41</v>
      </c>
      <c r="B174" s="1" t="s">
        <v>88</v>
      </c>
      <c r="C174" s="1">
        <v>329.0</v>
      </c>
      <c r="D174" s="1">
        <v>0.0</v>
      </c>
      <c r="E174" s="1"/>
      <c r="F174" s="1" t="s">
        <v>26</v>
      </c>
      <c r="G174" s="1" t="s">
        <v>27</v>
      </c>
      <c r="H174" s="1" t="s">
        <v>4721</v>
      </c>
      <c r="I174" s="1" t="s">
        <v>4722</v>
      </c>
      <c r="J174" s="1" t="s">
        <v>4722</v>
      </c>
      <c r="K174" s="1"/>
      <c r="L174" s="1">
        <v>-7.0</v>
      </c>
      <c r="M174" s="1"/>
      <c r="N174" s="1">
        <v>7.67105</v>
      </c>
      <c r="O174" s="1" t="s">
        <v>4125</v>
      </c>
      <c r="P174" s="1" t="s">
        <v>4428</v>
      </c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ht="15.75" hidden="1" customHeight="1">
      <c r="A175" s="1" t="s">
        <v>32</v>
      </c>
      <c r="B175" s="1" t="s">
        <v>17</v>
      </c>
      <c r="C175" s="1">
        <v>458.0</v>
      </c>
      <c r="D175" s="1">
        <v>0.0</v>
      </c>
      <c r="E175" s="1" t="s">
        <v>4623</v>
      </c>
      <c r="F175" s="1" t="s">
        <v>66</v>
      </c>
      <c r="G175" s="1" t="s">
        <v>27</v>
      </c>
      <c r="H175" s="1" t="s">
        <v>4723</v>
      </c>
      <c r="I175" s="1" t="s">
        <v>4724</v>
      </c>
      <c r="J175" s="1" t="s">
        <v>4725</v>
      </c>
      <c r="K175" s="1" t="s">
        <v>4726</v>
      </c>
      <c r="L175" s="1">
        <v>4.0</v>
      </c>
      <c r="M175" s="1">
        <v>0.0067</v>
      </c>
      <c r="N175" s="1">
        <v>9.33245</v>
      </c>
      <c r="O175" s="1" t="s">
        <v>4121</v>
      </c>
      <c r="P175" s="1" t="s">
        <v>4727</v>
      </c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ht="15.75" hidden="1" customHeight="1">
      <c r="A176" s="1" t="s">
        <v>41</v>
      </c>
      <c r="B176" s="1" t="s">
        <v>88</v>
      </c>
      <c r="C176" s="1">
        <v>528.0</v>
      </c>
      <c r="D176" s="1">
        <v>0.0</v>
      </c>
      <c r="E176" s="1"/>
      <c r="F176" s="1" t="s">
        <v>26</v>
      </c>
      <c r="G176" s="1" t="s">
        <v>27</v>
      </c>
      <c r="H176" s="1" t="s">
        <v>4728</v>
      </c>
      <c r="I176" s="1" t="s">
        <v>4729</v>
      </c>
      <c r="J176" s="1" t="s">
        <v>4729</v>
      </c>
      <c r="K176" s="1"/>
      <c r="L176" s="1">
        <v>-7.0</v>
      </c>
      <c r="M176" s="1"/>
      <c r="N176" s="1">
        <v>12.58185</v>
      </c>
      <c r="O176" s="1" t="s">
        <v>4125</v>
      </c>
      <c r="P176" s="1" t="s">
        <v>4730</v>
      </c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ht="15.75" hidden="1" customHeight="1">
      <c r="A177" s="1" t="s">
        <v>32</v>
      </c>
      <c r="B177" s="1" t="s">
        <v>17</v>
      </c>
      <c r="C177" s="1">
        <v>162.0</v>
      </c>
      <c r="D177" s="1">
        <v>162.0</v>
      </c>
      <c r="E177" s="1" t="s">
        <v>4623</v>
      </c>
      <c r="F177" s="1" t="s">
        <v>66</v>
      </c>
      <c r="G177" s="1" t="s">
        <v>27</v>
      </c>
      <c r="H177" s="1" t="s">
        <v>4731</v>
      </c>
      <c r="I177" s="1" t="s">
        <v>4732</v>
      </c>
      <c r="J177" s="1" t="s">
        <v>4733</v>
      </c>
      <c r="K177" s="1" t="s">
        <v>4734</v>
      </c>
      <c r="L177" s="1">
        <v>0.0</v>
      </c>
      <c r="M177" s="1">
        <v>0.0077</v>
      </c>
      <c r="N177" s="1">
        <v>7.5879666666666665</v>
      </c>
      <c r="O177" s="1" t="s">
        <v>4121</v>
      </c>
      <c r="P177" s="1" t="s">
        <v>4735</v>
      </c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ht="15.75" hidden="1" customHeight="1">
      <c r="A178" s="1" t="s">
        <v>32</v>
      </c>
      <c r="B178" s="1" t="s">
        <v>17</v>
      </c>
      <c r="C178" s="1">
        <v>209.0</v>
      </c>
      <c r="D178" s="1">
        <v>50.0</v>
      </c>
      <c r="E178" s="1"/>
      <c r="F178" s="1" t="s">
        <v>18</v>
      </c>
      <c r="G178" s="1" t="s">
        <v>27</v>
      </c>
      <c r="H178" s="1" t="s">
        <v>4736</v>
      </c>
      <c r="I178" s="1" t="s">
        <v>4737</v>
      </c>
      <c r="J178" s="1" t="s">
        <v>4643</v>
      </c>
      <c r="K178" s="1"/>
      <c r="L178" s="1">
        <v>554.0</v>
      </c>
      <c r="M178" s="1"/>
      <c r="N178" s="1">
        <v>8.461883333333333</v>
      </c>
      <c r="O178" s="1" t="s">
        <v>4121</v>
      </c>
      <c r="P178" s="1" t="s">
        <v>4738</v>
      </c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ht="15.75" hidden="1" customHeight="1">
      <c r="A179" s="1" t="s">
        <v>57</v>
      </c>
      <c r="B179" s="1" t="s">
        <v>17</v>
      </c>
      <c r="C179" s="1">
        <v>329.0</v>
      </c>
      <c r="D179" s="1">
        <v>0.0</v>
      </c>
      <c r="E179" s="1" t="s">
        <v>58</v>
      </c>
      <c r="F179" s="1" t="s">
        <v>26</v>
      </c>
      <c r="G179" s="1" t="s">
        <v>27</v>
      </c>
      <c r="H179" s="1" t="s">
        <v>4739</v>
      </c>
      <c r="I179" s="1" t="s">
        <v>4740</v>
      </c>
      <c r="J179" s="1" t="s">
        <v>4740</v>
      </c>
      <c r="K179" s="1"/>
      <c r="L179" s="1">
        <v>-8.0</v>
      </c>
      <c r="M179" s="1"/>
      <c r="N179" s="1">
        <v>6.623866666666666</v>
      </c>
      <c r="O179" s="1" t="s">
        <v>4125</v>
      </c>
      <c r="P179" s="1" t="s">
        <v>4741</v>
      </c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ht="15.75" hidden="1" customHeight="1">
      <c r="A180" s="1" t="s">
        <v>32</v>
      </c>
      <c r="B180" s="1" t="s">
        <v>17</v>
      </c>
      <c r="C180" s="1">
        <v>643.0</v>
      </c>
      <c r="D180" s="1">
        <v>0.0</v>
      </c>
      <c r="E180" s="1" t="s">
        <v>4623</v>
      </c>
      <c r="F180" s="1" t="s">
        <v>66</v>
      </c>
      <c r="G180" s="1" t="s">
        <v>27</v>
      </c>
      <c r="H180" s="1" t="s">
        <v>4742</v>
      </c>
      <c r="I180" s="1" t="s">
        <v>4743</v>
      </c>
      <c r="J180" s="1" t="s">
        <v>4744</v>
      </c>
      <c r="K180" s="1" t="s">
        <v>4745</v>
      </c>
      <c r="L180" s="1">
        <v>0.0</v>
      </c>
      <c r="M180" s="1">
        <v>0.014316666666666667</v>
      </c>
      <c r="N180" s="1">
        <v>14.63145</v>
      </c>
      <c r="O180" s="1" t="s">
        <v>4121</v>
      </c>
      <c r="P180" s="1" t="s">
        <v>4746</v>
      </c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ht="15.75" hidden="1" customHeight="1">
      <c r="A181" s="1" t="s">
        <v>57</v>
      </c>
      <c r="B181" s="1" t="s">
        <v>17</v>
      </c>
      <c r="C181" s="2">
        <v>736.0</v>
      </c>
      <c r="D181" s="1">
        <v>0.0</v>
      </c>
      <c r="E181" s="1" t="s">
        <v>58</v>
      </c>
      <c r="F181" s="1" t="s">
        <v>26</v>
      </c>
      <c r="G181" s="1" t="s">
        <v>27</v>
      </c>
      <c r="H181" s="1" t="s">
        <v>4747</v>
      </c>
      <c r="I181" s="1" t="s">
        <v>4748</v>
      </c>
      <c r="J181" s="1" t="s">
        <v>4748</v>
      </c>
      <c r="K181" s="1"/>
      <c r="L181" s="1">
        <v>-10.0</v>
      </c>
      <c r="M181" s="1"/>
      <c r="N181" s="1">
        <v>9.18295</v>
      </c>
      <c r="O181" s="1" t="s">
        <v>4125</v>
      </c>
      <c r="P181" s="1" t="s">
        <v>4749</v>
      </c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ht="15.75" hidden="1" customHeight="1">
      <c r="A182" s="1" t="s">
        <v>32</v>
      </c>
      <c r="B182" s="1" t="s">
        <v>17</v>
      </c>
      <c r="C182" s="1">
        <v>604.0</v>
      </c>
      <c r="D182" s="1">
        <v>136.0</v>
      </c>
      <c r="E182" s="1"/>
      <c r="F182" s="1" t="s">
        <v>18</v>
      </c>
      <c r="G182" s="1" t="s">
        <v>33</v>
      </c>
      <c r="H182" s="1" t="s">
        <v>4750</v>
      </c>
      <c r="I182" s="1" t="s">
        <v>4751</v>
      </c>
      <c r="J182" s="1" t="s">
        <v>4643</v>
      </c>
      <c r="K182" s="1"/>
      <c r="L182" s="1">
        <v>553.0</v>
      </c>
      <c r="M182" s="1"/>
      <c r="N182" s="1">
        <v>12.2592</v>
      </c>
      <c r="O182" s="1" t="s">
        <v>4121</v>
      </c>
      <c r="P182" s="1" t="s">
        <v>4752</v>
      </c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ht="15.75" hidden="1" customHeight="1">
      <c r="A183" s="1" t="s">
        <v>57</v>
      </c>
      <c r="B183" s="1" t="s">
        <v>17</v>
      </c>
      <c r="C183" s="1">
        <v>528.0</v>
      </c>
      <c r="D183" s="1">
        <v>0.0</v>
      </c>
      <c r="E183" s="1" t="s">
        <v>58</v>
      </c>
      <c r="F183" s="1" t="s">
        <v>26</v>
      </c>
      <c r="G183" s="1" t="s">
        <v>27</v>
      </c>
      <c r="H183" s="1" t="s">
        <v>4753</v>
      </c>
      <c r="I183" s="1" t="s">
        <v>4754</v>
      </c>
      <c r="J183" s="1" t="s">
        <v>4754</v>
      </c>
      <c r="K183" s="1"/>
      <c r="L183" s="1">
        <v>-14.0</v>
      </c>
      <c r="M183" s="1"/>
      <c r="N183" s="1">
        <v>5.795266666666667</v>
      </c>
      <c r="O183" s="1" t="s">
        <v>4125</v>
      </c>
      <c r="P183" s="1" t="s">
        <v>4634</v>
      </c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ht="15.75" hidden="1" customHeight="1">
      <c r="A184" s="1" t="s">
        <v>57</v>
      </c>
      <c r="B184" s="1" t="s">
        <v>17</v>
      </c>
      <c r="C184" s="2">
        <v>289.0</v>
      </c>
      <c r="D184" s="1">
        <v>0.0</v>
      </c>
      <c r="E184" s="1" t="s">
        <v>58</v>
      </c>
      <c r="F184" s="1" t="s">
        <v>26</v>
      </c>
      <c r="G184" s="1" t="s">
        <v>27</v>
      </c>
      <c r="H184" s="1" t="s">
        <v>4755</v>
      </c>
      <c r="I184" s="1" t="s">
        <v>4756</v>
      </c>
      <c r="J184" s="1" t="s">
        <v>4756</v>
      </c>
      <c r="K184" s="1"/>
      <c r="L184" s="1">
        <v>-7.0</v>
      </c>
      <c r="M184" s="1"/>
      <c r="N184" s="1">
        <v>7.982033333333334</v>
      </c>
      <c r="O184" s="1" t="s">
        <v>4125</v>
      </c>
      <c r="P184" s="1" t="s">
        <v>4757</v>
      </c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ht="15.75" hidden="1" customHeight="1">
      <c r="A185" s="1" t="s">
        <v>32</v>
      </c>
      <c r="B185" s="1" t="s">
        <v>17</v>
      </c>
      <c r="C185" s="2">
        <v>326.0</v>
      </c>
      <c r="D185" s="1">
        <v>0.0</v>
      </c>
      <c r="E185" s="1" t="s">
        <v>58</v>
      </c>
      <c r="F185" s="1" t="s">
        <v>66</v>
      </c>
      <c r="G185" s="1" t="s">
        <v>27</v>
      </c>
      <c r="H185" s="1" t="s">
        <v>4758</v>
      </c>
      <c r="I185" s="1" t="s">
        <v>4759</v>
      </c>
      <c r="J185" s="1" t="s">
        <v>4760</v>
      </c>
      <c r="K185" s="1" t="s">
        <v>4761</v>
      </c>
      <c r="L185" s="1">
        <v>-5.0</v>
      </c>
      <c r="M185" s="1">
        <v>3.28375</v>
      </c>
      <c r="N185" s="1">
        <v>9.23075</v>
      </c>
      <c r="O185" s="1" t="s">
        <v>4121</v>
      </c>
      <c r="P185" s="1" t="s">
        <v>4762</v>
      </c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ht="15.75" hidden="1" customHeight="1">
      <c r="A186" s="1" t="s">
        <v>24</v>
      </c>
      <c r="B186" s="1" t="s">
        <v>88</v>
      </c>
      <c r="C186" s="1">
        <v>667.0</v>
      </c>
      <c r="D186" s="1">
        <v>0.0</v>
      </c>
      <c r="E186" s="1" t="s">
        <v>2682</v>
      </c>
      <c r="F186" s="1" t="s">
        <v>26</v>
      </c>
      <c r="G186" s="1" t="s">
        <v>27</v>
      </c>
      <c r="H186" s="1" t="s">
        <v>4763</v>
      </c>
      <c r="I186" s="1" t="s">
        <v>4764</v>
      </c>
      <c r="J186" s="1" t="s">
        <v>4764</v>
      </c>
      <c r="K186" s="1"/>
      <c r="L186" s="1">
        <v>-11.0</v>
      </c>
      <c r="M186" s="1"/>
      <c r="N186" s="1">
        <v>8.214066666666668</v>
      </c>
      <c r="O186" s="1" t="s">
        <v>4125</v>
      </c>
      <c r="P186" s="1" t="s">
        <v>4765</v>
      </c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ht="15.75" hidden="1" customHeight="1">
      <c r="A187" s="1" t="s">
        <v>57</v>
      </c>
      <c r="B187" s="1" t="s">
        <v>17</v>
      </c>
      <c r="C187" s="1">
        <v>394.0</v>
      </c>
      <c r="D187" s="1">
        <v>0.0</v>
      </c>
      <c r="E187" s="1" t="s">
        <v>58</v>
      </c>
      <c r="F187" s="1" t="s">
        <v>26</v>
      </c>
      <c r="G187" s="1" t="s">
        <v>27</v>
      </c>
      <c r="H187" s="1" t="s">
        <v>4766</v>
      </c>
      <c r="I187" s="1" t="s">
        <v>4767</v>
      </c>
      <c r="J187" s="1" t="s">
        <v>4767</v>
      </c>
      <c r="K187" s="1"/>
      <c r="L187" s="1">
        <v>-8.0</v>
      </c>
      <c r="M187" s="1"/>
      <c r="N187" s="1">
        <v>6.631233333333333</v>
      </c>
      <c r="O187" s="1" t="s">
        <v>4125</v>
      </c>
      <c r="P187" s="1" t="s">
        <v>4768</v>
      </c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ht="15.75" customHeight="1">
      <c r="A188" s="1" t="s">
        <v>57</v>
      </c>
      <c r="B188" s="1" t="s">
        <v>17</v>
      </c>
      <c r="C188" s="1">
        <v>323.0</v>
      </c>
      <c r="D188" s="1">
        <v>0.0</v>
      </c>
      <c r="E188" s="1" t="s">
        <v>58</v>
      </c>
      <c r="F188" s="1" t="s">
        <v>26</v>
      </c>
      <c r="G188" s="1" t="s">
        <v>27</v>
      </c>
      <c r="H188" s="1" t="s">
        <v>4769</v>
      </c>
      <c r="I188" s="1" t="s">
        <v>4770</v>
      </c>
      <c r="J188" s="1" t="s">
        <v>4770</v>
      </c>
      <c r="K188" s="1"/>
      <c r="L188" s="1">
        <v>-11.0</v>
      </c>
      <c r="M188" s="1"/>
      <c r="N188" s="1">
        <v>3.1181</v>
      </c>
      <c r="O188" s="1" t="s">
        <v>4125</v>
      </c>
      <c r="P188" s="1" t="s">
        <v>4771</v>
      </c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ht="15.75" hidden="1" customHeight="1">
      <c r="A189" s="1" t="s">
        <v>41</v>
      </c>
      <c r="B189" s="1" t="s">
        <v>88</v>
      </c>
      <c r="C189" s="1">
        <v>624.0</v>
      </c>
      <c r="D189" s="1">
        <v>0.0</v>
      </c>
      <c r="E189" s="1"/>
      <c r="F189" s="1" t="s">
        <v>26</v>
      </c>
      <c r="G189" s="1" t="s">
        <v>27</v>
      </c>
      <c r="H189" s="1" t="s">
        <v>4772</v>
      </c>
      <c r="I189" s="1" t="s">
        <v>4773</v>
      </c>
      <c r="J189" s="1" t="s">
        <v>4773</v>
      </c>
      <c r="K189" s="1"/>
      <c r="L189" s="1">
        <v>-12.0</v>
      </c>
      <c r="M189" s="1"/>
      <c r="N189" s="1">
        <v>7.451333333333333</v>
      </c>
      <c r="O189" s="1" t="s">
        <v>4125</v>
      </c>
      <c r="P189" s="1" t="s">
        <v>4774</v>
      </c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ht="15.75" hidden="1" customHeight="1">
      <c r="A190" s="1" t="s">
        <v>24</v>
      </c>
      <c r="B190" s="1" t="s">
        <v>88</v>
      </c>
      <c r="C190" s="1">
        <v>464.0</v>
      </c>
      <c r="D190" s="1">
        <v>0.0</v>
      </c>
      <c r="E190" s="1" t="s">
        <v>4775</v>
      </c>
      <c r="F190" s="1" t="s">
        <v>26</v>
      </c>
      <c r="G190" s="1" t="s">
        <v>27</v>
      </c>
      <c r="H190" s="1" t="s">
        <v>4776</v>
      </c>
      <c r="I190" s="1" t="s">
        <v>4777</v>
      </c>
      <c r="J190" s="1" t="s">
        <v>4777</v>
      </c>
      <c r="K190" s="1"/>
      <c r="L190" s="1">
        <v>-7.0</v>
      </c>
      <c r="M190" s="1"/>
      <c r="N190" s="1">
        <v>7.662283333333333</v>
      </c>
      <c r="O190" s="1" t="s">
        <v>4125</v>
      </c>
      <c r="P190" s="1" t="s">
        <v>4778</v>
      </c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ht="15.75" hidden="1" customHeight="1">
      <c r="A191" s="1" t="s">
        <v>32</v>
      </c>
      <c r="B191" s="1" t="s">
        <v>17</v>
      </c>
      <c r="C191" s="1">
        <v>787.0</v>
      </c>
      <c r="D191" s="1">
        <v>0.0</v>
      </c>
      <c r="E191" s="1" t="s">
        <v>4623</v>
      </c>
      <c r="F191" s="1" t="s">
        <v>66</v>
      </c>
      <c r="G191" s="1" t="s">
        <v>27</v>
      </c>
      <c r="H191" s="1" t="s">
        <v>4779</v>
      </c>
      <c r="I191" s="1" t="s">
        <v>4780</v>
      </c>
      <c r="J191" s="1" t="s">
        <v>4781</v>
      </c>
      <c r="K191" s="1" t="s">
        <v>4782</v>
      </c>
      <c r="L191" s="1">
        <v>0.0</v>
      </c>
      <c r="M191" s="1">
        <v>0.008666666666666666</v>
      </c>
      <c r="N191" s="1">
        <v>9.549966666666666</v>
      </c>
      <c r="O191" s="1" t="s">
        <v>4121</v>
      </c>
      <c r="P191" s="1" t="s">
        <v>4783</v>
      </c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ht="15.75" hidden="1" customHeight="1">
      <c r="A192" s="1" t="s">
        <v>32</v>
      </c>
      <c r="B192" s="1" t="s">
        <v>17</v>
      </c>
      <c r="C192" s="1">
        <v>338.0</v>
      </c>
      <c r="D192" s="1">
        <v>0.0</v>
      </c>
      <c r="E192" s="1" t="s">
        <v>58</v>
      </c>
      <c r="F192" s="1" t="s">
        <v>66</v>
      </c>
      <c r="G192" s="1" t="s">
        <v>27</v>
      </c>
      <c r="H192" s="1" t="s">
        <v>4784</v>
      </c>
      <c r="I192" s="1" t="s">
        <v>4785</v>
      </c>
      <c r="J192" s="1" t="s">
        <v>4786</v>
      </c>
      <c r="K192" s="1" t="s">
        <v>4787</v>
      </c>
      <c r="L192" s="1">
        <v>-2.0</v>
      </c>
      <c r="M192" s="1">
        <v>2.7752833333333333</v>
      </c>
      <c r="N192" s="1">
        <v>5.308966666666667</v>
      </c>
      <c r="O192" s="1" t="s">
        <v>4121</v>
      </c>
      <c r="P192" s="1" t="s">
        <v>4788</v>
      </c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ht="15.75" hidden="1" customHeight="1">
      <c r="A193" s="1" t="s">
        <v>57</v>
      </c>
      <c r="B193" s="1" t="s">
        <v>17</v>
      </c>
      <c r="C193" s="1">
        <v>289.0</v>
      </c>
      <c r="D193" s="1">
        <v>0.0</v>
      </c>
      <c r="E193" s="1" t="s">
        <v>58</v>
      </c>
      <c r="F193" s="1" t="s">
        <v>26</v>
      </c>
      <c r="G193" s="1" t="s">
        <v>27</v>
      </c>
      <c r="H193" s="1" t="s">
        <v>4789</v>
      </c>
      <c r="I193" s="1" t="s">
        <v>4790</v>
      </c>
      <c r="J193" s="1" t="s">
        <v>4790</v>
      </c>
      <c r="K193" s="1"/>
      <c r="L193" s="1">
        <v>-8.0</v>
      </c>
      <c r="M193" s="1"/>
      <c r="N193" s="1">
        <v>6.548166666666667</v>
      </c>
      <c r="O193" s="1" t="s">
        <v>4125</v>
      </c>
      <c r="P193" s="1" t="s">
        <v>4791</v>
      </c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ht="15.75" customHeight="1">
      <c r="A194" s="1" t="s">
        <v>57</v>
      </c>
      <c r="B194" s="1" t="s">
        <v>17</v>
      </c>
      <c r="C194" s="1">
        <v>987.0</v>
      </c>
      <c r="D194" s="1">
        <v>0.0</v>
      </c>
      <c r="E194" s="1" t="s">
        <v>58</v>
      </c>
      <c r="F194" s="1" t="s">
        <v>26</v>
      </c>
      <c r="G194" s="1" t="s">
        <v>27</v>
      </c>
      <c r="H194" s="1" t="s">
        <v>4792</v>
      </c>
      <c r="I194" s="1" t="s">
        <v>4793</v>
      </c>
      <c r="J194" s="1" t="s">
        <v>4793</v>
      </c>
      <c r="K194" s="1"/>
      <c r="L194" s="1">
        <v>1.0</v>
      </c>
      <c r="M194" s="1"/>
      <c r="N194" s="1">
        <v>21.969816666666667</v>
      </c>
      <c r="O194" s="1" t="s">
        <v>4125</v>
      </c>
      <c r="P194" s="1" t="s">
        <v>4794</v>
      </c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ht="15.75" hidden="1" customHeight="1">
      <c r="A195" s="1" t="s">
        <v>32</v>
      </c>
      <c r="B195" s="1" t="s">
        <v>17</v>
      </c>
      <c r="C195" s="1">
        <v>447.0</v>
      </c>
      <c r="D195" s="1">
        <v>0.0</v>
      </c>
      <c r="E195" s="1" t="s">
        <v>4623</v>
      </c>
      <c r="F195" s="1" t="s">
        <v>66</v>
      </c>
      <c r="G195" s="1" t="s">
        <v>27</v>
      </c>
      <c r="H195" s="1" t="s">
        <v>4795</v>
      </c>
      <c r="I195" s="1" t="s">
        <v>4796</v>
      </c>
      <c r="J195" s="1" t="s">
        <v>4797</v>
      </c>
      <c r="K195" s="1" t="s">
        <v>4798</v>
      </c>
      <c r="L195" s="1">
        <v>-1.0</v>
      </c>
      <c r="M195" s="1">
        <v>0.00755</v>
      </c>
      <c r="N195" s="1">
        <v>8.243083333333333</v>
      </c>
      <c r="O195" s="1" t="s">
        <v>4121</v>
      </c>
      <c r="P195" s="1" t="s">
        <v>4799</v>
      </c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ht="15.75" hidden="1" customHeight="1">
      <c r="A196" s="1" t="s">
        <v>32</v>
      </c>
      <c r="B196" s="1" t="s">
        <v>17</v>
      </c>
      <c r="C196" s="2">
        <v>245.0</v>
      </c>
      <c r="D196" s="1">
        <v>61.0</v>
      </c>
      <c r="E196" s="1"/>
      <c r="F196" s="1" t="s">
        <v>18</v>
      </c>
      <c r="G196" s="1" t="s">
        <v>33</v>
      </c>
      <c r="H196" s="1" t="s">
        <v>4800</v>
      </c>
      <c r="I196" s="1" t="s">
        <v>4801</v>
      </c>
      <c r="J196" s="1" t="s">
        <v>4643</v>
      </c>
      <c r="K196" s="1"/>
      <c r="L196" s="1">
        <v>600.0</v>
      </c>
      <c r="M196" s="1"/>
      <c r="N196" s="1">
        <v>7.77925</v>
      </c>
      <c r="O196" s="1" t="s">
        <v>4121</v>
      </c>
      <c r="P196" s="1" t="s">
        <v>4802</v>
      </c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ht="15.75" hidden="1" customHeight="1">
      <c r="A197" s="1" t="s">
        <v>57</v>
      </c>
      <c r="B197" s="1" t="s">
        <v>17</v>
      </c>
      <c r="C197" s="1">
        <v>642.0</v>
      </c>
      <c r="D197" s="1">
        <v>0.0</v>
      </c>
      <c r="E197" s="1" t="s">
        <v>58</v>
      </c>
      <c r="F197" s="1" t="s">
        <v>26</v>
      </c>
      <c r="G197" s="1" t="s">
        <v>27</v>
      </c>
      <c r="H197" s="1" t="s">
        <v>4803</v>
      </c>
      <c r="I197" s="1" t="s">
        <v>4804</v>
      </c>
      <c r="J197" s="1" t="s">
        <v>4804</v>
      </c>
      <c r="K197" s="1"/>
      <c r="L197" s="1">
        <v>-12.0</v>
      </c>
      <c r="M197" s="1"/>
      <c r="N197" s="1">
        <v>7.470816666666667</v>
      </c>
      <c r="O197" s="1" t="s">
        <v>4125</v>
      </c>
      <c r="P197" s="1" t="s">
        <v>4805</v>
      </c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ht="15.75" hidden="1" customHeight="1">
      <c r="A198" s="1" t="s">
        <v>41</v>
      </c>
      <c r="B198" s="1" t="s">
        <v>88</v>
      </c>
      <c r="C198" s="1">
        <v>329.0</v>
      </c>
      <c r="D198" s="1">
        <v>0.0</v>
      </c>
      <c r="E198" s="1"/>
      <c r="F198" s="1" t="s">
        <v>26</v>
      </c>
      <c r="G198" s="1" t="s">
        <v>19</v>
      </c>
      <c r="H198" s="1" t="s">
        <v>4806</v>
      </c>
      <c r="I198" s="1" t="s">
        <v>4807</v>
      </c>
      <c r="J198" s="1" t="s">
        <v>4807</v>
      </c>
      <c r="K198" s="1"/>
      <c r="L198" s="1">
        <v>-9.0</v>
      </c>
      <c r="M198" s="1"/>
      <c r="N198" s="1">
        <v>5.935566666666666</v>
      </c>
      <c r="O198" s="1" t="s">
        <v>4125</v>
      </c>
      <c r="P198" s="1" t="s">
        <v>4808</v>
      </c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ht="15.75" hidden="1" customHeight="1">
      <c r="A199" s="1" t="s">
        <v>57</v>
      </c>
      <c r="B199" s="1" t="s">
        <v>17</v>
      </c>
      <c r="C199" s="1">
        <v>618.0</v>
      </c>
      <c r="D199" s="1">
        <v>0.0</v>
      </c>
      <c r="E199" s="1" t="s">
        <v>58</v>
      </c>
      <c r="F199" s="1" t="s">
        <v>26</v>
      </c>
      <c r="G199" s="1" t="s">
        <v>27</v>
      </c>
      <c r="H199" s="1" t="s">
        <v>4809</v>
      </c>
      <c r="I199" s="1" t="s">
        <v>4810</v>
      </c>
      <c r="J199" s="1" t="s">
        <v>4810</v>
      </c>
      <c r="K199" s="1"/>
      <c r="L199" s="1">
        <v>-12.0</v>
      </c>
      <c r="M199" s="1"/>
      <c r="N199" s="1">
        <v>7.92335</v>
      </c>
      <c r="O199" s="1" t="s">
        <v>4125</v>
      </c>
      <c r="P199" s="1" t="s">
        <v>4811</v>
      </c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ht="15.75" hidden="1" customHeight="1">
      <c r="A200" s="1" t="s">
        <v>41</v>
      </c>
      <c r="B200" s="1" t="s">
        <v>88</v>
      </c>
      <c r="C200" s="1">
        <v>617.0</v>
      </c>
      <c r="D200" s="1">
        <v>0.0</v>
      </c>
      <c r="E200" s="1"/>
      <c r="F200" s="1" t="s">
        <v>26</v>
      </c>
      <c r="G200" s="1" t="s">
        <v>27</v>
      </c>
      <c r="H200" s="1" t="s">
        <v>4812</v>
      </c>
      <c r="I200" s="1" t="s">
        <v>4813</v>
      </c>
      <c r="J200" s="1" t="s">
        <v>4813</v>
      </c>
      <c r="K200" s="1"/>
      <c r="L200" s="1">
        <v>-9.0</v>
      </c>
      <c r="M200" s="1"/>
      <c r="N200" s="1">
        <v>10.221083333333333</v>
      </c>
      <c r="O200" s="1" t="s">
        <v>4125</v>
      </c>
      <c r="P200" s="1" t="s">
        <v>4814</v>
      </c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ht="15.75" customHeight="1">
      <c r="A201" s="1" t="s">
        <v>57</v>
      </c>
      <c r="B201" s="1" t="s">
        <v>17</v>
      </c>
      <c r="C201" s="1">
        <v>792.0</v>
      </c>
      <c r="D201" s="1">
        <v>0.0</v>
      </c>
      <c r="E201" s="1" t="s">
        <v>58</v>
      </c>
      <c r="F201" s="1" t="s">
        <v>26</v>
      </c>
      <c r="G201" s="1" t="s">
        <v>27</v>
      </c>
      <c r="H201" s="1" t="s">
        <v>4815</v>
      </c>
      <c r="I201" s="1" t="s">
        <v>4816</v>
      </c>
      <c r="J201" s="1" t="s">
        <v>4816</v>
      </c>
      <c r="K201" s="1"/>
      <c r="L201" s="1">
        <v>-10.0</v>
      </c>
      <c r="M201" s="1"/>
      <c r="N201" s="1">
        <v>9.963233333333333</v>
      </c>
      <c r="O201" s="1" t="s">
        <v>4125</v>
      </c>
      <c r="P201" s="1" t="s">
        <v>4817</v>
      </c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ht="15.75" hidden="1" customHeight="1">
      <c r="A202" s="1" t="s">
        <v>41</v>
      </c>
      <c r="B202" s="1" t="s">
        <v>88</v>
      </c>
      <c r="C202" s="1">
        <v>728.0</v>
      </c>
      <c r="D202" s="1">
        <v>0.0</v>
      </c>
      <c r="E202" s="1"/>
      <c r="F202" s="1" t="s">
        <v>26</v>
      </c>
      <c r="G202" s="1" t="s">
        <v>27</v>
      </c>
      <c r="H202" s="1" t="s">
        <v>4818</v>
      </c>
      <c r="I202" s="1" t="s">
        <v>4819</v>
      </c>
      <c r="J202" s="1" t="s">
        <v>4819</v>
      </c>
      <c r="K202" s="1"/>
      <c r="L202" s="1">
        <v>-13.0</v>
      </c>
      <c r="M202" s="1"/>
      <c r="N202" s="1">
        <v>6.758866666666667</v>
      </c>
      <c r="O202" s="1" t="s">
        <v>4125</v>
      </c>
      <c r="P202" s="1" t="s">
        <v>4820</v>
      </c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ht="15.75" hidden="1" customHeight="1">
      <c r="A203" s="1" t="s">
        <v>32</v>
      </c>
      <c r="B203" s="1" t="s">
        <v>17</v>
      </c>
      <c r="C203" s="2">
        <v>257.0</v>
      </c>
      <c r="D203" s="1">
        <v>62.0</v>
      </c>
      <c r="E203" s="1"/>
      <c r="F203" s="1" t="s">
        <v>18</v>
      </c>
      <c r="G203" s="1" t="s">
        <v>27</v>
      </c>
      <c r="H203" s="1" t="s">
        <v>4821</v>
      </c>
      <c r="I203" s="1" t="s">
        <v>4822</v>
      </c>
      <c r="J203" s="1" t="s">
        <v>4643</v>
      </c>
      <c r="K203" s="1"/>
      <c r="L203" s="1">
        <v>614.0</v>
      </c>
      <c r="M203" s="1"/>
      <c r="N203" s="1">
        <v>6.8172</v>
      </c>
      <c r="O203" s="1" t="s">
        <v>4121</v>
      </c>
      <c r="P203" s="1" t="s">
        <v>4823</v>
      </c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ht="15.75" hidden="1" customHeight="1">
      <c r="A204" s="1" t="s">
        <v>32</v>
      </c>
      <c r="B204" s="1" t="s">
        <v>17</v>
      </c>
      <c r="C204" s="1">
        <v>255.0</v>
      </c>
      <c r="D204" s="1">
        <v>0.0</v>
      </c>
      <c r="E204" s="1" t="s">
        <v>4623</v>
      </c>
      <c r="F204" s="1" t="s">
        <v>66</v>
      </c>
      <c r="G204" s="1" t="s">
        <v>27</v>
      </c>
      <c r="H204" s="1" t="s">
        <v>4824</v>
      </c>
      <c r="I204" s="1" t="s">
        <v>4825</v>
      </c>
      <c r="J204" s="1" t="s">
        <v>4826</v>
      </c>
      <c r="K204" s="1" t="s">
        <v>4827</v>
      </c>
      <c r="L204" s="1">
        <v>-14.0</v>
      </c>
      <c r="M204" s="1">
        <v>0.00905</v>
      </c>
      <c r="N204" s="1">
        <v>6.153383333333333</v>
      </c>
      <c r="O204" s="1" t="s">
        <v>4121</v>
      </c>
      <c r="P204" s="1" t="s">
        <v>4828</v>
      </c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ht="15.75" hidden="1" customHeight="1">
      <c r="A205" s="1" t="s">
        <v>41</v>
      </c>
      <c r="B205" s="1" t="s">
        <v>88</v>
      </c>
      <c r="C205" s="1">
        <v>323.0</v>
      </c>
      <c r="D205" s="1">
        <v>0.0</v>
      </c>
      <c r="E205" s="1"/>
      <c r="F205" s="1" t="s">
        <v>26</v>
      </c>
      <c r="G205" s="1" t="s">
        <v>27</v>
      </c>
      <c r="H205" s="1" t="s">
        <v>4829</v>
      </c>
      <c r="I205" s="1" t="s">
        <v>4830</v>
      </c>
      <c r="J205" s="1" t="s">
        <v>4830</v>
      </c>
      <c r="K205" s="1"/>
      <c r="L205" s="1">
        <v>-6.0</v>
      </c>
      <c r="M205" s="1"/>
      <c r="N205" s="1">
        <v>8.619533333333333</v>
      </c>
      <c r="O205" s="1" t="s">
        <v>4125</v>
      </c>
      <c r="P205" s="1" t="s">
        <v>4831</v>
      </c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ht="15.75" hidden="1" customHeight="1">
      <c r="A206" s="1" t="s">
        <v>41</v>
      </c>
      <c r="B206" s="1" t="s">
        <v>88</v>
      </c>
      <c r="C206" s="1">
        <v>573.0</v>
      </c>
      <c r="D206" s="1">
        <v>0.0</v>
      </c>
      <c r="E206" s="1"/>
      <c r="F206" s="1" t="s">
        <v>26</v>
      </c>
      <c r="G206" s="1" t="s">
        <v>27</v>
      </c>
      <c r="H206" s="1" t="s">
        <v>4832</v>
      </c>
      <c r="I206" s="1" t="s">
        <v>4833</v>
      </c>
      <c r="J206" s="1" t="s">
        <v>4833</v>
      </c>
      <c r="K206" s="1"/>
      <c r="L206" s="1">
        <v>-3.0</v>
      </c>
      <c r="M206" s="1"/>
      <c r="N206" s="1">
        <v>16.163666666666668</v>
      </c>
      <c r="O206" s="1" t="s">
        <v>4125</v>
      </c>
      <c r="P206" s="1" t="s">
        <v>4834</v>
      </c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ht="15.75" hidden="1" customHeight="1">
      <c r="A207" s="1" t="s">
        <v>41</v>
      </c>
      <c r="B207" s="1" t="s">
        <v>88</v>
      </c>
      <c r="C207" s="1">
        <v>685.0</v>
      </c>
      <c r="D207" s="1">
        <v>0.0</v>
      </c>
      <c r="E207" s="1"/>
      <c r="F207" s="1" t="s">
        <v>26</v>
      </c>
      <c r="G207" s="1" t="s">
        <v>27</v>
      </c>
      <c r="H207" s="1" t="s">
        <v>4835</v>
      </c>
      <c r="I207" s="1" t="s">
        <v>4836</v>
      </c>
      <c r="J207" s="1" t="s">
        <v>4836</v>
      </c>
      <c r="K207" s="1"/>
      <c r="L207" s="1">
        <v>-10.0</v>
      </c>
      <c r="M207" s="1"/>
      <c r="N207" s="1">
        <v>9.700833333333334</v>
      </c>
      <c r="O207" s="1" t="s">
        <v>4125</v>
      </c>
      <c r="P207" s="1" t="s">
        <v>4837</v>
      </c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ht="15.75" hidden="1" customHeight="1">
      <c r="A208" s="1" t="s">
        <v>41</v>
      </c>
      <c r="B208" s="1" t="s">
        <v>88</v>
      </c>
      <c r="C208" s="1">
        <v>329.0</v>
      </c>
      <c r="D208" s="1">
        <v>0.0</v>
      </c>
      <c r="E208" s="1"/>
      <c r="F208" s="1" t="s">
        <v>26</v>
      </c>
      <c r="G208" s="1" t="s">
        <v>19</v>
      </c>
      <c r="H208" s="1" t="s">
        <v>4838</v>
      </c>
      <c r="I208" s="1" t="s">
        <v>4839</v>
      </c>
      <c r="J208" s="1" t="s">
        <v>4839</v>
      </c>
      <c r="K208" s="1"/>
      <c r="L208" s="1">
        <v>-8.0</v>
      </c>
      <c r="M208" s="1"/>
      <c r="N208" s="1">
        <v>6.008916666666667</v>
      </c>
      <c r="O208" s="1" t="s">
        <v>4125</v>
      </c>
      <c r="P208" s="1" t="s">
        <v>4840</v>
      </c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ht="15.75" hidden="1" customHeight="1">
      <c r="A209" s="1" t="s">
        <v>32</v>
      </c>
      <c r="B209" s="1" t="s">
        <v>17</v>
      </c>
      <c r="C209" s="1">
        <v>570.0</v>
      </c>
      <c r="D209" s="1">
        <v>138.0</v>
      </c>
      <c r="E209" s="1"/>
      <c r="F209" s="1" t="s">
        <v>18</v>
      </c>
      <c r="G209" s="1" t="s">
        <v>33</v>
      </c>
      <c r="H209" s="1" t="s">
        <v>4841</v>
      </c>
      <c r="I209" s="1" t="s">
        <v>4842</v>
      </c>
      <c r="J209" s="1" t="s">
        <v>4643</v>
      </c>
      <c r="K209" s="1"/>
      <c r="L209" s="1">
        <v>633.0</v>
      </c>
      <c r="M209" s="1"/>
      <c r="N209" s="1">
        <v>7.633533333333333</v>
      </c>
      <c r="O209" s="1" t="s">
        <v>4121</v>
      </c>
      <c r="P209" s="1" t="s">
        <v>4843</v>
      </c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ht="15.75" hidden="1" customHeight="1">
      <c r="A210" s="1" t="s">
        <v>24</v>
      </c>
      <c r="B210" s="1" t="s">
        <v>88</v>
      </c>
      <c r="C210" s="2">
        <v>728.0</v>
      </c>
      <c r="D210" s="1">
        <v>0.0</v>
      </c>
      <c r="E210" s="1" t="s">
        <v>2741</v>
      </c>
      <c r="F210" s="1" t="s">
        <v>26</v>
      </c>
      <c r="G210" s="1" t="s">
        <v>27</v>
      </c>
      <c r="H210" s="1" t="s">
        <v>4844</v>
      </c>
      <c r="I210" s="1" t="s">
        <v>4845</v>
      </c>
      <c r="J210" s="1" t="s">
        <v>4845</v>
      </c>
      <c r="K210" s="1"/>
      <c r="L210" s="1">
        <v>-10.0</v>
      </c>
      <c r="M210" s="1"/>
      <c r="N210" s="1">
        <v>9.733466666666667</v>
      </c>
      <c r="O210" s="1" t="s">
        <v>4125</v>
      </c>
      <c r="P210" s="1" t="s">
        <v>4846</v>
      </c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ht="15.75" hidden="1" customHeight="1">
      <c r="A211" s="1" t="s">
        <v>57</v>
      </c>
      <c r="B211" s="1" t="s">
        <v>17</v>
      </c>
      <c r="C211" s="1">
        <v>356.0</v>
      </c>
      <c r="D211" s="1">
        <v>0.0</v>
      </c>
      <c r="E211" s="1" t="s">
        <v>58</v>
      </c>
      <c r="F211" s="1" t="s">
        <v>26</v>
      </c>
      <c r="G211" s="1" t="s">
        <v>27</v>
      </c>
      <c r="H211" s="1" t="s">
        <v>4847</v>
      </c>
      <c r="I211" s="1" t="s">
        <v>4848</v>
      </c>
      <c r="J211" s="1" t="s">
        <v>4848</v>
      </c>
      <c r="K211" s="1"/>
      <c r="L211" s="1">
        <v>-12.0</v>
      </c>
      <c r="M211" s="1"/>
      <c r="N211" s="1">
        <v>12.2031</v>
      </c>
      <c r="O211" s="1" t="s">
        <v>4125</v>
      </c>
      <c r="P211" s="1" t="s">
        <v>4849</v>
      </c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ht="15.75" hidden="1" customHeight="1">
      <c r="A212" s="1" t="s">
        <v>41</v>
      </c>
      <c r="B212" s="1" t="s">
        <v>88</v>
      </c>
      <c r="C212" s="1">
        <v>987.0</v>
      </c>
      <c r="D212" s="1">
        <v>0.0</v>
      </c>
      <c r="E212" s="1"/>
      <c r="F212" s="1" t="s">
        <v>26</v>
      </c>
      <c r="G212" s="1" t="s">
        <v>27</v>
      </c>
      <c r="H212" s="1" t="s">
        <v>4850</v>
      </c>
      <c r="I212" s="1" t="s">
        <v>4851</v>
      </c>
      <c r="J212" s="1" t="s">
        <v>4851</v>
      </c>
      <c r="K212" s="1"/>
      <c r="L212" s="1">
        <v>-11.0</v>
      </c>
      <c r="M212" s="1"/>
      <c r="N212" s="1">
        <v>8.266033333333333</v>
      </c>
      <c r="O212" s="1" t="s">
        <v>4125</v>
      </c>
      <c r="P212" s="1" t="s">
        <v>4852</v>
      </c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ht="15.75" hidden="1" customHeight="1">
      <c r="A213" s="1" t="s">
        <v>41</v>
      </c>
      <c r="B213" s="1" t="s">
        <v>88</v>
      </c>
      <c r="C213" s="1">
        <v>364.0</v>
      </c>
      <c r="D213" s="1">
        <v>0.0</v>
      </c>
      <c r="E213" s="1"/>
      <c r="F213" s="1" t="s">
        <v>26</v>
      </c>
      <c r="G213" s="1" t="s">
        <v>27</v>
      </c>
      <c r="H213" s="1" t="s">
        <v>4853</v>
      </c>
      <c r="I213" s="1" t="s">
        <v>4854</v>
      </c>
      <c r="J213" s="1" t="s">
        <v>4854</v>
      </c>
      <c r="K213" s="1"/>
      <c r="L213" s="1">
        <v>-6.0</v>
      </c>
      <c r="M213" s="1"/>
      <c r="N213" s="1">
        <v>8.161566666666667</v>
      </c>
      <c r="O213" s="1" t="s">
        <v>4125</v>
      </c>
      <c r="P213" s="1" t="s">
        <v>4855</v>
      </c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ht="15.75" hidden="1" customHeight="1">
      <c r="A214" s="1" t="s">
        <v>57</v>
      </c>
      <c r="B214" s="1" t="s">
        <v>17</v>
      </c>
      <c r="C214" s="1">
        <v>658.0</v>
      </c>
      <c r="D214" s="1">
        <v>0.0</v>
      </c>
      <c r="E214" s="1" t="s">
        <v>58</v>
      </c>
      <c r="F214" s="1" t="s">
        <v>26</v>
      </c>
      <c r="G214" s="1" t="s">
        <v>27</v>
      </c>
      <c r="H214" s="1" t="s">
        <v>4856</v>
      </c>
      <c r="I214" s="1" t="s">
        <v>4857</v>
      </c>
      <c r="J214" s="1" t="s">
        <v>4857</v>
      </c>
      <c r="K214" s="1"/>
      <c r="L214" s="1">
        <v>-7.0</v>
      </c>
      <c r="M214" s="1"/>
      <c r="N214" s="1">
        <v>12.829283333333333</v>
      </c>
      <c r="O214" s="1" t="s">
        <v>4125</v>
      </c>
      <c r="P214" s="1" t="s">
        <v>4858</v>
      </c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ht="15.75" hidden="1" customHeight="1">
      <c r="A215" s="1" t="s">
        <v>24</v>
      </c>
      <c r="B215" s="1" t="s">
        <v>88</v>
      </c>
      <c r="C215" s="1">
        <v>662.0</v>
      </c>
      <c r="D215" s="1">
        <v>0.0</v>
      </c>
      <c r="E215" s="1" t="s">
        <v>4775</v>
      </c>
      <c r="F215" s="1" t="s">
        <v>26</v>
      </c>
      <c r="G215" s="1" t="s">
        <v>27</v>
      </c>
      <c r="H215" s="1" t="s">
        <v>4859</v>
      </c>
      <c r="I215" s="1" t="s">
        <v>4860</v>
      </c>
      <c r="J215" s="1" t="s">
        <v>4860</v>
      </c>
      <c r="K215" s="1"/>
      <c r="L215" s="1">
        <v>-6.0</v>
      </c>
      <c r="M215" s="1"/>
      <c r="N215" s="1">
        <v>13.359916666666667</v>
      </c>
      <c r="O215" s="1" t="s">
        <v>4125</v>
      </c>
      <c r="P215" s="1" t="s">
        <v>4861</v>
      </c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ht="15.75" hidden="1" customHeight="1">
      <c r="A216" s="1" t="s">
        <v>41</v>
      </c>
      <c r="B216" s="1" t="s">
        <v>88</v>
      </c>
      <c r="C216" s="1">
        <v>593.0</v>
      </c>
      <c r="D216" s="1">
        <v>0.0</v>
      </c>
      <c r="E216" s="1"/>
      <c r="F216" s="1" t="s">
        <v>26</v>
      </c>
      <c r="G216" s="1" t="s">
        <v>27</v>
      </c>
      <c r="H216" s="1" t="s">
        <v>4862</v>
      </c>
      <c r="I216" s="1" t="s">
        <v>4863</v>
      </c>
      <c r="J216" s="1" t="s">
        <v>4863</v>
      </c>
      <c r="K216" s="1"/>
      <c r="L216" s="1">
        <v>-11.0</v>
      </c>
      <c r="M216" s="1"/>
      <c r="N216" s="1">
        <v>8.270783333333334</v>
      </c>
      <c r="O216" s="1" t="s">
        <v>4125</v>
      </c>
      <c r="P216" s="1" t="s">
        <v>4864</v>
      </c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ht="15.75" hidden="1" customHeight="1">
      <c r="A217" s="1" t="s">
        <v>32</v>
      </c>
      <c r="B217" s="1" t="s">
        <v>17</v>
      </c>
      <c r="C217" s="1">
        <v>598.0</v>
      </c>
      <c r="D217" s="1">
        <v>0.0</v>
      </c>
      <c r="E217" s="1" t="s">
        <v>58</v>
      </c>
      <c r="F217" s="1" t="s">
        <v>66</v>
      </c>
      <c r="G217" s="1" t="s">
        <v>27</v>
      </c>
      <c r="H217" s="1" t="s">
        <v>4865</v>
      </c>
      <c r="I217" s="1" t="s">
        <v>4866</v>
      </c>
      <c r="J217" s="1" t="s">
        <v>4867</v>
      </c>
      <c r="K217" s="1" t="s">
        <v>4868</v>
      </c>
      <c r="L217" s="1">
        <v>-11.0</v>
      </c>
      <c r="M217" s="1">
        <v>0.7458333333333333</v>
      </c>
      <c r="N217" s="1">
        <v>7.3444666666666665</v>
      </c>
      <c r="O217" s="1" t="s">
        <v>4121</v>
      </c>
      <c r="P217" s="1" t="s">
        <v>4869</v>
      </c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ht="15.75" hidden="1" customHeight="1">
      <c r="A218" s="1" t="s">
        <v>32</v>
      </c>
      <c r="B218" s="1" t="s">
        <v>17</v>
      </c>
      <c r="C218" s="1">
        <v>349.0</v>
      </c>
      <c r="D218" s="1">
        <v>0.0</v>
      </c>
      <c r="E218" s="1" t="s">
        <v>4281</v>
      </c>
      <c r="F218" s="1" t="s">
        <v>66</v>
      </c>
      <c r="G218" s="1" t="s">
        <v>27</v>
      </c>
      <c r="H218" s="1" t="s">
        <v>4870</v>
      </c>
      <c r="I218" s="1" t="s">
        <v>4871</v>
      </c>
      <c r="J218" s="1" t="s">
        <v>4872</v>
      </c>
      <c r="K218" s="1" t="s">
        <v>4873</v>
      </c>
      <c r="L218" s="1">
        <v>3.0</v>
      </c>
      <c r="M218" s="1">
        <v>0.0079</v>
      </c>
      <c r="N218" s="1">
        <v>6.764266666666667</v>
      </c>
      <c r="O218" s="1" t="s">
        <v>4121</v>
      </c>
      <c r="P218" s="1" t="s">
        <v>4874</v>
      </c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ht="15.75" hidden="1" customHeight="1">
      <c r="A219" s="1" t="s">
        <v>32</v>
      </c>
      <c r="B219" s="1" t="s">
        <v>17</v>
      </c>
      <c r="C219" s="2">
        <v>379.0</v>
      </c>
      <c r="D219" s="1">
        <v>0.0</v>
      </c>
      <c r="E219" s="1" t="s">
        <v>4281</v>
      </c>
      <c r="F219" s="1" t="s">
        <v>66</v>
      </c>
      <c r="G219" s="1" t="s">
        <v>19</v>
      </c>
      <c r="H219" s="1" t="s">
        <v>4875</v>
      </c>
      <c r="I219" s="1" t="s">
        <v>4876</v>
      </c>
      <c r="J219" s="1" t="s">
        <v>4877</v>
      </c>
      <c r="K219" s="1" t="s">
        <v>4878</v>
      </c>
      <c r="L219" s="1">
        <v>-2.0</v>
      </c>
      <c r="M219" s="1">
        <v>0.04013333333333333</v>
      </c>
      <c r="N219" s="1">
        <v>12.532533333333333</v>
      </c>
      <c r="O219" s="1" t="s">
        <v>4121</v>
      </c>
      <c r="P219" s="1" t="s">
        <v>4879</v>
      </c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ht="15.75" hidden="1" customHeight="1">
      <c r="A220" s="1" t="s">
        <v>32</v>
      </c>
      <c r="B220" s="1" t="s">
        <v>17</v>
      </c>
      <c r="C220" s="1">
        <v>892.0</v>
      </c>
      <c r="D220" s="1">
        <v>0.0</v>
      </c>
      <c r="E220" s="1" t="s">
        <v>4281</v>
      </c>
      <c r="F220" s="1" t="s">
        <v>66</v>
      </c>
      <c r="G220" s="1" t="s">
        <v>27</v>
      </c>
      <c r="H220" s="1" t="s">
        <v>4880</v>
      </c>
      <c r="I220" s="1" t="s">
        <v>4881</v>
      </c>
      <c r="J220" s="1" t="s">
        <v>4882</v>
      </c>
      <c r="K220" s="1" t="s">
        <v>4883</v>
      </c>
      <c r="L220" s="1">
        <v>6.0</v>
      </c>
      <c r="M220" s="1">
        <v>0.0071</v>
      </c>
      <c r="N220" s="1">
        <v>17.558483333333335</v>
      </c>
      <c r="O220" s="1" t="s">
        <v>4121</v>
      </c>
      <c r="P220" s="1" t="s">
        <v>4884</v>
      </c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ht="15.75" hidden="1" customHeight="1">
      <c r="A221" s="1" t="s">
        <v>32</v>
      </c>
      <c r="B221" s="1" t="s">
        <v>17</v>
      </c>
      <c r="C221" s="1">
        <v>235.0</v>
      </c>
      <c r="D221" s="1">
        <v>54.0</v>
      </c>
      <c r="E221" s="1"/>
      <c r="F221" s="1" t="s">
        <v>18</v>
      </c>
      <c r="G221" s="1" t="s">
        <v>19</v>
      </c>
      <c r="H221" s="1" t="s">
        <v>4885</v>
      </c>
      <c r="I221" s="1" t="s">
        <v>4886</v>
      </c>
      <c r="J221" s="1" t="s">
        <v>4643</v>
      </c>
      <c r="K221" s="1"/>
      <c r="L221" s="1">
        <v>676.0</v>
      </c>
      <c r="M221" s="1"/>
      <c r="N221" s="1">
        <v>13.357016666666667</v>
      </c>
      <c r="O221" s="1" t="s">
        <v>4121</v>
      </c>
      <c r="P221" s="1" t="s">
        <v>4887</v>
      </c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ht="15.75" hidden="1" customHeight="1">
      <c r="A222" s="1" t="s">
        <v>57</v>
      </c>
      <c r="B222" s="1" t="s">
        <v>17</v>
      </c>
      <c r="C222" s="1">
        <v>399.0</v>
      </c>
      <c r="D222" s="1">
        <v>0.0</v>
      </c>
      <c r="E222" s="1" t="s">
        <v>58</v>
      </c>
      <c r="F222" s="1" t="s">
        <v>26</v>
      </c>
      <c r="G222" s="1" t="s">
        <v>27</v>
      </c>
      <c r="H222" s="1" t="s">
        <v>4888</v>
      </c>
      <c r="I222" s="1" t="s">
        <v>4889</v>
      </c>
      <c r="J222" s="1" t="s">
        <v>4889</v>
      </c>
      <c r="K222" s="1"/>
      <c r="L222" s="1">
        <v>-5.0</v>
      </c>
      <c r="M222" s="1"/>
      <c r="N222" s="1">
        <v>9.1105</v>
      </c>
      <c r="O222" s="1" t="s">
        <v>4125</v>
      </c>
      <c r="P222" s="1" t="s">
        <v>4890</v>
      </c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ht="15.75" hidden="1" customHeight="1">
      <c r="A223" s="1" t="s">
        <v>32</v>
      </c>
      <c r="B223" s="1" t="s">
        <v>17</v>
      </c>
      <c r="C223" s="1">
        <v>436.0</v>
      </c>
      <c r="D223" s="1">
        <v>0.0</v>
      </c>
      <c r="E223" s="1" t="s">
        <v>58</v>
      </c>
      <c r="F223" s="1" t="s">
        <v>66</v>
      </c>
      <c r="G223" s="1" t="s">
        <v>19</v>
      </c>
      <c r="H223" s="1" t="s">
        <v>4891</v>
      </c>
      <c r="I223" s="1" t="s">
        <v>4892</v>
      </c>
      <c r="J223" s="1" t="s">
        <v>4893</v>
      </c>
      <c r="K223" s="1" t="s">
        <v>4894</v>
      </c>
      <c r="L223" s="1">
        <v>6.0</v>
      </c>
      <c r="M223" s="1">
        <v>2.9933666666666667</v>
      </c>
      <c r="N223" s="1">
        <v>17.53395</v>
      </c>
      <c r="O223" s="1" t="s">
        <v>4121</v>
      </c>
      <c r="P223" s="1" t="s">
        <v>4895</v>
      </c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ht="15.75" hidden="1" customHeight="1">
      <c r="A224" s="1" t="s">
        <v>57</v>
      </c>
      <c r="B224" s="1" t="s">
        <v>17</v>
      </c>
      <c r="C224" s="1">
        <v>394.0</v>
      </c>
      <c r="D224" s="1">
        <v>0.0</v>
      </c>
      <c r="E224" s="1" t="s">
        <v>58</v>
      </c>
      <c r="F224" s="1" t="s">
        <v>26</v>
      </c>
      <c r="G224" s="1" t="s">
        <v>27</v>
      </c>
      <c r="H224" s="1" t="s">
        <v>4896</v>
      </c>
      <c r="I224" s="1" t="s">
        <v>4897</v>
      </c>
      <c r="J224" s="1" t="s">
        <v>4897</v>
      </c>
      <c r="K224" s="1"/>
      <c r="L224" s="1">
        <v>-7.0</v>
      </c>
      <c r="M224" s="1"/>
      <c r="N224" s="1">
        <v>7.2263166666666665</v>
      </c>
      <c r="O224" s="1" t="s">
        <v>4125</v>
      </c>
      <c r="P224" s="1" t="s">
        <v>4898</v>
      </c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ht="15.75" hidden="1" customHeight="1">
      <c r="A225" s="1" t="s">
        <v>41</v>
      </c>
      <c r="B225" s="1" t="s">
        <v>88</v>
      </c>
      <c r="C225" s="1">
        <v>264.0</v>
      </c>
      <c r="D225" s="1">
        <v>0.0</v>
      </c>
      <c r="E225" s="1"/>
      <c r="F225" s="1" t="s">
        <v>26</v>
      </c>
      <c r="G225" s="1" t="s">
        <v>27</v>
      </c>
      <c r="H225" s="1" t="s">
        <v>4899</v>
      </c>
      <c r="I225" s="1" t="s">
        <v>4900</v>
      </c>
      <c r="J225" s="1" t="s">
        <v>4900</v>
      </c>
      <c r="K225" s="1"/>
      <c r="L225" s="1">
        <v>-7.0</v>
      </c>
      <c r="M225" s="1"/>
      <c r="N225" s="1">
        <v>7.540533333333333</v>
      </c>
      <c r="O225" s="1" t="s">
        <v>4125</v>
      </c>
      <c r="P225" s="1" t="s">
        <v>4901</v>
      </c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ht="15.75" hidden="1" customHeight="1">
      <c r="A226" s="1" t="s">
        <v>57</v>
      </c>
      <c r="B226" s="1" t="s">
        <v>17</v>
      </c>
      <c r="C226" s="1">
        <v>922.0</v>
      </c>
      <c r="D226" s="1">
        <v>0.0</v>
      </c>
      <c r="E226" s="1" t="s">
        <v>58</v>
      </c>
      <c r="F226" s="1" t="s">
        <v>26</v>
      </c>
      <c r="G226" s="1" t="s">
        <v>27</v>
      </c>
      <c r="H226" s="1" t="s">
        <v>4902</v>
      </c>
      <c r="I226" s="1" t="s">
        <v>4903</v>
      </c>
      <c r="J226" s="1" t="s">
        <v>4903</v>
      </c>
      <c r="K226" s="1"/>
      <c r="L226" s="1">
        <v>-10.0</v>
      </c>
      <c r="M226" s="1"/>
      <c r="N226" s="1">
        <v>9.365416666666667</v>
      </c>
      <c r="O226" s="1" t="s">
        <v>4125</v>
      </c>
      <c r="P226" s="1" t="s">
        <v>4904</v>
      </c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ht="15.75" hidden="1" customHeight="1">
      <c r="A227" s="1" t="s">
        <v>57</v>
      </c>
      <c r="B227" s="1" t="s">
        <v>17</v>
      </c>
      <c r="C227" s="1">
        <v>394.0</v>
      </c>
      <c r="D227" s="1">
        <v>0.0</v>
      </c>
      <c r="E227" s="1" t="s">
        <v>58</v>
      </c>
      <c r="F227" s="1" t="s">
        <v>26</v>
      </c>
      <c r="G227" s="1" t="s">
        <v>27</v>
      </c>
      <c r="H227" s="1" t="s">
        <v>4905</v>
      </c>
      <c r="I227" s="1" t="s">
        <v>4906</v>
      </c>
      <c r="J227" s="1" t="s">
        <v>4906</v>
      </c>
      <c r="K227" s="1"/>
      <c r="L227" s="1">
        <v>-6.0</v>
      </c>
      <c r="M227" s="1"/>
      <c r="N227" s="1">
        <v>8.4527</v>
      </c>
      <c r="O227" s="1" t="s">
        <v>4125</v>
      </c>
      <c r="P227" s="1" t="s">
        <v>4126</v>
      </c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ht="15.75" hidden="1" customHeight="1">
      <c r="A228" s="1" t="s">
        <v>57</v>
      </c>
      <c r="B228" s="1" t="s">
        <v>17</v>
      </c>
      <c r="C228" s="1">
        <v>299.0</v>
      </c>
      <c r="D228" s="1">
        <v>0.0</v>
      </c>
      <c r="E228" s="1" t="s">
        <v>58</v>
      </c>
      <c r="F228" s="1" t="s">
        <v>26</v>
      </c>
      <c r="G228" s="1" t="s">
        <v>27</v>
      </c>
      <c r="H228" s="1" t="s">
        <v>4907</v>
      </c>
      <c r="I228" s="1" t="s">
        <v>4908</v>
      </c>
      <c r="J228" s="1" t="s">
        <v>4908</v>
      </c>
      <c r="K228" s="1"/>
      <c r="L228" s="1">
        <v>-7.0</v>
      </c>
      <c r="M228" s="1"/>
      <c r="N228" s="1">
        <v>7.4451833333333335</v>
      </c>
      <c r="O228" s="1" t="s">
        <v>4125</v>
      </c>
      <c r="P228" s="1" t="s">
        <v>4909</v>
      </c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ht="15.75" hidden="1" customHeight="1">
      <c r="A229" s="1" t="s">
        <v>32</v>
      </c>
      <c r="B229" s="1" t="s">
        <v>17</v>
      </c>
      <c r="C229" s="1">
        <v>547.0</v>
      </c>
      <c r="D229" s="1">
        <v>0.0</v>
      </c>
      <c r="E229" s="1" t="s">
        <v>4623</v>
      </c>
      <c r="F229" s="1" t="s">
        <v>66</v>
      </c>
      <c r="G229" s="1" t="s">
        <v>27</v>
      </c>
      <c r="H229" s="1" t="s">
        <v>4910</v>
      </c>
      <c r="I229" s="1" t="s">
        <v>4911</v>
      </c>
      <c r="J229" s="1" t="s">
        <v>4912</v>
      </c>
      <c r="K229" s="1" t="s">
        <v>4913</v>
      </c>
      <c r="L229" s="1">
        <v>9.0</v>
      </c>
      <c r="M229" s="1">
        <v>0.009616666666666667</v>
      </c>
      <c r="N229" s="1">
        <v>29.75685</v>
      </c>
      <c r="O229" s="1" t="s">
        <v>4121</v>
      </c>
      <c r="P229" s="1" t="s">
        <v>4914</v>
      </c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ht="15.75" hidden="1" customHeight="1">
      <c r="A230" s="1" t="s">
        <v>32</v>
      </c>
      <c r="B230" s="1" t="s">
        <v>17</v>
      </c>
      <c r="C230" s="1">
        <v>341.0</v>
      </c>
      <c r="D230" s="1">
        <v>17.0</v>
      </c>
      <c r="E230" s="1" t="s">
        <v>58</v>
      </c>
      <c r="F230" s="1" t="s">
        <v>66</v>
      </c>
      <c r="G230" s="1" t="s">
        <v>27</v>
      </c>
      <c r="H230" s="1" t="s">
        <v>4915</v>
      </c>
      <c r="I230" s="1" t="s">
        <v>4916</v>
      </c>
      <c r="J230" s="1" t="s">
        <v>4917</v>
      </c>
      <c r="K230" s="1" t="s">
        <v>4918</v>
      </c>
      <c r="L230" s="1">
        <v>-12.0</v>
      </c>
      <c r="M230" s="1">
        <v>1.8120166666666666</v>
      </c>
      <c r="N230" s="1">
        <v>10.003966666666667</v>
      </c>
      <c r="O230" s="1" t="s">
        <v>4121</v>
      </c>
      <c r="P230" s="1" t="s">
        <v>4523</v>
      </c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ht="15.75" hidden="1" customHeight="1">
      <c r="A231" s="1" t="s">
        <v>32</v>
      </c>
      <c r="B231" s="1" t="s">
        <v>17</v>
      </c>
      <c r="C231" s="1">
        <v>580.0</v>
      </c>
      <c r="D231" s="1">
        <v>0.0</v>
      </c>
      <c r="E231" s="1" t="s">
        <v>4281</v>
      </c>
      <c r="F231" s="1" t="s">
        <v>66</v>
      </c>
      <c r="G231" s="1" t="s">
        <v>27</v>
      </c>
      <c r="H231" s="1" t="s">
        <v>4919</v>
      </c>
      <c r="I231" s="1" t="s">
        <v>4920</v>
      </c>
      <c r="J231" s="1" t="s">
        <v>4921</v>
      </c>
      <c r="K231" s="1" t="s">
        <v>4922</v>
      </c>
      <c r="L231" s="1">
        <v>-6.0</v>
      </c>
      <c r="M231" s="1">
        <v>0.010916666666666667</v>
      </c>
      <c r="N231" s="1">
        <v>10.126466666666667</v>
      </c>
      <c r="O231" s="1" t="s">
        <v>4121</v>
      </c>
      <c r="P231" s="1" t="s">
        <v>4923</v>
      </c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ht="15.75" hidden="1" customHeight="1">
      <c r="A232" s="1" t="s">
        <v>24</v>
      </c>
      <c r="B232" s="1" t="s">
        <v>88</v>
      </c>
      <c r="C232" s="1">
        <v>513.0</v>
      </c>
      <c r="D232" s="1">
        <v>0.0</v>
      </c>
      <c r="E232" s="1" t="s">
        <v>4446</v>
      </c>
      <c r="F232" s="1" t="s">
        <v>26</v>
      </c>
      <c r="G232" s="1" t="s">
        <v>27</v>
      </c>
      <c r="H232" s="1" t="s">
        <v>4924</v>
      </c>
      <c r="I232" s="1" t="s">
        <v>4925</v>
      </c>
      <c r="J232" s="1" t="s">
        <v>4925</v>
      </c>
      <c r="K232" s="1"/>
      <c r="L232" s="1">
        <v>-6.0</v>
      </c>
      <c r="M232" s="1"/>
      <c r="N232" s="1">
        <v>13.183983333333334</v>
      </c>
      <c r="O232" s="1" t="s">
        <v>4125</v>
      </c>
      <c r="P232" s="1" t="s">
        <v>4926</v>
      </c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ht="15.75" hidden="1" customHeight="1">
      <c r="A233" s="1" t="s">
        <v>32</v>
      </c>
      <c r="B233" s="1" t="s">
        <v>17</v>
      </c>
      <c r="C233" s="1">
        <v>393.0</v>
      </c>
      <c r="D233" s="1">
        <v>0.0</v>
      </c>
      <c r="E233" s="1" t="s">
        <v>4281</v>
      </c>
      <c r="F233" s="1" t="s">
        <v>66</v>
      </c>
      <c r="G233" s="1" t="s">
        <v>27</v>
      </c>
      <c r="H233" s="1" t="s">
        <v>4927</v>
      </c>
      <c r="I233" s="1" t="s">
        <v>4928</v>
      </c>
      <c r="J233" s="1" t="s">
        <v>4929</v>
      </c>
      <c r="K233" s="1" t="s">
        <v>4930</v>
      </c>
      <c r="L233" s="1">
        <v>-14.0</v>
      </c>
      <c r="M233" s="1">
        <v>0.007833333333333333</v>
      </c>
      <c r="N233" s="1">
        <v>8.1687</v>
      </c>
      <c r="O233" s="1" t="s">
        <v>4121</v>
      </c>
      <c r="P233" s="1" t="s">
        <v>4931</v>
      </c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ht="15.75" hidden="1" customHeight="1">
      <c r="A234" s="1" t="s">
        <v>41</v>
      </c>
      <c r="B234" s="1" t="s">
        <v>88</v>
      </c>
      <c r="C234" s="1">
        <v>769.0</v>
      </c>
      <c r="D234" s="1">
        <v>0.0</v>
      </c>
      <c r="E234" s="1"/>
      <c r="F234" s="1" t="s">
        <v>26</v>
      </c>
      <c r="G234" s="1" t="s">
        <v>27</v>
      </c>
      <c r="H234" s="1" t="s">
        <v>4932</v>
      </c>
      <c r="I234" s="1" t="s">
        <v>4933</v>
      </c>
      <c r="J234" s="1" t="s">
        <v>4933</v>
      </c>
      <c r="K234" s="1"/>
      <c r="L234" s="1">
        <v>-12.0</v>
      </c>
      <c r="M234" s="1"/>
      <c r="N234" s="1">
        <v>7.916283333333333</v>
      </c>
      <c r="O234" s="1" t="s">
        <v>4125</v>
      </c>
      <c r="P234" s="1" t="s">
        <v>4934</v>
      </c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ht="15.75" hidden="1" customHeight="1">
      <c r="A235" s="1" t="s">
        <v>32</v>
      </c>
      <c r="B235" s="1" t="s">
        <v>17</v>
      </c>
      <c r="C235" s="1">
        <v>861.0</v>
      </c>
      <c r="D235" s="1">
        <v>215.0</v>
      </c>
      <c r="E235" s="1"/>
      <c r="F235" s="1" t="s">
        <v>18</v>
      </c>
      <c r="G235" s="1" t="s">
        <v>27</v>
      </c>
      <c r="H235" s="1" t="s">
        <v>4935</v>
      </c>
      <c r="I235" s="1" t="s">
        <v>4936</v>
      </c>
      <c r="J235" s="1" t="s">
        <v>4643</v>
      </c>
      <c r="K235" s="1"/>
      <c r="L235" s="1">
        <v>698.0</v>
      </c>
      <c r="M235" s="1"/>
      <c r="N235" s="1">
        <v>19.405716666666667</v>
      </c>
      <c r="O235" s="1" t="s">
        <v>4121</v>
      </c>
      <c r="P235" s="1" t="s">
        <v>4937</v>
      </c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ht="15.75" hidden="1" customHeight="1">
      <c r="A236" s="1" t="s">
        <v>32</v>
      </c>
      <c r="B236" s="1" t="s">
        <v>17</v>
      </c>
      <c r="C236" s="1">
        <v>463.0</v>
      </c>
      <c r="D236" s="1">
        <v>0.0</v>
      </c>
      <c r="E236" s="1" t="s">
        <v>4281</v>
      </c>
      <c r="F236" s="1" t="s">
        <v>66</v>
      </c>
      <c r="G236" s="1" t="s">
        <v>19</v>
      </c>
      <c r="H236" s="1" t="s">
        <v>4938</v>
      </c>
      <c r="I236" s="1" t="s">
        <v>4939</v>
      </c>
      <c r="J236" s="1" t="s">
        <v>4940</v>
      </c>
      <c r="K236" s="1" t="s">
        <v>4941</v>
      </c>
      <c r="L236" s="1">
        <v>-6.0</v>
      </c>
      <c r="M236" s="1">
        <v>0.009766666666666667</v>
      </c>
      <c r="N236" s="1">
        <v>8.055266666666666</v>
      </c>
      <c r="O236" s="1" t="s">
        <v>4121</v>
      </c>
      <c r="P236" s="1" t="s">
        <v>4942</v>
      </c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ht="15.75" hidden="1" customHeight="1">
      <c r="A237" s="1" t="s">
        <v>57</v>
      </c>
      <c r="B237" s="1" t="s">
        <v>17</v>
      </c>
      <c r="C237" s="1">
        <v>379.0</v>
      </c>
      <c r="D237" s="1">
        <v>0.0</v>
      </c>
      <c r="E237" s="1" t="s">
        <v>58</v>
      </c>
      <c r="F237" s="1" t="s">
        <v>26</v>
      </c>
      <c r="G237" s="1" t="s">
        <v>27</v>
      </c>
      <c r="H237" s="1" t="s">
        <v>4943</v>
      </c>
      <c r="I237" s="1" t="s">
        <v>4944</v>
      </c>
      <c r="J237" s="1" t="s">
        <v>4944</v>
      </c>
      <c r="K237" s="1"/>
      <c r="L237" s="1">
        <v>-18.0</v>
      </c>
      <c r="M237" s="1"/>
      <c r="N237" s="1">
        <v>7.767133333333334</v>
      </c>
      <c r="O237" s="1" t="s">
        <v>4125</v>
      </c>
      <c r="P237" s="1" t="s">
        <v>4945</v>
      </c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ht="15.75" customHeight="1">
      <c r="A238" s="1" t="s">
        <v>57</v>
      </c>
      <c r="B238" s="1" t="s">
        <v>17</v>
      </c>
      <c r="C238" s="1">
        <v>681.0</v>
      </c>
      <c r="D238" s="1">
        <v>0.0</v>
      </c>
      <c r="E238" s="1" t="s">
        <v>58</v>
      </c>
      <c r="F238" s="1" t="s">
        <v>26</v>
      </c>
      <c r="G238" s="1" t="s">
        <v>27</v>
      </c>
      <c r="H238" s="1" t="s">
        <v>4946</v>
      </c>
      <c r="I238" s="1" t="s">
        <v>4947</v>
      </c>
      <c r="J238" s="1" t="s">
        <v>4947</v>
      </c>
      <c r="K238" s="1"/>
      <c r="L238" s="1">
        <v>-11.0</v>
      </c>
      <c r="M238" s="1"/>
      <c r="N238" s="1">
        <v>8.08785</v>
      </c>
      <c r="O238" s="1" t="s">
        <v>4125</v>
      </c>
      <c r="P238" s="1" t="s">
        <v>4948</v>
      </c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ht="15.75" hidden="1" customHeight="1">
      <c r="A239" s="1" t="s">
        <v>32</v>
      </c>
      <c r="B239" s="1" t="s">
        <v>17</v>
      </c>
      <c r="C239" s="1">
        <v>612.0</v>
      </c>
      <c r="D239" s="1">
        <v>0.0</v>
      </c>
      <c r="E239" s="1" t="s">
        <v>4623</v>
      </c>
      <c r="F239" s="1" t="s">
        <v>66</v>
      </c>
      <c r="G239" s="1" t="s">
        <v>27</v>
      </c>
      <c r="H239" s="1" t="s">
        <v>4949</v>
      </c>
      <c r="I239" s="1" t="s">
        <v>4950</v>
      </c>
      <c r="J239" s="1" t="s">
        <v>4951</v>
      </c>
      <c r="K239" s="1" t="s">
        <v>4952</v>
      </c>
      <c r="L239" s="1">
        <v>-3.0</v>
      </c>
      <c r="M239" s="1">
        <v>0.014383333333333333</v>
      </c>
      <c r="N239" s="1">
        <v>42.998533333333334</v>
      </c>
      <c r="O239" s="1" t="s">
        <v>4121</v>
      </c>
      <c r="P239" s="1" t="s">
        <v>4953</v>
      </c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ht="15.75" hidden="1" customHeight="1">
      <c r="A240" s="1" t="s">
        <v>57</v>
      </c>
      <c r="B240" s="1" t="s">
        <v>17</v>
      </c>
      <c r="C240" s="1">
        <v>628.0</v>
      </c>
      <c r="D240" s="1">
        <v>0.0</v>
      </c>
      <c r="E240" s="1" t="s">
        <v>58</v>
      </c>
      <c r="F240" s="1" t="s">
        <v>26</v>
      </c>
      <c r="G240" s="1" t="s">
        <v>27</v>
      </c>
      <c r="H240" s="1" t="s">
        <v>4954</v>
      </c>
      <c r="I240" s="1" t="s">
        <v>4955</v>
      </c>
      <c r="J240" s="1" t="s">
        <v>4955</v>
      </c>
      <c r="K240" s="1"/>
      <c r="L240" s="1">
        <v>-12.0</v>
      </c>
      <c r="M240" s="1"/>
      <c r="N240" s="1">
        <v>7.436683333333334</v>
      </c>
      <c r="O240" s="1" t="s">
        <v>4125</v>
      </c>
      <c r="P240" s="1" t="s">
        <v>4956</v>
      </c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ht="15.75" hidden="1" customHeight="1">
      <c r="A241" s="1" t="s">
        <v>32</v>
      </c>
      <c r="B241" s="1" t="s">
        <v>17</v>
      </c>
      <c r="C241" s="1">
        <v>357.0</v>
      </c>
      <c r="D241" s="1">
        <v>0.0</v>
      </c>
      <c r="E241" s="1" t="s">
        <v>4623</v>
      </c>
      <c r="F241" s="1" t="s">
        <v>66</v>
      </c>
      <c r="G241" s="1" t="s">
        <v>27</v>
      </c>
      <c r="H241" s="1" t="s">
        <v>4957</v>
      </c>
      <c r="I241" s="1" t="s">
        <v>4958</v>
      </c>
      <c r="J241" s="1" t="s">
        <v>4959</v>
      </c>
      <c r="K241" s="1" t="s">
        <v>4960</v>
      </c>
      <c r="L241" s="1">
        <v>-4.0</v>
      </c>
      <c r="M241" s="1">
        <v>0.00735</v>
      </c>
      <c r="N241" s="1">
        <v>11.720233333333333</v>
      </c>
      <c r="O241" s="1" t="s">
        <v>4121</v>
      </c>
      <c r="P241" s="1" t="s">
        <v>4961</v>
      </c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ht="15.75" hidden="1" customHeight="1">
      <c r="A242" s="1" t="s">
        <v>41</v>
      </c>
      <c r="B242" s="1" t="s">
        <v>88</v>
      </c>
      <c r="C242" s="1">
        <v>528.0</v>
      </c>
      <c r="D242" s="1">
        <v>0.0</v>
      </c>
      <c r="E242" s="1"/>
      <c r="F242" s="1" t="s">
        <v>26</v>
      </c>
      <c r="G242" s="1" t="s">
        <v>27</v>
      </c>
      <c r="H242" s="1" t="s">
        <v>4962</v>
      </c>
      <c r="I242" s="1" t="s">
        <v>4963</v>
      </c>
      <c r="J242" s="1" t="s">
        <v>4963</v>
      </c>
      <c r="K242" s="1"/>
      <c r="L242" s="1">
        <v>-4.0</v>
      </c>
      <c r="M242" s="1"/>
      <c r="N242" s="1">
        <v>15.2431</v>
      </c>
      <c r="O242" s="1" t="s">
        <v>4125</v>
      </c>
      <c r="P242" s="1" t="s">
        <v>4964</v>
      </c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ht="15.75" hidden="1" customHeight="1">
      <c r="A243" s="1" t="s">
        <v>41</v>
      </c>
      <c r="B243" s="1" t="s">
        <v>88</v>
      </c>
      <c r="C243" s="1">
        <v>1056.0</v>
      </c>
      <c r="D243" s="1">
        <v>0.0</v>
      </c>
      <c r="E243" s="1"/>
      <c r="F243" s="1" t="s">
        <v>26</v>
      </c>
      <c r="G243" s="1" t="s">
        <v>27</v>
      </c>
      <c r="H243" s="1" t="s">
        <v>4965</v>
      </c>
      <c r="I243" s="1" t="s">
        <v>4966</v>
      </c>
      <c r="J243" s="1" t="s">
        <v>4966</v>
      </c>
      <c r="K243" s="1"/>
      <c r="L243" s="1">
        <v>0.0</v>
      </c>
      <c r="M243" s="1"/>
      <c r="N243" s="1">
        <v>11.539116666666667</v>
      </c>
      <c r="O243" s="1" t="s">
        <v>4125</v>
      </c>
      <c r="P243" s="1" t="s">
        <v>4967</v>
      </c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ht="15.75" hidden="1" customHeight="1">
      <c r="A244" s="1" t="s">
        <v>32</v>
      </c>
      <c r="B244" s="1" t="s">
        <v>17</v>
      </c>
      <c r="C244" s="1">
        <v>707.0</v>
      </c>
      <c r="D244" s="1">
        <v>0.0</v>
      </c>
      <c r="E244" s="1" t="s">
        <v>4623</v>
      </c>
      <c r="F244" s="1" t="s">
        <v>66</v>
      </c>
      <c r="G244" s="1" t="s">
        <v>19</v>
      </c>
      <c r="H244" s="1" t="s">
        <v>4968</v>
      </c>
      <c r="I244" s="1" t="s">
        <v>4969</v>
      </c>
      <c r="J244" s="1" t="s">
        <v>4970</v>
      </c>
      <c r="K244" s="1" t="s">
        <v>4971</v>
      </c>
      <c r="L244" s="1">
        <v>-15.0</v>
      </c>
      <c r="M244" s="1">
        <v>0.02178333333333333</v>
      </c>
      <c r="N244" s="1">
        <v>9.821016666666667</v>
      </c>
      <c r="O244" s="1" t="s">
        <v>4121</v>
      </c>
      <c r="P244" s="1" t="s">
        <v>4972</v>
      </c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ht="15.75" hidden="1" customHeight="1">
      <c r="A245" s="1" t="s">
        <v>24</v>
      </c>
      <c r="B245" s="1" t="s">
        <v>88</v>
      </c>
      <c r="C245" s="1">
        <v>658.0</v>
      </c>
      <c r="D245" s="1">
        <v>0.0</v>
      </c>
      <c r="E245" s="1" t="s">
        <v>4446</v>
      </c>
      <c r="F245" s="1" t="s">
        <v>26</v>
      </c>
      <c r="G245" s="1" t="s">
        <v>27</v>
      </c>
      <c r="H245" s="1" t="s">
        <v>4973</v>
      </c>
      <c r="I245" s="1" t="s">
        <v>4974</v>
      </c>
      <c r="J245" s="1" t="s">
        <v>4974</v>
      </c>
      <c r="K245" s="1"/>
      <c r="L245" s="1">
        <v>-11.0</v>
      </c>
      <c r="M245" s="1"/>
      <c r="N245" s="1">
        <v>8.25085</v>
      </c>
      <c r="O245" s="1" t="s">
        <v>4125</v>
      </c>
      <c r="P245" s="1" t="s">
        <v>4975</v>
      </c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ht="15.75" hidden="1" customHeight="1">
      <c r="A246" s="1" t="s">
        <v>24</v>
      </c>
      <c r="B246" s="1" t="s">
        <v>88</v>
      </c>
      <c r="C246" s="1">
        <v>224.0</v>
      </c>
      <c r="D246" s="1">
        <v>0.0</v>
      </c>
      <c r="E246" s="1" t="s">
        <v>4976</v>
      </c>
      <c r="F246" s="1" t="s">
        <v>26</v>
      </c>
      <c r="G246" s="1" t="s">
        <v>27</v>
      </c>
      <c r="H246" s="1" t="s">
        <v>4977</v>
      </c>
      <c r="I246" s="1" t="s">
        <v>4978</v>
      </c>
      <c r="J246" s="1" t="s">
        <v>4978</v>
      </c>
      <c r="K246" s="1"/>
      <c r="L246" s="1">
        <v>-9.0</v>
      </c>
      <c r="M246" s="1"/>
      <c r="N246" s="1">
        <v>5.24855</v>
      </c>
      <c r="O246" s="1" t="s">
        <v>4125</v>
      </c>
      <c r="P246" s="1" t="s">
        <v>4979</v>
      </c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ht="15.75" customHeight="1">
      <c r="A247" s="1" t="s">
        <v>57</v>
      </c>
      <c r="B247" s="1" t="s">
        <v>17</v>
      </c>
      <c r="C247" s="1">
        <v>380.0</v>
      </c>
      <c r="D247" s="1">
        <v>0.0</v>
      </c>
      <c r="E247" s="1" t="s">
        <v>58</v>
      </c>
      <c r="F247" s="1" t="s">
        <v>26</v>
      </c>
      <c r="G247" s="1" t="s">
        <v>27</v>
      </c>
      <c r="H247" s="1" t="s">
        <v>4980</v>
      </c>
      <c r="I247" s="1" t="s">
        <v>4981</v>
      </c>
      <c r="J247" s="1" t="s">
        <v>4981</v>
      </c>
      <c r="K247" s="1"/>
      <c r="L247" s="1">
        <v>-9.0</v>
      </c>
      <c r="M247" s="1"/>
      <c r="N247" s="1">
        <v>5.341833333333334</v>
      </c>
      <c r="O247" s="1" t="s">
        <v>4125</v>
      </c>
      <c r="P247" s="1" t="s">
        <v>4982</v>
      </c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ht="15.75" hidden="1" customHeight="1">
      <c r="A248" s="1" t="s">
        <v>24</v>
      </c>
      <c r="B248" s="1" t="s">
        <v>88</v>
      </c>
      <c r="C248" s="1">
        <v>264.0</v>
      </c>
      <c r="D248" s="1">
        <v>0.0</v>
      </c>
      <c r="E248" s="1" t="s">
        <v>4446</v>
      </c>
      <c r="F248" s="1" t="s">
        <v>26</v>
      </c>
      <c r="G248" s="1" t="s">
        <v>27</v>
      </c>
      <c r="H248" s="1" t="s">
        <v>4983</v>
      </c>
      <c r="I248" s="1" t="s">
        <v>4984</v>
      </c>
      <c r="J248" s="1" t="s">
        <v>4984</v>
      </c>
      <c r="K248" s="1"/>
      <c r="L248" s="1">
        <v>-8.0</v>
      </c>
      <c r="M248" s="1"/>
      <c r="N248" s="1">
        <v>6.081883333333334</v>
      </c>
      <c r="O248" s="1" t="s">
        <v>4125</v>
      </c>
      <c r="P248" s="1" t="s">
        <v>404</v>
      </c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ht="15.75" hidden="1" customHeight="1">
      <c r="A249" s="1" t="s">
        <v>57</v>
      </c>
      <c r="B249" s="1" t="s">
        <v>17</v>
      </c>
      <c r="C249" s="2">
        <v>1204.0</v>
      </c>
      <c r="D249" s="1">
        <v>0.0</v>
      </c>
      <c r="E249" s="1" t="s">
        <v>58</v>
      </c>
      <c r="F249" s="1" t="s">
        <v>26</v>
      </c>
      <c r="G249" s="1" t="s">
        <v>27</v>
      </c>
      <c r="H249" s="1" t="s">
        <v>4985</v>
      </c>
      <c r="I249" s="1" t="s">
        <v>4986</v>
      </c>
      <c r="J249" s="1" t="s">
        <v>4986</v>
      </c>
      <c r="K249" s="1"/>
      <c r="L249" s="1">
        <v>-7.0</v>
      </c>
      <c r="M249" s="1"/>
      <c r="N249" s="1">
        <v>12.568483333333333</v>
      </c>
      <c r="O249" s="1" t="s">
        <v>4125</v>
      </c>
      <c r="P249" s="1" t="s">
        <v>4987</v>
      </c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ht="15.75" hidden="1" customHeight="1">
      <c r="A250" s="1" t="s">
        <v>32</v>
      </c>
      <c r="B250" s="1" t="s">
        <v>17</v>
      </c>
      <c r="C250" s="1">
        <v>309.0</v>
      </c>
      <c r="D250" s="1">
        <v>0.0</v>
      </c>
      <c r="E250" s="1" t="s">
        <v>4623</v>
      </c>
      <c r="F250" s="1" t="s">
        <v>66</v>
      </c>
      <c r="G250" s="1" t="s">
        <v>19</v>
      </c>
      <c r="H250" s="1" t="s">
        <v>4988</v>
      </c>
      <c r="I250" s="1" t="s">
        <v>4989</v>
      </c>
      <c r="J250" s="1" t="s">
        <v>4990</v>
      </c>
      <c r="K250" s="1" t="s">
        <v>4991</v>
      </c>
      <c r="L250" s="1">
        <v>-12.0</v>
      </c>
      <c r="M250" s="1">
        <v>0.007733333333333333</v>
      </c>
      <c r="N250" s="1">
        <v>6.683516666666667</v>
      </c>
      <c r="O250" s="1" t="s">
        <v>4121</v>
      </c>
      <c r="P250" s="1" t="s">
        <v>4122</v>
      </c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ht="15.75" hidden="1" customHeight="1">
      <c r="A251" s="1" t="s">
        <v>41</v>
      </c>
      <c r="B251" s="1" t="s">
        <v>88</v>
      </c>
      <c r="C251" s="1">
        <v>528.0</v>
      </c>
      <c r="D251" s="1">
        <v>0.0</v>
      </c>
      <c r="E251" s="1"/>
      <c r="F251" s="1" t="s">
        <v>26</v>
      </c>
      <c r="G251" s="1" t="s">
        <v>27</v>
      </c>
      <c r="H251" s="1" t="s">
        <v>4992</v>
      </c>
      <c r="I251" s="1" t="s">
        <v>4993</v>
      </c>
      <c r="J251" s="1" t="s">
        <v>4993</v>
      </c>
      <c r="K251" s="1"/>
      <c r="L251" s="1">
        <v>-13.0</v>
      </c>
      <c r="M251" s="1"/>
      <c r="N251" s="1">
        <v>5.900166666666666</v>
      </c>
      <c r="O251" s="1" t="s">
        <v>4125</v>
      </c>
      <c r="P251" s="1" t="s">
        <v>4994</v>
      </c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ht="15.75" hidden="1" customHeight="1">
      <c r="A252" s="1" t="s">
        <v>32</v>
      </c>
      <c r="B252" s="1" t="s">
        <v>17</v>
      </c>
      <c r="C252" s="1">
        <v>494.0</v>
      </c>
      <c r="D252" s="1">
        <v>124.0</v>
      </c>
      <c r="E252" s="1"/>
      <c r="F252" s="1" t="s">
        <v>18</v>
      </c>
      <c r="G252" s="1" t="s">
        <v>19</v>
      </c>
      <c r="H252" s="1" t="s">
        <v>4995</v>
      </c>
      <c r="I252" s="1" t="s">
        <v>4996</v>
      </c>
      <c r="J252" s="1" t="s">
        <v>4643</v>
      </c>
      <c r="K252" s="1"/>
      <c r="L252" s="1">
        <v>689.0</v>
      </c>
      <c r="M252" s="1"/>
      <c r="N252" s="1">
        <v>78.08301666666667</v>
      </c>
      <c r="O252" s="1" t="s">
        <v>4121</v>
      </c>
      <c r="P252" s="1" t="s">
        <v>4997</v>
      </c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ht="15.75" hidden="1" customHeight="1">
      <c r="A253" s="1" t="s">
        <v>32</v>
      </c>
      <c r="B253" s="1" t="s">
        <v>17</v>
      </c>
      <c r="C253" s="1">
        <v>301.0</v>
      </c>
      <c r="D253" s="1">
        <v>18.0</v>
      </c>
      <c r="E253" s="1" t="s">
        <v>4281</v>
      </c>
      <c r="F253" s="1" t="s">
        <v>66</v>
      </c>
      <c r="G253" s="1" t="s">
        <v>27</v>
      </c>
      <c r="H253" s="1" t="s">
        <v>4998</v>
      </c>
      <c r="I253" s="1" t="s">
        <v>4999</v>
      </c>
      <c r="J253" s="1" t="s">
        <v>5000</v>
      </c>
      <c r="K253" s="1" t="s">
        <v>5001</v>
      </c>
      <c r="L253" s="1">
        <v>-12.0</v>
      </c>
      <c r="M253" s="1">
        <v>0.00865</v>
      </c>
      <c r="N253" s="1">
        <v>12.257216666666666</v>
      </c>
      <c r="O253" s="1" t="s">
        <v>4121</v>
      </c>
      <c r="P253" s="1" t="s">
        <v>5002</v>
      </c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ht="15.75" hidden="1" customHeight="1">
      <c r="A254" s="1" t="s">
        <v>32</v>
      </c>
      <c r="B254" s="1" t="s">
        <v>17</v>
      </c>
      <c r="C254" s="1">
        <v>355.0</v>
      </c>
      <c r="D254" s="1">
        <v>89.0</v>
      </c>
      <c r="E254" s="1"/>
      <c r="F254" s="1" t="s">
        <v>18</v>
      </c>
      <c r="G254" s="1" t="s">
        <v>33</v>
      </c>
      <c r="H254" s="1" t="s">
        <v>5003</v>
      </c>
      <c r="I254" s="1" t="s">
        <v>5004</v>
      </c>
      <c r="J254" s="1" t="s">
        <v>4643</v>
      </c>
      <c r="K254" s="1"/>
      <c r="L254" s="1">
        <v>770.0</v>
      </c>
      <c r="M254" s="1"/>
      <c r="N254" s="1">
        <v>18.396866666666668</v>
      </c>
      <c r="O254" s="1" t="s">
        <v>4121</v>
      </c>
      <c r="P254" s="1" t="s">
        <v>5005</v>
      </c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ht="15.75" hidden="1" customHeight="1">
      <c r="A255" s="1" t="s">
        <v>32</v>
      </c>
      <c r="B255" s="1" t="s">
        <v>17</v>
      </c>
      <c r="C255" s="1">
        <v>561.0</v>
      </c>
      <c r="D255" s="1">
        <v>106.0</v>
      </c>
      <c r="E255" s="1"/>
      <c r="F255" s="1" t="s">
        <v>18</v>
      </c>
      <c r="G255" s="1" t="s">
        <v>27</v>
      </c>
      <c r="H255" s="1" t="s">
        <v>5006</v>
      </c>
      <c r="I255" s="1" t="s">
        <v>5007</v>
      </c>
      <c r="J255" s="1" t="s">
        <v>4643</v>
      </c>
      <c r="K255" s="1"/>
      <c r="L255" s="1">
        <v>767.0</v>
      </c>
      <c r="M255" s="1"/>
      <c r="N255" s="1">
        <v>15.259766666666666</v>
      </c>
      <c r="O255" s="1" t="s">
        <v>4121</v>
      </c>
      <c r="P255" s="1" t="s">
        <v>5008</v>
      </c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ht="15.75" customHeight="1">
      <c r="A256" s="1" t="s">
        <v>57</v>
      </c>
      <c r="B256" s="1" t="s">
        <v>17</v>
      </c>
      <c r="C256" s="1">
        <v>329.0</v>
      </c>
      <c r="D256" s="1">
        <v>0.0</v>
      </c>
      <c r="E256" s="1" t="s">
        <v>58</v>
      </c>
      <c r="F256" s="1" t="s">
        <v>26</v>
      </c>
      <c r="G256" s="1" t="s">
        <v>27</v>
      </c>
      <c r="H256" s="1" t="s">
        <v>5009</v>
      </c>
      <c r="I256" s="1" t="s">
        <v>5010</v>
      </c>
      <c r="J256" s="1" t="s">
        <v>5010</v>
      </c>
      <c r="K256" s="1"/>
      <c r="L256" s="1">
        <v>-3.0</v>
      </c>
      <c r="M256" s="1"/>
      <c r="N256" s="1">
        <v>11.636033333333334</v>
      </c>
      <c r="O256" s="1" t="s">
        <v>4125</v>
      </c>
      <c r="P256" s="1" t="s">
        <v>5011</v>
      </c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ht="15.75" hidden="1" customHeight="1">
      <c r="A257" s="1" t="s">
        <v>57</v>
      </c>
      <c r="B257" s="1" t="s">
        <v>17</v>
      </c>
      <c r="C257" s="1">
        <v>368.0</v>
      </c>
      <c r="D257" s="1">
        <v>0.0</v>
      </c>
      <c r="E257" s="1" t="s">
        <v>58</v>
      </c>
      <c r="F257" s="1" t="s">
        <v>26</v>
      </c>
      <c r="G257" s="1" t="s">
        <v>27</v>
      </c>
      <c r="H257" s="1" t="s">
        <v>5012</v>
      </c>
      <c r="I257" s="1" t="s">
        <v>5013</v>
      </c>
      <c r="J257" s="1" t="s">
        <v>5013</v>
      </c>
      <c r="K257" s="1"/>
      <c r="L257" s="1">
        <v>-3.0</v>
      </c>
      <c r="M257" s="1"/>
      <c r="N257" s="1">
        <v>11.164733333333333</v>
      </c>
      <c r="O257" s="1" t="s">
        <v>4125</v>
      </c>
      <c r="P257" s="1" t="s">
        <v>5014</v>
      </c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ht="15.75" hidden="1" customHeight="1">
      <c r="A258" s="1" t="s">
        <v>24</v>
      </c>
      <c r="B258" s="1" t="s">
        <v>88</v>
      </c>
      <c r="C258" s="1">
        <v>299.0</v>
      </c>
      <c r="D258" s="1">
        <v>0.0</v>
      </c>
      <c r="E258" s="1" t="s">
        <v>2741</v>
      </c>
      <c r="F258" s="1" t="s">
        <v>26</v>
      </c>
      <c r="G258" s="1" t="s">
        <v>27</v>
      </c>
      <c r="H258" s="1" t="s">
        <v>5015</v>
      </c>
      <c r="I258" s="1" t="s">
        <v>5016</v>
      </c>
      <c r="J258" s="1" t="s">
        <v>5016</v>
      </c>
      <c r="K258" s="1"/>
      <c r="L258" s="1">
        <v>-8.0</v>
      </c>
      <c r="M258" s="1"/>
      <c r="N258" s="1">
        <v>6.9675</v>
      </c>
      <c r="O258" s="1" t="s">
        <v>4125</v>
      </c>
      <c r="P258" s="1" t="s">
        <v>5017</v>
      </c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ht="15.75" hidden="1" customHeight="1">
      <c r="A259" s="1" t="s">
        <v>57</v>
      </c>
      <c r="B259" s="1" t="s">
        <v>17</v>
      </c>
      <c r="C259" s="1">
        <v>356.0</v>
      </c>
      <c r="D259" s="1">
        <v>0.0</v>
      </c>
      <c r="E259" s="1" t="s">
        <v>58</v>
      </c>
      <c r="F259" s="1" t="s">
        <v>26</v>
      </c>
      <c r="G259" s="1" t="s">
        <v>27</v>
      </c>
      <c r="H259" s="1" t="s">
        <v>5018</v>
      </c>
      <c r="I259" s="1" t="s">
        <v>5019</v>
      </c>
      <c r="J259" s="1" t="s">
        <v>5019</v>
      </c>
      <c r="K259" s="1"/>
      <c r="L259" s="1">
        <v>-5.0</v>
      </c>
      <c r="M259" s="1"/>
      <c r="N259" s="1">
        <v>9.5613</v>
      </c>
      <c r="O259" s="1" t="s">
        <v>4125</v>
      </c>
      <c r="P259" s="1" t="s">
        <v>5020</v>
      </c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ht="15.75" hidden="1" customHeight="1">
      <c r="A260" s="1" t="s">
        <v>41</v>
      </c>
      <c r="B260" s="1" t="s">
        <v>88</v>
      </c>
      <c r="C260" s="1">
        <v>553.0</v>
      </c>
      <c r="D260" s="1">
        <v>0.0</v>
      </c>
      <c r="E260" s="1"/>
      <c r="F260" s="1" t="s">
        <v>26</v>
      </c>
      <c r="G260" s="1" t="s">
        <v>27</v>
      </c>
      <c r="H260" s="1" t="s">
        <v>5021</v>
      </c>
      <c r="I260" s="1" t="s">
        <v>5022</v>
      </c>
      <c r="J260" s="1" t="s">
        <v>5022</v>
      </c>
      <c r="K260" s="1"/>
      <c r="L260" s="1">
        <v>-7.0</v>
      </c>
      <c r="M260" s="1"/>
      <c r="N260" s="1">
        <v>11.878216666666667</v>
      </c>
      <c r="O260" s="1" t="s">
        <v>4125</v>
      </c>
      <c r="P260" s="1" t="s">
        <v>5023</v>
      </c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ht="15.75" hidden="1" customHeight="1">
      <c r="A261" s="1" t="s">
        <v>32</v>
      </c>
      <c r="B261" s="1" t="s">
        <v>17</v>
      </c>
      <c r="C261" s="1">
        <v>1296.0</v>
      </c>
      <c r="D261" s="1">
        <v>0.0</v>
      </c>
      <c r="E261" s="1" t="s">
        <v>4116</v>
      </c>
      <c r="F261" s="1" t="s">
        <v>66</v>
      </c>
      <c r="G261" s="1" t="s">
        <v>27</v>
      </c>
      <c r="H261" s="1" t="s">
        <v>5024</v>
      </c>
      <c r="I261" s="1" t="s">
        <v>5025</v>
      </c>
      <c r="J261" s="1" t="s">
        <v>5026</v>
      </c>
      <c r="K261" s="1" t="s">
        <v>5027</v>
      </c>
      <c r="L261" s="1">
        <v>-11.0</v>
      </c>
      <c r="M261" s="1">
        <v>0.0064333333333333334</v>
      </c>
      <c r="N261" s="1">
        <v>11.996933333333333</v>
      </c>
      <c r="O261" s="1" t="s">
        <v>4121</v>
      </c>
      <c r="P261" s="1" t="s">
        <v>5028</v>
      </c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ht="15.75" hidden="1" customHeight="1">
      <c r="A262" s="1" t="s">
        <v>32</v>
      </c>
      <c r="B262" s="1" t="s">
        <v>17</v>
      </c>
      <c r="C262" s="1">
        <v>329.0</v>
      </c>
      <c r="D262" s="1">
        <v>70.0</v>
      </c>
      <c r="E262" s="1"/>
      <c r="F262" s="1" t="s">
        <v>18</v>
      </c>
      <c r="G262" s="1" t="s">
        <v>27</v>
      </c>
      <c r="H262" s="1" t="s">
        <v>5029</v>
      </c>
      <c r="I262" s="1" t="s">
        <v>5030</v>
      </c>
      <c r="J262" s="1" t="s">
        <v>4643</v>
      </c>
      <c r="K262" s="1"/>
      <c r="L262" s="1">
        <v>821.0</v>
      </c>
      <c r="M262" s="1"/>
      <c r="N262" s="1">
        <v>10.211816666666667</v>
      </c>
      <c r="O262" s="1" t="s">
        <v>4121</v>
      </c>
      <c r="P262" s="1" t="s">
        <v>5031</v>
      </c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ht="15.75" hidden="1" customHeight="1">
      <c r="A263" s="1" t="s">
        <v>32</v>
      </c>
      <c r="B263" s="1" t="s">
        <v>17</v>
      </c>
      <c r="C263" s="1">
        <v>279.0</v>
      </c>
      <c r="D263" s="1">
        <v>70.0</v>
      </c>
      <c r="E263" s="1"/>
      <c r="F263" s="1" t="s">
        <v>18</v>
      </c>
      <c r="G263" s="1" t="s">
        <v>19</v>
      </c>
      <c r="H263" s="1" t="s">
        <v>5032</v>
      </c>
      <c r="I263" s="1" t="s">
        <v>5033</v>
      </c>
      <c r="J263" s="1" t="s">
        <v>4643</v>
      </c>
      <c r="K263" s="1"/>
      <c r="L263" s="1">
        <v>824.0</v>
      </c>
      <c r="M263" s="1"/>
      <c r="N263" s="1">
        <v>14.339083333333333</v>
      </c>
      <c r="O263" s="1" t="s">
        <v>4121</v>
      </c>
      <c r="P263" s="1" t="s">
        <v>5034</v>
      </c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ht="15.75" hidden="1" customHeight="1">
      <c r="A264" s="1" t="s">
        <v>57</v>
      </c>
      <c r="B264" s="1" t="s">
        <v>17</v>
      </c>
      <c r="C264" s="1">
        <v>436.0</v>
      </c>
      <c r="D264" s="1">
        <v>0.0</v>
      </c>
      <c r="E264" s="1" t="s">
        <v>58</v>
      </c>
      <c r="F264" s="1" t="s">
        <v>26</v>
      </c>
      <c r="G264" s="1" t="s">
        <v>27</v>
      </c>
      <c r="H264" s="1" t="s">
        <v>5035</v>
      </c>
      <c r="I264" s="1" t="s">
        <v>5036</v>
      </c>
      <c r="J264" s="1" t="s">
        <v>5036</v>
      </c>
      <c r="K264" s="1"/>
      <c r="L264" s="1">
        <v>0.0</v>
      </c>
      <c r="M264" s="1"/>
      <c r="N264" s="1">
        <v>14.67025</v>
      </c>
      <c r="O264" s="1" t="s">
        <v>4125</v>
      </c>
      <c r="P264" s="1" t="s">
        <v>5037</v>
      </c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ht="15.75" hidden="1" customHeight="1">
      <c r="A265" s="1" t="s">
        <v>57</v>
      </c>
      <c r="B265" s="1" t="s">
        <v>17</v>
      </c>
      <c r="C265" s="2">
        <v>294.0</v>
      </c>
      <c r="D265" s="1">
        <v>0.0</v>
      </c>
      <c r="E265" s="1" t="s">
        <v>58</v>
      </c>
      <c r="F265" s="1" t="s">
        <v>26</v>
      </c>
      <c r="G265" s="1" t="s">
        <v>27</v>
      </c>
      <c r="H265" s="1" t="s">
        <v>5038</v>
      </c>
      <c r="I265" s="1" t="s">
        <v>5039</v>
      </c>
      <c r="J265" s="1" t="s">
        <v>5039</v>
      </c>
      <c r="K265" s="1"/>
      <c r="L265" s="1">
        <v>-6.0</v>
      </c>
      <c r="M265" s="1"/>
      <c r="N265" s="1">
        <v>8.859216666666667</v>
      </c>
      <c r="O265" s="1" t="s">
        <v>4125</v>
      </c>
      <c r="P265" s="1" t="s">
        <v>5040</v>
      </c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ht="15.75" hidden="1" customHeight="1">
      <c r="A266" s="1" t="s">
        <v>32</v>
      </c>
      <c r="B266" s="1" t="s">
        <v>17</v>
      </c>
      <c r="C266" s="1">
        <v>494.0</v>
      </c>
      <c r="D266" s="1">
        <v>124.0</v>
      </c>
      <c r="E266" s="1"/>
      <c r="F266" s="1" t="s">
        <v>18</v>
      </c>
      <c r="G266" s="1" t="s">
        <v>33</v>
      </c>
      <c r="H266" s="1" t="s">
        <v>5041</v>
      </c>
      <c r="I266" s="1" t="s">
        <v>5042</v>
      </c>
      <c r="J266" s="1" t="s">
        <v>4643</v>
      </c>
      <c r="K266" s="1"/>
      <c r="L266" s="1">
        <v>837.0</v>
      </c>
      <c r="M266" s="1"/>
      <c r="N266" s="1">
        <v>9.168316666666666</v>
      </c>
      <c r="O266" s="1" t="s">
        <v>4121</v>
      </c>
      <c r="P266" s="1" t="s">
        <v>5043</v>
      </c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ht="15.75" hidden="1" customHeight="1">
      <c r="A267" s="1" t="s">
        <v>16</v>
      </c>
      <c r="B267" s="1" t="s">
        <v>17</v>
      </c>
      <c r="C267" s="1">
        <v>249.0</v>
      </c>
      <c r="D267" s="1">
        <v>0.0</v>
      </c>
      <c r="E267" s="1"/>
      <c r="F267" s="1" t="s">
        <v>18</v>
      </c>
      <c r="G267" s="1" t="s">
        <v>19</v>
      </c>
      <c r="H267" s="1" t="s">
        <v>5044</v>
      </c>
      <c r="I267" s="1" t="s">
        <v>5045</v>
      </c>
      <c r="J267" s="1" t="s">
        <v>4643</v>
      </c>
      <c r="K267" s="1"/>
      <c r="L267" s="1">
        <v>872.0</v>
      </c>
      <c r="M267" s="1"/>
      <c r="N267" s="1">
        <v>2.6817166666666665</v>
      </c>
      <c r="O267" s="1" t="s">
        <v>22</v>
      </c>
      <c r="P267" s="1" t="s">
        <v>5046</v>
      </c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ht="15.75" hidden="1" customHeight="1">
      <c r="A268" s="1" t="s">
        <v>57</v>
      </c>
      <c r="B268" s="1" t="s">
        <v>17</v>
      </c>
      <c r="C268" s="1">
        <v>498.0</v>
      </c>
      <c r="D268" s="1">
        <v>0.0</v>
      </c>
      <c r="E268" s="1" t="s">
        <v>58</v>
      </c>
      <c r="F268" s="1" t="s">
        <v>26</v>
      </c>
      <c r="G268" s="1" t="s">
        <v>27</v>
      </c>
      <c r="H268" s="1" t="s">
        <v>5047</v>
      </c>
      <c r="I268" s="1" t="s">
        <v>5048</v>
      </c>
      <c r="J268" s="1" t="s">
        <v>5048</v>
      </c>
      <c r="K268" s="1"/>
      <c r="L268" s="1">
        <v>-7.0</v>
      </c>
      <c r="M268" s="1"/>
      <c r="N268" s="1">
        <v>7.099866666666666</v>
      </c>
      <c r="O268" s="1" t="s">
        <v>4125</v>
      </c>
      <c r="P268" s="1" t="s">
        <v>5049</v>
      </c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ht="15.75" hidden="1" customHeight="1">
      <c r="A269" s="1" t="s">
        <v>24</v>
      </c>
      <c r="B269" s="1" t="s">
        <v>88</v>
      </c>
      <c r="C269" s="1">
        <v>329.0</v>
      </c>
      <c r="D269" s="1">
        <v>0.0</v>
      </c>
      <c r="E269" s="1" t="s">
        <v>1304</v>
      </c>
      <c r="F269" s="1" t="s">
        <v>26</v>
      </c>
      <c r="G269" s="1" t="s">
        <v>27</v>
      </c>
      <c r="H269" s="1" t="s">
        <v>5050</v>
      </c>
      <c r="I269" s="1" t="s">
        <v>5051</v>
      </c>
      <c r="J269" s="1" t="s">
        <v>5051</v>
      </c>
      <c r="K269" s="1"/>
      <c r="L269" s="1">
        <v>-7.0</v>
      </c>
      <c r="M269" s="1"/>
      <c r="N269" s="1">
        <v>7.9757</v>
      </c>
      <c r="O269" s="1" t="s">
        <v>4125</v>
      </c>
      <c r="P269" s="1" t="s">
        <v>5052</v>
      </c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ht="15.75" hidden="1" customHeight="1">
      <c r="A270" s="1" t="s">
        <v>41</v>
      </c>
      <c r="B270" s="1" t="s">
        <v>88</v>
      </c>
      <c r="C270" s="1">
        <v>264.0</v>
      </c>
      <c r="D270" s="1">
        <v>0.0</v>
      </c>
      <c r="E270" s="1"/>
      <c r="F270" s="1" t="s">
        <v>26</v>
      </c>
      <c r="G270" s="1" t="s">
        <v>27</v>
      </c>
      <c r="H270" s="1" t="s">
        <v>5053</v>
      </c>
      <c r="I270" s="1" t="s">
        <v>5054</v>
      </c>
      <c r="J270" s="1" t="s">
        <v>5054</v>
      </c>
      <c r="K270" s="1"/>
      <c r="L270" s="1">
        <v>-4.0</v>
      </c>
      <c r="M270" s="1"/>
      <c r="N270" s="1">
        <v>10.11525</v>
      </c>
      <c r="O270" s="1" t="s">
        <v>4125</v>
      </c>
      <c r="P270" s="1" t="s">
        <v>5055</v>
      </c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ht="15.75" hidden="1" customHeight="1">
      <c r="A271" s="1" t="s">
        <v>24</v>
      </c>
      <c r="B271" s="1" t="s">
        <v>88</v>
      </c>
      <c r="C271" s="1">
        <v>528.0</v>
      </c>
      <c r="D271" s="1">
        <v>0.0</v>
      </c>
      <c r="E271" s="1" t="s">
        <v>5056</v>
      </c>
      <c r="F271" s="1" t="s">
        <v>26</v>
      </c>
      <c r="G271" s="1" t="s">
        <v>27</v>
      </c>
      <c r="H271" s="1" t="s">
        <v>5057</v>
      </c>
      <c r="I271" s="1" t="s">
        <v>5058</v>
      </c>
      <c r="J271" s="1" t="s">
        <v>5058</v>
      </c>
      <c r="K271" s="1"/>
      <c r="L271" s="1">
        <v>-7.0</v>
      </c>
      <c r="M271" s="1"/>
      <c r="N271" s="1">
        <v>12.17775</v>
      </c>
      <c r="O271" s="1" t="s">
        <v>4125</v>
      </c>
      <c r="P271" s="1" t="s">
        <v>5059</v>
      </c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ht="15.75" hidden="1" customHeight="1">
      <c r="A272" s="1" t="s">
        <v>41</v>
      </c>
      <c r="B272" s="1" t="s">
        <v>88</v>
      </c>
      <c r="C272" s="2">
        <v>658.0</v>
      </c>
      <c r="D272" s="1">
        <v>0.0</v>
      </c>
      <c r="E272" s="1"/>
      <c r="F272" s="1" t="s">
        <v>26</v>
      </c>
      <c r="G272" s="1" t="s">
        <v>27</v>
      </c>
      <c r="H272" s="1" t="s">
        <v>5060</v>
      </c>
      <c r="I272" s="1" t="s">
        <v>5061</v>
      </c>
      <c r="J272" s="1" t="s">
        <v>5061</v>
      </c>
      <c r="K272" s="1"/>
      <c r="L272" s="1">
        <v>-9.0</v>
      </c>
      <c r="M272" s="1"/>
      <c r="N272" s="1">
        <v>10.698933333333333</v>
      </c>
      <c r="O272" s="1" t="s">
        <v>4125</v>
      </c>
      <c r="P272" s="1" t="s">
        <v>5062</v>
      </c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ht="15.75" hidden="1" customHeight="1">
      <c r="A273" s="1" t="s">
        <v>41</v>
      </c>
      <c r="B273" s="1" t="s">
        <v>88</v>
      </c>
      <c r="C273" s="1">
        <v>658.0</v>
      </c>
      <c r="D273" s="1">
        <v>0.0</v>
      </c>
      <c r="E273" s="1"/>
      <c r="F273" s="1" t="s">
        <v>26</v>
      </c>
      <c r="G273" s="1" t="s">
        <v>27</v>
      </c>
      <c r="H273" s="1" t="s">
        <v>5063</v>
      </c>
      <c r="I273" s="1" t="s">
        <v>5064</v>
      </c>
      <c r="J273" s="1" t="s">
        <v>5064</v>
      </c>
      <c r="K273" s="1"/>
      <c r="L273" s="1">
        <v>-12.0</v>
      </c>
      <c r="M273" s="1"/>
      <c r="N273" s="1">
        <v>7.3594</v>
      </c>
      <c r="O273" s="1" t="s">
        <v>4125</v>
      </c>
      <c r="P273" s="1" t="s">
        <v>5065</v>
      </c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ht="15.75" hidden="1" customHeight="1">
      <c r="A274" s="1" t="s">
        <v>16</v>
      </c>
      <c r="B274" s="1" t="s">
        <v>17</v>
      </c>
      <c r="C274" s="1">
        <v>249.0</v>
      </c>
      <c r="D274" s="1">
        <v>0.0</v>
      </c>
      <c r="E274" s="1"/>
      <c r="F274" s="1" t="s">
        <v>18</v>
      </c>
      <c r="G274" s="1" t="s">
        <v>19</v>
      </c>
      <c r="H274" s="1" t="s">
        <v>5066</v>
      </c>
      <c r="I274" s="1" t="s">
        <v>5067</v>
      </c>
      <c r="J274" s="1" t="s">
        <v>4643</v>
      </c>
      <c r="K274" s="1"/>
      <c r="L274" s="1">
        <v>913.0</v>
      </c>
      <c r="M274" s="1"/>
      <c r="N274" s="1">
        <v>7.592866666666667</v>
      </c>
      <c r="O274" s="1" t="s">
        <v>22</v>
      </c>
      <c r="P274" s="1" t="s">
        <v>5068</v>
      </c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ht="15.75" hidden="1" customHeight="1">
      <c r="A275" s="1" t="s">
        <v>16</v>
      </c>
      <c r="B275" s="1" t="s">
        <v>17</v>
      </c>
      <c r="C275" s="1">
        <v>249.0</v>
      </c>
      <c r="D275" s="1">
        <v>0.0</v>
      </c>
      <c r="E275" s="1"/>
      <c r="F275" s="1" t="s">
        <v>18</v>
      </c>
      <c r="G275" s="1" t="s">
        <v>19</v>
      </c>
      <c r="H275" s="1" t="s">
        <v>5069</v>
      </c>
      <c r="I275" s="1" t="s">
        <v>5070</v>
      </c>
      <c r="J275" s="1" t="s">
        <v>4643</v>
      </c>
      <c r="K275" s="1"/>
      <c r="L275" s="1">
        <v>913.0</v>
      </c>
      <c r="M275" s="1"/>
      <c r="N275" s="1">
        <v>8.101066666666666</v>
      </c>
      <c r="O275" s="1" t="s">
        <v>22</v>
      </c>
      <c r="P275" s="1" t="s">
        <v>5071</v>
      </c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ht="15.75" hidden="1" customHeight="1">
      <c r="A276" s="1" t="s">
        <v>24</v>
      </c>
      <c r="B276" s="1" t="s">
        <v>88</v>
      </c>
      <c r="C276" s="1">
        <v>633.0</v>
      </c>
      <c r="D276" s="1">
        <v>0.0</v>
      </c>
      <c r="E276" s="1" t="s">
        <v>4484</v>
      </c>
      <c r="F276" s="1" t="s">
        <v>26</v>
      </c>
      <c r="G276" s="1" t="s">
        <v>27</v>
      </c>
      <c r="H276" s="1" t="s">
        <v>5072</v>
      </c>
      <c r="I276" s="1" t="s">
        <v>5073</v>
      </c>
      <c r="J276" s="1" t="s">
        <v>5073</v>
      </c>
      <c r="K276" s="1"/>
      <c r="L276" s="1">
        <v>-11.0</v>
      </c>
      <c r="M276" s="1"/>
      <c r="N276" s="1">
        <v>8.496866666666667</v>
      </c>
      <c r="O276" s="1" t="s">
        <v>4125</v>
      </c>
      <c r="P276" s="1" t="s">
        <v>5074</v>
      </c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ht="15.75" hidden="1" customHeight="1">
      <c r="A277" s="1" t="s">
        <v>41</v>
      </c>
      <c r="B277" s="1" t="s">
        <v>88</v>
      </c>
      <c r="C277" s="1">
        <v>379.0</v>
      </c>
      <c r="D277" s="1">
        <v>0.0</v>
      </c>
      <c r="E277" s="1"/>
      <c r="F277" s="1" t="s">
        <v>26</v>
      </c>
      <c r="G277" s="1" t="s">
        <v>27</v>
      </c>
      <c r="H277" s="1" t="s">
        <v>5075</v>
      </c>
      <c r="I277" s="1" t="s">
        <v>5076</v>
      </c>
      <c r="J277" s="1" t="s">
        <v>5076</v>
      </c>
      <c r="K277" s="1"/>
      <c r="L277" s="1">
        <v>-8.0</v>
      </c>
      <c r="M277" s="1"/>
      <c r="N277" s="1">
        <v>6.824166666666667</v>
      </c>
      <c r="O277" s="1" t="s">
        <v>4125</v>
      </c>
      <c r="P277" s="1" t="s">
        <v>5077</v>
      </c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ht="15.75" customHeight="1">
      <c r="A278" s="1" t="s">
        <v>57</v>
      </c>
      <c r="B278" s="1" t="s">
        <v>17</v>
      </c>
      <c r="C278" s="1">
        <v>583.0</v>
      </c>
      <c r="D278" s="1">
        <v>0.0</v>
      </c>
      <c r="E278" s="1" t="s">
        <v>58</v>
      </c>
      <c r="F278" s="1" t="s">
        <v>26</v>
      </c>
      <c r="G278" s="1" t="s">
        <v>27</v>
      </c>
      <c r="H278" s="1" t="s">
        <v>5078</v>
      </c>
      <c r="I278" s="1" t="s">
        <v>5079</v>
      </c>
      <c r="J278" s="1" t="s">
        <v>5079</v>
      </c>
      <c r="K278" s="1"/>
      <c r="L278" s="1">
        <v>-9.0</v>
      </c>
      <c r="M278" s="1"/>
      <c r="N278" s="1">
        <v>10.348383333333333</v>
      </c>
      <c r="O278" s="1" t="s">
        <v>4125</v>
      </c>
      <c r="P278" s="1" t="s">
        <v>5080</v>
      </c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ht="15.75" hidden="1" customHeight="1">
      <c r="A279" s="1" t="s">
        <v>41</v>
      </c>
      <c r="B279" s="1" t="s">
        <v>88</v>
      </c>
      <c r="C279" s="1">
        <v>264.0</v>
      </c>
      <c r="D279" s="1">
        <v>0.0</v>
      </c>
      <c r="E279" s="1"/>
      <c r="F279" s="1" t="s">
        <v>26</v>
      </c>
      <c r="G279" s="1" t="s">
        <v>27</v>
      </c>
      <c r="H279" s="1" t="s">
        <v>5081</v>
      </c>
      <c r="I279" s="1" t="s">
        <v>5082</v>
      </c>
      <c r="J279" s="1" t="s">
        <v>5082</v>
      </c>
      <c r="K279" s="1"/>
      <c r="L279" s="1">
        <v>-5.0</v>
      </c>
      <c r="M279" s="1"/>
      <c r="N279" s="1">
        <v>9.4541</v>
      </c>
      <c r="O279" s="1" t="s">
        <v>4125</v>
      </c>
      <c r="P279" s="1" t="s">
        <v>5083</v>
      </c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ht="15.75" hidden="1" customHeight="1">
      <c r="A280" s="1" t="s">
        <v>41</v>
      </c>
      <c r="B280" s="1" t="s">
        <v>88</v>
      </c>
      <c r="C280" s="1">
        <v>508.0</v>
      </c>
      <c r="D280" s="1">
        <v>0.0</v>
      </c>
      <c r="E280" s="1"/>
      <c r="F280" s="1" t="s">
        <v>26</v>
      </c>
      <c r="G280" s="1" t="s">
        <v>27</v>
      </c>
      <c r="H280" s="1" t="s">
        <v>5084</v>
      </c>
      <c r="I280" s="1" t="s">
        <v>5085</v>
      </c>
      <c r="J280" s="1" t="s">
        <v>5085</v>
      </c>
      <c r="K280" s="1"/>
      <c r="L280" s="1">
        <v>0.0</v>
      </c>
      <c r="M280" s="1"/>
      <c r="N280" s="1">
        <v>18.144783333333333</v>
      </c>
      <c r="O280" s="1" t="s">
        <v>4125</v>
      </c>
      <c r="P280" s="1" t="s">
        <v>5086</v>
      </c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ht="15.75" hidden="1" customHeight="1">
      <c r="A281" s="1" t="s">
        <v>32</v>
      </c>
      <c r="B281" s="1" t="s">
        <v>17</v>
      </c>
      <c r="C281" s="1">
        <v>269.0</v>
      </c>
      <c r="D281" s="1">
        <v>0.0</v>
      </c>
      <c r="E281" s="1" t="s">
        <v>4116</v>
      </c>
      <c r="F281" s="1" t="s">
        <v>66</v>
      </c>
      <c r="G281" s="1" t="s">
        <v>19</v>
      </c>
      <c r="H281" s="1" t="s">
        <v>5087</v>
      </c>
      <c r="I281" s="1" t="s">
        <v>5088</v>
      </c>
      <c r="J281" s="1" t="s">
        <v>5089</v>
      </c>
      <c r="K281" s="1" t="s">
        <v>5090</v>
      </c>
      <c r="L281" s="1">
        <v>-13.0</v>
      </c>
      <c r="M281" s="1">
        <v>0.006083333333333333</v>
      </c>
      <c r="N281" s="1">
        <v>10.638783333333333</v>
      </c>
      <c r="O281" s="1" t="s">
        <v>4121</v>
      </c>
      <c r="P281" s="1" t="s">
        <v>5091</v>
      </c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ht="15.75" hidden="1" customHeight="1">
      <c r="A282" s="1" t="s">
        <v>41</v>
      </c>
      <c r="B282" s="1" t="s">
        <v>88</v>
      </c>
      <c r="C282" s="1">
        <v>529.0</v>
      </c>
      <c r="D282" s="1">
        <v>0.0</v>
      </c>
      <c r="E282" s="1"/>
      <c r="F282" s="1" t="s">
        <v>26</v>
      </c>
      <c r="G282" s="1" t="s">
        <v>27</v>
      </c>
      <c r="H282" s="1" t="s">
        <v>5092</v>
      </c>
      <c r="I282" s="1" t="s">
        <v>5093</v>
      </c>
      <c r="J282" s="1" t="s">
        <v>5093</v>
      </c>
      <c r="K282" s="1"/>
      <c r="L282" s="1">
        <v>-1.0</v>
      </c>
      <c r="M282" s="1"/>
      <c r="N282" s="1">
        <v>16.434316666666668</v>
      </c>
      <c r="O282" s="1" t="s">
        <v>4125</v>
      </c>
      <c r="P282" s="1" t="s">
        <v>5094</v>
      </c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ht="15.75" customHeight="1">
      <c r="A283" s="1" t="s">
        <v>57</v>
      </c>
      <c r="B283" s="1" t="s">
        <v>17</v>
      </c>
      <c r="C283" s="1">
        <v>950.0</v>
      </c>
      <c r="D283" s="1">
        <v>0.0</v>
      </c>
      <c r="E283" s="1" t="s">
        <v>58</v>
      </c>
      <c r="F283" s="1" t="s">
        <v>26</v>
      </c>
      <c r="G283" s="1" t="s">
        <v>27</v>
      </c>
      <c r="H283" s="1" t="s">
        <v>5095</v>
      </c>
      <c r="I283" s="1" t="s">
        <v>5096</v>
      </c>
      <c r="J283" s="1" t="s">
        <v>5096</v>
      </c>
      <c r="K283" s="1"/>
      <c r="L283" s="1">
        <v>-7.0</v>
      </c>
      <c r="M283" s="1"/>
      <c r="N283" s="1">
        <v>12.802</v>
      </c>
      <c r="O283" s="1" t="s">
        <v>4125</v>
      </c>
      <c r="P283" s="1" t="s">
        <v>5097</v>
      </c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ht="15.75" hidden="1" customHeight="1">
      <c r="A284" s="1" t="s">
        <v>57</v>
      </c>
      <c r="B284" s="1" t="s">
        <v>17</v>
      </c>
      <c r="C284" s="1">
        <v>264.0</v>
      </c>
      <c r="D284" s="1">
        <v>0.0</v>
      </c>
      <c r="E284" s="1" t="s">
        <v>58</v>
      </c>
      <c r="F284" s="1" t="s">
        <v>26</v>
      </c>
      <c r="G284" s="1" t="s">
        <v>27</v>
      </c>
      <c r="H284" s="1" t="s">
        <v>5098</v>
      </c>
      <c r="I284" s="1" t="s">
        <v>5099</v>
      </c>
      <c r="J284" s="1" t="s">
        <v>5099</v>
      </c>
      <c r="K284" s="1"/>
      <c r="L284" s="1">
        <v>-7.0</v>
      </c>
      <c r="M284" s="1"/>
      <c r="N284" s="1">
        <v>7.3815333333333335</v>
      </c>
      <c r="O284" s="1" t="s">
        <v>4125</v>
      </c>
      <c r="P284" s="1" t="s">
        <v>4700</v>
      </c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ht="15.75" hidden="1" customHeight="1">
      <c r="A285" s="1" t="s">
        <v>57</v>
      </c>
      <c r="B285" s="2" t="s">
        <v>17</v>
      </c>
      <c r="C285" s="1">
        <v>264.0</v>
      </c>
      <c r="D285" s="1">
        <v>0.0</v>
      </c>
      <c r="E285" s="1" t="s">
        <v>58</v>
      </c>
      <c r="F285" s="1" t="s">
        <v>26</v>
      </c>
      <c r="G285" s="1" t="s">
        <v>27</v>
      </c>
      <c r="H285" s="1" t="s">
        <v>5100</v>
      </c>
      <c r="I285" s="1" t="s">
        <v>5101</v>
      </c>
      <c r="J285" s="1" t="s">
        <v>5101</v>
      </c>
      <c r="K285" s="1"/>
      <c r="L285" s="1">
        <v>-9.0</v>
      </c>
      <c r="M285" s="1"/>
      <c r="N285" s="1">
        <v>5.129616666666666</v>
      </c>
      <c r="O285" s="1" t="s">
        <v>4125</v>
      </c>
      <c r="P285" s="1" t="s">
        <v>4237</v>
      </c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ht="15.75" hidden="1" customHeight="1">
      <c r="A286" s="1" t="s">
        <v>57</v>
      </c>
      <c r="B286" s="1" t="s">
        <v>17</v>
      </c>
      <c r="C286" s="1">
        <v>1016.0</v>
      </c>
      <c r="D286" s="1">
        <v>0.0</v>
      </c>
      <c r="E286" s="1" t="s">
        <v>58</v>
      </c>
      <c r="F286" s="1" t="s">
        <v>26</v>
      </c>
      <c r="G286" s="1" t="s">
        <v>27</v>
      </c>
      <c r="H286" s="1" t="s">
        <v>5102</v>
      </c>
      <c r="I286" s="1" t="s">
        <v>5103</v>
      </c>
      <c r="J286" s="1" t="s">
        <v>5103</v>
      </c>
      <c r="K286" s="1"/>
      <c r="L286" s="1">
        <v>-9.0</v>
      </c>
      <c r="M286" s="1"/>
      <c r="N286" s="1">
        <v>10.47695</v>
      </c>
      <c r="O286" s="1" t="s">
        <v>4125</v>
      </c>
      <c r="P286" s="1" t="s">
        <v>5104</v>
      </c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ht="15.75" hidden="1" customHeight="1">
      <c r="A287" s="1" t="s">
        <v>57</v>
      </c>
      <c r="B287" s="1" t="s">
        <v>17</v>
      </c>
      <c r="C287" s="1">
        <v>364.0</v>
      </c>
      <c r="D287" s="1">
        <v>0.0</v>
      </c>
      <c r="E287" s="1" t="s">
        <v>58</v>
      </c>
      <c r="F287" s="1" t="s">
        <v>26</v>
      </c>
      <c r="G287" s="1" t="s">
        <v>27</v>
      </c>
      <c r="H287" s="1" t="s">
        <v>5105</v>
      </c>
      <c r="I287" s="1" t="s">
        <v>5106</v>
      </c>
      <c r="J287" s="1" t="s">
        <v>5106</v>
      </c>
      <c r="K287" s="1"/>
      <c r="L287" s="1">
        <v>-9.0</v>
      </c>
      <c r="M287" s="1"/>
      <c r="N287" s="1">
        <v>5.68385</v>
      </c>
      <c r="O287" s="1" t="s">
        <v>4125</v>
      </c>
      <c r="P287" s="1" t="s">
        <v>5107</v>
      </c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ht="15.75" hidden="1" customHeight="1">
      <c r="A288" s="1" t="s">
        <v>57</v>
      </c>
      <c r="B288" s="1" t="s">
        <v>17</v>
      </c>
      <c r="C288" s="1">
        <v>264.0</v>
      </c>
      <c r="D288" s="1">
        <v>0.0</v>
      </c>
      <c r="E288" s="1" t="s">
        <v>58</v>
      </c>
      <c r="F288" s="1" t="s">
        <v>26</v>
      </c>
      <c r="G288" s="1" t="s">
        <v>27</v>
      </c>
      <c r="H288" s="1" t="s">
        <v>5108</v>
      </c>
      <c r="I288" s="1" t="s">
        <v>5109</v>
      </c>
      <c r="J288" s="1" t="s">
        <v>5109</v>
      </c>
      <c r="K288" s="1"/>
      <c r="L288" s="1">
        <v>-3.0</v>
      </c>
      <c r="M288" s="1"/>
      <c r="N288" s="1">
        <v>11.809133333333333</v>
      </c>
      <c r="O288" s="1" t="s">
        <v>4125</v>
      </c>
      <c r="P288" s="1" t="s">
        <v>4148</v>
      </c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ht="15.75" hidden="1" customHeight="1">
      <c r="A289" s="1" t="s">
        <v>57</v>
      </c>
      <c r="B289" s="1" t="s">
        <v>17</v>
      </c>
      <c r="C289" s="2">
        <v>1068.0</v>
      </c>
      <c r="D289" s="1">
        <v>0.0</v>
      </c>
      <c r="E289" s="1" t="s">
        <v>58</v>
      </c>
      <c r="F289" s="1" t="s">
        <v>26</v>
      </c>
      <c r="G289" s="1" t="s">
        <v>27</v>
      </c>
      <c r="H289" s="1" t="s">
        <v>5110</v>
      </c>
      <c r="I289" s="1" t="s">
        <v>5111</v>
      </c>
      <c r="J289" s="1" t="s">
        <v>5111</v>
      </c>
      <c r="K289" s="1"/>
      <c r="L289" s="1">
        <v>-7.0</v>
      </c>
      <c r="M289" s="1"/>
      <c r="N289" s="1">
        <v>12.944533333333334</v>
      </c>
      <c r="O289" s="1" t="s">
        <v>4125</v>
      </c>
      <c r="P289" s="1" t="s">
        <v>5112</v>
      </c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ht="15.75" hidden="1" customHeight="1">
      <c r="A290" s="1" t="s">
        <v>41</v>
      </c>
      <c r="B290" s="1" t="s">
        <v>88</v>
      </c>
      <c r="C290" s="2">
        <v>488.0</v>
      </c>
      <c r="D290" s="1">
        <v>0.0</v>
      </c>
      <c r="E290" s="1"/>
      <c r="F290" s="1" t="s">
        <v>26</v>
      </c>
      <c r="G290" s="1" t="s">
        <v>27</v>
      </c>
      <c r="H290" s="1" t="s">
        <v>5113</v>
      </c>
      <c r="I290" s="1" t="s">
        <v>5114</v>
      </c>
      <c r="J290" s="1" t="s">
        <v>5114</v>
      </c>
      <c r="K290" s="1"/>
      <c r="L290" s="1">
        <v>-7.0</v>
      </c>
      <c r="M290" s="1"/>
      <c r="N290" s="1">
        <v>7.148116666666667</v>
      </c>
      <c r="O290" s="1" t="s">
        <v>4125</v>
      </c>
      <c r="P290" s="1" t="s">
        <v>5115</v>
      </c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ht="15.75" hidden="1" customHeight="1">
      <c r="A291" s="1" t="s">
        <v>41</v>
      </c>
      <c r="B291" s="1" t="s">
        <v>88</v>
      </c>
      <c r="C291" s="1">
        <v>394.0</v>
      </c>
      <c r="D291" s="1">
        <v>0.0</v>
      </c>
      <c r="E291" s="1"/>
      <c r="F291" s="1" t="s">
        <v>26</v>
      </c>
      <c r="G291" s="1" t="s">
        <v>27</v>
      </c>
      <c r="H291" s="1" t="s">
        <v>5116</v>
      </c>
      <c r="I291" s="1" t="s">
        <v>5117</v>
      </c>
      <c r="J291" s="1" t="s">
        <v>5117</v>
      </c>
      <c r="K291" s="1"/>
      <c r="L291" s="1">
        <v>-6.0</v>
      </c>
      <c r="M291" s="1"/>
      <c r="N291" s="1">
        <v>8.006333333333334</v>
      </c>
      <c r="O291" s="1" t="s">
        <v>4125</v>
      </c>
      <c r="P291" s="1" t="s">
        <v>5118</v>
      </c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ht="15.75" hidden="1" customHeight="1">
      <c r="A292" s="1" t="s">
        <v>41</v>
      </c>
      <c r="B292" s="1" t="s">
        <v>88</v>
      </c>
      <c r="C292" s="1">
        <v>866.0</v>
      </c>
      <c r="D292" s="1">
        <v>0.0</v>
      </c>
      <c r="E292" s="1"/>
      <c r="F292" s="1" t="s">
        <v>26</v>
      </c>
      <c r="G292" s="1" t="s">
        <v>27</v>
      </c>
      <c r="H292" s="1" t="s">
        <v>5119</v>
      </c>
      <c r="I292" s="1" t="s">
        <v>5120</v>
      </c>
      <c r="J292" s="1" t="s">
        <v>5120</v>
      </c>
      <c r="K292" s="1"/>
      <c r="L292" s="1">
        <v>-3.0</v>
      </c>
      <c r="M292" s="1"/>
      <c r="N292" s="1">
        <v>16.375716666666666</v>
      </c>
      <c r="O292" s="1" t="s">
        <v>4125</v>
      </c>
      <c r="P292" s="1" t="s">
        <v>5121</v>
      </c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ht="15.75" hidden="1" customHeight="1">
      <c r="A293" s="1" t="s">
        <v>41</v>
      </c>
      <c r="B293" s="1" t="s">
        <v>88</v>
      </c>
      <c r="C293" s="1">
        <v>323.0</v>
      </c>
      <c r="D293" s="1">
        <v>0.0</v>
      </c>
      <c r="E293" s="1"/>
      <c r="F293" s="1" t="s">
        <v>26</v>
      </c>
      <c r="G293" s="1" t="s">
        <v>27</v>
      </c>
      <c r="H293" s="1" t="s">
        <v>5122</v>
      </c>
      <c r="I293" s="1" t="s">
        <v>5123</v>
      </c>
      <c r="J293" s="1" t="s">
        <v>5123</v>
      </c>
      <c r="K293" s="1"/>
      <c r="L293" s="1">
        <v>-8.0</v>
      </c>
      <c r="M293" s="1"/>
      <c r="N293" s="1">
        <v>6.476616666666667</v>
      </c>
      <c r="O293" s="1" t="s">
        <v>4125</v>
      </c>
      <c r="P293" s="1" t="s">
        <v>5124</v>
      </c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ht="15.75" hidden="1" customHeight="1">
      <c r="A294" s="1" t="s">
        <v>32</v>
      </c>
      <c r="B294" s="1" t="s">
        <v>17</v>
      </c>
      <c r="C294" s="1">
        <v>478.0</v>
      </c>
      <c r="D294" s="1">
        <v>0.0</v>
      </c>
      <c r="E294" s="1" t="s">
        <v>4116</v>
      </c>
      <c r="F294" s="1" t="s">
        <v>66</v>
      </c>
      <c r="G294" s="1" t="s">
        <v>27</v>
      </c>
      <c r="H294" s="1" t="s">
        <v>5125</v>
      </c>
      <c r="I294" s="1" t="s">
        <v>5126</v>
      </c>
      <c r="J294" s="1" t="s">
        <v>5127</v>
      </c>
      <c r="K294" s="1" t="s">
        <v>5128</v>
      </c>
      <c r="L294" s="1">
        <v>-1.0</v>
      </c>
      <c r="M294" s="1">
        <v>0.007916666666666667</v>
      </c>
      <c r="N294" s="1">
        <v>19.894116666666665</v>
      </c>
      <c r="O294" s="1" t="s">
        <v>4121</v>
      </c>
      <c r="P294" s="1" t="s">
        <v>5129</v>
      </c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ht="15.75" hidden="1" customHeight="1">
      <c r="A295" s="1" t="s">
        <v>32</v>
      </c>
      <c r="B295" s="1" t="s">
        <v>17</v>
      </c>
      <c r="C295" s="1">
        <v>314.0</v>
      </c>
      <c r="D295" s="1">
        <v>0.0</v>
      </c>
      <c r="E295" s="1" t="s">
        <v>4116</v>
      </c>
      <c r="F295" s="1" t="s">
        <v>66</v>
      </c>
      <c r="G295" s="1" t="s">
        <v>27</v>
      </c>
      <c r="H295" s="1" t="s">
        <v>5130</v>
      </c>
      <c r="I295" s="1" t="s">
        <v>5131</v>
      </c>
      <c r="J295" s="1" t="s">
        <v>5132</v>
      </c>
      <c r="K295" s="1" t="s">
        <v>5133</v>
      </c>
      <c r="L295" s="1">
        <v>0.0</v>
      </c>
      <c r="M295" s="1">
        <v>0.007966666666666667</v>
      </c>
      <c r="N295" s="1">
        <v>14.78</v>
      </c>
      <c r="O295" s="1" t="s">
        <v>4121</v>
      </c>
      <c r="P295" s="1" t="s">
        <v>5134</v>
      </c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ht="15.75" hidden="1" customHeight="1">
      <c r="A296" s="1" t="s">
        <v>57</v>
      </c>
      <c r="B296" s="1" t="s">
        <v>17</v>
      </c>
      <c r="C296" s="1">
        <v>264.0</v>
      </c>
      <c r="D296" s="1">
        <v>0.0</v>
      </c>
      <c r="E296" s="1" t="s">
        <v>58</v>
      </c>
      <c r="F296" s="1" t="s">
        <v>26</v>
      </c>
      <c r="G296" s="1" t="s">
        <v>27</v>
      </c>
      <c r="H296" s="1" t="s">
        <v>5135</v>
      </c>
      <c r="I296" s="1" t="s">
        <v>5136</v>
      </c>
      <c r="J296" s="1" t="s">
        <v>5136</v>
      </c>
      <c r="K296" s="1"/>
      <c r="L296" s="1">
        <v>-8.0</v>
      </c>
      <c r="M296" s="1"/>
      <c r="N296" s="1">
        <v>6.34845</v>
      </c>
      <c r="O296" s="1" t="s">
        <v>4125</v>
      </c>
      <c r="P296" s="1" t="s">
        <v>5137</v>
      </c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ht="15.75" hidden="1" customHeight="1">
      <c r="A297" s="1" t="s">
        <v>32</v>
      </c>
      <c r="B297" s="1" t="s">
        <v>17</v>
      </c>
      <c r="C297" s="1">
        <v>1116.0</v>
      </c>
      <c r="D297" s="1">
        <v>0.0</v>
      </c>
      <c r="E297" s="1" t="s">
        <v>4116</v>
      </c>
      <c r="F297" s="1" t="s">
        <v>66</v>
      </c>
      <c r="G297" s="1" t="s">
        <v>19</v>
      </c>
      <c r="H297" s="1" t="s">
        <v>5138</v>
      </c>
      <c r="I297" s="1" t="s">
        <v>5139</v>
      </c>
      <c r="J297" s="1" t="s">
        <v>5140</v>
      </c>
      <c r="K297" s="1" t="s">
        <v>5141</v>
      </c>
      <c r="L297" s="1">
        <v>-1.0</v>
      </c>
      <c r="M297" s="1">
        <v>0.0067666666666666665</v>
      </c>
      <c r="N297" s="1">
        <v>21.2128</v>
      </c>
      <c r="O297" s="1" t="s">
        <v>4121</v>
      </c>
      <c r="P297" s="1" t="s">
        <v>5142</v>
      </c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ht="15.75" hidden="1" customHeight="1">
      <c r="A298" s="1" t="s">
        <v>41</v>
      </c>
      <c r="B298" s="1" t="s">
        <v>88</v>
      </c>
      <c r="C298" s="1">
        <v>329.0</v>
      </c>
      <c r="D298" s="1">
        <v>0.0</v>
      </c>
      <c r="E298" s="1"/>
      <c r="F298" s="1" t="s">
        <v>26</v>
      </c>
      <c r="G298" s="1" t="s">
        <v>27</v>
      </c>
      <c r="H298" s="1" t="s">
        <v>5143</v>
      </c>
      <c r="I298" s="1" t="s">
        <v>5144</v>
      </c>
      <c r="J298" s="1" t="s">
        <v>5144</v>
      </c>
      <c r="K298" s="1"/>
      <c r="L298" s="1">
        <v>-3.0</v>
      </c>
      <c r="M298" s="1"/>
      <c r="N298" s="1">
        <v>11.85935</v>
      </c>
      <c r="O298" s="1" t="s">
        <v>4125</v>
      </c>
      <c r="P298" s="1" t="s">
        <v>5145</v>
      </c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ht="15.75" hidden="1" customHeight="1">
      <c r="A299" s="1" t="s">
        <v>32</v>
      </c>
      <c r="B299" s="1" t="s">
        <v>17</v>
      </c>
      <c r="C299" s="1">
        <v>202.0</v>
      </c>
      <c r="D299" s="1">
        <v>77.0</v>
      </c>
      <c r="E299" s="1"/>
      <c r="F299" s="1" t="s">
        <v>18</v>
      </c>
      <c r="G299" s="1" t="s">
        <v>27</v>
      </c>
      <c r="H299" s="1" t="s">
        <v>5146</v>
      </c>
      <c r="I299" s="1" t="s">
        <v>5147</v>
      </c>
      <c r="J299" s="1" t="s">
        <v>4643</v>
      </c>
      <c r="K299" s="1"/>
      <c r="L299" s="1">
        <v>1065.0</v>
      </c>
      <c r="M299" s="1"/>
      <c r="N299" s="1">
        <v>13.7006</v>
      </c>
      <c r="O299" s="1" t="s">
        <v>4121</v>
      </c>
      <c r="P299" s="1" t="s">
        <v>5148</v>
      </c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ht="15.75" hidden="1" customHeight="1">
      <c r="A300" s="1" t="s">
        <v>32</v>
      </c>
      <c r="B300" s="1" t="s">
        <v>17</v>
      </c>
      <c r="C300" s="1">
        <v>358.0</v>
      </c>
      <c r="D300" s="1">
        <v>0.0</v>
      </c>
      <c r="E300" s="1" t="s">
        <v>4116</v>
      </c>
      <c r="F300" s="1" t="s">
        <v>66</v>
      </c>
      <c r="G300" s="1" t="s">
        <v>27</v>
      </c>
      <c r="H300" s="1" t="s">
        <v>5149</v>
      </c>
      <c r="I300" s="1" t="s">
        <v>5150</v>
      </c>
      <c r="J300" s="1" t="s">
        <v>5151</v>
      </c>
      <c r="K300" s="1" t="s">
        <v>5152</v>
      </c>
      <c r="L300" s="1">
        <v>-9.0</v>
      </c>
      <c r="M300" s="1">
        <v>0.0078</v>
      </c>
      <c r="N300" s="1">
        <v>11.803866666666666</v>
      </c>
      <c r="O300" s="1" t="s">
        <v>4121</v>
      </c>
      <c r="P300" s="1" t="s">
        <v>4523</v>
      </c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ht="15.75" hidden="1" customHeight="1">
      <c r="A301" s="1" t="s">
        <v>57</v>
      </c>
      <c r="B301" s="1" t="s">
        <v>17</v>
      </c>
      <c r="C301" s="1">
        <v>622.0</v>
      </c>
      <c r="D301" s="1">
        <v>0.0</v>
      </c>
      <c r="E301" s="1" t="s">
        <v>58</v>
      </c>
      <c r="F301" s="1" t="s">
        <v>26</v>
      </c>
      <c r="G301" s="1" t="s">
        <v>27</v>
      </c>
      <c r="H301" s="1" t="s">
        <v>5153</v>
      </c>
      <c r="I301" s="1" t="s">
        <v>5154</v>
      </c>
      <c r="J301" s="1" t="s">
        <v>5154</v>
      </c>
      <c r="K301" s="1"/>
      <c r="L301" s="1">
        <v>-5.0</v>
      </c>
      <c r="M301" s="1"/>
      <c r="N301" s="1">
        <v>14.781433333333334</v>
      </c>
      <c r="O301" s="1" t="s">
        <v>4125</v>
      </c>
      <c r="P301" s="1" t="s">
        <v>5155</v>
      </c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ht="15.75" hidden="1" customHeight="1">
      <c r="A302" s="1" t="s">
        <v>32</v>
      </c>
      <c r="B302" s="1" t="s">
        <v>17</v>
      </c>
      <c r="C302" s="1">
        <v>408.0</v>
      </c>
      <c r="D302" s="1">
        <v>100.0</v>
      </c>
      <c r="E302" s="1"/>
      <c r="F302" s="1" t="s">
        <v>18</v>
      </c>
      <c r="G302" s="1" t="s">
        <v>27</v>
      </c>
      <c r="H302" s="1" t="s">
        <v>5156</v>
      </c>
      <c r="I302" s="1" t="s">
        <v>5157</v>
      </c>
      <c r="J302" s="1" t="s">
        <v>4643</v>
      </c>
      <c r="K302" s="1"/>
      <c r="L302" s="1">
        <v>1079.0</v>
      </c>
      <c r="M302" s="1"/>
      <c r="N302" s="1">
        <v>14.996133333333333</v>
      </c>
      <c r="O302" s="1" t="s">
        <v>4121</v>
      </c>
      <c r="P302" s="1" t="s">
        <v>5158</v>
      </c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ht="15.75" hidden="1" customHeight="1">
      <c r="A303" s="1" t="s">
        <v>32</v>
      </c>
      <c r="B303" s="1" t="s">
        <v>17</v>
      </c>
      <c r="C303" s="1">
        <v>534.0</v>
      </c>
      <c r="D303" s="1">
        <v>133.0</v>
      </c>
      <c r="E303" s="1"/>
      <c r="F303" s="1" t="s">
        <v>18</v>
      </c>
      <c r="G303" s="1" t="s">
        <v>19</v>
      </c>
      <c r="H303" s="1" t="s">
        <v>5159</v>
      </c>
      <c r="I303" s="1" t="s">
        <v>5160</v>
      </c>
      <c r="J303" s="1" t="s">
        <v>4643</v>
      </c>
      <c r="K303" s="1"/>
      <c r="L303" s="1">
        <v>1064.0</v>
      </c>
      <c r="M303" s="1"/>
      <c r="N303" s="1">
        <v>20.247533333333333</v>
      </c>
      <c r="O303" s="1" t="s">
        <v>4121</v>
      </c>
      <c r="P303" s="1" t="s">
        <v>5161</v>
      </c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ht="15.75" hidden="1" customHeight="1">
      <c r="A304" s="1" t="s">
        <v>32</v>
      </c>
      <c r="B304" s="1" t="s">
        <v>17</v>
      </c>
      <c r="C304" s="1">
        <v>742.0</v>
      </c>
      <c r="D304" s="1">
        <v>185.0</v>
      </c>
      <c r="E304" s="1"/>
      <c r="F304" s="1" t="s">
        <v>18</v>
      </c>
      <c r="G304" s="1" t="s">
        <v>33</v>
      </c>
      <c r="H304" s="1" t="s">
        <v>5162</v>
      </c>
      <c r="I304" s="1" t="s">
        <v>5163</v>
      </c>
      <c r="J304" s="1" t="s">
        <v>4643</v>
      </c>
      <c r="K304" s="1"/>
      <c r="L304" s="1">
        <v>1079.0</v>
      </c>
      <c r="M304" s="1"/>
      <c r="N304" s="1">
        <v>22.849383333333332</v>
      </c>
      <c r="O304" s="1" t="s">
        <v>4121</v>
      </c>
      <c r="P304" s="1" t="s">
        <v>5164</v>
      </c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ht="15.75" hidden="1" customHeight="1">
      <c r="A305" s="1" t="s">
        <v>41</v>
      </c>
      <c r="B305" s="1" t="s">
        <v>88</v>
      </c>
      <c r="C305" s="1">
        <v>388.0</v>
      </c>
      <c r="D305" s="1">
        <v>0.0</v>
      </c>
      <c r="E305" s="1"/>
      <c r="F305" s="1" t="s">
        <v>26</v>
      </c>
      <c r="G305" s="1" t="s">
        <v>27</v>
      </c>
      <c r="H305" s="1" t="s">
        <v>5165</v>
      </c>
      <c r="I305" s="1" t="s">
        <v>5166</v>
      </c>
      <c r="J305" s="1" t="s">
        <v>5166</v>
      </c>
      <c r="K305" s="1"/>
      <c r="L305" s="1">
        <v>-4.0</v>
      </c>
      <c r="M305" s="1"/>
      <c r="N305" s="1">
        <v>10.075283333333333</v>
      </c>
      <c r="O305" s="1" t="s">
        <v>4125</v>
      </c>
      <c r="P305" s="1" t="s">
        <v>5167</v>
      </c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ht="15.75" hidden="1" customHeight="1">
      <c r="A306" s="1" t="s">
        <v>41</v>
      </c>
      <c r="B306" s="1" t="s">
        <v>88</v>
      </c>
      <c r="C306" s="1">
        <v>1038.0</v>
      </c>
      <c r="D306" s="1">
        <v>0.0</v>
      </c>
      <c r="E306" s="1"/>
      <c r="F306" s="1" t="s">
        <v>26</v>
      </c>
      <c r="G306" s="1" t="s">
        <v>27</v>
      </c>
      <c r="H306" s="1" t="s">
        <v>5168</v>
      </c>
      <c r="I306" s="1" t="s">
        <v>5169</v>
      </c>
      <c r="J306" s="1" t="s">
        <v>5169</v>
      </c>
      <c r="K306" s="1"/>
      <c r="L306" s="1">
        <v>-3.0</v>
      </c>
      <c r="M306" s="1"/>
      <c r="N306" s="1">
        <v>16.460333333333335</v>
      </c>
      <c r="O306" s="1" t="s">
        <v>4125</v>
      </c>
      <c r="P306" s="1" t="s">
        <v>5170</v>
      </c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ht="15.75" hidden="1" customHeight="1">
      <c r="A307" s="1" t="s">
        <v>57</v>
      </c>
      <c r="B307" s="1" t="s">
        <v>17</v>
      </c>
      <c r="C307" s="1">
        <v>980.0</v>
      </c>
      <c r="D307" s="1">
        <v>0.0</v>
      </c>
      <c r="E307" s="1" t="s">
        <v>58</v>
      </c>
      <c r="F307" s="1" t="s">
        <v>26</v>
      </c>
      <c r="G307" s="1" t="s">
        <v>27</v>
      </c>
      <c r="H307" s="1" t="s">
        <v>5171</v>
      </c>
      <c r="I307" s="1" t="s">
        <v>5172</v>
      </c>
      <c r="J307" s="1" t="s">
        <v>5172</v>
      </c>
      <c r="K307" s="1"/>
      <c r="L307" s="1">
        <v>-3.0</v>
      </c>
      <c r="M307" s="1"/>
      <c r="N307" s="1">
        <v>16.613883333333334</v>
      </c>
      <c r="O307" s="1" t="s">
        <v>4125</v>
      </c>
      <c r="P307" s="1" t="s">
        <v>5173</v>
      </c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ht="15.75" hidden="1" customHeight="1">
      <c r="A308" s="1" t="s">
        <v>41</v>
      </c>
      <c r="B308" s="1" t="s">
        <v>88</v>
      </c>
      <c r="C308" s="1">
        <v>563.0</v>
      </c>
      <c r="D308" s="1">
        <v>0.0</v>
      </c>
      <c r="E308" s="1"/>
      <c r="F308" s="1" t="s">
        <v>26</v>
      </c>
      <c r="G308" s="1" t="s">
        <v>19</v>
      </c>
      <c r="H308" s="1" t="s">
        <v>5174</v>
      </c>
      <c r="I308" s="1" t="s">
        <v>5175</v>
      </c>
      <c r="J308" s="1" t="s">
        <v>5175</v>
      </c>
      <c r="K308" s="1"/>
      <c r="L308" s="1">
        <v>-11.0</v>
      </c>
      <c r="M308" s="1"/>
      <c r="N308" s="1">
        <v>8.738066666666667</v>
      </c>
      <c r="O308" s="1" t="s">
        <v>4125</v>
      </c>
      <c r="P308" s="1" t="s">
        <v>5176</v>
      </c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ht="15.75" hidden="1" customHeight="1">
      <c r="A309" s="1" t="s">
        <v>57</v>
      </c>
      <c r="B309" s="1" t="s">
        <v>17</v>
      </c>
      <c r="C309" s="1">
        <v>354.0</v>
      </c>
      <c r="D309" s="1">
        <v>0.0</v>
      </c>
      <c r="E309" s="1" t="s">
        <v>58</v>
      </c>
      <c r="F309" s="1" t="s">
        <v>26</v>
      </c>
      <c r="G309" s="1" t="s">
        <v>27</v>
      </c>
      <c r="H309" s="1" t="s">
        <v>5177</v>
      </c>
      <c r="I309" s="1" t="s">
        <v>5178</v>
      </c>
      <c r="J309" s="1" t="s">
        <v>5178</v>
      </c>
      <c r="K309" s="1"/>
      <c r="L309" s="1">
        <v>-7.0</v>
      </c>
      <c r="M309" s="1"/>
      <c r="N309" s="1">
        <v>7.849633333333333</v>
      </c>
      <c r="O309" s="1" t="s">
        <v>4125</v>
      </c>
      <c r="P309" s="1" t="s">
        <v>5179</v>
      </c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ht="15.75" hidden="1" customHeight="1">
      <c r="A310" s="1" t="s">
        <v>57</v>
      </c>
      <c r="B310" s="2" t="s">
        <v>17</v>
      </c>
      <c r="C310" s="1">
        <v>264.0</v>
      </c>
      <c r="D310" s="1">
        <v>0.0</v>
      </c>
      <c r="E310" s="1" t="s">
        <v>58</v>
      </c>
      <c r="F310" s="1" t="s">
        <v>26</v>
      </c>
      <c r="G310" s="1" t="s">
        <v>27</v>
      </c>
      <c r="H310" s="1" t="s">
        <v>5180</v>
      </c>
      <c r="I310" s="1" t="s">
        <v>5181</v>
      </c>
      <c r="J310" s="1" t="s">
        <v>5181</v>
      </c>
      <c r="K310" s="1"/>
      <c r="L310" s="1">
        <v>-7.0</v>
      </c>
      <c r="M310" s="1"/>
      <c r="N310" s="1">
        <v>7.82135</v>
      </c>
      <c r="O310" s="1" t="s">
        <v>4125</v>
      </c>
      <c r="P310" s="1" t="s">
        <v>5182</v>
      </c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ht="15.75" hidden="1" customHeight="1">
      <c r="A311" s="1" t="s">
        <v>41</v>
      </c>
      <c r="B311" s="1" t="s">
        <v>88</v>
      </c>
      <c r="C311" s="1">
        <v>353.0</v>
      </c>
      <c r="D311" s="1">
        <v>0.0</v>
      </c>
      <c r="E311" s="1"/>
      <c r="F311" s="1" t="s">
        <v>26</v>
      </c>
      <c r="G311" s="1" t="s">
        <v>27</v>
      </c>
      <c r="H311" s="1" t="s">
        <v>5183</v>
      </c>
      <c r="I311" s="1" t="s">
        <v>5184</v>
      </c>
      <c r="J311" s="1" t="s">
        <v>5184</v>
      </c>
      <c r="K311" s="1"/>
      <c r="L311" s="1">
        <v>-3.0</v>
      </c>
      <c r="M311" s="1"/>
      <c r="N311" s="1">
        <v>11.306866666666666</v>
      </c>
      <c r="O311" s="1" t="s">
        <v>4125</v>
      </c>
      <c r="P311" s="1" t="s">
        <v>5185</v>
      </c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ht="15.75" customHeight="1">
      <c r="A312" s="1" t="s">
        <v>57</v>
      </c>
      <c r="B312" s="2" t="s">
        <v>17</v>
      </c>
      <c r="C312" s="1">
        <v>329.0</v>
      </c>
      <c r="D312" s="1">
        <v>0.0</v>
      </c>
      <c r="E312" s="1" t="s">
        <v>58</v>
      </c>
      <c r="F312" s="1" t="s">
        <v>26</v>
      </c>
      <c r="G312" s="1" t="s">
        <v>27</v>
      </c>
      <c r="H312" s="1" t="s">
        <v>5186</v>
      </c>
      <c r="I312" s="1" t="s">
        <v>5187</v>
      </c>
      <c r="J312" s="1" t="s">
        <v>5187</v>
      </c>
      <c r="K312" s="1"/>
      <c r="L312" s="1">
        <v>-2.0</v>
      </c>
      <c r="M312" s="1"/>
      <c r="N312" s="1">
        <v>12.960566666666667</v>
      </c>
      <c r="O312" s="1" t="s">
        <v>4125</v>
      </c>
      <c r="P312" s="1" t="s">
        <v>5188</v>
      </c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ht="15.75" customHeight="1">
      <c r="A313" s="1" t="s">
        <v>57</v>
      </c>
      <c r="B313" s="1" t="s">
        <v>17</v>
      </c>
      <c r="C313" s="1">
        <v>264.0</v>
      </c>
      <c r="D313" s="1">
        <v>0.0</v>
      </c>
      <c r="E313" s="1" t="s">
        <v>58</v>
      </c>
      <c r="F313" s="1" t="s">
        <v>26</v>
      </c>
      <c r="G313" s="1" t="s">
        <v>27</v>
      </c>
      <c r="H313" s="1" t="s">
        <v>5189</v>
      </c>
      <c r="I313" s="1" t="s">
        <v>5190</v>
      </c>
      <c r="J313" s="1" t="s">
        <v>5190</v>
      </c>
      <c r="K313" s="1"/>
      <c r="L313" s="1">
        <v>-8.0</v>
      </c>
      <c r="M313" s="1"/>
      <c r="N313" s="1">
        <v>6.844216666666667</v>
      </c>
      <c r="O313" s="1" t="s">
        <v>4125</v>
      </c>
      <c r="P313" s="1" t="s">
        <v>5191</v>
      </c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ht="15.75" hidden="1" customHeight="1">
      <c r="A314" s="1" t="s">
        <v>32</v>
      </c>
      <c r="B314" s="1" t="s">
        <v>17</v>
      </c>
      <c r="C314" s="1">
        <v>250.0</v>
      </c>
      <c r="D314" s="1">
        <v>0.0</v>
      </c>
      <c r="E314" s="1" t="s">
        <v>4623</v>
      </c>
      <c r="F314" s="1" t="s">
        <v>66</v>
      </c>
      <c r="G314" s="1" t="s">
        <v>27</v>
      </c>
      <c r="H314" s="1" t="s">
        <v>5192</v>
      </c>
      <c r="I314" s="1" t="s">
        <v>5193</v>
      </c>
      <c r="J314" s="1" t="s">
        <v>5194</v>
      </c>
      <c r="K314" s="1" t="s">
        <v>5195</v>
      </c>
      <c r="L314" s="1">
        <v>-8.0</v>
      </c>
      <c r="M314" s="1">
        <v>0.004883333333333333</v>
      </c>
      <c r="N314" s="1">
        <v>9.010783333333332</v>
      </c>
      <c r="O314" s="1" t="s">
        <v>4121</v>
      </c>
      <c r="P314" s="1" t="s">
        <v>5196</v>
      </c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ht="15.75" hidden="1" customHeight="1">
      <c r="A315" s="1" t="s">
        <v>57</v>
      </c>
      <c r="B315" s="1" t="s">
        <v>17</v>
      </c>
      <c r="C315" s="1">
        <v>658.0</v>
      </c>
      <c r="D315" s="1">
        <v>0.0</v>
      </c>
      <c r="E315" s="1" t="s">
        <v>58</v>
      </c>
      <c r="F315" s="1" t="s">
        <v>26</v>
      </c>
      <c r="G315" s="1" t="s">
        <v>27</v>
      </c>
      <c r="H315" s="1" t="s">
        <v>5197</v>
      </c>
      <c r="I315" s="1" t="s">
        <v>5198</v>
      </c>
      <c r="J315" s="1" t="s">
        <v>5198</v>
      </c>
      <c r="K315" s="1"/>
      <c r="L315" s="1">
        <v>-9.0</v>
      </c>
      <c r="M315" s="1"/>
      <c r="N315" s="1">
        <v>10.44915</v>
      </c>
      <c r="O315" s="1" t="s">
        <v>4125</v>
      </c>
      <c r="P315" s="1" t="s">
        <v>5199</v>
      </c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ht="15.75" hidden="1" customHeight="1">
      <c r="A316" s="1" t="s">
        <v>24</v>
      </c>
      <c r="B316" s="1" t="s">
        <v>88</v>
      </c>
      <c r="C316" s="1">
        <v>386.0</v>
      </c>
      <c r="D316" s="1">
        <v>0.0</v>
      </c>
      <c r="E316" s="1" t="s">
        <v>4186</v>
      </c>
      <c r="F316" s="1" t="s">
        <v>26</v>
      </c>
      <c r="G316" s="1" t="s">
        <v>27</v>
      </c>
      <c r="H316" s="1" t="s">
        <v>5200</v>
      </c>
      <c r="I316" s="1" t="s">
        <v>5201</v>
      </c>
      <c r="J316" s="1" t="s">
        <v>5201</v>
      </c>
      <c r="K316" s="1"/>
      <c r="L316" s="1">
        <v>-9.0</v>
      </c>
      <c r="M316" s="1"/>
      <c r="N316" s="1">
        <v>5.4962</v>
      </c>
      <c r="O316" s="1" t="s">
        <v>4125</v>
      </c>
      <c r="P316" s="1" t="s">
        <v>5202</v>
      </c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ht="15.75" customHeight="1">
      <c r="A317" s="1" t="s">
        <v>57</v>
      </c>
      <c r="B317" s="1" t="s">
        <v>17</v>
      </c>
      <c r="C317" s="1">
        <v>329.0</v>
      </c>
      <c r="D317" s="1">
        <v>0.0</v>
      </c>
      <c r="E317" s="1" t="s">
        <v>58</v>
      </c>
      <c r="F317" s="1" t="s">
        <v>26</v>
      </c>
      <c r="G317" s="1" t="s">
        <v>27</v>
      </c>
      <c r="H317" s="1" t="s">
        <v>5203</v>
      </c>
      <c r="I317" s="1" t="s">
        <v>5204</v>
      </c>
      <c r="J317" s="1" t="s">
        <v>5204</v>
      </c>
      <c r="K317" s="1"/>
      <c r="L317" s="1">
        <v>-6.0</v>
      </c>
      <c r="M317" s="1"/>
      <c r="N317" s="1">
        <v>8.169683333333333</v>
      </c>
      <c r="O317" s="1" t="s">
        <v>4125</v>
      </c>
      <c r="P317" s="1" t="s">
        <v>5188</v>
      </c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ht="15.75" hidden="1" customHeight="1">
      <c r="A318" s="1" t="s">
        <v>57</v>
      </c>
      <c r="B318" s="1" t="s">
        <v>17</v>
      </c>
      <c r="C318" s="1">
        <v>329.0</v>
      </c>
      <c r="D318" s="1">
        <v>0.0</v>
      </c>
      <c r="E318" s="1" t="s">
        <v>58</v>
      </c>
      <c r="F318" s="1" t="s">
        <v>26</v>
      </c>
      <c r="G318" s="1" t="s">
        <v>27</v>
      </c>
      <c r="H318" s="1" t="s">
        <v>5205</v>
      </c>
      <c r="I318" s="1" t="s">
        <v>5206</v>
      </c>
      <c r="J318" s="1" t="s">
        <v>5206</v>
      </c>
      <c r="K318" s="1"/>
      <c r="L318" s="1">
        <v>-4.0</v>
      </c>
      <c r="M318" s="1"/>
      <c r="N318" s="1">
        <v>10.019433333333334</v>
      </c>
      <c r="O318" s="1" t="s">
        <v>4125</v>
      </c>
      <c r="P318" s="1" t="s">
        <v>5207</v>
      </c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ht="15.75" hidden="1" customHeight="1">
      <c r="A319" s="1" t="s">
        <v>16</v>
      </c>
      <c r="B319" s="1" t="s">
        <v>17</v>
      </c>
      <c r="C319" s="1">
        <v>59.0</v>
      </c>
      <c r="D319" s="1">
        <v>0.0</v>
      </c>
      <c r="E319" s="1"/>
      <c r="F319" s="1" t="s">
        <v>18</v>
      </c>
      <c r="G319" s="1" t="s">
        <v>19</v>
      </c>
      <c r="H319" s="1" t="s">
        <v>5208</v>
      </c>
      <c r="I319" s="1" t="s">
        <v>5209</v>
      </c>
      <c r="J319" s="1" t="s">
        <v>5210</v>
      </c>
      <c r="K319" s="1"/>
      <c r="L319" s="1">
        <v>407.0</v>
      </c>
      <c r="M319" s="1"/>
      <c r="N319" s="1">
        <v>0.6284166666666666</v>
      </c>
      <c r="O319" s="1" t="s">
        <v>22</v>
      </c>
      <c r="P319" s="1" t="s">
        <v>5211</v>
      </c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ht="15.75" hidden="1" customHeight="1">
      <c r="A320" s="1" t="s">
        <v>32</v>
      </c>
      <c r="B320" s="1" t="s">
        <v>17</v>
      </c>
      <c r="C320" s="1">
        <v>219.0</v>
      </c>
      <c r="D320" s="1">
        <v>50.0</v>
      </c>
      <c r="E320" s="1"/>
      <c r="F320" s="1" t="s">
        <v>18</v>
      </c>
      <c r="G320" s="1" t="s">
        <v>33</v>
      </c>
      <c r="H320" s="1" t="s">
        <v>5212</v>
      </c>
      <c r="I320" s="1" t="s">
        <v>5213</v>
      </c>
      <c r="J320" s="1" t="s">
        <v>5210</v>
      </c>
      <c r="K320" s="1"/>
      <c r="L320" s="1">
        <v>389.0</v>
      </c>
      <c r="M320" s="1"/>
      <c r="N320" s="1">
        <v>9.858716666666666</v>
      </c>
      <c r="O320" s="1" t="s">
        <v>4121</v>
      </c>
      <c r="P320" s="1" t="s">
        <v>4788</v>
      </c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ht="15.75" hidden="1" customHeight="1">
      <c r="A321" s="1" t="s">
        <v>41</v>
      </c>
      <c r="B321" s="1" t="s">
        <v>88</v>
      </c>
      <c r="C321" s="1">
        <v>1117.0</v>
      </c>
      <c r="D321" s="1">
        <v>0.0</v>
      </c>
      <c r="E321" s="1"/>
      <c r="F321" s="1" t="s">
        <v>26</v>
      </c>
      <c r="G321" s="1" t="s">
        <v>19</v>
      </c>
      <c r="H321" s="1" t="s">
        <v>5214</v>
      </c>
      <c r="I321" s="1" t="s">
        <v>5215</v>
      </c>
      <c r="J321" s="1" t="s">
        <v>5215</v>
      </c>
      <c r="K321" s="1"/>
      <c r="L321" s="1">
        <v>-4.0</v>
      </c>
      <c r="M321" s="1"/>
      <c r="N321" s="1">
        <v>15.662366666666667</v>
      </c>
      <c r="O321" s="1" t="s">
        <v>4125</v>
      </c>
      <c r="P321" s="1" t="s">
        <v>5216</v>
      </c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ht="15.75" hidden="1" customHeight="1">
      <c r="A322" s="1" t="s">
        <v>41</v>
      </c>
      <c r="B322" s="1" t="s">
        <v>88</v>
      </c>
      <c r="C322" s="1">
        <v>618.0</v>
      </c>
      <c r="D322" s="1">
        <v>0.0</v>
      </c>
      <c r="E322" s="1"/>
      <c r="F322" s="1" t="s">
        <v>26</v>
      </c>
      <c r="G322" s="1" t="s">
        <v>27</v>
      </c>
      <c r="H322" s="1" t="s">
        <v>5217</v>
      </c>
      <c r="I322" s="1" t="s">
        <v>5218</v>
      </c>
      <c r="J322" s="1" t="s">
        <v>5218</v>
      </c>
      <c r="K322" s="1"/>
      <c r="L322" s="1">
        <v>-6.0</v>
      </c>
      <c r="M322" s="1"/>
      <c r="N322" s="1">
        <v>13.8835</v>
      </c>
      <c r="O322" s="1" t="s">
        <v>4125</v>
      </c>
      <c r="P322" s="1" t="s">
        <v>5219</v>
      </c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ht="15.75" hidden="1" customHeight="1">
      <c r="A323" s="1" t="s">
        <v>32</v>
      </c>
      <c r="B323" s="1" t="s">
        <v>17</v>
      </c>
      <c r="C323" s="1">
        <v>981.0</v>
      </c>
      <c r="D323" s="1">
        <v>0.0</v>
      </c>
      <c r="E323" s="1" t="s">
        <v>5220</v>
      </c>
      <c r="F323" s="1" t="s">
        <v>66</v>
      </c>
      <c r="G323" s="1" t="s">
        <v>27</v>
      </c>
      <c r="H323" s="1" t="s">
        <v>5221</v>
      </c>
      <c r="I323" s="1" t="s">
        <v>5222</v>
      </c>
      <c r="J323" s="1" t="s">
        <v>5223</v>
      </c>
      <c r="K323" s="1" t="s">
        <v>5224</v>
      </c>
      <c r="L323" s="1">
        <v>0.0</v>
      </c>
      <c r="M323" s="1">
        <v>0.008216666666666667</v>
      </c>
      <c r="N323" s="1">
        <v>15.008166666666666</v>
      </c>
      <c r="O323" s="1" t="s">
        <v>4121</v>
      </c>
      <c r="P323" s="1" t="s">
        <v>5225</v>
      </c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ht="15.75" hidden="1" customHeight="1">
      <c r="A324" s="1" t="s">
        <v>32</v>
      </c>
      <c r="B324" s="1" t="s">
        <v>17</v>
      </c>
      <c r="C324" s="1">
        <v>1157.0</v>
      </c>
      <c r="D324" s="1">
        <v>0.0</v>
      </c>
      <c r="E324" s="1" t="s">
        <v>5220</v>
      </c>
      <c r="F324" s="1" t="s">
        <v>66</v>
      </c>
      <c r="G324" s="1" t="s">
        <v>27</v>
      </c>
      <c r="H324" s="1" t="s">
        <v>5226</v>
      </c>
      <c r="I324" s="1" t="s">
        <v>5227</v>
      </c>
      <c r="J324" s="1" t="s">
        <v>5228</v>
      </c>
      <c r="K324" s="1" t="s">
        <v>5229</v>
      </c>
      <c r="L324" s="1">
        <v>-4.0</v>
      </c>
      <c r="M324" s="1">
        <v>0.00675</v>
      </c>
      <c r="N324" s="1">
        <v>15.71405</v>
      </c>
      <c r="O324" s="1" t="s">
        <v>4121</v>
      </c>
      <c r="P324" s="1" t="s">
        <v>5230</v>
      </c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ht="15.75" hidden="1" customHeight="1">
      <c r="A325" s="1" t="s">
        <v>41</v>
      </c>
      <c r="B325" s="1" t="s">
        <v>88</v>
      </c>
      <c r="C325" s="1">
        <v>314.0</v>
      </c>
      <c r="D325" s="1">
        <v>0.0</v>
      </c>
      <c r="E325" s="1"/>
      <c r="F325" s="1" t="s">
        <v>26</v>
      </c>
      <c r="G325" s="1" t="s">
        <v>19</v>
      </c>
      <c r="H325" s="1" t="s">
        <v>5231</v>
      </c>
      <c r="I325" s="1" t="s">
        <v>5232</v>
      </c>
      <c r="J325" s="1" t="s">
        <v>5232</v>
      </c>
      <c r="K325" s="1"/>
      <c r="L325" s="1">
        <v>-6.0</v>
      </c>
      <c r="M325" s="1"/>
      <c r="N325" s="1">
        <v>8.263383333333334</v>
      </c>
      <c r="O325" s="1" t="s">
        <v>4125</v>
      </c>
      <c r="P325" s="1" t="s">
        <v>5233</v>
      </c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ht="15.75" hidden="1" customHeight="1">
      <c r="A326" s="1" t="s">
        <v>32</v>
      </c>
      <c r="B326" s="1" t="s">
        <v>17</v>
      </c>
      <c r="C326" s="1">
        <v>398.0</v>
      </c>
      <c r="D326" s="1">
        <v>0.0</v>
      </c>
      <c r="E326" s="1" t="s">
        <v>4623</v>
      </c>
      <c r="F326" s="1" t="s">
        <v>66</v>
      </c>
      <c r="G326" s="1" t="s">
        <v>27</v>
      </c>
      <c r="H326" s="1" t="s">
        <v>5234</v>
      </c>
      <c r="I326" s="1" t="s">
        <v>5235</v>
      </c>
      <c r="J326" s="1" t="s">
        <v>5236</v>
      </c>
      <c r="K326" s="1" t="s">
        <v>5237</v>
      </c>
      <c r="L326" s="1">
        <v>-9.0</v>
      </c>
      <c r="M326" s="1">
        <v>0.0063</v>
      </c>
      <c r="N326" s="1">
        <v>7.912983333333333</v>
      </c>
      <c r="O326" s="1" t="s">
        <v>4121</v>
      </c>
      <c r="P326" s="1" t="s">
        <v>5238</v>
      </c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ht="15.75" hidden="1" customHeight="1">
      <c r="A327" s="1" t="s">
        <v>32</v>
      </c>
      <c r="B327" s="1" t="s">
        <v>17</v>
      </c>
      <c r="C327" s="1">
        <v>238.0</v>
      </c>
      <c r="D327" s="1">
        <v>0.0</v>
      </c>
      <c r="E327" s="1"/>
      <c r="F327" s="1" t="s">
        <v>18</v>
      </c>
      <c r="G327" s="1" t="s">
        <v>33</v>
      </c>
      <c r="H327" s="1" t="s">
        <v>5239</v>
      </c>
      <c r="I327" s="1" t="s">
        <v>5240</v>
      </c>
      <c r="J327" s="1" t="s">
        <v>5210</v>
      </c>
      <c r="K327" s="1"/>
      <c r="L327" s="1">
        <v>432.0</v>
      </c>
      <c r="M327" s="1"/>
      <c r="N327" s="1">
        <v>9.4051</v>
      </c>
      <c r="O327" s="1" t="s">
        <v>4121</v>
      </c>
      <c r="P327" s="1" t="s">
        <v>5241</v>
      </c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ht="15.75" hidden="1" customHeight="1">
      <c r="A328" s="1" t="s">
        <v>32</v>
      </c>
      <c r="B328" s="1" t="s">
        <v>17</v>
      </c>
      <c r="C328" s="1">
        <v>199.0</v>
      </c>
      <c r="D328" s="1">
        <v>50.0</v>
      </c>
      <c r="E328" s="1"/>
      <c r="F328" s="1" t="s">
        <v>18</v>
      </c>
      <c r="G328" s="1" t="s">
        <v>19</v>
      </c>
      <c r="H328" s="1" t="s">
        <v>5242</v>
      </c>
      <c r="I328" s="1" t="s">
        <v>5243</v>
      </c>
      <c r="J328" s="1" t="s">
        <v>5243</v>
      </c>
      <c r="K328" s="1"/>
      <c r="L328" s="1">
        <v>-11.0</v>
      </c>
      <c r="M328" s="1"/>
      <c r="N328" s="1">
        <v>7.80845</v>
      </c>
      <c r="O328" s="1" t="s">
        <v>4121</v>
      </c>
      <c r="P328" s="1" t="s">
        <v>4661</v>
      </c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ht="15.75" hidden="1" customHeight="1">
      <c r="A329" s="1" t="s">
        <v>57</v>
      </c>
      <c r="B329" s="1" t="s">
        <v>17</v>
      </c>
      <c r="C329" s="1">
        <v>348.0</v>
      </c>
      <c r="D329" s="1">
        <v>0.0</v>
      </c>
      <c r="E329" s="1" t="s">
        <v>58</v>
      </c>
      <c r="F329" s="1" t="s">
        <v>26</v>
      </c>
      <c r="G329" s="1" t="s">
        <v>27</v>
      </c>
      <c r="H329" s="1" t="s">
        <v>5244</v>
      </c>
      <c r="I329" s="1" t="s">
        <v>5245</v>
      </c>
      <c r="J329" s="1" t="s">
        <v>5245</v>
      </c>
      <c r="K329" s="1"/>
      <c r="L329" s="1">
        <v>-4.0</v>
      </c>
      <c r="M329" s="1"/>
      <c r="N329" s="1">
        <v>10.0179</v>
      </c>
      <c r="O329" s="1" t="s">
        <v>4125</v>
      </c>
      <c r="P329" s="1" t="s">
        <v>5246</v>
      </c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ht="15.75" customHeight="1">
      <c r="A330" s="1" t="s">
        <v>57</v>
      </c>
      <c r="B330" s="1" t="s">
        <v>17</v>
      </c>
      <c r="C330" s="1">
        <v>678.0</v>
      </c>
      <c r="D330" s="1">
        <v>0.0</v>
      </c>
      <c r="E330" s="1" t="s">
        <v>58</v>
      </c>
      <c r="F330" s="1" t="s">
        <v>26</v>
      </c>
      <c r="G330" s="1" t="s">
        <v>27</v>
      </c>
      <c r="H330" s="1" t="s">
        <v>5247</v>
      </c>
      <c r="I330" s="1" t="s">
        <v>5248</v>
      </c>
      <c r="J330" s="1" t="s">
        <v>5248</v>
      </c>
      <c r="K330" s="1"/>
      <c r="L330" s="1">
        <v>-9.0</v>
      </c>
      <c r="M330" s="1"/>
      <c r="N330" s="1">
        <v>10.871016666666666</v>
      </c>
      <c r="O330" s="1" t="s">
        <v>4125</v>
      </c>
      <c r="P330" s="1" t="s">
        <v>5249</v>
      </c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ht="15.75" hidden="1" customHeight="1">
      <c r="A331" s="1" t="s">
        <v>32</v>
      </c>
      <c r="B331" s="1" t="s">
        <v>17</v>
      </c>
      <c r="C331" s="1">
        <v>247.0</v>
      </c>
      <c r="D331" s="1">
        <v>62.0</v>
      </c>
      <c r="E331" s="1"/>
      <c r="F331" s="1" t="s">
        <v>18</v>
      </c>
      <c r="G331" s="1" t="s">
        <v>19</v>
      </c>
      <c r="H331" s="1" t="s">
        <v>5250</v>
      </c>
      <c r="I331" s="1" t="s">
        <v>5251</v>
      </c>
      <c r="J331" s="1" t="s">
        <v>5251</v>
      </c>
      <c r="K331" s="1"/>
      <c r="L331" s="1">
        <v>-11.0</v>
      </c>
      <c r="M331" s="1"/>
      <c r="N331" s="1">
        <v>8.552683333333333</v>
      </c>
      <c r="O331" s="1" t="s">
        <v>4121</v>
      </c>
      <c r="P331" s="1" t="s">
        <v>4375</v>
      </c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ht="15.75" hidden="1" customHeight="1">
      <c r="A332" s="1" t="s">
        <v>32</v>
      </c>
      <c r="B332" s="1" t="s">
        <v>17</v>
      </c>
      <c r="C332" s="1">
        <v>287.0</v>
      </c>
      <c r="D332" s="1">
        <v>67.0</v>
      </c>
      <c r="E332" s="1"/>
      <c r="F332" s="1" t="s">
        <v>18</v>
      </c>
      <c r="G332" s="1" t="s">
        <v>27</v>
      </c>
      <c r="H332" s="1" t="s">
        <v>5252</v>
      </c>
      <c r="I332" s="1" t="s">
        <v>5253</v>
      </c>
      <c r="J332" s="1" t="s">
        <v>5253</v>
      </c>
      <c r="K332" s="1"/>
      <c r="L332" s="1">
        <v>-10.0</v>
      </c>
      <c r="M332" s="1"/>
      <c r="N332" s="1">
        <v>7.8495333333333335</v>
      </c>
      <c r="O332" s="1" t="s">
        <v>4121</v>
      </c>
      <c r="P332" s="1" t="s">
        <v>5254</v>
      </c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ht="15.75" hidden="1" customHeight="1">
      <c r="A333" s="1" t="s">
        <v>41</v>
      </c>
      <c r="B333" s="1" t="s">
        <v>17</v>
      </c>
      <c r="C333" s="1">
        <v>776.0</v>
      </c>
      <c r="D333" s="1">
        <v>0.0</v>
      </c>
      <c r="E333" s="1"/>
      <c r="F333" s="1" t="s">
        <v>26</v>
      </c>
      <c r="G333" s="1" t="s">
        <v>27</v>
      </c>
      <c r="H333" s="1" t="s">
        <v>5255</v>
      </c>
      <c r="I333" s="1" t="s">
        <v>5256</v>
      </c>
      <c r="J333" s="1" t="s">
        <v>5256</v>
      </c>
      <c r="K333" s="1"/>
      <c r="L333" s="1">
        <v>-8.0</v>
      </c>
      <c r="M333" s="1"/>
      <c r="N333" s="1">
        <v>11.00295</v>
      </c>
      <c r="O333" s="1" t="s">
        <v>4125</v>
      </c>
      <c r="P333" s="1" t="s">
        <v>5257</v>
      </c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ht="15.75" customHeight="1">
      <c r="A334" s="1" t="s">
        <v>57</v>
      </c>
      <c r="B334" s="1" t="s">
        <v>17</v>
      </c>
      <c r="C334" s="1">
        <v>329.0</v>
      </c>
      <c r="D334" s="1">
        <v>0.0</v>
      </c>
      <c r="E334" s="1" t="s">
        <v>58</v>
      </c>
      <c r="F334" s="1" t="s">
        <v>26</v>
      </c>
      <c r="G334" s="1" t="s">
        <v>27</v>
      </c>
      <c r="H334" s="1" t="s">
        <v>5258</v>
      </c>
      <c r="I334" s="1" t="s">
        <v>5259</v>
      </c>
      <c r="J334" s="1" t="s">
        <v>5259</v>
      </c>
      <c r="K334" s="1"/>
      <c r="L334" s="1">
        <v>-6.0</v>
      </c>
      <c r="M334" s="1"/>
      <c r="N334" s="1">
        <v>8.3014</v>
      </c>
      <c r="O334" s="1" t="s">
        <v>4125</v>
      </c>
      <c r="P334" s="1" t="s">
        <v>4741</v>
      </c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ht="15.75" hidden="1" customHeight="1">
      <c r="A335" s="1" t="s">
        <v>32</v>
      </c>
      <c r="B335" s="1" t="s">
        <v>17</v>
      </c>
      <c r="C335" s="1">
        <v>281.0</v>
      </c>
      <c r="D335" s="1">
        <v>57.0</v>
      </c>
      <c r="E335" s="1"/>
      <c r="F335" s="1" t="s">
        <v>18</v>
      </c>
      <c r="G335" s="1" t="s">
        <v>27</v>
      </c>
      <c r="H335" s="1" t="s">
        <v>5260</v>
      </c>
      <c r="I335" s="1" t="s">
        <v>5261</v>
      </c>
      <c r="J335" s="1" t="s">
        <v>5261</v>
      </c>
      <c r="K335" s="1"/>
      <c r="L335" s="1">
        <v>-13.0</v>
      </c>
      <c r="M335" s="1"/>
      <c r="N335" s="1">
        <v>25.425833333333333</v>
      </c>
      <c r="O335" s="1" t="s">
        <v>4121</v>
      </c>
      <c r="P335" s="1" t="s">
        <v>5262</v>
      </c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ht="15.75" hidden="1" customHeight="1">
      <c r="A336" s="1" t="s">
        <v>57</v>
      </c>
      <c r="B336" s="1" t="s">
        <v>17</v>
      </c>
      <c r="C336" s="1">
        <v>329.0</v>
      </c>
      <c r="D336" s="1">
        <v>0.0</v>
      </c>
      <c r="E336" s="1" t="s">
        <v>58</v>
      </c>
      <c r="F336" s="1" t="s">
        <v>26</v>
      </c>
      <c r="G336" s="1" t="s">
        <v>27</v>
      </c>
      <c r="H336" s="1" t="s">
        <v>5263</v>
      </c>
      <c r="I336" s="1" t="s">
        <v>5264</v>
      </c>
      <c r="J336" s="1" t="s">
        <v>5264</v>
      </c>
      <c r="K336" s="1"/>
      <c r="L336" s="1">
        <v>-10.0</v>
      </c>
      <c r="M336" s="1"/>
      <c r="N336" s="1">
        <v>4.904716666666666</v>
      </c>
      <c r="O336" s="1" t="s">
        <v>4125</v>
      </c>
      <c r="P336" s="1" t="s">
        <v>5265</v>
      </c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ht="15.75" hidden="1" customHeight="1">
      <c r="A337" s="1" t="s">
        <v>41</v>
      </c>
      <c r="B337" s="1" t="s">
        <v>17</v>
      </c>
      <c r="C337" s="1">
        <v>658.0</v>
      </c>
      <c r="D337" s="1">
        <v>0.0</v>
      </c>
      <c r="E337" s="1"/>
      <c r="F337" s="1" t="s">
        <v>26</v>
      </c>
      <c r="G337" s="1" t="s">
        <v>19</v>
      </c>
      <c r="H337" s="1" t="s">
        <v>5266</v>
      </c>
      <c r="I337" s="1" t="s">
        <v>5267</v>
      </c>
      <c r="J337" s="1" t="s">
        <v>5267</v>
      </c>
      <c r="K337" s="1"/>
      <c r="L337" s="1">
        <v>-11.0</v>
      </c>
      <c r="M337" s="1"/>
      <c r="N337" s="1">
        <v>8.491983333333334</v>
      </c>
      <c r="O337" s="1" t="s">
        <v>4125</v>
      </c>
      <c r="P337" s="1" t="s">
        <v>5268</v>
      </c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ht="15.75" hidden="1" customHeight="1">
      <c r="A338" s="1" t="s">
        <v>41</v>
      </c>
      <c r="B338" s="1" t="s">
        <v>17</v>
      </c>
      <c r="C338" s="1">
        <v>394.0</v>
      </c>
      <c r="D338" s="1">
        <v>0.0</v>
      </c>
      <c r="E338" s="1"/>
      <c r="F338" s="1" t="s">
        <v>26</v>
      </c>
      <c r="G338" s="1" t="s">
        <v>19</v>
      </c>
      <c r="H338" s="1" t="s">
        <v>5269</v>
      </c>
      <c r="I338" s="1" t="s">
        <v>5270</v>
      </c>
      <c r="J338" s="1" t="s">
        <v>5270</v>
      </c>
      <c r="K338" s="1"/>
      <c r="L338" s="1">
        <v>-5.0</v>
      </c>
      <c r="M338" s="1"/>
      <c r="N338" s="1">
        <v>9.05715</v>
      </c>
      <c r="O338" s="1" t="s">
        <v>4125</v>
      </c>
      <c r="P338" s="1" t="s">
        <v>5271</v>
      </c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ht="15.75" hidden="1" customHeight="1">
      <c r="A339" s="1" t="s">
        <v>57</v>
      </c>
      <c r="B339" s="1" t="s">
        <v>17</v>
      </c>
      <c r="C339" s="1">
        <v>388.0</v>
      </c>
      <c r="D339" s="1">
        <v>0.0</v>
      </c>
      <c r="E339" s="1" t="s">
        <v>58</v>
      </c>
      <c r="F339" s="1" t="s">
        <v>26</v>
      </c>
      <c r="G339" s="1" t="s">
        <v>27</v>
      </c>
      <c r="H339" s="1" t="s">
        <v>5272</v>
      </c>
      <c r="I339" s="1" t="s">
        <v>5273</v>
      </c>
      <c r="J339" s="1" t="s">
        <v>5273</v>
      </c>
      <c r="K339" s="1"/>
      <c r="L339" s="1">
        <v>-6.0</v>
      </c>
      <c r="M339" s="1"/>
      <c r="N339" s="1">
        <v>8.50335</v>
      </c>
      <c r="O339" s="1" t="s">
        <v>4125</v>
      </c>
      <c r="P339" s="1" t="s">
        <v>5274</v>
      </c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ht="15.75" hidden="1" customHeight="1">
      <c r="A340" s="1" t="s">
        <v>41</v>
      </c>
      <c r="B340" s="1" t="s">
        <v>17</v>
      </c>
      <c r="C340" s="1">
        <v>379.0</v>
      </c>
      <c r="D340" s="1">
        <v>0.0</v>
      </c>
      <c r="E340" s="1"/>
      <c r="F340" s="1" t="s">
        <v>26</v>
      </c>
      <c r="G340" s="1" t="s">
        <v>27</v>
      </c>
      <c r="H340" s="1" t="s">
        <v>5275</v>
      </c>
      <c r="I340" s="1" t="s">
        <v>5276</v>
      </c>
      <c r="J340" s="1" t="s">
        <v>5276</v>
      </c>
      <c r="K340" s="1"/>
      <c r="L340" s="1">
        <v>-3.0</v>
      </c>
      <c r="M340" s="1"/>
      <c r="N340" s="1">
        <v>11.033916666666666</v>
      </c>
      <c r="O340" s="1" t="s">
        <v>4125</v>
      </c>
      <c r="P340" s="1" t="s">
        <v>5277</v>
      </c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ht="15.75" hidden="1" customHeight="1">
      <c r="A341" s="1" t="s">
        <v>32</v>
      </c>
      <c r="B341" s="1" t="s">
        <v>17</v>
      </c>
      <c r="C341" s="1">
        <v>275.0</v>
      </c>
      <c r="D341" s="1">
        <v>69.0</v>
      </c>
      <c r="E341" s="1"/>
      <c r="F341" s="1" t="s">
        <v>18</v>
      </c>
      <c r="G341" s="1" t="s">
        <v>19</v>
      </c>
      <c r="H341" s="1" t="s">
        <v>5278</v>
      </c>
      <c r="I341" s="1" t="s">
        <v>5279</v>
      </c>
      <c r="J341" s="1" t="s">
        <v>5279</v>
      </c>
      <c r="K341" s="1"/>
      <c r="L341" s="1">
        <v>-7.0</v>
      </c>
      <c r="M341" s="1"/>
      <c r="N341" s="1">
        <v>11.4085</v>
      </c>
      <c r="O341" s="1" t="s">
        <v>4121</v>
      </c>
      <c r="P341" s="1" t="s">
        <v>5280</v>
      </c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ht="15.75" hidden="1" customHeight="1">
      <c r="A342" s="1" t="s">
        <v>32</v>
      </c>
      <c r="B342" s="1" t="s">
        <v>17</v>
      </c>
      <c r="C342" s="1">
        <v>223.0</v>
      </c>
      <c r="D342" s="1">
        <v>56.0</v>
      </c>
      <c r="E342" s="1"/>
      <c r="F342" s="1" t="s">
        <v>18</v>
      </c>
      <c r="G342" s="1" t="s">
        <v>19</v>
      </c>
      <c r="H342" s="1" t="s">
        <v>5281</v>
      </c>
      <c r="I342" s="1" t="s">
        <v>5282</v>
      </c>
      <c r="J342" s="1" t="s">
        <v>5282</v>
      </c>
      <c r="K342" s="1"/>
      <c r="L342" s="1">
        <v>-13.0</v>
      </c>
      <c r="M342" s="1"/>
      <c r="N342" s="1">
        <v>6.1235333333333335</v>
      </c>
      <c r="O342" s="1" t="s">
        <v>4121</v>
      </c>
      <c r="P342" s="1" t="s">
        <v>5283</v>
      </c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ht="15.75" hidden="1" customHeight="1">
      <c r="A343" s="1" t="s">
        <v>41</v>
      </c>
      <c r="B343" s="1" t="s">
        <v>17</v>
      </c>
      <c r="C343" s="2">
        <v>329.0</v>
      </c>
      <c r="D343" s="1">
        <v>0.0</v>
      </c>
      <c r="E343" s="1"/>
      <c r="F343" s="1" t="s">
        <v>26</v>
      </c>
      <c r="G343" s="1" t="s">
        <v>27</v>
      </c>
      <c r="H343" s="1" t="s">
        <v>5284</v>
      </c>
      <c r="I343" s="1" t="s">
        <v>5285</v>
      </c>
      <c r="J343" s="1" t="s">
        <v>5285</v>
      </c>
      <c r="K343" s="1"/>
      <c r="L343" s="1">
        <v>-7.0</v>
      </c>
      <c r="M343" s="1"/>
      <c r="N343" s="1">
        <v>7.946366666666667</v>
      </c>
      <c r="O343" s="1" t="s">
        <v>4125</v>
      </c>
      <c r="P343" s="1" t="s">
        <v>4428</v>
      </c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ht="15.75" hidden="1" customHeight="1">
      <c r="A344" s="1" t="s">
        <v>16</v>
      </c>
      <c r="B344" s="1" t="s">
        <v>17</v>
      </c>
      <c r="C344" s="1">
        <v>249.0</v>
      </c>
      <c r="D344" s="1">
        <v>249.0</v>
      </c>
      <c r="E344" s="1"/>
      <c r="F344" s="1" t="s">
        <v>18</v>
      </c>
      <c r="G344" s="1" t="s">
        <v>19</v>
      </c>
      <c r="H344" s="1" t="s">
        <v>5286</v>
      </c>
      <c r="I344" s="1" t="s">
        <v>5287</v>
      </c>
      <c r="J344" s="1" t="s">
        <v>5287</v>
      </c>
      <c r="K344" s="1"/>
      <c r="L344" s="1">
        <v>-10.0</v>
      </c>
      <c r="M344" s="1"/>
      <c r="N344" s="1">
        <v>11.028133333333333</v>
      </c>
      <c r="O344" s="1" t="s">
        <v>22</v>
      </c>
      <c r="P344" s="1" t="s">
        <v>5288</v>
      </c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ht="15.75" hidden="1" customHeight="1">
      <c r="A345" s="1" t="s">
        <v>24</v>
      </c>
      <c r="B345" s="1" t="s">
        <v>17</v>
      </c>
      <c r="C345" s="1">
        <v>379.0</v>
      </c>
      <c r="D345" s="1">
        <v>0.0</v>
      </c>
      <c r="E345" s="1" t="s">
        <v>4206</v>
      </c>
      <c r="F345" s="1" t="s">
        <v>26</v>
      </c>
      <c r="G345" s="1" t="s">
        <v>27</v>
      </c>
      <c r="H345" s="1" t="s">
        <v>5289</v>
      </c>
      <c r="I345" s="1" t="s">
        <v>5290</v>
      </c>
      <c r="J345" s="1" t="s">
        <v>5290</v>
      </c>
      <c r="K345" s="1"/>
      <c r="L345" s="1">
        <v>-2.0</v>
      </c>
      <c r="M345" s="1"/>
      <c r="N345" s="1">
        <v>12.217116666666668</v>
      </c>
      <c r="O345" s="1" t="s">
        <v>4125</v>
      </c>
      <c r="P345" s="1" t="s">
        <v>5291</v>
      </c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ht="15.75" hidden="1" customHeight="1">
      <c r="A346" s="1" t="s">
        <v>41</v>
      </c>
      <c r="B346" s="1" t="s">
        <v>17</v>
      </c>
      <c r="C346" s="2">
        <v>488.0</v>
      </c>
      <c r="D346" s="1">
        <v>0.0</v>
      </c>
      <c r="E346" s="1"/>
      <c r="F346" s="1" t="s">
        <v>26</v>
      </c>
      <c r="G346" s="1" t="s">
        <v>27</v>
      </c>
      <c r="H346" s="1" t="s">
        <v>5292</v>
      </c>
      <c r="I346" s="1" t="s">
        <v>5293</v>
      </c>
      <c r="J346" s="1" t="s">
        <v>5293</v>
      </c>
      <c r="K346" s="1"/>
      <c r="L346" s="1">
        <v>-2.0</v>
      </c>
      <c r="M346" s="1"/>
      <c r="N346" s="1">
        <v>12.152583333333334</v>
      </c>
      <c r="O346" s="1" t="s">
        <v>4125</v>
      </c>
      <c r="P346" s="1" t="s">
        <v>5294</v>
      </c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ht="15.75" hidden="1" customHeight="1">
      <c r="A347" s="1" t="s">
        <v>32</v>
      </c>
      <c r="B347" s="1" t="s">
        <v>17</v>
      </c>
      <c r="C347" s="1">
        <v>280.0</v>
      </c>
      <c r="D347" s="1">
        <v>29.0</v>
      </c>
      <c r="E347" s="1" t="s">
        <v>5220</v>
      </c>
      <c r="F347" s="1" t="s">
        <v>66</v>
      </c>
      <c r="G347" s="1" t="s">
        <v>27</v>
      </c>
      <c r="H347" s="1" t="s">
        <v>5295</v>
      </c>
      <c r="I347" s="1" t="s">
        <v>5296</v>
      </c>
      <c r="J347" s="1" t="s">
        <v>5297</v>
      </c>
      <c r="K347" s="1" t="s">
        <v>5298</v>
      </c>
      <c r="L347" s="1">
        <v>-8.0</v>
      </c>
      <c r="M347" s="1">
        <v>0.012866666666666667</v>
      </c>
      <c r="N347" s="1">
        <v>7.43665</v>
      </c>
      <c r="O347" s="1" t="s">
        <v>4121</v>
      </c>
      <c r="P347" s="1" t="s">
        <v>4452</v>
      </c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ht="15.75" hidden="1" customHeight="1">
      <c r="A348" s="1" t="s">
        <v>57</v>
      </c>
      <c r="B348" s="1" t="s">
        <v>17</v>
      </c>
      <c r="C348" s="1">
        <v>264.0</v>
      </c>
      <c r="D348" s="1">
        <v>0.0</v>
      </c>
      <c r="E348" s="1" t="s">
        <v>58</v>
      </c>
      <c r="F348" s="1" t="s">
        <v>26</v>
      </c>
      <c r="G348" s="1" t="s">
        <v>27</v>
      </c>
      <c r="H348" s="1" t="s">
        <v>5299</v>
      </c>
      <c r="I348" s="1" t="s">
        <v>5300</v>
      </c>
      <c r="J348" s="1" t="s">
        <v>5300</v>
      </c>
      <c r="K348" s="1"/>
      <c r="L348" s="1">
        <v>-9.0</v>
      </c>
      <c r="M348" s="1"/>
      <c r="N348" s="1">
        <v>5.3200666666666665</v>
      </c>
      <c r="O348" s="1" t="s">
        <v>4125</v>
      </c>
      <c r="P348" s="1" t="s">
        <v>5301</v>
      </c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ht="15.75" hidden="1" customHeight="1">
      <c r="A349" s="1" t="s">
        <v>41</v>
      </c>
      <c r="B349" s="1" t="s">
        <v>17</v>
      </c>
      <c r="C349" s="1">
        <v>264.0</v>
      </c>
      <c r="D349" s="1">
        <v>0.0</v>
      </c>
      <c r="E349" s="1"/>
      <c r="F349" s="1" t="s">
        <v>26</v>
      </c>
      <c r="G349" s="1" t="s">
        <v>27</v>
      </c>
      <c r="H349" s="1" t="s">
        <v>5302</v>
      </c>
      <c r="I349" s="1" t="s">
        <v>5303</v>
      </c>
      <c r="J349" s="1" t="s">
        <v>5303</v>
      </c>
      <c r="K349" s="1"/>
      <c r="L349" s="1">
        <v>-8.0</v>
      </c>
      <c r="M349" s="1"/>
      <c r="N349" s="1">
        <v>6.085733333333334</v>
      </c>
      <c r="O349" s="1" t="s">
        <v>4125</v>
      </c>
      <c r="P349" s="1" t="s">
        <v>5304</v>
      </c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ht="15.75" hidden="1" customHeight="1">
      <c r="A350" s="1" t="s">
        <v>41</v>
      </c>
      <c r="B350" s="1" t="s">
        <v>17</v>
      </c>
      <c r="C350" s="1">
        <v>1057.0</v>
      </c>
      <c r="D350" s="1">
        <v>0.0</v>
      </c>
      <c r="E350" s="1"/>
      <c r="F350" s="1" t="s">
        <v>26</v>
      </c>
      <c r="G350" s="1" t="s">
        <v>27</v>
      </c>
      <c r="H350" s="1" t="s">
        <v>5305</v>
      </c>
      <c r="I350" s="1" t="s">
        <v>5306</v>
      </c>
      <c r="J350" s="1" t="s">
        <v>5306</v>
      </c>
      <c r="K350" s="1"/>
      <c r="L350" s="1">
        <v>-2.0</v>
      </c>
      <c r="M350" s="1"/>
      <c r="N350" s="1">
        <v>17.22136666666667</v>
      </c>
      <c r="O350" s="1" t="s">
        <v>4125</v>
      </c>
      <c r="P350" s="1" t="s">
        <v>5307</v>
      </c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ht="15.75" hidden="1" customHeight="1">
      <c r="A351" s="1" t="s">
        <v>32</v>
      </c>
      <c r="B351" s="1" t="s">
        <v>17</v>
      </c>
      <c r="C351" s="1">
        <v>479.0</v>
      </c>
      <c r="D351" s="1">
        <v>28.0</v>
      </c>
      <c r="E351" s="1" t="s">
        <v>4623</v>
      </c>
      <c r="F351" s="1" t="s">
        <v>66</v>
      </c>
      <c r="G351" s="1" t="s">
        <v>27</v>
      </c>
      <c r="H351" s="1" t="s">
        <v>5308</v>
      </c>
      <c r="I351" s="1" t="s">
        <v>5309</v>
      </c>
      <c r="J351" s="1" t="s">
        <v>5310</v>
      </c>
      <c r="K351" s="1" t="s">
        <v>5311</v>
      </c>
      <c r="L351" s="1">
        <v>6.0</v>
      </c>
      <c r="M351" s="1">
        <v>0.007166666666666667</v>
      </c>
      <c r="N351" s="1">
        <v>15.378716666666667</v>
      </c>
      <c r="O351" s="1" t="s">
        <v>4121</v>
      </c>
      <c r="P351" s="1" t="s">
        <v>5312</v>
      </c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ht="15.75" hidden="1" customHeight="1">
      <c r="A352" s="1" t="s">
        <v>57</v>
      </c>
      <c r="B352" s="1" t="s">
        <v>17</v>
      </c>
      <c r="C352" s="1">
        <v>329.0</v>
      </c>
      <c r="D352" s="1">
        <v>0.0</v>
      </c>
      <c r="E352" s="1" t="s">
        <v>58</v>
      </c>
      <c r="F352" s="1" t="s">
        <v>26</v>
      </c>
      <c r="G352" s="1" t="s">
        <v>27</v>
      </c>
      <c r="H352" s="1" t="s">
        <v>5313</v>
      </c>
      <c r="I352" s="1" t="s">
        <v>5314</v>
      </c>
      <c r="J352" s="1" t="s">
        <v>5314</v>
      </c>
      <c r="K352" s="1"/>
      <c r="L352" s="1">
        <v>-10.0</v>
      </c>
      <c r="M352" s="1"/>
      <c r="N352" s="1">
        <v>8.917383333333333</v>
      </c>
      <c r="O352" s="1" t="s">
        <v>4125</v>
      </c>
      <c r="P352" s="1" t="s">
        <v>5315</v>
      </c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ht="15.75" hidden="1" customHeight="1">
      <c r="A353" s="1" t="s">
        <v>41</v>
      </c>
      <c r="B353" s="1" t="s">
        <v>17</v>
      </c>
      <c r="C353" s="1">
        <v>394.0</v>
      </c>
      <c r="D353" s="1">
        <v>0.0</v>
      </c>
      <c r="E353" s="1"/>
      <c r="F353" s="1" t="s">
        <v>26</v>
      </c>
      <c r="G353" s="1" t="s">
        <v>27</v>
      </c>
      <c r="H353" s="1" t="s">
        <v>5316</v>
      </c>
      <c r="I353" s="1" t="s">
        <v>5317</v>
      </c>
      <c r="J353" s="1" t="s">
        <v>5317</v>
      </c>
      <c r="K353" s="1"/>
      <c r="L353" s="1">
        <v>-7.0</v>
      </c>
      <c r="M353" s="1"/>
      <c r="N353" s="1">
        <v>7.49585</v>
      </c>
      <c r="O353" s="1" t="s">
        <v>4125</v>
      </c>
      <c r="P353" s="1" t="s">
        <v>5318</v>
      </c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ht="15.75" hidden="1" customHeight="1">
      <c r="A354" s="1" t="s">
        <v>32</v>
      </c>
      <c r="B354" s="1" t="s">
        <v>17</v>
      </c>
      <c r="C354" s="1">
        <v>334.0</v>
      </c>
      <c r="D354" s="1">
        <v>61.0</v>
      </c>
      <c r="E354" s="1"/>
      <c r="F354" s="1" t="s">
        <v>18</v>
      </c>
      <c r="G354" s="1" t="s">
        <v>33</v>
      </c>
      <c r="H354" s="1" t="s">
        <v>5319</v>
      </c>
      <c r="I354" s="1" t="s">
        <v>5320</v>
      </c>
      <c r="J354" s="1" t="s">
        <v>5320</v>
      </c>
      <c r="K354" s="1"/>
      <c r="L354" s="1">
        <v>-10.0</v>
      </c>
      <c r="M354" s="1"/>
      <c r="N354" s="1">
        <v>19.326333333333334</v>
      </c>
      <c r="O354" s="1" t="s">
        <v>4121</v>
      </c>
      <c r="P354" s="1" t="s">
        <v>5321</v>
      </c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ht="15.75" hidden="1" customHeight="1">
      <c r="A355" s="1" t="s">
        <v>41</v>
      </c>
      <c r="B355" s="1" t="s">
        <v>17</v>
      </c>
      <c r="C355" s="1">
        <v>425.0</v>
      </c>
      <c r="D355" s="1">
        <v>0.0</v>
      </c>
      <c r="E355" s="1"/>
      <c r="F355" s="1" t="s">
        <v>26</v>
      </c>
      <c r="G355" s="1" t="s">
        <v>27</v>
      </c>
      <c r="H355" s="1" t="s">
        <v>5322</v>
      </c>
      <c r="I355" s="1" t="s">
        <v>5323</v>
      </c>
      <c r="J355" s="1" t="s">
        <v>5323</v>
      </c>
      <c r="K355" s="1"/>
      <c r="L355" s="1">
        <v>-6.0</v>
      </c>
      <c r="M355" s="1"/>
      <c r="N355" s="1">
        <v>8.069266666666667</v>
      </c>
      <c r="O355" s="1" t="s">
        <v>4125</v>
      </c>
      <c r="P355" s="1" t="s">
        <v>5324</v>
      </c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ht="15.75" hidden="1" customHeight="1">
      <c r="A356" s="1" t="s">
        <v>41</v>
      </c>
      <c r="B356" s="1" t="s">
        <v>17</v>
      </c>
      <c r="C356" s="1">
        <v>321.0</v>
      </c>
      <c r="D356" s="1">
        <v>0.0</v>
      </c>
      <c r="E356" s="1"/>
      <c r="F356" s="1" t="s">
        <v>26</v>
      </c>
      <c r="G356" s="1" t="s">
        <v>27</v>
      </c>
      <c r="H356" s="1" t="s">
        <v>5325</v>
      </c>
      <c r="I356" s="1" t="s">
        <v>5326</v>
      </c>
      <c r="J356" s="1" t="s">
        <v>5326</v>
      </c>
      <c r="K356" s="1"/>
      <c r="L356" s="1">
        <v>-7.0</v>
      </c>
      <c r="M356" s="1"/>
      <c r="N356" s="1">
        <v>7.11985</v>
      </c>
      <c r="O356" s="1" t="s">
        <v>4125</v>
      </c>
      <c r="P356" s="1" t="s">
        <v>5327</v>
      </c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ht="15.75" hidden="1" customHeight="1">
      <c r="A357" s="1" t="s">
        <v>32</v>
      </c>
      <c r="B357" s="1" t="s">
        <v>17</v>
      </c>
      <c r="C357" s="1">
        <v>218.0</v>
      </c>
      <c r="D357" s="1">
        <v>218.0</v>
      </c>
      <c r="E357" s="1" t="s">
        <v>4623</v>
      </c>
      <c r="F357" s="1" t="s">
        <v>66</v>
      </c>
      <c r="G357" s="1" t="s">
        <v>27</v>
      </c>
      <c r="H357" s="1" t="s">
        <v>5328</v>
      </c>
      <c r="I357" s="1" t="s">
        <v>5329</v>
      </c>
      <c r="J357" s="1" t="s">
        <v>5330</v>
      </c>
      <c r="K357" s="1" t="s">
        <v>5331</v>
      </c>
      <c r="L357" s="1">
        <v>-8.0</v>
      </c>
      <c r="M357" s="1">
        <v>0.01275</v>
      </c>
      <c r="N357" s="1">
        <v>6.0813</v>
      </c>
      <c r="O357" s="1" t="s">
        <v>4121</v>
      </c>
      <c r="P357" s="1" t="s">
        <v>5332</v>
      </c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ht="15.75" hidden="1" customHeight="1">
      <c r="A358" s="1" t="s">
        <v>57</v>
      </c>
      <c r="B358" s="1" t="s">
        <v>17</v>
      </c>
      <c r="C358" s="1">
        <v>358.0</v>
      </c>
      <c r="D358" s="1">
        <v>0.0</v>
      </c>
      <c r="E358" s="1" t="s">
        <v>58</v>
      </c>
      <c r="F358" s="1" t="s">
        <v>26</v>
      </c>
      <c r="G358" s="1" t="s">
        <v>27</v>
      </c>
      <c r="H358" s="1" t="s">
        <v>5333</v>
      </c>
      <c r="I358" s="1" t="s">
        <v>5334</v>
      </c>
      <c r="J358" s="1" t="s">
        <v>5334</v>
      </c>
      <c r="K358" s="1"/>
      <c r="L358" s="1">
        <v>-9.0</v>
      </c>
      <c r="M358" s="1"/>
      <c r="N358" s="1">
        <v>5.3209333333333335</v>
      </c>
      <c r="O358" s="1" t="s">
        <v>4125</v>
      </c>
      <c r="P358" s="1" t="s">
        <v>5335</v>
      </c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ht="15.75" hidden="1" customHeight="1">
      <c r="A359" s="1" t="s">
        <v>32</v>
      </c>
      <c r="B359" s="1" t="s">
        <v>17</v>
      </c>
      <c r="C359" s="1">
        <v>349.0</v>
      </c>
      <c r="D359" s="1">
        <v>0.0</v>
      </c>
      <c r="E359" s="1" t="s">
        <v>4623</v>
      </c>
      <c r="F359" s="1" t="s">
        <v>66</v>
      </c>
      <c r="G359" s="1" t="s">
        <v>27</v>
      </c>
      <c r="H359" s="1" t="s">
        <v>5336</v>
      </c>
      <c r="I359" s="1" t="s">
        <v>5337</v>
      </c>
      <c r="J359" s="1" t="s">
        <v>5338</v>
      </c>
      <c r="K359" s="1" t="s">
        <v>5339</v>
      </c>
      <c r="L359" s="1">
        <v>4.0</v>
      </c>
      <c r="M359" s="1">
        <v>0.10438333333333333</v>
      </c>
      <c r="N359" s="1">
        <v>9.678183333333333</v>
      </c>
      <c r="O359" s="1" t="s">
        <v>4121</v>
      </c>
      <c r="P359" s="1" t="s">
        <v>5340</v>
      </c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ht="15.75" hidden="1" customHeight="1">
      <c r="A360" s="1" t="s">
        <v>32</v>
      </c>
      <c r="B360" s="1" t="s">
        <v>17</v>
      </c>
      <c r="C360" s="1">
        <v>247.0</v>
      </c>
      <c r="D360" s="1">
        <v>62.0</v>
      </c>
      <c r="E360" s="1"/>
      <c r="F360" s="1" t="s">
        <v>18</v>
      </c>
      <c r="G360" s="1" t="s">
        <v>33</v>
      </c>
      <c r="H360" s="1" t="s">
        <v>5341</v>
      </c>
      <c r="I360" s="1" t="s">
        <v>5342</v>
      </c>
      <c r="J360" s="1" t="s">
        <v>5342</v>
      </c>
      <c r="K360" s="1"/>
      <c r="L360" s="1">
        <v>-12.0</v>
      </c>
      <c r="M360" s="1"/>
      <c r="N360" s="1">
        <v>28.3514</v>
      </c>
      <c r="O360" s="1" t="s">
        <v>4121</v>
      </c>
      <c r="P360" s="1" t="s">
        <v>4133</v>
      </c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ht="15.75" hidden="1" customHeight="1">
      <c r="A361" s="1" t="s">
        <v>41</v>
      </c>
      <c r="B361" s="1" t="s">
        <v>17</v>
      </c>
      <c r="C361" s="1">
        <v>329.0</v>
      </c>
      <c r="D361" s="1">
        <v>0.0</v>
      </c>
      <c r="E361" s="1"/>
      <c r="F361" s="1" t="s">
        <v>26</v>
      </c>
      <c r="G361" s="1" t="s">
        <v>27</v>
      </c>
      <c r="H361" s="1" t="s">
        <v>5343</v>
      </c>
      <c r="I361" s="1" t="s">
        <v>5344</v>
      </c>
      <c r="J361" s="1" t="s">
        <v>5344</v>
      </c>
      <c r="K361" s="1"/>
      <c r="L361" s="1">
        <v>-8.0</v>
      </c>
      <c r="M361" s="1"/>
      <c r="N361" s="1">
        <v>6.740566666666667</v>
      </c>
      <c r="O361" s="1" t="s">
        <v>4125</v>
      </c>
      <c r="P361" s="1" t="s">
        <v>5345</v>
      </c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ht="15.75" hidden="1" customHeight="1">
      <c r="A362" s="1" t="s">
        <v>32</v>
      </c>
      <c r="B362" s="1" t="s">
        <v>17</v>
      </c>
      <c r="C362" s="1">
        <v>471.0</v>
      </c>
      <c r="D362" s="1">
        <v>27.0</v>
      </c>
      <c r="E362" s="1" t="s">
        <v>4623</v>
      </c>
      <c r="F362" s="1" t="s">
        <v>66</v>
      </c>
      <c r="G362" s="1" t="s">
        <v>27</v>
      </c>
      <c r="H362" s="1" t="s">
        <v>5346</v>
      </c>
      <c r="I362" s="1" t="s">
        <v>5347</v>
      </c>
      <c r="J362" s="1" t="s">
        <v>5348</v>
      </c>
      <c r="K362" s="1" t="s">
        <v>5349</v>
      </c>
      <c r="L362" s="1">
        <v>0.0</v>
      </c>
      <c r="M362" s="1">
        <v>0.010783333333333334</v>
      </c>
      <c r="N362" s="1">
        <v>13.60735</v>
      </c>
      <c r="O362" s="1" t="s">
        <v>4121</v>
      </c>
      <c r="P362" s="1" t="s">
        <v>5350</v>
      </c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ht="15.75" hidden="1" customHeight="1">
      <c r="A363" s="1" t="s">
        <v>41</v>
      </c>
      <c r="B363" s="1" t="s">
        <v>17</v>
      </c>
      <c r="C363" s="1">
        <v>528.0</v>
      </c>
      <c r="D363" s="1">
        <v>0.0</v>
      </c>
      <c r="E363" s="1"/>
      <c r="F363" s="1" t="s">
        <v>26</v>
      </c>
      <c r="G363" s="1" t="s">
        <v>19</v>
      </c>
      <c r="H363" s="1" t="s">
        <v>5351</v>
      </c>
      <c r="I363" s="1" t="s">
        <v>5352</v>
      </c>
      <c r="J363" s="1" t="s">
        <v>5352</v>
      </c>
      <c r="K363" s="1"/>
      <c r="L363" s="1">
        <v>-7.0</v>
      </c>
      <c r="M363" s="1"/>
      <c r="N363" s="1">
        <v>12.765466666666667</v>
      </c>
      <c r="O363" s="1" t="s">
        <v>4125</v>
      </c>
      <c r="P363" s="1" t="s">
        <v>5353</v>
      </c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ht="15.75" hidden="1" customHeight="1">
      <c r="A364" s="1" t="s">
        <v>41</v>
      </c>
      <c r="B364" s="1" t="s">
        <v>17</v>
      </c>
      <c r="C364" s="1">
        <v>433.0</v>
      </c>
      <c r="D364" s="1">
        <v>0.0</v>
      </c>
      <c r="E364" s="1"/>
      <c r="F364" s="1" t="s">
        <v>26</v>
      </c>
      <c r="G364" s="1" t="s">
        <v>27</v>
      </c>
      <c r="H364" s="1" t="s">
        <v>5354</v>
      </c>
      <c r="I364" s="1" t="s">
        <v>5355</v>
      </c>
      <c r="J364" s="1" t="s">
        <v>5355</v>
      </c>
      <c r="K364" s="1"/>
      <c r="L364" s="1">
        <v>-2.0</v>
      </c>
      <c r="M364" s="1"/>
      <c r="N364" s="1">
        <v>12.06285</v>
      </c>
      <c r="O364" s="1" t="s">
        <v>4125</v>
      </c>
      <c r="P364" s="1" t="s">
        <v>5356</v>
      </c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ht="15.75" hidden="1" customHeight="1">
      <c r="A365" s="1" t="s">
        <v>41</v>
      </c>
      <c r="B365" s="1" t="s">
        <v>17</v>
      </c>
      <c r="C365" s="2">
        <v>329.0</v>
      </c>
      <c r="D365" s="1">
        <v>0.0</v>
      </c>
      <c r="E365" s="1"/>
      <c r="F365" s="1" t="s">
        <v>26</v>
      </c>
      <c r="G365" s="1" t="s">
        <v>27</v>
      </c>
      <c r="H365" s="1" t="s">
        <v>5357</v>
      </c>
      <c r="I365" s="1" t="s">
        <v>5358</v>
      </c>
      <c r="J365" s="1" t="s">
        <v>5358</v>
      </c>
      <c r="K365" s="1"/>
      <c r="L365" s="1">
        <v>-4.0</v>
      </c>
      <c r="M365" s="1"/>
      <c r="N365" s="1">
        <v>10.88665</v>
      </c>
      <c r="O365" s="1" t="s">
        <v>4125</v>
      </c>
      <c r="P365" s="1" t="s">
        <v>5359</v>
      </c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ht="15.75" hidden="1" customHeight="1">
      <c r="A366" s="1" t="s">
        <v>41</v>
      </c>
      <c r="B366" s="1" t="s">
        <v>17</v>
      </c>
      <c r="C366" s="1">
        <v>702.0</v>
      </c>
      <c r="D366" s="1">
        <v>0.0</v>
      </c>
      <c r="E366" s="1"/>
      <c r="F366" s="1" t="s">
        <v>26</v>
      </c>
      <c r="G366" s="1" t="s">
        <v>27</v>
      </c>
      <c r="H366" s="1" t="s">
        <v>5360</v>
      </c>
      <c r="I366" s="1" t="s">
        <v>5361</v>
      </c>
      <c r="J366" s="1" t="s">
        <v>5361</v>
      </c>
      <c r="K366" s="1"/>
      <c r="L366" s="1">
        <v>-8.0</v>
      </c>
      <c r="M366" s="1"/>
      <c r="N366" s="1">
        <v>11.458433333333334</v>
      </c>
      <c r="O366" s="1" t="s">
        <v>4125</v>
      </c>
      <c r="P366" s="1" t="s">
        <v>5362</v>
      </c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ht="15.75" hidden="1" customHeight="1">
      <c r="A367" s="1" t="s">
        <v>41</v>
      </c>
      <c r="B367" s="1" t="s">
        <v>17</v>
      </c>
      <c r="C367" s="1">
        <v>702.0</v>
      </c>
      <c r="D367" s="1">
        <v>0.0</v>
      </c>
      <c r="E367" s="1"/>
      <c r="F367" s="1" t="s">
        <v>26</v>
      </c>
      <c r="G367" s="1" t="s">
        <v>27</v>
      </c>
      <c r="H367" s="1" t="s">
        <v>5363</v>
      </c>
      <c r="I367" s="1" t="s">
        <v>5364</v>
      </c>
      <c r="J367" s="1" t="s">
        <v>5364</v>
      </c>
      <c r="K367" s="1"/>
      <c r="L367" s="1">
        <v>-8.0</v>
      </c>
      <c r="M367" s="1"/>
      <c r="N367" s="1">
        <v>11.425866666666666</v>
      </c>
      <c r="O367" s="1" t="s">
        <v>4125</v>
      </c>
      <c r="P367" s="1" t="s">
        <v>5362</v>
      </c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ht="15.75" hidden="1" customHeight="1">
      <c r="A368" s="1" t="s">
        <v>32</v>
      </c>
      <c r="B368" s="1" t="s">
        <v>17</v>
      </c>
      <c r="C368" s="2">
        <v>423.0</v>
      </c>
      <c r="D368" s="1">
        <v>0.0</v>
      </c>
      <c r="E368" s="1" t="s">
        <v>4281</v>
      </c>
      <c r="F368" s="1" t="s">
        <v>66</v>
      </c>
      <c r="G368" s="1" t="s">
        <v>19</v>
      </c>
      <c r="H368" s="1" t="s">
        <v>5365</v>
      </c>
      <c r="I368" s="1" t="s">
        <v>5366</v>
      </c>
      <c r="J368" s="1" t="s">
        <v>5367</v>
      </c>
      <c r="K368" s="1" t="s">
        <v>5368</v>
      </c>
      <c r="L368" s="1">
        <v>3.0</v>
      </c>
      <c r="M368" s="1">
        <v>0.007266666666666667</v>
      </c>
      <c r="N368" s="1">
        <v>5.319533333333333</v>
      </c>
      <c r="O368" s="1" t="s">
        <v>4121</v>
      </c>
      <c r="P368" s="1" t="s">
        <v>5369</v>
      </c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ht="15.75" hidden="1" customHeight="1">
      <c r="A369" s="1" t="s">
        <v>32</v>
      </c>
      <c r="B369" s="1" t="s">
        <v>17</v>
      </c>
      <c r="C369" s="1">
        <v>279.0</v>
      </c>
      <c r="D369" s="1">
        <v>70.0</v>
      </c>
      <c r="E369" s="1"/>
      <c r="F369" s="1" t="s">
        <v>18</v>
      </c>
      <c r="G369" s="1" t="s">
        <v>27</v>
      </c>
      <c r="H369" s="1" t="s">
        <v>5370</v>
      </c>
      <c r="I369" s="1" t="s">
        <v>5371</v>
      </c>
      <c r="J369" s="1" t="s">
        <v>5371</v>
      </c>
      <c r="K369" s="1"/>
      <c r="L369" s="1">
        <v>-10.0</v>
      </c>
      <c r="M369" s="1"/>
      <c r="N369" s="1">
        <v>8.174116666666666</v>
      </c>
      <c r="O369" s="1" t="s">
        <v>4121</v>
      </c>
      <c r="P369" s="1" t="s">
        <v>5372</v>
      </c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ht="15.75" hidden="1" customHeight="1">
      <c r="A370" s="1" t="s">
        <v>32</v>
      </c>
      <c r="B370" s="1" t="s">
        <v>17</v>
      </c>
      <c r="C370" s="1">
        <v>368.0</v>
      </c>
      <c r="D370" s="1">
        <v>0.0</v>
      </c>
      <c r="E370" s="1" t="s">
        <v>4281</v>
      </c>
      <c r="F370" s="1" t="s">
        <v>66</v>
      </c>
      <c r="G370" s="1" t="s">
        <v>27</v>
      </c>
      <c r="H370" s="1" t="s">
        <v>5373</v>
      </c>
      <c r="I370" s="1" t="s">
        <v>5374</v>
      </c>
      <c r="J370" s="1" t="s">
        <v>5375</v>
      </c>
      <c r="K370" s="1" t="s">
        <v>5376</v>
      </c>
      <c r="L370" s="1">
        <v>-7.0</v>
      </c>
      <c r="M370" s="1">
        <v>0.03966666666666667</v>
      </c>
      <c r="N370" s="1">
        <v>10.415616666666667</v>
      </c>
      <c r="O370" s="1" t="s">
        <v>4121</v>
      </c>
      <c r="P370" s="1" t="s">
        <v>5377</v>
      </c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ht="15.75" hidden="1" customHeight="1">
      <c r="A371" s="1" t="s">
        <v>32</v>
      </c>
      <c r="B371" s="1" t="s">
        <v>17</v>
      </c>
      <c r="C371" s="1">
        <v>303.0</v>
      </c>
      <c r="D371" s="1">
        <v>91.0</v>
      </c>
      <c r="E371" s="1"/>
      <c r="F371" s="1" t="s">
        <v>18</v>
      </c>
      <c r="G371" s="1" t="s">
        <v>33</v>
      </c>
      <c r="H371" s="1" t="s">
        <v>5378</v>
      </c>
      <c r="I371" s="1" t="s">
        <v>5379</v>
      </c>
      <c r="J371" s="1" t="s">
        <v>5379</v>
      </c>
      <c r="K371" s="1"/>
      <c r="L371" s="1">
        <v>-11.0</v>
      </c>
      <c r="M371" s="1"/>
      <c r="N371" s="1">
        <v>7.717116666666667</v>
      </c>
      <c r="O371" s="1" t="s">
        <v>4121</v>
      </c>
      <c r="P371" s="1" t="s">
        <v>5380</v>
      </c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ht="15.75" hidden="1" customHeight="1">
      <c r="A372" s="1" t="s">
        <v>57</v>
      </c>
      <c r="B372" s="1" t="s">
        <v>17</v>
      </c>
      <c r="C372" s="1">
        <v>323.0</v>
      </c>
      <c r="D372" s="1">
        <v>0.0</v>
      </c>
      <c r="E372" s="1" t="s">
        <v>58</v>
      </c>
      <c r="F372" s="1" t="s">
        <v>26</v>
      </c>
      <c r="G372" s="1" t="s">
        <v>27</v>
      </c>
      <c r="H372" s="1" t="s">
        <v>5381</v>
      </c>
      <c r="I372" s="1" t="s">
        <v>5382</v>
      </c>
      <c r="J372" s="1" t="s">
        <v>5382</v>
      </c>
      <c r="K372" s="1"/>
      <c r="L372" s="1">
        <v>-7.0</v>
      </c>
      <c r="M372" s="1"/>
      <c r="N372" s="1">
        <v>7.9985333333333335</v>
      </c>
      <c r="O372" s="1" t="s">
        <v>4125</v>
      </c>
      <c r="P372" s="1" t="s">
        <v>5383</v>
      </c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ht="15.75" hidden="1" customHeight="1">
      <c r="A373" s="1" t="s">
        <v>32</v>
      </c>
      <c r="B373" s="1" t="s">
        <v>17</v>
      </c>
      <c r="C373" s="1">
        <v>543.0</v>
      </c>
      <c r="D373" s="1">
        <v>0.0</v>
      </c>
      <c r="E373" s="1" t="s">
        <v>4623</v>
      </c>
      <c r="F373" s="1" t="s">
        <v>66</v>
      </c>
      <c r="G373" s="1" t="s">
        <v>27</v>
      </c>
      <c r="H373" s="1" t="s">
        <v>5384</v>
      </c>
      <c r="I373" s="1" t="s">
        <v>5385</v>
      </c>
      <c r="J373" s="1" t="s">
        <v>5386</v>
      </c>
      <c r="K373" s="1" t="s">
        <v>5387</v>
      </c>
      <c r="L373" s="1">
        <v>1.0</v>
      </c>
      <c r="M373" s="1">
        <v>0.011266666666666666</v>
      </c>
      <c r="N373" s="1">
        <v>7.608866666666667</v>
      </c>
      <c r="O373" s="1" t="s">
        <v>4121</v>
      </c>
      <c r="P373" s="1" t="s">
        <v>5388</v>
      </c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ht="15.75" hidden="1" customHeight="1">
      <c r="A374" s="1" t="s">
        <v>32</v>
      </c>
      <c r="B374" s="1" t="s">
        <v>17</v>
      </c>
      <c r="C374" s="1">
        <v>265.0</v>
      </c>
      <c r="D374" s="1">
        <v>61.0</v>
      </c>
      <c r="E374" s="1"/>
      <c r="F374" s="1" t="s">
        <v>18</v>
      </c>
      <c r="G374" s="1" t="s">
        <v>33</v>
      </c>
      <c r="H374" s="1" t="s">
        <v>5389</v>
      </c>
      <c r="I374" s="1" t="s">
        <v>5390</v>
      </c>
      <c r="J374" s="1" t="s">
        <v>5390</v>
      </c>
      <c r="K374" s="1"/>
      <c r="L374" s="1">
        <v>-12.0</v>
      </c>
      <c r="M374" s="1"/>
      <c r="N374" s="1">
        <v>7.44175</v>
      </c>
      <c r="O374" s="1" t="s">
        <v>4121</v>
      </c>
      <c r="P374" s="1" t="s">
        <v>5391</v>
      </c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ht="15.75" customHeight="1">
      <c r="A375" s="1" t="s">
        <v>57</v>
      </c>
      <c r="B375" s="1" t="s">
        <v>17</v>
      </c>
      <c r="C375" s="1">
        <v>473.0</v>
      </c>
      <c r="D375" s="1">
        <v>0.0</v>
      </c>
      <c r="E375" s="1" t="s">
        <v>58</v>
      </c>
      <c r="F375" s="1" t="s">
        <v>26</v>
      </c>
      <c r="G375" s="1" t="s">
        <v>27</v>
      </c>
      <c r="H375" s="1" t="s">
        <v>5392</v>
      </c>
      <c r="I375" s="1" t="s">
        <v>5393</v>
      </c>
      <c r="J375" s="1" t="s">
        <v>5393</v>
      </c>
      <c r="K375" s="1"/>
      <c r="L375" s="1">
        <v>-14.0</v>
      </c>
      <c r="M375" s="1"/>
      <c r="N375" s="1">
        <v>31.876666666666665</v>
      </c>
      <c r="O375" s="1" t="s">
        <v>4125</v>
      </c>
      <c r="P375" s="1" t="s">
        <v>5394</v>
      </c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ht="15.75" hidden="1" customHeight="1">
      <c r="A376" s="1" t="s">
        <v>41</v>
      </c>
      <c r="B376" s="1" t="s">
        <v>88</v>
      </c>
      <c r="C376" s="1">
        <v>323.0</v>
      </c>
      <c r="D376" s="1">
        <v>0.0</v>
      </c>
      <c r="E376" s="1"/>
      <c r="F376" s="1" t="s">
        <v>26</v>
      </c>
      <c r="G376" s="1" t="s">
        <v>27</v>
      </c>
      <c r="H376" s="1" t="s">
        <v>5395</v>
      </c>
      <c r="I376" s="1" t="s">
        <v>5396</v>
      </c>
      <c r="J376" s="1" t="s">
        <v>5396</v>
      </c>
      <c r="K376" s="1"/>
      <c r="L376" s="1">
        <v>-6.0</v>
      </c>
      <c r="M376" s="1"/>
      <c r="N376" s="1">
        <v>8.005383333333333</v>
      </c>
      <c r="O376" s="1" t="s">
        <v>4125</v>
      </c>
      <c r="P376" s="1" t="s">
        <v>5397</v>
      </c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ht="15.75" hidden="1" customHeight="1">
      <c r="A377" s="1" t="s">
        <v>41</v>
      </c>
      <c r="B377" s="1" t="s">
        <v>88</v>
      </c>
      <c r="C377" s="1">
        <v>762.0</v>
      </c>
      <c r="D377" s="1">
        <v>0.0</v>
      </c>
      <c r="E377" s="1"/>
      <c r="F377" s="1" t="s">
        <v>26</v>
      </c>
      <c r="G377" s="1" t="s">
        <v>27</v>
      </c>
      <c r="H377" s="1" t="s">
        <v>5398</v>
      </c>
      <c r="I377" s="1" t="s">
        <v>5399</v>
      </c>
      <c r="J377" s="1" t="s">
        <v>5399</v>
      </c>
      <c r="K377" s="1"/>
      <c r="L377" s="1">
        <v>-10.0</v>
      </c>
      <c r="M377" s="1"/>
      <c r="N377" s="1">
        <v>9.794966666666667</v>
      </c>
      <c r="O377" s="1" t="s">
        <v>4125</v>
      </c>
      <c r="P377" s="1" t="s">
        <v>5400</v>
      </c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ht="15.75" hidden="1" customHeight="1">
      <c r="A378" s="1" t="s">
        <v>41</v>
      </c>
      <c r="B378" s="1" t="s">
        <v>88</v>
      </c>
      <c r="C378" s="1">
        <v>433.0</v>
      </c>
      <c r="D378" s="1">
        <v>0.0</v>
      </c>
      <c r="E378" s="1"/>
      <c r="F378" s="1" t="s">
        <v>26</v>
      </c>
      <c r="G378" s="1" t="s">
        <v>27</v>
      </c>
      <c r="H378" s="1" t="s">
        <v>5401</v>
      </c>
      <c r="I378" s="1" t="s">
        <v>5402</v>
      </c>
      <c r="J378" s="1" t="s">
        <v>5402</v>
      </c>
      <c r="K378" s="1"/>
      <c r="L378" s="1">
        <v>-8.0</v>
      </c>
      <c r="M378" s="1"/>
      <c r="N378" s="1">
        <v>6.876733333333333</v>
      </c>
      <c r="O378" s="1" t="s">
        <v>4125</v>
      </c>
      <c r="P378" s="1" t="s">
        <v>5403</v>
      </c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ht="15.75" hidden="1" customHeight="1">
      <c r="A379" s="1" t="s">
        <v>41</v>
      </c>
      <c r="B379" s="1" t="s">
        <v>88</v>
      </c>
      <c r="C379" s="1">
        <v>792.0</v>
      </c>
      <c r="D379" s="1">
        <v>0.0</v>
      </c>
      <c r="E379" s="1"/>
      <c r="F379" s="1" t="s">
        <v>26</v>
      </c>
      <c r="G379" s="1" t="s">
        <v>27</v>
      </c>
      <c r="H379" s="1" t="s">
        <v>5404</v>
      </c>
      <c r="I379" s="1" t="s">
        <v>5405</v>
      </c>
      <c r="J379" s="1" t="s">
        <v>5405</v>
      </c>
      <c r="K379" s="1"/>
      <c r="L379" s="1">
        <v>-8.0</v>
      </c>
      <c r="M379" s="1"/>
      <c r="N379" s="1">
        <v>11.799366666666666</v>
      </c>
      <c r="O379" s="1" t="s">
        <v>4125</v>
      </c>
      <c r="P379" s="1" t="s">
        <v>5406</v>
      </c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ht="15.75" hidden="1" customHeight="1">
      <c r="A380" s="1" t="s">
        <v>32</v>
      </c>
      <c r="B380" s="1" t="s">
        <v>17</v>
      </c>
      <c r="C380" s="1">
        <v>447.0</v>
      </c>
      <c r="D380" s="1">
        <v>0.0</v>
      </c>
      <c r="E380" s="1" t="s">
        <v>4623</v>
      </c>
      <c r="F380" s="1" t="s">
        <v>66</v>
      </c>
      <c r="G380" s="1" t="s">
        <v>19</v>
      </c>
      <c r="H380" s="1" t="s">
        <v>5407</v>
      </c>
      <c r="I380" s="1" t="s">
        <v>5408</v>
      </c>
      <c r="J380" s="1" t="s">
        <v>5409</v>
      </c>
      <c r="K380" s="1" t="s">
        <v>5410</v>
      </c>
      <c r="L380" s="1">
        <v>-6.0</v>
      </c>
      <c r="M380" s="1">
        <v>0.010966666666666666</v>
      </c>
      <c r="N380" s="1">
        <v>8.491333333333333</v>
      </c>
      <c r="O380" s="1" t="s">
        <v>4121</v>
      </c>
      <c r="P380" s="1" t="s">
        <v>5411</v>
      </c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ht="15.75" hidden="1" customHeight="1">
      <c r="A381" s="1" t="s">
        <v>32</v>
      </c>
      <c r="B381" s="1" t="s">
        <v>17</v>
      </c>
      <c r="C381" s="1">
        <v>219.0</v>
      </c>
      <c r="D381" s="1">
        <v>50.0</v>
      </c>
      <c r="E381" s="1"/>
      <c r="F381" s="1" t="s">
        <v>18</v>
      </c>
      <c r="G381" s="1" t="s">
        <v>33</v>
      </c>
      <c r="H381" s="1" t="s">
        <v>5412</v>
      </c>
      <c r="I381" s="1" t="s">
        <v>5413</v>
      </c>
      <c r="J381" s="1" t="s">
        <v>5413</v>
      </c>
      <c r="K381" s="1"/>
      <c r="L381" s="1">
        <v>-12.0</v>
      </c>
      <c r="M381" s="1"/>
      <c r="N381" s="1">
        <v>7.148233333333334</v>
      </c>
      <c r="O381" s="1" t="s">
        <v>4121</v>
      </c>
      <c r="P381" s="1" t="s">
        <v>4788</v>
      </c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ht="15.75" hidden="1" customHeight="1">
      <c r="A382" s="1" t="s">
        <v>32</v>
      </c>
      <c r="B382" s="1" t="s">
        <v>17</v>
      </c>
      <c r="C382" s="1">
        <v>635.0</v>
      </c>
      <c r="D382" s="1">
        <v>0.0</v>
      </c>
      <c r="E382" s="1" t="s">
        <v>4281</v>
      </c>
      <c r="F382" s="1" t="s">
        <v>66</v>
      </c>
      <c r="G382" s="1" t="s">
        <v>27</v>
      </c>
      <c r="H382" s="1" t="s">
        <v>5414</v>
      </c>
      <c r="I382" s="1" t="s">
        <v>5415</v>
      </c>
      <c r="J382" s="1" t="s">
        <v>5416</v>
      </c>
      <c r="K382" s="1" t="s">
        <v>5417</v>
      </c>
      <c r="L382" s="1">
        <v>-2.0</v>
      </c>
      <c r="M382" s="1">
        <v>0.0151</v>
      </c>
      <c r="N382" s="1">
        <v>9.0084</v>
      </c>
      <c r="O382" s="1" t="s">
        <v>4121</v>
      </c>
      <c r="P382" s="1" t="s">
        <v>5418</v>
      </c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ht="15.75" hidden="1" customHeight="1">
      <c r="A383" s="1" t="s">
        <v>41</v>
      </c>
      <c r="B383" s="1" t="s">
        <v>88</v>
      </c>
      <c r="C383" s="1">
        <v>429.0</v>
      </c>
      <c r="D383" s="1">
        <v>0.0</v>
      </c>
      <c r="E383" s="1"/>
      <c r="F383" s="1" t="s">
        <v>26</v>
      </c>
      <c r="G383" s="1" t="s">
        <v>27</v>
      </c>
      <c r="H383" s="1" t="s">
        <v>5419</v>
      </c>
      <c r="I383" s="1" t="s">
        <v>5420</v>
      </c>
      <c r="J383" s="1" t="s">
        <v>5420</v>
      </c>
      <c r="K383" s="1"/>
      <c r="L383" s="1">
        <v>-7.0</v>
      </c>
      <c r="M383" s="1"/>
      <c r="N383" s="1">
        <v>7.6152</v>
      </c>
      <c r="O383" s="1" t="s">
        <v>4125</v>
      </c>
      <c r="P383" s="1" t="s">
        <v>5421</v>
      </c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ht="15.75" hidden="1" customHeight="1">
      <c r="A384" s="1" t="s">
        <v>57</v>
      </c>
      <c r="B384" s="1" t="s">
        <v>17</v>
      </c>
      <c r="C384" s="1">
        <v>264.0</v>
      </c>
      <c r="D384" s="1">
        <v>0.0</v>
      </c>
      <c r="E384" s="1" t="s">
        <v>58</v>
      </c>
      <c r="F384" s="1" t="s">
        <v>26</v>
      </c>
      <c r="G384" s="1" t="s">
        <v>27</v>
      </c>
      <c r="H384" s="1" t="s">
        <v>5422</v>
      </c>
      <c r="I384" s="1" t="s">
        <v>5423</v>
      </c>
      <c r="J384" s="1" t="s">
        <v>5423</v>
      </c>
      <c r="K384" s="1"/>
      <c r="L384" s="1">
        <v>-9.0</v>
      </c>
      <c r="M384" s="1"/>
      <c r="N384" s="1">
        <v>5.6928833333333335</v>
      </c>
      <c r="O384" s="1" t="s">
        <v>4125</v>
      </c>
      <c r="P384" s="1" t="s">
        <v>5424</v>
      </c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ht="15.75" customHeight="1">
      <c r="A385" s="1" t="s">
        <v>57</v>
      </c>
      <c r="B385" s="1" t="s">
        <v>17</v>
      </c>
      <c r="C385" s="1">
        <v>423.0</v>
      </c>
      <c r="D385" s="1">
        <v>0.0</v>
      </c>
      <c r="E385" s="1" t="s">
        <v>58</v>
      </c>
      <c r="F385" s="1" t="s">
        <v>26</v>
      </c>
      <c r="G385" s="1" t="s">
        <v>27</v>
      </c>
      <c r="H385" s="1" t="s">
        <v>5425</v>
      </c>
      <c r="I385" s="1" t="s">
        <v>5426</v>
      </c>
      <c r="J385" s="1" t="s">
        <v>5426</v>
      </c>
      <c r="K385" s="1"/>
      <c r="L385" s="1">
        <v>-5.0</v>
      </c>
      <c r="M385" s="1"/>
      <c r="N385" s="1">
        <v>9.30525</v>
      </c>
      <c r="O385" s="1" t="s">
        <v>4125</v>
      </c>
      <c r="P385" s="1" t="s">
        <v>5427</v>
      </c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ht="15.75" hidden="1" customHeight="1">
      <c r="A386" s="1" t="s">
        <v>16</v>
      </c>
      <c r="B386" s="1" t="s">
        <v>17</v>
      </c>
      <c r="C386" s="1">
        <v>498.0</v>
      </c>
      <c r="D386" s="1">
        <v>0.0</v>
      </c>
      <c r="E386" s="1"/>
      <c r="F386" s="1" t="s">
        <v>18</v>
      </c>
      <c r="G386" s="1" t="s">
        <v>19</v>
      </c>
      <c r="H386" s="1" t="s">
        <v>5428</v>
      </c>
      <c r="I386" s="1" t="s">
        <v>5429</v>
      </c>
      <c r="J386" s="1" t="s">
        <v>5429</v>
      </c>
      <c r="K386" s="1"/>
      <c r="L386" s="1">
        <v>2.0</v>
      </c>
      <c r="M386" s="1"/>
      <c r="N386" s="1">
        <v>7.657183333333333</v>
      </c>
      <c r="O386" s="1" t="s">
        <v>22</v>
      </c>
      <c r="P386" s="1" t="s">
        <v>5430</v>
      </c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ht="15.75" hidden="1" customHeight="1">
      <c r="A387" s="1" t="s">
        <v>32</v>
      </c>
      <c r="B387" s="1" t="s">
        <v>17</v>
      </c>
      <c r="C387" s="1">
        <v>544.0</v>
      </c>
      <c r="D387" s="1">
        <v>0.0</v>
      </c>
      <c r="E387" s="1" t="s">
        <v>4281</v>
      </c>
      <c r="F387" s="1" t="s">
        <v>66</v>
      </c>
      <c r="G387" s="1" t="s">
        <v>27</v>
      </c>
      <c r="H387" s="1" t="s">
        <v>5431</v>
      </c>
      <c r="I387" s="1" t="s">
        <v>5432</v>
      </c>
      <c r="J387" s="1" t="s">
        <v>5433</v>
      </c>
      <c r="K387" s="1" t="s">
        <v>5434</v>
      </c>
      <c r="L387" s="1">
        <v>-3.0</v>
      </c>
      <c r="M387" s="1">
        <v>0.050366666666666664</v>
      </c>
      <c r="N387" s="1">
        <v>17.57425</v>
      </c>
      <c r="O387" s="1" t="s">
        <v>4121</v>
      </c>
      <c r="P387" s="1" t="s">
        <v>5435</v>
      </c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ht="15.75" hidden="1" customHeight="1">
      <c r="A388" s="1" t="s">
        <v>41</v>
      </c>
      <c r="B388" s="1" t="s">
        <v>88</v>
      </c>
      <c r="C388" s="1">
        <v>782.0</v>
      </c>
      <c r="D388" s="1">
        <v>0.0</v>
      </c>
      <c r="E388" s="1"/>
      <c r="F388" s="1" t="s">
        <v>26</v>
      </c>
      <c r="G388" s="1" t="s">
        <v>27</v>
      </c>
      <c r="H388" s="1" t="s">
        <v>5436</v>
      </c>
      <c r="I388" s="1" t="s">
        <v>5437</v>
      </c>
      <c r="J388" s="1" t="s">
        <v>5437</v>
      </c>
      <c r="K388" s="1"/>
      <c r="L388" s="1">
        <v>-12.0</v>
      </c>
      <c r="M388" s="1"/>
      <c r="N388" s="1">
        <v>7.981116666666667</v>
      </c>
      <c r="O388" s="1" t="s">
        <v>4125</v>
      </c>
      <c r="P388" s="1" t="s">
        <v>5438</v>
      </c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ht="15.75" hidden="1" customHeight="1">
      <c r="A389" s="1" t="s">
        <v>57</v>
      </c>
      <c r="B389" s="1" t="s">
        <v>17</v>
      </c>
      <c r="C389" s="1">
        <v>394.0</v>
      </c>
      <c r="D389" s="1">
        <v>0.0</v>
      </c>
      <c r="E389" s="1" t="s">
        <v>58</v>
      </c>
      <c r="F389" s="1" t="s">
        <v>26</v>
      </c>
      <c r="G389" s="1" t="s">
        <v>27</v>
      </c>
      <c r="H389" s="1" t="s">
        <v>5439</v>
      </c>
      <c r="I389" s="1" t="s">
        <v>5440</v>
      </c>
      <c r="J389" s="1" t="s">
        <v>5440</v>
      </c>
      <c r="K389" s="1"/>
      <c r="L389" s="1">
        <v>-5.0</v>
      </c>
      <c r="M389" s="1"/>
      <c r="N389" s="1">
        <v>9.17735</v>
      </c>
      <c r="O389" s="1" t="s">
        <v>4125</v>
      </c>
      <c r="P389" s="1" t="s">
        <v>5441</v>
      </c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ht="15.75" hidden="1" customHeight="1">
      <c r="A390" s="1" t="s">
        <v>32</v>
      </c>
      <c r="B390" s="1" t="s">
        <v>17</v>
      </c>
      <c r="C390" s="1">
        <v>418.0</v>
      </c>
      <c r="D390" s="1">
        <v>70.0</v>
      </c>
      <c r="E390" s="1"/>
      <c r="F390" s="1" t="s">
        <v>18</v>
      </c>
      <c r="G390" s="1" t="s">
        <v>33</v>
      </c>
      <c r="H390" s="1" t="s">
        <v>5442</v>
      </c>
      <c r="I390" s="1" t="s">
        <v>5443</v>
      </c>
      <c r="J390" s="1" t="s">
        <v>5443</v>
      </c>
      <c r="K390" s="1"/>
      <c r="L390" s="1">
        <v>-7.0</v>
      </c>
      <c r="M390" s="1"/>
      <c r="N390" s="1">
        <v>12.100083333333334</v>
      </c>
      <c r="O390" s="1" t="s">
        <v>4121</v>
      </c>
      <c r="P390" s="1" t="s">
        <v>5444</v>
      </c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ht="15.75" hidden="1" customHeight="1">
      <c r="A391" s="1" t="s">
        <v>41</v>
      </c>
      <c r="B391" s="1" t="s">
        <v>88</v>
      </c>
      <c r="C391" s="1">
        <v>423.0</v>
      </c>
      <c r="D391" s="1">
        <v>0.0</v>
      </c>
      <c r="E391" s="1"/>
      <c r="F391" s="1" t="s">
        <v>26</v>
      </c>
      <c r="G391" s="1" t="s">
        <v>27</v>
      </c>
      <c r="H391" s="1" t="s">
        <v>5445</v>
      </c>
      <c r="I391" s="1" t="s">
        <v>5446</v>
      </c>
      <c r="J391" s="1" t="s">
        <v>5446</v>
      </c>
      <c r="K391" s="1"/>
      <c r="L391" s="1">
        <v>-6.0</v>
      </c>
      <c r="M391" s="1"/>
      <c r="N391" s="1">
        <v>8.978566666666667</v>
      </c>
      <c r="O391" s="1" t="s">
        <v>4125</v>
      </c>
      <c r="P391" s="1" t="s">
        <v>5447</v>
      </c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ht="15.75" hidden="1" customHeight="1">
      <c r="A392" s="1" t="s">
        <v>32</v>
      </c>
      <c r="B392" s="1" t="s">
        <v>17</v>
      </c>
      <c r="C392" s="1">
        <v>368.0</v>
      </c>
      <c r="D392" s="1">
        <v>0.0</v>
      </c>
      <c r="E392" s="1" t="s">
        <v>4281</v>
      </c>
      <c r="F392" s="1" t="s">
        <v>66</v>
      </c>
      <c r="G392" s="1" t="s">
        <v>27</v>
      </c>
      <c r="H392" s="1" t="s">
        <v>5448</v>
      </c>
      <c r="I392" s="1" t="s">
        <v>5449</v>
      </c>
      <c r="J392" s="1" t="s">
        <v>5450</v>
      </c>
      <c r="K392" s="1" t="s">
        <v>5451</v>
      </c>
      <c r="L392" s="1">
        <v>-10.0</v>
      </c>
      <c r="M392" s="1">
        <v>0.010166666666666666</v>
      </c>
      <c r="N392" s="1">
        <v>13.258133333333333</v>
      </c>
      <c r="O392" s="1" t="s">
        <v>4121</v>
      </c>
      <c r="P392" s="1" t="s">
        <v>5452</v>
      </c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ht="15.75" hidden="1" customHeight="1">
      <c r="A393" s="1" t="s">
        <v>32</v>
      </c>
      <c r="B393" s="1" t="s">
        <v>17</v>
      </c>
      <c r="C393" s="1">
        <v>561.0</v>
      </c>
      <c r="D393" s="1">
        <v>111.0</v>
      </c>
      <c r="E393" s="1"/>
      <c r="F393" s="1" t="s">
        <v>18</v>
      </c>
      <c r="G393" s="1" t="s">
        <v>33</v>
      </c>
      <c r="H393" s="1" t="s">
        <v>5453</v>
      </c>
      <c r="I393" s="1" t="s">
        <v>5454</v>
      </c>
      <c r="J393" s="1" t="s">
        <v>5454</v>
      </c>
      <c r="K393" s="1"/>
      <c r="L393" s="1">
        <v>-7.0</v>
      </c>
      <c r="M393" s="1"/>
      <c r="N393" s="1">
        <v>16.890233333333335</v>
      </c>
      <c r="O393" s="1" t="s">
        <v>4121</v>
      </c>
      <c r="P393" s="1" t="s">
        <v>5455</v>
      </c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ht="15.75" hidden="1" customHeight="1">
      <c r="A394" s="1" t="s">
        <v>24</v>
      </c>
      <c r="B394" s="1" t="s">
        <v>88</v>
      </c>
      <c r="C394" s="2">
        <v>364.0</v>
      </c>
      <c r="D394" s="1">
        <v>0.0</v>
      </c>
      <c r="E394" s="1" t="s">
        <v>191</v>
      </c>
      <c r="F394" s="1" t="s">
        <v>26</v>
      </c>
      <c r="G394" s="1" t="s">
        <v>27</v>
      </c>
      <c r="H394" s="1" t="s">
        <v>5456</v>
      </c>
      <c r="I394" s="1" t="s">
        <v>5457</v>
      </c>
      <c r="J394" s="1" t="s">
        <v>5457</v>
      </c>
      <c r="K394" s="1"/>
      <c r="L394" s="1">
        <v>-5.0</v>
      </c>
      <c r="M394" s="1"/>
      <c r="N394" s="1">
        <v>9.086583333333333</v>
      </c>
      <c r="O394" s="1" t="s">
        <v>4125</v>
      </c>
      <c r="P394" s="1" t="s">
        <v>5458</v>
      </c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ht="15.75" customHeight="1">
      <c r="A395" s="1" t="s">
        <v>57</v>
      </c>
      <c r="B395" s="1" t="s">
        <v>17</v>
      </c>
      <c r="C395" s="1">
        <v>647.0</v>
      </c>
      <c r="D395" s="1">
        <v>0.0</v>
      </c>
      <c r="E395" s="1" t="s">
        <v>58</v>
      </c>
      <c r="F395" s="1" t="s">
        <v>26</v>
      </c>
      <c r="G395" s="1" t="s">
        <v>27</v>
      </c>
      <c r="H395" s="1" t="s">
        <v>5459</v>
      </c>
      <c r="I395" s="1" t="s">
        <v>5460</v>
      </c>
      <c r="J395" s="1" t="s">
        <v>5460</v>
      </c>
      <c r="K395" s="1"/>
      <c r="L395" s="1">
        <v>-6.0</v>
      </c>
      <c r="M395" s="1"/>
      <c r="N395" s="1">
        <v>13.798966666666667</v>
      </c>
      <c r="O395" s="1" t="s">
        <v>4125</v>
      </c>
      <c r="P395" s="1" t="s">
        <v>5461</v>
      </c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ht="15.75" hidden="1" customHeight="1">
      <c r="A396" s="1" t="s">
        <v>32</v>
      </c>
      <c r="B396" s="1" t="s">
        <v>17</v>
      </c>
      <c r="C396" s="1">
        <v>453.0</v>
      </c>
      <c r="D396" s="1">
        <v>16.0</v>
      </c>
      <c r="E396" s="1" t="s">
        <v>4623</v>
      </c>
      <c r="F396" s="1" t="s">
        <v>66</v>
      </c>
      <c r="G396" s="1" t="s">
        <v>27</v>
      </c>
      <c r="H396" s="1" t="s">
        <v>5462</v>
      </c>
      <c r="I396" s="1" t="s">
        <v>5463</v>
      </c>
      <c r="J396" s="1" t="s">
        <v>5464</v>
      </c>
      <c r="K396" s="1" t="s">
        <v>5465</v>
      </c>
      <c r="L396" s="1">
        <v>-5.0</v>
      </c>
      <c r="M396" s="1">
        <v>0.023183333333333334</v>
      </c>
      <c r="N396" s="1">
        <v>9.382533333333333</v>
      </c>
      <c r="O396" s="1" t="s">
        <v>4121</v>
      </c>
      <c r="P396" s="1" t="s">
        <v>5466</v>
      </c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ht="15.75" hidden="1" customHeight="1">
      <c r="A397" s="1" t="s">
        <v>41</v>
      </c>
      <c r="B397" s="1" t="s">
        <v>88</v>
      </c>
      <c r="C397" s="1">
        <v>692.0</v>
      </c>
      <c r="D397" s="1">
        <v>0.0</v>
      </c>
      <c r="E397" s="1"/>
      <c r="F397" s="1" t="s">
        <v>26</v>
      </c>
      <c r="G397" s="1" t="s">
        <v>27</v>
      </c>
      <c r="H397" s="1" t="s">
        <v>5467</v>
      </c>
      <c r="I397" s="1" t="s">
        <v>5468</v>
      </c>
      <c r="J397" s="1" t="s">
        <v>5468</v>
      </c>
      <c r="K397" s="1"/>
      <c r="L397" s="1">
        <v>-8.0</v>
      </c>
      <c r="M397" s="1"/>
      <c r="N397" s="1">
        <v>11.395333333333333</v>
      </c>
      <c r="O397" s="1" t="s">
        <v>4125</v>
      </c>
      <c r="P397" s="1" t="s">
        <v>5469</v>
      </c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ht="15.75" hidden="1" customHeight="1">
      <c r="A398" s="1" t="s">
        <v>32</v>
      </c>
      <c r="B398" s="1" t="s">
        <v>17</v>
      </c>
      <c r="C398" s="1">
        <v>326.0</v>
      </c>
      <c r="D398" s="1">
        <v>71.0</v>
      </c>
      <c r="E398" s="1" t="s">
        <v>4623</v>
      </c>
      <c r="F398" s="1" t="s">
        <v>66</v>
      </c>
      <c r="G398" s="1" t="s">
        <v>27</v>
      </c>
      <c r="H398" s="1" t="s">
        <v>5470</v>
      </c>
      <c r="I398" s="1" t="s">
        <v>5471</v>
      </c>
      <c r="J398" s="1" t="s">
        <v>5472</v>
      </c>
      <c r="K398" s="1" t="s">
        <v>5473</v>
      </c>
      <c r="L398" s="1">
        <v>-7.0</v>
      </c>
      <c r="M398" s="1">
        <v>0.027033333333333333</v>
      </c>
      <c r="N398" s="1">
        <v>7.7671</v>
      </c>
      <c r="O398" s="1" t="s">
        <v>4121</v>
      </c>
      <c r="P398" s="1" t="s">
        <v>5474</v>
      </c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ht="15.75" hidden="1" customHeight="1">
      <c r="A399" s="1" t="s">
        <v>41</v>
      </c>
      <c r="B399" s="1" t="s">
        <v>88</v>
      </c>
      <c r="C399" s="2">
        <v>528.0</v>
      </c>
      <c r="D399" s="1">
        <v>0.0</v>
      </c>
      <c r="E399" s="1"/>
      <c r="F399" s="1" t="s">
        <v>26</v>
      </c>
      <c r="G399" s="1" t="s">
        <v>27</v>
      </c>
      <c r="H399" s="1" t="s">
        <v>5475</v>
      </c>
      <c r="I399" s="1" t="s">
        <v>5476</v>
      </c>
      <c r="J399" s="1" t="s">
        <v>5476</v>
      </c>
      <c r="K399" s="1"/>
      <c r="L399" s="1">
        <v>-11.0</v>
      </c>
      <c r="M399" s="1"/>
      <c r="N399" s="1">
        <v>8.070816666666667</v>
      </c>
      <c r="O399" s="1" t="s">
        <v>4125</v>
      </c>
      <c r="P399" s="1" t="s">
        <v>5477</v>
      </c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ht="15.75" hidden="1" customHeight="1">
      <c r="A400" s="1" t="s">
        <v>32</v>
      </c>
      <c r="B400" s="1" t="s">
        <v>17</v>
      </c>
      <c r="C400" s="1">
        <v>494.0</v>
      </c>
      <c r="D400" s="1">
        <v>124.0</v>
      </c>
      <c r="E400" s="1"/>
      <c r="F400" s="1" t="s">
        <v>18</v>
      </c>
      <c r="G400" s="1" t="s">
        <v>33</v>
      </c>
      <c r="H400" s="1" t="s">
        <v>5478</v>
      </c>
      <c r="I400" s="1" t="s">
        <v>5479</v>
      </c>
      <c r="J400" s="1" t="s">
        <v>5479</v>
      </c>
      <c r="K400" s="1"/>
      <c r="L400" s="1">
        <v>-12.0</v>
      </c>
      <c r="M400" s="1"/>
      <c r="N400" s="1">
        <v>6.864683333333334</v>
      </c>
      <c r="O400" s="1" t="s">
        <v>4121</v>
      </c>
      <c r="P400" s="1" t="s">
        <v>5480</v>
      </c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ht="15.75" hidden="1" customHeight="1">
      <c r="A401" s="1" t="s">
        <v>57</v>
      </c>
      <c r="B401" s="1" t="s">
        <v>17</v>
      </c>
      <c r="C401" s="1">
        <v>559.0</v>
      </c>
      <c r="D401" s="1">
        <v>0.0</v>
      </c>
      <c r="E401" s="1" t="s">
        <v>58</v>
      </c>
      <c r="F401" s="1" t="s">
        <v>26</v>
      </c>
      <c r="G401" s="1" t="s">
        <v>27</v>
      </c>
      <c r="H401" s="1" t="s">
        <v>5481</v>
      </c>
      <c r="I401" s="1" t="s">
        <v>5482</v>
      </c>
      <c r="J401" s="1" t="s">
        <v>5482</v>
      </c>
      <c r="K401" s="1"/>
      <c r="L401" s="1">
        <v>-12.0</v>
      </c>
      <c r="M401" s="1"/>
      <c r="N401" s="1">
        <v>7.287933333333333</v>
      </c>
      <c r="O401" s="1" t="s">
        <v>4125</v>
      </c>
      <c r="P401" s="1" t="s">
        <v>5483</v>
      </c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ht="15.75" hidden="1" customHeight="1">
      <c r="A402" s="1" t="s">
        <v>57</v>
      </c>
      <c r="B402" s="1" t="s">
        <v>17</v>
      </c>
      <c r="C402" s="1">
        <v>329.0</v>
      </c>
      <c r="D402" s="1">
        <v>0.0</v>
      </c>
      <c r="E402" s="1" t="s">
        <v>58</v>
      </c>
      <c r="F402" s="1" t="s">
        <v>26</v>
      </c>
      <c r="G402" s="1" t="s">
        <v>27</v>
      </c>
      <c r="H402" s="1" t="s">
        <v>5484</v>
      </c>
      <c r="I402" s="1" t="s">
        <v>5485</v>
      </c>
      <c r="J402" s="1" t="s">
        <v>5485</v>
      </c>
      <c r="K402" s="1"/>
      <c r="L402" s="1">
        <v>-9.0</v>
      </c>
      <c r="M402" s="1"/>
      <c r="N402" s="1">
        <v>5.827633333333333</v>
      </c>
      <c r="O402" s="1" t="s">
        <v>4125</v>
      </c>
      <c r="P402" s="1" t="s">
        <v>4472</v>
      </c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ht="15.75" hidden="1" customHeight="1">
      <c r="A403" s="1" t="s">
        <v>32</v>
      </c>
      <c r="B403" s="1" t="s">
        <v>17</v>
      </c>
      <c r="C403" s="1">
        <v>223.0</v>
      </c>
      <c r="D403" s="1">
        <v>56.0</v>
      </c>
      <c r="E403" s="1"/>
      <c r="F403" s="1" t="s">
        <v>18</v>
      </c>
      <c r="G403" s="1" t="s">
        <v>33</v>
      </c>
      <c r="H403" s="1" t="s">
        <v>5486</v>
      </c>
      <c r="I403" s="1" t="s">
        <v>5487</v>
      </c>
      <c r="J403" s="1" t="s">
        <v>5487</v>
      </c>
      <c r="K403" s="1"/>
      <c r="L403" s="1">
        <v>-11.0</v>
      </c>
      <c r="M403" s="1"/>
      <c r="N403" s="1">
        <v>7.7901</v>
      </c>
      <c r="O403" s="1" t="s">
        <v>4121</v>
      </c>
      <c r="P403" s="1" t="s">
        <v>5488</v>
      </c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ht="15.75" hidden="1" customHeight="1">
      <c r="A404" s="1" t="s">
        <v>32</v>
      </c>
      <c r="B404" s="1" t="s">
        <v>17</v>
      </c>
      <c r="C404" s="2">
        <v>843.0</v>
      </c>
      <c r="D404" s="1">
        <v>29.0</v>
      </c>
      <c r="E404" s="1" t="s">
        <v>4281</v>
      </c>
      <c r="F404" s="1" t="s">
        <v>66</v>
      </c>
      <c r="G404" s="1" t="s">
        <v>27</v>
      </c>
      <c r="H404" s="1" t="s">
        <v>5489</v>
      </c>
      <c r="I404" s="1" t="s">
        <v>5490</v>
      </c>
      <c r="J404" s="1" t="s">
        <v>5491</v>
      </c>
      <c r="K404" s="1" t="s">
        <v>5492</v>
      </c>
      <c r="L404" s="1">
        <v>-12.0</v>
      </c>
      <c r="M404" s="1">
        <v>0.02015</v>
      </c>
      <c r="N404" s="1">
        <v>11.214</v>
      </c>
      <c r="O404" s="1" t="s">
        <v>4121</v>
      </c>
      <c r="P404" s="1" t="s">
        <v>5493</v>
      </c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ht="15.75" hidden="1" customHeight="1">
      <c r="A405" s="1" t="s">
        <v>57</v>
      </c>
      <c r="B405" s="1" t="s">
        <v>17</v>
      </c>
      <c r="C405" s="1">
        <v>264.0</v>
      </c>
      <c r="D405" s="1">
        <v>0.0</v>
      </c>
      <c r="E405" s="1" t="s">
        <v>58</v>
      </c>
      <c r="F405" s="1" t="s">
        <v>26</v>
      </c>
      <c r="G405" s="1" t="s">
        <v>27</v>
      </c>
      <c r="H405" s="1" t="s">
        <v>5494</v>
      </c>
      <c r="I405" s="1" t="s">
        <v>5495</v>
      </c>
      <c r="J405" s="1" t="s">
        <v>5495</v>
      </c>
      <c r="K405" s="1"/>
      <c r="L405" s="1">
        <v>-7.0</v>
      </c>
      <c r="M405" s="1"/>
      <c r="N405" s="1">
        <v>7.164333333333333</v>
      </c>
      <c r="O405" s="1" t="s">
        <v>4125</v>
      </c>
      <c r="P405" s="1" t="s">
        <v>5496</v>
      </c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ht="15.75" hidden="1" customHeight="1">
      <c r="A406" s="1" t="s">
        <v>57</v>
      </c>
      <c r="B406" s="1" t="s">
        <v>17</v>
      </c>
      <c r="C406" s="2">
        <v>419.0</v>
      </c>
      <c r="D406" s="1">
        <v>0.0</v>
      </c>
      <c r="E406" s="1" t="s">
        <v>58</v>
      </c>
      <c r="F406" s="1" t="s">
        <v>26</v>
      </c>
      <c r="G406" s="1" t="s">
        <v>27</v>
      </c>
      <c r="H406" s="1" t="s">
        <v>5497</v>
      </c>
      <c r="I406" s="1" t="s">
        <v>5498</v>
      </c>
      <c r="J406" s="1" t="s">
        <v>5498</v>
      </c>
      <c r="K406" s="1"/>
      <c r="L406" s="1">
        <v>-6.0</v>
      </c>
      <c r="M406" s="1"/>
      <c r="N406" s="1">
        <v>8.151166666666667</v>
      </c>
      <c r="O406" s="1" t="s">
        <v>4125</v>
      </c>
      <c r="P406" s="1" t="s">
        <v>5499</v>
      </c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ht="15.75" hidden="1" customHeight="1">
      <c r="A407" s="1" t="s">
        <v>41</v>
      </c>
      <c r="B407" s="1" t="s">
        <v>88</v>
      </c>
      <c r="C407" s="1">
        <v>593.0</v>
      </c>
      <c r="D407" s="1">
        <v>0.0</v>
      </c>
      <c r="E407" s="1"/>
      <c r="F407" s="1" t="s">
        <v>26</v>
      </c>
      <c r="G407" s="1" t="s">
        <v>27</v>
      </c>
      <c r="H407" s="1" t="s">
        <v>5500</v>
      </c>
      <c r="I407" s="1" t="s">
        <v>5501</v>
      </c>
      <c r="J407" s="1" t="s">
        <v>5501</v>
      </c>
      <c r="K407" s="1"/>
      <c r="L407" s="1">
        <v>-12.0</v>
      </c>
      <c r="M407" s="1"/>
      <c r="N407" s="1">
        <v>7.902916666666667</v>
      </c>
      <c r="O407" s="1" t="s">
        <v>4125</v>
      </c>
      <c r="P407" s="1" t="s">
        <v>5502</v>
      </c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ht="15.75" hidden="1" customHeight="1">
      <c r="A408" s="1" t="s">
        <v>41</v>
      </c>
      <c r="B408" s="1" t="s">
        <v>88</v>
      </c>
      <c r="C408" s="1">
        <v>264.0</v>
      </c>
      <c r="D408" s="1">
        <v>0.0</v>
      </c>
      <c r="E408" s="1"/>
      <c r="F408" s="1" t="s">
        <v>26</v>
      </c>
      <c r="G408" s="1" t="s">
        <v>27</v>
      </c>
      <c r="H408" s="1" t="s">
        <v>5503</v>
      </c>
      <c r="I408" s="1" t="s">
        <v>5504</v>
      </c>
      <c r="J408" s="1" t="s">
        <v>5504</v>
      </c>
      <c r="K408" s="1"/>
      <c r="L408" s="1">
        <v>-7.0</v>
      </c>
      <c r="M408" s="1"/>
      <c r="N408" s="1">
        <v>7.04135</v>
      </c>
      <c r="O408" s="1" t="s">
        <v>4125</v>
      </c>
      <c r="P408" s="1" t="s">
        <v>5505</v>
      </c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ht="15.75" hidden="1" customHeight="1">
      <c r="A409" s="1" t="s">
        <v>32</v>
      </c>
      <c r="B409" s="1" t="s">
        <v>17</v>
      </c>
      <c r="C409" s="1">
        <v>618.0</v>
      </c>
      <c r="D409" s="1">
        <v>149.0</v>
      </c>
      <c r="E409" s="1"/>
      <c r="F409" s="1" t="s">
        <v>18</v>
      </c>
      <c r="G409" s="1" t="s">
        <v>27</v>
      </c>
      <c r="H409" s="1" t="s">
        <v>5506</v>
      </c>
      <c r="I409" s="1" t="s">
        <v>5507</v>
      </c>
      <c r="J409" s="1" t="s">
        <v>5507</v>
      </c>
      <c r="K409" s="1"/>
      <c r="L409" s="1">
        <v>-13.0</v>
      </c>
      <c r="M409" s="1"/>
      <c r="N409" s="1">
        <v>9.6171</v>
      </c>
      <c r="O409" s="1" t="s">
        <v>4121</v>
      </c>
      <c r="P409" s="1" t="s">
        <v>5508</v>
      </c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ht="15.75" hidden="1" customHeight="1">
      <c r="A410" s="1" t="s">
        <v>32</v>
      </c>
      <c r="B410" s="1" t="s">
        <v>17</v>
      </c>
      <c r="C410" s="1">
        <v>520.0</v>
      </c>
      <c r="D410" s="1">
        <v>122.0</v>
      </c>
      <c r="E410" s="1"/>
      <c r="F410" s="1" t="s">
        <v>18</v>
      </c>
      <c r="G410" s="1" t="s">
        <v>27</v>
      </c>
      <c r="H410" s="1" t="s">
        <v>5509</v>
      </c>
      <c r="I410" s="1" t="s">
        <v>5510</v>
      </c>
      <c r="J410" s="1" t="s">
        <v>5510</v>
      </c>
      <c r="K410" s="1"/>
      <c r="L410" s="1">
        <v>-12.0</v>
      </c>
      <c r="M410" s="1"/>
      <c r="N410" s="1">
        <v>11.47555</v>
      </c>
      <c r="O410" s="1" t="s">
        <v>4121</v>
      </c>
      <c r="P410" s="1" t="s">
        <v>5511</v>
      </c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ht="15.75" hidden="1" customHeight="1">
      <c r="A411" s="1" t="s">
        <v>32</v>
      </c>
      <c r="B411" s="1" t="s">
        <v>17</v>
      </c>
      <c r="C411" s="1">
        <v>496.0</v>
      </c>
      <c r="D411" s="1">
        <v>117.0</v>
      </c>
      <c r="E411" s="1"/>
      <c r="F411" s="1" t="s">
        <v>18</v>
      </c>
      <c r="G411" s="1" t="s">
        <v>27</v>
      </c>
      <c r="H411" s="1" t="s">
        <v>5512</v>
      </c>
      <c r="I411" s="1" t="s">
        <v>5513</v>
      </c>
      <c r="J411" s="1" t="s">
        <v>5513</v>
      </c>
      <c r="K411" s="1"/>
      <c r="L411" s="1">
        <v>-13.0</v>
      </c>
      <c r="M411" s="1"/>
      <c r="N411" s="1">
        <v>15.414583333333333</v>
      </c>
      <c r="O411" s="1" t="s">
        <v>4121</v>
      </c>
      <c r="P411" s="1" t="s">
        <v>5514</v>
      </c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ht="15.75" hidden="1" customHeight="1">
      <c r="A412" s="1" t="s">
        <v>41</v>
      </c>
      <c r="B412" s="1" t="s">
        <v>88</v>
      </c>
      <c r="C412" s="1">
        <v>329.0</v>
      </c>
      <c r="D412" s="1">
        <v>0.0</v>
      </c>
      <c r="E412" s="1"/>
      <c r="F412" s="1" t="s">
        <v>26</v>
      </c>
      <c r="G412" s="1" t="s">
        <v>27</v>
      </c>
      <c r="H412" s="1" t="s">
        <v>5515</v>
      </c>
      <c r="I412" s="1" t="s">
        <v>5516</v>
      </c>
      <c r="J412" s="1" t="s">
        <v>5516</v>
      </c>
      <c r="K412" s="1"/>
      <c r="L412" s="1">
        <v>-6.0</v>
      </c>
      <c r="M412" s="1"/>
      <c r="N412" s="1">
        <v>8.418133333333333</v>
      </c>
      <c r="O412" s="1" t="s">
        <v>4125</v>
      </c>
      <c r="P412" s="1" t="s">
        <v>4428</v>
      </c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ht="15.75" hidden="1" customHeight="1">
      <c r="A413" s="1" t="s">
        <v>24</v>
      </c>
      <c r="B413" s="1" t="s">
        <v>88</v>
      </c>
      <c r="C413" s="1">
        <v>264.0</v>
      </c>
      <c r="D413" s="1">
        <v>0.0</v>
      </c>
      <c r="E413" s="1" t="s">
        <v>5517</v>
      </c>
      <c r="F413" s="1" t="s">
        <v>26</v>
      </c>
      <c r="G413" s="1" t="s">
        <v>27</v>
      </c>
      <c r="H413" s="1" t="s">
        <v>5518</v>
      </c>
      <c r="I413" s="1" t="s">
        <v>5519</v>
      </c>
      <c r="J413" s="1" t="s">
        <v>5519</v>
      </c>
      <c r="K413" s="1"/>
      <c r="L413" s="1">
        <v>-5.0</v>
      </c>
      <c r="M413" s="1"/>
      <c r="N413" s="1">
        <v>9.029183333333334</v>
      </c>
      <c r="O413" s="1" t="s">
        <v>4125</v>
      </c>
      <c r="P413" s="1" t="s">
        <v>5520</v>
      </c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ht="15.75" hidden="1" customHeight="1">
      <c r="A414" s="1" t="s">
        <v>32</v>
      </c>
      <c r="B414" s="1" t="s">
        <v>17</v>
      </c>
      <c r="C414" s="1">
        <v>366.0</v>
      </c>
      <c r="D414" s="1">
        <v>62.0</v>
      </c>
      <c r="E414" s="1"/>
      <c r="F414" s="1" t="s">
        <v>18</v>
      </c>
      <c r="G414" s="1" t="s">
        <v>27</v>
      </c>
      <c r="H414" s="1" t="s">
        <v>5521</v>
      </c>
      <c r="I414" s="1" t="s">
        <v>5522</v>
      </c>
      <c r="J414" s="1" t="s">
        <v>5522</v>
      </c>
      <c r="K414" s="1"/>
      <c r="L414" s="1">
        <v>-4.0</v>
      </c>
      <c r="M414" s="1"/>
      <c r="N414" s="1">
        <v>16.070183333333333</v>
      </c>
      <c r="O414" s="1" t="s">
        <v>4121</v>
      </c>
      <c r="P414" s="1" t="s">
        <v>5523</v>
      </c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ht="15.75" hidden="1" customHeight="1">
      <c r="A415" s="1" t="s">
        <v>32</v>
      </c>
      <c r="B415" s="1" t="s">
        <v>17</v>
      </c>
      <c r="C415" s="2">
        <v>778.0</v>
      </c>
      <c r="D415" s="1">
        <v>0.0</v>
      </c>
      <c r="E415" s="1" t="s">
        <v>4281</v>
      </c>
      <c r="F415" s="1" t="s">
        <v>66</v>
      </c>
      <c r="G415" s="1" t="s">
        <v>27</v>
      </c>
      <c r="H415" s="1" t="s">
        <v>5524</v>
      </c>
      <c r="I415" s="1" t="s">
        <v>5525</v>
      </c>
      <c r="J415" s="1" t="s">
        <v>5526</v>
      </c>
      <c r="K415" s="1" t="s">
        <v>5527</v>
      </c>
      <c r="L415" s="1">
        <v>-10.0</v>
      </c>
      <c r="M415" s="1">
        <v>0.0197</v>
      </c>
      <c r="N415" s="1">
        <v>8.252183333333333</v>
      </c>
      <c r="O415" s="1" t="s">
        <v>4121</v>
      </c>
      <c r="P415" s="1" t="s">
        <v>5528</v>
      </c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ht="15.75" hidden="1" customHeight="1">
      <c r="A416" s="1" t="s">
        <v>57</v>
      </c>
      <c r="B416" s="1" t="s">
        <v>17</v>
      </c>
      <c r="C416" s="2">
        <v>866.0</v>
      </c>
      <c r="D416" s="1">
        <v>0.0</v>
      </c>
      <c r="E416" s="1" t="s">
        <v>58</v>
      </c>
      <c r="F416" s="1" t="s">
        <v>26</v>
      </c>
      <c r="G416" s="1" t="s">
        <v>27</v>
      </c>
      <c r="H416" s="1" t="s">
        <v>5529</v>
      </c>
      <c r="I416" s="1" t="s">
        <v>5530</v>
      </c>
      <c r="J416" s="1" t="s">
        <v>5530</v>
      </c>
      <c r="K416" s="1"/>
      <c r="L416" s="1">
        <v>-10.0</v>
      </c>
      <c r="M416" s="1"/>
      <c r="N416" s="1">
        <v>9.520016666666667</v>
      </c>
      <c r="O416" s="1" t="s">
        <v>4125</v>
      </c>
      <c r="P416" s="1" t="s">
        <v>5531</v>
      </c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ht="15.75" hidden="1" customHeight="1">
      <c r="A417" s="1" t="s">
        <v>24</v>
      </c>
      <c r="B417" s="1" t="s">
        <v>88</v>
      </c>
      <c r="C417" s="2">
        <v>264.0</v>
      </c>
      <c r="D417" s="1">
        <v>0.0</v>
      </c>
      <c r="E417" s="1" t="s">
        <v>5517</v>
      </c>
      <c r="F417" s="1" t="s">
        <v>26</v>
      </c>
      <c r="G417" s="1" t="s">
        <v>27</v>
      </c>
      <c r="H417" s="1" t="s">
        <v>5532</v>
      </c>
      <c r="I417" s="1" t="s">
        <v>5533</v>
      </c>
      <c r="J417" s="1" t="s">
        <v>5533</v>
      </c>
      <c r="K417" s="1"/>
      <c r="L417" s="1">
        <v>-7.0</v>
      </c>
      <c r="M417" s="1"/>
      <c r="N417" s="1">
        <v>7.33375</v>
      </c>
      <c r="O417" s="1" t="s">
        <v>4125</v>
      </c>
      <c r="P417" s="1" t="s">
        <v>5534</v>
      </c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ht="15.75" hidden="1" customHeight="1">
      <c r="A418" s="1" t="s">
        <v>32</v>
      </c>
      <c r="B418" s="1" t="s">
        <v>17</v>
      </c>
      <c r="C418" s="1">
        <v>398.0</v>
      </c>
      <c r="D418" s="1">
        <v>100.0</v>
      </c>
      <c r="E418" s="1"/>
      <c r="F418" s="1" t="s">
        <v>18</v>
      </c>
      <c r="G418" s="1" t="s">
        <v>33</v>
      </c>
      <c r="H418" s="1" t="s">
        <v>5535</v>
      </c>
      <c r="I418" s="1" t="s">
        <v>5536</v>
      </c>
      <c r="J418" s="1" t="s">
        <v>5536</v>
      </c>
      <c r="K418" s="1"/>
      <c r="L418" s="1">
        <v>-10.0</v>
      </c>
      <c r="M418" s="1"/>
      <c r="N418" s="1">
        <v>8.485916666666666</v>
      </c>
      <c r="O418" s="1" t="s">
        <v>4121</v>
      </c>
      <c r="P418" s="1" t="s">
        <v>5537</v>
      </c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ht="15.75" hidden="1" customHeight="1">
      <c r="A419" s="1" t="s">
        <v>32</v>
      </c>
      <c r="B419" s="1" t="s">
        <v>17</v>
      </c>
      <c r="C419" s="2">
        <v>357.0</v>
      </c>
      <c r="D419" s="1">
        <v>0.0</v>
      </c>
      <c r="E419" s="1"/>
      <c r="F419" s="1" t="s">
        <v>18</v>
      </c>
      <c r="G419" s="1" t="s">
        <v>33</v>
      </c>
      <c r="H419" s="1" t="s">
        <v>5538</v>
      </c>
      <c r="I419" s="1" t="s">
        <v>5539</v>
      </c>
      <c r="J419" s="1" t="s">
        <v>5539</v>
      </c>
      <c r="K419" s="1"/>
      <c r="L419" s="1">
        <v>-7.0</v>
      </c>
      <c r="M419" s="1"/>
      <c r="N419" s="1">
        <v>19.7004</v>
      </c>
      <c r="O419" s="1" t="s">
        <v>4121</v>
      </c>
      <c r="P419" s="1" t="s">
        <v>5540</v>
      </c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ht="15.75" hidden="1" customHeight="1">
      <c r="A420" s="1" t="s">
        <v>57</v>
      </c>
      <c r="B420" s="1" t="s">
        <v>17</v>
      </c>
      <c r="C420" s="2">
        <v>264.0</v>
      </c>
      <c r="D420" s="1">
        <v>0.0</v>
      </c>
      <c r="E420" s="1" t="s">
        <v>58</v>
      </c>
      <c r="F420" s="1" t="s">
        <v>26</v>
      </c>
      <c r="G420" s="1" t="s">
        <v>27</v>
      </c>
      <c r="H420" s="1" t="s">
        <v>5541</v>
      </c>
      <c r="I420" s="1" t="s">
        <v>5542</v>
      </c>
      <c r="J420" s="1" t="s">
        <v>5542</v>
      </c>
      <c r="K420" s="1"/>
      <c r="L420" s="1">
        <v>-9.0</v>
      </c>
      <c r="M420" s="1"/>
      <c r="N420" s="1">
        <v>5.6704</v>
      </c>
      <c r="O420" s="1" t="s">
        <v>4125</v>
      </c>
      <c r="P420" s="1" t="s">
        <v>5543</v>
      </c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ht="15.75" hidden="1" customHeight="1">
      <c r="A421" s="1" t="s">
        <v>24</v>
      </c>
      <c r="B421" s="1" t="s">
        <v>88</v>
      </c>
      <c r="C421" s="2">
        <v>264.0</v>
      </c>
      <c r="D421" s="1">
        <v>0.0</v>
      </c>
      <c r="E421" s="1" t="s">
        <v>5544</v>
      </c>
      <c r="F421" s="1" t="s">
        <v>26</v>
      </c>
      <c r="G421" s="1" t="s">
        <v>27</v>
      </c>
      <c r="H421" s="1" t="s">
        <v>5545</v>
      </c>
      <c r="I421" s="1" t="s">
        <v>5546</v>
      </c>
      <c r="J421" s="1" t="s">
        <v>5546</v>
      </c>
      <c r="K421" s="1"/>
      <c r="L421" s="1">
        <v>-6.0</v>
      </c>
      <c r="M421" s="1"/>
      <c r="N421" s="1">
        <v>8.815133333333334</v>
      </c>
      <c r="O421" s="1" t="s">
        <v>4125</v>
      </c>
      <c r="P421" s="1" t="s">
        <v>5547</v>
      </c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ht="15.75" hidden="1" customHeight="1">
      <c r="A422" s="1" t="s">
        <v>32</v>
      </c>
      <c r="B422" s="1" t="s">
        <v>17</v>
      </c>
      <c r="C422" s="1">
        <v>388.0</v>
      </c>
      <c r="D422" s="1">
        <v>0.0</v>
      </c>
      <c r="E422" s="1" t="s">
        <v>4623</v>
      </c>
      <c r="F422" s="1" t="s">
        <v>66</v>
      </c>
      <c r="G422" s="1" t="s">
        <v>27</v>
      </c>
      <c r="H422" s="1" t="s">
        <v>5548</v>
      </c>
      <c r="I422" s="1" t="s">
        <v>5549</v>
      </c>
      <c r="J422" s="1" t="s">
        <v>5550</v>
      </c>
      <c r="K422" s="1" t="s">
        <v>5551</v>
      </c>
      <c r="L422" s="1">
        <v>-5.0</v>
      </c>
      <c r="M422" s="1">
        <v>0.021116666666666666</v>
      </c>
      <c r="N422" s="1">
        <v>13.05155</v>
      </c>
      <c r="O422" s="1" t="s">
        <v>4121</v>
      </c>
      <c r="P422" s="1" t="s">
        <v>5552</v>
      </c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ht="15.75" hidden="1" customHeight="1">
      <c r="A423" s="1" t="s">
        <v>57</v>
      </c>
      <c r="B423" s="1" t="s">
        <v>17</v>
      </c>
      <c r="C423" s="1">
        <v>329.0</v>
      </c>
      <c r="D423" s="1">
        <v>0.0</v>
      </c>
      <c r="E423" s="1" t="s">
        <v>58</v>
      </c>
      <c r="F423" s="1" t="s">
        <v>26</v>
      </c>
      <c r="G423" s="1" t="s">
        <v>27</v>
      </c>
      <c r="H423" s="1" t="s">
        <v>5553</v>
      </c>
      <c r="I423" s="1" t="s">
        <v>5554</v>
      </c>
      <c r="J423" s="1" t="s">
        <v>5554</v>
      </c>
      <c r="K423" s="1"/>
      <c r="L423" s="1">
        <v>-5.0</v>
      </c>
      <c r="M423" s="1"/>
      <c r="N423" s="1">
        <v>9.85355</v>
      </c>
      <c r="O423" s="1" t="s">
        <v>4125</v>
      </c>
      <c r="P423" s="1" t="s">
        <v>5188</v>
      </c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ht="15.75" hidden="1" customHeight="1">
      <c r="A424" s="1" t="s">
        <v>41</v>
      </c>
      <c r="B424" s="1" t="s">
        <v>88</v>
      </c>
      <c r="C424" s="1">
        <v>368.0</v>
      </c>
      <c r="D424" s="1">
        <v>0.0</v>
      </c>
      <c r="E424" s="1"/>
      <c r="F424" s="1" t="s">
        <v>26</v>
      </c>
      <c r="G424" s="1" t="s">
        <v>27</v>
      </c>
      <c r="H424" s="1" t="s">
        <v>5555</v>
      </c>
      <c r="I424" s="1" t="s">
        <v>5556</v>
      </c>
      <c r="J424" s="1" t="s">
        <v>5556</v>
      </c>
      <c r="K424" s="1"/>
      <c r="L424" s="1">
        <v>-1.0</v>
      </c>
      <c r="M424" s="1"/>
      <c r="N424" s="1">
        <v>13.24915</v>
      </c>
      <c r="O424" s="1" t="s">
        <v>4125</v>
      </c>
      <c r="P424" s="1" t="s">
        <v>5557</v>
      </c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ht="15.75" hidden="1" customHeight="1">
      <c r="A425" s="1" t="s">
        <v>32</v>
      </c>
      <c r="B425" s="1" t="s">
        <v>17</v>
      </c>
      <c r="C425" s="1">
        <v>247.0</v>
      </c>
      <c r="D425" s="1">
        <v>62.0</v>
      </c>
      <c r="E425" s="1"/>
      <c r="F425" s="1" t="s">
        <v>18</v>
      </c>
      <c r="G425" s="1" t="s">
        <v>33</v>
      </c>
      <c r="H425" s="1" t="s">
        <v>5558</v>
      </c>
      <c r="I425" s="1" t="s">
        <v>5559</v>
      </c>
      <c r="J425" s="1" t="s">
        <v>5559</v>
      </c>
      <c r="K425" s="1"/>
      <c r="L425" s="1">
        <v>-5.0</v>
      </c>
      <c r="M425" s="1"/>
      <c r="N425" s="1">
        <v>14.613766666666667</v>
      </c>
      <c r="O425" s="1" t="s">
        <v>4121</v>
      </c>
      <c r="P425" s="1" t="s">
        <v>4452</v>
      </c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ht="15.75" hidden="1" customHeight="1">
      <c r="A426" s="1" t="s">
        <v>41</v>
      </c>
      <c r="B426" s="1" t="s">
        <v>88</v>
      </c>
      <c r="C426" s="1">
        <v>658.0</v>
      </c>
      <c r="D426" s="1">
        <v>0.0</v>
      </c>
      <c r="E426" s="1"/>
      <c r="F426" s="1" t="s">
        <v>26</v>
      </c>
      <c r="G426" s="1" t="s">
        <v>27</v>
      </c>
      <c r="H426" s="1" t="s">
        <v>5560</v>
      </c>
      <c r="I426" s="1" t="s">
        <v>5561</v>
      </c>
      <c r="J426" s="1" t="s">
        <v>5561</v>
      </c>
      <c r="K426" s="1"/>
      <c r="L426" s="1">
        <v>-9.0</v>
      </c>
      <c r="M426" s="1"/>
      <c r="N426" s="1">
        <v>10.68235</v>
      </c>
      <c r="O426" s="1" t="s">
        <v>4125</v>
      </c>
      <c r="P426" s="1" t="s">
        <v>5562</v>
      </c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ht="15.75" hidden="1" customHeight="1">
      <c r="A427" s="1" t="s">
        <v>24</v>
      </c>
      <c r="B427" s="1" t="s">
        <v>88</v>
      </c>
      <c r="C427" s="1">
        <v>763.0</v>
      </c>
      <c r="D427" s="1">
        <v>0.0</v>
      </c>
      <c r="E427" s="1" t="s">
        <v>4186</v>
      </c>
      <c r="F427" s="1" t="s">
        <v>26</v>
      </c>
      <c r="G427" s="1" t="s">
        <v>27</v>
      </c>
      <c r="H427" s="1" t="s">
        <v>5563</v>
      </c>
      <c r="I427" s="1" t="s">
        <v>5564</v>
      </c>
      <c r="J427" s="1" t="s">
        <v>5564</v>
      </c>
      <c r="K427" s="1"/>
      <c r="L427" s="1">
        <v>-11.0</v>
      </c>
      <c r="M427" s="1"/>
      <c r="N427" s="1">
        <v>8.454833333333333</v>
      </c>
      <c r="O427" s="1" t="s">
        <v>4125</v>
      </c>
      <c r="P427" s="1" t="s">
        <v>5565</v>
      </c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ht="15.75" hidden="1" customHeight="1">
      <c r="A428" s="1" t="s">
        <v>32</v>
      </c>
      <c r="B428" s="1" t="s">
        <v>17</v>
      </c>
      <c r="C428" s="1">
        <v>245.0</v>
      </c>
      <c r="D428" s="1">
        <v>61.0</v>
      </c>
      <c r="E428" s="1"/>
      <c r="F428" s="1" t="s">
        <v>18</v>
      </c>
      <c r="G428" s="1" t="s">
        <v>19</v>
      </c>
      <c r="H428" s="1" t="s">
        <v>5566</v>
      </c>
      <c r="I428" s="1" t="s">
        <v>5567</v>
      </c>
      <c r="J428" s="1" t="s">
        <v>5567</v>
      </c>
      <c r="K428" s="1"/>
      <c r="L428" s="1">
        <v>-12.0</v>
      </c>
      <c r="M428" s="1"/>
      <c r="N428" s="1">
        <v>6.99</v>
      </c>
      <c r="O428" s="1" t="s">
        <v>4121</v>
      </c>
      <c r="P428" s="1" t="s">
        <v>5568</v>
      </c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ht="15.75" hidden="1" customHeight="1">
      <c r="A429" s="1" t="s">
        <v>41</v>
      </c>
      <c r="B429" s="1" t="s">
        <v>88</v>
      </c>
      <c r="C429" s="1">
        <v>528.0</v>
      </c>
      <c r="D429" s="1">
        <v>0.0</v>
      </c>
      <c r="E429" s="1"/>
      <c r="F429" s="1" t="s">
        <v>26</v>
      </c>
      <c r="G429" s="1" t="s">
        <v>27</v>
      </c>
      <c r="H429" s="1" t="s">
        <v>5569</v>
      </c>
      <c r="I429" s="1" t="s">
        <v>5570</v>
      </c>
      <c r="J429" s="1" t="s">
        <v>5570</v>
      </c>
      <c r="K429" s="1"/>
      <c r="L429" s="1">
        <v>-13.0</v>
      </c>
      <c r="M429" s="1"/>
      <c r="N429" s="1">
        <v>6.309833333333334</v>
      </c>
      <c r="O429" s="1" t="s">
        <v>4125</v>
      </c>
      <c r="P429" s="1" t="s">
        <v>5571</v>
      </c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ht="15.75" hidden="1" customHeight="1">
      <c r="A430" s="1" t="s">
        <v>57</v>
      </c>
      <c r="B430" s="1" t="s">
        <v>17</v>
      </c>
      <c r="C430" s="1">
        <v>424.0</v>
      </c>
      <c r="D430" s="1">
        <v>0.0</v>
      </c>
      <c r="E430" s="1" t="s">
        <v>58</v>
      </c>
      <c r="F430" s="1" t="s">
        <v>26</v>
      </c>
      <c r="G430" s="1" t="s">
        <v>27</v>
      </c>
      <c r="H430" s="1" t="s">
        <v>5572</v>
      </c>
      <c r="I430" s="1" t="s">
        <v>5573</v>
      </c>
      <c r="J430" s="1" t="s">
        <v>5573</v>
      </c>
      <c r="K430" s="1"/>
      <c r="L430" s="1">
        <v>-6.0</v>
      </c>
      <c r="M430" s="1"/>
      <c r="N430" s="1">
        <v>8.309816666666666</v>
      </c>
      <c r="O430" s="1" t="s">
        <v>4125</v>
      </c>
      <c r="P430" s="1" t="s">
        <v>5574</v>
      </c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ht="15.75" hidden="1" customHeight="1">
      <c r="A431" s="1" t="s">
        <v>32</v>
      </c>
      <c r="B431" s="1" t="s">
        <v>17</v>
      </c>
      <c r="C431" s="1">
        <v>418.0</v>
      </c>
      <c r="D431" s="1">
        <v>100.0</v>
      </c>
      <c r="E431" s="1"/>
      <c r="F431" s="1" t="s">
        <v>18</v>
      </c>
      <c r="G431" s="1" t="s">
        <v>27</v>
      </c>
      <c r="H431" s="1" t="s">
        <v>5575</v>
      </c>
      <c r="I431" s="1" t="s">
        <v>5576</v>
      </c>
      <c r="J431" s="1" t="s">
        <v>5576</v>
      </c>
      <c r="K431" s="1"/>
      <c r="L431" s="1">
        <v>-8.0</v>
      </c>
      <c r="M431" s="1"/>
      <c r="N431" s="1">
        <v>10.978633333333333</v>
      </c>
      <c r="O431" s="1" t="s">
        <v>4121</v>
      </c>
      <c r="P431" s="1" t="s">
        <v>5577</v>
      </c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ht="15.75" hidden="1" customHeight="1">
      <c r="A432" s="1" t="s">
        <v>32</v>
      </c>
      <c r="B432" s="1" t="s">
        <v>17</v>
      </c>
      <c r="C432" s="1">
        <v>1066.0</v>
      </c>
      <c r="D432" s="1">
        <v>0.0</v>
      </c>
      <c r="E432" s="1" t="s">
        <v>5220</v>
      </c>
      <c r="F432" s="1" t="s">
        <v>66</v>
      </c>
      <c r="G432" s="1" t="s">
        <v>27</v>
      </c>
      <c r="H432" s="1" t="s">
        <v>5578</v>
      </c>
      <c r="I432" s="1" t="s">
        <v>5579</v>
      </c>
      <c r="J432" s="1" t="s">
        <v>5580</v>
      </c>
      <c r="K432" s="1" t="s">
        <v>5581</v>
      </c>
      <c r="L432" s="1">
        <v>-1.0</v>
      </c>
      <c r="M432" s="1">
        <v>0.016983333333333333</v>
      </c>
      <c r="N432" s="1">
        <v>14.5952</v>
      </c>
      <c r="O432" s="1" t="s">
        <v>4121</v>
      </c>
      <c r="P432" s="1" t="s">
        <v>5582</v>
      </c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ht="15.75" hidden="1" customHeight="1">
      <c r="A433" s="1" t="s">
        <v>41</v>
      </c>
      <c r="B433" s="1" t="s">
        <v>88</v>
      </c>
      <c r="C433" s="1">
        <v>1224.0</v>
      </c>
      <c r="D433" s="1">
        <v>0.0</v>
      </c>
      <c r="E433" s="1"/>
      <c r="F433" s="1" t="s">
        <v>26</v>
      </c>
      <c r="G433" s="1" t="s">
        <v>27</v>
      </c>
      <c r="H433" s="1" t="s">
        <v>5583</v>
      </c>
      <c r="I433" s="1" t="s">
        <v>5584</v>
      </c>
      <c r="J433" s="1" t="s">
        <v>5584</v>
      </c>
      <c r="K433" s="1"/>
      <c r="L433" s="1">
        <v>-6.0</v>
      </c>
      <c r="M433" s="1"/>
      <c r="N433" s="1">
        <v>13.758183333333333</v>
      </c>
      <c r="O433" s="1" t="s">
        <v>4125</v>
      </c>
      <c r="P433" s="1" t="s">
        <v>5585</v>
      </c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ht="15.75" hidden="1" customHeight="1">
      <c r="A434" s="1" t="s">
        <v>41</v>
      </c>
      <c r="B434" s="1" t="s">
        <v>88</v>
      </c>
      <c r="C434" s="2">
        <v>323.0</v>
      </c>
      <c r="D434" s="1">
        <v>0.0</v>
      </c>
      <c r="E434" s="1"/>
      <c r="F434" s="1" t="s">
        <v>26</v>
      </c>
      <c r="G434" s="1" t="s">
        <v>27</v>
      </c>
      <c r="H434" s="1" t="s">
        <v>5586</v>
      </c>
      <c r="I434" s="1" t="s">
        <v>5587</v>
      </c>
      <c r="J434" s="1" t="s">
        <v>5587</v>
      </c>
      <c r="K434" s="1"/>
      <c r="L434" s="1">
        <v>-5.0</v>
      </c>
      <c r="M434" s="1"/>
      <c r="N434" s="1">
        <v>9.209533333333333</v>
      </c>
      <c r="O434" s="1" t="s">
        <v>4125</v>
      </c>
      <c r="P434" s="1" t="s">
        <v>5588</v>
      </c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ht="15.75" hidden="1" customHeight="1">
      <c r="A435" s="1" t="s">
        <v>32</v>
      </c>
      <c r="B435" s="1" t="s">
        <v>17</v>
      </c>
      <c r="C435" s="2">
        <v>267.0</v>
      </c>
      <c r="D435" s="1">
        <v>62.0</v>
      </c>
      <c r="E435" s="1"/>
      <c r="F435" s="1" t="s">
        <v>18</v>
      </c>
      <c r="G435" s="1" t="s">
        <v>27</v>
      </c>
      <c r="H435" s="1" t="s">
        <v>5589</v>
      </c>
      <c r="I435" s="1" t="s">
        <v>5590</v>
      </c>
      <c r="J435" s="1" t="s">
        <v>5590</v>
      </c>
      <c r="K435" s="1"/>
      <c r="L435" s="1">
        <v>-9.0</v>
      </c>
      <c r="M435" s="1"/>
      <c r="N435" s="1">
        <v>10.045833333333333</v>
      </c>
      <c r="O435" s="1" t="s">
        <v>4121</v>
      </c>
      <c r="P435" s="1" t="s">
        <v>5591</v>
      </c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ht="15.75" hidden="1" customHeight="1">
      <c r="A436" s="1" t="s">
        <v>32</v>
      </c>
      <c r="B436" s="1" t="s">
        <v>17</v>
      </c>
      <c r="C436" s="1">
        <v>309.0</v>
      </c>
      <c r="D436" s="1">
        <v>0.0</v>
      </c>
      <c r="E436" s="1" t="s">
        <v>4281</v>
      </c>
      <c r="F436" s="1" t="s">
        <v>66</v>
      </c>
      <c r="G436" s="1" t="s">
        <v>27</v>
      </c>
      <c r="H436" s="1" t="s">
        <v>5592</v>
      </c>
      <c r="I436" s="1" t="s">
        <v>5593</v>
      </c>
      <c r="J436" s="1" t="s">
        <v>5594</v>
      </c>
      <c r="K436" s="1" t="s">
        <v>5595</v>
      </c>
      <c r="L436" s="1">
        <v>-5.0</v>
      </c>
      <c r="M436" s="1">
        <v>0.009616666666666667</v>
      </c>
      <c r="N436" s="1">
        <v>15.72385</v>
      </c>
      <c r="O436" s="1" t="s">
        <v>4121</v>
      </c>
      <c r="P436" s="1" t="s">
        <v>5596</v>
      </c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ht="15.75" hidden="1" customHeight="1">
      <c r="A437" s="1" t="s">
        <v>24</v>
      </c>
      <c r="B437" s="1" t="s">
        <v>88</v>
      </c>
      <c r="C437" s="1">
        <v>329.0</v>
      </c>
      <c r="D437" s="1">
        <v>0.0</v>
      </c>
      <c r="E437" s="1" t="s">
        <v>5597</v>
      </c>
      <c r="F437" s="1" t="s">
        <v>26</v>
      </c>
      <c r="G437" s="1" t="s">
        <v>27</v>
      </c>
      <c r="H437" s="1" t="s">
        <v>5598</v>
      </c>
      <c r="I437" s="1" t="s">
        <v>5599</v>
      </c>
      <c r="J437" s="1" t="s">
        <v>5599</v>
      </c>
      <c r="K437" s="1"/>
      <c r="L437" s="1">
        <v>-5.0</v>
      </c>
      <c r="M437" s="1"/>
      <c r="N437" s="1">
        <v>9.05815</v>
      </c>
      <c r="O437" s="1" t="s">
        <v>4125</v>
      </c>
      <c r="P437" s="1" t="s">
        <v>565</v>
      </c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ht="15.75" hidden="1" customHeight="1">
      <c r="A438" s="1" t="s">
        <v>32</v>
      </c>
      <c r="B438" s="1" t="s">
        <v>17</v>
      </c>
      <c r="C438" s="1">
        <v>243.0</v>
      </c>
      <c r="D438" s="1">
        <v>41.0</v>
      </c>
      <c r="E438" s="1" t="s">
        <v>4623</v>
      </c>
      <c r="F438" s="1" t="s">
        <v>66</v>
      </c>
      <c r="G438" s="1" t="s">
        <v>27</v>
      </c>
      <c r="H438" s="1" t="s">
        <v>5600</v>
      </c>
      <c r="I438" s="1" t="s">
        <v>5601</v>
      </c>
      <c r="J438" s="1" t="s">
        <v>5602</v>
      </c>
      <c r="K438" s="1" t="s">
        <v>5603</v>
      </c>
      <c r="L438" s="1">
        <v>-11.0</v>
      </c>
      <c r="M438" s="1">
        <v>0.011333333333333334</v>
      </c>
      <c r="N438" s="1">
        <v>6.334366666666667</v>
      </c>
      <c r="O438" s="1" t="s">
        <v>4121</v>
      </c>
      <c r="P438" s="1" t="s">
        <v>5604</v>
      </c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ht="15.75" hidden="1" customHeight="1">
      <c r="A439" s="1" t="s">
        <v>57</v>
      </c>
      <c r="B439" s="1" t="s">
        <v>17</v>
      </c>
      <c r="C439" s="1">
        <v>388.0</v>
      </c>
      <c r="D439" s="1">
        <v>0.0</v>
      </c>
      <c r="E439" s="1" t="s">
        <v>58</v>
      </c>
      <c r="F439" s="1" t="s">
        <v>26</v>
      </c>
      <c r="G439" s="1" t="s">
        <v>27</v>
      </c>
      <c r="H439" s="1" t="s">
        <v>5605</v>
      </c>
      <c r="I439" s="1" t="s">
        <v>5606</v>
      </c>
      <c r="J439" s="1" t="s">
        <v>5606</v>
      </c>
      <c r="K439" s="1"/>
      <c r="L439" s="1">
        <v>-7.0</v>
      </c>
      <c r="M439" s="1"/>
      <c r="N439" s="1">
        <v>7.2385166666666665</v>
      </c>
      <c r="O439" s="1" t="s">
        <v>4125</v>
      </c>
      <c r="P439" s="1" t="s">
        <v>5607</v>
      </c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ht="15.75" customHeight="1">
      <c r="A440" s="1" t="s">
        <v>57</v>
      </c>
      <c r="B440" s="1" t="s">
        <v>17</v>
      </c>
      <c r="C440" s="1">
        <v>264.0</v>
      </c>
      <c r="D440" s="1">
        <v>0.0</v>
      </c>
      <c r="E440" s="1" t="s">
        <v>58</v>
      </c>
      <c r="F440" s="1" t="s">
        <v>26</v>
      </c>
      <c r="G440" s="1" t="s">
        <v>27</v>
      </c>
      <c r="H440" s="1" t="s">
        <v>5608</v>
      </c>
      <c r="I440" s="1" t="s">
        <v>5609</v>
      </c>
      <c r="J440" s="1" t="s">
        <v>5609</v>
      </c>
      <c r="K440" s="1"/>
      <c r="L440" s="1">
        <v>-5.0</v>
      </c>
      <c r="M440" s="1"/>
      <c r="N440" s="1">
        <v>9.297933333333333</v>
      </c>
      <c r="O440" s="1" t="s">
        <v>4125</v>
      </c>
      <c r="P440" s="1" t="s">
        <v>4148</v>
      </c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ht="15.75" hidden="1" customHeight="1">
      <c r="A441" s="1" t="s">
        <v>41</v>
      </c>
      <c r="B441" s="1" t="s">
        <v>88</v>
      </c>
      <c r="C441" s="1">
        <v>622.0</v>
      </c>
      <c r="D441" s="1">
        <v>0.0</v>
      </c>
      <c r="E441" s="1"/>
      <c r="F441" s="1" t="s">
        <v>26</v>
      </c>
      <c r="G441" s="1" t="s">
        <v>27</v>
      </c>
      <c r="H441" s="1" t="s">
        <v>5610</v>
      </c>
      <c r="I441" s="1" t="s">
        <v>5611</v>
      </c>
      <c r="J441" s="1" t="s">
        <v>5611</v>
      </c>
      <c r="K441" s="1"/>
      <c r="L441" s="1">
        <v>-9.0</v>
      </c>
      <c r="M441" s="1"/>
      <c r="N441" s="1">
        <v>10.629533333333333</v>
      </c>
      <c r="O441" s="1" t="s">
        <v>4125</v>
      </c>
      <c r="P441" s="1" t="s">
        <v>5612</v>
      </c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ht="15.75" hidden="1" customHeight="1">
      <c r="A442" s="1" t="s">
        <v>32</v>
      </c>
      <c r="B442" s="1" t="s">
        <v>17</v>
      </c>
      <c r="C442" s="2">
        <v>357.0</v>
      </c>
      <c r="D442" s="1">
        <v>91.0</v>
      </c>
      <c r="E442" s="1"/>
      <c r="F442" s="1" t="s">
        <v>18</v>
      </c>
      <c r="G442" s="1" t="s">
        <v>27</v>
      </c>
      <c r="H442" s="1" t="s">
        <v>5613</v>
      </c>
      <c r="I442" s="1" t="s">
        <v>5614</v>
      </c>
      <c r="J442" s="1" t="s">
        <v>5614</v>
      </c>
      <c r="K442" s="1"/>
      <c r="L442" s="1">
        <v>-14.0</v>
      </c>
      <c r="M442" s="1"/>
      <c r="N442" s="1">
        <v>16.617716666666666</v>
      </c>
      <c r="O442" s="1" t="s">
        <v>4121</v>
      </c>
      <c r="P442" s="1" t="s">
        <v>5615</v>
      </c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ht="15.75" hidden="1" customHeight="1">
      <c r="A443" s="1" t="s">
        <v>57</v>
      </c>
      <c r="B443" s="1" t="s">
        <v>17</v>
      </c>
      <c r="C443" s="1">
        <v>798.0</v>
      </c>
      <c r="D443" s="1">
        <v>0.0</v>
      </c>
      <c r="E443" s="1" t="s">
        <v>58</v>
      </c>
      <c r="F443" s="1" t="s">
        <v>26</v>
      </c>
      <c r="G443" s="1" t="s">
        <v>27</v>
      </c>
      <c r="H443" s="1" t="s">
        <v>5616</v>
      </c>
      <c r="I443" s="1" t="s">
        <v>5617</v>
      </c>
      <c r="J443" s="1" t="s">
        <v>5617</v>
      </c>
      <c r="K443" s="1"/>
      <c r="L443" s="1">
        <v>-6.0</v>
      </c>
      <c r="M443" s="1"/>
      <c r="N443" s="1">
        <v>13.92765</v>
      </c>
      <c r="O443" s="1" t="s">
        <v>4125</v>
      </c>
      <c r="P443" s="1" t="s">
        <v>5618</v>
      </c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ht="15.75" hidden="1" customHeight="1">
      <c r="A444" s="1" t="s">
        <v>24</v>
      </c>
      <c r="B444" s="1" t="s">
        <v>88</v>
      </c>
      <c r="C444" s="1">
        <v>323.0</v>
      </c>
      <c r="D444" s="1">
        <v>0.0</v>
      </c>
      <c r="E444" s="1" t="s">
        <v>4241</v>
      </c>
      <c r="F444" s="1" t="s">
        <v>26</v>
      </c>
      <c r="G444" s="1" t="s">
        <v>27</v>
      </c>
      <c r="H444" s="1" t="s">
        <v>5619</v>
      </c>
      <c r="I444" s="1" t="s">
        <v>5620</v>
      </c>
      <c r="J444" s="1" t="s">
        <v>5620</v>
      </c>
      <c r="K444" s="1"/>
      <c r="L444" s="1">
        <v>-7.0</v>
      </c>
      <c r="M444" s="1"/>
      <c r="N444" s="1">
        <v>7.86125</v>
      </c>
      <c r="O444" s="1" t="s">
        <v>4125</v>
      </c>
      <c r="P444" s="1" t="s">
        <v>5621</v>
      </c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ht="15.75" hidden="1" customHeight="1">
      <c r="A445" s="1" t="s">
        <v>16</v>
      </c>
      <c r="B445" s="1" t="s">
        <v>17</v>
      </c>
      <c r="C445" s="1">
        <v>119.0</v>
      </c>
      <c r="D445" s="1">
        <v>0.0</v>
      </c>
      <c r="E445" s="1"/>
      <c r="F445" s="1" t="s">
        <v>18</v>
      </c>
      <c r="G445" s="1" t="s">
        <v>19</v>
      </c>
      <c r="H445" s="1" t="s">
        <v>5622</v>
      </c>
      <c r="I445" s="1" t="s">
        <v>5623</v>
      </c>
      <c r="J445" s="1" t="s">
        <v>5623</v>
      </c>
      <c r="K445" s="1"/>
      <c r="L445" s="1">
        <v>2.0</v>
      </c>
      <c r="M445" s="1"/>
      <c r="N445" s="1">
        <v>7.7732</v>
      </c>
      <c r="O445" s="1" t="s">
        <v>22</v>
      </c>
      <c r="P445" s="1" t="s">
        <v>5624</v>
      </c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ht="15.75" hidden="1" customHeight="1">
      <c r="A446" s="1" t="s">
        <v>24</v>
      </c>
      <c r="B446" s="1" t="s">
        <v>88</v>
      </c>
      <c r="C446" s="1">
        <v>264.0</v>
      </c>
      <c r="D446" s="1">
        <v>0.0</v>
      </c>
      <c r="E446" s="1" t="s">
        <v>5625</v>
      </c>
      <c r="F446" s="1" t="s">
        <v>26</v>
      </c>
      <c r="G446" s="1" t="s">
        <v>27</v>
      </c>
      <c r="H446" s="1" t="s">
        <v>5626</v>
      </c>
      <c r="I446" s="1" t="s">
        <v>5627</v>
      </c>
      <c r="J446" s="1" t="s">
        <v>5627</v>
      </c>
      <c r="K446" s="1"/>
      <c r="L446" s="1">
        <v>-7.0</v>
      </c>
      <c r="M446" s="1"/>
      <c r="N446" s="1">
        <v>7.778033333333333</v>
      </c>
      <c r="O446" s="1" t="s">
        <v>4125</v>
      </c>
      <c r="P446" s="1" t="s">
        <v>5628</v>
      </c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ht="15.75" hidden="1" customHeight="1">
      <c r="A447" s="1" t="s">
        <v>32</v>
      </c>
      <c r="B447" s="1" t="s">
        <v>17</v>
      </c>
      <c r="C447" s="1">
        <v>456.0</v>
      </c>
      <c r="D447" s="1">
        <v>112.0</v>
      </c>
      <c r="E447" s="1"/>
      <c r="F447" s="1" t="s">
        <v>18</v>
      </c>
      <c r="G447" s="1" t="s">
        <v>27</v>
      </c>
      <c r="H447" s="1" t="s">
        <v>5629</v>
      </c>
      <c r="I447" s="1" t="s">
        <v>5630</v>
      </c>
      <c r="J447" s="1" t="s">
        <v>5630</v>
      </c>
      <c r="K447" s="1"/>
      <c r="L447" s="1">
        <v>-7.0</v>
      </c>
      <c r="M447" s="1"/>
      <c r="N447" s="1">
        <v>11.824316666666666</v>
      </c>
      <c r="O447" s="1" t="s">
        <v>4121</v>
      </c>
      <c r="P447" s="1" t="s">
        <v>5631</v>
      </c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ht="15.75" hidden="1" customHeight="1">
      <c r="A448" s="1" t="s">
        <v>41</v>
      </c>
      <c r="B448" s="1" t="s">
        <v>88</v>
      </c>
      <c r="C448" s="1">
        <v>722.0</v>
      </c>
      <c r="D448" s="1">
        <v>0.0</v>
      </c>
      <c r="E448" s="1"/>
      <c r="F448" s="1" t="s">
        <v>26</v>
      </c>
      <c r="G448" s="1" t="s">
        <v>27</v>
      </c>
      <c r="H448" s="1" t="s">
        <v>5632</v>
      </c>
      <c r="I448" s="1" t="s">
        <v>5633</v>
      </c>
      <c r="J448" s="1" t="s">
        <v>5633</v>
      </c>
      <c r="K448" s="1"/>
      <c r="L448" s="1">
        <v>-5.0</v>
      </c>
      <c r="M448" s="1"/>
      <c r="N448" s="1">
        <v>14.710783333333334</v>
      </c>
      <c r="O448" s="1" t="s">
        <v>4125</v>
      </c>
      <c r="P448" s="1" t="s">
        <v>5634</v>
      </c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ht="15.75" hidden="1" customHeight="1">
      <c r="A449" s="1" t="s">
        <v>32</v>
      </c>
      <c r="B449" s="1" t="s">
        <v>17</v>
      </c>
      <c r="C449" s="1">
        <v>655.0</v>
      </c>
      <c r="D449" s="1">
        <v>0.0</v>
      </c>
      <c r="E449" s="1" t="s">
        <v>4281</v>
      </c>
      <c r="F449" s="1" t="s">
        <v>66</v>
      </c>
      <c r="G449" s="1" t="s">
        <v>19</v>
      </c>
      <c r="H449" s="1" t="s">
        <v>5635</v>
      </c>
      <c r="I449" s="1" t="s">
        <v>5636</v>
      </c>
      <c r="J449" s="1" t="s">
        <v>5637</v>
      </c>
      <c r="K449" s="1" t="s">
        <v>5638</v>
      </c>
      <c r="L449" s="1">
        <v>-4.0</v>
      </c>
      <c r="M449" s="1">
        <v>0.009733333333333333</v>
      </c>
      <c r="N449" s="1">
        <v>16.951833333333333</v>
      </c>
      <c r="O449" s="1" t="s">
        <v>4121</v>
      </c>
      <c r="P449" s="1" t="s">
        <v>5639</v>
      </c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ht="15.75" hidden="1" customHeight="1">
      <c r="A450" s="1" t="s">
        <v>57</v>
      </c>
      <c r="B450" s="1" t="s">
        <v>17</v>
      </c>
      <c r="C450" s="1">
        <v>411.0</v>
      </c>
      <c r="D450" s="1">
        <v>0.0</v>
      </c>
      <c r="E450" s="1" t="s">
        <v>58</v>
      </c>
      <c r="F450" s="1" t="s">
        <v>26</v>
      </c>
      <c r="G450" s="1" t="s">
        <v>27</v>
      </c>
      <c r="H450" s="1" t="s">
        <v>5640</v>
      </c>
      <c r="I450" s="1" t="s">
        <v>5641</v>
      </c>
      <c r="J450" s="1" t="s">
        <v>5641</v>
      </c>
      <c r="K450" s="1"/>
      <c r="L450" s="1">
        <v>-8.0</v>
      </c>
      <c r="M450" s="1"/>
      <c r="N450" s="1">
        <v>14.189916666666667</v>
      </c>
      <c r="O450" s="1" t="s">
        <v>4125</v>
      </c>
      <c r="P450" s="1" t="s">
        <v>5642</v>
      </c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ht="15.75" hidden="1" customHeight="1">
      <c r="A451" s="1" t="s">
        <v>57</v>
      </c>
      <c r="B451" s="1" t="s">
        <v>17</v>
      </c>
      <c r="C451" s="1">
        <v>346.0</v>
      </c>
      <c r="D451" s="1">
        <v>0.0</v>
      </c>
      <c r="E451" s="1" t="s">
        <v>58</v>
      </c>
      <c r="F451" s="1" t="s">
        <v>26</v>
      </c>
      <c r="G451" s="1" t="s">
        <v>27</v>
      </c>
      <c r="H451" s="1" t="s">
        <v>5643</v>
      </c>
      <c r="I451" s="1" t="s">
        <v>5644</v>
      </c>
      <c r="J451" s="1" t="s">
        <v>5644</v>
      </c>
      <c r="K451" s="1"/>
      <c r="L451" s="1">
        <v>-14.0</v>
      </c>
      <c r="M451" s="1"/>
      <c r="N451" s="1">
        <v>8.605466666666667</v>
      </c>
      <c r="O451" s="1" t="s">
        <v>4125</v>
      </c>
      <c r="P451" s="1" t="s">
        <v>5645</v>
      </c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ht="15.75" hidden="1" customHeight="1">
      <c r="A452" s="1" t="s">
        <v>41</v>
      </c>
      <c r="B452" s="1" t="s">
        <v>88</v>
      </c>
      <c r="C452" s="1">
        <v>750.0</v>
      </c>
      <c r="D452" s="1">
        <v>0.0</v>
      </c>
      <c r="E452" s="1"/>
      <c r="F452" s="1" t="s">
        <v>26</v>
      </c>
      <c r="G452" s="1" t="s">
        <v>27</v>
      </c>
      <c r="H452" s="1" t="s">
        <v>5646</v>
      </c>
      <c r="I452" s="1" t="s">
        <v>5647</v>
      </c>
      <c r="J452" s="1" t="s">
        <v>5647</v>
      </c>
      <c r="K452" s="1"/>
      <c r="L452" s="1">
        <v>8.0</v>
      </c>
      <c r="M452" s="1"/>
      <c r="N452" s="1">
        <v>19.668</v>
      </c>
      <c r="O452" s="1" t="s">
        <v>4125</v>
      </c>
      <c r="P452" s="1" t="s">
        <v>5648</v>
      </c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ht="15.75" hidden="1" customHeight="1">
      <c r="A453" s="1" t="s">
        <v>57</v>
      </c>
      <c r="B453" s="1" t="s">
        <v>17</v>
      </c>
      <c r="C453" s="1">
        <v>553.0</v>
      </c>
      <c r="D453" s="1">
        <v>0.0</v>
      </c>
      <c r="E453" s="1" t="s">
        <v>58</v>
      </c>
      <c r="F453" s="1" t="s">
        <v>26</v>
      </c>
      <c r="G453" s="1" t="s">
        <v>27</v>
      </c>
      <c r="H453" s="1" t="s">
        <v>5649</v>
      </c>
      <c r="I453" s="1" t="s">
        <v>5650</v>
      </c>
      <c r="J453" s="1" t="s">
        <v>5650</v>
      </c>
      <c r="K453" s="1"/>
      <c r="L453" s="1">
        <v>-6.0</v>
      </c>
      <c r="M453" s="1"/>
      <c r="N453" s="1">
        <v>13.55015</v>
      </c>
      <c r="O453" s="1" t="s">
        <v>4125</v>
      </c>
      <c r="P453" s="1" t="s">
        <v>5651</v>
      </c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ht="15.75" hidden="1" customHeight="1">
      <c r="A454" s="1" t="s">
        <v>41</v>
      </c>
      <c r="B454" s="1" t="s">
        <v>88</v>
      </c>
      <c r="C454" s="1">
        <v>558.0</v>
      </c>
      <c r="D454" s="1">
        <v>0.0</v>
      </c>
      <c r="E454" s="1"/>
      <c r="F454" s="1" t="s">
        <v>26</v>
      </c>
      <c r="G454" s="1" t="s">
        <v>27</v>
      </c>
      <c r="H454" s="1" t="s">
        <v>5652</v>
      </c>
      <c r="I454" s="1" t="s">
        <v>5653</v>
      </c>
      <c r="J454" s="1" t="s">
        <v>5653</v>
      </c>
      <c r="K454" s="1"/>
      <c r="L454" s="1">
        <v>-9.0</v>
      </c>
      <c r="M454" s="1"/>
      <c r="N454" s="1">
        <v>10.0972</v>
      </c>
      <c r="O454" s="1" t="s">
        <v>4125</v>
      </c>
      <c r="P454" s="1" t="s">
        <v>5654</v>
      </c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ht="15.75" hidden="1" customHeight="1">
      <c r="A455" s="1" t="s">
        <v>32</v>
      </c>
      <c r="B455" s="1" t="s">
        <v>17</v>
      </c>
      <c r="C455" s="1">
        <v>584.0</v>
      </c>
      <c r="D455" s="1">
        <v>0.0</v>
      </c>
      <c r="E455" s="1" t="s">
        <v>4623</v>
      </c>
      <c r="F455" s="1" t="s">
        <v>66</v>
      </c>
      <c r="G455" s="1" t="s">
        <v>19</v>
      </c>
      <c r="H455" s="1" t="s">
        <v>5655</v>
      </c>
      <c r="I455" s="1" t="s">
        <v>5656</v>
      </c>
      <c r="J455" s="1" t="s">
        <v>5657</v>
      </c>
      <c r="K455" s="1" t="s">
        <v>5658</v>
      </c>
      <c r="L455" s="1">
        <v>-3.0</v>
      </c>
      <c r="M455" s="1">
        <v>0.28076666666666666</v>
      </c>
      <c r="N455" s="1">
        <v>22.696433333333335</v>
      </c>
      <c r="O455" s="1" t="s">
        <v>4121</v>
      </c>
      <c r="P455" s="1" t="s">
        <v>5659</v>
      </c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ht="15.75" hidden="1" customHeight="1">
      <c r="A456" s="1" t="s">
        <v>41</v>
      </c>
      <c r="B456" s="1" t="s">
        <v>88</v>
      </c>
      <c r="C456" s="1">
        <v>329.0</v>
      </c>
      <c r="D456" s="1">
        <v>0.0</v>
      </c>
      <c r="E456" s="1"/>
      <c r="F456" s="1" t="s">
        <v>26</v>
      </c>
      <c r="G456" s="1" t="s">
        <v>27</v>
      </c>
      <c r="H456" s="1" t="s">
        <v>5660</v>
      </c>
      <c r="I456" s="1" t="s">
        <v>5661</v>
      </c>
      <c r="J456" s="1" t="s">
        <v>5661</v>
      </c>
      <c r="K456" s="1"/>
      <c r="L456" s="1">
        <v>-6.0</v>
      </c>
      <c r="M456" s="1"/>
      <c r="N456" s="1">
        <v>8.162716666666666</v>
      </c>
      <c r="O456" s="1" t="s">
        <v>4125</v>
      </c>
      <c r="P456" s="1" t="s">
        <v>5662</v>
      </c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ht="15.75" hidden="1" customHeight="1">
      <c r="A457" s="1" t="s">
        <v>57</v>
      </c>
      <c r="B457" s="1" t="s">
        <v>17</v>
      </c>
      <c r="C457" s="1">
        <v>321.0</v>
      </c>
      <c r="D457" s="1">
        <v>0.0</v>
      </c>
      <c r="E457" s="1" t="s">
        <v>58</v>
      </c>
      <c r="F457" s="1" t="s">
        <v>26</v>
      </c>
      <c r="G457" s="1" t="s">
        <v>27</v>
      </c>
      <c r="H457" s="1" t="s">
        <v>5663</v>
      </c>
      <c r="I457" s="1" t="s">
        <v>5664</v>
      </c>
      <c r="J457" s="1" t="s">
        <v>5664</v>
      </c>
      <c r="K457" s="1"/>
      <c r="L457" s="1">
        <v>-5.0</v>
      </c>
      <c r="M457" s="1"/>
      <c r="N457" s="1">
        <v>9.09095</v>
      </c>
      <c r="O457" s="1" t="s">
        <v>4125</v>
      </c>
      <c r="P457" s="1" t="s">
        <v>5665</v>
      </c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ht="15.75" hidden="1" customHeight="1">
      <c r="A458" s="1" t="s">
        <v>41</v>
      </c>
      <c r="B458" s="1" t="s">
        <v>88</v>
      </c>
      <c r="C458" s="1">
        <v>758.0</v>
      </c>
      <c r="D458" s="1">
        <v>0.0</v>
      </c>
      <c r="E458" s="1"/>
      <c r="F458" s="1" t="s">
        <v>26</v>
      </c>
      <c r="G458" s="1" t="s">
        <v>27</v>
      </c>
      <c r="H458" s="1" t="s">
        <v>5666</v>
      </c>
      <c r="I458" s="1" t="s">
        <v>5667</v>
      </c>
      <c r="J458" s="1" t="s">
        <v>5667</v>
      </c>
      <c r="K458" s="1"/>
      <c r="L458" s="1">
        <v>-4.0</v>
      </c>
      <c r="M458" s="1"/>
      <c r="N458" s="1">
        <v>15.675433333333334</v>
      </c>
      <c r="O458" s="1" t="s">
        <v>4125</v>
      </c>
      <c r="P458" s="1" t="s">
        <v>5668</v>
      </c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ht="15.75" hidden="1" customHeight="1">
      <c r="A459" s="1" t="s">
        <v>32</v>
      </c>
      <c r="B459" s="1" t="s">
        <v>17</v>
      </c>
      <c r="C459" s="2">
        <v>236.0</v>
      </c>
      <c r="D459" s="1">
        <v>73.0</v>
      </c>
      <c r="E459" s="1"/>
      <c r="F459" s="1" t="s">
        <v>18</v>
      </c>
      <c r="G459" s="1" t="s">
        <v>27</v>
      </c>
      <c r="H459" s="1" t="s">
        <v>5669</v>
      </c>
      <c r="I459" s="1" t="s">
        <v>5670</v>
      </c>
      <c r="J459" s="1" t="s">
        <v>5670</v>
      </c>
      <c r="K459" s="1"/>
      <c r="L459" s="1">
        <v>-6.0</v>
      </c>
      <c r="M459" s="1"/>
      <c r="N459" s="1">
        <v>11.944316666666667</v>
      </c>
      <c r="O459" s="1" t="s">
        <v>4121</v>
      </c>
      <c r="P459" s="1" t="s">
        <v>4523</v>
      </c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ht="15.75" hidden="1" customHeight="1">
      <c r="A460" s="1" t="s">
        <v>16</v>
      </c>
      <c r="B460" s="1" t="s">
        <v>17</v>
      </c>
      <c r="C460" s="1">
        <v>249.0</v>
      </c>
      <c r="D460" s="1">
        <v>0.0</v>
      </c>
      <c r="E460" s="1"/>
      <c r="F460" s="1" t="s">
        <v>18</v>
      </c>
      <c r="G460" s="1" t="s">
        <v>19</v>
      </c>
      <c r="H460" s="1" t="s">
        <v>5671</v>
      </c>
      <c r="I460" s="1" t="s">
        <v>5672</v>
      </c>
      <c r="J460" s="1" t="s">
        <v>5672</v>
      </c>
      <c r="K460" s="1"/>
      <c r="L460" s="1">
        <v>0.0</v>
      </c>
      <c r="M460" s="1"/>
      <c r="N460" s="1">
        <v>4.70135</v>
      </c>
      <c r="O460" s="1" t="s">
        <v>22</v>
      </c>
      <c r="P460" s="1" t="s">
        <v>5673</v>
      </c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ht="15.75" hidden="1" customHeight="1">
      <c r="A461" s="1" t="s">
        <v>57</v>
      </c>
      <c r="B461" s="1" t="s">
        <v>17</v>
      </c>
      <c r="C461" s="2">
        <v>433.0</v>
      </c>
      <c r="D461" s="1">
        <v>0.0</v>
      </c>
      <c r="E461" s="1" t="s">
        <v>58</v>
      </c>
      <c r="F461" s="1" t="s">
        <v>26</v>
      </c>
      <c r="G461" s="1" t="s">
        <v>27</v>
      </c>
      <c r="H461" s="1" t="s">
        <v>5674</v>
      </c>
      <c r="I461" s="1" t="s">
        <v>5675</v>
      </c>
      <c r="J461" s="1" t="s">
        <v>5675</v>
      </c>
      <c r="K461" s="1"/>
      <c r="L461" s="1">
        <v>-5.0</v>
      </c>
      <c r="M461" s="1"/>
      <c r="N461" s="1">
        <v>9.23455</v>
      </c>
      <c r="O461" s="1" t="s">
        <v>4125</v>
      </c>
      <c r="P461" s="1" t="s">
        <v>5676</v>
      </c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ht="15.75" hidden="1" customHeight="1">
      <c r="A462" s="1" t="s">
        <v>57</v>
      </c>
      <c r="B462" s="1" t="s">
        <v>17</v>
      </c>
      <c r="C462" s="1">
        <v>658.0</v>
      </c>
      <c r="D462" s="1">
        <v>0.0</v>
      </c>
      <c r="E462" s="1" t="s">
        <v>58</v>
      </c>
      <c r="F462" s="1" t="s">
        <v>26</v>
      </c>
      <c r="G462" s="1" t="s">
        <v>27</v>
      </c>
      <c r="H462" s="1" t="s">
        <v>5677</v>
      </c>
      <c r="I462" s="1" t="s">
        <v>5678</v>
      </c>
      <c r="J462" s="1" t="s">
        <v>5678</v>
      </c>
      <c r="K462" s="1"/>
      <c r="L462" s="1">
        <v>-12.0</v>
      </c>
      <c r="M462" s="1"/>
      <c r="N462" s="1">
        <v>7.25795</v>
      </c>
      <c r="O462" s="1" t="s">
        <v>4125</v>
      </c>
      <c r="P462" s="1" t="s">
        <v>5679</v>
      </c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ht="15.75" hidden="1" customHeight="1">
      <c r="A463" s="1" t="s">
        <v>41</v>
      </c>
      <c r="B463" s="1" t="s">
        <v>88</v>
      </c>
      <c r="C463" s="2">
        <v>282.0</v>
      </c>
      <c r="D463" s="1">
        <v>0.0</v>
      </c>
      <c r="E463" s="1"/>
      <c r="F463" s="1" t="s">
        <v>26</v>
      </c>
      <c r="G463" s="1" t="s">
        <v>27</v>
      </c>
      <c r="H463" s="1" t="s">
        <v>5680</v>
      </c>
      <c r="I463" s="1" t="s">
        <v>5681</v>
      </c>
      <c r="J463" s="1" t="s">
        <v>5681</v>
      </c>
      <c r="K463" s="1"/>
      <c r="L463" s="1">
        <v>-6.0</v>
      </c>
      <c r="M463" s="1"/>
      <c r="N463" s="1">
        <v>8.01235</v>
      </c>
      <c r="O463" s="1" t="s">
        <v>4125</v>
      </c>
      <c r="P463" s="1" t="s">
        <v>5682</v>
      </c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ht="15.75" hidden="1" customHeight="1">
      <c r="A464" s="1" t="s">
        <v>57</v>
      </c>
      <c r="B464" s="1" t="s">
        <v>17</v>
      </c>
      <c r="C464" s="1">
        <v>264.0</v>
      </c>
      <c r="D464" s="1">
        <v>0.0</v>
      </c>
      <c r="E464" s="1" t="s">
        <v>58</v>
      </c>
      <c r="F464" s="1" t="s">
        <v>26</v>
      </c>
      <c r="G464" s="1" t="s">
        <v>27</v>
      </c>
      <c r="H464" s="1" t="s">
        <v>5683</v>
      </c>
      <c r="I464" s="1" t="s">
        <v>5684</v>
      </c>
      <c r="J464" s="1" t="s">
        <v>5684</v>
      </c>
      <c r="K464" s="1"/>
      <c r="L464" s="1">
        <v>-8.0</v>
      </c>
      <c r="M464" s="1"/>
      <c r="N464" s="1">
        <v>6.13575</v>
      </c>
      <c r="O464" s="1" t="s">
        <v>4125</v>
      </c>
      <c r="P464" s="1" t="s">
        <v>4237</v>
      </c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ht="15.75" hidden="1" customHeight="1">
      <c r="A465" s="1" t="s">
        <v>41</v>
      </c>
      <c r="B465" s="1" t="s">
        <v>88</v>
      </c>
      <c r="C465" s="1">
        <v>752.0</v>
      </c>
      <c r="D465" s="1">
        <v>0.0</v>
      </c>
      <c r="E465" s="1"/>
      <c r="F465" s="1" t="s">
        <v>26</v>
      </c>
      <c r="G465" s="1" t="s">
        <v>27</v>
      </c>
      <c r="H465" s="1" t="s">
        <v>5685</v>
      </c>
      <c r="I465" s="1" t="s">
        <v>5686</v>
      </c>
      <c r="J465" s="1" t="s">
        <v>5686</v>
      </c>
      <c r="K465" s="1"/>
      <c r="L465" s="1">
        <v>-13.0</v>
      </c>
      <c r="M465" s="1"/>
      <c r="N465" s="1">
        <v>6.597833333333333</v>
      </c>
      <c r="O465" s="1" t="s">
        <v>4125</v>
      </c>
      <c r="P465" s="1" t="s">
        <v>5687</v>
      </c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ht="15.75" hidden="1" customHeight="1">
      <c r="A466" s="1" t="s">
        <v>57</v>
      </c>
      <c r="B466" s="1" t="s">
        <v>17</v>
      </c>
      <c r="C466" s="1">
        <v>283.0</v>
      </c>
      <c r="D466" s="1">
        <v>0.0</v>
      </c>
      <c r="E466" s="1" t="s">
        <v>58</v>
      </c>
      <c r="F466" s="1" t="s">
        <v>26</v>
      </c>
      <c r="G466" s="1" t="s">
        <v>27</v>
      </c>
      <c r="H466" s="1" t="s">
        <v>5688</v>
      </c>
      <c r="I466" s="1" t="s">
        <v>5689</v>
      </c>
      <c r="J466" s="1" t="s">
        <v>5689</v>
      </c>
      <c r="K466" s="1"/>
      <c r="L466" s="1">
        <v>-9.0</v>
      </c>
      <c r="M466" s="1"/>
      <c r="N466" s="1">
        <v>5.022266666666667</v>
      </c>
      <c r="O466" s="1" t="s">
        <v>4125</v>
      </c>
      <c r="P466" s="1" t="s">
        <v>5690</v>
      </c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ht="15.75" hidden="1" customHeight="1">
      <c r="A467" s="1" t="s">
        <v>41</v>
      </c>
      <c r="B467" s="1" t="s">
        <v>88</v>
      </c>
      <c r="C467" s="1">
        <v>224.0</v>
      </c>
      <c r="D467" s="1">
        <v>0.0</v>
      </c>
      <c r="E467" s="1"/>
      <c r="F467" s="1" t="s">
        <v>26</v>
      </c>
      <c r="G467" s="1" t="s">
        <v>27</v>
      </c>
      <c r="H467" s="1" t="s">
        <v>5691</v>
      </c>
      <c r="I467" s="1" t="s">
        <v>5692</v>
      </c>
      <c r="J467" s="1" t="s">
        <v>5692</v>
      </c>
      <c r="K467" s="1"/>
      <c r="L467" s="1">
        <v>-9.0</v>
      </c>
      <c r="M467" s="1"/>
      <c r="N467" s="1">
        <v>5.755516666666667</v>
      </c>
      <c r="O467" s="1" t="s">
        <v>4125</v>
      </c>
      <c r="P467" s="1" t="s">
        <v>4270</v>
      </c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ht="15.75" hidden="1" customHeight="1">
      <c r="A468" s="1" t="s">
        <v>32</v>
      </c>
      <c r="B468" s="1" t="s">
        <v>17</v>
      </c>
      <c r="C468" s="1">
        <v>397.0</v>
      </c>
      <c r="D468" s="1">
        <v>0.0</v>
      </c>
      <c r="E468" s="1" t="s">
        <v>5693</v>
      </c>
      <c r="F468" s="1" t="s">
        <v>66</v>
      </c>
      <c r="G468" s="1" t="s">
        <v>27</v>
      </c>
      <c r="H468" s="1" t="s">
        <v>5694</v>
      </c>
      <c r="I468" s="1" t="s">
        <v>5695</v>
      </c>
      <c r="J468" s="1" t="s">
        <v>5696</v>
      </c>
      <c r="K468" s="1" t="s">
        <v>5697</v>
      </c>
      <c r="L468" s="1">
        <v>-9.0</v>
      </c>
      <c r="M468" s="1">
        <v>0.00635</v>
      </c>
      <c r="N468" s="1">
        <v>9.530566666666667</v>
      </c>
      <c r="O468" s="1" t="s">
        <v>4121</v>
      </c>
      <c r="P468" s="1" t="s">
        <v>5698</v>
      </c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ht="15.75" hidden="1" customHeight="1">
      <c r="A469" s="1" t="s">
        <v>16</v>
      </c>
      <c r="B469" s="1" t="s">
        <v>17</v>
      </c>
      <c r="C469" s="1">
        <v>119.0</v>
      </c>
      <c r="D469" s="1">
        <v>0.0</v>
      </c>
      <c r="E469" s="1"/>
      <c r="F469" s="1" t="s">
        <v>18</v>
      </c>
      <c r="G469" s="1" t="s">
        <v>19</v>
      </c>
      <c r="H469" s="1" t="s">
        <v>5699</v>
      </c>
      <c r="I469" s="1" t="s">
        <v>5700</v>
      </c>
      <c r="J469" s="1" t="s">
        <v>5700</v>
      </c>
      <c r="K469" s="1"/>
      <c r="L469" s="1">
        <v>-1.0</v>
      </c>
      <c r="M469" s="1"/>
      <c r="N469" s="1">
        <v>3.2634</v>
      </c>
      <c r="O469" s="1" t="s">
        <v>22</v>
      </c>
      <c r="P469" s="1" t="s">
        <v>5701</v>
      </c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ht="15.75" hidden="1" customHeight="1">
      <c r="A470" s="1" t="s">
        <v>16</v>
      </c>
      <c r="B470" s="1" t="s">
        <v>17</v>
      </c>
      <c r="C470" s="1">
        <v>309.0</v>
      </c>
      <c r="D470" s="1">
        <v>0.0</v>
      </c>
      <c r="E470" s="1"/>
      <c r="F470" s="1" t="s">
        <v>18</v>
      </c>
      <c r="G470" s="1" t="s">
        <v>19</v>
      </c>
      <c r="H470" s="1" t="s">
        <v>5702</v>
      </c>
      <c r="I470" s="1" t="s">
        <v>5703</v>
      </c>
      <c r="J470" s="1" t="s">
        <v>5703</v>
      </c>
      <c r="K470" s="1"/>
      <c r="L470" s="1">
        <v>0.0</v>
      </c>
      <c r="M470" s="1"/>
      <c r="N470" s="1">
        <v>4.62215</v>
      </c>
      <c r="O470" s="1" t="s">
        <v>22</v>
      </c>
      <c r="P470" s="1" t="s">
        <v>5704</v>
      </c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ht="15.75" hidden="1" customHeight="1">
      <c r="A471" s="1" t="s">
        <v>32</v>
      </c>
      <c r="B471" s="1" t="s">
        <v>17</v>
      </c>
      <c r="C471" s="1">
        <v>340.0</v>
      </c>
      <c r="D471" s="1">
        <v>85.0</v>
      </c>
      <c r="E471" s="1"/>
      <c r="F471" s="1" t="s">
        <v>18</v>
      </c>
      <c r="G471" s="1" t="s">
        <v>33</v>
      </c>
      <c r="H471" s="1" t="s">
        <v>5705</v>
      </c>
      <c r="I471" s="1" t="s">
        <v>5706</v>
      </c>
      <c r="J471" s="1" t="s">
        <v>5706</v>
      </c>
      <c r="K471" s="1"/>
      <c r="L471" s="1">
        <v>-9.0</v>
      </c>
      <c r="M471" s="1"/>
      <c r="N471" s="1">
        <v>9.505333333333333</v>
      </c>
      <c r="O471" s="1" t="s">
        <v>4121</v>
      </c>
      <c r="P471" s="1" t="s">
        <v>5707</v>
      </c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ht="15.75" hidden="1" customHeight="1">
      <c r="A472" s="1" t="s">
        <v>41</v>
      </c>
      <c r="B472" s="1" t="s">
        <v>88</v>
      </c>
      <c r="C472" s="1">
        <v>453.0</v>
      </c>
      <c r="D472" s="1">
        <v>0.0</v>
      </c>
      <c r="E472" s="1"/>
      <c r="F472" s="1" t="s">
        <v>26</v>
      </c>
      <c r="G472" s="1" t="s">
        <v>27</v>
      </c>
      <c r="H472" s="1" t="s">
        <v>5708</v>
      </c>
      <c r="I472" s="1" t="s">
        <v>5709</v>
      </c>
      <c r="J472" s="1" t="s">
        <v>5709</v>
      </c>
      <c r="K472" s="1"/>
      <c r="L472" s="1">
        <v>-6.0</v>
      </c>
      <c r="M472" s="1"/>
      <c r="N472" s="1">
        <v>8.2073</v>
      </c>
      <c r="O472" s="1" t="s">
        <v>4125</v>
      </c>
      <c r="P472" s="1" t="s">
        <v>5710</v>
      </c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ht="15.75" hidden="1" customHeight="1">
      <c r="A473" s="1" t="s">
        <v>32</v>
      </c>
      <c r="B473" s="1" t="s">
        <v>17</v>
      </c>
      <c r="C473" s="1">
        <v>305.0</v>
      </c>
      <c r="D473" s="1">
        <v>61.0</v>
      </c>
      <c r="E473" s="1"/>
      <c r="F473" s="1" t="s">
        <v>18</v>
      </c>
      <c r="G473" s="1" t="s">
        <v>27</v>
      </c>
      <c r="H473" s="1" t="s">
        <v>5711</v>
      </c>
      <c r="I473" s="1" t="s">
        <v>5712</v>
      </c>
      <c r="J473" s="1" t="s">
        <v>5712</v>
      </c>
      <c r="K473" s="1"/>
      <c r="L473" s="1">
        <v>-9.0</v>
      </c>
      <c r="M473" s="1"/>
      <c r="N473" s="1">
        <v>73.07181666666666</v>
      </c>
      <c r="O473" s="1" t="s">
        <v>4121</v>
      </c>
      <c r="P473" s="1" t="s">
        <v>5713</v>
      </c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ht="15.75" hidden="1" customHeight="1">
      <c r="A474" s="1" t="s">
        <v>32</v>
      </c>
      <c r="B474" s="1" t="s">
        <v>17</v>
      </c>
      <c r="C474" s="2">
        <v>266.0</v>
      </c>
      <c r="D474" s="1">
        <v>83.0</v>
      </c>
      <c r="E474" s="1"/>
      <c r="F474" s="1" t="s">
        <v>18</v>
      </c>
      <c r="G474" s="1" t="s">
        <v>27</v>
      </c>
      <c r="H474" s="1" t="s">
        <v>5714</v>
      </c>
      <c r="I474" s="1" t="s">
        <v>5715</v>
      </c>
      <c r="J474" s="1" t="s">
        <v>5715</v>
      </c>
      <c r="K474" s="1"/>
      <c r="L474" s="1">
        <v>-4.0</v>
      </c>
      <c r="M474" s="1"/>
      <c r="N474" s="1">
        <v>6.9227</v>
      </c>
      <c r="O474" s="1" t="s">
        <v>4121</v>
      </c>
      <c r="P474" s="1" t="s">
        <v>5716</v>
      </c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ht="15.75" hidden="1" customHeight="1">
      <c r="A475" s="1" t="s">
        <v>41</v>
      </c>
      <c r="B475" s="1" t="s">
        <v>88</v>
      </c>
      <c r="C475" s="1">
        <v>264.0</v>
      </c>
      <c r="D475" s="1">
        <v>0.0</v>
      </c>
      <c r="E475" s="1"/>
      <c r="F475" s="1" t="s">
        <v>26</v>
      </c>
      <c r="G475" s="1" t="s">
        <v>27</v>
      </c>
      <c r="H475" s="1" t="s">
        <v>5717</v>
      </c>
      <c r="I475" s="1" t="s">
        <v>5718</v>
      </c>
      <c r="J475" s="1" t="s">
        <v>5718</v>
      </c>
      <c r="K475" s="1"/>
      <c r="L475" s="1">
        <v>-7.0</v>
      </c>
      <c r="M475" s="1"/>
      <c r="N475" s="1">
        <v>7.7397833333333335</v>
      </c>
      <c r="O475" s="1" t="s">
        <v>4125</v>
      </c>
      <c r="P475" s="1" t="s">
        <v>5083</v>
      </c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ht="15.75" hidden="1" customHeight="1">
      <c r="A476" s="1" t="s">
        <v>32</v>
      </c>
      <c r="B476" s="1" t="s">
        <v>17</v>
      </c>
      <c r="C476" s="1">
        <v>247.0</v>
      </c>
      <c r="D476" s="1">
        <v>62.0</v>
      </c>
      <c r="E476" s="1"/>
      <c r="F476" s="1" t="s">
        <v>18</v>
      </c>
      <c r="G476" s="1" t="s">
        <v>33</v>
      </c>
      <c r="H476" s="1" t="s">
        <v>5719</v>
      </c>
      <c r="I476" s="1" t="s">
        <v>5720</v>
      </c>
      <c r="J476" s="1" t="s">
        <v>5720</v>
      </c>
      <c r="K476" s="1"/>
      <c r="L476" s="1">
        <v>-12.0</v>
      </c>
      <c r="M476" s="1"/>
      <c r="N476" s="1">
        <v>7.07925</v>
      </c>
      <c r="O476" s="1" t="s">
        <v>4121</v>
      </c>
      <c r="P476" s="1" t="s">
        <v>4452</v>
      </c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ht="15.75" hidden="1" customHeight="1">
      <c r="A477" s="1" t="s">
        <v>41</v>
      </c>
      <c r="B477" s="1" t="s">
        <v>17</v>
      </c>
      <c r="C477" s="1">
        <v>264.0</v>
      </c>
      <c r="D477" s="1">
        <v>0.0</v>
      </c>
      <c r="E477" s="1"/>
      <c r="F477" s="1" t="s">
        <v>26</v>
      </c>
      <c r="G477" s="1" t="s">
        <v>27</v>
      </c>
      <c r="H477" s="1" t="s">
        <v>5721</v>
      </c>
      <c r="I477" s="1" t="s">
        <v>5722</v>
      </c>
      <c r="J477" s="1" t="s">
        <v>5722</v>
      </c>
      <c r="K477" s="1"/>
      <c r="L477" s="1">
        <v>-7.0</v>
      </c>
      <c r="M477" s="1"/>
      <c r="N477" s="1">
        <v>7.4987</v>
      </c>
      <c r="O477" s="1" t="s">
        <v>4125</v>
      </c>
      <c r="P477" s="1" t="s">
        <v>5083</v>
      </c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ht="15.75" hidden="1" customHeight="1">
      <c r="A478" s="1" t="s">
        <v>32</v>
      </c>
      <c r="B478" s="1" t="s">
        <v>17</v>
      </c>
      <c r="C478" s="1">
        <v>975.0</v>
      </c>
      <c r="D478" s="1">
        <v>34.0</v>
      </c>
      <c r="E478" s="1" t="s">
        <v>5693</v>
      </c>
      <c r="F478" s="1" t="s">
        <v>66</v>
      </c>
      <c r="G478" s="1" t="s">
        <v>27</v>
      </c>
      <c r="H478" s="1" t="s">
        <v>5723</v>
      </c>
      <c r="I478" s="1" t="s">
        <v>5724</v>
      </c>
      <c r="J478" s="1" t="s">
        <v>5725</v>
      </c>
      <c r="K478" s="1" t="s">
        <v>5726</v>
      </c>
      <c r="L478" s="1">
        <v>-11.0</v>
      </c>
      <c r="M478" s="1">
        <v>0.00865</v>
      </c>
      <c r="N478" s="1">
        <v>11.22975</v>
      </c>
      <c r="O478" s="1" t="s">
        <v>4121</v>
      </c>
      <c r="P478" s="1" t="s">
        <v>5727</v>
      </c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ht="15.75" hidden="1" customHeight="1">
      <c r="A479" s="1" t="s">
        <v>32</v>
      </c>
      <c r="B479" s="1" t="s">
        <v>17</v>
      </c>
      <c r="C479" s="1">
        <v>199.0</v>
      </c>
      <c r="D479" s="1">
        <v>50.0</v>
      </c>
      <c r="E479" s="1"/>
      <c r="F479" s="1" t="s">
        <v>18</v>
      </c>
      <c r="G479" s="1" t="s">
        <v>33</v>
      </c>
      <c r="H479" s="1" t="s">
        <v>5728</v>
      </c>
      <c r="I479" s="1" t="s">
        <v>5729</v>
      </c>
      <c r="J479" s="1" t="s">
        <v>5729</v>
      </c>
      <c r="K479" s="1"/>
      <c r="L479" s="1">
        <v>-12.0</v>
      </c>
      <c r="M479" s="1"/>
      <c r="N479" s="1">
        <v>6.905666666666667</v>
      </c>
      <c r="O479" s="1" t="s">
        <v>4121</v>
      </c>
      <c r="P479" s="1" t="s">
        <v>4661</v>
      </c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ht="15.75" hidden="1" customHeight="1">
      <c r="A480" s="1" t="s">
        <v>57</v>
      </c>
      <c r="B480" s="1" t="s">
        <v>17</v>
      </c>
      <c r="C480" s="1">
        <v>528.0</v>
      </c>
      <c r="D480" s="1">
        <v>0.0</v>
      </c>
      <c r="E480" s="1" t="s">
        <v>58</v>
      </c>
      <c r="F480" s="1" t="s">
        <v>26</v>
      </c>
      <c r="G480" s="1" t="s">
        <v>27</v>
      </c>
      <c r="H480" s="1" t="s">
        <v>5730</v>
      </c>
      <c r="I480" s="1" t="s">
        <v>5731</v>
      </c>
      <c r="J480" s="1" t="s">
        <v>5731</v>
      </c>
      <c r="K480" s="1"/>
      <c r="L480" s="1">
        <v>-12.0</v>
      </c>
      <c r="M480" s="1"/>
      <c r="N480" s="1">
        <v>7.82845</v>
      </c>
      <c r="O480" s="1" t="s">
        <v>4125</v>
      </c>
      <c r="P480" s="1" t="s">
        <v>5732</v>
      </c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ht="15.75" hidden="1" customHeight="1">
      <c r="A481" s="1" t="s">
        <v>57</v>
      </c>
      <c r="B481" s="1" t="s">
        <v>17</v>
      </c>
      <c r="C481" s="1">
        <v>553.0</v>
      </c>
      <c r="D481" s="1">
        <v>0.0</v>
      </c>
      <c r="E481" s="1" t="s">
        <v>58</v>
      </c>
      <c r="F481" s="1" t="s">
        <v>26</v>
      </c>
      <c r="G481" s="1" t="s">
        <v>27</v>
      </c>
      <c r="H481" s="1" t="s">
        <v>5733</v>
      </c>
      <c r="I481" s="1" t="s">
        <v>5734</v>
      </c>
      <c r="J481" s="1" t="s">
        <v>5734</v>
      </c>
      <c r="K481" s="1"/>
      <c r="L481" s="1">
        <v>-11.0</v>
      </c>
      <c r="M481" s="1"/>
      <c r="N481" s="1">
        <v>8.735233333333333</v>
      </c>
      <c r="O481" s="1" t="s">
        <v>4125</v>
      </c>
      <c r="P481" s="1" t="s">
        <v>5735</v>
      </c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ht="15.75" hidden="1" customHeight="1">
      <c r="A482" s="1" t="s">
        <v>57</v>
      </c>
      <c r="B482" s="1" t="s">
        <v>17</v>
      </c>
      <c r="C482" s="1">
        <v>289.0</v>
      </c>
      <c r="D482" s="1">
        <v>0.0</v>
      </c>
      <c r="E482" s="1" t="s">
        <v>58</v>
      </c>
      <c r="F482" s="1" t="s">
        <v>26</v>
      </c>
      <c r="G482" s="1" t="s">
        <v>27</v>
      </c>
      <c r="H482" s="1" t="s">
        <v>5736</v>
      </c>
      <c r="I482" s="1" t="s">
        <v>5737</v>
      </c>
      <c r="J482" s="1" t="s">
        <v>5737</v>
      </c>
      <c r="K482" s="1"/>
      <c r="L482" s="1">
        <v>-3.0</v>
      </c>
      <c r="M482" s="1"/>
      <c r="N482" s="1">
        <v>11.384016666666666</v>
      </c>
      <c r="O482" s="1" t="s">
        <v>4125</v>
      </c>
      <c r="P482" s="1" t="s">
        <v>5738</v>
      </c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ht="15.75" hidden="1" customHeight="1">
      <c r="A483" s="1" t="s">
        <v>32</v>
      </c>
      <c r="B483" s="1" t="s">
        <v>17</v>
      </c>
      <c r="C483" s="1">
        <v>1184.0</v>
      </c>
      <c r="D483" s="1">
        <v>0.0</v>
      </c>
      <c r="E483" s="1" t="s">
        <v>5693</v>
      </c>
      <c r="F483" s="1" t="s">
        <v>66</v>
      </c>
      <c r="G483" s="1" t="s">
        <v>27</v>
      </c>
      <c r="H483" s="1" t="s">
        <v>5739</v>
      </c>
      <c r="I483" s="1" t="s">
        <v>5740</v>
      </c>
      <c r="J483" s="1" t="s">
        <v>5741</v>
      </c>
      <c r="K483" s="1" t="s">
        <v>5742</v>
      </c>
      <c r="L483" s="1">
        <v>-14.0</v>
      </c>
      <c r="M483" s="1">
        <v>0.007833333333333333</v>
      </c>
      <c r="N483" s="1">
        <v>10.531866666666666</v>
      </c>
      <c r="O483" s="1" t="s">
        <v>4121</v>
      </c>
      <c r="P483" s="1" t="s">
        <v>5743</v>
      </c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ht="15.75" hidden="1" customHeight="1">
      <c r="A484" s="1" t="s">
        <v>41</v>
      </c>
      <c r="B484" s="1" t="s">
        <v>17</v>
      </c>
      <c r="C484" s="1">
        <v>264.0</v>
      </c>
      <c r="D484" s="1">
        <v>0.0</v>
      </c>
      <c r="E484" s="1"/>
      <c r="F484" s="1" t="s">
        <v>26</v>
      </c>
      <c r="G484" s="1" t="s">
        <v>27</v>
      </c>
      <c r="H484" s="1" t="s">
        <v>5744</v>
      </c>
      <c r="I484" s="1" t="s">
        <v>5745</v>
      </c>
      <c r="J484" s="1" t="s">
        <v>5745</v>
      </c>
      <c r="K484" s="1"/>
      <c r="L484" s="1">
        <v>-8.0</v>
      </c>
      <c r="M484" s="1"/>
      <c r="N484" s="1">
        <v>6.540066666666666</v>
      </c>
      <c r="O484" s="1" t="s">
        <v>4125</v>
      </c>
      <c r="P484" s="1" t="s">
        <v>5055</v>
      </c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ht="15.75" hidden="1" customHeight="1">
      <c r="A485" s="1" t="s">
        <v>32</v>
      </c>
      <c r="B485" s="1" t="s">
        <v>17</v>
      </c>
      <c r="C485" s="1">
        <v>398.0</v>
      </c>
      <c r="D485" s="1">
        <v>100.0</v>
      </c>
      <c r="E485" s="1"/>
      <c r="F485" s="1" t="s">
        <v>18</v>
      </c>
      <c r="G485" s="1" t="s">
        <v>33</v>
      </c>
      <c r="H485" s="1" t="s">
        <v>5746</v>
      </c>
      <c r="I485" s="1" t="s">
        <v>5747</v>
      </c>
      <c r="J485" s="1" t="s">
        <v>5747</v>
      </c>
      <c r="K485" s="1"/>
      <c r="L485" s="1">
        <v>-13.0</v>
      </c>
      <c r="M485" s="1"/>
      <c r="N485" s="1">
        <v>6.044416666666667</v>
      </c>
      <c r="O485" s="1" t="s">
        <v>4121</v>
      </c>
      <c r="P485" s="1" t="s">
        <v>5748</v>
      </c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ht="15.75" hidden="1" customHeight="1">
      <c r="A486" s="1" t="s">
        <v>24</v>
      </c>
      <c r="B486" s="1" t="s">
        <v>17</v>
      </c>
      <c r="C486" s="1">
        <v>264.0</v>
      </c>
      <c r="D486" s="1">
        <v>0.0</v>
      </c>
      <c r="E486" s="1" t="s">
        <v>1212</v>
      </c>
      <c r="F486" s="1" t="s">
        <v>26</v>
      </c>
      <c r="G486" s="1" t="s">
        <v>27</v>
      </c>
      <c r="H486" s="1" t="s">
        <v>5749</v>
      </c>
      <c r="I486" s="1" t="s">
        <v>5750</v>
      </c>
      <c r="J486" s="1" t="s">
        <v>5750</v>
      </c>
      <c r="K486" s="1"/>
      <c r="L486" s="1">
        <v>-9.0</v>
      </c>
      <c r="M486" s="1"/>
      <c r="N486" s="1">
        <v>5.650183333333334</v>
      </c>
      <c r="O486" s="1" t="s">
        <v>4125</v>
      </c>
      <c r="P486" s="1" t="s">
        <v>1513</v>
      </c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ht="15.75" hidden="1" customHeight="1">
      <c r="A487" s="1" t="s">
        <v>32</v>
      </c>
      <c r="B487" s="1" t="s">
        <v>17</v>
      </c>
      <c r="C487" s="1">
        <v>219.0</v>
      </c>
      <c r="D487" s="1">
        <v>55.0</v>
      </c>
      <c r="E487" s="1"/>
      <c r="F487" s="1" t="s">
        <v>18</v>
      </c>
      <c r="G487" s="1" t="s">
        <v>19</v>
      </c>
      <c r="H487" s="1" t="s">
        <v>5751</v>
      </c>
      <c r="I487" s="1" t="s">
        <v>5752</v>
      </c>
      <c r="J487" s="1" t="s">
        <v>5752</v>
      </c>
      <c r="K487" s="1"/>
      <c r="L487" s="1">
        <v>-10.0</v>
      </c>
      <c r="M487" s="1"/>
      <c r="N487" s="1">
        <v>40.28301666666667</v>
      </c>
      <c r="O487" s="1" t="s">
        <v>4121</v>
      </c>
      <c r="P487" s="1" t="s">
        <v>5753</v>
      </c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ht="15.75" hidden="1" customHeight="1">
      <c r="A488" s="1" t="s">
        <v>41</v>
      </c>
      <c r="B488" s="1" t="s">
        <v>88</v>
      </c>
      <c r="C488" s="1">
        <v>394.0</v>
      </c>
      <c r="D488" s="1">
        <v>0.0</v>
      </c>
      <c r="E488" s="1"/>
      <c r="F488" s="1" t="s">
        <v>26</v>
      </c>
      <c r="G488" s="1" t="s">
        <v>27</v>
      </c>
      <c r="H488" s="1" t="s">
        <v>5754</v>
      </c>
      <c r="I488" s="1" t="s">
        <v>5755</v>
      </c>
      <c r="J488" s="1" t="s">
        <v>5755</v>
      </c>
      <c r="K488" s="1"/>
      <c r="L488" s="1">
        <v>-6.0</v>
      </c>
      <c r="M488" s="1"/>
      <c r="N488" s="1">
        <v>8.535216666666667</v>
      </c>
      <c r="O488" s="1" t="s">
        <v>4125</v>
      </c>
      <c r="P488" s="1" t="s">
        <v>5756</v>
      </c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ht="15.75" hidden="1" customHeight="1">
      <c r="A489" s="1" t="s">
        <v>41</v>
      </c>
      <c r="B489" s="1" t="s">
        <v>88</v>
      </c>
      <c r="C489" s="1">
        <v>368.0</v>
      </c>
      <c r="D489" s="1">
        <v>0.0</v>
      </c>
      <c r="E489" s="1"/>
      <c r="F489" s="1" t="s">
        <v>26</v>
      </c>
      <c r="G489" s="1" t="s">
        <v>27</v>
      </c>
      <c r="H489" s="1" t="s">
        <v>5757</v>
      </c>
      <c r="I489" s="1" t="s">
        <v>5758</v>
      </c>
      <c r="J489" s="1" t="s">
        <v>5758</v>
      </c>
      <c r="K489" s="1"/>
      <c r="L489" s="1">
        <v>-9.0</v>
      </c>
      <c r="M489" s="1"/>
      <c r="N489" s="1">
        <v>5.925716666666666</v>
      </c>
      <c r="O489" s="1" t="s">
        <v>4125</v>
      </c>
      <c r="P489" s="1" t="s">
        <v>5759</v>
      </c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ht="15.75" customHeight="1">
      <c r="A490" s="1" t="s">
        <v>57</v>
      </c>
      <c r="B490" s="1" t="s">
        <v>17</v>
      </c>
      <c r="C490" s="1">
        <v>540.0</v>
      </c>
      <c r="D490" s="1">
        <v>0.0</v>
      </c>
      <c r="E490" s="1" t="s">
        <v>58</v>
      </c>
      <c r="F490" s="1" t="s">
        <v>26</v>
      </c>
      <c r="G490" s="1" t="s">
        <v>27</v>
      </c>
      <c r="H490" s="1" t="s">
        <v>5760</v>
      </c>
      <c r="I490" s="1" t="s">
        <v>5761</v>
      </c>
      <c r="J490" s="1" t="s">
        <v>5761</v>
      </c>
      <c r="K490" s="1"/>
      <c r="L490" s="1">
        <v>-13.0</v>
      </c>
      <c r="M490" s="1"/>
      <c r="N490" s="1">
        <v>6.737966666666667</v>
      </c>
      <c r="O490" s="1" t="s">
        <v>4125</v>
      </c>
      <c r="P490" s="1" t="s">
        <v>5762</v>
      </c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ht="15.75" hidden="1" customHeight="1">
      <c r="A491" s="1" t="s">
        <v>32</v>
      </c>
      <c r="B491" s="1" t="s">
        <v>17</v>
      </c>
      <c r="C491" s="1">
        <v>194.0</v>
      </c>
      <c r="D491" s="1">
        <v>55.0</v>
      </c>
      <c r="E491" s="1"/>
      <c r="F491" s="1" t="s">
        <v>18</v>
      </c>
      <c r="G491" s="1" t="s">
        <v>27</v>
      </c>
      <c r="H491" s="1" t="s">
        <v>5763</v>
      </c>
      <c r="I491" s="1" t="s">
        <v>5764</v>
      </c>
      <c r="J491" s="1" t="s">
        <v>5764</v>
      </c>
      <c r="K491" s="1"/>
      <c r="L491" s="1">
        <v>-11.0</v>
      </c>
      <c r="M491" s="1"/>
      <c r="N491" s="1">
        <v>7.662733333333334</v>
      </c>
      <c r="O491" s="1" t="s">
        <v>4121</v>
      </c>
      <c r="P491" s="1" t="s">
        <v>5765</v>
      </c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ht="15.75" hidden="1" customHeight="1">
      <c r="A492" s="1" t="s">
        <v>32</v>
      </c>
      <c r="B492" s="1" t="s">
        <v>17</v>
      </c>
      <c r="C492" s="1">
        <v>494.0</v>
      </c>
      <c r="D492" s="1">
        <v>124.0</v>
      </c>
      <c r="E492" s="1"/>
      <c r="F492" s="1" t="s">
        <v>18</v>
      </c>
      <c r="G492" s="1" t="s">
        <v>33</v>
      </c>
      <c r="H492" s="1" t="s">
        <v>5766</v>
      </c>
      <c r="I492" s="1" t="s">
        <v>5767</v>
      </c>
      <c r="J492" s="1" t="s">
        <v>5767</v>
      </c>
      <c r="K492" s="1"/>
      <c r="L492" s="1">
        <v>-11.0</v>
      </c>
      <c r="M492" s="1"/>
      <c r="N492" s="1">
        <v>7.785966666666667</v>
      </c>
      <c r="O492" s="1" t="s">
        <v>4121</v>
      </c>
      <c r="P492" s="1" t="s">
        <v>5768</v>
      </c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ht="15.75" hidden="1" customHeight="1">
      <c r="A493" s="1" t="s">
        <v>57</v>
      </c>
      <c r="B493" s="1" t="s">
        <v>17</v>
      </c>
      <c r="C493" s="1">
        <v>404.0</v>
      </c>
      <c r="D493" s="1">
        <v>0.0</v>
      </c>
      <c r="E493" s="1" t="s">
        <v>58</v>
      </c>
      <c r="F493" s="1" t="s">
        <v>26</v>
      </c>
      <c r="G493" s="1" t="s">
        <v>27</v>
      </c>
      <c r="H493" s="1" t="s">
        <v>5769</v>
      </c>
      <c r="I493" s="1" t="s">
        <v>5770</v>
      </c>
      <c r="J493" s="1" t="s">
        <v>5770</v>
      </c>
      <c r="K493" s="1"/>
      <c r="L493" s="1">
        <v>-4.0</v>
      </c>
      <c r="M493" s="1"/>
      <c r="N493" s="1">
        <v>10.028733333333333</v>
      </c>
      <c r="O493" s="1" t="s">
        <v>4125</v>
      </c>
      <c r="P493" s="1" t="s">
        <v>5771</v>
      </c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ht="15.75" customHeight="1">
      <c r="A494" s="1" t="s">
        <v>57</v>
      </c>
      <c r="B494" s="1" t="s">
        <v>17</v>
      </c>
      <c r="C494" s="1">
        <v>329.0</v>
      </c>
      <c r="D494" s="1">
        <v>0.0</v>
      </c>
      <c r="E494" s="1" t="s">
        <v>58</v>
      </c>
      <c r="F494" s="1" t="s">
        <v>26</v>
      </c>
      <c r="G494" s="1" t="s">
        <v>27</v>
      </c>
      <c r="H494" s="1" t="s">
        <v>5772</v>
      </c>
      <c r="I494" s="1" t="s">
        <v>5773</v>
      </c>
      <c r="J494" s="1" t="s">
        <v>5773</v>
      </c>
      <c r="K494" s="1"/>
      <c r="L494" s="1">
        <v>-7.0</v>
      </c>
      <c r="M494" s="1"/>
      <c r="N494" s="1">
        <v>7.400683333333333</v>
      </c>
      <c r="O494" s="1" t="s">
        <v>4125</v>
      </c>
      <c r="P494" s="1" t="s">
        <v>5774</v>
      </c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ht="15.75" hidden="1" customHeight="1">
      <c r="A495" s="1" t="s">
        <v>32</v>
      </c>
      <c r="B495" s="1" t="s">
        <v>17</v>
      </c>
      <c r="C495" s="1">
        <v>996.0</v>
      </c>
      <c r="D495" s="1">
        <v>249.0</v>
      </c>
      <c r="E495" s="1"/>
      <c r="F495" s="1" t="s">
        <v>18</v>
      </c>
      <c r="G495" s="1" t="s">
        <v>33</v>
      </c>
      <c r="H495" s="1" t="s">
        <v>5775</v>
      </c>
      <c r="I495" s="1" t="s">
        <v>5776</v>
      </c>
      <c r="J495" s="1" t="s">
        <v>5776</v>
      </c>
      <c r="K495" s="1"/>
      <c r="L495" s="1">
        <v>-8.0</v>
      </c>
      <c r="M495" s="1"/>
      <c r="N495" s="1">
        <v>21.173366666666666</v>
      </c>
      <c r="O495" s="1" t="s">
        <v>4121</v>
      </c>
      <c r="P495" s="1" t="s">
        <v>5777</v>
      </c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ht="15.75" hidden="1" customHeight="1">
      <c r="A496" s="1" t="s">
        <v>32</v>
      </c>
      <c r="B496" s="1" t="s">
        <v>17</v>
      </c>
      <c r="C496" s="1">
        <v>354.0</v>
      </c>
      <c r="D496" s="1">
        <v>54.0</v>
      </c>
      <c r="E496" s="1"/>
      <c r="F496" s="1" t="s">
        <v>18</v>
      </c>
      <c r="G496" s="1" t="s">
        <v>33</v>
      </c>
      <c r="H496" s="1" t="s">
        <v>5778</v>
      </c>
      <c r="I496" s="1" t="s">
        <v>5779</v>
      </c>
      <c r="J496" s="1" t="s">
        <v>5779</v>
      </c>
      <c r="K496" s="1"/>
      <c r="L496" s="1">
        <v>-14.0</v>
      </c>
      <c r="M496" s="1"/>
      <c r="N496" s="1">
        <v>31.447</v>
      </c>
      <c r="O496" s="1" t="s">
        <v>4121</v>
      </c>
      <c r="P496" s="1" t="s">
        <v>5780</v>
      </c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ht="15.75" hidden="1" customHeight="1">
      <c r="A497" s="1" t="s">
        <v>32</v>
      </c>
      <c r="B497" s="1" t="s">
        <v>17</v>
      </c>
      <c r="C497" s="1">
        <v>378.0</v>
      </c>
      <c r="D497" s="1">
        <v>0.0</v>
      </c>
      <c r="E497" s="1" t="s">
        <v>5693</v>
      </c>
      <c r="F497" s="1" t="s">
        <v>66</v>
      </c>
      <c r="G497" s="1" t="s">
        <v>27</v>
      </c>
      <c r="H497" s="1" t="s">
        <v>5781</v>
      </c>
      <c r="I497" s="1" t="s">
        <v>5782</v>
      </c>
      <c r="J497" s="1" t="s">
        <v>5783</v>
      </c>
      <c r="K497" s="1" t="s">
        <v>5784</v>
      </c>
      <c r="L497" s="1">
        <v>1.0</v>
      </c>
      <c r="M497" s="1">
        <v>0.011466666666666667</v>
      </c>
      <c r="N497" s="1">
        <v>29.59645</v>
      </c>
      <c r="O497" s="1" t="s">
        <v>4121</v>
      </c>
      <c r="P497" s="1" t="s">
        <v>5785</v>
      </c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ht="15.75" hidden="1" customHeight="1">
      <c r="A498" s="1" t="s">
        <v>32</v>
      </c>
      <c r="B498" s="1" t="s">
        <v>17</v>
      </c>
      <c r="C498" s="1">
        <v>568.0</v>
      </c>
      <c r="D498" s="1">
        <v>0.0</v>
      </c>
      <c r="E498" s="1" t="s">
        <v>5693</v>
      </c>
      <c r="F498" s="1" t="s">
        <v>66</v>
      </c>
      <c r="G498" s="1" t="s">
        <v>27</v>
      </c>
      <c r="H498" s="1" t="s">
        <v>5786</v>
      </c>
      <c r="I498" s="1" t="s">
        <v>5787</v>
      </c>
      <c r="J498" s="1" t="s">
        <v>5788</v>
      </c>
      <c r="K498" s="1" t="s">
        <v>5789</v>
      </c>
      <c r="L498" s="1">
        <v>-5.0</v>
      </c>
      <c r="M498" s="1">
        <v>67.96785</v>
      </c>
      <c r="N498" s="1">
        <v>152.76463333333334</v>
      </c>
      <c r="O498" s="1" t="s">
        <v>4121</v>
      </c>
      <c r="P498" s="1" t="s">
        <v>5790</v>
      </c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ht="15.75" hidden="1" customHeight="1">
      <c r="A499" s="1" t="s">
        <v>41</v>
      </c>
      <c r="B499" s="1" t="s">
        <v>88</v>
      </c>
      <c r="C499" s="1">
        <v>353.0</v>
      </c>
      <c r="D499" s="1">
        <v>0.0</v>
      </c>
      <c r="E499" s="1"/>
      <c r="F499" s="1" t="s">
        <v>26</v>
      </c>
      <c r="G499" s="1" t="s">
        <v>27</v>
      </c>
      <c r="H499" s="1" t="s">
        <v>5791</v>
      </c>
      <c r="I499" s="1" t="s">
        <v>5792</v>
      </c>
      <c r="J499" s="1" t="s">
        <v>5792</v>
      </c>
      <c r="K499" s="1"/>
      <c r="L499" s="1">
        <v>-5.0</v>
      </c>
      <c r="M499" s="1"/>
      <c r="N499" s="1">
        <v>9.45725</v>
      </c>
      <c r="O499" s="1" t="s">
        <v>4125</v>
      </c>
      <c r="P499" s="1" t="s">
        <v>5185</v>
      </c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ht="15.75" hidden="1" customHeight="1">
      <c r="A500" s="1" t="s">
        <v>57</v>
      </c>
      <c r="B500" s="1" t="s">
        <v>17</v>
      </c>
      <c r="C500" s="1">
        <v>264.0</v>
      </c>
      <c r="D500" s="1">
        <v>0.0</v>
      </c>
      <c r="E500" s="1" t="s">
        <v>58</v>
      </c>
      <c r="F500" s="1" t="s">
        <v>26</v>
      </c>
      <c r="G500" s="1" t="s">
        <v>27</v>
      </c>
      <c r="H500" s="1" t="s">
        <v>5793</v>
      </c>
      <c r="I500" s="1" t="s">
        <v>5794</v>
      </c>
      <c r="J500" s="1" t="s">
        <v>5794</v>
      </c>
      <c r="K500" s="1"/>
      <c r="L500" s="1">
        <v>-10.0</v>
      </c>
      <c r="M500" s="1"/>
      <c r="N500" s="1">
        <v>4.98435</v>
      </c>
      <c r="O500" s="1" t="s">
        <v>4125</v>
      </c>
      <c r="P500" s="1" t="s">
        <v>4148</v>
      </c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ht="15.75" hidden="1" customHeight="1">
      <c r="A501" s="1" t="s">
        <v>41</v>
      </c>
      <c r="B501" s="1" t="s">
        <v>88</v>
      </c>
      <c r="C501" s="1">
        <v>398.0</v>
      </c>
      <c r="D501" s="1">
        <v>0.0</v>
      </c>
      <c r="E501" s="1"/>
      <c r="F501" s="1" t="s">
        <v>26</v>
      </c>
      <c r="G501" s="1" t="s">
        <v>19</v>
      </c>
      <c r="H501" s="1" t="s">
        <v>5795</v>
      </c>
      <c r="I501" s="1" t="s">
        <v>5796</v>
      </c>
      <c r="J501" s="1" t="s">
        <v>5796</v>
      </c>
      <c r="K501" s="1"/>
      <c r="L501" s="1">
        <v>-8.0</v>
      </c>
      <c r="M501" s="1"/>
      <c r="N501" s="1">
        <v>6.7796666666666665</v>
      </c>
      <c r="O501" s="1" t="s">
        <v>4125</v>
      </c>
      <c r="P501" s="1" t="s">
        <v>5797</v>
      </c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ht="15.75" hidden="1" customHeight="1">
      <c r="A502" s="1" t="s">
        <v>41</v>
      </c>
      <c r="B502" s="1" t="s">
        <v>88</v>
      </c>
      <c r="C502" s="1">
        <v>289.0</v>
      </c>
      <c r="D502" s="1">
        <v>0.0</v>
      </c>
      <c r="E502" s="1"/>
      <c r="F502" s="1" t="s">
        <v>26</v>
      </c>
      <c r="G502" s="1" t="s">
        <v>27</v>
      </c>
      <c r="H502" s="1" t="s">
        <v>5798</v>
      </c>
      <c r="I502" s="1" t="s">
        <v>5799</v>
      </c>
      <c r="J502" s="1" t="s">
        <v>5799</v>
      </c>
      <c r="K502" s="1"/>
      <c r="L502" s="1">
        <v>-3.0</v>
      </c>
      <c r="M502" s="1"/>
      <c r="N502" s="1">
        <v>11.33</v>
      </c>
      <c r="O502" s="1" t="s">
        <v>4125</v>
      </c>
      <c r="P502" s="1" t="s">
        <v>5800</v>
      </c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ht="15.75" hidden="1" customHeight="1">
      <c r="A503" s="1" t="s">
        <v>41</v>
      </c>
      <c r="B503" s="1" t="s">
        <v>88</v>
      </c>
      <c r="C503" s="1">
        <v>264.0</v>
      </c>
      <c r="D503" s="1">
        <v>0.0</v>
      </c>
      <c r="E503" s="1"/>
      <c r="F503" s="1" t="s">
        <v>26</v>
      </c>
      <c r="G503" s="1" t="s">
        <v>27</v>
      </c>
      <c r="H503" s="1" t="s">
        <v>5801</v>
      </c>
      <c r="I503" s="1" t="s">
        <v>5802</v>
      </c>
      <c r="J503" s="1" t="s">
        <v>5802</v>
      </c>
      <c r="K503" s="1"/>
      <c r="L503" s="1">
        <v>-2.0</v>
      </c>
      <c r="M503" s="1"/>
      <c r="N503" s="1">
        <v>12.444566666666667</v>
      </c>
      <c r="O503" s="1" t="s">
        <v>4125</v>
      </c>
      <c r="P503" s="1" t="s">
        <v>4469</v>
      </c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ht="15.75" hidden="1" customHeight="1">
      <c r="A504" s="1" t="s">
        <v>41</v>
      </c>
      <c r="B504" s="1" t="s">
        <v>88</v>
      </c>
      <c r="C504" s="2">
        <v>459.0</v>
      </c>
      <c r="D504" s="1">
        <v>0.0</v>
      </c>
      <c r="E504" s="1"/>
      <c r="F504" s="1" t="s">
        <v>26</v>
      </c>
      <c r="G504" s="1" t="s">
        <v>27</v>
      </c>
      <c r="H504" s="1" t="s">
        <v>5803</v>
      </c>
      <c r="I504" s="1" t="s">
        <v>5804</v>
      </c>
      <c r="J504" s="1" t="s">
        <v>5804</v>
      </c>
      <c r="K504" s="1"/>
      <c r="L504" s="1">
        <v>-7.0</v>
      </c>
      <c r="M504" s="1"/>
      <c r="N504" s="1">
        <v>7.5502</v>
      </c>
      <c r="O504" s="1" t="s">
        <v>4125</v>
      </c>
      <c r="P504" s="1" t="s">
        <v>5805</v>
      </c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ht="15.75" hidden="1" customHeight="1">
      <c r="A505" s="1" t="s">
        <v>32</v>
      </c>
      <c r="B505" s="1" t="s">
        <v>17</v>
      </c>
      <c r="C505" s="1">
        <v>596.0</v>
      </c>
      <c r="D505" s="1">
        <v>0.0</v>
      </c>
      <c r="E505" s="1" t="s">
        <v>58</v>
      </c>
      <c r="F505" s="1" t="s">
        <v>66</v>
      </c>
      <c r="G505" s="1" t="s">
        <v>27</v>
      </c>
      <c r="H505" s="1" t="s">
        <v>5806</v>
      </c>
      <c r="I505" s="1" t="s">
        <v>5807</v>
      </c>
      <c r="J505" s="1" t="s">
        <v>5808</v>
      </c>
      <c r="K505" s="1" t="s">
        <v>5809</v>
      </c>
      <c r="L505" s="1">
        <v>-16.0</v>
      </c>
      <c r="M505" s="1">
        <v>0.5442</v>
      </c>
      <c r="N505" s="1">
        <v>10.3647</v>
      </c>
      <c r="O505" s="1" t="s">
        <v>4121</v>
      </c>
      <c r="P505" s="1" t="s">
        <v>5810</v>
      </c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ht="15.75" hidden="1" customHeight="1">
      <c r="A506" s="1" t="s">
        <v>41</v>
      </c>
      <c r="B506" s="1" t="s">
        <v>88</v>
      </c>
      <c r="C506" s="1">
        <v>578.0</v>
      </c>
      <c r="D506" s="1">
        <v>0.0</v>
      </c>
      <c r="E506" s="1"/>
      <c r="F506" s="1" t="s">
        <v>26</v>
      </c>
      <c r="G506" s="1" t="s">
        <v>27</v>
      </c>
      <c r="H506" s="1" t="s">
        <v>5811</v>
      </c>
      <c r="I506" s="1" t="s">
        <v>5812</v>
      </c>
      <c r="J506" s="1" t="s">
        <v>5812</v>
      </c>
      <c r="K506" s="1"/>
      <c r="L506" s="1">
        <v>-11.0</v>
      </c>
      <c r="M506" s="1"/>
      <c r="N506" s="1">
        <v>6.7139</v>
      </c>
      <c r="O506" s="1" t="s">
        <v>4125</v>
      </c>
      <c r="P506" s="1" t="s">
        <v>5813</v>
      </c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ht="15.75" customHeight="1">
      <c r="A507" s="1" t="s">
        <v>57</v>
      </c>
      <c r="B507" s="1" t="s">
        <v>17</v>
      </c>
      <c r="C507" s="1">
        <v>264.0</v>
      </c>
      <c r="D507" s="1">
        <v>0.0</v>
      </c>
      <c r="E507" s="1" t="s">
        <v>58</v>
      </c>
      <c r="F507" s="1" t="s">
        <v>26</v>
      </c>
      <c r="G507" s="1" t="s">
        <v>27</v>
      </c>
      <c r="H507" s="1" t="s">
        <v>5814</v>
      </c>
      <c r="I507" s="1" t="s">
        <v>5815</v>
      </c>
      <c r="J507" s="1" t="s">
        <v>5815</v>
      </c>
      <c r="K507" s="1"/>
      <c r="L507" s="1">
        <v>-5.0</v>
      </c>
      <c r="M507" s="1"/>
      <c r="N507" s="1">
        <v>9.608933333333333</v>
      </c>
      <c r="O507" s="1" t="s">
        <v>4125</v>
      </c>
      <c r="P507" s="1" t="s">
        <v>5424</v>
      </c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ht="15.75" hidden="1" customHeight="1">
      <c r="A508" s="1" t="s">
        <v>57</v>
      </c>
      <c r="B508" s="1" t="s">
        <v>17</v>
      </c>
      <c r="C508" s="1">
        <v>364.0</v>
      </c>
      <c r="D508" s="1">
        <v>0.0</v>
      </c>
      <c r="E508" s="1" t="s">
        <v>58</v>
      </c>
      <c r="F508" s="1" t="s">
        <v>26</v>
      </c>
      <c r="G508" s="1" t="s">
        <v>27</v>
      </c>
      <c r="H508" s="1" t="s">
        <v>5816</v>
      </c>
      <c r="I508" s="1" t="s">
        <v>5817</v>
      </c>
      <c r="J508" s="1" t="s">
        <v>5817</v>
      </c>
      <c r="K508" s="1"/>
      <c r="L508" s="1">
        <v>-9.0</v>
      </c>
      <c r="M508" s="1"/>
      <c r="N508" s="1">
        <v>5.266566666666667</v>
      </c>
      <c r="O508" s="1" t="s">
        <v>4125</v>
      </c>
      <c r="P508" s="1" t="s">
        <v>5107</v>
      </c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ht="15.75" hidden="1" customHeight="1">
      <c r="A509" s="1" t="s">
        <v>57</v>
      </c>
      <c r="B509" s="1" t="s">
        <v>17</v>
      </c>
      <c r="C509" s="1">
        <v>423.0</v>
      </c>
      <c r="D509" s="1">
        <v>0.0</v>
      </c>
      <c r="E509" s="1" t="s">
        <v>58</v>
      </c>
      <c r="F509" s="1" t="s">
        <v>26</v>
      </c>
      <c r="G509" s="1" t="s">
        <v>27</v>
      </c>
      <c r="H509" s="1" t="s">
        <v>5818</v>
      </c>
      <c r="I509" s="1" t="s">
        <v>5819</v>
      </c>
      <c r="J509" s="1" t="s">
        <v>5819</v>
      </c>
      <c r="K509" s="1"/>
      <c r="L509" s="1">
        <v>-7.0</v>
      </c>
      <c r="M509" s="1"/>
      <c r="N509" s="1">
        <v>7.896216666666667</v>
      </c>
      <c r="O509" s="1" t="s">
        <v>4125</v>
      </c>
      <c r="P509" s="1" t="s">
        <v>5820</v>
      </c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ht="15.75" hidden="1" customHeight="1">
      <c r="A510" s="1" t="s">
        <v>57</v>
      </c>
      <c r="B510" s="1" t="s">
        <v>17</v>
      </c>
      <c r="C510" s="1">
        <v>264.0</v>
      </c>
      <c r="D510" s="1">
        <v>0.0</v>
      </c>
      <c r="E510" s="1" t="s">
        <v>58</v>
      </c>
      <c r="F510" s="1" t="s">
        <v>26</v>
      </c>
      <c r="G510" s="1" t="s">
        <v>27</v>
      </c>
      <c r="H510" s="1" t="s">
        <v>5821</v>
      </c>
      <c r="I510" s="1" t="s">
        <v>5822</v>
      </c>
      <c r="J510" s="1" t="s">
        <v>5822</v>
      </c>
      <c r="K510" s="1"/>
      <c r="L510" s="1">
        <v>-6.0</v>
      </c>
      <c r="M510" s="1"/>
      <c r="N510" s="1">
        <v>8.206133333333334</v>
      </c>
      <c r="O510" s="1" t="s">
        <v>4125</v>
      </c>
      <c r="P510" s="1" t="s">
        <v>5823</v>
      </c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ht="15.75" hidden="1" customHeight="1">
      <c r="A511" s="1" t="s">
        <v>32</v>
      </c>
      <c r="B511" s="1" t="s">
        <v>17</v>
      </c>
      <c r="C511" s="1">
        <v>578.0</v>
      </c>
      <c r="D511" s="1">
        <v>0.0</v>
      </c>
      <c r="E511" s="1" t="s">
        <v>4623</v>
      </c>
      <c r="F511" s="1" t="s">
        <v>66</v>
      </c>
      <c r="G511" s="1" t="s">
        <v>27</v>
      </c>
      <c r="H511" s="1" t="s">
        <v>5824</v>
      </c>
      <c r="I511" s="1" t="s">
        <v>5825</v>
      </c>
      <c r="J511" s="1" t="s">
        <v>5826</v>
      </c>
      <c r="K511" s="1" t="s">
        <v>5827</v>
      </c>
      <c r="L511" s="1">
        <v>-15.0</v>
      </c>
      <c r="M511" s="1">
        <v>0.0056166666666666665</v>
      </c>
      <c r="N511" s="1">
        <v>9.5959</v>
      </c>
      <c r="O511" s="1" t="s">
        <v>4121</v>
      </c>
      <c r="P511" s="1" t="s">
        <v>5828</v>
      </c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ht="15.75" customHeight="1">
      <c r="A512" s="1" t="s">
        <v>57</v>
      </c>
      <c r="B512" s="1" t="s">
        <v>17</v>
      </c>
      <c r="C512" s="1">
        <v>380.0</v>
      </c>
      <c r="D512" s="1">
        <v>0.0</v>
      </c>
      <c r="E512" s="1" t="s">
        <v>58</v>
      </c>
      <c r="F512" s="1" t="s">
        <v>26</v>
      </c>
      <c r="G512" s="1" t="s">
        <v>27</v>
      </c>
      <c r="H512" s="1" t="s">
        <v>5829</v>
      </c>
      <c r="I512" s="1" t="s">
        <v>5830</v>
      </c>
      <c r="J512" s="1" t="s">
        <v>5830</v>
      </c>
      <c r="K512" s="1"/>
      <c r="L512" s="1">
        <v>-6.0</v>
      </c>
      <c r="M512" s="1"/>
      <c r="N512" s="1">
        <v>8.383616666666667</v>
      </c>
      <c r="O512" s="1" t="s">
        <v>4125</v>
      </c>
      <c r="P512" s="1" t="s">
        <v>5831</v>
      </c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ht="15.75" hidden="1" customHeight="1">
      <c r="A513" s="1" t="s">
        <v>32</v>
      </c>
      <c r="B513" s="1" t="s">
        <v>17</v>
      </c>
      <c r="C513" s="1">
        <v>136.0</v>
      </c>
      <c r="D513" s="1">
        <v>73.0</v>
      </c>
      <c r="E513" s="1"/>
      <c r="F513" s="1" t="s">
        <v>18</v>
      </c>
      <c r="G513" s="1" t="s">
        <v>33</v>
      </c>
      <c r="H513" s="1" t="s">
        <v>5832</v>
      </c>
      <c r="I513" s="1" t="s">
        <v>5833</v>
      </c>
      <c r="J513" s="1" t="s">
        <v>5834</v>
      </c>
      <c r="K513" s="1"/>
      <c r="L513" s="1">
        <v>559.0</v>
      </c>
      <c r="M513" s="1"/>
      <c r="N513" s="1">
        <v>7.8502</v>
      </c>
      <c r="O513" s="1" t="s">
        <v>4121</v>
      </c>
      <c r="P513" s="1" t="s">
        <v>4195</v>
      </c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ht="15.75" customHeight="1">
      <c r="A514" s="1" t="s">
        <v>57</v>
      </c>
      <c r="B514" s="1" t="s">
        <v>17</v>
      </c>
      <c r="C514" s="1">
        <v>321.0</v>
      </c>
      <c r="D514" s="1">
        <v>0.0</v>
      </c>
      <c r="E514" s="1" t="s">
        <v>58</v>
      </c>
      <c r="F514" s="1" t="s">
        <v>26</v>
      </c>
      <c r="G514" s="1" t="s">
        <v>27</v>
      </c>
      <c r="H514" s="1" t="s">
        <v>5835</v>
      </c>
      <c r="I514" s="1" t="s">
        <v>5836</v>
      </c>
      <c r="J514" s="1" t="s">
        <v>5836</v>
      </c>
      <c r="K514" s="1"/>
      <c r="L514" s="1">
        <v>-3.0</v>
      </c>
      <c r="M514" s="1"/>
      <c r="N514" s="1">
        <v>11.032666666666668</v>
      </c>
      <c r="O514" s="1" t="s">
        <v>4125</v>
      </c>
      <c r="P514" s="1" t="s">
        <v>5837</v>
      </c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ht="15.75" hidden="1" customHeight="1">
      <c r="A515" s="1" t="s">
        <v>57</v>
      </c>
      <c r="B515" s="1" t="s">
        <v>17</v>
      </c>
      <c r="C515" s="1">
        <v>369.0</v>
      </c>
      <c r="D515" s="1">
        <v>0.0</v>
      </c>
      <c r="E515" s="1" t="s">
        <v>58</v>
      </c>
      <c r="F515" s="1" t="s">
        <v>26</v>
      </c>
      <c r="G515" s="1" t="s">
        <v>27</v>
      </c>
      <c r="H515" s="1" t="s">
        <v>5838</v>
      </c>
      <c r="I515" s="1" t="s">
        <v>5839</v>
      </c>
      <c r="J515" s="1" t="s">
        <v>5839</v>
      </c>
      <c r="K515" s="1"/>
      <c r="L515" s="1">
        <v>-4.0</v>
      </c>
      <c r="M515" s="1"/>
      <c r="N515" s="1">
        <v>10.2785</v>
      </c>
      <c r="O515" s="1" t="s">
        <v>4125</v>
      </c>
      <c r="P515" s="1" t="s">
        <v>5840</v>
      </c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ht="15.75" hidden="1" customHeight="1">
      <c r="A516" s="1" t="s">
        <v>57</v>
      </c>
      <c r="B516" s="1" t="s">
        <v>17</v>
      </c>
      <c r="C516" s="1">
        <v>264.0</v>
      </c>
      <c r="D516" s="1">
        <v>0.0</v>
      </c>
      <c r="E516" s="1" t="s">
        <v>58</v>
      </c>
      <c r="F516" s="1" t="s">
        <v>26</v>
      </c>
      <c r="G516" s="1" t="s">
        <v>27</v>
      </c>
      <c r="H516" s="1" t="s">
        <v>5841</v>
      </c>
      <c r="I516" s="1" t="s">
        <v>5842</v>
      </c>
      <c r="J516" s="1" t="s">
        <v>5842</v>
      </c>
      <c r="K516" s="1"/>
      <c r="L516" s="1">
        <v>-2.0</v>
      </c>
      <c r="M516" s="1"/>
      <c r="N516" s="1">
        <v>12.9794</v>
      </c>
      <c r="O516" s="1" t="s">
        <v>4125</v>
      </c>
      <c r="P516" s="1" t="s">
        <v>4362</v>
      </c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ht="15.75" hidden="1" customHeight="1">
      <c r="A517" s="1" t="s">
        <v>32</v>
      </c>
      <c r="B517" s="1" t="s">
        <v>17</v>
      </c>
      <c r="C517" s="1">
        <v>299.0</v>
      </c>
      <c r="D517" s="1">
        <v>75.0</v>
      </c>
      <c r="E517" s="1"/>
      <c r="F517" s="1" t="s">
        <v>18</v>
      </c>
      <c r="G517" s="1" t="s">
        <v>33</v>
      </c>
      <c r="H517" s="1" t="s">
        <v>5843</v>
      </c>
      <c r="I517" s="1" t="s">
        <v>5844</v>
      </c>
      <c r="J517" s="1" t="s">
        <v>5834</v>
      </c>
      <c r="K517" s="1"/>
      <c r="L517" s="1">
        <v>570.0</v>
      </c>
      <c r="M517" s="1"/>
      <c r="N517" s="1">
        <v>15.947766666666666</v>
      </c>
      <c r="O517" s="1" t="s">
        <v>4121</v>
      </c>
      <c r="P517" s="1" t="s">
        <v>5845</v>
      </c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ht="15.75" hidden="1" customHeight="1">
      <c r="A518" s="1" t="s">
        <v>32</v>
      </c>
      <c r="B518" s="1" t="s">
        <v>17</v>
      </c>
      <c r="C518" s="1">
        <v>355.0</v>
      </c>
      <c r="D518" s="1">
        <v>0.0</v>
      </c>
      <c r="E518" s="1" t="s">
        <v>4623</v>
      </c>
      <c r="F518" s="1" t="s">
        <v>66</v>
      </c>
      <c r="G518" s="1" t="s">
        <v>19</v>
      </c>
      <c r="H518" s="1" t="s">
        <v>5846</v>
      </c>
      <c r="I518" s="1" t="s">
        <v>5847</v>
      </c>
      <c r="J518" s="1" t="s">
        <v>5848</v>
      </c>
      <c r="K518" s="1" t="s">
        <v>5849</v>
      </c>
      <c r="L518" s="1">
        <v>7.0</v>
      </c>
      <c r="M518" s="1">
        <v>0.006683333333333334</v>
      </c>
      <c r="N518" s="1">
        <v>9.606966666666667</v>
      </c>
      <c r="O518" s="1" t="s">
        <v>4121</v>
      </c>
      <c r="P518" s="1" t="s">
        <v>5850</v>
      </c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ht="15.75" hidden="1" customHeight="1">
      <c r="A519" s="1" t="s">
        <v>32</v>
      </c>
      <c r="B519" s="1" t="s">
        <v>17</v>
      </c>
      <c r="C519" s="1">
        <v>309.0</v>
      </c>
      <c r="D519" s="1">
        <v>0.0</v>
      </c>
      <c r="E519" s="1" t="s">
        <v>4623</v>
      </c>
      <c r="F519" s="1" t="s">
        <v>66</v>
      </c>
      <c r="G519" s="1" t="s">
        <v>27</v>
      </c>
      <c r="H519" s="1" t="s">
        <v>5851</v>
      </c>
      <c r="I519" s="1" t="s">
        <v>5852</v>
      </c>
      <c r="J519" s="1" t="s">
        <v>5853</v>
      </c>
      <c r="K519" s="1" t="s">
        <v>5854</v>
      </c>
      <c r="L519" s="1">
        <v>2.0</v>
      </c>
      <c r="M519" s="1">
        <v>0.006483333333333333</v>
      </c>
      <c r="N519" s="1">
        <v>7.294083333333333</v>
      </c>
      <c r="O519" s="1" t="s">
        <v>4121</v>
      </c>
      <c r="P519" s="1" t="s">
        <v>4452</v>
      </c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ht="15.75" hidden="1" customHeight="1">
      <c r="A520" s="1" t="s">
        <v>32</v>
      </c>
      <c r="B520" s="1" t="s">
        <v>17</v>
      </c>
      <c r="C520" s="1">
        <v>162.0</v>
      </c>
      <c r="D520" s="1">
        <v>162.0</v>
      </c>
      <c r="E520" s="1" t="s">
        <v>4623</v>
      </c>
      <c r="F520" s="1" t="s">
        <v>66</v>
      </c>
      <c r="G520" s="1" t="s">
        <v>27</v>
      </c>
      <c r="H520" s="1" t="s">
        <v>5855</v>
      </c>
      <c r="I520" s="1" t="s">
        <v>5856</v>
      </c>
      <c r="J520" s="1" t="s">
        <v>5857</v>
      </c>
      <c r="K520" s="1" t="s">
        <v>5858</v>
      </c>
      <c r="L520" s="1">
        <v>-4.0</v>
      </c>
      <c r="M520" s="1">
        <v>0.011766666666666667</v>
      </c>
      <c r="N520" s="1">
        <v>9.011383333333333</v>
      </c>
      <c r="O520" s="1" t="s">
        <v>4121</v>
      </c>
      <c r="P520" s="1" t="s">
        <v>5859</v>
      </c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ht="15.75" hidden="1" customHeight="1">
      <c r="A521" s="1" t="s">
        <v>57</v>
      </c>
      <c r="B521" s="1" t="s">
        <v>17</v>
      </c>
      <c r="C521" s="1">
        <v>329.0</v>
      </c>
      <c r="D521" s="1">
        <v>0.0</v>
      </c>
      <c r="E521" s="1" t="s">
        <v>58</v>
      </c>
      <c r="F521" s="1" t="s">
        <v>26</v>
      </c>
      <c r="G521" s="1" t="s">
        <v>27</v>
      </c>
      <c r="H521" s="1" t="s">
        <v>5860</v>
      </c>
      <c r="I521" s="1" t="s">
        <v>5861</v>
      </c>
      <c r="J521" s="1" t="s">
        <v>5861</v>
      </c>
      <c r="K521" s="1"/>
      <c r="L521" s="1">
        <v>-5.0</v>
      </c>
      <c r="M521" s="1"/>
      <c r="N521" s="1">
        <v>9.898</v>
      </c>
      <c r="O521" s="1" t="s">
        <v>4125</v>
      </c>
      <c r="P521" s="1" t="s">
        <v>5862</v>
      </c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ht="15.75" hidden="1" customHeight="1">
      <c r="A522" s="1" t="s">
        <v>32</v>
      </c>
      <c r="B522" s="1" t="s">
        <v>17</v>
      </c>
      <c r="C522" s="1">
        <v>373.0</v>
      </c>
      <c r="D522" s="1">
        <v>25.0</v>
      </c>
      <c r="E522" s="1" t="s">
        <v>58</v>
      </c>
      <c r="F522" s="1" t="s">
        <v>66</v>
      </c>
      <c r="G522" s="1" t="s">
        <v>27</v>
      </c>
      <c r="H522" s="1" t="s">
        <v>5863</v>
      </c>
      <c r="I522" s="1" t="s">
        <v>5864</v>
      </c>
      <c r="J522" s="1" t="s">
        <v>5865</v>
      </c>
      <c r="K522" s="1" t="s">
        <v>5866</v>
      </c>
      <c r="L522" s="1">
        <v>0.0</v>
      </c>
      <c r="M522" s="1">
        <v>10.105816666666666</v>
      </c>
      <c r="N522" s="1">
        <v>13.746883333333333</v>
      </c>
      <c r="O522" s="1" t="s">
        <v>4121</v>
      </c>
      <c r="P522" s="1" t="s">
        <v>5867</v>
      </c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ht="15.75" hidden="1" customHeight="1">
      <c r="A523" s="1" t="s">
        <v>24</v>
      </c>
      <c r="B523" s="1" t="s">
        <v>88</v>
      </c>
      <c r="C523" s="1">
        <v>364.0</v>
      </c>
      <c r="D523" s="1">
        <v>0.0</v>
      </c>
      <c r="E523" s="1" t="s">
        <v>4186</v>
      </c>
      <c r="F523" s="1" t="s">
        <v>26</v>
      </c>
      <c r="G523" s="1" t="s">
        <v>27</v>
      </c>
      <c r="H523" s="1" t="s">
        <v>5868</v>
      </c>
      <c r="I523" s="1" t="s">
        <v>5869</v>
      </c>
      <c r="J523" s="1" t="s">
        <v>5869</v>
      </c>
      <c r="K523" s="1"/>
      <c r="L523" s="1">
        <v>-4.0</v>
      </c>
      <c r="M523" s="1"/>
      <c r="N523" s="1">
        <v>10.1244</v>
      </c>
      <c r="O523" s="1" t="s">
        <v>4125</v>
      </c>
      <c r="P523" s="1" t="s">
        <v>5870</v>
      </c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ht="15.75" hidden="1" customHeight="1">
      <c r="A524" s="1" t="s">
        <v>41</v>
      </c>
      <c r="B524" s="1" t="s">
        <v>88</v>
      </c>
      <c r="C524" s="1">
        <v>354.0</v>
      </c>
      <c r="D524" s="1">
        <v>0.0</v>
      </c>
      <c r="E524" s="1"/>
      <c r="F524" s="1" t="s">
        <v>26</v>
      </c>
      <c r="G524" s="1" t="s">
        <v>27</v>
      </c>
      <c r="H524" s="1" t="s">
        <v>5871</v>
      </c>
      <c r="I524" s="1" t="s">
        <v>5872</v>
      </c>
      <c r="J524" s="1" t="s">
        <v>5872</v>
      </c>
      <c r="K524" s="1"/>
      <c r="L524" s="1">
        <v>-3.0</v>
      </c>
      <c r="M524" s="1"/>
      <c r="N524" s="1">
        <v>11.01645</v>
      </c>
      <c r="O524" s="1" t="s">
        <v>4125</v>
      </c>
      <c r="P524" s="1" t="s">
        <v>5873</v>
      </c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ht="15.75" hidden="1" customHeight="1">
      <c r="A525" s="1" t="s">
        <v>41</v>
      </c>
      <c r="B525" s="1" t="s">
        <v>88</v>
      </c>
      <c r="C525" s="1">
        <v>449.0</v>
      </c>
      <c r="D525" s="1">
        <v>0.0</v>
      </c>
      <c r="E525" s="1"/>
      <c r="F525" s="1" t="s">
        <v>26</v>
      </c>
      <c r="G525" s="1" t="s">
        <v>27</v>
      </c>
      <c r="H525" s="1" t="s">
        <v>5874</v>
      </c>
      <c r="I525" s="1" t="s">
        <v>5875</v>
      </c>
      <c r="J525" s="1" t="s">
        <v>5875</v>
      </c>
      <c r="K525" s="1"/>
      <c r="L525" s="1">
        <v>3.0</v>
      </c>
      <c r="M525" s="1"/>
      <c r="N525" s="1">
        <v>18.3614</v>
      </c>
      <c r="O525" s="1" t="s">
        <v>4125</v>
      </c>
      <c r="P525" s="1" t="s">
        <v>5876</v>
      </c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ht="15.75" hidden="1" customHeight="1">
      <c r="A526" s="1" t="s">
        <v>32</v>
      </c>
      <c r="B526" s="1" t="s">
        <v>17</v>
      </c>
      <c r="C526" s="1">
        <v>408.0</v>
      </c>
      <c r="D526" s="1">
        <v>0.0</v>
      </c>
      <c r="E526" s="1" t="s">
        <v>58</v>
      </c>
      <c r="F526" s="1" t="s">
        <v>66</v>
      </c>
      <c r="G526" s="1" t="s">
        <v>27</v>
      </c>
      <c r="H526" s="1" t="s">
        <v>5877</v>
      </c>
      <c r="I526" s="1" t="s">
        <v>5878</v>
      </c>
      <c r="J526" s="1" t="s">
        <v>5879</v>
      </c>
      <c r="K526" s="1" t="s">
        <v>5880</v>
      </c>
      <c r="L526" s="1">
        <v>3.0</v>
      </c>
      <c r="M526" s="1">
        <v>0.6430166666666667</v>
      </c>
      <c r="N526" s="1">
        <v>11.865016666666667</v>
      </c>
      <c r="O526" s="1" t="s">
        <v>4121</v>
      </c>
      <c r="P526" s="1" t="s">
        <v>5881</v>
      </c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ht="15.75" hidden="1" customHeight="1">
      <c r="A527" s="1" t="s">
        <v>41</v>
      </c>
      <c r="B527" s="1" t="s">
        <v>88</v>
      </c>
      <c r="C527" s="2">
        <v>224.0</v>
      </c>
      <c r="D527" s="1">
        <v>0.0</v>
      </c>
      <c r="E527" s="1"/>
      <c r="F527" s="1" t="s">
        <v>26</v>
      </c>
      <c r="G527" s="1" t="s">
        <v>27</v>
      </c>
      <c r="H527" s="1" t="s">
        <v>5882</v>
      </c>
      <c r="I527" s="1" t="s">
        <v>5883</v>
      </c>
      <c r="J527" s="1" t="s">
        <v>5883</v>
      </c>
      <c r="K527" s="1"/>
      <c r="L527" s="1">
        <v>-8.0</v>
      </c>
      <c r="M527" s="1"/>
      <c r="N527" s="1">
        <v>6.48175</v>
      </c>
      <c r="O527" s="1" t="s">
        <v>4125</v>
      </c>
      <c r="P527" s="1" t="s">
        <v>4270</v>
      </c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ht="15.75" hidden="1" customHeight="1">
      <c r="A528" s="1" t="s">
        <v>24</v>
      </c>
      <c r="B528" s="1" t="s">
        <v>88</v>
      </c>
      <c r="C528" s="1">
        <v>455.0</v>
      </c>
      <c r="D528" s="1">
        <v>0.0</v>
      </c>
      <c r="E528" s="1" t="s">
        <v>5884</v>
      </c>
      <c r="F528" s="1" t="s">
        <v>26</v>
      </c>
      <c r="G528" s="1" t="s">
        <v>27</v>
      </c>
      <c r="H528" s="1" t="s">
        <v>5885</v>
      </c>
      <c r="I528" s="1" t="s">
        <v>5886</v>
      </c>
      <c r="J528" s="1" t="s">
        <v>5886</v>
      </c>
      <c r="K528" s="1"/>
      <c r="L528" s="1">
        <v>-6.0</v>
      </c>
      <c r="M528" s="1"/>
      <c r="N528" s="1">
        <v>8.028</v>
      </c>
      <c r="O528" s="1" t="s">
        <v>4125</v>
      </c>
      <c r="P528" s="1" t="s">
        <v>5887</v>
      </c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ht="15.75" hidden="1" customHeight="1">
      <c r="A529" s="1" t="s">
        <v>41</v>
      </c>
      <c r="B529" s="1" t="s">
        <v>88</v>
      </c>
      <c r="C529" s="1">
        <v>1228.0</v>
      </c>
      <c r="D529" s="1">
        <v>0.0</v>
      </c>
      <c r="E529" s="1"/>
      <c r="F529" s="1" t="s">
        <v>26</v>
      </c>
      <c r="G529" s="1" t="s">
        <v>27</v>
      </c>
      <c r="H529" s="1" t="s">
        <v>5888</v>
      </c>
      <c r="I529" s="1" t="s">
        <v>5889</v>
      </c>
      <c r="J529" s="1" t="s">
        <v>5889</v>
      </c>
      <c r="K529" s="1"/>
      <c r="L529" s="1">
        <v>-5.0</v>
      </c>
      <c r="M529" s="1"/>
      <c r="N529" s="1">
        <v>14.353133333333334</v>
      </c>
      <c r="O529" s="1" t="s">
        <v>4125</v>
      </c>
      <c r="P529" s="1" t="s">
        <v>5890</v>
      </c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ht="15.75" hidden="1" customHeight="1">
      <c r="A530" s="1" t="s">
        <v>32</v>
      </c>
      <c r="B530" s="1" t="s">
        <v>17</v>
      </c>
      <c r="C530" s="1">
        <v>665.0</v>
      </c>
      <c r="D530" s="1">
        <v>0.0</v>
      </c>
      <c r="E530" s="1" t="s">
        <v>58</v>
      </c>
      <c r="F530" s="1" t="s">
        <v>66</v>
      </c>
      <c r="G530" s="1" t="s">
        <v>27</v>
      </c>
      <c r="H530" s="1" t="s">
        <v>5891</v>
      </c>
      <c r="I530" s="1" t="s">
        <v>5892</v>
      </c>
      <c r="J530" s="1" t="s">
        <v>5893</v>
      </c>
      <c r="K530" s="1" t="s">
        <v>5894</v>
      </c>
      <c r="L530" s="1">
        <v>-9.0</v>
      </c>
      <c r="M530" s="1">
        <v>3.2184666666666666</v>
      </c>
      <c r="N530" s="1">
        <v>12.103366666666666</v>
      </c>
      <c r="O530" s="1" t="s">
        <v>4121</v>
      </c>
      <c r="P530" s="1" t="s">
        <v>5895</v>
      </c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ht="15.75" hidden="1" customHeight="1">
      <c r="A531" s="1" t="s">
        <v>57</v>
      </c>
      <c r="B531" s="1" t="s">
        <v>17</v>
      </c>
      <c r="C531" s="1">
        <v>399.0</v>
      </c>
      <c r="D531" s="1">
        <v>0.0</v>
      </c>
      <c r="E531" s="1" t="s">
        <v>58</v>
      </c>
      <c r="F531" s="1" t="s">
        <v>26</v>
      </c>
      <c r="G531" s="1" t="s">
        <v>27</v>
      </c>
      <c r="H531" s="1" t="s">
        <v>5896</v>
      </c>
      <c r="I531" s="1" t="s">
        <v>5897</v>
      </c>
      <c r="J531" s="1" t="s">
        <v>5897</v>
      </c>
      <c r="K531" s="1"/>
      <c r="L531" s="1">
        <v>-1.0</v>
      </c>
      <c r="M531" s="1"/>
      <c r="N531" s="1">
        <v>13.040483333333333</v>
      </c>
      <c r="O531" s="1" t="s">
        <v>4125</v>
      </c>
      <c r="P531" s="1" t="s">
        <v>5898</v>
      </c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ht="15.75" hidden="1" customHeight="1">
      <c r="A532" s="1" t="s">
        <v>41</v>
      </c>
      <c r="B532" s="1" t="s">
        <v>88</v>
      </c>
      <c r="C532" s="1">
        <v>693.0</v>
      </c>
      <c r="D532" s="1">
        <v>0.0</v>
      </c>
      <c r="E532" s="1"/>
      <c r="F532" s="1" t="s">
        <v>26</v>
      </c>
      <c r="G532" s="1" t="s">
        <v>27</v>
      </c>
      <c r="H532" s="1" t="s">
        <v>5899</v>
      </c>
      <c r="I532" s="1" t="s">
        <v>5900</v>
      </c>
      <c r="J532" s="1" t="s">
        <v>5900</v>
      </c>
      <c r="K532" s="1"/>
      <c r="L532" s="1">
        <v>-2.0</v>
      </c>
      <c r="M532" s="1"/>
      <c r="N532" s="1">
        <v>17.942083333333333</v>
      </c>
      <c r="O532" s="1" t="s">
        <v>4125</v>
      </c>
      <c r="P532" s="1" t="s">
        <v>5901</v>
      </c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ht="15.75" customHeight="1">
      <c r="A533" s="1" t="s">
        <v>57</v>
      </c>
      <c r="B533" s="1" t="s">
        <v>17</v>
      </c>
      <c r="C533" s="1">
        <v>264.0</v>
      </c>
      <c r="D533" s="1">
        <v>0.0</v>
      </c>
      <c r="E533" s="1" t="s">
        <v>58</v>
      </c>
      <c r="F533" s="1" t="s">
        <v>26</v>
      </c>
      <c r="G533" s="1" t="s">
        <v>27</v>
      </c>
      <c r="H533" s="1" t="s">
        <v>5902</v>
      </c>
      <c r="I533" s="1" t="s">
        <v>5903</v>
      </c>
      <c r="J533" s="1" t="s">
        <v>5903</v>
      </c>
      <c r="K533" s="1"/>
      <c r="L533" s="1">
        <v>-6.0</v>
      </c>
      <c r="M533" s="1"/>
      <c r="N533" s="1">
        <v>8.319333333333333</v>
      </c>
      <c r="O533" s="1" t="s">
        <v>4125</v>
      </c>
      <c r="P533" s="1" t="s">
        <v>4700</v>
      </c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ht="15.75" hidden="1" customHeight="1">
      <c r="A534" s="1" t="s">
        <v>32</v>
      </c>
      <c r="B534" s="1" t="s">
        <v>17</v>
      </c>
      <c r="C534" s="1">
        <v>1141.0</v>
      </c>
      <c r="D534" s="1">
        <v>0.0</v>
      </c>
      <c r="E534" s="1" t="s">
        <v>4623</v>
      </c>
      <c r="F534" s="1" t="s">
        <v>66</v>
      </c>
      <c r="G534" s="1" t="s">
        <v>19</v>
      </c>
      <c r="H534" s="1" t="s">
        <v>5904</v>
      </c>
      <c r="I534" s="1" t="s">
        <v>5905</v>
      </c>
      <c r="J534" s="1" t="s">
        <v>5906</v>
      </c>
      <c r="K534" s="1" t="s">
        <v>5907</v>
      </c>
      <c r="L534" s="1">
        <v>3.0</v>
      </c>
      <c r="M534" s="1">
        <v>0.01345</v>
      </c>
      <c r="N534" s="1">
        <v>24.350516666666667</v>
      </c>
      <c r="O534" s="1" t="s">
        <v>4121</v>
      </c>
      <c r="P534" s="1" t="s">
        <v>5908</v>
      </c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ht="15.75" hidden="1" customHeight="1">
      <c r="A535" s="1" t="s">
        <v>41</v>
      </c>
      <c r="B535" s="1" t="s">
        <v>88</v>
      </c>
      <c r="C535" s="1">
        <v>264.0</v>
      </c>
      <c r="D535" s="1">
        <v>0.0</v>
      </c>
      <c r="E535" s="1"/>
      <c r="F535" s="1" t="s">
        <v>26</v>
      </c>
      <c r="G535" s="1" t="s">
        <v>27</v>
      </c>
      <c r="H535" s="1" t="s">
        <v>5909</v>
      </c>
      <c r="I535" s="1" t="s">
        <v>5910</v>
      </c>
      <c r="J535" s="1" t="s">
        <v>5910</v>
      </c>
      <c r="K535" s="1"/>
      <c r="L535" s="1">
        <v>-9.0</v>
      </c>
      <c r="M535" s="1"/>
      <c r="N535" s="1">
        <v>5.8012</v>
      </c>
      <c r="O535" s="1" t="s">
        <v>4125</v>
      </c>
      <c r="P535" s="1" t="s">
        <v>4469</v>
      </c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ht="15.75" hidden="1" customHeight="1">
      <c r="A536" s="1" t="s">
        <v>24</v>
      </c>
      <c r="B536" s="1" t="s">
        <v>88</v>
      </c>
      <c r="C536" s="1">
        <v>622.0</v>
      </c>
      <c r="D536" s="1">
        <v>0.0</v>
      </c>
      <c r="E536" s="1" t="s">
        <v>5911</v>
      </c>
      <c r="F536" s="1" t="s">
        <v>26</v>
      </c>
      <c r="G536" s="1" t="s">
        <v>27</v>
      </c>
      <c r="H536" s="1" t="s">
        <v>5912</v>
      </c>
      <c r="I536" s="1" t="s">
        <v>5913</v>
      </c>
      <c r="J536" s="1" t="s">
        <v>5913</v>
      </c>
      <c r="K536" s="1"/>
      <c r="L536" s="1">
        <v>-2.0</v>
      </c>
      <c r="M536" s="1"/>
      <c r="N536" s="1">
        <v>17.616633333333333</v>
      </c>
      <c r="O536" s="1" t="s">
        <v>4125</v>
      </c>
      <c r="P536" s="1" t="s">
        <v>5914</v>
      </c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ht="15.75" hidden="1" customHeight="1">
      <c r="A537" s="1" t="s">
        <v>41</v>
      </c>
      <c r="B537" s="1" t="s">
        <v>88</v>
      </c>
      <c r="C537" s="1">
        <v>806.0</v>
      </c>
      <c r="D537" s="1">
        <v>0.0</v>
      </c>
      <c r="E537" s="1"/>
      <c r="F537" s="1" t="s">
        <v>26</v>
      </c>
      <c r="G537" s="1" t="s">
        <v>19</v>
      </c>
      <c r="H537" s="1" t="s">
        <v>5915</v>
      </c>
      <c r="I537" s="1" t="s">
        <v>5916</v>
      </c>
      <c r="J537" s="1" t="s">
        <v>5917</v>
      </c>
      <c r="K537" s="1"/>
      <c r="L537" s="1">
        <v>-6.0</v>
      </c>
      <c r="M537" s="1"/>
      <c r="N537" s="1">
        <v>13.20375</v>
      </c>
      <c r="O537" s="1" t="s">
        <v>4125</v>
      </c>
      <c r="P537" s="1" t="s">
        <v>5918</v>
      </c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ht="15.75" hidden="1" customHeight="1">
      <c r="A538" s="1" t="s">
        <v>32</v>
      </c>
      <c r="B538" s="1" t="s">
        <v>17</v>
      </c>
      <c r="C538" s="1">
        <v>462.0</v>
      </c>
      <c r="D538" s="1">
        <v>116.0</v>
      </c>
      <c r="E538" s="1"/>
      <c r="F538" s="1" t="s">
        <v>18</v>
      </c>
      <c r="G538" s="1" t="s">
        <v>33</v>
      </c>
      <c r="H538" s="1" t="s">
        <v>5919</v>
      </c>
      <c r="I538" s="1" t="s">
        <v>5920</v>
      </c>
      <c r="J538" s="1" t="s">
        <v>5834</v>
      </c>
      <c r="K538" s="1"/>
      <c r="L538" s="1">
        <v>644.0</v>
      </c>
      <c r="M538" s="1"/>
      <c r="N538" s="1">
        <v>17.306116666666668</v>
      </c>
      <c r="O538" s="1" t="s">
        <v>4121</v>
      </c>
      <c r="P538" s="1" t="s">
        <v>5921</v>
      </c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ht="15.75" hidden="1" customHeight="1">
      <c r="A539" s="1" t="s">
        <v>32</v>
      </c>
      <c r="B539" s="1" t="s">
        <v>17</v>
      </c>
      <c r="C539" s="1">
        <v>333.0</v>
      </c>
      <c r="D539" s="1">
        <v>0.0</v>
      </c>
      <c r="E539" s="1" t="s">
        <v>58</v>
      </c>
      <c r="F539" s="1" t="s">
        <v>66</v>
      </c>
      <c r="G539" s="1" t="s">
        <v>27</v>
      </c>
      <c r="H539" s="1" t="s">
        <v>5922</v>
      </c>
      <c r="I539" s="1" t="s">
        <v>5923</v>
      </c>
      <c r="J539" s="1" t="s">
        <v>5924</v>
      </c>
      <c r="K539" s="1" t="s">
        <v>5925</v>
      </c>
      <c r="L539" s="1">
        <v>-6.0</v>
      </c>
      <c r="M539" s="1">
        <v>0.83385</v>
      </c>
      <c r="N539" s="1">
        <v>11.0052</v>
      </c>
      <c r="O539" s="1" t="s">
        <v>4121</v>
      </c>
      <c r="P539" s="1" t="s">
        <v>5926</v>
      </c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ht="15.75" hidden="1" customHeight="1">
      <c r="A540" s="1" t="s">
        <v>41</v>
      </c>
      <c r="B540" s="1" t="s">
        <v>88</v>
      </c>
      <c r="C540" s="1">
        <v>645.0</v>
      </c>
      <c r="D540" s="1">
        <v>0.0</v>
      </c>
      <c r="E540" s="1"/>
      <c r="F540" s="1" t="s">
        <v>26</v>
      </c>
      <c r="G540" s="1" t="s">
        <v>27</v>
      </c>
      <c r="H540" s="1" t="s">
        <v>5927</v>
      </c>
      <c r="I540" s="1" t="s">
        <v>5928</v>
      </c>
      <c r="J540" s="1" t="s">
        <v>5928</v>
      </c>
      <c r="K540" s="1"/>
      <c r="L540" s="1">
        <v>-8.0</v>
      </c>
      <c r="M540" s="1"/>
      <c r="N540" s="1">
        <v>11.307466666666667</v>
      </c>
      <c r="O540" s="1" t="s">
        <v>4125</v>
      </c>
      <c r="P540" s="1" t="s">
        <v>5929</v>
      </c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ht="15.75" hidden="1" customHeight="1">
      <c r="A541" s="1" t="s">
        <v>57</v>
      </c>
      <c r="B541" s="1" t="s">
        <v>17</v>
      </c>
      <c r="C541" s="1">
        <v>528.0</v>
      </c>
      <c r="D541" s="1">
        <v>0.0</v>
      </c>
      <c r="E541" s="1" t="s">
        <v>58</v>
      </c>
      <c r="F541" s="1" t="s">
        <v>26</v>
      </c>
      <c r="G541" s="1" t="s">
        <v>27</v>
      </c>
      <c r="H541" s="1" t="s">
        <v>5930</v>
      </c>
      <c r="I541" s="1" t="s">
        <v>5931</v>
      </c>
      <c r="J541" s="1" t="s">
        <v>5931</v>
      </c>
      <c r="K541" s="1"/>
      <c r="L541" s="1">
        <v>-5.0</v>
      </c>
      <c r="M541" s="1"/>
      <c r="N541" s="1">
        <v>14.631283333333334</v>
      </c>
      <c r="O541" s="1" t="s">
        <v>4125</v>
      </c>
      <c r="P541" s="1" t="s">
        <v>5932</v>
      </c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ht="15.75" hidden="1" customHeight="1">
      <c r="A542" s="1" t="s">
        <v>32</v>
      </c>
      <c r="B542" s="1" t="s">
        <v>17</v>
      </c>
      <c r="C542" s="1">
        <v>632.0</v>
      </c>
      <c r="D542" s="1">
        <v>0.0</v>
      </c>
      <c r="E542" s="1" t="s">
        <v>58</v>
      </c>
      <c r="F542" s="1" t="s">
        <v>66</v>
      </c>
      <c r="G542" s="1" t="s">
        <v>27</v>
      </c>
      <c r="H542" s="1" t="s">
        <v>5933</v>
      </c>
      <c r="I542" s="1" t="s">
        <v>5934</v>
      </c>
      <c r="J542" s="1" t="s">
        <v>5935</v>
      </c>
      <c r="K542" s="1" t="s">
        <v>5936</v>
      </c>
      <c r="L542" s="1">
        <v>-8.0</v>
      </c>
      <c r="M542" s="1">
        <v>3.1132166666666667</v>
      </c>
      <c r="N542" s="1">
        <v>16.150366666666667</v>
      </c>
      <c r="O542" s="1" t="s">
        <v>4121</v>
      </c>
      <c r="P542" s="1" t="s">
        <v>5937</v>
      </c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ht="15.75" hidden="1" customHeight="1">
      <c r="A543" s="1" t="s">
        <v>24</v>
      </c>
      <c r="B543" s="1" t="s">
        <v>88</v>
      </c>
      <c r="C543" s="1">
        <v>329.0</v>
      </c>
      <c r="D543" s="1">
        <v>0.0</v>
      </c>
      <c r="E543" s="1" t="s">
        <v>5938</v>
      </c>
      <c r="F543" s="1" t="s">
        <v>26</v>
      </c>
      <c r="G543" s="1" t="s">
        <v>27</v>
      </c>
      <c r="H543" s="1" t="s">
        <v>5939</v>
      </c>
      <c r="I543" s="1" t="s">
        <v>5940</v>
      </c>
      <c r="J543" s="1" t="s">
        <v>5940</v>
      </c>
      <c r="K543" s="1"/>
      <c r="L543" s="1">
        <v>-3.0</v>
      </c>
      <c r="M543" s="1"/>
      <c r="N543" s="1">
        <v>11.396033333333333</v>
      </c>
      <c r="O543" s="1" t="s">
        <v>4125</v>
      </c>
      <c r="P543" s="1" t="s">
        <v>5941</v>
      </c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ht="15.75" customHeight="1">
      <c r="A544" s="1" t="s">
        <v>57</v>
      </c>
      <c r="B544" s="1" t="s">
        <v>17</v>
      </c>
      <c r="C544" s="1">
        <v>369.0</v>
      </c>
      <c r="D544" s="1">
        <v>0.0</v>
      </c>
      <c r="E544" s="1" t="s">
        <v>58</v>
      </c>
      <c r="F544" s="1" t="s">
        <v>26</v>
      </c>
      <c r="G544" s="1" t="s">
        <v>27</v>
      </c>
      <c r="H544" s="1" t="s">
        <v>5942</v>
      </c>
      <c r="I544" s="1" t="s">
        <v>5943</v>
      </c>
      <c r="J544" s="1" t="s">
        <v>5943</v>
      </c>
      <c r="K544" s="1"/>
      <c r="L544" s="1">
        <v>-9.0</v>
      </c>
      <c r="M544" s="1"/>
      <c r="N544" s="1">
        <v>5.483866666666667</v>
      </c>
      <c r="O544" s="1" t="s">
        <v>4125</v>
      </c>
      <c r="P544" s="1" t="s">
        <v>5944</v>
      </c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ht="15.75" hidden="1" customHeight="1">
      <c r="A545" s="1" t="s">
        <v>41</v>
      </c>
      <c r="B545" s="1" t="s">
        <v>88</v>
      </c>
      <c r="C545" s="1">
        <v>299.0</v>
      </c>
      <c r="D545" s="1">
        <v>0.0</v>
      </c>
      <c r="E545" s="1"/>
      <c r="F545" s="1" t="s">
        <v>26</v>
      </c>
      <c r="G545" s="1" t="s">
        <v>27</v>
      </c>
      <c r="H545" s="1" t="s">
        <v>5945</v>
      </c>
      <c r="I545" s="1" t="s">
        <v>5946</v>
      </c>
      <c r="J545" s="1" t="s">
        <v>5946</v>
      </c>
      <c r="K545" s="1"/>
      <c r="L545" s="1">
        <v>-6.0</v>
      </c>
      <c r="M545" s="1"/>
      <c r="N545" s="1">
        <v>8.07075</v>
      </c>
      <c r="O545" s="1" t="s">
        <v>4125</v>
      </c>
      <c r="P545" s="1" t="s">
        <v>5947</v>
      </c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ht="15.75" hidden="1" customHeight="1">
      <c r="A546" s="1" t="s">
        <v>32</v>
      </c>
      <c r="B546" s="1" t="s">
        <v>17</v>
      </c>
      <c r="C546" s="2">
        <v>382.0</v>
      </c>
      <c r="D546" s="1">
        <v>96.0</v>
      </c>
      <c r="E546" s="1"/>
      <c r="F546" s="1" t="s">
        <v>18</v>
      </c>
      <c r="G546" s="1" t="s">
        <v>33</v>
      </c>
      <c r="H546" s="1" t="s">
        <v>5948</v>
      </c>
      <c r="I546" s="1" t="s">
        <v>5949</v>
      </c>
      <c r="J546" s="1" t="s">
        <v>5834</v>
      </c>
      <c r="K546" s="1"/>
      <c r="L546" s="1">
        <v>675.0</v>
      </c>
      <c r="M546" s="1"/>
      <c r="N546" s="1">
        <v>10.909916666666666</v>
      </c>
      <c r="O546" s="1" t="s">
        <v>4121</v>
      </c>
      <c r="P546" s="1" t="s">
        <v>5950</v>
      </c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ht="15.75" hidden="1" customHeight="1">
      <c r="A547" s="1" t="s">
        <v>41</v>
      </c>
      <c r="B547" s="1" t="s">
        <v>88</v>
      </c>
      <c r="C547" s="1">
        <v>528.0</v>
      </c>
      <c r="D547" s="1">
        <v>0.0</v>
      </c>
      <c r="E547" s="1"/>
      <c r="F547" s="1" t="s">
        <v>26</v>
      </c>
      <c r="G547" s="1" t="s">
        <v>27</v>
      </c>
      <c r="H547" s="1" t="s">
        <v>5951</v>
      </c>
      <c r="I547" s="1" t="s">
        <v>5952</v>
      </c>
      <c r="J547" s="1" t="s">
        <v>5952</v>
      </c>
      <c r="K547" s="1"/>
      <c r="L547" s="1">
        <v>-8.0</v>
      </c>
      <c r="M547" s="1"/>
      <c r="N547" s="1">
        <v>10.062416666666667</v>
      </c>
      <c r="O547" s="1" t="s">
        <v>4125</v>
      </c>
      <c r="P547" s="1" t="s">
        <v>5953</v>
      </c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ht="15.75" hidden="1" customHeight="1">
      <c r="A548" s="1" t="s">
        <v>41</v>
      </c>
      <c r="B548" s="1" t="s">
        <v>88</v>
      </c>
      <c r="C548" s="1">
        <v>364.0</v>
      </c>
      <c r="D548" s="1">
        <v>0.0</v>
      </c>
      <c r="E548" s="1"/>
      <c r="F548" s="1" t="s">
        <v>26</v>
      </c>
      <c r="G548" s="1" t="s">
        <v>27</v>
      </c>
      <c r="H548" s="1" t="s">
        <v>5954</v>
      </c>
      <c r="I548" s="1" t="s">
        <v>5955</v>
      </c>
      <c r="J548" s="1" t="s">
        <v>5955</v>
      </c>
      <c r="K548" s="1"/>
      <c r="L548" s="1">
        <v>-8.0</v>
      </c>
      <c r="M548" s="1"/>
      <c r="N548" s="1">
        <v>6.3467</v>
      </c>
      <c r="O548" s="1" t="s">
        <v>4125</v>
      </c>
      <c r="P548" s="1" t="s">
        <v>4855</v>
      </c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ht="15.75" hidden="1" customHeight="1">
      <c r="A549" s="1" t="s">
        <v>57</v>
      </c>
      <c r="B549" s="1" t="s">
        <v>17</v>
      </c>
      <c r="C549" s="1">
        <v>329.0</v>
      </c>
      <c r="D549" s="1">
        <v>0.0</v>
      </c>
      <c r="E549" s="1" t="s">
        <v>58</v>
      </c>
      <c r="F549" s="1" t="s">
        <v>26</v>
      </c>
      <c r="G549" s="1" t="s">
        <v>27</v>
      </c>
      <c r="H549" s="1" t="s">
        <v>5956</v>
      </c>
      <c r="I549" s="1" t="s">
        <v>5957</v>
      </c>
      <c r="J549" s="1" t="s">
        <v>5957</v>
      </c>
      <c r="K549" s="1"/>
      <c r="L549" s="1">
        <v>-6.0</v>
      </c>
      <c r="M549" s="1"/>
      <c r="N549" s="1">
        <v>8.520866666666667</v>
      </c>
      <c r="O549" s="1" t="s">
        <v>4125</v>
      </c>
      <c r="P549" s="1" t="s">
        <v>4472</v>
      </c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ht="15.75" hidden="1" customHeight="1">
      <c r="A550" s="1" t="s">
        <v>32</v>
      </c>
      <c r="B550" s="1" t="s">
        <v>17</v>
      </c>
      <c r="C550" s="1">
        <v>168.0</v>
      </c>
      <c r="D550" s="1">
        <v>0.0</v>
      </c>
      <c r="E550" s="1"/>
      <c r="F550" s="1" t="s">
        <v>18</v>
      </c>
      <c r="G550" s="1" t="s">
        <v>19</v>
      </c>
      <c r="H550" s="1" t="s">
        <v>5958</v>
      </c>
      <c r="I550" s="1" t="s">
        <v>5959</v>
      </c>
      <c r="J550" s="1" t="s">
        <v>5834</v>
      </c>
      <c r="K550" s="1"/>
      <c r="L550" s="1">
        <v>689.0</v>
      </c>
      <c r="M550" s="1"/>
      <c r="N550" s="1">
        <v>6.61865</v>
      </c>
      <c r="O550" s="1" t="s">
        <v>4121</v>
      </c>
      <c r="P550" s="1" t="s">
        <v>5960</v>
      </c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ht="15.75" hidden="1" customHeight="1">
      <c r="A551" s="1" t="s">
        <v>32</v>
      </c>
      <c r="B551" s="1" t="s">
        <v>17</v>
      </c>
      <c r="C551" s="1">
        <v>546.0</v>
      </c>
      <c r="D551" s="1">
        <v>137.0</v>
      </c>
      <c r="E551" s="1"/>
      <c r="F551" s="1" t="s">
        <v>18</v>
      </c>
      <c r="G551" s="1" t="s">
        <v>33</v>
      </c>
      <c r="H551" s="1" t="s">
        <v>5961</v>
      </c>
      <c r="I551" s="1" t="s">
        <v>5962</v>
      </c>
      <c r="J551" s="1" t="s">
        <v>5834</v>
      </c>
      <c r="K551" s="1"/>
      <c r="L551" s="1">
        <v>688.0</v>
      </c>
      <c r="M551" s="1"/>
      <c r="N551" s="1">
        <v>13.698633333333333</v>
      </c>
      <c r="O551" s="1" t="s">
        <v>4121</v>
      </c>
      <c r="P551" s="1" t="s">
        <v>5963</v>
      </c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ht="15.75" hidden="1" customHeight="1">
      <c r="A552" s="1" t="s">
        <v>24</v>
      </c>
      <c r="B552" s="1" t="s">
        <v>88</v>
      </c>
      <c r="C552" s="2">
        <v>394.0</v>
      </c>
      <c r="D552" s="1">
        <v>0.0</v>
      </c>
      <c r="E552" s="1" t="s">
        <v>5597</v>
      </c>
      <c r="F552" s="1" t="s">
        <v>26</v>
      </c>
      <c r="G552" s="1" t="s">
        <v>27</v>
      </c>
      <c r="H552" s="1" t="s">
        <v>5964</v>
      </c>
      <c r="I552" s="1" t="s">
        <v>5965</v>
      </c>
      <c r="J552" s="1" t="s">
        <v>5965</v>
      </c>
      <c r="K552" s="1"/>
      <c r="L552" s="1">
        <v>-3.0</v>
      </c>
      <c r="M552" s="1"/>
      <c r="N552" s="1">
        <v>11.600666666666667</v>
      </c>
      <c r="O552" s="1" t="s">
        <v>4125</v>
      </c>
      <c r="P552" s="1" t="s">
        <v>5966</v>
      </c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ht="15.75" hidden="1" customHeight="1">
      <c r="A553" s="1" t="s">
        <v>41</v>
      </c>
      <c r="B553" s="1" t="s">
        <v>88</v>
      </c>
      <c r="C553" s="1">
        <v>712.0</v>
      </c>
      <c r="D553" s="1">
        <v>0.0</v>
      </c>
      <c r="E553" s="1"/>
      <c r="F553" s="1" t="s">
        <v>26</v>
      </c>
      <c r="G553" s="1" t="s">
        <v>27</v>
      </c>
      <c r="H553" s="1" t="s">
        <v>5967</v>
      </c>
      <c r="I553" s="1" t="s">
        <v>5968</v>
      </c>
      <c r="J553" s="1" t="s">
        <v>5968</v>
      </c>
      <c r="K553" s="1"/>
      <c r="L553" s="1">
        <v>-5.0</v>
      </c>
      <c r="M553" s="1"/>
      <c r="N553" s="1">
        <v>14.112983333333334</v>
      </c>
      <c r="O553" s="1" t="s">
        <v>4125</v>
      </c>
      <c r="P553" s="1" t="s">
        <v>5969</v>
      </c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ht="15.75" hidden="1" customHeight="1">
      <c r="A554" s="1" t="s">
        <v>32</v>
      </c>
      <c r="B554" s="1" t="s">
        <v>17</v>
      </c>
      <c r="C554" s="1">
        <v>568.0</v>
      </c>
      <c r="D554" s="1">
        <v>0.0</v>
      </c>
      <c r="E554" s="1" t="s">
        <v>58</v>
      </c>
      <c r="F554" s="1" t="s">
        <v>66</v>
      </c>
      <c r="G554" s="1" t="s">
        <v>27</v>
      </c>
      <c r="H554" s="1" t="s">
        <v>5970</v>
      </c>
      <c r="I554" s="1" t="s">
        <v>5971</v>
      </c>
      <c r="J554" s="1" t="s">
        <v>5972</v>
      </c>
      <c r="K554" s="1" t="s">
        <v>5973</v>
      </c>
      <c r="L554" s="1">
        <v>-2.0</v>
      </c>
      <c r="M554" s="1">
        <v>4.950266666666667</v>
      </c>
      <c r="N554" s="1">
        <v>12.291333333333334</v>
      </c>
      <c r="O554" s="1" t="s">
        <v>4121</v>
      </c>
      <c r="P554" s="1" t="s">
        <v>5974</v>
      </c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ht="15.75" hidden="1" customHeight="1">
      <c r="A555" s="1" t="s">
        <v>32</v>
      </c>
      <c r="B555" s="1" t="s">
        <v>17</v>
      </c>
      <c r="C555" s="1">
        <v>683.0</v>
      </c>
      <c r="D555" s="1">
        <v>0.0</v>
      </c>
      <c r="E555" s="1" t="s">
        <v>58</v>
      </c>
      <c r="F555" s="1" t="s">
        <v>66</v>
      </c>
      <c r="G555" s="1" t="s">
        <v>27</v>
      </c>
      <c r="H555" s="1" t="s">
        <v>5975</v>
      </c>
      <c r="I555" s="1" t="s">
        <v>5976</v>
      </c>
      <c r="J555" s="1" t="s">
        <v>5977</v>
      </c>
      <c r="K555" s="1" t="s">
        <v>5978</v>
      </c>
      <c r="L555" s="1">
        <v>1.0</v>
      </c>
      <c r="M555" s="1">
        <v>0.5614666666666667</v>
      </c>
      <c r="N555" s="1">
        <v>11.633016666666666</v>
      </c>
      <c r="O555" s="1" t="s">
        <v>4121</v>
      </c>
      <c r="P555" s="1" t="s">
        <v>5979</v>
      </c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ht="15.75" hidden="1" customHeight="1">
      <c r="A556" s="1" t="s">
        <v>32</v>
      </c>
      <c r="B556" s="1" t="s">
        <v>17</v>
      </c>
      <c r="C556" s="1">
        <v>260.0</v>
      </c>
      <c r="D556" s="1">
        <v>0.0</v>
      </c>
      <c r="E556" s="1" t="s">
        <v>58</v>
      </c>
      <c r="F556" s="1" t="s">
        <v>66</v>
      </c>
      <c r="G556" s="1" t="s">
        <v>27</v>
      </c>
      <c r="H556" s="1" t="s">
        <v>5980</v>
      </c>
      <c r="I556" s="1" t="s">
        <v>5981</v>
      </c>
      <c r="J556" s="1" t="s">
        <v>5982</v>
      </c>
      <c r="K556" s="1" t="s">
        <v>5983</v>
      </c>
      <c r="L556" s="1">
        <v>-10.0</v>
      </c>
      <c r="M556" s="1">
        <v>0.5226833333333334</v>
      </c>
      <c r="N556" s="1">
        <v>11.405083333333334</v>
      </c>
      <c r="O556" s="1" t="s">
        <v>4121</v>
      </c>
      <c r="P556" s="1" t="s">
        <v>5984</v>
      </c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ht="15.75" hidden="1" customHeight="1">
      <c r="A557" s="1" t="s">
        <v>32</v>
      </c>
      <c r="B557" s="1" t="s">
        <v>17</v>
      </c>
      <c r="C557" s="1">
        <v>199.0</v>
      </c>
      <c r="D557" s="1">
        <v>50.0</v>
      </c>
      <c r="E557" s="1"/>
      <c r="F557" s="1" t="s">
        <v>18</v>
      </c>
      <c r="G557" s="1" t="s">
        <v>33</v>
      </c>
      <c r="H557" s="1" t="s">
        <v>5985</v>
      </c>
      <c r="I557" s="1" t="s">
        <v>5986</v>
      </c>
      <c r="J557" s="1" t="s">
        <v>5834</v>
      </c>
      <c r="K557" s="1"/>
      <c r="L557" s="1">
        <v>715.0</v>
      </c>
      <c r="M557" s="1"/>
      <c r="N557" s="1">
        <v>12.900866666666667</v>
      </c>
      <c r="O557" s="1" t="s">
        <v>4121</v>
      </c>
      <c r="P557" s="1" t="s">
        <v>5002</v>
      </c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ht="15.75" hidden="1" customHeight="1">
      <c r="A558" s="1" t="s">
        <v>32</v>
      </c>
      <c r="B558" s="1" t="s">
        <v>17</v>
      </c>
      <c r="C558" s="1">
        <v>199.0</v>
      </c>
      <c r="D558" s="1">
        <v>50.0</v>
      </c>
      <c r="E558" s="1"/>
      <c r="F558" s="1" t="s">
        <v>18</v>
      </c>
      <c r="G558" s="1" t="s">
        <v>27</v>
      </c>
      <c r="H558" s="1" t="s">
        <v>5987</v>
      </c>
      <c r="I558" s="1" t="s">
        <v>5988</v>
      </c>
      <c r="J558" s="1" t="s">
        <v>5834</v>
      </c>
      <c r="K558" s="1"/>
      <c r="L558" s="1">
        <v>719.0</v>
      </c>
      <c r="M558" s="1"/>
      <c r="N558" s="1">
        <v>14.275433333333334</v>
      </c>
      <c r="O558" s="1" t="s">
        <v>4121</v>
      </c>
      <c r="P558" s="1" t="s">
        <v>5989</v>
      </c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ht="15.75" hidden="1" customHeight="1">
      <c r="A559" s="1" t="s">
        <v>32</v>
      </c>
      <c r="B559" s="1" t="s">
        <v>17</v>
      </c>
      <c r="C559" s="1">
        <v>423.0</v>
      </c>
      <c r="D559" s="1">
        <v>50.0</v>
      </c>
      <c r="E559" s="1"/>
      <c r="F559" s="1" t="s">
        <v>18</v>
      </c>
      <c r="G559" s="1" t="s">
        <v>27</v>
      </c>
      <c r="H559" s="1" t="s">
        <v>5990</v>
      </c>
      <c r="I559" s="1" t="s">
        <v>5991</v>
      </c>
      <c r="J559" s="1" t="s">
        <v>5834</v>
      </c>
      <c r="K559" s="1"/>
      <c r="L559" s="1">
        <v>722.0</v>
      </c>
      <c r="M559" s="1"/>
      <c r="N559" s="1">
        <v>15.795366666666666</v>
      </c>
      <c r="O559" s="1" t="s">
        <v>4121</v>
      </c>
      <c r="P559" s="1" t="s">
        <v>5992</v>
      </c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ht="15.75" hidden="1" customHeight="1">
      <c r="A560" s="1" t="s">
        <v>32</v>
      </c>
      <c r="B560" s="1" t="s">
        <v>17</v>
      </c>
      <c r="C560" s="1">
        <v>503.0</v>
      </c>
      <c r="D560" s="1">
        <v>0.0</v>
      </c>
      <c r="E560" s="1" t="s">
        <v>58</v>
      </c>
      <c r="F560" s="1" t="s">
        <v>66</v>
      </c>
      <c r="G560" s="1" t="s">
        <v>27</v>
      </c>
      <c r="H560" s="1" t="s">
        <v>5993</v>
      </c>
      <c r="I560" s="1" t="s">
        <v>5994</v>
      </c>
      <c r="J560" s="1" t="s">
        <v>5995</v>
      </c>
      <c r="K560" s="1" t="s">
        <v>5996</v>
      </c>
      <c r="L560" s="1">
        <v>-15.0</v>
      </c>
      <c r="M560" s="1">
        <v>0.4527333333333333</v>
      </c>
      <c r="N560" s="1">
        <v>6.81995</v>
      </c>
      <c r="O560" s="1" t="s">
        <v>4121</v>
      </c>
      <c r="P560" s="1" t="s">
        <v>5997</v>
      </c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ht="15.75" hidden="1" customHeight="1">
      <c r="A561" s="1" t="s">
        <v>41</v>
      </c>
      <c r="B561" s="1" t="s">
        <v>88</v>
      </c>
      <c r="C561" s="2">
        <v>329.0</v>
      </c>
      <c r="D561" s="1">
        <v>0.0</v>
      </c>
      <c r="E561" s="1"/>
      <c r="F561" s="1" t="s">
        <v>26</v>
      </c>
      <c r="G561" s="1" t="s">
        <v>27</v>
      </c>
      <c r="H561" s="1" t="s">
        <v>5998</v>
      </c>
      <c r="I561" s="1" t="s">
        <v>5999</v>
      </c>
      <c r="J561" s="1" t="s">
        <v>5999</v>
      </c>
      <c r="K561" s="1"/>
      <c r="L561" s="1">
        <v>-8.0</v>
      </c>
      <c r="M561" s="1"/>
      <c r="N561" s="1">
        <v>6.6006</v>
      </c>
      <c r="O561" s="1" t="s">
        <v>4125</v>
      </c>
      <c r="P561" s="1" t="s">
        <v>5145</v>
      </c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ht="15.75" hidden="1" customHeight="1">
      <c r="A562" s="1" t="s">
        <v>57</v>
      </c>
      <c r="B562" s="1" t="s">
        <v>17</v>
      </c>
      <c r="C562" s="1">
        <v>289.0</v>
      </c>
      <c r="D562" s="1">
        <v>0.0</v>
      </c>
      <c r="E562" s="1" t="s">
        <v>58</v>
      </c>
      <c r="F562" s="1" t="s">
        <v>26</v>
      </c>
      <c r="G562" s="1" t="s">
        <v>27</v>
      </c>
      <c r="H562" s="1" t="s">
        <v>6000</v>
      </c>
      <c r="I562" s="1" t="s">
        <v>6001</v>
      </c>
      <c r="J562" s="1" t="s">
        <v>6001</v>
      </c>
      <c r="K562" s="1"/>
      <c r="L562" s="1">
        <v>-4.0</v>
      </c>
      <c r="M562" s="1"/>
      <c r="N562" s="1">
        <v>10.349116666666667</v>
      </c>
      <c r="O562" s="1" t="s">
        <v>4125</v>
      </c>
      <c r="P562" s="1" t="s">
        <v>6002</v>
      </c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ht="15.75" customHeight="1">
      <c r="A563" s="1" t="s">
        <v>57</v>
      </c>
      <c r="B563" s="1" t="s">
        <v>17</v>
      </c>
      <c r="C563" s="1">
        <v>528.0</v>
      </c>
      <c r="D563" s="1">
        <v>0.0</v>
      </c>
      <c r="E563" s="1" t="s">
        <v>58</v>
      </c>
      <c r="F563" s="1" t="s">
        <v>26</v>
      </c>
      <c r="G563" s="1" t="s">
        <v>27</v>
      </c>
      <c r="H563" s="1" t="s">
        <v>6003</v>
      </c>
      <c r="I563" s="1" t="s">
        <v>6004</v>
      </c>
      <c r="J563" s="1" t="s">
        <v>6004</v>
      </c>
      <c r="K563" s="1"/>
      <c r="L563" s="1">
        <v>-8.0</v>
      </c>
      <c r="M563" s="1"/>
      <c r="N563" s="1">
        <v>11.066433333333332</v>
      </c>
      <c r="O563" s="1" t="s">
        <v>4125</v>
      </c>
      <c r="P563" s="1" t="s">
        <v>6005</v>
      </c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ht="15.75" hidden="1" customHeight="1">
      <c r="A564" s="1" t="s">
        <v>41</v>
      </c>
      <c r="B564" s="1" t="s">
        <v>88</v>
      </c>
      <c r="C564" s="1">
        <v>668.0</v>
      </c>
      <c r="D564" s="1">
        <v>0.0</v>
      </c>
      <c r="E564" s="1"/>
      <c r="F564" s="1" t="s">
        <v>26</v>
      </c>
      <c r="G564" s="1" t="s">
        <v>27</v>
      </c>
      <c r="H564" s="1" t="s">
        <v>6006</v>
      </c>
      <c r="I564" s="1" t="s">
        <v>6007</v>
      </c>
      <c r="J564" s="1" t="s">
        <v>6007</v>
      </c>
      <c r="K564" s="1"/>
      <c r="L564" s="1">
        <v>-7.0</v>
      </c>
      <c r="M564" s="1"/>
      <c r="N564" s="1">
        <v>12.482683333333334</v>
      </c>
      <c r="O564" s="1" t="s">
        <v>4125</v>
      </c>
      <c r="P564" s="1" t="s">
        <v>6008</v>
      </c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ht="15.75" hidden="1" customHeight="1">
      <c r="A565" s="1" t="s">
        <v>41</v>
      </c>
      <c r="B565" s="1" t="s">
        <v>88</v>
      </c>
      <c r="C565" s="1">
        <v>264.0</v>
      </c>
      <c r="D565" s="1">
        <v>0.0</v>
      </c>
      <c r="E565" s="1"/>
      <c r="F565" s="1" t="s">
        <v>26</v>
      </c>
      <c r="G565" s="1" t="s">
        <v>27</v>
      </c>
      <c r="H565" s="1" t="s">
        <v>6009</v>
      </c>
      <c r="I565" s="1" t="s">
        <v>6010</v>
      </c>
      <c r="J565" s="1" t="s">
        <v>6010</v>
      </c>
      <c r="K565" s="1"/>
      <c r="L565" s="1">
        <v>-9.0</v>
      </c>
      <c r="M565" s="1"/>
      <c r="N565" s="1">
        <v>5.293716666666667</v>
      </c>
      <c r="O565" s="1" t="s">
        <v>4125</v>
      </c>
      <c r="P565" s="1" t="s">
        <v>6011</v>
      </c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ht="15.75" hidden="1" customHeight="1">
      <c r="A566" s="1" t="s">
        <v>57</v>
      </c>
      <c r="B566" s="1" t="s">
        <v>17</v>
      </c>
      <c r="C566" s="2">
        <v>916.0</v>
      </c>
      <c r="D566" s="1">
        <v>0.0</v>
      </c>
      <c r="E566" s="1" t="s">
        <v>58</v>
      </c>
      <c r="F566" s="1" t="s">
        <v>26</v>
      </c>
      <c r="G566" s="1" t="s">
        <v>27</v>
      </c>
      <c r="H566" s="1" t="s">
        <v>6012</v>
      </c>
      <c r="I566" s="1" t="s">
        <v>6013</v>
      </c>
      <c r="J566" s="1" t="s">
        <v>6013</v>
      </c>
      <c r="K566" s="1"/>
      <c r="L566" s="1">
        <v>-7.0</v>
      </c>
      <c r="M566" s="1"/>
      <c r="N566" s="1">
        <v>12.90975</v>
      </c>
      <c r="O566" s="1" t="s">
        <v>4125</v>
      </c>
      <c r="P566" s="1" t="s">
        <v>6014</v>
      </c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ht="15.75" hidden="1" customHeight="1">
      <c r="A567" s="1" t="s">
        <v>41</v>
      </c>
      <c r="B567" s="1" t="s">
        <v>88</v>
      </c>
      <c r="C567" s="2">
        <v>289.0</v>
      </c>
      <c r="D567" s="1">
        <v>0.0</v>
      </c>
      <c r="E567" s="1"/>
      <c r="F567" s="1" t="s">
        <v>26</v>
      </c>
      <c r="G567" s="1" t="s">
        <v>27</v>
      </c>
      <c r="H567" s="1" t="s">
        <v>6015</v>
      </c>
      <c r="I567" s="1" t="s">
        <v>6016</v>
      </c>
      <c r="J567" s="1" t="s">
        <v>6016</v>
      </c>
      <c r="K567" s="1"/>
      <c r="L567" s="1">
        <v>-8.0</v>
      </c>
      <c r="M567" s="1"/>
      <c r="N567" s="1">
        <v>6.190716666666667</v>
      </c>
      <c r="O567" s="1" t="s">
        <v>4125</v>
      </c>
      <c r="P567" s="1" t="s">
        <v>6017</v>
      </c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ht="15.75" hidden="1" customHeight="1">
      <c r="A568" s="1" t="s">
        <v>32</v>
      </c>
      <c r="B568" s="1" t="s">
        <v>17</v>
      </c>
      <c r="C568" s="1">
        <v>474.0</v>
      </c>
      <c r="D568" s="1">
        <v>24.0</v>
      </c>
      <c r="E568" s="1" t="s">
        <v>4623</v>
      </c>
      <c r="F568" s="1" t="s">
        <v>66</v>
      </c>
      <c r="G568" s="1" t="s">
        <v>27</v>
      </c>
      <c r="H568" s="1" t="s">
        <v>6018</v>
      </c>
      <c r="I568" s="1" t="s">
        <v>6019</v>
      </c>
      <c r="J568" s="1" t="s">
        <v>6020</v>
      </c>
      <c r="K568" s="1" t="s">
        <v>6021</v>
      </c>
      <c r="L568" s="1">
        <v>15.0</v>
      </c>
      <c r="M568" s="1">
        <v>0.0136</v>
      </c>
      <c r="N568" s="1">
        <v>12.297833333333333</v>
      </c>
      <c r="O568" s="1" t="s">
        <v>4121</v>
      </c>
      <c r="P568" s="1" t="s">
        <v>6022</v>
      </c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ht="15.75" hidden="1" customHeight="1">
      <c r="A569" s="1" t="s">
        <v>32</v>
      </c>
      <c r="B569" s="1" t="s">
        <v>17</v>
      </c>
      <c r="C569" s="1">
        <v>615.0</v>
      </c>
      <c r="D569" s="1">
        <v>0.0</v>
      </c>
      <c r="E569" s="1" t="s">
        <v>4623</v>
      </c>
      <c r="F569" s="1" t="s">
        <v>66</v>
      </c>
      <c r="G569" s="1" t="s">
        <v>27</v>
      </c>
      <c r="H569" s="1" t="s">
        <v>6023</v>
      </c>
      <c r="I569" s="1" t="s">
        <v>6024</v>
      </c>
      <c r="J569" s="1" t="s">
        <v>6025</v>
      </c>
      <c r="K569" s="1" t="s">
        <v>6026</v>
      </c>
      <c r="L569" s="1">
        <v>-3.0</v>
      </c>
      <c r="M569" s="1">
        <v>0.00715</v>
      </c>
      <c r="N569" s="1">
        <v>12.988483333333333</v>
      </c>
      <c r="O569" s="1" t="s">
        <v>4121</v>
      </c>
      <c r="P569" s="1" t="s">
        <v>6027</v>
      </c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ht="15.75" customHeight="1">
      <c r="A570" s="1" t="s">
        <v>57</v>
      </c>
      <c r="B570" s="1" t="s">
        <v>17</v>
      </c>
      <c r="C570" s="2">
        <v>429.0</v>
      </c>
      <c r="D570" s="1">
        <v>0.0</v>
      </c>
      <c r="E570" s="1" t="s">
        <v>58</v>
      </c>
      <c r="F570" s="1" t="s">
        <v>26</v>
      </c>
      <c r="G570" s="1" t="s">
        <v>27</v>
      </c>
      <c r="H570" s="1" t="s">
        <v>6028</v>
      </c>
      <c r="I570" s="1" t="s">
        <v>6029</v>
      </c>
      <c r="J570" s="1" t="s">
        <v>6029</v>
      </c>
      <c r="K570" s="1"/>
      <c r="L570" s="1">
        <v>-2.0</v>
      </c>
      <c r="M570" s="1"/>
      <c r="N570" s="1">
        <v>12.077683333333333</v>
      </c>
      <c r="O570" s="1" t="s">
        <v>4125</v>
      </c>
      <c r="P570" s="1" t="s">
        <v>6030</v>
      </c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ht="15.75" hidden="1" customHeight="1">
      <c r="A571" s="1" t="s">
        <v>57</v>
      </c>
      <c r="B571" s="1" t="s">
        <v>17</v>
      </c>
      <c r="C571" s="1">
        <v>388.0</v>
      </c>
      <c r="D571" s="1">
        <v>0.0</v>
      </c>
      <c r="E571" s="1" t="s">
        <v>58</v>
      </c>
      <c r="F571" s="1" t="s">
        <v>26</v>
      </c>
      <c r="G571" s="1" t="s">
        <v>27</v>
      </c>
      <c r="H571" s="1" t="s">
        <v>6031</v>
      </c>
      <c r="I571" s="1" t="s">
        <v>6032</v>
      </c>
      <c r="J571" s="1" t="s">
        <v>6032</v>
      </c>
      <c r="K571" s="1"/>
      <c r="L571" s="1">
        <v>-6.0</v>
      </c>
      <c r="M571" s="1"/>
      <c r="N571" s="1">
        <v>8.303683333333334</v>
      </c>
      <c r="O571" s="1" t="s">
        <v>4125</v>
      </c>
      <c r="P571" s="1" t="s">
        <v>6033</v>
      </c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ht="15.75" hidden="1" customHeight="1">
      <c r="A572" s="1" t="s">
        <v>32</v>
      </c>
      <c r="B572" s="1" t="s">
        <v>17</v>
      </c>
      <c r="C572" s="1">
        <v>483.0</v>
      </c>
      <c r="D572" s="1">
        <v>15.0</v>
      </c>
      <c r="E572" s="1" t="s">
        <v>4623</v>
      </c>
      <c r="F572" s="1" t="s">
        <v>66</v>
      </c>
      <c r="G572" s="1" t="s">
        <v>27</v>
      </c>
      <c r="H572" s="1" t="s">
        <v>6034</v>
      </c>
      <c r="I572" s="1" t="s">
        <v>6035</v>
      </c>
      <c r="J572" s="1" t="s">
        <v>6036</v>
      </c>
      <c r="K572" s="1" t="s">
        <v>6037</v>
      </c>
      <c r="L572" s="1">
        <v>-12.0</v>
      </c>
      <c r="M572" s="1">
        <v>0.005483333333333333</v>
      </c>
      <c r="N572" s="1">
        <v>9.2175</v>
      </c>
      <c r="O572" s="1" t="s">
        <v>4121</v>
      </c>
      <c r="P572" s="1" t="s">
        <v>6038</v>
      </c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ht="15.75" hidden="1" customHeight="1">
      <c r="A573" s="1" t="s">
        <v>16</v>
      </c>
      <c r="B573" s="1" t="s">
        <v>17</v>
      </c>
      <c r="C573" s="1">
        <v>119.0</v>
      </c>
      <c r="D573" s="1">
        <v>0.0</v>
      </c>
      <c r="E573" s="1"/>
      <c r="F573" s="1" t="s">
        <v>18</v>
      </c>
      <c r="G573" s="1" t="s">
        <v>19</v>
      </c>
      <c r="H573" s="1" t="s">
        <v>6039</v>
      </c>
      <c r="I573" s="1" t="s">
        <v>6040</v>
      </c>
      <c r="J573" s="1" t="s">
        <v>5834</v>
      </c>
      <c r="K573" s="1"/>
      <c r="L573" s="1">
        <v>833.0</v>
      </c>
      <c r="M573" s="1"/>
      <c r="N573" s="1">
        <v>2.3727</v>
      </c>
      <c r="O573" s="1" t="s">
        <v>22</v>
      </c>
      <c r="P573" s="1" t="s">
        <v>6041</v>
      </c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ht="15.75" hidden="1" customHeight="1">
      <c r="A574" s="1" t="s">
        <v>16</v>
      </c>
      <c r="B574" s="1" t="s">
        <v>17</v>
      </c>
      <c r="C574" s="1">
        <v>309.0</v>
      </c>
      <c r="D574" s="1">
        <v>0.0</v>
      </c>
      <c r="E574" s="1"/>
      <c r="F574" s="1" t="s">
        <v>18</v>
      </c>
      <c r="G574" s="1" t="s">
        <v>19</v>
      </c>
      <c r="H574" s="1" t="s">
        <v>6042</v>
      </c>
      <c r="I574" s="1" t="s">
        <v>6043</v>
      </c>
      <c r="J574" s="1" t="s">
        <v>5834</v>
      </c>
      <c r="K574" s="1"/>
      <c r="L574" s="1">
        <v>841.0</v>
      </c>
      <c r="M574" s="1"/>
      <c r="N574" s="1">
        <v>5.138966666666667</v>
      </c>
      <c r="O574" s="1" t="s">
        <v>22</v>
      </c>
      <c r="P574" s="1" t="s">
        <v>6044</v>
      </c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ht="15.75" hidden="1" customHeight="1">
      <c r="A575" s="1" t="s">
        <v>32</v>
      </c>
      <c r="B575" s="1" t="s">
        <v>17</v>
      </c>
      <c r="C575" s="1">
        <v>328.0</v>
      </c>
      <c r="D575" s="1">
        <v>0.0</v>
      </c>
      <c r="E575" s="1" t="s">
        <v>58</v>
      </c>
      <c r="F575" s="1" t="s">
        <v>66</v>
      </c>
      <c r="G575" s="1" t="s">
        <v>27</v>
      </c>
      <c r="H575" s="1" t="s">
        <v>6045</v>
      </c>
      <c r="I575" s="1" t="s">
        <v>6046</v>
      </c>
      <c r="J575" s="1" t="s">
        <v>6047</v>
      </c>
      <c r="K575" s="1" t="s">
        <v>6048</v>
      </c>
      <c r="L575" s="1">
        <v>8.0</v>
      </c>
      <c r="M575" s="1">
        <v>8.524783333333334</v>
      </c>
      <c r="N575" s="1">
        <v>6.509783333333333</v>
      </c>
      <c r="O575" s="1" t="s">
        <v>4121</v>
      </c>
      <c r="P575" s="1" t="s">
        <v>6049</v>
      </c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ht="15.75" hidden="1" customHeight="1">
      <c r="A576" s="1" t="s">
        <v>41</v>
      </c>
      <c r="B576" s="1" t="s">
        <v>17</v>
      </c>
      <c r="C576" s="1">
        <v>663.0</v>
      </c>
      <c r="D576" s="1">
        <v>0.0</v>
      </c>
      <c r="E576" s="1"/>
      <c r="F576" s="1" t="s">
        <v>26</v>
      </c>
      <c r="G576" s="1" t="s">
        <v>27</v>
      </c>
      <c r="H576" s="1" t="s">
        <v>6050</v>
      </c>
      <c r="I576" s="1" t="s">
        <v>6051</v>
      </c>
      <c r="J576" s="1" t="s">
        <v>6051</v>
      </c>
      <c r="K576" s="1"/>
      <c r="L576" s="1">
        <v>-10.0</v>
      </c>
      <c r="M576" s="1"/>
      <c r="N576" s="1">
        <v>9.324033333333333</v>
      </c>
      <c r="O576" s="1" t="s">
        <v>4125</v>
      </c>
      <c r="P576" s="1" t="s">
        <v>6052</v>
      </c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ht="15.75" hidden="1" customHeight="1">
      <c r="A577" s="1" t="s">
        <v>32</v>
      </c>
      <c r="B577" s="1" t="s">
        <v>17</v>
      </c>
      <c r="C577" s="1">
        <v>344.0</v>
      </c>
      <c r="D577" s="1">
        <v>0.0</v>
      </c>
      <c r="E577" s="1" t="s">
        <v>58</v>
      </c>
      <c r="F577" s="1" t="s">
        <v>66</v>
      </c>
      <c r="G577" s="1" t="s">
        <v>27</v>
      </c>
      <c r="H577" s="1" t="s">
        <v>6053</v>
      </c>
      <c r="I577" s="1" t="s">
        <v>6054</v>
      </c>
      <c r="J577" s="1" t="s">
        <v>6055</v>
      </c>
      <c r="K577" s="1" t="s">
        <v>6056</v>
      </c>
      <c r="L577" s="1">
        <v>-12.0</v>
      </c>
      <c r="M577" s="1">
        <v>0.9752166666666666</v>
      </c>
      <c r="N577" s="1">
        <v>7.243383333333333</v>
      </c>
      <c r="O577" s="1" t="s">
        <v>4121</v>
      </c>
      <c r="P577" s="1" t="s">
        <v>6057</v>
      </c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ht="15.75" hidden="1" customHeight="1">
      <c r="A578" s="1" t="s">
        <v>32</v>
      </c>
      <c r="B578" s="1" t="s">
        <v>17</v>
      </c>
      <c r="C578" s="1">
        <v>482.0</v>
      </c>
      <c r="D578" s="1">
        <v>121.0</v>
      </c>
      <c r="E578" s="1"/>
      <c r="F578" s="1" t="s">
        <v>18</v>
      </c>
      <c r="G578" s="1" t="s">
        <v>33</v>
      </c>
      <c r="H578" s="1" t="s">
        <v>6058</v>
      </c>
      <c r="I578" s="1" t="s">
        <v>6059</v>
      </c>
      <c r="J578" s="1" t="s">
        <v>5834</v>
      </c>
      <c r="K578" s="1"/>
      <c r="L578" s="1">
        <v>839.0</v>
      </c>
      <c r="M578" s="1"/>
      <c r="N578" s="1">
        <v>40.10576666666667</v>
      </c>
      <c r="O578" s="1" t="s">
        <v>4121</v>
      </c>
      <c r="P578" s="1" t="s">
        <v>6060</v>
      </c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ht="15.75" hidden="1" customHeight="1">
      <c r="A579" s="1" t="s">
        <v>16</v>
      </c>
      <c r="B579" s="1" t="s">
        <v>17</v>
      </c>
      <c r="C579" s="1">
        <v>309.0</v>
      </c>
      <c r="D579" s="1">
        <v>0.0</v>
      </c>
      <c r="E579" s="1"/>
      <c r="F579" s="1" t="s">
        <v>18</v>
      </c>
      <c r="G579" s="1" t="s">
        <v>19</v>
      </c>
      <c r="H579" s="1" t="s">
        <v>6061</v>
      </c>
      <c r="I579" s="1" t="s">
        <v>6062</v>
      </c>
      <c r="J579" s="1" t="s">
        <v>6062</v>
      </c>
      <c r="K579" s="1"/>
      <c r="L579" s="1">
        <v>4.0</v>
      </c>
      <c r="M579" s="1"/>
      <c r="N579" s="1">
        <v>9.334833333333334</v>
      </c>
      <c r="O579" s="1" t="s">
        <v>22</v>
      </c>
      <c r="P579" s="1" t="s">
        <v>6063</v>
      </c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ht="15.75" hidden="1" customHeight="1">
      <c r="A580" s="1" t="s">
        <v>41</v>
      </c>
      <c r="B580" s="1" t="s">
        <v>17</v>
      </c>
      <c r="C580" s="1">
        <v>329.0</v>
      </c>
      <c r="D580" s="1">
        <v>0.0</v>
      </c>
      <c r="E580" s="1"/>
      <c r="F580" s="1" t="s">
        <v>26</v>
      </c>
      <c r="G580" s="1" t="s">
        <v>27</v>
      </c>
      <c r="H580" s="1" t="s">
        <v>6064</v>
      </c>
      <c r="I580" s="1" t="s">
        <v>6065</v>
      </c>
      <c r="J580" s="1" t="s">
        <v>6065</v>
      </c>
      <c r="K580" s="1"/>
      <c r="L580" s="1">
        <v>2.0</v>
      </c>
      <c r="M580" s="1"/>
      <c r="N580" s="1">
        <v>17.569316666666666</v>
      </c>
      <c r="O580" s="1" t="s">
        <v>4125</v>
      </c>
      <c r="P580" s="1" t="s">
        <v>6066</v>
      </c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ht="15.75" hidden="1" customHeight="1">
      <c r="A581" s="1" t="s">
        <v>41</v>
      </c>
      <c r="B581" s="1" t="s">
        <v>17</v>
      </c>
      <c r="C581" s="1">
        <v>394.0</v>
      </c>
      <c r="D581" s="1">
        <v>0.0</v>
      </c>
      <c r="E581" s="1"/>
      <c r="F581" s="1" t="s">
        <v>26</v>
      </c>
      <c r="G581" s="1" t="s">
        <v>19</v>
      </c>
      <c r="H581" s="1" t="s">
        <v>6067</v>
      </c>
      <c r="I581" s="1" t="s">
        <v>6068</v>
      </c>
      <c r="J581" s="1" t="s">
        <v>6068</v>
      </c>
      <c r="K581" s="1"/>
      <c r="L581" s="1">
        <v>-5.0</v>
      </c>
      <c r="M581" s="1"/>
      <c r="N581" s="1">
        <v>9.382916666666667</v>
      </c>
      <c r="O581" s="1" t="s">
        <v>4125</v>
      </c>
      <c r="P581" s="1" t="s">
        <v>5271</v>
      </c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ht="15.75" hidden="1" customHeight="1">
      <c r="A582" s="1" t="s">
        <v>24</v>
      </c>
      <c r="B582" s="1" t="s">
        <v>17</v>
      </c>
      <c r="C582" s="1">
        <v>264.0</v>
      </c>
      <c r="D582" s="1">
        <v>0.0</v>
      </c>
      <c r="E582" s="1" t="s">
        <v>6069</v>
      </c>
      <c r="F582" s="1" t="s">
        <v>26</v>
      </c>
      <c r="G582" s="1" t="s">
        <v>27</v>
      </c>
      <c r="H582" s="1" t="s">
        <v>6070</v>
      </c>
      <c r="I582" s="1" t="s">
        <v>6071</v>
      </c>
      <c r="J582" s="1" t="s">
        <v>6071</v>
      </c>
      <c r="K582" s="1"/>
      <c r="L582" s="1">
        <v>-4.0</v>
      </c>
      <c r="M582" s="1"/>
      <c r="N582" s="1">
        <v>10.760266666666666</v>
      </c>
      <c r="O582" s="1" t="s">
        <v>4125</v>
      </c>
      <c r="P582" s="1" t="s">
        <v>6072</v>
      </c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ht="15.75" customHeight="1">
      <c r="A583" s="1" t="s">
        <v>57</v>
      </c>
      <c r="B583" s="1" t="s">
        <v>17</v>
      </c>
      <c r="C583" s="1">
        <v>264.0</v>
      </c>
      <c r="D583" s="1">
        <v>0.0</v>
      </c>
      <c r="E583" s="1" t="s">
        <v>58</v>
      </c>
      <c r="F583" s="1" t="s">
        <v>26</v>
      </c>
      <c r="G583" s="1" t="s">
        <v>27</v>
      </c>
      <c r="H583" s="1" t="s">
        <v>6073</v>
      </c>
      <c r="I583" s="1" t="s">
        <v>6074</v>
      </c>
      <c r="J583" s="1" t="s">
        <v>6074</v>
      </c>
      <c r="K583" s="1"/>
      <c r="L583" s="1">
        <v>-7.0</v>
      </c>
      <c r="M583" s="1"/>
      <c r="N583" s="1">
        <v>7.813166666666667</v>
      </c>
      <c r="O583" s="1" t="s">
        <v>4125</v>
      </c>
      <c r="P583" s="1" t="s">
        <v>4700</v>
      </c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ht="15.75" hidden="1" customHeight="1">
      <c r="A584" s="1" t="s">
        <v>24</v>
      </c>
      <c r="B584" s="1" t="s">
        <v>17</v>
      </c>
      <c r="C584" s="1">
        <v>319.0</v>
      </c>
      <c r="D584" s="1">
        <v>0.0</v>
      </c>
      <c r="E584" s="1" t="s">
        <v>6075</v>
      </c>
      <c r="F584" s="1" t="s">
        <v>26</v>
      </c>
      <c r="G584" s="1" t="s">
        <v>27</v>
      </c>
      <c r="H584" s="1" t="s">
        <v>6076</v>
      </c>
      <c r="I584" s="1" t="s">
        <v>6077</v>
      </c>
      <c r="J584" s="1" t="s">
        <v>6077</v>
      </c>
      <c r="K584" s="1"/>
      <c r="L584" s="1">
        <v>-8.0</v>
      </c>
      <c r="M584" s="1"/>
      <c r="N584" s="1">
        <v>6.960083333333333</v>
      </c>
      <c r="O584" s="1" t="s">
        <v>4125</v>
      </c>
      <c r="P584" s="1" t="s">
        <v>6078</v>
      </c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ht="15.75" hidden="1" customHeight="1">
      <c r="A585" s="1" t="s">
        <v>32</v>
      </c>
      <c r="B585" s="1" t="s">
        <v>17</v>
      </c>
      <c r="C585" s="1">
        <v>199.0</v>
      </c>
      <c r="D585" s="1">
        <v>50.0</v>
      </c>
      <c r="E585" s="1"/>
      <c r="F585" s="1" t="s">
        <v>18</v>
      </c>
      <c r="G585" s="1" t="s">
        <v>27</v>
      </c>
      <c r="H585" s="1" t="s">
        <v>6079</v>
      </c>
      <c r="I585" s="1" t="s">
        <v>6080</v>
      </c>
      <c r="J585" s="1" t="s">
        <v>6080</v>
      </c>
      <c r="K585" s="1"/>
      <c r="L585" s="1">
        <v>-13.0</v>
      </c>
      <c r="M585" s="1"/>
      <c r="N585" s="1">
        <v>5.89765</v>
      </c>
      <c r="O585" s="1" t="s">
        <v>4121</v>
      </c>
      <c r="P585" s="1" t="s">
        <v>4738</v>
      </c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ht="15.75" hidden="1" customHeight="1">
      <c r="A586" s="1" t="s">
        <v>16</v>
      </c>
      <c r="B586" s="1" t="s">
        <v>17</v>
      </c>
      <c r="C586" s="1">
        <v>119.0</v>
      </c>
      <c r="D586" s="1">
        <v>0.0</v>
      </c>
      <c r="E586" s="1"/>
      <c r="F586" s="1" t="s">
        <v>18</v>
      </c>
      <c r="G586" s="1" t="s">
        <v>19</v>
      </c>
      <c r="H586" s="1" t="s">
        <v>6081</v>
      </c>
      <c r="I586" s="1" t="s">
        <v>6082</v>
      </c>
      <c r="J586" s="1" t="s">
        <v>6082</v>
      </c>
      <c r="K586" s="1"/>
      <c r="L586" s="1">
        <v>1.0</v>
      </c>
      <c r="M586" s="1"/>
      <c r="N586" s="1">
        <v>6.3674333333333335</v>
      </c>
      <c r="O586" s="1" t="s">
        <v>22</v>
      </c>
      <c r="P586" s="1" t="s">
        <v>6083</v>
      </c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ht="15.75" hidden="1" customHeight="1">
      <c r="A587" s="1" t="s">
        <v>41</v>
      </c>
      <c r="B587" s="1" t="s">
        <v>17</v>
      </c>
      <c r="C587" s="1">
        <v>423.0</v>
      </c>
      <c r="D587" s="1">
        <v>0.0</v>
      </c>
      <c r="E587" s="1"/>
      <c r="F587" s="1" t="s">
        <v>26</v>
      </c>
      <c r="G587" s="1" t="s">
        <v>27</v>
      </c>
      <c r="H587" s="1" t="s">
        <v>6084</v>
      </c>
      <c r="I587" s="1" t="s">
        <v>6085</v>
      </c>
      <c r="J587" s="1" t="s">
        <v>6085</v>
      </c>
      <c r="K587" s="1"/>
      <c r="L587" s="1">
        <v>-6.0</v>
      </c>
      <c r="M587" s="1"/>
      <c r="N587" s="1">
        <v>8.836233333333332</v>
      </c>
      <c r="O587" s="1" t="s">
        <v>4125</v>
      </c>
      <c r="P587" s="1" t="s">
        <v>6086</v>
      </c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ht="15.75" hidden="1" customHeight="1">
      <c r="A588" s="1" t="s">
        <v>41</v>
      </c>
      <c r="B588" s="1" t="s">
        <v>17</v>
      </c>
      <c r="C588" s="1">
        <v>468.0</v>
      </c>
      <c r="D588" s="1">
        <v>0.0</v>
      </c>
      <c r="E588" s="1"/>
      <c r="F588" s="1" t="s">
        <v>26</v>
      </c>
      <c r="G588" s="1" t="s">
        <v>27</v>
      </c>
      <c r="H588" s="1" t="s">
        <v>6087</v>
      </c>
      <c r="I588" s="1" t="s">
        <v>6088</v>
      </c>
      <c r="J588" s="1" t="s">
        <v>6088</v>
      </c>
      <c r="K588" s="1"/>
      <c r="L588" s="1">
        <v>-4.0</v>
      </c>
      <c r="M588" s="1"/>
      <c r="N588" s="1">
        <v>10.923166666666667</v>
      </c>
      <c r="O588" s="1" t="s">
        <v>4125</v>
      </c>
      <c r="P588" s="1" t="s">
        <v>6089</v>
      </c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ht="15.75" hidden="1" customHeight="1">
      <c r="A589" s="1" t="s">
        <v>24</v>
      </c>
      <c r="B589" s="1" t="s">
        <v>17</v>
      </c>
      <c r="C589" s="1">
        <v>249.0</v>
      </c>
      <c r="D589" s="1">
        <v>0.0</v>
      </c>
      <c r="E589" s="1" t="s">
        <v>6090</v>
      </c>
      <c r="F589" s="1" t="s">
        <v>26</v>
      </c>
      <c r="G589" s="1" t="s">
        <v>27</v>
      </c>
      <c r="H589" s="1" t="s">
        <v>6091</v>
      </c>
      <c r="I589" s="1" t="s">
        <v>6092</v>
      </c>
      <c r="J589" s="1" t="s">
        <v>6092</v>
      </c>
      <c r="K589" s="1"/>
      <c r="L589" s="1">
        <v>-5.0</v>
      </c>
      <c r="M589" s="1"/>
      <c r="N589" s="1">
        <v>9.691266666666667</v>
      </c>
      <c r="O589" s="1" t="s">
        <v>4125</v>
      </c>
      <c r="P589" s="1" t="s">
        <v>6093</v>
      </c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ht="15.75" hidden="1" customHeight="1">
      <c r="A590" s="1" t="s">
        <v>41</v>
      </c>
      <c r="B590" s="1" t="s">
        <v>17</v>
      </c>
      <c r="C590" s="1">
        <v>394.0</v>
      </c>
      <c r="D590" s="1">
        <v>0.0</v>
      </c>
      <c r="E590" s="1"/>
      <c r="F590" s="1" t="s">
        <v>26</v>
      </c>
      <c r="G590" s="1" t="s">
        <v>27</v>
      </c>
      <c r="H590" s="1" t="s">
        <v>6094</v>
      </c>
      <c r="I590" s="1" t="s">
        <v>6095</v>
      </c>
      <c r="J590" s="1" t="s">
        <v>6095</v>
      </c>
      <c r="K590" s="1"/>
      <c r="L590" s="1">
        <v>-1.0</v>
      </c>
      <c r="M590" s="1"/>
      <c r="N590" s="1">
        <v>13.050066666666666</v>
      </c>
      <c r="O590" s="1" t="s">
        <v>4125</v>
      </c>
      <c r="P590" s="1" t="s">
        <v>6096</v>
      </c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ht="15.75" customHeight="1">
      <c r="A591" s="1" t="s">
        <v>57</v>
      </c>
      <c r="B591" s="1" t="s">
        <v>17</v>
      </c>
      <c r="C591" s="1">
        <v>329.0</v>
      </c>
      <c r="D591" s="1">
        <v>0.0</v>
      </c>
      <c r="E591" s="1" t="s">
        <v>58</v>
      </c>
      <c r="F591" s="1" t="s">
        <v>26</v>
      </c>
      <c r="G591" s="1" t="s">
        <v>27</v>
      </c>
      <c r="H591" s="1" t="s">
        <v>6097</v>
      </c>
      <c r="I591" s="1" t="s">
        <v>6098</v>
      </c>
      <c r="J591" s="1" t="s">
        <v>6098</v>
      </c>
      <c r="K591" s="1"/>
      <c r="L591" s="1">
        <v>-7.0</v>
      </c>
      <c r="M591" s="1"/>
      <c r="N591" s="1">
        <v>7.609166666666667</v>
      </c>
      <c r="O591" s="1" t="s">
        <v>4125</v>
      </c>
      <c r="P591" s="1" t="s">
        <v>6099</v>
      </c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ht="15.75" hidden="1" customHeight="1">
      <c r="A592" s="1" t="s">
        <v>41</v>
      </c>
      <c r="B592" s="1" t="s">
        <v>17</v>
      </c>
      <c r="C592" s="1">
        <v>289.0</v>
      </c>
      <c r="D592" s="1">
        <v>0.0</v>
      </c>
      <c r="E592" s="1"/>
      <c r="F592" s="1" t="s">
        <v>26</v>
      </c>
      <c r="G592" s="1" t="s">
        <v>27</v>
      </c>
      <c r="H592" s="1" t="s">
        <v>6100</v>
      </c>
      <c r="I592" s="1" t="s">
        <v>6101</v>
      </c>
      <c r="J592" s="1" t="s">
        <v>6101</v>
      </c>
      <c r="K592" s="1"/>
      <c r="L592" s="1">
        <v>-4.0</v>
      </c>
      <c r="M592" s="1"/>
      <c r="N592" s="1">
        <v>10.391016666666667</v>
      </c>
      <c r="O592" s="1" t="s">
        <v>4125</v>
      </c>
      <c r="P592" s="1" t="s">
        <v>6017</v>
      </c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ht="15.75" hidden="1" customHeight="1">
      <c r="A593" s="1" t="s">
        <v>32</v>
      </c>
      <c r="B593" s="1" t="s">
        <v>17</v>
      </c>
      <c r="C593" s="1">
        <v>247.0</v>
      </c>
      <c r="D593" s="1">
        <v>62.0</v>
      </c>
      <c r="E593" s="1"/>
      <c r="F593" s="1" t="s">
        <v>18</v>
      </c>
      <c r="G593" s="1" t="s">
        <v>33</v>
      </c>
      <c r="H593" s="1" t="s">
        <v>6102</v>
      </c>
      <c r="I593" s="1" t="s">
        <v>6103</v>
      </c>
      <c r="J593" s="1" t="s">
        <v>6103</v>
      </c>
      <c r="K593" s="1"/>
      <c r="L593" s="1">
        <v>-6.0</v>
      </c>
      <c r="M593" s="1"/>
      <c r="N593" s="1">
        <v>13.0846</v>
      </c>
      <c r="O593" s="1" t="s">
        <v>4121</v>
      </c>
      <c r="P593" s="1" t="s">
        <v>6104</v>
      </c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ht="15.75" hidden="1" customHeight="1">
      <c r="A594" s="1" t="s">
        <v>41</v>
      </c>
      <c r="B594" s="1" t="s">
        <v>17</v>
      </c>
      <c r="C594" s="1">
        <v>1320.0</v>
      </c>
      <c r="D594" s="1">
        <v>0.0</v>
      </c>
      <c r="E594" s="1"/>
      <c r="F594" s="1" t="s">
        <v>26</v>
      </c>
      <c r="G594" s="1" t="s">
        <v>27</v>
      </c>
      <c r="H594" s="1" t="s">
        <v>6105</v>
      </c>
      <c r="I594" s="1" t="s">
        <v>6106</v>
      </c>
      <c r="J594" s="1" t="s">
        <v>6106</v>
      </c>
      <c r="K594" s="1"/>
      <c r="L594" s="1">
        <v>-7.0</v>
      </c>
      <c r="M594" s="1"/>
      <c r="N594" s="1">
        <v>12.550616666666667</v>
      </c>
      <c r="O594" s="1" t="s">
        <v>4125</v>
      </c>
      <c r="P594" s="1" t="s">
        <v>6107</v>
      </c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ht="15.75" hidden="1" customHeight="1">
      <c r="A595" s="1" t="s">
        <v>32</v>
      </c>
      <c r="B595" s="1" t="s">
        <v>17</v>
      </c>
      <c r="C595" s="1">
        <v>577.0</v>
      </c>
      <c r="D595" s="1">
        <v>36.0</v>
      </c>
      <c r="E595" s="1" t="s">
        <v>4281</v>
      </c>
      <c r="F595" s="1" t="s">
        <v>66</v>
      </c>
      <c r="G595" s="1" t="s">
        <v>27</v>
      </c>
      <c r="H595" s="1" t="s">
        <v>6108</v>
      </c>
      <c r="I595" s="1" t="s">
        <v>6109</v>
      </c>
      <c r="J595" s="1" t="s">
        <v>6110</v>
      </c>
      <c r="K595" s="1" t="s">
        <v>6111</v>
      </c>
      <c r="L595" s="1">
        <v>-6.0</v>
      </c>
      <c r="M595" s="1">
        <v>0.006333333333333333</v>
      </c>
      <c r="N595" s="1">
        <v>19.48985</v>
      </c>
      <c r="O595" s="1" t="s">
        <v>4121</v>
      </c>
      <c r="P595" s="1" t="s">
        <v>6112</v>
      </c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ht="15.75" hidden="1" customHeight="1">
      <c r="A596" s="1" t="s">
        <v>32</v>
      </c>
      <c r="B596" s="1" t="s">
        <v>17</v>
      </c>
      <c r="C596" s="1">
        <v>294.0</v>
      </c>
      <c r="D596" s="1">
        <v>0.0</v>
      </c>
      <c r="E596" s="1" t="s">
        <v>4281</v>
      </c>
      <c r="F596" s="1" t="s">
        <v>66</v>
      </c>
      <c r="G596" s="1" t="s">
        <v>19</v>
      </c>
      <c r="H596" s="1" t="s">
        <v>6113</v>
      </c>
      <c r="I596" s="1" t="s">
        <v>6114</v>
      </c>
      <c r="J596" s="1" t="s">
        <v>6115</v>
      </c>
      <c r="K596" s="1" t="s">
        <v>6116</v>
      </c>
      <c r="L596" s="1">
        <v>-12.0</v>
      </c>
      <c r="M596" s="1">
        <v>0.00525</v>
      </c>
      <c r="N596" s="1">
        <v>10.245733333333334</v>
      </c>
      <c r="O596" s="1" t="s">
        <v>4121</v>
      </c>
      <c r="P596" s="1" t="s">
        <v>6117</v>
      </c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ht="15.75" hidden="1" customHeight="1">
      <c r="A597" s="1" t="s">
        <v>41</v>
      </c>
      <c r="B597" s="1" t="s">
        <v>17</v>
      </c>
      <c r="C597" s="1">
        <v>284.0</v>
      </c>
      <c r="D597" s="1">
        <v>0.0</v>
      </c>
      <c r="E597" s="1"/>
      <c r="F597" s="1" t="s">
        <v>26</v>
      </c>
      <c r="G597" s="1" t="s">
        <v>27</v>
      </c>
      <c r="H597" s="1" t="s">
        <v>6118</v>
      </c>
      <c r="I597" s="1" t="s">
        <v>6119</v>
      </c>
      <c r="J597" s="1" t="s">
        <v>6119</v>
      </c>
      <c r="K597" s="1"/>
      <c r="L597" s="1">
        <v>-7.0</v>
      </c>
      <c r="M597" s="1"/>
      <c r="N597" s="1">
        <v>7.464133333333334</v>
      </c>
      <c r="O597" s="1" t="s">
        <v>4125</v>
      </c>
      <c r="P597" s="1" t="s">
        <v>6120</v>
      </c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ht="15.75" hidden="1" customHeight="1">
      <c r="A598" s="1" t="s">
        <v>57</v>
      </c>
      <c r="B598" s="1" t="s">
        <v>17</v>
      </c>
      <c r="C598" s="1">
        <v>593.0</v>
      </c>
      <c r="D598" s="1">
        <v>0.0</v>
      </c>
      <c r="E598" s="1" t="s">
        <v>58</v>
      </c>
      <c r="F598" s="1" t="s">
        <v>26</v>
      </c>
      <c r="G598" s="1" t="s">
        <v>27</v>
      </c>
      <c r="H598" s="1" t="s">
        <v>6121</v>
      </c>
      <c r="I598" s="1" t="s">
        <v>6122</v>
      </c>
      <c r="J598" s="1" t="s">
        <v>6122</v>
      </c>
      <c r="K598" s="1"/>
      <c r="L598" s="1">
        <v>-6.0</v>
      </c>
      <c r="M598" s="1"/>
      <c r="N598" s="1">
        <v>13.486366666666667</v>
      </c>
      <c r="O598" s="1" t="s">
        <v>4125</v>
      </c>
      <c r="P598" s="1" t="s">
        <v>6123</v>
      </c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ht="15.75" hidden="1" customHeight="1">
      <c r="A599" s="1" t="s">
        <v>41</v>
      </c>
      <c r="B599" s="1" t="s">
        <v>17</v>
      </c>
      <c r="C599" s="1">
        <v>453.0</v>
      </c>
      <c r="D599" s="1">
        <v>0.0</v>
      </c>
      <c r="E599" s="1"/>
      <c r="F599" s="1" t="s">
        <v>26</v>
      </c>
      <c r="G599" s="1" t="s">
        <v>27</v>
      </c>
      <c r="H599" s="1" t="s">
        <v>6124</v>
      </c>
      <c r="I599" s="1" t="s">
        <v>6125</v>
      </c>
      <c r="J599" s="1" t="s">
        <v>6125</v>
      </c>
      <c r="K599" s="1"/>
      <c r="L599" s="1">
        <v>-5.0</v>
      </c>
      <c r="M599" s="1"/>
      <c r="N599" s="1">
        <v>9.005</v>
      </c>
      <c r="O599" s="1" t="s">
        <v>4125</v>
      </c>
      <c r="P599" s="1" t="s">
        <v>6126</v>
      </c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ht="15.75" hidden="1" customHeight="1">
      <c r="A600" s="1" t="s">
        <v>57</v>
      </c>
      <c r="B600" s="1" t="s">
        <v>17</v>
      </c>
      <c r="C600" s="1">
        <v>364.0</v>
      </c>
      <c r="D600" s="1">
        <v>0.0</v>
      </c>
      <c r="E600" s="1" t="s">
        <v>58</v>
      </c>
      <c r="F600" s="1" t="s">
        <v>26</v>
      </c>
      <c r="G600" s="1" t="s">
        <v>27</v>
      </c>
      <c r="H600" s="1" t="s">
        <v>6127</v>
      </c>
      <c r="I600" s="1" t="s">
        <v>6128</v>
      </c>
      <c r="J600" s="1" t="s">
        <v>6128</v>
      </c>
      <c r="K600" s="1"/>
      <c r="L600" s="1">
        <v>-1.0</v>
      </c>
      <c r="M600" s="1"/>
      <c r="N600" s="1">
        <v>13.5454</v>
      </c>
      <c r="O600" s="1" t="s">
        <v>4125</v>
      </c>
      <c r="P600" s="1" t="s">
        <v>6129</v>
      </c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ht="15.75" hidden="1" customHeight="1">
      <c r="A601" s="1" t="s">
        <v>57</v>
      </c>
      <c r="B601" s="1" t="s">
        <v>17</v>
      </c>
      <c r="C601" s="1">
        <v>394.0</v>
      </c>
      <c r="D601" s="1">
        <v>0.0</v>
      </c>
      <c r="E601" s="1" t="s">
        <v>58</v>
      </c>
      <c r="F601" s="1" t="s">
        <v>26</v>
      </c>
      <c r="G601" s="1" t="s">
        <v>27</v>
      </c>
      <c r="H601" s="1" t="s">
        <v>6130</v>
      </c>
      <c r="I601" s="1" t="s">
        <v>6131</v>
      </c>
      <c r="J601" s="1" t="s">
        <v>6131</v>
      </c>
      <c r="K601" s="1"/>
      <c r="L601" s="1">
        <v>-4.0</v>
      </c>
      <c r="M601" s="1"/>
      <c r="N601" s="1">
        <v>10.748433333333333</v>
      </c>
      <c r="O601" s="1" t="s">
        <v>4125</v>
      </c>
      <c r="P601" s="1" t="s">
        <v>6132</v>
      </c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ht="15.75" hidden="1" customHeight="1">
      <c r="A602" s="1" t="s">
        <v>24</v>
      </c>
      <c r="B602" s="1" t="s">
        <v>17</v>
      </c>
      <c r="C602" s="2">
        <v>294.0</v>
      </c>
      <c r="D602" s="1">
        <v>0.0</v>
      </c>
      <c r="E602" s="1" t="s">
        <v>6133</v>
      </c>
      <c r="F602" s="1" t="s">
        <v>26</v>
      </c>
      <c r="G602" s="1" t="s">
        <v>27</v>
      </c>
      <c r="H602" s="1" t="s">
        <v>6134</v>
      </c>
      <c r="I602" s="1" t="s">
        <v>6135</v>
      </c>
      <c r="J602" s="1" t="s">
        <v>6135</v>
      </c>
      <c r="K602" s="1"/>
      <c r="L602" s="1">
        <v>-7.0</v>
      </c>
      <c r="M602" s="1"/>
      <c r="N602" s="1">
        <v>7.437216666666667</v>
      </c>
      <c r="O602" s="1" t="s">
        <v>4125</v>
      </c>
      <c r="P602" s="1" t="s">
        <v>6136</v>
      </c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ht="15.75" hidden="1" customHeight="1">
      <c r="A603" s="1" t="s">
        <v>32</v>
      </c>
      <c r="B603" s="1" t="s">
        <v>17</v>
      </c>
      <c r="C603" s="1">
        <v>199.0</v>
      </c>
      <c r="D603" s="1">
        <v>50.0</v>
      </c>
      <c r="E603" s="1"/>
      <c r="F603" s="1" t="s">
        <v>18</v>
      </c>
      <c r="G603" s="1" t="s">
        <v>27</v>
      </c>
      <c r="H603" s="1" t="s">
        <v>6137</v>
      </c>
      <c r="I603" s="1" t="s">
        <v>6138</v>
      </c>
      <c r="J603" s="1" t="s">
        <v>6138</v>
      </c>
      <c r="K603" s="1"/>
      <c r="L603" s="1">
        <v>-8.0</v>
      </c>
      <c r="M603" s="1"/>
      <c r="N603" s="1">
        <v>18.79325</v>
      </c>
      <c r="O603" s="1" t="s">
        <v>4121</v>
      </c>
      <c r="P603" s="1" t="s">
        <v>4492</v>
      </c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ht="15.75" hidden="1" customHeight="1">
      <c r="A604" s="1" t="s">
        <v>57</v>
      </c>
      <c r="B604" s="1" t="s">
        <v>17</v>
      </c>
      <c r="C604" s="2">
        <v>483.0</v>
      </c>
      <c r="D604" s="1">
        <v>0.0</v>
      </c>
      <c r="E604" s="1" t="s">
        <v>58</v>
      </c>
      <c r="F604" s="1" t="s">
        <v>26</v>
      </c>
      <c r="G604" s="1" t="s">
        <v>27</v>
      </c>
      <c r="H604" s="1" t="s">
        <v>6139</v>
      </c>
      <c r="I604" s="1" t="s">
        <v>6140</v>
      </c>
      <c r="J604" s="1" t="s">
        <v>6140</v>
      </c>
      <c r="K604" s="1"/>
      <c r="L604" s="1">
        <v>-5.0</v>
      </c>
      <c r="M604" s="1"/>
      <c r="N604" s="1">
        <v>9.489066666666666</v>
      </c>
      <c r="O604" s="1" t="s">
        <v>4125</v>
      </c>
      <c r="P604" s="1" t="s">
        <v>6141</v>
      </c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ht="15.75" hidden="1" customHeight="1">
      <c r="A605" s="1" t="s">
        <v>32</v>
      </c>
      <c r="B605" s="1" t="s">
        <v>17</v>
      </c>
      <c r="C605" s="1">
        <v>902.0</v>
      </c>
      <c r="D605" s="1">
        <v>173.0</v>
      </c>
      <c r="E605" s="1"/>
      <c r="F605" s="1" t="s">
        <v>18</v>
      </c>
      <c r="G605" s="1" t="s">
        <v>33</v>
      </c>
      <c r="H605" s="1" t="s">
        <v>6142</v>
      </c>
      <c r="I605" s="1" t="s">
        <v>6143</v>
      </c>
      <c r="J605" s="1" t="s">
        <v>6143</v>
      </c>
      <c r="K605" s="1"/>
      <c r="L605" s="1">
        <v>-11.0</v>
      </c>
      <c r="M605" s="1"/>
      <c r="N605" s="1">
        <v>36.5412</v>
      </c>
      <c r="O605" s="1" t="s">
        <v>4121</v>
      </c>
      <c r="P605" s="1" t="s">
        <v>6144</v>
      </c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ht="15.75" hidden="1" customHeight="1">
      <c r="A606" s="1" t="s">
        <v>41</v>
      </c>
      <c r="B606" s="1" t="s">
        <v>17</v>
      </c>
      <c r="C606" s="1">
        <v>264.0</v>
      </c>
      <c r="D606" s="1">
        <v>0.0</v>
      </c>
      <c r="E606" s="1"/>
      <c r="F606" s="1" t="s">
        <v>26</v>
      </c>
      <c r="G606" s="1" t="s">
        <v>27</v>
      </c>
      <c r="H606" s="1" t="s">
        <v>6145</v>
      </c>
      <c r="I606" s="1" t="s">
        <v>6146</v>
      </c>
      <c r="J606" s="1" t="s">
        <v>6146</v>
      </c>
      <c r="K606" s="1"/>
      <c r="L606" s="1">
        <v>-7.0</v>
      </c>
      <c r="M606" s="1"/>
      <c r="N606" s="1">
        <v>7.701766666666667</v>
      </c>
      <c r="O606" s="1" t="s">
        <v>4125</v>
      </c>
      <c r="P606" s="1" t="s">
        <v>6147</v>
      </c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ht="15.75" hidden="1" customHeight="1">
      <c r="A607" s="1" t="s">
        <v>41</v>
      </c>
      <c r="B607" s="1" t="s">
        <v>17</v>
      </c>
      <c r="C607" s="1">
        <v>379.0</v>
      </c>
      <c r="D607" s="1">
        <v>0.0</v>
      </c>
      <c r="E607" s="1"/>
      <c r="F607" s="1" t="s">
        <v>26</v>
      </c>
      <c r="G607" s="1" t="s">
        <v>27</v>
      </c>
      <c r="H607" s="1" t="s">
        <v>6148</v>
      </c>
      <c r="I607" s="1" t="s">
        <v>6149</v>
      </c>
      <c r="J607" s="1" t="s">
        <v>6149</v>
      </c>
      <c r="K607" s="1"/>
      <c r="L607" s="1">
        <v>-3.0</v>
      </c>
      <c r="M607" s="1"/>
      <c r="N607" s="1">
        <v>11.203483333333333</v>
      </c>
      <c r="O607" s="1" t="s">
        <v>4125</v>
      </c>
      <c r="P607" s="1" t="s">
        <v>6150</v>
      </c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ht="15.75" hidden="1" customHeight="1">
      <c r="A608" s="1" t="s">
        <v>57</v>
      </c>
      <c r="B608" s="1" t="s">
        <v>17</v>
      </c>
      <c r="C608" s="1">
        <v>394.0</v>
      </c>
      <c r="D608" s="1">
        <v>0.0</v>
      </c>
      <c r="E608" s="1" t="s">
        <v>58</v>
      </c>
      <c r="F608" s="1" t="s">
        <v>26</v>
      </c>
      <c r="G608" s="1" t="s">
        <v>27</v>
      </c>
      <c r="H608" s="1" t="s">
        <v>6151</v>
      </c>
      <c r="I608" s="1" t="s">
        <v>6152</v>
      </c>
      <c r="J608" s="1" t="s">
        <v>6152</v>
      </c>
      <c r="K608" s="1"/>
      <c r="L608" s="1">
        <v>-6.0</v>
      </c>
      <c r="M608" s="1"/>
      <c r="N608" s="1">
        <v>8.603683333333333</v>
      </c>
      <c r="O608" s="1" t="s">
        <v>4125</v>
      </c>
      <c r="P608" s="1" t="s">
        <v>6153</v>
      </c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ht="15.75" hidden="1" customHeight="1">
      <c r="A609" s="1" t="s">
        <v>41</v>
      </c>
      <c r="B609" s="1" t="s">
        <v>17</v>
      </c>
      <c r="C609" s="1">
        <v>329.0</v>
      </c>
      <c r="D609" s="1">
        <v>0.0</v>
      </c>
      <c r="E609" s="1"/>
      <c r="F609" s="1" t="s">
        <v>26</v>
      </c>
      <c r="G609" s="1" t="s">
        <v>27</v>
      </c>
      <c r="H609" s="1" t="s">
        <v>6154</v>
      </c>
      <c r="I609" s="1" t="s">
        <v>6155</v>
      </c>
      <c r="J609" s="1" t="s">
        <v>6155</v>
      </c>
      <c r="K609" s="1"/>
      <c r="L609" s="1">
        <v>-3.0</v>
      </c>
      <c r="M609" s="1"/>
      <c r="N609" s="1">
        <v>11.783466666666667</v>
      </c>
      <c r="O609" s="1" t="s">
        <v>4125</v>
      </c>
      <c r="P609" s="1" t="s">
        <v>6156</v>
      </c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ht="15.75" hidden="1" customHeight="1">
      <c r="A610" s="1" t="s">
        <v>32</v>
      </c>
      <c r="B610" s="1" t="s">
        <v>17</v>
      </c>
      <c r="C610" s="1">
        <v>398.0</v>
      </c>
      <c r="D610" s="1">
        <v>100.0</v>
      </c>
      <c r="E610" s="1"/>
      <c r="F610" s="1" t="s">
        <v>18</v>
      </c>
      <c r="G610" s="1" t="s">
        <v>33</v>
      </c>
      <c r="H610" s="1" t="s">
        <v>6157</v>
      </c>
      <c r="I610" s="1" t="s">
        <v>6158</v>
      </c>
      <c r="J610" s="1" t="s">
        <v>6158</v>
      </c>
      <c r="K610" s="1"/>
      <c r="L610" s="1">
        <v>-7.0</v>
      </c>
      <c r="M610" s="1"/>
      <c r="N610" s="1">
        <v>11.4335</v>
      </c>
      <c r="O610" s="1" t="s">
        <v>4121</v>
      </c>
      <c r="P610" s="1" t="s">
        <v>6159</v>
      </c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ht="15.75" hidden="1" customHeight="1">
      <c r="A611" s="1" t="s">
        <v>41</v>
      </c>
      <c r="B611" s="1" t="s">
        <v>17</v>
      </c>
      <c r="C611" s="1">
        <v>428.0</v>
      </c>
      <c r="D611" s="1">
        <v>0.0</v>
      </c>
      <c r="E611" s="1"/>
      <c r="F611" s="1" t="s">
        <v>26</v>
      </c>
      <c r="G611" s="1" t="s">
        <v>27</v>
      </c>
      <c r="H611" s="1" t="s">
        <v>6160</v>
      </c>
      <c r="I611" s="1" t="s">
        <v>6161</v>
      </c>
      <c r="J611" s="1" t="s">
        <v>6161</v>
      </c>
      <c r="K611" s="1"/>
      <c r="L611" s="1">
        <v>-2.0</v>
      </c>
      <c r="M611" s="1"/>
      <c r="N611" s="1">
        <v>12.603716666666667</v>
      </c>
      <c r="O611" s="1" t="s">
        <v>4125</v>
      </c>
      <c r="P611" s="1" t="s">
        <v>6162</v>
      </c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ht="15.75" hidden="1" customHeight="1">
      <c r="A612" s="1" t="s">
        <v>16</v>
      </c>
      <c r="B612" s="1" t="s">
        <v>17</v>
      </c>
      <c r="C612" s="1">
        <v>309.0</v>
      </c>
      <c r="D612" s="1">
        <v>0.0</v>
      </c>
      <c r="E612" s="1"/>
      <c r="F612" s="1" t="s">
        <v>18</v>
      </c>
      <c r="G612" s="1" t="s">
        <v>19</v>
      </c>
      <c r="H612" s="1" t="s">
        <v>6163</v>
      </c>
      <c r="I612" s="1" t="s">
        <v>6164</v>
      </c>
      <c r="J612" s="1" t="s">
        <v>6164</v>
      </c>
      <c r="K612" s="1"/>
      <c r="L612" s="1">
        <v>10.0</v>
      </c>
      <c r="M612" s="1"/>
      <c r="N612" s="1">
        <v>15.21265</v>
      </c>
      <c r="O612" s="1" t="s">
        <v>22</v>
      </c>
      <c r="P612" s="1" t="s">
        <v>6165</v>
      </c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ht="15.75" hidden="1" customHeight="1">
      <c r="A613" s="1" t="s">
        <v>57</v>
      </c>
      <c r="B613" s="1" t="s">
        <v>17</v>
      </c>
      <c r="C613" s="1">
        <v>264.0</v>
      </c>
      <c r="D613" s="1">
        <v>0.0</v>
      </c>
      <c r="E613" s="1" t="s">
        <v>58</v>
      </c>
      <c r="F613" s="1" t="s">
        <v>26</v>
      </c>
      <c r="G613" s="1" t="s">
        <v>27</v>
      </c>
      <c r="H613" s="1" t="s">
        <v>6166</v>
      </c>
      <c r="I613" s="1" t="s">
        <v>6167</v>
      </c>
      <c r="J613" s="1" t="s">
        <v>6167</v>
      </c>
      <c r="K613" s="1"/>
      <c r="L613" s="1">
        <v>-1.0</v>
      </c>
      <c r="M613" s="1"/>
      <c r="N613" s="1">
        <v>13.650616666666666</v>
      </c>
      <c r="O613" s="1" t="s">
        <v>4125</v>
      </c>
      <c r="P613" s="1" t="s">
        <v>6168</v>
      </c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ht="15.75" hidden="1" customHeight="1">
      <c r="A614" s="1" t="s">
        <v>32</v>
      </c>
      <c r="B614" s="1" t="s">
        <v>17</v>
      </c>
      <c r="C614" s="1">
        <v>199.0</v>
      </c>
      <c r="D614" s="1">
        <v>50.0</v>
      </c>
      <c r="E614" s="1"/>
      <c r="F614" s="1" t="s">
        <v>18</v>
      </c>
      <c r="G614" s="1" t="s">
        <v>33</v>
      </c>
      <c r="H614" s="1" t="s">
        <v>6169</v>
      </c>
      <c r="I614" s="1" t="s">
        <v>6170</v>
      </c>
      <c r="J614" s="1" t="s">
        <v>6170</v>
      </c>
      <c r="K614" s="1"/>
      <c r="L614" s="1">
        <v>-6.0</v>
      </c>
      <c r="M614" s="1"/>
      <c r="N614" s="1">
        <v>14.585883333333333</v>
      </c>
      <c r="O614" s="1" t="s">
        <v>4121</v>
      </c>
      <c r="P614" s="1" t="s">
        <v>5984</v>
      </c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ht="15.75" hidden="1" customHeight="1">
      <c r="A615" s="1" t="s">
        <v>57</v>
      </c>
      <c r="B615" s="1" t="s">
        <v>17</v>
      </c>
      <c r="C615" s="1">
        <v>528.0</v>
      </c>
      <c r="D615" s="1">
        <v>0.0</v>
      </c>
      <c r="E615" s="1" t="s">
        <v>58</v>
      </c>
      <c r="F615" s="1" t="s">
        <v>26</v>
      </c>
      <c r="G615" s="1" t="s">
        <v>27</v>
      </c>
      <c r="H615" s="1" t="s">
        <v>6171</v>
      </c>
      <c r="I615" s="1" t="s">
        <v>6172</v>
      </c>
      <c r="J615" s="1" t="s">
        <v>6172</v>
      </c>
      <c r="K615" s="1"/>
      <c r="L615" s="1">
        <v>0.0</v>
      </c>
      <c r="M615" s="1"/>
      <c r="N615" s="1">
        <v>48.09311666666667</v>
      </c>
      <c r="O615" s="1" t="s">
        <v>4125</v>
      </c>
      <c r="P615" s="1" t="s">
        <v>6173</v>
      </c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ht="15.75" hidden="1" customHeight="1">
      <c r="A616" s="1" t="s">
        <v>32</v>
      </c>
      <c r="B616" s="1" t="s">
        <v>17</v>
      </c>
      <c r="C616" s="1">
        <v>295.0</v>
      </c>
      <c r="D616" s="1">
        <v>14.0</v>
      </c>
      <c r="E616" s="1" t="s">
        <v>4281</v>
      </c>
      <c r="F616" s="1" t="s">
        <v>66</v>
      </c>
      <c r="G616" s="1" t="s">
        <v>27</v>
      </c>
      <c r="H616" s="1" t="s">
        <v>6174</v>
      </c>
      <c r="I616" s="1" t="s">
        <v>6175</v>
      </c>
      <c r="J616" s="1" t="s">
        <v>6176</v>
      </c>
      <c r="K616" s="1" t="s">
        <v>6177</v>
      </c>
      <c r="L616" s="1">
        <v>-11.0</v>
      </c>
      <c r="M616" s="1">
        <v>0.010983333333333333</v>
      </c>
      <c r="N616" s="1">
        <v>46.93235</v>
      </c>
      <c r="O616" s="1" t="s">
        <v>4121</v>
      </c>
      <c r="P616" s="1" t="s">
        <v>6178</v>
      </c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ht="15.75" hidden="1" customHeight="1">
      <c r="A617" s="1" t="s">
        <v>32</v>
      </c>
      <c r="B617" s="1" t="s">
        <v>17</v>
      </c>
      <c r="C617" s="2">
        <v>199.0</v>
      </c>
      <c r="D617" s="1">
        <v>50.0</v>
      </c>
      <c r="E617" s="1"/>
      <c r="F617" s="1" t="s">
        <v>18</v>
      </c>
      <c r="G617" s="1" t="s">
        <v>19</v>
      </c>
      <c r="H617" s="1" t="s">
        <v>6179</v>
      </c>
      <c r="I617" s="1" t="s">
        <v>6180</v>
      </c>
      <c r="J617" s="1" t="s">
        <v>6180</v>
      </c>
      <c r="K617" s="1"/>
      <c r="L617" s="1">
        <v>-8.0</v>
      </c>
      <c r="M617" s="1"/>
      <c r="N617" s="1">
        <v>189.62418333333332</v>
      </c>
      <c r="O617" s="1" t="s">
        <v>4121</v>
      </c>
      <c r="P617" s="1" t="s">
        <v>5765</v>
      </c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ht="15.75" hidden="1" customHeight="1">
      <c r="A618" s="1" t="s">
        <v>41</v>
      </c>
      <c r="B618" s="1" t="s">
        <v>88</v>
      </c>
      <c r="C618" s="1">
        <v>394.0</v>
      </c>
      <c r="D618" s="1">
        <v>0.0</v>
      </c>
      <c r="E618" s="1"/>
      <c r="F618" s="1" t="s">
        <v>26</v>
      </c>
      <c r="G618" s="1" t="s">
        <v>27</v>
      </c>
      <c r="H618" s="1" t="s">
        <v>6181</v>
      </c>
      <c r="I618" s="1" t="s">
        <v>6182</v>
      </c>
      <c r="J618" s="1" t="s">
        <v>6182</v>
      </c>
      <c r="K618" s="1"/>
      <c r="L618" s="1">
        <v>-4.0</v>
      </c>
      <c r="M618" s="1"/>
      <c r="N618" s="1">
        <v>10.750766666666667</v>
      </c>
      <c r="O618" s="1" t="s">
        <v>4125</v>
      </c>
      <c r="P618" s="1" t="s">
        <v>6183</v>
      </c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ht="15.75" customHeight="1">
      <c r="A619" s="1" t="s">
        <v>57</v>
      </c>
      <c r="B619" s="1" t="s">
        <v>17</v>
      </c>
      <c r="C619" s="2">
        <v>264.0</v>
      </c>
      <c r="D619" s="1">
        <v>0.0</v>
      </c>
      <c r="E619" s="1" t="s">
        <v>58</v>
      </c>
      <c r="F619" s="1" t="s">
        <v>26</v>
      </c>
      <c r="G619" s="1" t="s">
        <v>27</v>
      </c>
      <c r="H619" s="1" t="s">
        <v>6184</v>
      </c>
      <c r="I619" s="1" t="s">
        <v>6185</v>
      </c>
      <c r="J619" s="1" t="s">
        <v>6185</v>
      </c>
      <c r="K619" s="1"/>
      <c r="L619" s="1">
        <v>-8.0</v>
      </c>
      <c r="M619" s="1"/>
      <c r="N619" s="1">
        <v>6.795133333333333</v>
      </c>
      <c r="O619" s="1" t="s">
        <v>4125</v>
      </c>
      <c r="P619" s="1" t="s">
        <v>4700</v>
      </c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ht="15.75" hidden="1" customHeight="1">
      <c r="A620" s="1" t="s">
        <v>41</v>
      </c>
      <c r="B620" s="1" t="s">
        <v>88</v>
      </c>
      <c r="C620" s="1">
        <v>643.0</v>
      </c>
      <c r="D620" s="1">
        <v>0.0</v>
      </c>
      <c r="E620" s="1"/>
      <c r="F620" s="1" t="s">
        <v>26</v>
      </c>
      <c r="G620" s="1" t="s">
        <v>27</v>
      </c>
      <c r="H620" s="1" t="s">
        <v>6186</v>
      </c>
      <c r="I620" s="1" t="s">
        <v>6187</v>
      </c>
      <c r="J620" s="1" t="s">
        <v>6187</v>
      </c>
      <c r="K620" s="1"/>
      <c r="L620" s="1">
        <v>-10.0</v>
      </c>
      <c r="M620" s="1"/>
      <c r="N620" s="1">
        <v>9.3661</v>
      </c>
      <c r="O620" s="1" t="s">
        <v>4125</v>
      </c>
      <c r="P620" s="1" t="s">
        <v>6188</v>
      </c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ht="15.75" hidden="1" customHeight="1">
      <c r="A621" s="1" t="s">
        <v>41</v>
      </c>
      <c r="B621" s="1" t="s">
        <v>88</v>
      </c>
      <c r="C621" s="1">
        <v>364.0</v>
      </c>
      <c r="D621" s="1">
        <v>0.0</v>
      </c>
      <c r="E621" s="1"/>
      <c r="F621" s="1" t="s">
        <v>26</v>
      </c>
      <c r="G621" s="1" t="s">
        <v>27</v>
      </c>
      <c r="H621" s="1" t="s">
        <v>6189</v>
      </c>
      <c r="I621" s="1" t="s">
        <v>6190</v>
      </c>
      <c r="J621" s="1" t="s">
        <v>6190</v>
      </c>
      <c r="K621" s="1"/>
      <c r="L621" s="1">
        <v>-8.0</v>
      </c>
      <c r="M621" s="1"/>
      <c r="N621" s="1">
        <v>6.61055</v>
      </c>
      <c r="O621" s="1" t="s">
        <v>4125</v>
      </c>
      <c r="P621" s="1" t="s">
        <v>4631</v>
      </c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ht="15.75" customHeight="1">
      <c r="A622" s="1" t="s">
        <v>57</v>
      </c>
      <c r="B622" s="1" t="s">
        <v>17</v>
      </c>
      <c r="C622" s="1">
        <v>254.0</v>
      </c>
      <c r="D622" s="1">
        <v>0.0</v>
      </c>
      <c r="E622" s="1" t="s">
        <v>58</v>
      </c>
      <c r="F622" s="1" t="s">
        <v>26</v>
      </c>
      <c r="G622" s="1" t="s">
        <v>27</v>
      </c>
      <c r="H622" s="1" t="s">
        <v>6191</v>
      </c>
      <c r="I622" s="1" t="s">
        <v>6192</v>
      </c>
      <c r="J622" s="1" t="s">
        <v>6192</v>
      </c>
      <c r="K622" s="1"/>
      <c r="L622" s="1">
        <v>-10.0</v>
      </c>
      <c r="M622" s="1"/>
      <c r="N622" s="1">
        <v>4.96575</v>
      </c>
      <c r="O622" s="1" t="s">
        <v>4125</v>
      </c>
      <c r="P622" s="1" t="s">
        <v>6193</v>
      </c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ht="15.75" hidden="1" customHeight="1">
      <c r="A623" s="1" t="s">
        <v>57</v>
      </c>
      <c r="B623" s="1" t="s">
        <v>17</v>
      </c>
      <c r="C623" s="2">
        <v>223.0</v>
      </c>
      <c r="D623" s="1">
        <v>0.0</v>
      </c>
      <c r="E623" s="1" t="s">
        <v>58</v>
      </c>
      <c r="F623" s="1" t="s">
        <v>26</v>
      </c>
      <c r="G623" s="1" t="s">
        <v>27</v>
      </c>
      <c r="H623" s="1" t="s">
        <v>6194</v>
      </c>
      <c r="I623" s="1" t="s">
        <v>6195</v>
      </c>
      <c r="J623" s="1" t="s">
        <v>6195</v>
      </c>
      <c r="K623" s="1"/>
      <c r="L623" s="1">
        <v>-4.0</v>
      </c>
      <c r="M623" s="1"/>
      <c r="N623" s="1">
        <v>10.061966666666667</v>
      </c>
      <c r="O623" s="1" t="s">
        <v>4125</v>
      </c>
      <c r="P623" s="1" t="s">
        <v>6196</v>
      </c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ht="15.75" hidden="1" customHeight="1">
      <c r="A624" s="1" t="s">
        <v>32</v>
      </c>
      <c r="B624" s="1" t="s">
        <v>17</v>
      </c>
      <c r="C624" s="2">
        <v>355.0</v>
      </c>
      <c r="D624" s="1">
        <v>0.0</v>
      </c>
      <c r="E624" s="1" t="s">
        <v>6197</v>
      </c>
      <c r="F624" s="1" t="s">
        <v>66</v>
      </c>
      <c r="G624" s="1" t="s">
        <v>27</v>
      </c>
      <c r="H624" s="1" t="s">
        <v>6198</v>
      </c>
      <c r="I624" s="1" t="s">
        <v>6199</v>
      </c>
      <c r="J624" s="1" t="s">
        <v>6200</v>
      </c>
      <c r="K624" s="1" t="s">
        <v>6201</v>
      </c>
      <c r="L624" s="1">
        <v>-11.0</v>
      </c>
      <c r="M624" s="1">
        <v>0.006783333333333333</v>
      </c>
      <c r="N624" s="1">
        <v>8.233566666666666</v>
      </c>
      <c r="O624" s="1" t="s">
        <v>4121</v>
      </c>
      <c r="P624" s="1" t="s">
        <v>6202</v>
      </c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ht="15.75" hidden="1" customHeight="1">
      <c r="A625" s="1" t="s">
        <v>32</v>
      </c>
      <c r="B625" s="1" t="s">
        <v>17</v>
      </c>
      <c r="C625" s="1">
        <v>319.0</v>
      </c>
      <c r="D625" s="1">
        <v>0.0</v>
      </c>
      <c r="E625" s="1" t="s">
        <v>6197</v>
      </c>
      <c r="F625" s="1" t="s">
        <v>66</v>
      </c>
      <c r="G625" s="1" t="s">
        <v>27</v>
      </c>
      <c r="H625" s="1" t="s">
        <v>6203</v>
      </c>
      <c r="I625" s="1" t="s">
        <v>6204</v>
      </c>
      <c r="J625" s="1" t="s">
        <v>6205</v>
      </c>
      <c r="K625" s="1" t="s">
        <v>6206</v>
      </c>
      <c r="L625" s="1">
        <v>-12.0</v>
      </c>
      <c r="M625" s="1">
        <v>0.005016666666666667</v>
      </c>
      <c r="N625" s="1">
        <v>7.861666666666666</v>
      </c>
      <c r="O625" s="1" t="s">
        <v>4121</v>
      </c>
      <c r="P625" s="1" t="s">
        <v>4375</v>
      </c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ht="15.75" hidden="1" customHeight="1">
      <c r="A626" s="1" t="s">
        <v>41</v>
      </c>
      <c r="B626" s="1" t="s">
        <v>17</v>
      </c>
      <c r="C626" s="1">
        <v>329.0</v>
      </c>
      <c r="D626" s="1">
        <v>0.0</v>
      </c>
      <c r="E626" s="1"/>
      <c r="F626" s="1" t="s">
        <v>26</v>
      </c>
      <c r="G626" s="1" t="s">
        <v>27</v>
      </c>
      <c r="H626" s="1" t="s">
        <v>6207</v>
      </c>
      <c r="I626" s="1" t="s">
        <v>6208</v>
      </c>
      <c r="J626" s="1" t="s">
        <v>6208</v>
      </c>
      <c r="K626" s="1"/>
      <c r="L626" s="1">
        <v>-4.0</v>
      </c>
      <c r="M626" s="1"/>
      <c r="N626" s="1">
        <v>10.1743</v>
      </c>
      <c r="O626" s="1" t="s">
        <v>4125</v>
      </c>
      <c r="P626" s="1" t="s">
        <v>4267</v>
      </c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ht="15.75" hidden="1" customHeight="1">
      <c r="A627" s="1" t="s">
        <v>16</v>
      </c>
      <c r="B627" s="1" t="s">
        <v>17</v>
      </c>
      <c r="C627" s="1">
        <v>59.0</v>
      </c>
      <c r="D627" s="1">
        <v>0.0</v>
      </c>
      <c r="E627" s="1"/>
      <c r="F627" s="1" t="s">
        <v>18</v>
      </c>
      <c r="G627" s="1" t="s">
        <v>19</v>
      </c>
      <c r="H627" s="1" t="s">
        <v>6209</v>
      </c>
      <c r="I627" s="1" t="s">
        <v>6210</v>
      </c>
      <c r="J627" s="1" t="s">
        <v>6210</v>
      </c>
      <c r="K627" s="1"/>
      <c r="L627" s="1">
        <v>-2.0</v>
      </c>
      <c r="M627" s="1"/>
      <c r="N627" s="1">
        <v>2.289083333333333</v>
      </c>
      <c r="O627" s="1" t="s">
        <v>22</v>
      </c>
      <c r="P627" s="1" t="s">
        <v>6211</v>
      </c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ht="15.75" hidden="1" customHeight="1">
      <c r="A628" s="1" t="s">
        <v>24</v>
      </c>
      <c r="B628" s="1" t="s">
        <v>17</v>
      </c>
      <c r="C628" s="1">
        <v>394.0</v>
      </c>
      <c r="D628" s="1">
        <v>0.0</v>
      </c>
      <c r="E628" s="1" t="s">
        <v>6212</v>
      </c>
      <c r="F628" s="1" t="s">
        <v>26</v>
      </c>
      <c r="G628" s="1" t="s">
        <v>27</v>
      </c>
      <c r="H628" s="1" t="s">
        <v>6213</v>
      </c>
      <c r="I628" s="1" t="s">
        <v>6214</v>
      </c>
      <c r="J628" s="1" t="s">
        <v>6214</v>
      </c>
      <c r="K628" s="1"/>
      <c r="L628" s="1">
        <v>-4.0</v>
      </c>
      <c r="M628" s="1"/>
      <c r="N628" s="1">
        <v>10.438883333333333</v>
      </c>
      <c r="O628" s="1" t="s">
        <v>4125</v>
      </c>
      <c r="P628" s="1" t="s">
        <v>6215</v>
      </c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ht="15.75" hidden="1" customHeight="1">
      <c r="A629" s="1" t="s">
        <v>57</v>
      </c>
      <c r="B629" s="1" t="s">
        <v>17</v>
      </c>
      <c r="C629" s="2">
        <v>630.0</v>
      </c>
      <c r="D629" s="1">
        <v>0.0</v>
      </c>
      <c r="E629" s="1" t="s">
        <v>58</v>
      </c>
      <c r="F629" s="1" t="s">
        <v>26</v>
      </c>
      <c r="G629" s="1" t="s">
        <v>27</v>
      </c>
      <c r="H629" s="1" t="s">
        <v>6216</v>
      </c>
      <c r="I629" s="1" t="s">
        <v>6217</v>
      </c>
      <c r="J629" s="1" t="s">
        <v>6217</v>
      </c>
      <c r="K629" s="1"/>
      <c r="L629" s="1">
        <v>-9.0</v>
      </c>
      <c r="M629" s="1"/>
      <c r="N629" s="1">
        <v>10.043766666666667</v>
      </c>
      <c r="O629" s="1" t="s">
        <v>4125</v>
      </c>
      <c r="P629" s="1" t="s">
        <v>6218</v>
      </c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ht="15.75" hidden="1" customHeight="1">
      <c r="A630" s="1" t="s">
        <v>57</v>
      </c>
      <c r="B630" s="1" t="s">
        <v>17</v>
      </c>
      <c r="C630" s="1">
        <v>249.0</v>
      </c>
      <c r="D630" s="1">
        <v>0.0</v>
      </c>
      <c r="E630" s="1" t="s">
        <v>58</v>
      </c>
      <c r="F630" s="1" t="s">
        <v>26</v>
      </c>
      <c r="G630" s="1" t="s">
        <v>27</v>
      </c>
      <c r="H630" s="1" t="s">
        <v>6219</v>
      </c>
      <c r="I630" s="1" t="s">
        <v>6220</v>
      </c>
      <c r="J630" s="1" t="s">
        <v>6220</v>
      </c>
      <c r="K630" s="1"/>
      <c r="L630" s="1">
        <v>-9.0</v>
      </c>
      <c r="M630" s="1"/>
      <c r="N630" s="1">
        <v>5.44305</v>
      </c>
      <c r="O630" s="1" t="s">
        <v>4125</v>
      </c>
      <c r="P630" s="1" t="s">
        <v>6221</v>
      </c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ht="15.75" customHeight="1">
      <c r="A631" s="1" t="s">
        <v>57</v>
      </c>
      <c r="B631" s="1" t="s">
        <v>17</v>
      </c>
      <c r="C631" s="1">
        <v>324.0</v>
      </c>
      <c r="D631" s="1">
        <v>0.0</v>
      </c>
      <c r="E631" s="1" t="s">
        <v>58</v>
      </c>
      <c r="F631" s="1" t="s">
        <v>26</v>
      </c>
      <c r="G631" s="1" t="s">
        <v>27</v>
      </c>
      <c r="H631" s="1" t="s">
        <v>6222</v>
      </c>
      <c r="I631" s="1" t="s">
        <v>6223</v>
      </c>
      <c r="J631" s="1" t="s">
        <v>6223</v>
      </c>
      <c r="K631" s="1"/>
      <c r="L631" s="1">
        <v>-6.0</v>
      </c>
      <c r="M631" s="1"/>
      <c r="N631" s="1">
        <v>8.80525</v>
      </c>
      <c r="O631" s="1" t="s">
        <v>4125</v>
      </c>
      <c r="P631" s="1" t="s">
        <v>6224</v>
      </c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ht="15.75" hidden="1" customHeight="1">
      <c r="A632" s="1" t="s">
        <v>41</v>
      </c>
      <c r="B632" s="1" t="s">
        <v>17</v>
      </c>
      <c r="C632" s="1">
        <v>329.0</v>
      </c>
      <c r="D632" s="1">
        <v>0.0</v>
      </c>
      <c r="E632" s="1"/>
      <c r="F632" s="1" t="s">
        <v>26</v>
      </c>
      <c r="G632" s="1" t="s">
        <v>27</v>
      </c>
      <c r="H632" s="1" t="s">
        <v>6225</v>
      </c>
      <c r="I632" s="1" t="s">
        <v>6226</v>
      </c>
      <c r="J632" s="1" t="s">
        <v>6226</v>
      </c>
      <c r="K632" s="1"/>
      <c r="L632" s="1">
        <v>-7.0</v>
      </c>
      <c r="M632" s="1"/>
      <c r="N632" s="1">
        <v>7.436133333333333</v>
      </c>
      <c r="O632" s="1" t="s">
        <v>4125</v>
      </c>
      <c r="P632" s="1" t="s">
        <v>6227</v>
      </c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ht="15.75" customHeight="1">
      <c r="A633" s="1" t="s">
        <v>57</v>
      </c>
      <c r="B633" s="1" t="s">
        <v>17</v>
      </c>
      <c r="C633" s="1">
        <v>771.0</v>
      </c>
      <c r="D633" s="1">
        <v>0.0</v>
      </c>
      <c r="E633" s="1" t="s">
        <v>58</v>
      </c>
      <c r="F633" s="1" t="s">
        <v>26</v>
      </c>
      <c r="G633" s="1" t="s">
        <v>27</v>
      </c>
      <c r="H633" s="1" t="s">
        <v>6228</v>
      </c>
      <c r="I633" s="1" t="s">
        <v>6229</v>
      </c>
      <c r="J633" s="1" t="s">
        <v>6229</v>
      </c>
      <c r="K633" s="1"/>
      <c r="L633" s="1">
        <v>0.0</v>
      </c>
      <c r="M633" s="1"/>
      <c r="N633" s="1">
        <v>20.1463</v>
      </c>
      <c r="O633" s="1" t="s">
        <v>4125</v>
      </c>
      <c r="P633" s="1" t="s">
        <v>6230</v>
      </c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ht="15.75" hidden="1" customHeight="1">
      <c r="A634" s="1" t="s">
        <v>57</v>
      </c>
      <c r="B634" s="1" t="s">
        <v>17</v>
      </c>
      <c r="C634" s="1">
        <v>919.0</v>
      </c>
      <c r="D634" s="1">
        <v>0.0</v>
      </c>
      <c r="E634" s="1" t="s">
        <v>58</v>
      </c>
      <c r="F634" s="1" t="s">
        <v>26</v>
      </c>
      <c r="G634" s="1" t="s">
        <v>27</v>
      </c>
      <c r="H634" s="1" t="s">
        <v>6231</v>
      </c>
      <c r="I634" s="1" t="s">
        <v>6232</v>
      </c>
      <c r="J634" s="1" t="s">
        <v>6232</v>
      </c>
      <c r="K634" s="1"/>
      <c r="L634" s="1">
        <v>-9.0</v>
      </c>
      <c r="M634" s="1"/>
      <c r="N634" s="1">
        <v>10.876983333333333</v>
      </c>
      <c r="O634" s="1" t="s">
        <v>4125</v>
      </c>
      <c r="P634" s="1" t="s">
        <v>6233</v>
      </c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ht="15.75" hidden="1" customHeight="1">
      <c r="A635" s="1" t="s">
        <v>57</v>
      </c>
      <c r="B635" s="1" t="s">
        <v>17</v>
      </c>
      <c r="C635" s="1">
        <v>394.0</v>
      </c>
      <c r="D635" s="1">
        <v>0.0</v>
      </c>
      <c r="E635" s="1" t="s">
        <v>58</v>
      </c>
      <c r="F635" s="1" t="s">
        <v>26</v>
      </c>
      <c r="G635" s="1" t="s">
        <v>27</v>
      </c>
      <c r="H635" s="1" t="s">
        <v>6234</v>
      </c>
      <c r="I635" s="1" t="s">
        <v>6235</v>
      </c>
      <c r="J635" s="1" t="s">
        <v>6235</v>
      </c>
      <c r="K635" s="1"/>
      <c r="L635" s="1">
        <v>-5.0</v>
      </c>
      <c r="M635" s="1"/>
      <c r="N635" s="1">
        <v>9.836233333333332</v>
      </c>
      <c r="O635" s="1" t="s">
        <v>4125</v>
      </c>
      <c r="P635" s="1" t="s">
        <v>4768</v>
      </c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ht="15.75" hidden="1" customHeight="1">
      <c r="A636" s="1" t="s">
        <v>32</v>
      </c>
      <c r="B636" s="1" t="s">
        <v>17</v>
      </c>
      <c r="C636" s="1">
        <v>534.0</v>
      </c>
      <c r="D636" s="1">
        <v>124.0</v>
      </c>
      <c r="E636" s="1"/>
      <c r="F636" s="1" t="s">
        <v>18</v>
      </c>
      <c r="G636" s="1" t="s">
        <v>27</v>
      </c>
      <c r="H636" s="1" t="s">
        <v>6236</v>
      </c>
      <c r="I636" s="1" t="s">
        <v>6237</v>
      </c>
      <c r="J636" s="1" t="s">
        <v>6237</v>
      </c>
      <c r="K636" s="1"/>
      <c r="L636" s="1">
        <v>-15.0</v>
      </c>
      <c r="M636" s="1"/>
      <c r="N636" s="1">
        <v>9.250033333333333</v>
      </c>
      <c r="O636" s="1" t="s">
        <v>4121</v>
      </c>
      <c r="P636" s="1" t="s">
        <v>6238</v>
      </c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ht="15.75" customHeight="1">
      <c r="A637" s="1" t="s">
        <v>57</v>
      </c>
      <c r="B637" s="1" t="s">
        <v>17</v>
      </c>
      <c r="C637" s="1">
        <v>458.0</v>
      </c>
      <c r="D637" s="1">
        <v>0.0</v>
      </c>
      <c r="E637" s="1" t="s">
        <v>58</v>
      </c>
      <c r="F637" s="1" t="s">
        <v>26</v>
      </c>
      <c r="G637" s="1" t="s">
        <v>27</v>
      </c>
      <c r="H637" s="1" t="s">
        <v>6239</v>
      </c>
      <c r="I637" s="1" t="s">
        <v>6240</v>
      </c>
      <c r="J637" s="1" t="s">
        <v>6240</v>
      </c>
      <c r="K637" s="1"/>
      <c r="L637" s="1">
        <v>-1.0</v>
      </c>
      <c r="M637" s="1"/>
      <c r="N637" s="1">
        <v>13.112366666666667</v>
      </c>
      <c r="O637" s="1" t="s">
        <v>4125</v>
      </c>
      <c r="P637" s="1" t="s">
        <v>6241</v>
      </c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ht="15.75" hidden="1" customHeight="1">
      <c r="A638" s="1" t="s">
        <v>32</v>
      </c>
      <c r="B638" s="2" t="s">
        <v>17</v>
      </c>
      <c r="C638" s="1">
        <v>567.0</v>
      </c>
      <c r="D638" s="1">
        <v>0.0</v>
      </c>
      <c r="E638" s="1" t="s">
        <v>6197</v>
      </c>
      <c r="F638" s="1" t="s">
        <v>66</v>
      </c>
      <c r="G638" s="1" t="s">
        <v>27</v>
      </c>
      <c r="H638" s="1" t="s">
        <v>6242</v>
      </c>
      <c r="I638" s="1" t="s">
        <v>6243</v>
      </c>
      <c r="J638" s="1" t="s">
        <v>6244</v>
      </c>
      <c r="K638" s="1" t="s">
        <v>6245</v>
      </c>
      <c r="L638" s="1">
        <v>-15.0</v>
      </c>
      <c r="M638" s="1">
        <v>0.007716666666666667</v>
      </c>
      <c r="N638" s="1">
        <v>8.118866666666667</v>
      </c>
      <c r="O638" s="1" t="s">
        <v>4121</v>
      </c>
      <c r="P638" s="1" t="s">
        <v>6246</v>
      </c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ht="15.75" customHeight="1">
      <c r="A639" s="1" t="s">
        <v>57</v>
      </c>
      <c r="B639" s="1" t="s">
        <v>17</v>
      </c>
      <c r="C639" s="1">
        <v>264.0</v>
      </c>
      <c r="D639" s="1">
        <v>0.0</v>
      </c>
      <c r="E639" s="1" t="s">
        <v>58</v>
      </c>
      <c r="F639" s="1" t="s">
        <v>26</v>
      </c>
      <c r="G639" s="1" t="s">
        <v>27</v>
      </c>
      <c r="H639" s="1" t="s">
        <v>6247</v>
      </c>
      <c r="I639" s="1" t="s">
        <v>6248</v>
      </c>
      <c r="J639" s="1" t="s">
        <v>6248</v>
      </c>
      <c r="K639" s="1"/>
      <c r="L639" s="1">
        <v>-7.0</v>
      </c>
      <c r="M639" s="1"/>
      <c r="N639" s="1">
        <v>7.433283333333334</v>
      </c>
      <c r="O639" s="1" t="s">
        <v>4125</v>
      </c>
      <c r="P639" s="1" t="s">
        <v>6168</v>
      </c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ht="15.75" hidden="1" customHeight="1">
      <c r="A640" s="1" t="s">
        <v>41</v>
      </c>
      <c r="B640" s="1" t="s">
        <v>17</v>
      </c>
      <c r="C640" s="1">
        <v>379.0</v>
      </c>
      <c r="D640" s="1">
        <v>0.0</v>
      </c>
      <c r="E640" s="1"/>
      <c r="F640" s="1" t="s">
        <v>26</v>
      </c>
      <c r="G640" s="1" t="s">
        <v>27</v>
      </c>
      <c r="H640" s="1" t="s">
        <v>6249</v>
      </c>
      <c r="I640" s="1" t="s">
        <v>6250</v>
      </c>
      <c r="J640" s="1" t="s">
        <v>6250</v>
      </c>
      <c r="K640" s="1"/>
      <c r="L640" s="1">
        <v>-6.0</v>
      </c>
      <c r="M640" s="1"/>
      <c r="N640" s="1">
        <v>8.305233333333334</v>
      </c>
      <c r="O640" s="1" t="s">
        <v>4125</v>
      </c>
      <c r="P640" s="1" t="s">
        <v>6251</v>
      </c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ht="15.75" hidden="1" customHeight="1">
      <c r="A641" s="1" t="s">
        <v>41</v>
      </c>
      <c r="B641" s="1" t="s">
        <v>17</v>
      </c>
      <c r="C641" s="1">
        <v>264.0</v>
      </c>
      <c r="D641" s="1">
        <v>0.0</v>
      </c>
      <c r="E641" s="1"/>
      <c r="F641" s="1" t="s">
        <v>26</v>
      </c>
      <c r="G641" s="1" t="s">
        <v>27</v>
      </c>
      <c r="H641" s="1" t="s">
        <v>6252</v>
      </c>
      <c r="I641" s="1" t="s">
        <v>6253</v>
      </c>
      <c r="J641" s="1" t="s">
        <v>6253</v>
      </c>
      <c r="K641" s="1"/>
      <c r="L641" s="1">
        <v>-9.0</v>
      </c>
      <c r="M641" s="1"/>
      <c r="N641" s="1">
        <v>5.402283333333333</v>
      </c>
      <c r="O641" s="1" t="s">
        <v>4125</v>
      </c>
      <c r="P641" s="1" t="s">
        <v>5304</v>
      </c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ht="15.75" hidden="1" customHeight="1">
      <c r="A642" s="1" t="s">
        <v>41</v>
      </c>
      <c r="B642" s="1" t="s">
        <v>17</v>
      </c>
      <c r="C642" s="1">
        <v>676.0</v>
      </c>
      <c r="D642" s="1">
        <v>0.0</v>
      </c>
      <c r="E642" s="1"/>
      <c r="F642" s="1" t="s">
        <v>26</v>
      </c>
      <c r="G642" s="1" t="s">
        <v>19</v>
      </c>
      <c r="H642" s="1" t="s">
        <v>6254</v>
      </c>
      <c r="I642" s="1" t="s">
        <v>6255</v>
      </c>
      <c r="J642" s="1" t="s">
        <v>6255</v>
      </c>
      <c r="K642" s="1"/>
      <c r="L642" s="1">
        <v>-13.0</v>
      </c>
      <c r="M642" s="1"/>
      <c r="N642" s="1">
        <v>6.752316666666666</v>
      </c>
      <c r="O642" s="1" t="s">
        <v>4125</v>
      </c>
      <c r="P642" s="1" t="s">
        <v>6256</v>
      </c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ht="15.75" customHeight="1">
      <c r="A643" s="1" t="s">
        <v>57</v>
      </c>
      <c r="B643" s="1" t="s">
        <v>17</v>
      </c>
      <c r="C643" s="1">
        <v>264.0</v>
      </c>
      <c r="D643" s="1">
        <v>0.0</v>
      </c>
      <c r="E643" s="1" t="s">
        <v>58</v>
      </c>
      <c r="F643" s="1" t="s">
        <v>26</v>
      </c>
      <c r="G643" s="1" t="s">
        <v>27</v>
      </c>
      <c r="H643" s="1" t="s">
        <v>6257</v>
      </c>
      <c r="I643" s="1" t="s">
        <v>6258</v>
      </c>
      <c r="J643" s="1" t="s">
        <v>6258</v>
      </c>
      <c r="K643" s="1"/>
      <c r="L643" s="1">
        <v>-11.0</v>
      </c>
      <c r="M643" s="1"/>
      <c r="N643" s="1">
        <v>3.81475</v>
      </c>
      <c r="O643" s="1" t="s">
        <v>4125</v>
      </c>
      <c r="P643" s="1" t="s">
        <v>5424</v>
      </c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ht="15.75" hidden="1" customHeight="1">
      <c r="A644" s="1" t="s">
        <v>32</v>
      </c>
      <c r="B644" s="1" t="s">
        <v>17</v>
      </c>
      <c r="C644" s="1">
        <v>447.0</v>
      </c>
      <c r="D644" s="1">
        <v>0.0</v>
      </c>
      <c r="E644" s="1" t="s">
        <v>6197</v>
      </c>
      <c r="F644" s="1" t="s">
        <v>66</v>
      </c>
      <c r="G644" s="1" t="s">
        <v>27</v>
      </c>
      <c r="H644" s="1" t="s">
        <v>6259</v>
      </c>
      <c r="I644" s="1" t="s">
        <v>6260</v>
      </c>
      <c r="J644" s="1" t="s">
        <v>6261</v>
      </c>
      <c r="K644" s="1" t="s">
        <v>6262</v>
      </c>
      <c r="L644" s="1">
        <v>-11.0</v>
      </c>
      <c r="M644" s="1">
        <v>0.010333333333333333</v>
      </c>
      <c r="N644" s="1">
        <v>6.19475</v>
      </c>
      <c r="O644" s="1" t="s">
        <v>4121</v>
      </c>
      <c r="P644" s="1" t="s">
        <v>6263</v>
      </c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ht="15.75" hidden="1" customHeight="1">
      <c r="A645" s="1" t="s">
        <v>41</v>
      </c>
      <c r="B645" s="1" t="s">
        <v>88</v>
      </c>
      <c r="C645" s="1">
        <v>705.0</v>
      </c>
      <c r="D645" s="1">
        <v>0.0</v>
      </c>
      <c r="E645" s="1"/>
      <c r="F645" s="1" t="s">
        <v>26</v>
      </c>
      <c r="G645" s="1" t="s">
        <v>27</v>
      </c>
      <c r="H645" s="1" t="s">
        <v>6264</v>
      </c>
      <c r="I645" s="1" t="s">
        <v>6265</v>
      </c>
      <c r="J645" s="1" t="s">
        <v>6265</v>
      </c>
      <c r="K645" s="1"/>
      <c r="L645" s="1">
        <v>-3.0</v>
      </c>
      <c r="M645" s="1"/>
      <c r="N645" s="1">
        <v>16.5068</v>
      </c>
      <c r="O645" s="1" t="s">
        <v>4125</v>
      </c>
      <c r="P645" s="1" t="s">
        <v>6266</v>
      </c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ht="15.75" hidden="1" customHeight="1">
      <c r="A646" s="1" t="s">
        <v>32</v>
      </c>
      <c r="B646" s="1" t="s">
        <v>17</v>
      </c>
      <c r="C646" s="1">
        <v>458.0</v>
      </c>
      <c r="D646" s="1">
        <v>0.0</v>
      </c>
      <c r="E646" s="1" t="s">
        <v>6197</v>
      </c>
      <c r="F646" s="1" t="s">
        <v>66</v>
      </c>
      <c r="G646" s="1" t="s">
        <v>19</v>
      </c>
      <c r="H646" s="1" t="s">
        <v>6267</v>
      </c>
      <c r="I646" s="1" t="s">
        <v>6268</v>
      </c>
      <c r="J646" s="1" t="s">
        <v>6269</v>
      </c>
      <c r="K646" s="1" t="s">
        <v>6270</v>
      </c>
      <c r="L646" s="1">
        <v>11.0</v>
      </c>
      <c r="M646" s="1">
        <v>0.0077</v>
      </c>
      <c r="N646" s="1">
        <v>24.797533333333334</v>
      </c>
      <c r="O646" s="1" t="s">
        <v>4121</v>
      </c>
      <c r="P646" s="1" t="s">
        <v>6271</v>
      </c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ht="15.75" hidden="1" customHeight="1">
      <c r="A647" s="1" t="s">
        <v>41</v>
      </c>
      <c r="B647" s="1" t="s">
        <v>88</v>
      </c>
      <c r="C647" s="1">
        <v>585.0</v>
      </c>
      <c r="D647" s="1">
        <v>0.0</v>
      </c>
      <c r="E647" s="1"/>
      <c r="F647" s="1" t="s">
        <v>26</v>
      </c>
      <c r="G647" s="1" t="s">
        <v>27</v>
      </c>
      <c r="H647" s="1" t="s">
        <v>6272</v>
      </c>
      <c r="I647" s="1" t="s">
        <v>6273</v>
      </c>
      <c r="J647" s="1" t="s">
        <v>6273</v>
      </c>
      <c r="K647" s="1"/>
      <c r="L647" s="1">
        <v>-5.0</v>
      </c>
      <c r="M647" s="1"/>
      <c r="N647" s="1">
        <v>14.40685</v>
      </c>
      <c r="O647" s="1" t="s">
        <v>4125</v>
      </c>
      <c r="P647" s="1" t="s">
        <v>6274</v>
      </c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ht="15.75" hidden="1" customHeight="1">
      <c r="A648" s="1" t="s">
        <v>32</v>
      </c>
      <c r="B648" s="1" t="s">
        <v>17</v>
      </c>
      <c r="C648" s="2">
        <v>604.0</v>
      </c>
      <c r="D648" s="1">
        <v>0.0</v>
      </c>
      <c r="E648" s="1" t="s">
        <v>6197</v>
      </c>
      <c r="F648" s="1" t="s">
        <v>66</v>
      </c>
      <c r="G648" s="1" t="s">
        <v>19</v>
      </c>
      <c r="H648" s="1" t="s">
        <v>6275</v>
      </c>
      <c r="I648" s="1" t="s">
        <v>6276</v>
      </c>
      <c r="J648" s="1" t="s">
        <v>6277</v>
      </c>
      <c r="K648" s="1" t="s">
        <v>6278</v>
      </c>
      <c r="L648" s="1">
        <v>4.0</v>
      </c>
      <c r="M648" s="1">
        <v>0.006516666666666666</v>
      </c>
      <c r="N648" s="1">
        <v>27.264016666666667</v>
      </c>
      <c r="O648" s="1" t="s">
        <v>4121</v>
      </c>
      <c r="P648" s="1" t="s">
        <v>6279</v>
      </c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ht="15.75" hidden="1" customHeight="1">
      <c r="A649" s="1" t="s">
        <v>57</v>
      </c>
      <c r="B649" s="1" t="s">
        <v>17</v>
      </c>
      <c r="C649" s="1">
        <v>566.0</v>
      </c>
      <c r="D649" s="1">
        <v>0.0</v>
      </c>
      <c r="E649" s="1" t="s">
        <v>58</v>
      </c>
      <c r="F649" s="1" t="s">
        <v>26</v>
      </c>
      <c r="G649" s="1" t="s">
        <v>27</v>
      </c>
      <c r="H649" s="1" t="s">
        <v>6280</v>
      </c>
      <c r="I649" s="1" t="s">
        <v>6281</v>
      </c>
      <c r="J649" s="1" t="s">
        <v>6281</v>
      </c>
      <c r="K649" s="1"/>
      <c r="L649" s="1">
        <v>-1.0</v>
      </c>
      <c r="M649" s="1"/>
      <c r="N649" s="1">
        <v>18.230266666666665</v>
      </c>
      <c r="O649" s="1" t="s">
        <v>4125</v>
      </c>
      <c r="P649" s="1" t="s">
        <v>6282</v>
      </c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ht="15.75" hidden="1" customHeight="1">
      <c r="A650" s="1" t="s">
        <v>32</v>
      </c>
      <c r="B650" s="1" t="s">
        <v>17</v>
      </c>
      <c r="C650" s="1">
        <v>474.0</v>
      </c>
      <c r="D650" s="1">
        <v>24.0</v>
      </c>
      <c r="E650" s="1" t="s">
        <v>6197</v>
      </c>
      <c r="F650" s="1" t="s">
        <v>66</v>
      </c>
      <c r="G650" s="1" t="s">
        <v>27</v>
      </c>
      <c r="H650" s="1" t="s">
        <v>6283</v>
      </c>
      <c r="I650" s="1" t="s">
        <v>6284</v>
      </c>
      <c r="J650" s="1" t="s">
        <v>6285</v>
      </c>
      <c r="K650" s="1" t="s">
        <v>6286</v>
      </c>
      <c r="L650" s="1">
        <v>-18.0</v>
      </c>
      <c r="M650" s="1">
        <v>0.005633333333333333</v>
      </c>
      <c r="N650" s="1">
        <v>6.63465</v>
      </c>
      <c r="O650" s="1" t="s">
        <v>4121</v>
      </c>
      <c r="P650" s="1" t="s">
        <v>6287</v>
      </c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ht="15.75" hidden="1" customHeight="1">
      <c r="A651" s="1" t="s">
        <v>57</v>
      </c>
      <c r="B651" s="1" t="s">
        <v>17</v>
      </c>
      <c r="C651" s="1">
        <v>488.0</v>
      </c>
      <c r="D651" s="1">
        <v>0.0</v>
      </c>
      <c r="E651" s="1" t="s">
        <v>58</v>
      </c>
      <c r="F651" s="1" t="s">
        <v>26</v>
      </c>
      <c r="G651" s="1" t="s">
        <v>27</v>
      </c>
      <c r="H651" s="1" t="s">
        <v>6288</v>
      </c>
      <c r="I651" s="1" t="s">
        <v>6289</v>
      </c>
      <c r="J651" s="1" t="s">
        <v>6289</v>
      </c>
      <c r="K651" s="1"/>
      <c r="L651" s="1">
        <v>2.0</v>
      </c>
      <c r="M651" s="1"/>
      <c r="N651" s="1">
        <v>18.981483333333333</v>
      </c>
      <c r="O651" s="1" t="s">
        <v>4125</v>
      </c>
      <c r="P651" s="1" t="s">
        <v>6290</v>
      </c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ht="15.75" hidden="1" customHeight="1">
      <c r="A652" s="1" t="s">
        <v>32</v>
      </c>
      <c r="B652" s="1" t="s">
        <v>17</v>
      </c>
      <c r="C652" s="1">
        <v>423.0</v>
      </c>
      <c r="D652" s="1">
        <v>0.0</v>
      </c>
      <c r="E652" s="1" t="s">
        <v>6197</v>
      </c>
      <c r="F652" s="1" t="s">
        <v>66</v>
      </c>
      <c r="G652" s="1" t="s">
        <v>27</v>
      </c>
      <c r="H652" s="1" t="s">
        <v>6291</v>
      </c>
      <c r="I652" s="1" t="s">
        <v>6292</v>
      </c>
      <c r="J652" s="1" t="s">
        <v>6293</v>
      </c>
      <c r="K652" s="1" t="s">
        <v>6294</v>
      </c>
      <c r="L652" s="1">
        <v>1.0</v>
      </c>
      <c r="M652" s="1">
        <v>0.018316666666666665</v>
      </c>
      <c r="N652" s="1">
        <v>8.404716666666667</v>
      </c>
      <c r="O652" s="1" t="s">
        <v>4121</v>
      </c>
      <c r="P652" s="1" t="s">
        <v>6295</v>
      </c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ht="15.75" hidden="1" customHeight="1">
      <c r="A653" s="1" t="s">
        <v>32</v>
      </c>
      <c r="B653" s="1" t="s">
        <v>17</v>
      </c>
      <c r="C653" s="1">
        <v>358.0</v>
      </c>
      <c r="D653" s="1">
        <v>0.0</v>
      </c>
      <c r="E653" s="1" t="s">
        <v>6197</v>
      </c>
      <c r="F653" s="1" t="s">
        <v>66</v>
      </c>
      <c r="G653" s="1" t="s">
        <v>27</v>
      </c>
      <c r="H653" s="1" t="s">
        <v>6296</v>
      </c>
      <c r="I653" s="1" t="s">
        <v>6297</v>
      </c>
      <c r="J653" s="1" t="s">
        <v>6298</v>
      </c>
      <c r="K653" s="1" t="s">
        <v>6299</v>
      </c>
      <c r="L653" s="1">
        <v>-10.0</v>
      </c>
      <c r="M653" s="1">
        <v>0.012866666666666667</v>
      </c>
      <c r="N653" s="1">
        <v>5.937266666666667</v>
      </c>
      <c r="O653" s="1" t="s">
        <v>4121</v>
      </c>
      <c r="P653" s="1" t="s">
        <v>4122</v>
      </c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ht="15.75" hidden="1" customHeight="1">
      <c r="A654" s="1" t="s">
        <v>57</v>
      </c>
      <c r="B654" s="1" t="s">
        <v>17</v>
      </c>
      <c r="C654" s="1">
        <v>394.0</v>
      </c>
      <c r="D654" s="1">
        <v>0.0</v>
      </c>
      <c r="E654" s="1" t="s">
        <v>58</v>
      </c>
      <c r="F654" s="1" t="s">
        <v>26</v>
      </c>
      <c r="G654" s="1" t="s">
        <v>27</v>
      </c>
      <c r="H654" s="1" t="s">
        <v>6300</v>
      </c>
      <c r="I654" s="1" t="s">
        <v>6301</v>
      </c>
      <c r="J654" s="1" t="s">
        <v>6301</v>
      </c>
      <c r="K654" s="1"/>
      <c r="L654" s="1">
        <v>4.0</v>
      </c>
      <c r="M654" s="1"/>
      <c r="N654" s="1">
        <v>23.001916666666666</v>
      </c>
      <c r="O654" s="1" t="s">
        <v>4125</v>
      </c>
      <c r="P654" s="1" t="s">
        <v>6302</v>
      </c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ht="15.75" customHeight="1">
      <c r="A655" s="1" t="s">
        <v>57</v>
      </c>
      <c r="B655" s="1" t="s">
        <v>17</v>
      </c>
      <c r="C655" s="1">
        <v>872.0</v>
      </c>
      <c r="D655" s="1">
        <v>0.0</v>
      </c>
      <c r="E655" s="1" t="s">
        <v>58</v>
      </c>
      <c r="F655" s="1" t="s">
        <v>26</v>
      </c>
      <c r="G655" s="1" t="s">
        <v>27</v>
      </c>
      <c r="H655" s="1" t="s">
        <v>6303</v>
      </c>
      <c r="I655" s="1" t="s">
        <v>6304</v>
      </c>
      <c r="J655" s="1" t="s">
        <v>6304</v>
      </c>
      <c r="K655" s="1"/>
      <c r="L655" s="1">
        <v>0.0</v>
      </c>
      <c r="M655" s="1"/>
      <c r="N655" s="1">
        <v>20.183033333333334</v>
      </c>
      <c r="O655" s="1" t="s">
        <v>4125</v>
      </c>
      <c r="P655" s="1" t="s">
        <v>6305</v>
      </c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ht="15.75" hidden="1" customHeight="1">
      <c r="A656" s="1" t="s">
        <v>32</v>
      </c>
      <c r="B656" s="1" t="s">
        <v>17</v>
      </c>
      <c r="C656" s="1">
        <v>285.0</v>
      </c>
      <c r="D656" s="1">
        <v>89.0</v>
      </c>
      <c r="E656" s="1"/>
      <c r="F656" s="1" t="s">
        <v>18</v>
      </c>
      <c r="G656" s="1" t="s">
        <v>27</v>
      </c>
      <c r="H656" s="1" t="s">
        <v>6306</v>
      </c>
      <c r="I656" s="1" t="s">
        <v>6307</v>
      </c>
      <c r="J656" s="1" t="s">
        <v>6307</v>
      </c>
      <c r="K656" s="1"/>
      <c r="L656" s="1">
        <v>-1.0</v>
      </c>
      <c r="M656" s="1"/>
      <c r="N656" s="1">
        <v>18.18325</v>
      </c>
      <c r="O656" s="1" t="s">
        <v>4121</v>
      </c>
      <c r="P656" s="1" t="s">
        <v>5369</v>
      </c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ht="15.75" hidden="1" customHeight="1">
      <c r="A657" s="1" t="s">
        <v>41</v>
      </c>
      <c r="B657" s="1" t="s">
        <v>88</v>
      </c>
      <c r="C657" s="1">
        <v>1596.0</v>
      </c>
      <c r="D657" s="1">
        <v>0.0</v>
      </c>
      <c r="E657" s="1"/>
      <c r="F657" s="1" t="s">
        <v>26</v>
      </c>
      <c r="G657" s="1" t="s">
        <v>27</v>
      </c>
      <c r="H657" s="1" t="s">
        <v>6308</v>
      </c>
      <c r="I657" s="1" t="s">
        <v>6309</v>
      </c>
      <c r="J657" s="1" t="s">
        <v>6309</v>
      </c>
      <c r="K657" s="1"/>
      <c r="L657" s="1">
        <v>-3.0</v>
      </c>
      <c r="M657" s="1"/>
      <c r="N657" s="1">
        <v>16.679766666666666</v>
      </c>
      <c r="O657" s="1" t="s">
        <v>4125</v>
      </c>
      <c r="P657" s="1" t="s">
        <v>6310</v>
      </c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ht="15.75" hidden="1" customHeight="1">
      <c r="A658" s="1" t="s">
        <v>57</v>
      </c>
      <c r="B658" s="1" t="s">
        <v>17</v>
      </c>
      <c r="C658" s="1">
        <v>329.0</v>
      </c>
      <c r="D658" s="1">
        <v>0.0</v>
      </c>
      <c r="E658" s="1" t="s">
        <v>58</v>
      </c>
      <c r="F658" s="1" t="s">
        <v>26</v>
      </c>
      <c r="G658" s="1" t="s">
        <v>27</v>
      </c>
      <c r="H658" s="1" t="s">
        <v>6311</v>
      </c>
      <c r="I658" s="1" t="s">
        <v>6312</v>
      </c>
      <c r="J658" s="1" t="s">
        <v>6312</v>
      </c>
      <c r="K658" s="1"/>
      <c r="L658" s="1">
        <v>-7.0</v>
      </c>
      <c r="M658" s="1"/>
      <c r="N658" s="1">
        <v>7.343333333333334</v>
      </c>
      <c r="O658" s="1" t="s">
        <v>4125</v>
      </c>
      <c r="P658" s="1" t="s">
        <v>6313</v>
      </c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ht="15.75" hidden="1" customHeight="1">
      <c r="A659" s="1" t="s">
        <v>32</v>
      </c>
      <c r="B659" s="1" t="s">
        <v>17</v>
      </c>
      <c r="C659" s="1">
        <v>199.0</v>
      </c>
      <c r="D659" s="1">
        <v>50.0</v>
      </c>
      <c r="E659" s="1"/>
      <c r="F659" s="1" t="s">
        <v>18</v>
      </c>
      <c r="G659" s="1" t="s">
        <v>33</v>
      </c>
      <c r="H659" s="1" t="s">
        <v>6314</v>
      </c>
      <c r="I659" s="1" t="s">
        <v>6315</v>
      </c>
      <c r="J659" s="1" t="s">
        <v>6315</v>
      </c>
      <c r="K659" s="1"/>
      <c r="L659" s="1">
        <v>-13.0</v>
      </c>
      <c r="M659" s="1"/>
      <c r="N659" s="1">
        <v>5.637283333333333</v>
      </c>
      <c r="O659" s="1" t="s">
        <v>4121</v>
      </c>
      <c r="P659" s="1" t="s">
        <v>6316</v>
      </c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ht="15.75" hidden="1" customHeight="1">
      <c r="A660" s="1" t="s">
        <v>41</v>
      </c>
      <c r="B660" s="1" t="s">
        <v>88</v>
      </c>
      <c r="C660" s="1">
        <v>429.0</v>
      </c>
      <c r="D660" s="1">
        <v>0.0</v>
      </c>
      <c r="E660" s="1"/>
      <c r="F660" s="1" t="s">
        <v>26</v>
      </c>
      <c r="G660" s="1" t="s">
        <v>27</v>
      </c>
      <c r="H660" s="1" t="s">
        <v>6317</v>
      </c>
      <c r="I660" s="1" t="s">
        <v>6318</v>
      </c>
      <c r="J660" s="1" t="s">
        <v>6318</v>
      </c>
      <c r="K660" s="1"/>
      <c r="L660" s="1">
        <v>-4.0</v>
      </c>
      <c r="M660" s="1"/>
      <c r="N660" s="1">
        <v>10.432483333333334</v>
      </c>
      <c r="O660" s="1" t="s">
        <v>4125</v>
      </c>
      <c r="P660" s="1" t="s">
        <v>5421</v>
      </c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ht="15.75" hidden="1" customHeight="1">
      <c r="A661" s="1" t="s">
        <v>32</v>
      </c>
      <c r="B661" s="1" t="s">
        <v>17</v>
      </c>
      <c r="C661" s="1">
        <v>444.0</v>
      </c>
      <c r="D661" s="1">
        <v>111.0</v>
      </c>
      <c r="E661" s="1"/>
      <c r="F661" s="1" t="s">
        <v>18</v>
      </c>
      <c r="G661" s="1" t="s">
        <v>27</v>
      </c>
      <c r="H661" s="1" t="s">
        <v>6319</v>
      </c>
      <c r="I661" s="1" t="s">
        <v>6320</v>
      </c>
      <c r="J661" s="1" t="s">
        <v>6320</v>
      </c>
      <c r="K661" s="1"/>
      <c r="L661" s="1">
        <v>-5.0</v>
      </c>
      <c r="M661" s="1"/>
      <c r="N661" s="1">
        <v>13.484983333333334</v>
      </c>
      <c r="O661" s="1" t="s">
        <v>4121</v>
      </c>
      <c r="P661" s="1" t="s">
        <v>6321</v>
      </c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ht="15.75" hidden="1" customHeight="1">
      <c r="A662" s="1" t="s">
        <v>41</v>
      </c>
      <c r="B662" s="1" t="s">
        <v>88</v>
      </c>
      <c r="C662" s="1">
        <v>264.0</v>
      </c>
      <c r="D662" s="1">
        <v>0.0</v>
      </c>
      <c r="E662" s="1"/>
      <c r="F662" s="1" t="s">
        <v>26</v>
      </c>
      <c r="G662" s="1" t="s">
        <v>19</v>
      </c>
      <c r="H662" s="1" t="s">
        <v>6322</v>
      </c>
      <c r="I662" s="1" t="s">
        <v>6323</v>
      </c>
      <c r="J662" s="1" t="s">
        <v>6323</v>
      </c>
      <c r="K662" s="1"/>
      <c r="L662" s="1">
        <v>-1.0</v>
      </c>
      <c r="M662" s="1"/>
      <c r="N662" s="1">
        <v>13.429116666666667</v>
      </c>
      <c r="O662" s="1" t="s">
        <v>4125</v>
      </c>
      <c r="P662" s="1" t="s">
        <v>6324</v>
      </c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ht="15.75" hidden="1" customHeight="1">
      <c r="A663" s="1" t="s">
        <v>41</v>
      </c>
      <c r="B663" s="1" t="s">
        <v>88</v>
      </c>
      <c r="C663" s="1">
        <v>329.0</v>
      </c>
      <c r="D663" s="1">
        <v>0.0</v>
      </c>
      <c r="E663" s="1"/>
      <c r="F663" s="1" t="s">
        <v>26</v>
      </c>
      <c r="G663" s="1" t="s">
        <v>27</v>
      </c>
      <c r="H663" s="1" t="s">
        <v>6325</v>
      </c>
      <c r="I663" s="1" t="s">
        <v>6326</v>
      </c>
      <c r="J663" s="1" t="s">
        <v>6326</v>
      </c>
      <c r="K663" s="1"/>
      <c r="L663" s="1">
        <v>0.0</v>
      </c>
      <c r="M663" s="1"/>
      <c r="N663" s="1">
        <v>14.919566666666666</v>
      </c>
      <c r="O663" s="1" t="s">
        <v>4125</v>
      </c>
      <c r="P663" s="1" t="s">
        <v>6327</v>
      </c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ht="15.75" hidden="1" customHeight="1">
      <c r="A664" s="1" t="s">
        <v>24</v>
      </c>
      <c r="B664" s="1" t="s">
        <v>88</v>
      </c>
      <c r="C664" s="1">
        <v>358.0</v>
      </c>
      <c r="D664" s="1">
        <v>0.0</v>
      </c>
      <c r="E664" s="1" t="s">
        <v>4484</v>
      </c>
      <c r="F664" s="1" t="s">
        <v>26</v>
      </c>
      <c r="G664" s="1" t="s">
        <v>27</v>
      </c>
      <c r="H664" s="1" t="s">
        <v>6328</v>
      </c>
      <c r="I664" s="1" t="s">
        <v>6329</v>
      </c>
      <c r="J664" s="1" t="s">
        <v>6329</v>
      </c>
      <c r="K664" s="1"/>
      <c r="L664" s="1">
        <v>-7.0</v>
      </c>
      <c r="M664" s="1"/>
      <c r="N664" s="1">
        <v>7.482516666666666</v>
      </c>
      <c r="O664" s="1" t="s">
        <v>4125</v>
      </c>
      <c r="P664" s="1" t="s">
        <v>6330</v>
      </c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ht="15.75" hidden="1" customHeight="1">
      <c r="A665" s="1" t="s">
        <v>57</v>
      </c>
      <c r="B665" s="1" t="s">
        <v>17</v>
      </c>
      <c r="C665" s="1">
        <v>299.0</v>
      </c>
      <c r="D665" s="1">
        <v>0.0</v>
      </c>
      <c r="E665" s="1" t="s">
        <v>58</v>
      </c>
      <c r="F665" s="1" t="s">
        <v>26</v>
      </c>
      <c r="G665" s="1" t="s">
        <v>27</v>
      </c>
      <c r="H665" s="1" t="s">
        <v>6331</v>
      </c>
      <c r="I665" s="1" t="s">
        <v>6332</v>
      </c>
      <c r="J665" s="1" t="s">
        <v>6332</v>
      </c>
      <c r="K665" s="1"/>
      <c r="L665" s="1">
        <v>-9.0</v>
      </c>
      <c r="M665" s="1"/>
      <c r="N665" s="1">
        <v>5.167666666666666</v>
      </c>
      <c r="O665" s="1" t="s">
        <v>4125</v>
      </c>
      <c r="P665" s="1" t="s">
        <v>4684</v>
      </c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ht="15.75" customHeight="1">
      <c r="A666" s="1" t="s">
        <v>57</v>
      </c>
      <c r="B666" s="1" t="s">
        <v>17</v>
      </c>
      <c r="C666" s="1">
        <v>650.0</v>
      </c>
      <c r="D666" s="1">
        <v>0.0</v>
      </c>
      <c r="E666" s="1" t="s">
        <v>58</v>
      </c>
      <c r="F666" s="1" t="s">
        <v>26</v>
      </c>
      <c r="G666" s="1" t="s">
        <v>27</v>
      </c>
      <c r="H666" s="1" t="s">
        <v>6333</v>
      </c>
      <c r="I666" s="1" t="s">
        <v>6334</v>
      </c>
      <c r="J666" s="1" t="s">
        <v>6334</v>
      </c>
      <c r="K666" s="1"/>
      <c r="L666" s="1">
        <v>-1.0</v>
      </c>
      <c r="M666" s="1"/>
      <c r="N666" s="1">
        <v>18.972466666666666</v>
      </c>
      <c r="O666" s="1" t="s">
        <v>4125</v>
      </c>
      <c r="P666" s="1" t="s">
        <v>6335</v>
      </c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ht="15.75" hidden="1" customHeight="1">
      <c r="A667" s="1" t="s">
        <v>32</v>
      </c>
      <c r="B667" s="1" t="s">
        <v>17</v>
      </c>
      <c r="C667" s="1">
        <v>430.0</v>
      </c>
      <c r="D667" s="1">
        <v>108.0</v>
      </c>
      <c r="E667" s="1"/>
      <c r="F667" s="1" t="s">
        <v>18</v>
      </c>
      <c r="G667" s="1" t="s">
        <v>33</v>
      </c>
      <c r="H667" s="1" t="s">
        <v>6336</v>
      </c>
      <c r="I667" s="1" t="s">
        <v>6337</v>
      </c>
      <c r="J667" s="1" t="s">
        <v>6337</v>
      </c>
      <c r="K667" s="1"/>
      <c r="L667" s="1">
        <v>-8.0</v>
      </c>
      <c r="M667" s="1"/>
      <c r="N667" s="1">
        <v>11.841333333333333</v>
      </c>
      <c r="O667" s="1" t="s">
        <v>4121</v>
      </c>
      <c r="P667" s="1" t="s">
        <v>6338</v>
      </c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ht="15.75" customHeight="1">
      <c r="A668" s="1" t="s">
        <v>57</v>
      </c>
      <c r="B668" s="1" t="s">
        <v>17</v>
      </c>
      <c r="C668" s="1">
        <v>492.0</v>
      </c>
      <c r="D668" s="1">
        <v>0.0</v>
      </c>
      <c r="E668" s="1" t="s">
        <v>58</v>
      </c>
      <c r="F668" s="1" t="s">
        <v>26</v>
      </c>
      <c r="G668" s="1" t="s">
        <v>27</v>
      </c>
      <c r="H668" s="1" t="s">
        <v>6339</v>
      </c>
      <c r="I668" s="1" t="s">
        <v>6340</v>
      </c>
      <c r="J668" s="1" t="s">
        <v>6340</v>
      </c>
      <c r="K668" s="1"/>
      <c r="L668" s="1">
        <v>-4.0</v>
      </c>
      <c r="M668" s="1"/>
      <c r="N668" s="1">
        <v>10.050566666666667</v>
      </c>
      <c r="O668" s="1" t="s">
        <v>4125</v>
      </c>
      <c r="P668" s="1" t="s">
        <v>6341</v>
      </c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ht="15.75" hidden="1" customHeight="1">
      <c r="A669" s="1" t="s">
        <v>41</v>
      </c>
      <c r="B669" s="1" t="s">
        <v>88</v>
      </c>
      <c r="C669" s="1">
        <v>329.0</v>
      </c>
      <c r="D669" s="1">
        <v>0.0</v>
      </c>
      <c r="E669" s="1"/>
      <c r="F669" s="1" t="s">
        <v>26</v>
      </c>
      <c r="G669" s="1" t="s">
        <v>19</v>
      </c>
      <c r="H669" s="1" t="s">
        <v>6342</v>
      </c>
      <c r="I669" s="1" t="s">
        <v>6343</v>
      </c>
      <c r="J669" s="1" t="s">
        <v>6343</v>
      </c>
      <c r="K669" s="1"/>
      <c r="L669" s="1">
        <v>-5.0</v>
      </c>
      <c r="M669" s="1"/>
      <c r="N669" s="1">
        <v>9.660716666666668</v>
      </c>
      <c r="O669" s="1" t="s">
        <v>4125</v>
      </c>
      <c r="P669" s="1" t="s">
        <v>4428</v>
      </c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ht="15.75" hidden="1" customHeight="1">
      <c r="A670" s="1" t="s">
        <v>32</v>
      </c>
      <c r="B670" s="1" t="s">
        <v>17</v>
      </c>
      <c r="C670" s="1">
        <v>508.0</v>
      </c>
      <c r="D670" s="1">
        <v>127.0</v>
      </c>
      <c r="E670" s="1"/>
      <c r="F670" s="1" t="s">
        <v>18</v>
      </c>
      <c r="G670" s="1" t="s">
        <v>33</v>
      </c>
      <c r="H670" s="1" t="s">
        <v>6344</v>
      </c>
      <c r="I670" s="1" t="s">
        <v>6345</v>
      </c>
      <c r="J670" s="1" t="s">
        <v>6345</v>
      </c>
      <c r="K670" s="1"/>
      <c r="L670" s="1">
        <v>-4.0</v>
      </c>
      <c r="M670" s="1"/>
      <c r="N670" s="1">
        <v>20.478983333333332</v>
      </c>
      <c r="O670" s="1" t="s">
        <v>4121</v>
      </c>
      <c r="P670" s="1" t="s">
        <v>6346</v>
      </c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ht="15.75" hidden="1" customHeight="1">
      <c r="A671" s="1" t="s">
        <v>57</v>
      </c>
      <c r="B671" s="1" t="s">
        <v>17</v>
      </c>
      <c r="C671" s="1">
        <v>358.0</v>
      </c>
      <c r="D671" s="1">
        <v>0.0</v>
      </c>
      <c r="E671" s="1" t="s">
        <v>58</v>
      </c>
      <c r="F671" s="1" t="s">
        <v>26</v>
      </c>
      <c r="G671" s="1" t="s">
        <v>27</v>
      </c>
      <c r="H671" s="1" t="s">
        <v>6347</v>
      </c>
      <c r="I671" s="1" t="s">
        <v>6348</v>
      </c>
      <c r="J671" s="1" t="s">
        <v>6348</v>
      </c>
      <c r="K671" s="1"/>
      <c r="L671" s="1">
        <v>-4.0</v>
      </c>
      <c r="M671" s="1"/>
      <c r="N671" s="1">
        <v>10.064166666666667</v>
      </c>
      <c r="O671" s="1" t="s">
        <v>4125</v>
      </c>
      <c r="P671" s="1" t="s">
        <v>6349</v>
      </c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ht="15.75" hidden="1" customHeight="1">
      <c r="A672" s="1" t="s">
        <v>41</v>
      </c>
      <c r="B672" s="1" t="s">
        <v>88</v>
      </c>
      <c r="C672" s="1">
        <v>573.0</v>
      </c>
      <c r="D672" s="1">
        <v>0.0</v>
      </c>
      <c r="E672" s="1"/>
      <c r="F672" s="1" t="s">
        <v>26</v>
      </c>
      <c r="G672" s="1" t="s">
        <v>27</v>
      </c>
      <c r="H672" s="1" t="s">
        <v>6350</v>
      </c>
      <c r="I672" s="1" t="s">
        <v>6351</v>
      </c>
      <c r="J672" s="1" t="s">
        <v>6351</v>
      </c>
      <c r="K672" s="1"/>
      <c r="L672" s="1">
        <v>-4.0</v>
      </c>
      <c r="M672" s="1"/>
      <c r="N672" s="1">
        <v>15.032533333333333</v>
      </c>
      <c r="O672" s="1" t="s">
        <v>4125</v>
      </c>
      <c r="P672" s="1" t="s">
        <v>6352</v>
      </c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ht="15.75" customHeight="1">
      <c r="A673" s="1" t="s">
        <v>57</v>
      </c>
      <c r="B673" s="1" t="s">
        <v>17</v>
      </c>
      <c r="C673" s="1">
        <v>264.0</v>
      </c>
      <c r="D673" s="1">
        <v>0.0</v>
      </c>
      <c r="E673" s="1" t="s">
        <v>58</v>
      </c>
      <c r="F673" s="1" t="s">
        <v>26</v>
      </c>
      <c r="G673" s="1" t="s">
        <v>27</v>
      </c>
      <c r="H673" s="1" t="s">
        <v>6353</v>
      </c>
      <c r="I673" s="1" t="s">
        <v>6354</v>
      </c>
      <c r="J673" s="1" t="s">
        <v>6354</v>
      </c>
      <c r="K673" s="1"/>
      <c r="L673" s="1">
        <v>-7.0</v>
      </c>
      <c r="M673" s="1"/>
      <c r="N673" s="1">
        <v>7.853366666666667</v>
      </c>
      <c r="O673" s="1" t="s">
        <v>4125</v>
      </c>
      <c r="P673" s="1" t="s">
        <v>6355</v>
      </c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ht="15.75" hidden="1" customHeight="1">
      <c r="A674" s="1" t="s">
        <v>41</v>
      </c>
      <c r="B674" s="1" t="s">
        <v>88</v>
      </c>
      <c r="C674" s="1">
        <v>289.0</v>
      </c>
      <c r="D674" s="1">
        <v>0.0</v>
      </c>
      <c r="E674" s="1"/>
      <c r="F674" s="1" t="s">
        <v>26</v>
      </c>
      <c r="G674" s="1" t="s">
        <v>27</v>
      </c>
      <c r="H674" s="1" t="s">
        <v>6356</v>
      </c>
      <c r="I674" s="1" t="s">
        <v>6357</v>
      </c>
      <c r="J674" s="1" t="s">
        <v>6357</v>
      </c>
      <c r="K674" s="1"/>
      <c r="L674" s="1">
        <v>-6.0</v>
      </c>
      <c r="M674" s="1"/>
      <c r="N674" s="1">
        <v>8.718466666666666</v>
      </c>
      <c r="O674" s="1" t="s">
        <v>4125</v>
      </c>
      <c r="P674" s="1" t="s">
        <v>6017</v>
      </c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ht="15.75" hidden="1" customHeight="1">
      <c r="A675" s="1" t="s">
        <v>32</v>
      </c>
      <c r="B675" s="1" t="s">
        <v>17</v>
      </c>
      <c r="C675" s="1">
        <v>456.0</v>
      </c>
      <c r="D675" s="1">
        <v>22.0</v>
      </c>
      <c r="E675" s="1" t="s">
        <v>6197</v>
      </c>
      <c r="F675" s="1" t="s">
        <v>66</v>
      </c>
      <c r="G675" s="1" t="s">
        <v>27</v>
      </c>
      <c r="H675" s="1" t="s">
        <v>6358</v>
      </c>
      <c r="I675" s="1" t="s">
        <v>6359</v>
      </c>
      <c r="J675" s="1" t="s">
        <v>6360</v>
      </c>
      <c r="K675" s="1" t="s">
        <v>6361</v>
      </c>
      <c r="L675" s="1">
        <v>-4.0</v>
      </c>
      <c r="M675" s="1">
        <v>0.00775</v>
      </c>
      <c r="N675" s="1">
        <v>13.5843</v>
      </c>
      <c r="O675" s="1" t="s">
        <v>4121</v>
      </c>
      <c r="P675" s="1" t="s">
        <v>6362</v>
      </c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ht="15.75" hidden="1" customHeight="1">
      <c r="A676" s="1" t="s">
        <v>41</v>
      </c>
      <c r="B676" s="1" t="s">
        <v>88</v>
      </c>
      <c r="C676" s="1">
        <v>264.0</v>
      </c>
      <c r="D676" s="1">
        <v>0.0</v>
      </c>
      <c r="E676" s="1"/>
      <c r="F676" s="1" t="s">
        <v>26</v>
      </c>
      <c r="G676" s="1" t="s">
        <v>27</v>
      </c>
      <c r="H676" s="1" t="s">
        <v>6363</v>
      </c>
      <c r="I676" s="1" t="s">
        <v>6364</v>
      </c>
      <c r="J676" s="1" t="s">
        <v>6364</v>
      </c>
      <c r="K676" s="1"/>
      <c r="L676" s="1">
        <v>-6.0</v>
      </c>
      <c r="M676" s="1"/>
      <c r="N676" s="1">
        <v>8.888016666666667</v>
      </c>
      <c r="O676" s="1" t="s">
        <v>4125</v>
      </c>
      <c r="P676" s="1" t="s">
        <v>6365</v>
      </c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ht="15.75" hidden="1" customHeight="1">
      <c r="A677" s="1" t="s">
        <v>57</v>
      </c>
      <c r="B677" s="1" t="s">
        <v>17</v>
      </c>
      <c r="C677" s="1">
        <v>321.0</v>
      </c>
      <c r="D677" s="1">
        <v>0.0</v>
      </c>
      <c r="E677" s="1" t="s">
        <v>58</v>
      </c>
      <c r="F677" s="1" t="s">
        <v>26</v>
      </c>
      <c r="G677" s="1" t="s">
        <v>27</v>
      </c>
      <c r="H677" s="1" t="s">
        <v>6366</v>
      </c>
      <c r="I677" s="1" t="s">
        <v>6367</v>
      </c>
      <c r="J677" s="1" t="s">
        <v>6367</v>
      </c>
      <c r="K677" s="1"/>
      <c r="L677" s="1">
        <v>-6.0</v>
      </c>
      <c r="M677" s="1"/>
      <c r="N677" s="1">
        <v>14.577466666666666</v>
      </c>
      <c r="O677" s="1" t="s">
        <v>4125</v>
      </c>
      <c r="P677" s="1" t="s">
        <v>6368</v>
      </c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ht="15.75" customHeight="1">
      <c r="A678" s="1" t="s">
        <v>57</v>
      </c>
      <c r="B678" s="1" t="s">
        <v>17</v>
      </c>
      <c r="C678" s="1">
        <v>309.0</v>
      </c>
      <c r="D678" s="1">
        <v>0.0</v>
      </c>
      <c r="E678" s="1" t="s">
        <v>58</v>
      </c>
      <c r="F678" s="1" t="s">
        <v>26</v>
      </c>
      <c r="G678" s="1" t="s">
        <v>27</v>
      </c>
      <c r="H678" s="1" t="s">
        <v>6369</v>
      </c>
      <c r="I678" s="1" t="s">
        <v>6370</v>
      </c>
      <c r="J678" s="1" t="s">
        <v>6370</v>
      </c>
      <c r="K678" s="1"/>
      <c r="L678" s="1">
        <v>-5.0</v>
      </c>
      <c r="M678" s="1"/>
      <c r="N678" s="1">
        <v>9.268116666666666</v>
      </c>
      <c r="O678" s="1" t="s">
        <v>4125</v>
      </c>
      <c r="P678" s="1" t="s">
        <v>6371</v>
      </c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ht="15.75" hidden="1" customHeight="1">
      <c r="A679" s="1" t="s">
        <v>32</v>
      </c>
      <c r="B679" s="1" t="s">
        <v>17</v>
      </c>
      <c r="C679" s="1">
        <v>1133.0</v>
      </c>
      <c r="D679" s="1">
        <v>37.0</v>
      </c>
      <c r="E679" s="1" t="s">
        <v>6197</v>
      </c>
      <c r="F679" s="1" t="s">
        <v>66</v>
      </c>
      <c r="G679" s="1" t="s">
        <v>27</v>
      </c>
      <c r="H679" s="1" t="s">
        <v>6372</v>
      </c>
      <c r="I679" s="1" t="s">
        <v>6373</v>
      </c>
      <c r="J679" s="1" t="s">
        <v>6374</v>
      </c>
      <c r="K679" s="1" t="s">
        <v>6375</v>
      </c>
      <c r="L679" s="1">
        <v>13.0</v>
      </c>
      <c r="M679" s="1">
        <v>0.0071</v>
      </c>
      <c r="N679" s="1">
        <v>27.599433333333334</v>
      </c>
      <c r="O679" s="1" t="s">
        <v>4121</v>
      </c>
      <c r="P679" s="1" t="s">
        <v>6376</v>
      </c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ht="15.75" hidden="1" customHeight="1">
      <c r="A680" s="1" t="s">
        <v>24</v>
      </c>
      <c r="B680" s="1" t="s">
        <v>88</v>
      </c>
      <c r="C680" s="1">
        <v>589.0</v>
      </c>
      <c r="D680" s="1">
        <v>0.0</v>
      </c>
      <c r="E680" s="1" t="s">
        <v>4484</v>
      </c>
      <c r="F680" s="1" t="s">
        <v>26</v>
      </c>
      <c r="G680" s="1" t="s">
        <v>27</v>
      </c>
      <c r="H680" s="1" t="s">
        <v>6377</v>
      </c>
      <c r="I680" s="1" t="s">
        <v>6378</v>
      </c>
      <c r="J680" s="1" t="s">
        <v>6378</v>
      </c>
      <c r="K680" s="1"/>
      <c r="L680" s="1">
        <v>-3.0</v>
      </c>
      <c r="M680" s="1"/>
      <c r="N680" s="1">
        <v>16.299833333333332</v>
      </c>
      <c r="O680" s="1" t="s">
        <v>4125</v>
      </c>
      <c r="P680" s="1" t="s">
        <v>6379</v>
      </c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ht="15.75" hidden="1" customHeight="1">
      <c r="A681" s="1" t="s">
        <v>57</v>
      </c>
      <c r="B681" s="1" t="s">
        <v>17</v>
      </c>
      <c r="C681" s="1">
        <v>453.0</v>
      </c>
      <c r="D681" s="1">
        <v>0.0</v>
      </c>
      <c r="E681" s="1" t="s">
        <v>58</v>
      </c>
      <c r="F681" s="1" t="s">
        <v>26</v>
      </c>
      <c r="G681" s="1" t="s">
        <v>27</v>
      </c>
      <c r="H681" s="1" t="s">
        <v>6380</v>
      </c>
      <c r="I681" s="1" t="s">
        <v>6381</v>
      </c>
      <c r="J681" s="1" t="s">
        <v>6381</v>
      </c>
      <c r="K681" s="1"/>
      <c r="L681" s="1">
        <v>-1.0</v>
      </c>
      <c r="M681" s="1"/>
      <c r="N681" s="1">
        <v>13.173533333333333</v>
      </c>
      <c r="O681" s="1" t="s">
        <v>4125</v>
      </c>
      <c r="P681" s="1" t="s">
        <v>6382</v>
      </c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ht="15.75" hidden="1" customHeight="1">
      <c r="A682" s="1" t="s">
        <v>32</v>
      </c>
      <c r="B682" s="1" t="s">
        <v>17</v>
      </c>
      <c r="C682" s="1">
        <v>975.0</v>
      </c>
      <c r="D682" s="1">
        <v>0.0</v>
      </c>
      <c r="E682" s="1" t="s">
        <v>6197</v>
      </c>
      <c r="F682" s="1" t="s">
        <v>66</v>
      </c>
      <c r="G682" s="1" t="s">
        <v>27</v>
      </c>
      <c r="H682" s="1" t="s">
        <v>6383</v>
      </c>
      <c r="I682" s="1" t="s">
        <v>6384</v>
      </c>
      <c r="J682" s="1" t="s">
        <v>6385</v>
      </c>
      <c r="K682" s="1" t="s">
        <v>6386</v>
      </c>
      <c r="L682" s="1">
        <v>14.0</v>
      </c>
      <c r="M682" s="1">
        <v>0.057966666666666666</v>
      </c>
      <c r="N682" s="1">
        <v>27.403366666666667</v>
      </c>
      <c r="O682" s="1" t="s">
        <v>4121</v>
      </c>
      <c r="P682" s="1" t="s">
        <v>6387</v>
      </c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ht="15.75" hidden="1" customHeight="1">
      <c r="A683" s="1" t="s">
        <v>32</v>
      </c>
      <c r="B683" s="1" t="s">
        <v>17</v>
      </c>
      <c r="C683" s="1">
        <v>366.0</v>
      </c>
      <c r="D683" s="1">
        <v>92.0</v>
      </c>
      <c r="E683" s="1"/>
      <c r="F683" s="1" t="s">
        <v>18</v>
      </c>
      <c r="G683" s="1" t="s">
        <v>33</v>
      </c>
      <c r="H683" s="1" t="s">
        <v>6388</v>
      </c>
      <c r="I683" s="1" t="s">
        <v>6389</v>
      </c>
      <c r="J683" s="1" t="s">
        <v>6389</v>
      </c>
      <c r="K683" s="1"/>
      <c r="L683" s="1">
        <v>-5.0</v>
      </c>
      <c r="M683" s="1"/>
      <c r="N683" s="1">
        <v>14.30875</v>
      </c>
      <c r="O683" s="1" t="s">
        <v>4121</v>
      </c>
      <c r="P683" s="1" t="s">
        <v>6390</v>
      </c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ht="15.75" hidden="1" customHeight="1">
      <c r="A684" s="1" t="s">
        <v>24</v>
      </c>
      <c r="B684" s="1" t="s">
        <v>88</v>
      </c>
      <c r="C684" s="1">
        <v>329.0</v>
      </c>
      <c r="D684" s="1">
        <v>0.0</v>
      </c>
      <c r="E684" s="1" t="s">
        <v>5884</v>
      </c>
      <c r="F684" s="1" t="s">
        <v>26</v>
      </c>
      <c r="G684" s="1" t="s">
        <v>27</v>
      </c>
      <c r="H684" s="1" t="s">
        <v>6391</v>
      </c>
      <c r="I684" s="1" t="s">
        <v>6392</v>
      </c>
      <c r="J684" s="1" t="s">
        <v>6392</v>
      </c>
      <c r="K684" s="1"/>
      <c r="L684" s="1">
        <v>-3.0</v>
      </c>
      <c r="M684" s="1"/>
      <c r="N684" s="1">
        <v>11.98245</v>
      </c>
      <c r="O684" s="1" t="s">
        <v>4125</v>
      </c>
      <c r="P684" s="1" t="s">
        <v>6393</v>
      </c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ht="15.75" customHeight="1">
      <c r="A685" s="1" t="s">
        <v>57</v>
      </c>
      <c r="B685" s="1" t="s">
        <v>17</v>
      </c>
      <c r="C685" s="1">
        <v>321.0</v>
      </c>
      <c r="D685" s="1">
        <v>0.0</v>
      </c>
      <c r="E685" s="1" t="s">
        <v>58</v>
      </c>
      <c r="F685" s="1" t="s">
        <v>26</v>
      </c>
      <c r="G685" s="1" t="s">
        <v>27</v>
      </c>
      <c r="H685" s="1" t="s">
        <v>6394</v>
      </c>
      <c r="I685" s="1" t="s">
        <v>6395</v>
      </c>
      <c r="J685" s="1" t="s">
        <v>6395</v>
      </c>
      <c r="K685" s="1"/>
      <c r="L685" s="1">
        <v>-2.0</v>
      </c>
      <c r="M685" s="1"/>
      <c r="N685" s="1">
        <v>12.1294</v>
      </c>
      <c r="O685" s="1" t="s">
        <v>4125</v>
      </c>
      <c r="P685" s="1" t="s">
        <v>6396</v>
      </c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ht="15.75" hidden="1" customHeight="1">
      <c r="A686" s="1" t="s">
        <v>32</v>
      </c>
      <c r="B686" s="1" t="s">
        <v>17</v>
      </c>
      <c r="C686" s="1">
        <v>348.0</v>
      </c>
      <c r="D686" s="1">
        <v>0.0</v>
      </c>
      <c r="E686" s="1" t="s">
        <v>58</v>
      </c>
      <c r="F686" s="1" t="s">
        <v>66</v>
      </c>
      <c r="G686" s="1" t="s">
        <v>27</v>
      </c>
      <c r="H686" s="1" t="s">
        <v>6397</v>
      </c>
      <c r="I686" s="1" t="s">
        <v>6398</v>
      </c>
      <c r="J686" s="1" t="s">
        <v>6399</v>
      </c>
      <c r="K686" s="1" t="s">
        <v>6400</v>
      </c>
      <c r="L686" s="1">
        <v>2.0</v>
      </c>
      <c r="M686" s="1">
        <v>0.8702166666666666</v>
      </c>
      <c r="N686" s="1">
        <v>5.9652</v>
      </c>
      <c r="O686" s="1" t="s">
        <v>4121</v>
      </c>
      <c r="P686" s="1" t="s">
        <v>6401</v>
      </c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ht="15.75" hidden="1" customHeight="1">
      <c r="A687" s="1" t="s">
        <v>57</v>
      </c>
      <c r="B687" s="1" t="s">
        <v>17</v>
      </c>
      <c r="C687" s="1">
        <v>464.0</v>
      </c>
      <c r="D687" s="1">
        <v>0.0</v>
      </c>
      <c r="E687" s="1" t="s">
        <v>58</v>
      </c>
      <c r="F687" s="1" t="s">
        <v>26</v>
      </c>
      <c r="G687" s="1" t="s">
        <v>27</v>
      </c>
      <c r="H687" s="1" t="s">
        <v>6402</v>
      </c>
      <c r="I687" s="1" t="s">
        <v>6403</v>
      </c>
      <c r="J687" s="1" t="s">
        <v>6403</v>
      </c>
      <c r="K687" s="1"/>
      <c r="L687" s="1">
        <v>3.0</v>
      </c>
      <c r="M687" s="1"/>
      <c r="N687" s="1">
        <v>18.268633333333334</v>
      </c>
      <c r="O687" s="1" t="s">
        <v>4125</v>
      </c>
      <c r="P687" s="1" t="s">
        <v>6404</v>
      </c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ht="15.75" hidden="1" customHeight="1">
      <c r="A688" s="1" t="s">
        <v>57</v>
      </c>
      <c r="B688" s="1" t="s">
        <v>17</v>
      </c>
      <c r="C688" s="1">
        <v>478.0</v>
      </c>
      <c r="D688" s="1">
        <v>0.0</v>
      </c>
      <c r="E688" s="1" t="s">
        <v>58</v>
      </c>
      <c r="F688" s="1" t="s">
        <v>26</v>
      </c>
      <c r="G688" s="1" t="s">
        <v>27</v>
      </c>
      <c r="H688" s="1" t="s">
        <v>6405</v>
      </c>
      <c r="I688" s="1" t="s">
        <v>6406</v>
      </c>
      <c r="J688" s="1" t="s">
        <v>6406</v>
      </c>
      <c r="K688" s="1"/>
      <c r="L688" s="1">
        <v>-3.0</v>
      </c>
      <c r="M688" s="1"/>
      <c r="N688" s="1">
        <v>11.914033333333334</v>
      </c>
      <c r="O688" s="1" t="s">
        <v>4125</v>
      </c>
      <c r="P688" s="1" t="s">
        <v>6407</v>
      </c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ht="15.75" hidden="1" customHeight="1">
      <c r="A689" s="1" t="s">
        <v>32</v>
      </c>
      <c r="B689" s="1" t="s">
        <v>17</v>
      </c>
      <c r="C689" s="1">
        <v>503.0</v>
      </c>
      <c r="D689" s="1">
        <v>25.0</v>
      </c>
      <c r="E689" s="1" t="s">
        <v>58</v>
      </c>
      <c r="F689" s="1" t="s">
        <v>66</v>
      </c>
      <c r="G689" s="1" t="s">
        <v>27</v>
      </c>
      <c r="H689" s="1" t="s">
        <v>6408</v>
      </c>
      <c r="I689" s="1" t="s">
        <v>6409</v>
      </c>
      <c r="J689" s="1" t="s">
        <v>6410</v>
      </c>
      <c r="K689" s="1" t="s">
        <v>6411</v>
      </c>
      <c r="L689" s="1">
        <v>5.0</v>
      </c>
      <c r="M689" s="1">
        <v>1.09755</v>
      </c>
      <c r="N689" s="1">
        <v>7.5456</v>
      </c>
      <c r="O689" s="1" t="s">
        <v>4121</v>
      </c>
      <c r="P689" s="1" t="s">
        <v>6412</v>
      </c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ht="15.75" hidden="1" customHeight="1">
      <c r="A690" s="1" t="s">
        <v>32</v>
      </c>
      <c r="B690" s="1" t="s">
        <v>17</v>
      </c>
      <c r="C690" s="1">
        <v>407.0</v>
      </c>
      <c r="D690" s="1">
        <v>0.0</v>
      </c>
      <c r="E690" s="1" t="s">
        <v>6197</v>
      </c>
      <c r="F690" s="1" t="s">
        <v>66</v>
      </c>
      <c r="G690" s="1" t="s">
        <v>27</v>
      </c>
      <c r="H690" s="1" t="s">
        <v>6413</v>
      </c>
      <c r="I690" s="1" t="s">
        <v>6414</v>
      </c>
      <c r="J690" s="1" t="s">
        <v>6415</v>
      </c>
      <c r="K690" s="1" t="s">
        <v>6416</v>
      </c>
      <c r="L690" s="1">
        <v>-8.0</v>
      </c>
      <c r="M690" s="1">
        <v>0.021383333333333334</v>
      </c>
      <c r="N690" s="1">
        <v>7.845983333333334</v>
      </c>
      <c r="O690" s="1" t="s">
        <v>4121</v>
      </c>
      <c r="P690" s="1" t="s">
        <v>6417</v>
      </c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ht="15.75" customHeight="1">
      <c r="A691" s="1" t="s">
        <v>57</v>
      </c>
      <c r="B691" s="1" t="s">
        <v>17</v>
      </c>
      <c r="C691" s="1">
        <v>264.0</v>
      </c>
      <c r="D691" s="1">
        <v>0.0</v>
      </c>
      <c r="E691" s="1" t="s">
        <v>58</v>
      </c>
      <c r="F691" s="1" t="s">
        <v>26</v>
      </c>
      <c r="G691" s="1" t="s">
        <v>27</v>
      </c>
      <c r="H691" s="1" t="s">
        <v>6418</v>
      </c>
      <c r="I691" s="1" t="s">
        <v>6419</v>
      </c>
      <c r="J691" s="1" t="s">
        <v>6419</v>
      </c>
      <c r="K691" s="1"/>
      <c r="L691" s="1">
        <v>-8.0</v>
      </c>
      <c r="M691" s="1"/>
      <c r="N691" s="1">
        <v>6.09815</v>
      </c>
      <c r="O691" s="1" t="s">
        <v>4125</v>
      </c>
      <c r="P691" s="1" t="s">
        <v>5424</v>
      </c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ht="15.75" hidden="1" customHeight="1">
      <c r="A692" s="1" t="s">
        <v>24</v>
      </c>
      <c r="B692" s="1" t="s">
        <v>88</v>
      </c>
      <c r="C692" s="1">
        <v>264.0</v>
      </c>
      <c r="D692" s="1">
        <v>0.0</v>
      </c>
      <c r="E692" s="1" t="s">
        <v>5938</v>
      </c>
      <c r="F692" s="1" t="s">
        <v>26</v>
      </c>
      <c r="G692" s="1" t="s">
        <v>27</v>
      </c>
      <c r="H692" s="1" t="s">
        <v>6420</v>
      </c>
      <c r="I692" s="1" t="s">
        <v>6421</v>
      </c>
      <c r="J692" s="1" t="s">
        <v>6421</v>
      </c>
      <c r="K692" s="1"/>
      <c r="L692" s="1">
        <v>-8.0</v>
      </c>
      <c r="M692" s="1"/>
      <c r="N692" s="1">
        <v>6.679783333333333</v>
      </c>
      <c r="O692" s="1" t="s">
        <v>4125</v>
      </c>
      <c r="P692" s="1" t="s">
        <v>5547</v>
      </c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ht="15.75" hidden="1" customHeight="1">
      <c r="A693" s="1" t="s">
        <v>32</v>
      </c>
      <c r="B693" s="1" t="s">
        <v>17</v>
      </c>
      <c r="C693" s="1">
        <v>199.0</v>
      </c>
      <c r="D693" s="1">
        <v>50.0</v>
      </c>
      <c r="E693" s="1"/>
      <c r="F693" s="1" t="s">
        <v>18</v>
      </c>
      <c r="G693" s="1" t="s">
        <v>19</v>
      </c>
      <c r="H693" s="1" t="s">
        <v>6422</v>
      </c>
      <c r="I693" s="1" t="s">
        <v>6423</v>
      </c>
      <c r="J693" s="1" t="s">
        <v>6423</v>
      </c>
      <c r="K693" s="1"/>
      <c r="L693" s="1">
        <v>-13.0</v>
      </c>
      <c r="M693" s="1"/>
      <c r="N693" s="1">
        <v>6.02785</v>
      </c>
      <c r="O693" s="1" t="s">
        <v>4121</v>
      </c>
      <c r="P693" s="1" t="s">
        <v>5984</v>
      </c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ht="15.75" hidden="1" customHeight="1">
      <c r="A694" s="1" t="s">
        <v>32</v>
      </c>
      <c r="B694" s="1" t="s">
        <v>17</v>
      </c>
      <c r="C694" s="1">
        <v>598.0</v>
      </c>
      <c r="D694" s="1">
        <v>149.0</v>
      </c>
      <c r="E694" s="1"/>
      <c r="F694" s="1" t="s">
        <v>18</v>
      </c>
      <c r="G694" s="1" t="s">
        <v>27</v>
      </c>
      <c r="H694" s="1" t="s">
        <v>6424</v>
      </c>
      <c r="I694" s="1" t="s">
        <v>6425</v>
      </c>
      <c r="J694" s="1" t="s">
        <v>6425</v>
      </c>
      <c r="K694" s="1"/>
      <c r="L694" s="1">
        <v>-3.0</v>
      </c>
      <c r="M694" s="1"/>
      <c r="N694" s="1">
        <v>50.527766666666665</v>
      </c>
      <c r="O694" s="1" t="s">
        <v>4121</v>
      </c>
      <c r="P694" s="1" t="s">
        <v>6426</v>
      </c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ht="15.75" hidden="1" customHeight="1">
      <c r="A695" s="1" t="s">
        <v>41</v>
      </c>
      <c r="B695" s="1" t="s">
        <v>88</v>
      </c>
      <c r="C695" s="1">
        <v>433.0</v>
      </c>
      <c r="D695" s="1">
        <v>0.0</v>
      </c>
      <c r="E695" s="1"/>
      <c r="F695" s="1" t="s">
        <v>26</v>
      </c>
      <c r="G695" s="1" t="s">
        <v>27</v>
      </c>
      <c r="H695" s="1" t="s">
        <v>6427</v>
      </c>
      <c r="I695" s="1" t="s">
        <v>6428</v>
      </c>
      <c r="J695" s="1" t="s">
        <v>6428</v>
      </c>
      <c r="K695" s="1"/>
      <c r="L695" s="1">
        <v>-6.0</v>
      </c>
      <c r="M695" s="1"/>
      <c r="N695" s="1">
        <v>8.682633333333333</v>
      </c>
      <c r="O695" s="1" t="s">
        <v>4125</v>
      </c>
      <c r="P695" s="1" t="s">
        <v>6429</v>
      </c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ht="15.75" hidden="1" customHeight="1">
      <c r="A696" s="1" t="s">
        <v>32</v>
      </c>
      <c r="B696" s="1" t="s">
        <v>17</v>
      </c>
      <c r="C696" s="1">
        <v>696.0</v>
      </c>
      <c r="D696" s="1">
        <v>161.0</v>
      </c>
      <c r="E696" s="1"/>
      <c r="F696" s="1" t="s">
        <v>18</v>
      </c>
      <c r="G696" s="1" t="s">
        <v>27</v>
      </c>
      <c r="H696" s="1" t="s">
        <v>6430</v>
      </c>
      <c r="I696" s="1" t="s">
        <v>6431</v>
      </c>
      <c r="J696" s="1" t="s">
        <v>6431</v>
      </c>
      <c r="K696" s="1"/>
      <c r="L696" s="1">
        <v>-17.0</v>
      </c>
      <c r="M696" s="1"/>
      <c r="N696" s="1">
        <v>38.257133333333336</v>
      </c>
      <c r="O696" s="1" t="s">
        <v>4121</v>
      </c>
      <c r="P696" s="1" t="s">
        <v>6432</v>
      </c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ht="15.75" hidden="1" customHeight="1">
      <c r="A697" s="1" t="s">
        <v>32</v>
      </c>
      <c r="B697" s="1" t="s">
        <v>17</v>
      </c>
      <c r="C697" s="1">
        <v>212.0</v>
      </c>
      <c r="D697" s="1">
        <v>207.0</v>
      </c>
      <c r="E697" s="1" t="s">
        <v>5693</v>
      </c>
      <c r="F697" s="1" t="s">
        <v>66</v>
      </c>
      <c r="G697" s="1" t="s">
        <v>27</v>
      </c>
      <c r="H697" s="1" t="s">
        <v>6433</v>
      </c>
      <c r="I697" s="1" t="s">
        <v>6434</v>
      </c>
      <c r="J697" s="1" t="s">
        <v>6435</v>
      </c>
      <c r="K697" s="1" t="s">
        <v>6436</v>
      </c>
      <c r="L697" s="1">
        <v>0.0</v>
      </c>
      <c r="M697" s="1">
        <v>0.007516666666666666</v>
      </c>
      <c r="N697" s="1">
        <v>7.217583333333334</v>
      </c>
      <c r="O697" s="1" t="s">
        <v>4121</v>
      </c>
      <c r="P697" s="1" t="s">
        <v>6437</v>
      </c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ht="15.75" hidden="1" customHeight="1">
      <c r="A698" s="1" t="s">
        <v>41</v>
      </c>
      <c r="B698" s="1" t="s">
        <v>88</v>
      </c>
      <c r="C698" s="1">
        <v>349.0</v>
      </c>
      <c r="D698" s="1">
        <v>0.0</v>
      </c>
      <c r="E698" s="1"/>
      <c r="F698" s="1" t="s">
        <v>26</v>
      </c>
      <c r="G698" s="1" t="s">
        <v>27</v>
      </c>
      <c r="H698" s="1" t="s">
        <v>6438</v>
      </c>
      <c r="I698" s="1" t="s">
        <v>6439</v>
      </c>
      <c r="J698" s="1" t="s">
        <v>6439</v>
      </c>
      <c r="K698" s="1"/>
      <c r="L698" s="1">
        <v>-7.0</v>
      </c>
      <c r="M698" s="1"/>
      <c r="N698" s="1">
        <v>7.6499</v>
      </c>
      <c r="O698" s="1" t="s">
        <v>4125</v>
      </c>
      <c r="P698" s="1" t="s">
        <v>4175</v>
      </c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ht="15.75" hidden="1" customHeight="1">
      <c r="A699" s="1" t="s">
        <v>32</v>
      </c>
      <c r="B699" s="1" t="s">
        <v>17</v>
      </c>
      <c r="C699" s="1">
        <v>329.0</v>
      </c>
      <c r="D699" s="1">
        <v>0.0</v>
      </c>
      <c r="E699" s="1" t="s">
        <v>5693</v>
      </c>
      <c r="F699" s="1" t="s">
        <v>66</v>
      </c>
      <c r="G699" s="1" t="s">
        <v>27</v>
      </c>
      <c r="H699" s="1" t="s">
        <v>6440</v>
      </c>
      <c r="I699" s="1" t="s">
        <v>6441</v>
      </c>
      <c r="J699" s="1" t="s">
        <v>6442</v>
      </c>
      <c r="K699" s="1" t="s">
        <v>6443</v>
      </c>
      <c r="L699" s="1">
        <v>-1.0</v>
      </c>
      <c r="M699" s="1">
        <v>0.006183333333333333</v>
      </c>
      <c r="N699" s="1">
        <v>7.065016666666667</v>
      </c>
      <c r="O699" s="1" t="s">
        <v>4121</v>
      </c>
      <c r="P699" s="1" t="s">
        <v>5867</v>
      </c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ht="15.75" hidden="1" customHeight="1">
      <c r="A700" s="1" t="s">
        <v>41</v>
      </c>
      <c r="B700" s="1" t="s">
        <v>88</v>
      </c>
      <c r="C700" s="1">
        <v>429.0</v>
      </c>
      <c r="D700" s="1">
        <v>0.0</v>
      </c>
      <c r="E700" s="1"/>
      <c r="F700" s="1" t="s">
        <v>26</v>
      </c>
      <c r="G700" s="1" t="s">
        <v>27</v>
      </c>
      <c r="H700" s="1" t="s">
        <v>6444</v>
      </c>
      <c r="I700" s="1" t="s">
        <v>6445</v>
      </c>
      <c r="J700" s="1" t="s">
        <v>6445</v>
      </c>
      <c r="K700" s="1"/>
      <c r="L700" s="1">
        <v>-6.0</v>
      </c>
      <c r="M700" s="1"/>
      <c r="N700" s="1">
        <v>8.292016666666667</v>
      </c>
      <c r="O700" s="1" t="s">
        <v>4125</v>
      </c>
      <c r="P700" s="1" t="s">
        <v>6446</v>
      </c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ht="15.75" hidden="1" customHeight="1">
      <c r="A701" s="1" t="s">
        <v>32</v>
      </c>
      <c r="B701" s="1" t="s">
        <v>17</v>
      </c>
      <c r="C701" s="1">
        <v>219.0</v>
      </c>
      <c r="D701" s="1">
        <v>55.0</v>
      </c>
      <c r="E701" s="1"/>
      <c r="F701" s="1" t="s">
        <v>18</v>
      </c>
      <c r="G701" s="1" t="s">
        <v>27</v>
      </c>
      <c r="H701" s="1" t="s">
        <v>6447</v>
      </c>
      <c r="I701" s="1" t="s">
        <v>6448</v>
      </c>
      <c r="J701" s="1" t="s">
        <v>6448</v>
      </c>
      <c r="K701" s="1"/>
      <c r="L701" s="1">
        <v>-12.0</v>
      </c>
      <c r="M701" s="1"/>
      <c r="N701" s="1">
        <v>7.381216666666667</v>
      </c>
      <c r="O701" s="1" t="s">
        <v>4121</v>
      </c>
      <c r="P701" s="1" t="s">
        <v>6449</v>
      </c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ht="15.75" customHeight="1">
      <c r="A702" s="1" t="s">
        <v>57</v>
      </c>
      <c r="B702" s="1" t="s">
        <v>17</v>
      </c>
      <c r="C702" s="1">
        <v>379.0</v>
      </c>
      <c r="D702" s="1">
        <v>0.0</v>
      </c>
      <c r="E702" s="1" t="s">
        <v>58</v>
      </c>
      <c r="F702" s="1" t="s">
        <v>26</v>
      </c>
      <c r="G702" s="1" t="s">
        <v>27</v>
      </c>
      <c r="H702" s="1" t="s">
        <v>6450</v>
      </c>
      <c r="I702" s="1" t="s">
        <v>6451</v>
      </c>
      <c r="J702" s="1" t="s">
        <v>6451</v>
      </c>
      <c r="K702" s="1"/>
      <c r="L702" s="1">
        <v>-3.0</v>
      </c>
      <c r="M702" s="1"/>
      <c r="N702" s="1">
        <v>11.37485</v>
      </c>
      <c r="O702" s="1" t="s">
        <v>4125</v>
      </c>
      <c r="P702" s="1" t="s">
        <v>6452</v>
      </c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ht="15.75" hidden="1" customHeight="1">
      <c r="A703" s="1" t="s">
        <v>16</v>
      </c>
      <c r="B703" s="1" t="s">
        <v>17</v>
      </c>
      <c r="C703" s="1">
        <v>309.0</v>
      </c>
      <c r="D703" s="1">
        <v>0.0</v>
      </c>
      <c r="E703" s="1"/>
      <c r="F703" s="1" t="s">
        <v>18</v>
      </c>
      <c r="G703" s="1" t="s">
        <v>19</v>
      </c>
      <c r="H703" s="1" t="s">
        <v>6453</v>
      </c>
      <c r="I703" s="1" t="s">
        <v>6454</v>
      </c>
      <c r="J703" s="1" t="s">
        <v>6454</v>
      </c>
      <c r="K703" s="1"/>
      <c r="L703" s="1">
        <v>0.0</v>
      </c>
      <c r="M703" s="1"/>
      <c r="N703" s="1">
        <v>5.923866666666667</v>
      </c>
      <c r="O703" s="1" t="s">
        <v>22</v>
      </c>
      <c r="P703" s="1" t="s">
        <v>6455</v>
      </c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ht="15.75" customHeight="1">
      <c r="A704" s="1" t="s">
        <v>57</v>
      </c>
      <c r="B704" s="1" t="s">
        <v>17</v>
      </c>
      <c r="C704" s="1">
        <v>482.0</v>
      </c>
      <c r="D704" s="1">
        <v>0.0</v>
      </c>
      <c r="E704" s="1" t="s">
        <v>58</v>
      </c>
      <c r="F704" s="1" t="s">
        <v>26</v>
      </c>
      <c r="G704" s="1" t="s">
        <v>27</v>
      </c>
      <c r="H704" s="1" t="s">
        <v>6456</v>
      </c>
      <c r="I704" s="1" t="s">
        <v>6457</v>
      </c>
      <c r="J704" s="1" t="s">
        <v>6457</v>
      </c>
      <c r="K704" s="1"/>
      <c r="L704" s="1">
        <v>-4.0</v>
      </c>
      <c r="M704" s="1"/>
      <c r="N704" s="1">
        <v>10.856016666666667</v>
      </c>
      <c r="O704" s="1" t="s">
        <v>4125</v>
      </c>
      <c r="P704" s="1" t="s">
        <v>6458</v>
      </c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ht="15.75" hidden="1" customHeight="1">
      <c r="A705" s="1" t="s">
        <v>41</v>
      </c>
      <c r="B705" s="1" t="s">
        <v>17</v>
      </c>
      <c r="C705" s="1">
        <v>224.0</v>
      </c>
      <c r="D705" s="1">
        <v>0.0</v>
      </c>
      <c r="E705" s="1"/>
      <c r="F705" s="1" t="s">
        <v>26</v>
      </c>
      <c r="G705" s="1" t="s">
        <v>27</v>
      </c>
      <c r="H705" s="1" t="s">
        <v>6459</v>
      </c>
      <c r="I705" s="1" t="s">
        <v>6460</v>
      </c>
      <c r="J705" s="1" t="s">
        <v>6460</v>
      </c>
      <c r="K705" s="1"/>
      <c r="L705" s="1">
        <v>-10.0</v>
      </c>
      <c r="M705" s="1"/>
      <c r="N705" s="1">
        <v>4.586266666666667</v>
      </c>
      <c r="O705" s="1" t="s">
        <v>4125</v>
      </c>
      <c r="P705" s="1" t="s">
        <v>6461</v>
      </c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ht="15.75" customHeight="1">
      <c r="A706" s="1" t="s">
        <v>57</v>
      </c>
      <c r="B706" s="1" t="s">
        <v>17</v>
      </c>
      <c r="C706" s="1">
        <v>319.0</v>
      </c>
      <c r="D706" s="1">
        <v>0.0</v>
      </c>
      <c r="E706" s="1" t="s">
        <v>58</v>
      </c>
      <c r="F706" s="1" t="s">
        <v>26</v>
      </c>
      <c r="G706" s="1" t="s">
        <v>27</v>
      </c>
      <c r="H706" s="1" t="s">
        <v>6462</v>
      </c>
      <c r="I706" s="1" t="s">
        <v>6463</v>
      </c>
      <c r="J706" s="1" t="s">
        <v>6463</v>
      </c>
      <c r="K706" s="1"/>
      <c r="L706" s="1">
        <v>-7.0</v>
      </c>
      <c r="M706" s="1"/>
      <c r="N706" s="1">
        <v>7.292833333333333</v>
      </c>
      <c r="O706" s="1" t="s">
        <v>4125</v>
      </c>
      <c r="P706" s="1" t="s">
        <v>6464</v>
      </c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ht="15.75" customHeight="1">
      <c r="A707" s="1" t="s">
        <v>57</v>
      </c>
      <c r="B707" s="1" t="s">
        <v>17</v>
      </c>
      <c r="C707" s="1">
        <v>658.0</v>
      </c>
      <c r="D707" s="1">
        <v>0.0</v>
      </c>
      <c r="E707" s="1" t="s">
        <v>58</v>
      </c>
      <c r="F707" s="1" t="s">
        <v>26</v>
      </c>
      <c r="G707" s="1" t="s">
        <v>27</v>
      </c>
      <c r="H707" s="1" t="s">
        <v>6465</v>
      </c>
      <c r="I707" s="1" t="s">
        <v>6466</v>
      </c>
      <c r="J707" s="1" t="s">
        <v>6466</v>
      </c>
      <c r="K707" s="1"/>
      <c r="L707" s="1">
        <v>-9.0</v>
      </c>
      <c r="M707" s="1"/>
      <c r="N707" s="1">
        <v>10.288866666666667</v>
      </c>
      <c r="O707" s="1" t="s">
        <v>4125</v>
      </c>
      <c r="P707" s="1" t="s">
        <v>6467</v>
      </c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ht="15.75" hidden="1" customHeight="1">
      <c r="A708" s="1" t="s">
        <v>32</v>
      </c>
      <c r="B708" s="1" t="s">
        <v>17</v>
      </c>
      <c r="C708" s="1">
        <v>190.0</v>
      </c>
      <c r="D708" s="1">
        <v>59.0</v>
      </c>
      <c r="E708" s="1"/>
      <c r="F708" s="1" t="s">
        <v>18</v>
      </c>
      <c r="G708" s="1" t="s">
        <v>33</v>
      </c>
      <c r="H708" s="1" t="s">
        <v>6468</v>
      </c>
      <c r="I708" s="1" t="s">
        <v>6469</v>
      </c>
      <c r="J708" s="1" t="s">
        <v>6469</v>
      </c>
      <c r="K708" s="1"/>
      <c r="L708" s="1">
        <v>-13.0</v>
      </c>
      <c r="M708" s="1"/>
      <c r="N708" s="1">
        <v>5.967233333333334</v>
      </c>
      <c r="O708" s="1" t="s">
        <v>4121</v>
      </c>
      <c r="P708" s="1" t="s">
        <v>6470</v>
      </c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ht="15.75" hidden="1" customHeight="1">
      <c r="A709" s="1" t="s">
        <v>32</v>
      </c>
      <c r="B709" s="1" t="s">
        <v>17</v>
      </c>
      <c r="C709" s="1">
        <v>247.0</v>
      </c>
      <c r="D709" s="1">
        <v>62.0</v>
      </c>
      <c r="E709" s="1"/>
      <c r="F709" s="1" t="s">
        <v>18</v>
      </c>
      <c r="G709" s="1" t="s">
        <v>27</v>
      </c>
      <c r="H709" s="1" t="s">
        <v>6471</v>
      </c>
      <c r="I709" s="1" t="s">
        <v>6472</v>
      </c>
      <c r="J709" s="1" t="s">
        <v>6472</v>
      </c>
      <c r="K709" s="1"/>
      <c r="L709" s="1">
        <v>-10.0</v>
      </c>
      <c r="M709" s="1"/>
      <c r="N709" s="1">
        <v>9.1494</v>
      </c>
      <c r="O709" s="1" t="s">
        <v>4121</v>
      </c>
      <c r="P709" s="1" t="s">
        <v>4523</v>
      </c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ht="15.75" hidden="1" customHeight="1">
      <c r="A710" s="1" t="s">
        <v>41</v>
      </c>
      <c r="B710" s="1" t="s">
        <v>17</v>
      </c>
      <c r="C710" s="1">
        <v>423.0</v>
      </c>
      <c r="D710" s="1">
        <v>0.0</v>
      </c>
      <c r="E710" s="1"/>
      <c r="F710" s="1" t="s">
        <v>26</v>
      </c>
      <c r="G710" s="1" t="s">
        <v>27</v>
      </c>
      <c r="H710" s="1" t="s">
        <v>6473</v>
      </c>
      <c r="I710" s="1" t="s">
        <v>6474</v>
      </c>
      <c r="J710" s="1" t="s">
        <v>6474</v>
      </c>
      <c r="K710" s="1"/>
      <c r="L710" s="1">
        <v>-7.0</v>
      </c>
      <c r="M710" s="1"/>
      <c r="N710" s="1">
        <v>7.3821</v>
      </c>
      <c r="O710" s="1" t="s">
        <v>4125</v>
      </c>
      <c r="P710" s="1" t="s">
        <v>6475</v>
      </c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ht="15.75" hidden="1" customHeight="1">
      <c r="A711" s="1" t="s">
        <v>41</v>
      </c>
      <c r="B711" s="1" t="s">
        <v>17</v>
      </c>
      <c r="C711" s="1">
        <v>528.0</v>
      </c>
      <c r="D711" s="1">
        <v>0.0</v>
      </c>
      <c r="E711" s="1"/>
      <c r="F711" s="1" t="s">
        <v>26</v>
      </c>
      <c r="G711" s="1" t="s">
        <v>27</v>
      </c>
      <c r="H711" s="1" t="s">
        <v>6476</v>
      </c>
      <c r="I711" s="1" t="s">
        <v>6477</v>
      </c>
      <c r="J711" s="1" t="s">
        <v>6477</v>
      </c>
      <c r="K711" s="1"/>
      <c r="L711" s="1">
        <v>-9.0</v>
      </c>
      <c r="M711" s="1"/>
      <c r="N711" s="1">
        <v>10.84685</v>
      </c>
      <c r="O711" s="1" t="s">
        <v>4125</v>
      </c>
      <c r="P711" s="1" t="s">
        <v>6478</v>
      </c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ht="15.75" hidden="1" customHeight="1">
      <c r="A712" s="1" t="s">
        <v>32</v>
      </c>
      <c r="B712" s="1" t="s">
        <v>17</v>
      </c>
      <c r="C712" s="1">
        <v>344.0</v>
      </c>
      <c r="D712" s="1">
        <v>0.0</v>
      </c>
      <c r="E712" s="1" t="s">
        <v>5693</v>
      </c>
      <c r="F712" s="1" t="s">
        <v>66</v>
      </c>
      <c r="G712" s="1" t="s">
        <v>27</v>
      </c>
      <c r="H712" s="1" t="s">
        <v>6479</v>
      </c>
      <c r="I712" s="1" t="s">
        <v>6480</v>
      </c>
      <c r="J712" s="1" t="s">
        <v>6481</v>
      </c>
      <c r="K712" s="1" t="s">
        <v>6482</v>
      </c>
      <c r="L712" s="1">
        <v>-10.0</v>
      </c>
      <c r="M712" s="1">
        <v>0.012416666666666666</v>
      </c>
      <c r="N712" s="1">
        <v>9.5172</v>
      </c>
      <c r="O712" s="1" t="s">
        <v>4121</v>
      </c>
      <c r="P712" s="1" t="s">
        <v>4931</v>
      </c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ht="15.75" hidden="1" customHeight="1">
      <c r="A713" s="1" t="s">
        <v>41</v>
      </c>
      <c r="B713" s="1" t="s">
        <v>17</v>
      </c>
      <c r="C713" s="1">
        <v>323.0</v>
      </c>
      <c r="D713" s="1">
        <v>0.0</v>
      </c>
      <c r="E713" s="1"/>
      <c r="F713" s="1" t="s">
        <v>26</v>
      </c>
      <c r="G713" s="1" t="s">
        <v>27</v>
      </c>
      <c r="H713" s="1" t="s">
        <v>6483</v>
      </c>
      <c r="I713" s="1" t="s">
        <v>6484</v>
      </c>
      <c r="J713" s="1" t="s">
        <v>6484</v>
      </c>
      <c r="K713" s="1"/>
      <c r="L713" s="1">
        <v>-7.0</v>
      </c>
      <c r="M713" s="1"/>
      <c r="N713" s="1">
        <v>7.840183333333333</v>
      </c>
      <c r="O713" s="1" t="s">
        <v>4125</v>
      </c>
      <c r="P713" s="1" t="s">
        <v>6485</v>
      </c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ht="15.75" customHeight="1">
      <c r="A714" s="1" t="s">
        <v>57</v>
      </c>
      <c r="B714" s="1" t="s">
        <v>17</v>
      </c>
      <c r="C714" s="1">
        <v>264.0</v>
      </c>
      <c r="D714" s="1">
        <v>0.0</v>
      </c>
      <c r="E714" s="1" t="s">
        <v>58</v>
      </c>
      <c r="F714" s="1" t="s">
        <v>26</v>
      </c>
      <c r="G714" s="1" t="s">
        <v>27</v>
      </c>
      <c r="H714" s="1" t="s">
        <v>6486</v>
      </c>
      <c r="I714" s="1" t="s">
        <v>6487</v>
      </c>
      <c r="J714" s="1" t="s">
        <v>6487</v>
      </c>
      <c r="K714" s="1"/>
      <c r="L714" s="1">
        <v>-9.0</v>
      </c>
      <c r="M714" s="1"/>
      <c r="N714" s="1">
        <v>5.609733333333334</v>
      </c>
      <c r="O714" s="1" t="s">
        <v>4125</v>
      </c>
      <c r="P714" s="1" t="s">
        <v>6488</v>
      </c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ht="15.75" hidden="1" customHeight="1">
      <c r="A715" s="1" t="s">
        <v>24</v>
      </c>
      <c r="B715" s="1" t="s">
        <v>88</v>
      </c>
      <c r="C715" s="1">
        <v>329.0</v>
      </c>
      <c r="D715" s="1">
        <v>0.0</v>
      </c>
      <c r="E715" s="1" t="s">
        <v>6489</v>
      </c>
      <c r="F715" s="1" t="s">
        <v>26</v>
      </c>
      <c r="G715" s="1" t="s">
        <v>27</v>
      </c>
      <c r="H715" s="1" t="s">
        <v>6490</v>
      </c>
      <c r="I715" s="1" t="s">
        <v>6491</v>
      </c>
      <c r="J715" s="1" t="s">
        <v>6491</v>
      </c>
      <c r="K715" s="1"/>
      <c r="L715" s="1">
        <v>-7.0</v>
      </c>
      <c r="M715" s="1"/>
      <c r="N715" s="1">
        <v>7.955066666666666</v>
      </c>
      <c r="O715" s="1" t="s">
        <v>4125</v>
      </c>
      <c r="P715" s="1" t="s">
        <v>6492</v>
      </c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ht="15.75" hidden="1" customHeight="1">
      <c r="A716" s="1" t="s">
        <v>16</v>
      </c>
      <c r="B716" s="1" t="s">
        <v>17</v>
      </c>
      <c r="C716" s="1">
        <v>618.0</v>
      </c>
      <c r="D716" s="1">
        <v>0.0</v>
      </c>
      <c r="E716" s="1"/>
      <c r="F716" s="1" t="s">
        <v>18</v>
      </c>
      <c r="G716" s="1" t="s">
        <v>19</v>
      </c>
      <c r="H716" s="1" t="s">
        <v>6493</v>
      </c>
      <c r="I716" s="1" t="s">
        <v>6494</v>
      </c>
      <c r="J716" s="1" t="s">
        <v>6494</v>
      </c>
      <c r="K716" s="1"/>
      <c r="L716" s="1">
        <v>-1.0</v>
      </c>
      <c r="M716" s="1"/>
      <c r="N716" s="1">
        <v>8.980266666666667</v>
      </c>
      <c r="O716" s="1" t="s">
        <v>22</v>
      </c>
      <c r="P716" s="1" t="s">
        <v>6495</v>
      </c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ht="15.75" hidden="1" customHeight="1">
      <c r="A717" s="1" t="s">
        <v>16</v>
      </c>
      <c r="B717" s="1" t="s">
        <v>17</v>
      </c>
      <c r="C717" s="1">
        <v>20.0</v>
      </c>
      <c r="D717" s="1">
        <v>35.0</v>
      </c>
      <c r="E717" s="1"/>
      <c r="F717" s="1" t="s">
        <v>18</v>
      </c>
      <c r="G717" s="1" t="s">
        <v>19</v>
      </c>
      <c r="H717" s="1" t="s">
        <v>6496</v>
      </c>
      <c r="I717" s="1" t="s">
        <v>6497</v>
      </c>
      <c r="J717" s="1" t="s">
        <v>6497</v>
      </c>
      <c r="K717" s="1"/>
      <c r="L717" s="1">
        <v>-2.0</v>
      </c>
      <c r="M717" s="1"/>
      <c r="N717" s="1">
        <v>2.59785</v>
      </c>
      <c r="O717" s="1" t="s">
        <v>22</v>
      </c>
      <c r="P717" s="1" t="s">
        <v>6498</v>
      </c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ht="15.75" customHeight="1">
      <c r="A718" s="1" t="s">
        <v>57</v>
      </c>
      <c r="B718" s="1" t="s">
        <v>17</v>
      </c>
      <c r="C718" s="1">
        <v>409.0</v>
      </c>
      <c r="D718" s="1">
        <v>0.0</v>
      </c>
      <c r="E718" s="1" t="s">
        <v>58</v>
      </c>
      <c r="F718" s="1" t="s">
        <v>26</v>
      </c>
      <c r="G718" s="1" t="s">
        <v>27</v>
      </c>
      <c r="H718" s="1" t="s">
        <v>6499</v>
      </c>
      <c r="I718" s="1" t="s">
        <v>6500</v>
      </c>
      <c r="J718" s="1" t="s">
        <v>6500</v>
      </c>
      <c r="K718" s="1"/>
      <c r="L718" s="1">
        <v>-5.0</v>
      </c>
      <c r="M718" s="1"/>
      <c r="N718" s="1">
        <v>9.911383333333333</v>
      </c>
      <c r="O718" s="1" t="s">
        <v>4125</v>
      </c>
      <c r="P718" s="1" t="s">
        <v>6501</v>
      </c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ht="15.75" hidden="1" customHeight="1">
      <c r="A719" s="1" t="s">
        <v>41</v>
      </c>
      <c r="B719" s="1" t="s">
        <v>17</v>
      </c>
      <c r="C719" s="1">
        <v>1465.0</v>
      </c>
      <c r="D719" s="1">
        <v>0.0</v>
      </c>
      <c r="E719" s="1"/>
      <c r="F719" s="1" t="s">
        <v>26</v>
      </c>
      <c r="G719" s="1" t="s">
        <v>27</v>
      </c>
      <c r="H719" s="1" t="s">
        <v>6502</v>
      </c>
      <c r="I719" s="1" t="s">
        <v>6503</v>
      </c>
      <c r="J719" s="1" t="s">
        <v>6503</v>
      </c>
      <c r="K719" s="1"/>
      <c r="L719" s="1">
        <v>-1.0</v>
      </c>
      <c r="M719" s="1"/>
      <c r="N719" s="1">
        <v>14.671166666666666</v>
      </c>
      <c r="O719" s="1" t="s">
        <v>4125</v>
      </c>
      <c r="P719" s="1" t="s">
        <v>6504</v>
      </c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ht="15.75" customHeight="1">
      <c r="A720" s="1" t="s">
        <v>57</v>
      </c>
      <c r="B720" s="1" t="s">
        <v>17</v>
      </c>
      <c r="C720" s="1">
        <v>264.0</v>
      </c>
      <c r="D720" s="1">
        <v>0.0</v>
      </c>
      <c r="E720" s="1" t="s">
        <v>58</v>
      </c>
      <c r="F720" s="1" t="s">
        <v>26</v>
      </c>
      <c r="G720" s="1" t="s">
        <v>27</v>
      </c>
      <c r="H720" s="1" t="s">
        <v>6505</v>
      </c>
      <c r="I720" s="1" t="s">
        <v>6506</v>
      </c>
      <c r="J720" s="1" t="s">
        <v>6506</v>
      </c>
      <c r="K720" s="1"/>
      <c r="L720" s="1">
        <v>-8.0</v>
      </c>
      <c r="M720" s="1"/>
      <c r="N720" s="1">
        <v>6.762366666666667</v>
      </c>
      <c r="O720" s="1" t="s">
        <v>4125</v>
      </c>
      <c r="P720" s="1" t="s">
        <v>5543</v>
      </c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ht="15.75" customHeight="1">
      <c r="A721" s="1" t="s">
        <v>57</v>
      </c>
      <c r="B721" s="1" t="s">
        <v>17</v>
      </c>
      <c r="C721" s="1">
        <v>439.0</v>
      </c>
      <c r="D721" s="1">
        <v>0.0</v>
      </c>
      <c r="E721" s="1" t="s">
        <v>58</v>
      </c>
      <c r="F721" s="1" t="s">
        <v>26</v>
      </c>
      <c r="G721" s="1" t="s">
        <v>27</v>
      </c>
      <c r="H721" s="1" t="s">
        <v>6507</v>
      </c>
      <c r="I721" s="1" t="s">
        <v>6508</v>
      </c>
      <c r="J721" s="1" t="s">
        <v>6508</v>
      </c>
      <c r="K721" s="1"/>
      <c r="L721" s="1">
        <v>-7.0</v>
      </c>
      <c r="M721" s="1"/>
      <c r="N721" s="1">
        <v>7.830183333333333</v>
      </c>
      <c r="O721" s="1" t="s">
        <v>4125</v>
      </c>
      <c r="P721" s="1" t="s">
        <v>6509</v>
      </c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ht="15.75" customHeight="1">
      <c r="A722" s="1" t="s">
        <v>57</v>
      </c>
      <c r="B722" s="1" t="s">
        <v>17</v>
      </c>
      <c r="C722" s="2">
        <v>313.0</v>
      </c>
      <c r="D722" s="1">
        <v>0.0</v>
      </c>
      <c r="E722" s="1" t="s">
        <v>58</v>
      </c>
      <c r="F722" s="1" t="s">
        <v>26</v>
      </c>
      <c r="G722" s="1" t="s">
        <v>27</v>
      </c>
      <c r="H722" s="1" t="s">
        <v>6510</v>
      </c>
      <c r="I722" s="1" t="s">
        <v>6511</v>
      </c>
      <c r="J722" s="1" t="s">
        <v>6511</v>
      </c>
      <c r="K722" s="1"/>
      <c r="L722" s="1">
        <v>-8.0</v>
      </c>
      <c r="M722" s="1"/>
      <c r="N722" s="1">
        <v>6.859583333333333</v>
      </c>
      <c r="O722" s="1" t="s">
        <v>4125</v>
      </c>
      <c r="P722" s="1" t="s">
        <v>6512</v>
      </c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ht="15.75" hidden="1" customHeight="1">
      <c r="A723" s="1" t="s">
        <v>41</v>
      </c>
      <c r="B723" s="1" t="s">
        <v>17</v>
      </c>
      <c r="C723" s="1">
        <v>329.0</v>
      </c>
      <c r="D723" s="1">
        <v>0.0</v>
      </c>
      <c r="E723" s="1"/>
      <c r="F723" s="1" t="s">
        <v>26</v>
      </c>
      <c r="G723" s="1" t="s">
        <v>27</v>
      </c>
      <c r="H723" s="1" t="s">
        <v>6513</v>
      </c>
      <c r="I723" s="1" t="s">
        <v>6514</v>
      </c>
      <c r="J723" s="1" t="s">
        <v>6514</v>
      </c>
      <c r="K723" s="1"/>
      <c r="L723" s="1">
        <v>-6.0</v>
      </c>
      <c r="M723" s="1"/>
      <c r="N723" s="1">
        <v>8.22065</v>
      </c>
      <c r="O723" s="1" t="s">
        <v>4125</v>
      </c>
      <c r="P723" s="1" t="s">
        <v>4192</v>
      </c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ht="15.75" customHeight="1">
      <c r="A724" s="1" t="s">
        <v>57</v>
      </c>
      <c r="B724" s="1" t="s">
        <v>17</v>
      </c>
      <c r="C724" s="1">
        <v>553.0</v>
      </c>
      <c r="D724" s="1">
        <v>0.0</v>
      </c>
      <c r="E724" s="1" t="s">
        <v>58</v>
      </c>
      <c r="F724" s="1" t="s">
        <v>26</v>
      </c>
      <c r="G724" s="1" t="s">
        <v>27</v>
      </c>
      <c r="H724" s="1" t="s">
        <v>6515</v>
      </c>
      <c r="I724" s="1" t="s">
        <v>6516</v>
      </c>
      <c r="J724" s="1" t="s">
        <v>6516</v>
      </c>
      <c r="K724" s="1"/>
      <c r="L724" s="1">
        <v>-10.0</v>
      </c>
      <c r="M724" s="1"/>
      <c r="N724" s="1">
        <v>9.301083333333333</v>
      </c>
      <c r="O724" s="1" t="s">
        <v>4125</v>
      </c>
      <c r="P724" s="1" t="s">
        <v>6517</v>
      </c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ht="15.75" hidden="1" customHeight="1">
      <c r="A725" s="1" t="s">
        <v>32</v>
      </c>
      <c r="B725" s="1" t="s">
        <v>17</v>
      </c>
      <c r="C725" s="1">
        <v>311.0</v>
      </c>
      <c r="D725" s="1">
        <v>0.0</v>
      </c>
      <c r="E725" s="1" t="s">
        <v>5693</v>
      </c>
      <c r="F725" s="1" t="s">
        <v>66</v>
      </c>
      <c r="G725" s="1" t="s">
        <v>27</v>
      </c>
      <c r="H725" s="1" t="s">
        <v>6518</v>
      </c>
      <c r="I725" s="1" t="s">
        <v>6519</v>
      </c>
      <c r="J725" s="1" t="s">
        <v>6520</v>
      </c>
      <c r="K725" s="1" t="s">
        <v>6521</v>
      </c>
      <c r="L725" s="1">
        <v>-9.0</v>
      </c>
      <c r="M725" s="1">
        <v>0.20851666666666666</v>
      </c>
      <c r="N725" s="1">
        <v>8.256933333333333</v>
      </c>
      <c r="O725" s="1" t="s">
        <v>4121</v>
      </c>
      <c r="P725" s="1" t="s">
        <v>6522</v>
      </c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ht="15.75" hidden="1" customHeight="1">
      <c r="A726" s="1" t="s">
        <v>41</v>
      </c>
      <c r="B726" s="1" t="s">
        <v>17</v>
      </c>
      <c r="C726" s="2">
        <v>289.0</v>
      </c>
      <c r="D726" s="1">
        <v>0.0</v>
      </c>
      <c r="E726" s="1"/>
      <c r="F726" s="1" t="s">
        <v>26</v>
      </c>
      <c r="G726" s="1" t="s">
        <v>27</v>
      </c>
      <c r="H726" s="1" t="s">
        <v>6523</v>
      </c>
      <c r="I726" s="1" t="s">
        <v>6524</v>
      </c>
      <c r="J726" s="1" t="s">
        <v>6524</v>
      </c>
      <c r="K726" s="1"/>
      <c r="L726" s="1">
        <v>-9.0</v>
      </c>
      <c r="M726" s="1"/>
      <c r="N726" s="1">
        <v>5.1429833333333335</v>
      </c>
      <c r="O726" s="1" t="s">
        <v>4125</v>
      </c>
      <c r="P726" s="1" t="s">
        <v>6017</v>
      </c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ht="15.75" hidden="1" customHeight="1">
      <c r="A727" s="1" t="s">
        <v>41</v>
      </c>
      <c r="B727" s="1" t="s">
        <v>17</v>
      </c>
      <c r="C727" s="2">
        <v>458.0</v>
      </c>
      <c r="D727" s="1">
        <v>0.0</v>
      </c>
      <c r="E727" s="1"/>
      <c r="F727" s="1" t="s">
        <v>26</v>
      </c>
      <c r="G727" s="1" t="s">
        <v>27</v>
      </c>
      <c r="H727" s="1" t="s">
        <v>6525</v>
      </c>
      <c r="I727" s="1" t="s">
        <v>6526</v>
      </c>
      <c r="J727" s="1" t="s">
        <v>6526</v>
      </c>
      <c r="K727" s="1"/>
      <c r="L727" s="1">
        <v>-7.0</v>
      </c>
      <c r="M727" s="1"/>
      <c r="N727" s="1">
        <v>7.512883333333333</v>
      </c>
      <c r="O727" s="1" t="s">
        <v>4125</v>
      </c>
      <c r="P727" s="1" t="s">
        <v>6527</v>
      </c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ht="15.75" hidden="1" customHeight="1">
      <c r="A728" s="1" t="s">
        <v>32</v>
      </c>
      <c r="B728" s="1" t="s">
        <v>17</v>
      </c>
      <c r="C728" s="1">
        <v>192.0</v>
      </c>
      <c r="D728" s="1">
        <v>57.0</v>
      </c>
      <c r="E728" s="1"/>
      <c r="F728" s="1" t="s">
        <v>18</v>
      </c>
      <c r="G728" s="1" t="s">
        <v>27</v>
      </c>
      <c r="H728" s="1" t="s">
        <v>6528</v>
      </c>
      <c r="I728" s="1" t="s">
        <v>6529</v>
      </c>
      <c r="J728" s="1" t="s">
        <v>6529</v>
      </c>
      <c r="K728" s="1"/>
      <c r="L728" s="1">
        <v>-7.0</v>
      </c>
      <c r="M728" s="1"/>
      <c r="N728" s="1">
        <v>10.99755</v>
      </c>
      <c r="O728" s="1" t="s">
        <v>4121</v>
      </c>
      <c r="P728" s="1" t="s">
        <v>5984</v>
      </c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ht="15.75" hidden="1" customHeight="1">
      <c r="A729" s="1" t="s">
        <v>32</v>
      </c>
      <c r="B729" s="1" t="s">
        <v>17</v>
      </c>
      <c r="C729" s="1">
        <v>250.0</v>
      </c>
      <c r="D729" s="1">
        <v>0.0</v>
      </c>
      <c r="E729" s="1" t="s">
        <v>5693</v>
      </c>
      <c r="F729" s="1" t="s">
        <v>66</v>
      </c>
      <c r="G729" s="1" t="s">
        <v>19</v>
      </c>
      <c r="H729" s="1" t="s">
        <v>6530</v>
      </c>
      <c r="I729" s="1" t="s">
        <v>6531</v>
      </c>
      <c r="J729" s="1" t="s">
        <v>6532</v>
      </c>
      <c r="K729" s="1" t="s">
        <v>6533</v>
      </c>
      <c r="L729" s="1">
        <v>-5.0</v>
      </c>
      <c r="M729" s="1">
        <v>0.35938333333333333</v>
      </c>
      <c r="N729" s="1">
        <v>11.163666666666666</v>
      </c>
      <c r="O729" s="1" t="s">
        <v>4121</v>
      </c>
      <c r="P729" s="1" t="s">
        <v>6534</v>
      </c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ht="15.75" hidden="1" customHeight="1">
      <c r="A730" s="1" t="s">
        <v>32</v>
      </c>
      <c r="B730" s="1" t="s">
        <v>17</v>
      </c>
      <c r="C730" s="1">
        <v>199.0</v>
      </c>
      <c r="D730" s="1">
        <v>50.0</v>
      </c>
      <c r="E730" s="1"/>
      <c r="F730" s="1" t="s">
        <v>18</v>
      </c>
      <c r="G730" s="1" t="s">
        <v>27</v>
      </c>
      <c r="H730" s="1" t="s">
        <v>6535</v>
      </c>
      <c r="I730" s="1" t="s">
        <v>6536</v>
      </c>
      <c r="J730" s="1" t="s">
        <v>6536</v>
      </c>
      <c r="K730" s="1"/>
      <c r="L730" s="1">
        <v>-11.0</v>
      </c>
      <c r="M730" s="1"/>
      <c r="N730" s="1">
        <v>7.301533333333333</v>
      </c>
      <c r="O730" s="1" t="s">
        <v>4121</v>
      </c>
      <c r="P730" s="1" t="s">
        <v>6537</v>
      </c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ht="15.75" hidden="1" customHeight="1">
      <c r="A731" s="1" t="s">
        <v>32</v>
      </c>
      <c r="B731" s="1" t="s">
        <v>17</v>
      </c>
      <c r="C731" s="1">
        <v>372.0</v>
      </c>
      <c r="D731" s="1">
        <v>0.0</v>
      </c>
      <c r="E731" s="1" t="s">
        <v>5693</v>
      </c>
      <c r="F731" s="1" t="s">
        <v>66</v>
      </c>
      <c r="G731" s="1" t="s">
        <v>27</v>
      </c>
      <c r="H731" s="1" t="s">
        <v>6538</v>
      </c>
      <c r="I731" s="1" t="s">
        <v>6539</v>
      </c>
      <c r="J731" s="1" t="s">
        <v>6540</v>
      </c>
      <c r="K731" s="1" t="s">
        <v>6541</v>
      </c>
      <c r="L731" s="1">
        <v>-2.0</v>
      </c>
      <c r="M731" s="1">
        <v>0.006816666666666667</v>
      </c>
      <c r="N731" s="1">
        <v>8.1795</v>
      </c>
      <c r="O731" s="1" t="s">
        <v>4121</v>
      </c>
      <c r="P731" s="1" t="s">
        <v>6542</v>
      </c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ht="15.75" hidden="1" customHeight="1">
      <c r="A732" s="1" t="s">
        <v>16</v>
      </c>
      <c r="B732" s="1" t="s">
        <v>17</v>
      </c>
      <c r="C732" s="1">
        <v>309.0</v>
      </c>
      <c r="D732" s="1">
        <v>0.0</v>
      </c>
      <c r="E732" s="1"/>
      <c r="F732" s="1" t="s">
        <v>18</v>
      </c>
      <c r="G732" s="1" t="s">
        <v>19</v>
      </c>
      <c r="H732" s="1" t="s">
        <v>6543</v>
      </c>
      <c r="I732" s="1" t="s">
        <v>6544</v>
      </c>
      <c r="J732" s="1" t="s">
        <v>6544</v>
      </c>
      <c r="K732" s="1"/>
      <c r="L732" s="1">
        <v>-1.0</v>
      </c>
      <c r="M732" s="1"/>
      <c r="N732" s="1">
        <v>33.671416666666666</v>
      </c>
      <c r="O732" s="1" t="s">
        <v>22</v>
      </c>
      <c r="P732" s="1" t="s">
        <v>6545</v>
      </c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ht="15.75" hidden="1" customHeight="1">
      <c r="A733" s="1" t="s">
        <v>32</v>
      </c>
      <c r="B733" s="1" t="s">
        <v>17</v>
      </c>
      <c r="C733" s="1">
        <v>160.0</v>
      </c>
      <c r="D733" s="1">
        <v>49.0</v>
      </c>
      <c r="E733" s="1"/>
      <c r="F733" s="1" t="s">
        <v>18</v>
      </c>
      <c r="G733" s="1" t="s">
        <v>27</v>
      </c>
      <c r="H733" s="1" t="s">
        <v>6546</v>
      </c>
      <c r="I733" s="1" t="s">
        <v>6547</v>
      </c>
      <c r="J733" s="1" t="s">
        <v>6547</v>
      </c>
      <c r="K733" s="1"/>
      <c r="L733" s="1">
        <v>36.0</v>
      </c>
      <c r="M733" s="1"/>
      <c r="N733" s="1">
        <v>58.48475</v>
      </c>
      <c r="O733" s="1" t="s">
        <v>4121</v>
      </c>
      <c r="P733" s="1" t="s">
        <v>4195</v>
      </c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ht="15.75" hidden="1" customHeight="1">
      <c r="A734" s="1" t="s">
        <v>32</v>
      </c>
      <c r="B734" s="1" t="s">
        <v>17</v>
      </c>
      <c r="C734" s="1">
        <v>398.0</v>
      </c>
      <c r="D734" s="1">
        <v>100.0</v>
      </c>
      <c r="E734" s="1"/>
      <c r="F734" s="1" t="s">
        <v>18</v>
      </c>
      <c r="G734" s="1" t="s">
        <v>27</v>
      </c>
      <c r="H734" s="1" t="s">
        <v>6548</v>
      </c>
      <c r="I734" s="1" t="s">
        <v>6549</v>
      </c>
      <c r="J734" s="1" t="s">
        <v>6549</v>
      </c>
      <c r="K734" s="1"/>
      <c r="L734" s="1">
        <v>52.0</v>
      </c>
      <c r="M734" s="1"/>
      <c r="N734" s="1">
        <v>86.92603333333334</v>
      </c>
      <c r="O734" s="1" t="s">
        <v>4121</v>
      </c>
      <c r="P734" s="1" t="s">
        <v>6550</v>
      </c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ht="15.75" customHeight="1">
      <c r="A735" s="1" t="s">
        <v>57</v>
      </c>
      <c r="B735" s="1" t="s">
        <v>17</v>
      </c>
      <c r="C735" s="1">
        <v>1344.0</v>
      </c>
      <c r="D735" s="1">
        <v>0.0</v>
      </c>
      <c r="E735" s="1" t="s">
        <v>58</v>
      </c>
      <c r="F735" s="1" t="s">
        <v>26</v>
      </c>
      <c r="G735" s="1" t="s">
        <v>27</v>
      </c>
      <c r="H735" s="1" t="s">
        <v>6551</v>
      </c>
      <c r="I735" s="1" t="s">
        <v>6552</v>
      </c>
      <c r="J735" s="1" t="s">
        <v>6552</v>
      </c>
      <c r="K735" s="1"/>
      <c r="L735" s="1">
        <v>57.0</v>
      </c>
      <c r="M735" s="1"/>
      <c r="N735" s="1">
        <v>118.7454</v>
      </c>
      <c r="O735" s="1" t="s">
        <v>4125</v>
      </c>
      <c r="P735" s="1" t="s">
        <v>6553</v>
      </c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ht="15.75" customHeight="1">
      <c r="A736" s="1" t="s">
        <v>57</v>
      </c>
      <c r="B736" s="1" t="s">
        <v>17</v>
      </c>
      <c r="C736" s="1">
        <v>572.0</v>
      </c>
      <c r="D736" s="1">
        <v>0.0</v>
      </c>
      <c r="E736" s="1" t="s">
        <v>58</v>
      </c>
      <c r="F736" s="1" t="s">
        <v>26</v>
      </c>
      <c r="G736" s="1" t="s">
        <v>27</v>
      </c>
      <c r="H736" s="1" t="s">
        <v>6554</v>
      </c>
      <c r="I736" s="1" t="s">
        <v>6555</v>
      </c>
      <c r="J736" s="1" t="s">
        <v>6555</v>
      </c>
      <c r="K736" s="1"/>
      <c r="L736" s="1">
        <v>62.0</v>
      </c>
      <c r="M736" s="1"/>
      <c r="N736" s="1">
        <v>186.48661666666666</v>
      </c>
      <c r="O736" s="1" t="s">
        <v>4125</v>
      </c>
      <c r="P736" s="1" t="s">
        <v>6556</v>
      </c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ht="15.75" hidden="1" customHeight="1">
      <c r="A737" s="1" t="s">
        <v>41</v>
      </c>
      <c r="B737" s="1" t="s">
        <v>88</v>
      </c>
      <c r="C737" s="1">
        <v>1064.0</v>
      </c>
      <c r="D737" s="1">
        <v>0.0</v>
      </c>
      <c r="E737" s="1"/>
      <c r="F737" s="1" t="s">
        <v>26</v>
      </c>
      <c r="G737" s="1" t="s">
        <v>27</v>
      </c>
      <c r="H737" s="1" t="s">
        <v>6557</v>
      </c>
      <c r="I737" s="1" t="s">
        <v>6558</v>
      </c>
      <c r="J737" s="1" t="s">
        <v>6558</v>
      </c>
      <c r="K737" s="1"/>
      <c r="L737" s="1">
        <v>-8.0</v>
      </c>
      <c r="M737" s="1"/>
      <c r="N737" s="1">
        <v>11.896033333333333</v>
      </c>
      <c r="O737" s="1" t="s">
        <v>4125</v>
      </c>
      <c r="P737" s="1" t="s">
        <v>6559</v>
      </c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ht="15.75" hidden="1" customHeight="1">
      <c r="A738" s="1" t="s">
        <v>41</v>
      </c>
      <c r="B738" s="1" t="s">
        <v>88</v>
      </c>
      <c r="C738" s="1">
        <v>329.0</v>
      </c>
      <c r="D738" s="1">
        <v>0.0</v>
      </c>
      <c r="E738" s="1"/>
      <c r="F738" s="1" t="s">
        <v>26</v>
      </c>
      <c r="G738" s="1" t="s">
        <v>27</v>
      </c>
      <c r="H738" s="1" t="s">
        <v>6560</v>
      </c>
      <c r="I738" s="1" t="s">
        <v>6561</v>
      </c>
      <c r="J738" s="1" t="s">
        <v>6561</v>
      </c>
      <c r="K738" s="1"/>
      <c r="L738" s="1">
        <v>-6.0</v>
      </c>
      <c r="M738" s="1"/>
      <c r="N738" s="1">
        <v>8.712666666666667</v>
      </c>
      <c r="O738" s="1" t="s">
        <v>4125</v>
      </c>
      <c r="P738" s="1" t="s">
        <v>5145</v>
      </c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ht="15.75" customHeight="1">
      <c r="A739" s="1" t="s">
        <v>57</v>
      </c>
      <c r="B739" s="1" t="s">
        <v>17</v>
      </c>
      <c r="C739" s="1">
        <v>329.0</v>
      </c>
      <c r="D739" s="1">
        <v>0.0</v>
      </c>
      <c r="E739" s="1" t="s">
        <v>58</v>
      </c>
      <c r="F739" s="1" t="s">
        <v>26</v>
      </c>
      <c r="G739" s="1" t="s">
        <v>27</v>
      </c>
      <c r="H739" s="1" t="s">
        <v>6562</v>
      </c>
      <c r="I739" s="1" t="s">
        <v>6563</v>
      </c>
      <c r="J739" s="1" t="s">
        <v>6563</v>
      </c>
      <c r="K739" s="1"/>
      <c r="L739" s="1">
        <v>10.0</v>
      </c>
      <c r="M739" s="1"/>
      <c r="N739" s="1">
        <v>25.445166666666665</v>
      </c>
      <c r="O739" s="1" t="s">
        <v>4125</v>
      </c>
      <c r="P739" s="1" t="s">
        <v>5188</v>
      </c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ht="15.75" hidden="1" customHeight="1">
      <c r="A740" s="1" t="s">
        <v>41</v>
      </c>
      <c r="B740" s="1" t="s">
        <v>88</v>
      </c>
      <c r="C740" s="1">
        <v>517.0</v>
      </c>
      <c r="D740" s="1">
        <v>0.0</v>
      </c>
      <c r="E740" s="1"/>
      <c r="F740" s="1" t="s">
        <v>26</v>
      </c>
      <c r="G740" s="1" t="s">
        <v>27</v>
      </c>
      <c r="H740" s="1" t="s">
        <v>6564</v>
      </c>
      <c r="I740" s="1" t="s">
        <v>6565</v>
      </c>
      <c r="J740" s="1" t="s">
        <v>6565</v>
      </c>
      <c r="K740" s="1"/>
      <c r="L740" s="1">
        <v>-9.0</v>
      </c>
      <c r="M740" s="1"/>
      <c r="N740" s="1">
        <v>10.305316666666666</v>
      </c>
      <c r="O740" s="1" t="s">
        <v>4125</v>
      </c>
      <c r="P740" s="1" t="s">
        <v>6566</v>
      </c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ht="15.75" hidden="1" customHeight="1">
      <c r="A741" s="1" t="s">
        <v>41</v>
      </c>
      <c r="B741" s="1" t="s">
        <v>88</v>
      </c>
      <c r="C741" s="1">
        <v>429.0</v>
      </c>
      <c r="D741" s="1">
        <v>0.0</v>
      </c>
      <c r="E741" s="1"/>
      <c r="F741" s="1" t="s">
        <v>26</v>
      </c>
      <c r="G741" s="1" t="s">
        <v>27</v>
      </c>
      <c r="H741" s="1" t="s">
        <v>6567</v>
      </c>
      <c r="I741" s="1" t="s">
        <v>6568</v>
      </c>
      <c r="J741" s="1" t="s">
        <v>6568</v>
      </c>
      <c r="K741" s="1"/>
      <c r="L741" s="1">
        <v>1.0</v>
      </c>
      <c r="M741" s="1"/>
      <c r="N741" s="1">
        <v>16.201966666666667</v>
      </c>
      <c r="O741" s="1" t="s">
        <v>4125</v>
      </c>
      <c r="P741" s="1" t="s">
        <v>6569</v>
      </c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ht="15.75" hidden="1" customHeight="1">
      <c r="A742" s="1" t="s">
        <v>41</v>
      </c>
      <c r="B742" s="1" t="s">
        <v>88</v>
      </c>
      <c r="C742" s="1">
        <v>394.0</v>
      </c>
      <c r="D742" s="1">
        <v>0.0</v>
      </c>
      <c r="E742" s="1"/>
      <c r="F742" s="1" t="s">
        <v>26</v>
      </c>
      <c r="G742" s="1" t="s">
        <v>27</v>
      </c>
      <c r="H742" s="1" t="s">
        <v>6570</v>
      </c>
      <c r="I742" s="1" t="s">
        <v>6571</v>
      </c>
      <c r="J742" s="1" t="s">
        <v>6571</v>
      </c>
      <c r="K742" s="1"/>
      <c r="L742" s="1">
        <v>-5.0</v>
      </c>
      <c r="M742" s="1"/>
      <c r="N742" s="1">
        <v>9.655733333333334</v>
      </c>
      <c r="O742" s="1" t="s">
        <v>4125</v>
      </c>
      <c r="P742" s="1" t="s">
        <v>6572</v>
      </c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ht="15.75" hidden="1" customHeight="1">
      <c r="A743" s="1" t="s">
        <v>41</v>
      </c>
      <c r="B743" s="1" t="s">
        <v>88</v>
      </c>
      <c r="C743" s="1">
        <v>364.0</v>
      </c>
      <c r="D743" s="1">
        <v>0.0</v>
      </c>
      <c r="E743" s="1"/>
      <c r="F743" s="1" t="s">
        <v>26</v>
      </c>
      <c r="G743" s="1" t="s">
        <v>27</v>
      </c>
      <c r="H743" s="1" t="s">
        <v>6573</v>
      </c>
      <c r="I743" s="1" t="s">
        <v>6574</v>
      </c>
      <c r="J743" s="1" t="s">
        <v>6574</v>
      </c>
      <c r="K743" s="1"/>
      <c r="L743" s="1">
        <v>-7.0</v>
      </c>
      <c r="M743" s="1"/>
      <c r="N743" s="1">
        <v>7.7417</v>
      </c>
      <c r="O743" s="1" t="s">
        <v>4125</v>
      </c>
      <c r="P743" s="1" t="s">
        <v>4631</v>
      </c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ht="15.75" hidden="1" customHeight="1">
      <c r="A744" s="1" t="s">
        <v>41</v>
      </c>
      <c r="B744" s="1" t="s">
        <v>88</v>
      </c>
      <c r="C744" s="1">
        <v>433.0</v>
      </c>
      <c r="D744" s="1">
        <v>0.0</v>
      </c>
      <c r="E744" s="1"/>
      <c r="F744" s="1" t="s">
        <v>26</v>
      </c>
      <c r="G744" s="1" t="s">
        <v>27</v>
      </c>
      <c r="H744" s="1" t="s">
        <v>6575</v>
      </c>
      <c r="I744" s="1" t="s">
        <v>6576</v>
      </c>
      <c r="J744" s="1" t="s">
        <v>6576</v>
      </c>
      <c r="K744" s="1"/>
      <c r="L744" s="1">
        <v>-7.0</v>
      </c>
      <c r="M744" s="1"/>
      <c r="N744" s="1">
        <v>7.0335833333333335</v>
      </c>
      <c r="O744" s="1" t="s">
        <v>4125</v>
      </c>
      <c r="P744" s="1" t="s">
        <v>6577</v>
      </c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ht="15.75" customHeight="1">
      <c r="A745" s="1" t="s">
        <v>57</v>
      </c>
      <c r="B745" s="1" t="s">
        <v>17</v>
      </c>
      <c r="C745" s="1">
        <v>379.0</v>
      </c>
      <c r="D745" s="1">
        <v>0.0</v>
      </c>
      <c r="E745" s="1" t="s">
        <v>58</v>
      </c>
      <c r="F745" s="1" t="s">
        <v>26</v>
      </c>
      <c r="G745" s="1" t="s">
        <v>27</v>
      </c>
      <c r="H745" s="1" t="s">
        <v>6578</v>
      </c>
      <c r="I745" s="1" t="s">
        <v>6579</v>
      </c>
      <c r="J745" s="1" t="s">
        <v>6579</v>
      </c>
      <c r="K745" s="1"/>
      <c r="L745" s="1">
        <v>-4.0</v>
      </c>
      <c r="M745" s="1"/>
      <c r="N745" s="1">
        <v>10.662616666666667</v>
      </c>
      <c r="O745" s="1" t="s">
        <v>4125</v>
      </c>
      <c r="P745" s="1" t="s">
        <v>6580</v>
      </c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ht="15.75" customHeight="1">
      <c r="A746" s="1" t="s">
        <v>57</v>
      </c>
      <c r="B746" s="1" t="s">
        <v>17</v>
      </c>
      <c r="C746" s="1">
        <v>264.0</v>
      </c>
      <c r="D746" s="1">
        <v>0.0</v>
      </c>
      <c r="E746" s="1" t="s">
        <v>58</v>
      </c>
      <c r="F746" s="1" t="s">
        <v>26</v>
      </c>
      <c r="G746" s="1" t="s">
        <v>27</v>
      </c>
      <c r="H746" s="1" t="s">
        <v>6581</v>
      </c>
      <c r="I746" s="1" t="s">
        <v>6582</v>
      </c>
      <c r="J746" s="1" t="s">
        <v>6582</v>
      </c>
      <c r="K746" s="1"/>
      <c r="L746" s="1">
        <v>-5.0</v>
      </c>
      <c r="M746" s="1"/>
      <c r="N746" s="1">
        <v>9.127866666666666</v>
      </c>
      <c r="O746" s="1" t="s">
        <v>4125</v>
      </c>
      <c r="P746" s="1" t="s">
        <v>4694</v>
      </c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ht="15.75" hidden="1" customHeight="1">
      <c r="A747" s="1" t="s">
        <v>24</v>
      </c>
      <c r="B747" s="1" t="s">
        <v>88</v>
      </c>
      <c r="C747" s="1">
        <v>321.0</v>
      </c>
      <c r="D747" s="1">
        <v>0.0</v>
      </c>
      <c r="E747" s="1" t="s">
        <v>6583</v>
      </c>
      <c r="F747" s="1" t="s">
        <v>26</v>
      </c>
      <c r="G747" s="1" t="s">
        <v>27</v>
      </c>
      <c r="H747" s="1" t="s">
        <v>6584</v>
      </c>
      <c r="I747" s="1" t="s">
        <v>6585</v>
      </c>
      <c r="J747" s="1" t="s">
        <v>6585</v>
      </c>
      <c r="K747" s="1"/>
      <c r="L747" s="1">
        <v>-2.0</v>
      </c>
      <c r="M747" s="1"/>
      <c r="N747" s="1">
        <v>12.665616666666667</v>
      </c>
      <c r="O747" s="1" t="s">
        <v>4125</v>
      </c>
      <c r="P747" s="1" t="s">
        <v>6586</v>
      </c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ht="15.75" customHeight="1">
      <c r="A748" s="1" t="s">
        <v>57</v>
      </c>
      <c r="B748" s="1" t="s">
        <v>17</v>
      </c>
      <c r="C748" s="1">
        <v>429.0</v>
      </c>
      <c r="D748" s="1">
        <v>0.0</v>
      </c>
      <c r="E748" s="1" t="s">
        <v>58</v>
      </c>
      <c r="F748" s="1" t="s">
        <v>26</v>
      </c>
      <c r="G748" s="1" t="s">
        <v>27</v>
      </c>
      <c r="H748" s="1" t="s">
        <v>6587</v>
      </c>
      <c r="I748" s="1" t="s">
        <v>6588</v>
      </c>
      <c r="J748" s="1" t="s">
        <v>6588</v>
      </c>
      <c r="K748" s="1"/>
      <c r="L748" s="1">
        <v>-1.0</v>
      </c>
      <c r="M748" s="1"/>
      <c r="N748" s="1">
        <v>13.052866666666667</v>
      </c>
      <c r="O748" s="1" t="s">
        <v>4125</v>
      </c>
      <c r="P748" s="1" t="s">
        <v>6589</v>
      </c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ht="15.75" customHeight="1">
      <c r="A749" s="1" t="s">
        <v>57</v>
      </c>
      <c r="B749" s="1" t="s">
        <v>17</v>
      </c>
      <c r="C749" s="1">
        <v>264.0</v>
      </c>
      <c r="D749" s="1">
        <v>0.0</v>
      </c>
      <c r="E749" s="1" t="s">
        <v>58</v>
      </c>
      <c r="F749" s="1" t="s">
        <v>26</v>
      </c>
      <c r="G749" s="1" t="s">
        <v>27</v>
      </c>
      <c r="H749" s="1" t="s">
        <v>6590</v>
      </c>
      <c r="I749" s="1" t="s">
        <v>6591</v>
      </c>
      <c r="J749" s="1" t="s">
        <v>6591</v>
      </c>
      <c r="K749" s="1"/>
      <c r="L749" s="1">
        <v>-9.0</v>
      </c>
      <c r="M749" s="1"/>
      <c r="N749" s="1">
        <v>5.716783333333334</v>
      </c>
      <c r="O749" s="1" t="s">
        <v>4125</v>
      </c>
      <c r="P749" s="1" t="s">
        <v>5424</v>
      </c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ht="15.75" hidden="1" customHeight="1">
      <c r="A750" s="1" t="s">
        <v>32</v>
      </c>
      <c r="B750" s="1" t="s">
        <v>17</v>
      </c>
      <c r="C750" s="1">
        <v>219.0</v>
      </c>
      <c r="D750" s="1">
        <v>55.0</v>
      </c>
      <c r="E750" s="1"/>
      <c r="F750" s="1" t="s">
        <v>18</v>
      </c>
      <c r="G750" s="1" t="s">
        <v>33</v>
      </c>
      <c r="H750" s="1" t="s">
        <v>6592</v>
      </c>
      <c r="I750" s="1" t="s">
        <v>6593</v>
      </c>
      <c r="J750" s="1" t="s">
        <v>6594</v>
      </c>
      <c r="K750" s="1"/>
      <c r="L750" s="1">
        <v>477.0</v>
      </c>
      <c r="M750" s="1"/>
      <c r="N750" s="1">
        <v>7.98825</v>
      </c>
      <c r="O750" s="1" t="s">
        <v>4121</v>
      </c>
      <c r="P750" s="1" t="s">
        <v>6595</v>
      </c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ht="15.75" hidden="1" customHeight="1">
      <c r="A751" s="1" t="s">
        <v>41</v>
      </c>
      <c r="B751" s="1" t="s">
        <v>88</v>
      </c>
      <c r="C751" s="1">
        <v>388.0</v>
      </c>
      <c r="D751" s="1">
        <v>0.0</v>
      </c>
      <c r="E751" s="1"/>
      <c r="F751" s="1" t="s">
        <v>26</v>
      </c>
      <c r="G751" s="1" t="s">
        <v>27</v>
      </c>
      <c r="H751" s="1" t="s">
        <v>6596</v>
      </c>
      <c r="I751" s="1" t="s">
        <v>6597</v>
      </c>
      <c r="J751" s="1" t="s">
        <v>6597</v>
      </c>
      <c r="K751" s="1"/>
      <c r="L751" s="1">
        <v>-9.0</v>
      </c>
      <c r="M751" s="1"/>
      <c r="N751" s="1">
        <v>5.142333333333333</v>
      </c>
      <c r="O751" s="1" t="s">
        <v>4125</v>
      </c>
      <c r="P751" s="1" t="s">
        <v>6598</v>
      </c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ht="15.75" hidden="1" customHeight="1">
      <c r="A752" s="1" t="s">
        <v>24</v>
      </c>
      <c r="B752" s="1" t="s">
        <v>88</v>
      </c>
      <c r="C752" s="2">
        <v>329.0</v>
      </c>
      <c r="D752" s="1">
        <v>0.0</v>
      </c>
      <c r="E752" s="1" t="s">
        <v>6599</v>
      </c>
      <c r="F752" s="1" t="s">
        <v>26</v>
      </c>
      <c r="G752" s="1" t="s">
        <v>27</v>
      </c>
      <c r="H752" s="1" t="s">
        <v>6600</v>
      </c>
      <c r="I752" s="1" t="s">
        <v>6601</v>
      </c>
      <c r="J752" s="1" t="s">
        <v>6601</v>
      </c>
      <c r="K752" s="1"/>
      <c r="L752" s="1">
        <v>-9.0</v>
      </c>
      <c r="M752" s="1"/>
      <c r="N752" s="1">
        <v>5.356933333333333</v>
      </c>
      <c r="O752" s="1" t="s">
        <v>4125</v>
      </c>
      <c r="P752" s="1" t="s">
        <v>6602</v>
      </c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ht="15.75" hidden="1" customHeight="1">
      <c r="A753" s="1" t="s">
        <v>41</v>
      </c>
      <c r="B753" s="1" t="s">
        <v>88</v>
      </c>
      <c r="C753" s="1">
        <v>264.0</v>
      </c>
      <c r="D753" s="1">
        <v>0.0</v>
      </c>
      <c r="E753" s="1"/>
      <c r="F753" s="1" t="s">
        <v>26</v>
      </c>
      <c r="G753" s="1" t="s">
        <v>27</v>
      </c>
      <c r="H753" s="1" t="s">
        <v>6603</v>
      </c>
      <c r="I753" s="1" t="s">
        <v>6604</v>
      </c>
      <c r="J753" s="1" t="s">
        <v>6604</v>
      </c>
      <c r="K753" s="1"/>
      <c r="L753" s="1">
        <v>-8.0</v>
      </c>
      <c r="M753" s="1"/>
      <c r="N753" s="1">
        <v>6.99905</v>
      </c>
      <c r="O753" s="1" t="s">
        <v>4125</v>
      </c>
      <c r="P753" s="1" t="s">
        <v>5083</v>
      </c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ht="15.75" hidden="1" customHeight="1">
      <c r="A754" s="1" t="s">
        <v>32</v>
      </c>
      <c r="B754" s="1" t="s">
        <v>17</v>
      </c>
      <c r="C754" s="1">
        <v>1494.0</v>
      </c>
      <c r="D754" s="1">
        <v>0.0</v>
      </c>
      <c r="E754" s="1" t="s">
        <v>4116</v>
      </c>
      <c r="F754" s="1" t="s">
        <v>66</v>
      </c>
      <c r="G754" s="1" t="s">
        <v>27</v>
      </c>
      <c r="H754" s="1" t="s">
        <v>6605</v>
      </c>
      <c r="I754" s="1" t="s">
        <v>6606</v>
      </c>
      <c r="J754" s="1" t="s">
        <v>6607</v>
      </c>
      <c r="K754" s="1" t="s">
        <v>6608</v>
      </c>
      <c r="L754" s="1">
        <v>-3.0</v>
      </c>
      <c r="M754" s="1">
        <v>0.00805</v>
      </c>
      <c r="N754" s="1">
        <v>12.6047</v>
      </c>
      <c r="O754" s="1" t="s">
        <v>4121</v>
      </c>
      <c r="P754" s="1" t="s">
        <v>6609</v>
      </c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ht="15.75" hidden="1" customHeight="1">
      <c r="A755" s="1" t="s">
        <v>41</v>
      </c>
      <c r="B755" s="1" t="s">
        <v>88</v>
      </c>
      <c r="C755" s="1">
        <v>364.0</v>
      </c>
      <c r="D755" s="1">
        <v>0.0</v>
      </c>
      <c r="E755" s="1"/>
      <c r="F755" s="1" t="s">
        <v>26</v>
      </c>
      <c r="G755" s="1" t="s">
        <v>19</v>
      </c>
      <c r="H755" s="1" t="s">
        <v>6610</v>
      </c>
      <c r="I755" s="1" t="s">
        <v>6611</v>
      </c>
      <c r="J755" s="1" t="s">
        <v>6611</v>
      </c>
      <c r="K755" s="1"/>
      <c r="L755" s="1">
        <v>-7.0</v>
      </c>
      <c r="M755" s="1"/>
      <c r="N755" s="1">
        <v>7.38015</v>
      </c>
      <c r="O755" s="1" t="s">
        <v>4125</v>
      </c>
      <c r="P755" s="1" t="s">
        <v>6612</v>
      </c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ht="15.75" hidden="1" customHeight="1">
      <c r="A756" s="1" t="s">
        <v>32</v>
      </c>
      <c r="B756" s="1" t="s">
        <v>17</v>
      </c>
      <c r="C756" s="1">
        <v>505.0</v>
      </c>
      <c r="D756" s="1">
        <v>23.0</v>
      </c>
      <c r="E756" s="1" t="s">
        <v>4116</v>
      </c>
      <c r="F756" s="1" t="s">
        <v>66</v>
      </c>
      <c r="G756" s="1" t="s">
        <v>27</v>
      </c>
      <c r="H756" s="1" t="s">
        <v>6613</v>
      </c>
      <c r="I756" s="1" t="s">
        <v>6614</v>
      </c>
      <c r="J756" s="1" t="s">
        <v>6615</v>
      </c>
      <c r="K756" s="1" t="s">
        <v>6616</v>
      </c>
      <c r="L756" s="1">
        <v>-11.0</v>
      </c>
      <c r="M756" s="1">
        <v>0.01755</v>
      </c>
      <c r="N756" s="1">
        <v>9.365333333333334</v>
      </c>
      <c r="O756" s="1" t="s">
        <v>4121</v>
      </c>
      <c r="P756" s="1" t="s">
        <v>6617</v>
      </c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ht="15.75" customHeight="1">
      <c r="A757" s="1" t="s">
        <v>57</v>
      </c>
      <c r="B757" s="1" t="s">
        <v>17</v>
      </c>
      <c r="C757" s="1">
        <v>321.0</v>
      </c>
      <c r="D757" s="1">
        <v>0.0</v>
      </c>
      <c r="E757" s="1" t="s">
        <v>58</v>
      </c>
      <c r="F757" s="1" t="s">
        <v>26</v>
      </c>
      <c r="G757" s="1" t="s">
        <v>27</v>
      </c>
      <c r="H757" s="1" t="s">
        <v>6618</v>
      </c>
      <c r="I757" s="1" t="s">
        <v>6619</v>
      </c>
      <c r="J757" s="1" t="s">
        <v>6619</v>
      </c>
      <c r="K757" s="1"/>
      <c r="L757" s="1">
        <v>-5.0</v>
      </c>
      <c r="M757" s="1"/>
      <c r="N757" s="1">
        <v>9.53755</v>
      </c>
      <c r="O757" s="1" t="s">
        <v>4125</v>
      </c>
      <c r="P757" s="1" t="s">
        <v>6396</v>
      </c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ht="15.75" hidden="1" customHeight="1">
      <c r="A758" s="1" t="s">
        <v>41</v>
      </c>
      <c r="B758" s="1" t="s">
        <v>88</v>
      </c>
      <c r="C758" s="1">
        <v>528.0</v>
      </c>
      <c r="D758" s="1">
        <v>0.0</v>
      </c>
      <c r="E758" s="1"/>
      <c r="F758" s="1" t="s">
        <v>26</v>
      </c>
      <c r="G758" s="1" t="s">
        <v>27</v>
      </c>
      <c r="H758" s="1" t="s">
        <v>6620</v>
      </c>
      <c r="I758" s="1" t="s">
        <v>6621</v>
      </c>
      <c r="J758" s="1" t="s">
        <v>6621</v>
      </c>
      <c r="K758" s="1"/>
      <c r="L758" s="1">
        <v>-12.0</v>
      </c>
      <c r="M758" s="1"/>
      <c r="N758" s="1">
        <v>6.8162666666666665</v>
      </c>
      <c r="O758" s="1" t="s">
        <v>4125</v>
      </c>
      <c r="P758" s="1" t="s">
        <v>6622</v>
      </c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ht="15.75" customHeight="1">
      <c r="A759" s="1" t="s">
        <v>57</v>
      </c>
      <c r="B759" s="1" t="s">
        <v>17</v>
      </c>
      <c r="C759" s="1">
        <v>329.0</v>
      </c>
      <c r="D759" s="1">
        <v>0.0</v>
      </c>
      <c r="E759" s="1" t="s">
        <v>58</v>
      </c>
      <c r="F759" s="1" t="s">
        <v>26</v>
      </c>
      <c r="G759" s="1" t="s">
        <v>27</v>
      </c>
      <c r="H759" s="1" t="s">
        <v>6623</v>
      </c>
      <c r="I759" s="1" t="s">
        <v>6624</v>
      </c>
      <c r="J759" s="1" t="s">
        <v>6624</v>
      </c>
      <c r="K759" s="1"/>
      <c r="L759" s="1">
        <v>-2.0</v>
      </c>
      <c r="M759" s="1"/>
      <c r="N759" s="1">
        <v>12.2954</v>
      </c>
      <c r="O759" s="1" t="s">
        <v>4125</v>
      </c>
      <c r="P759" s="1" t="s">
        <v>5265</v>
      </c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ht="15.75" hidden="1" customHeight="1">
      <c r="A760" s="1" t="s">
        <v>41</v>
      </c>
      <c r="B760" s="1" t="s">
        <v>88</v>
      </c>
      <c r="C760" s="1">
        <v>329.0</v>
      </c>
      <c r="D760" s="1">
        <v>0.0</v>
      </c>
      <c r="E760" s="1"/>
      <c r="F760" s="1" t="s">
        <v>26</v>
      </c>
      <c r="G760" s="1" t="s">
        <v>27</v>
      </c>
      <c r="H760" s="1" t="s">
        <v>6625</v>
      </c>
      <c r="I760" s="1" t="s">
        <v>6626</v>
      </c>
      <c r="J760" s="1" t="s">
        <v>6626</v>
      </c>
      <c r="K760" s="1"/>
      <c r="L760" s="1">
        <v>-9.0</v>
      </c>
      <c r="M760" s="1"/>
      <c r="N760" s="1">
        <v>5.814916666666667</v>
      </c>
      <c r="O760" s="1" t="s">
        <v>4125</v>
      </c>
      <c r="P760" s="1" t="s">
        <v>6627</v>
      </c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ht="15.75" hidden="1" customHeight="1">
      <c r="A761" s="1" t="s">
        <v>32</v>
      </c>
      <c r="B761" s="1" t="s">
        <v>17</v>
      </c>
      <c r="C761" s="1">
        <v>300.0</v>
      </c>
      <c r="D761" s="1">
        <v>18.0</v>
      </c>
      <c r="E761" s="1" t="s">
        <v>4116</v>
      </c>
      <c r="F761" s="1" t="s">
        <v>66</v>
      </c>
      <c r="G761" s="1" t="s">
        <v>27</v>
      </c>
      <c r="H761" s="1" t="s">
        <v>6628</v>
      </c>
      <c r="I761" s="1" t="s">
        <v>6629</v>
      </c>
      <c r="J761" s="1" t="s">
        <v>6630</v>
      </c>
      <c r="K761" s="1" t="s">
        <v>6631</v>
      </c>
      <c r="L761" s="1">
        <v>-2.0</v>
      </c>
      <c r="M761" s="1">
        <v>0.006416666666666667</v>
      </c>
      <c r="N761" s="1">
        <v>6.087733333333333</v>
      </c>
      <c r="O761" s="1" t="s">
        <v>4121</v>
      </c>
      <c r="P761" s="1" t="s">
        <v>6632</v>
      </c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ht="15.75" hidden="1" customHeight="1">
      <c r="A762" s="1" t="s">
        <v>32</v>
      </c>
      <c r="B762" s="1" t="s">
        <v>17</v>
      </c>
      <c r="C762" s="1">
        <v>458.0</v>
      </c>
      <c r="D762" s="1">
        <v>0.0</v>
      </c>
      <c r="E762" s="1" t="s">
        <v>4116</v>
      </c>
      <c r="F762" s="1" t="s">
        <v>66</v>
      </c>
      <c r="G762" s="1" t="s">
        <v>19</v>
      </c>
      <c r="H762" s="1" t="s">
        <v>6633</v>
      </c>
      <c r="I762" s="1" t="s">
        <v>6634</v>
      </c>
      <c r="J762" s="1" t="s">
        <v>6635</v>
      </c>
      <c r="K762" s="1" t="s">
        <v>6636</v>
      </c>
      <c r="L762" s="1">
        <v>-7.0</v>
      </c>
      <c r="M762" s="1">
        <v>0.0058</v>
      </c>
      <c r="N762" s="1">
        <v>7.620166666666667</v>
      </c>
      <c r="O762" s="1" t="s">
        <v>4121</v>
      </c>
      <c r="P762" s="1" t="s">
        <v>6271</v>
      </c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ht="15.75" hidden="1" customHeight="1">
      <c r="A763" s="1" t="s">
        <v>41</v>
      </c>
      <c r="B763" s="1" t="s">
        <v>88</v>
      </c>
      <c r="C763" s="1">
        <v>299.0</v>
      </c>
      <c r="D763" s="1">
        <v>0.0</v>
      </c>
      <c r="E763" s="1"/>
      <c r="F763" s="1" t="s">
        <v>26</v>
      </c>
      <c r="G763" s="1" t="s">
        <v>27</v>
      </c>
      <c r="H763" s="1" t="s">
        <v>6637</v>
      </c>
      <c r="I763" s="1" t="s">
        <v>6638</v>
      </c>
      <c r="J763" s="1" t="s">
        <v>6638</v>
      </c>
      <c r="K763" s="1"/>
      <c r="L763" s="1">
        <v>-8.0</v>
      </c>
      <c r="M763" s="1"/>
      <c r="N763" s="1">
        <v>6.653016666666667</v>
      </c>
      <c r="O763" s="1" t="s">
        <v>4125</v>
      </c>
      <c r="P763" s="1" t="s">
        <v>6639</v>
      </c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ht="15.75" hidden="1" customHeight="1">
      <c r="A764" s="1" t="s">
        <v>32</v>
      </c>
      <c r="B764" s="1" t="s">
        <v>17</v>
      </c>
      <c r="C764" s="1">
        <v>498.0</v>
      </c>
      <c r="D764" s="1">
        <v>0.0</v>
      </c>
      <c r="E764" s="1" t="s">
        <v>58</v>
      </c>
      <c r="F764" s="1" t="s">
        <v>66</v>
      </c>
      <c r="G764" s="1" t="s">
        <v>27</v>
      </c>
      <c r="H764" s="1" t="s">
        <v>6640</v>
      </c>
      <c r="I764" s="1" t="s">
        <v>6641</v>
      </c>
      <c r="J764" s="1" t="s">
        <v>6642</v>
      </c>
      <c r="K764" s="1" t="s">
        <v>6643</v>
      </c>
      <c r="L764" s="1">
        <v>-8.0</v>
      </c>
      <c r="M764" s="1">
        <v>6.823616666666667</v>
      </c>
      <c r="N764" s="1">
        <v>8.068683333333333</v>
      </c>
      <c r="O764" s="1" t="s">
        <v>4121</v>
      </c>
      <c r="P764" s="1" t="s">
        <v>6644</v>
      </c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ht="15.75" hidden="1" customHeight="1">
      <c r="A765" s="1" t="s">
        <v>41</v>
      </c>
      <c r="B765" s="1" t="s">
        <v>88</v>
      </c>
      <c r="C765" s="2">
        <v>394.0</v>
      </c>
      <c r="D765" s="1">
        <v>0.0</v>
      </c>
      <c r="E765" s="1"/>
      <c r="F765" s="1" t="s">
        <v>26</v>
      </c>
      <c r="G765" s="1" t="s">
        <v>27</v>
      </c>
      <c r="H765" s="1" t="s">
        <v>6645</v>
      </c>
      <c r="I765" s="1" t="s">
        <v>6646</v>
      </c>
      <c r="J765" s="1" t="s">
        <v>6646</v>
      </c>
      <c r="K765" s="1"/>
      <c r="L765" s="1">
        <v>-4.0</v>
      </c>
      <c r="M765" s="1"/>
      <c r="N765" s="1">
        <v>10.018716666666666</v>
      </c>
      <c r="O765" s="1" t="s">
        <v>4125</v>
      </c>
      <c r="P765" s="1" t="s">
        <v>6647</v>
      </c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ht="15.75" hidden="1" customHeight="1">
      <c r="A766" s="1" t="s">
        <v>24</v>
      </c>
      <c r="B766" s="1" t="s">
        <v>88</v>
      </c>
      <c r="C766" s="1">
        <v>528.0</v>
      </c>
      <c r="D766" s="1">
        <v>0.0</v>
      </c>
      <c r="E766" s="1" t="s">
        <v>6648</v>
      </c>
      <c r="F766" s="1" t="s">
        <v>26</v>
      </c>
      <c r="G766" s="1" t="s">
        <v>27</v>
      </c>
      <c r="H766" s="1" t="s">
        <v>6649</v>
      </c>
      <c r="I766" s="1" t="s">
        <v>6650</v>
      </c>
      <c r="J766" s="1" t="s">
        <v>6650</v>
      </c>
      <c r="K766" s="1"/>
      <c r="L766" s="1">
        <v>-10.0</v>
      </c>
      <c r="M766" s="1"/>
      <c r="N766" s="1">
        <v>9.473183333333333</v>
      </c>
      <c r="O766" s="1" t="s">
        <v>4125</v>
      </c>
      <c r="P766" s="1" t="s">
        <v>6651</v>
      </c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ht="15.75" hidden="1" customHeight="1">
      <c r="A767" s="1" t="s">
        <v>41</v>
      </c>
      <c r="B767" s="1" t="s">
        <v>88</v>
      </c>
      <c r="C767" s="1">
        <v>264.0</v>
      </c>
      <c r="D767" s="1">
        <v>0.0</v>
      </c>
      <c r="E767" s="1"/>
      <c r="F767" s="1" t="s">
        <v>26</v>
      </c>
      <c r="G767" s="1" t="s">
        <v>27</v>
      </c>
      <c r="H767" s="1" t="s">
        <v>6652</v>
      </c>
      <c r="I767" s="1" t="s">
        <v>6653</v>
      </c>
      <c r="J767" s="1" t="s">
        <v>6653</v>
      </c>
      <c r="K767" s="1"/>
      <c r="L767" s="1">
        <v>-5.0</v>
      </c>
      <c r="M767" s="1"/>
      <c r="N767" s="1">
        <v>9.929566666666666</v>
      </c>
      <c r="O767" s="1" t="s">
        <v>4125</v>
      </c>
      <c r="P767" s="1" t="s">
        <v>6654</v>
      </c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ht="15.75" hidden="1" customHeight="1">
      <c r="A768" s="1" t="s">
        <v>24</v>
      </c>
      <c r="B768" s="1" t="s">
        <v>88</v>
      </c>
      <c r="C768" s="2">
        <v>329.0</v>
      </c>
      <c r="D768" s="1">
        <v>0.0</v>
      </c>
      <c r="E768" s="1" t="s">
        <v>2859</v>
      </c>
      <c r="F768" s="1" t="s">
        <v>26</v>
      </c>
      <c r="G768" s="1" t="s">
        <v>27</v>
      </c>
      <c r="H768" s="1" t="s">
        <v>6655</v>
      </c>
      <c r="I768" s="1" t="s">
        <v>6656</v>
      </c>
      <c r="J768" s="1" t="s">
        <v>6656</v>
      </c>
      <c r="K768" s="1"/>
      <c r="L768" s="1">
        <v>-6.0</v>
      </c>
      <c r="M768" s="1"/>
      <c r="N768" s="1">
        <v>8.860816666666667</v>
      </c>
      <c r="O768" s="1" t="s">
        <v>4125</v>
      </c>
      <c r="P768" s="1" t="s">
        <v>6657</v>
      </c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ht="15.75" customHeight="1">
      <c r="A769" s="1" t="s">
        <v>57</v>
      </c>
      <c r="B769" s="1" t="s">
        <v>17</v>
      </c>
      <c r="C769" s="1">
        <v>399.0</v>
      </c>
      <c r="D769" s="1">
        <v>0.0</v>
      </c>
      <c r="E769" s="1" t="s">
        <v>58</v>
      </c>
      <c r="F769" s="1" t="s">
        <v>26</v>
      </c>
      <c r="G769" s="1" t="s">
        <v>27</v>
      </c>
      <c r="H769" s="1" t="s">
        <v>6658</v>
      </c>
      <c r="I769" s="1" t="s">
        <v>6659</v>
      </c>
      <c r="J769" s="1" t="s">
        <v>6659</v>
      </c>
      <c r="K769" s="1"/>
      <c r="L769" s="1">
        <v>-6.0</v>
      </c>
      <c r="M769" s="1"/>
      <c r="N769" s="1">
        <v>8.367883333333333</v>
      </c>
      <c r="O769" s="1" t="s">
        <v>4125</v>
      </c>
      <c r="P769" s="1" t="s">
        <v>6660</v>
      </c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ht="15.75" customHeight="1">
      <c r="A770" s="1" t="s">
        <v>57</v>
      </c>
      <c r="B770" s="1" t="s">
        <v>17</v>
      </c>
      <c r="C770" s="1">
        <v>598.0</v>
      </c>
      <c r="D770" s="1">
        <v>0.0</v>
      </c>
      <c r="E770" s="1" t="s">
        <v>58</v>
      </c>
      <c r="F770" s="1" t="s">
        <v>26</v>
      </c>
      <c r="G770" s="1" t="s">
        <v>27</v>
      </c>
      <c r="H770" s="1" t="s">
        <v>6661</v>
      </c>
      <c r="I770" s="1" t="s">
        <v>6662</v>
      </c>
      <c r="J770" s="1" t="s">
        <v>6662</v>
      </c>
      <c r="K770" s="1"/>
      <c r="L770" s="1">
        <v>-12.0</v>
      </c>
      <c r="M770" s="1"/>
      <c r="N770" s="1">
        <v>7.070766666666667</v>
      </c>
      <c r="O770" s="1" t="s">
        <v>4125</v>
      </c>
      <c r="P770" s="1" t="s">
        <v>6663</v>
      </c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ht="15.75" hidden="1" customHeight="1">
      <c r="A771" s="1" t="s">
        <v>32</v>
      </c>
      <c r="B771" s="1" t="s">
        <v>17</v>
      </c>
      <c r="C771" s="1">
        <v>382.0</v>
      </c>
      <c r="D771" s="1">
        <v>116.0</v>
      </c>
      <c r="E771" s="1"/>
      <c r="F771" s="1" t="s">
        <v>18</v>
      </c>
      <c r="G771" s="1" t="s">
        <v>33</v>
      </c>
      <c r="H771" s="1" t="s">
        <v>6664</v>
      </c>
      <c r="I771" s="1" t="s">
        <v>6665</v>
      </c>
      <c r="J771" s="1" t="s">
        <v>6594</v>
      </c>
      <c r="K771" s="1"/>
      <c r="L771" s="1">
        <v>619.0</v>
      </c>
      <c r="M771" s="1"/>
      <c r="N771" s="1">
        <v>10.602783333333333</v>
      </c>
      <c r="O771" s="1" t="s">
        <v>4121</v>
      </c>
      <c r="P771" s="1" t="s">
        <v>6666</v>
      </c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ht="15.75" customHeight="1">
      <c r="A772" s="1" t="s">
        <v>57</v>
      </c>
      <c r="B772" s="1" t="s">
        <v>17</v>
      </c>
      <c r="C772" s="2">
        <v>329.0</v>
      </c>
      <c r="D772" s="1">
        <v>0.0</v>
      </c>
      <c r="E772" s="1" t="s">
        <v>58</v>
      </c>
      <c r="F772" s="1" t="s">
        <v>26</v>
      </c>
      <c r="G772" s="1" t="s">
        <v>27</v>
      </c>
      <c r="H772" s="1" t="s">
        <v>6667</v>
      </c>
      <c r="I772" s="1" t="s">
        <v>6668</v>
      </c>
      <c r="J772" s="1" t="s">
        <v>6668</v>
      </c>
      <c r="K772" s="1"/>
      <c r="L772" s="1">
        <v>-3.0</v>
      </c>
      <c r="M772" s="1"/>
      <c r="N772" s="1">
        <v>11.537816666666666</v>
      </c>
      <c r="O772" s="1" t="s">
        <v>4125</v>
      </c>
      <c r="P772" s="1" t="s">
        <v>4161</v>
      </c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ht="15.75" customHeight="1">
      <c r="A773" s="1" t="s">
        <v>57</v>
      </c>
      <c r="B773" s="1" t="s">
        <v>17</v>
      </c>
      <c r="C773" s="1">
        <v>329.0</v>
      </c>
      <c r="D773" s="1">
        <v>0.0</v>
      </c>
      <c r="E773" s="1" t="s">
        <v>58</v>
      </c>
      <c r="F773" s="1" t="s">
        <v>26</v>
      </c>
      <c r="G773" s="1" t="s">
        <v>27</v>
      </c>
      <c r="H773" s="1" t="s">
        <v>6669</v>
      </c>
      <c r="I773" s="1" t="s">
        <v>6670</v>
      </c>
      <c r="J773" s="1" t="s">
        <v>6670</v>
      </c>
      <c r="K773" s="1"/>
      <c r="L773" s="1">
        <v>-4.0</v>
      </c>
      <c r="M773" s="1"/>
      <c r="N773" s="1">
        <v>10.5765</v>
      </c>
      <c r="O773" s="1" t="s">
        <v>4125</v>
      </c>
      <c r="P773" s="1" t="s">
        <v>6671</v>
      </c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ht="15.75" hidden="1" customHeight="1">
      <c r="A774" s="1" t="s">
        <v>32</v>
      </c>
      <c r="B774" s="1" t="s">
        <v>17</v>
      </c>
      <c r="C774" s="1">
        <v>575.0</v>
      </c>
      <c r="D774" s="1">
        <v>0.0</v>
      </c>
      <c r="E774" s="1" t="s">
        <v>58</v>
      </c>
      <c r="F774" s="1" t="s">
        <v>66</v>
      </c>
      <c r="G774" s="1" t="s">
        <v>27</v>
      </c>
      <c r="H774" s="1" t="s">
        <v>6672</v>
      </c>
      <c r="I774" s="1" t="s">
        <v>6673</v>
      </c>
      <c r="J774" s="1" t="s">
        <v>6674</v>
      </c>
      <c r="K774" s="1" t="s">
        <v>6675</v>
      </c>
      <c r="L774" s="1">
        <v>5.0</v>
      </c>
      <c r="M774" s="1">
        <v>3.81805</v>
      </c>
      <c r="N774" s="1">
        <v>21.831733333333332</v>
      </c>
      <c r="O774" s="1" t="s">
        <v>4121</v>
      </c>
      <c r="P774" s="1" t="s">
        <v>6676</v>
      </c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ht="15.75" hidden="1" customHeight="1">
      <c r="A775" s="1" t="s">
        <v>41</v>
      </c>
      <c r="B775" s="1" t="s">
        <v>88</v>
      </c>
      <c r="C775" s="1">
        <v>299.0</v>
      </c>
      <c r="D775" s="1">
        <v>0.0</v>
      </c>
      <c r="E775" s="1"/>
      <c r="F775" s="1" t="s">
        <v>26</v>
      </c>
      <c r="G775" s="1" t="s">
        <v>19</v>
      </c>
      <c r="H775" s="1" t="s">
        <v>6677</v>
      </c>
      <c r="I775" s="1" t="s">
        <v>6678</v>
      </c>
      <c r="J775" s="1" t="s">
        <v>6678</v>
      </c>
      <c r="K775" s="1"/>
      <c r="L775" s="1">
        <v>0.0</v>
      </c>
      <c r="M775" s="1"/>
      <c r="N775" s="1">
        <v>15.337566666666667</v>
      </c>
      <c r="O775" s="1" t="s">
        <v>4125</v>
      </c>
      <c r="P775" s="1" t="s">
        <v>6679</v>
      </c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ht="15.75" hidden="1" customHeight="1">
      <c r="A776" s="1" t="s">
        <v>41</v>
      </c>
      <c r="B776" s="1" t="s">
        <v>88</v>
      </c>
      <c r="C776" s="1">
        <v>224.0</v>
      </c>
      <c r="D776" s="1">
        <v>0.0</v>
      </c>
      <c r="E776" s="1"/>
      <c r="F776" s="1" t="s">
        <v>26</v>
      </c>
      <c r="G776" s="1" t="s">
        <v>27</v>
      </c>
      <c r="H776" s="1" t="s">
        <v>6680</v>
      </c>
      <c r="I776" s="1" t="s">
        <v>6681</v>
      </c>
      <c r="J776" s="1" t="s">
        <v>6681</v>
      </c>
      <c r="K776" s="1"/>
      <c r="L776" s="1">
        <v>-3.0</v>
      </c>
      <c r="M776" s="1"/>
      <c r="N776" s="1">
        <v>11.44905</v>
      </c>
      <c r="O776" s="1" t="s">
        <v>4125</v>
      </c>
      <c r="P776" s="1" t="s">
        <v>4270</v>
      </c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ht="15.75" customHeight="1">
      <c r="A777" s="1" t="s">
        <v>57</v>
      </c>
      <c r="B777" s="1" t="s">
        <v>17</v>
      </c>
      <c r="C777" s="1">
        <v>313.0</v>
      </c>
      <c r="D777" s="1">
        <v>0.0</v>
      </c>
      <c r="E777" s="1" t="s">
        <v>58</v>
      </c>
      <c r="F777" s="1" t="s">
        <v>26</v>
      </c>
      <c r="G777" s="1" t="s">
        <v>27</v>
      </c>
      <c r="H777" s="1" t="s">
        <v>6682</v>
      </c>
      <c r="I777" s="1" t="s">
        <v>6683</v>
      </c>
      <c r="J777" s="1" t="s">
        <v>6683</v>
      </c>
      <c r="K777" s="1"/>
      <c r="L777" s="1">
        <v>-7.0</v>
      </c>
      <c r="M777" s="1"/>
      <c r="N777" s="1">
        <v>7.074433333333333</v>
      </c>
      <c r="O777" s="1" t="s">
        <v>4125</v>
      </c>
      <c r="P777" s="1" t="s">
        <v>6684</v>
      </c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ht="15.75" customHeight="1">
      <c r="A778" s="1" t="s">
        <v>57</v>
      </c>
      <c r="B778" s="1" t="s">
        <v>17</v>
      </c>
      <c r="C778" s="1">
        <v>329.0</v>
      </c>
      <c r="D778" s="1">
        <v>0.0</v>
      </c>
      <c r="E778" s="1" t="s">
        <v>58</v>
      </c>
      <c r="F778" s="1" t="s">
        <v>26</v>
      </c>
      <c r="G778" s="1" t="s">
        <v>27</v>
      </c>
      <c r="H778" s="1" t="s">
        <v>6685</v>
      </c>
      <c r="I778" s="1" t="s">
        <v>6686</v>
      </c>
      <c r="J778" s="1" t="s">
        <v>6686</v>
      </c>
      <c r="K778" s="1"/>
      <c r="L778" s="1">
        <v>-8.0</v>
      </c>
      <c r="M778" s="1"/>
      <c r="N778" s="1">
        <v>6.97565</v>
      </c>
      <c r="O778" s="1" t="s">
        <v>4125</v>
      </c>
      <c r="P778" s="1" t="s">
        <v>4472</v>
      </c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ht="15.75" hidden="1" customHeight="1">
      <c r="A779" s="1" t="s">
        <v>32</v>
      </c>
      <c r="B779" s="1" t="s">
        <v>17</v>
      </c>
      <c r="C779" s="1">
        <v>508.0</v>
      </c>
      <c r="D779" s="1">
        <v>0.0</v>
      </c>
      <c r="E779" s="1" t="s">
        <v>4116</v>
      </c>
      <c r="F779" s="1" t="s">
        <v>66</v>
      </c>
      <c r="G779" s="1" t="s">
        <v>27</v>
      </c>
      <c r="H779" s="1" t="s">
        <v>6687</v>
      </c>
      <c r="I779" s="1" t="s">
        <v>6688</v>
      </c>
      <c r="J779" s="1" t="s">
        <v>6689</v>
      </c>
      <c r="K779" s="1" t="s">
        <v>6690</v>
      </c>
      <c r="L779" s="1">
        <v>0.0</v>
      </c>
      <c r="M779" s="1">
        <v>0.012416666666666666</v>
      </c>
      <c r="N779" s="1">
        <v>23.41615</v>
      </c>
      <c r="O779" s="1" t="s">
        <v>4121</v>
      </c>
      <c r="P779" s="1" t="s">
        <v>6691</v>
      </c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ht="15.75" hidden="1" customHeight="1">
      <c r="A780" s="1" t="s">
        <v>32</v>
      </c>
      <c r="B780" s="1" t="s">
        <v>17</v>
      </c>
      <c r="C780" s="1">
        <v>335.0</v>
      </c>
      <c r="D780" s="1">
        <v>22.0</v>
      </c>
      <c r="E780" s="1" t="s">
        <v>4116</v>
      </c>
      <c r="F780" s="1" t="s">
        <v>66</v>
      </c>
      <c r="G780" s="1" t="s">
        <v>27</v>
      </c>
      <c r="H780" s="1" t="s">
        <v>6692</v>
      </c>
      <c r="I780" s="1" t="s">
        <v>6693</v>
      </c>
      <c r="J780" s="1" t="s">
        <v>6694</v>
      </c>
      <c r="K780" s="1" t="s">
        <v>6695</v>
      </c>
      <c r="L780" s="1">
        <v>23.0</v>
      </c>
      <c r="M780" s="1">
        <v>0.0083</v>
      </c>
      <c r="N780" s="1">
        <v>21.351333333333333</v>
      </c>
      <c r="O780" s="1" t="s">
        <v>4121</v>
      </c>
      <c r="P780" s="1" t="s">
        <v>6696</v>
      </c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ht="15.75" hidden="1" customHeight="1">
      <c r="A781" s="1" t="s">
        <v>32</v>
      </c>
      <c r="B781" s="1" t="s">
        <v>17</v>
      </c>
      <c r="C781" s="2">
        <v>792.0</v>
      </c>
      <c r="D781" s="1">
        <v>0.0</v>
      </c>
      <c r="E781" s="1" t="s">
        <v>58</v>
      </c>
      <c r="F781" s="1" t="s">
        <v>66</v>
      </c>
      <c r="G781" s="1" t="s">
        <v>27</v>
      </c>
      <c r="H781" s="1" t="s">
        <v>6697</v>
      </c>
      <c r="I781" s="1" t="s">
        <v>6698</v>
      </c>
      <c r="J781" s="1" t="s">
        <v>6699</v>
      </c>
      <c r="K781" s="1" t="s">
        <v>6700</v>
      </c>
      <c r="L781" s="1">
        <v>-6.0</v>
      </c>
      <c r="M781" s="1">
        <v>6.027166666666667</v>
      </c>
      <c r="N781" s="1">
        <v>17.223333333333333</v>
      </c>
      <c r="O781" s="1" t="s">
        <v>4121</v>
      </c>
      <c r="P781" s="1" t="s">
        <v>6701</v>
      </c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ht="15.75" hidden="1" customHeight="1">
      <c r="A782" s="1" t="s">
        <v>32</v>
      </c>
      <c r="B782" s="1" t="s">
        <v>17</v>
      </c>
      <c r="C782" s="1">
        <v>666.0</v>
      </c>
      <c r="D782" s="1">
        <v>161.0</v>
      </c>
      <c r="E782" s="1"/>
      <c r="F782" s="1" t="s">
        <v>18</v>
      </c>
      <c r="G782" s="1" t="s">
        <v>27</v>
      </c>
      <c r="H782" s="1" t="s">
        <v>6702</v>
      </c>
      <c r="I782" s="1" t="s">
        <v>6703</v>
      </c>
      <c r="J782" s="1" t="s">
        <v>6594</v>
      </c>
      <c r="K782" s="1"/>
      <c r="L782" s="1">
        <v>643.0</v>
      </c>
      <c r="M782" s="1"/>
      <c r="N782" s="1">
        <v>22.1021</v>
      </c>
      <c r="O782" s="1" t="s">
        <v>4121</v>
      </c>
      <c r="P782" s="1" t="s">
        <v>6704</v>
      </c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ht="15.75" hidden="1" customHeight="1">
      <c r="A783" s="1" t="s">
        <v>32</v>
      </c>
      <c r="B783" s="1" t="s">
        <v>17</v>
      </c>
      <c r="C783" s="1">
        <v>547.0</v>
      </c>
      <c r="D783" s="1">
        <v>0.0</v>
      </c>
      <c r="E783" s="1" t="s">
        <v>4116</v>
      </c>
      <c r="F783" s="1" t="s">
        <v>66</v>
      </c>
      <c r="G783" s="1" t="s">
        <v>27</v>
      </c>
      <c r="H783" s="1" t="s">
        <v>6705</v>
      </c>
      <c r="I783" s="1" t="s">
        <v>6706</v>
      </c>
      <c r="J783" s="1" t="s">
        <v>6707</v>
      </c>
      <c r="K783" s="1" t="s">
        <v>6708</v>
      </c>
      <c r="L783" s="1">
        <v>4.0</v>
      </c>
      <c r="M783" s="1">
        <v>0.033416666666666664</v>
      </c>
      <c r="N783" s="1">
        <v>29.032983333333334</v>
      </c>
      <c r="O783" s="1" t="s">
        <v>4121</v>
      </c>
      <c r="P783" s="1" t="s">
        <v>6709</v>
      </c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ht="15.75" customHeight="1">
      <c r="A784" s="1" t="s">
        <v>57</v>
      </c>
      <c r="B784" s="1" t="s">
        <v>17</v>
      </c>
      <c r="C784" s="1">
        <v>329.0</v>
      </c>
      <c r="D784" s="1">
        <v>0.0</v>
      </c>
      <c r="E784" s="1" t="s">
        <v>58</v>
      </c>
      <c r="F784" s="1" t="s">
        <v>26</v>
      </c>
      <c r="G784" s="1" t="s">
        <v>27</v>
      </c>
      <c r="H784" s="1" t="s">
        <v>6710</v>
      </c>
      <c r="I784" s="1" t="s">
        <v>6711</v>
      </c>
      <c r="J784" s="1" t="s">
        <v>6711</v>
      </c>
      <c r="K784" s="1"/>
      <c r="L784" s="1">
        <v>-4.0</v>
      </c>
      <c r="M784" s="1"/>
      <c r="N784" s="1">
        <v>10.579183333333333</v>
      </c>
      <c r="O784" s="1" t="s">
        <v>4125</v>
      </c>
      <c r="P784" s="1" t="s">
        <v>6712</v>
      </c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ht="15.75" hidden="1" customHeight="1">
      <c r="A785" s="1" t="s">
        <v>32</v>
      </c>
      <c r="B785" s="1" t="s">
        <v>17</v>
      </c>
      <c r="C785" s="2">
        <v>247.0</v>
      </c>
      <c r="D785" s="1">
        <v>62.0</v>
      </c>
      <c r="E785" s="1"/>
      <c r="F785" s="1" t="s">
        <v>18</v>
      </c>
      <c r="G785" s="1" t="s">
        <v>27</v>
      </c>
      <c r="H785" s="1" t="s">
        <v>6713</v>
      </c>
      <c r="I785" s="1" t="s">
        <v>6714</v>
      </c>
      <c r="J785" s="1" t="s">
        <v>6594</v>
      </c>
      <c r="K785" s="1"/>
      <c r="L785" s="1">
        <v>649.0</v>
      </c>
      <c r="M785" s="1"/>
      <c r="N785" s="1">
        <v>12.29975</v>
      </c>
      <c r="O785" s="1" t="s">
        <v>4121</v>
      </c>
      <c r="P785" s="1" t="s">
        <v>4523</v>
      </c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ht="15.75" hidden="1" customHeight="1">
      <c r="A786" s="1" t="s">
        <v>32</v>
      </c>
      <c r="B786" s="1" t="s">
        <v>17</v>
      </c>
      <c r="C786" s="1">
        <v>527.0</v>
      </c>
      <c r="D786" s="1">
        <v>0.0</v>
      </c>
      <c r="E786" s="1" t="s">
        <v>4116</v>
      </c>
      <c r="F786" s="1" t="s">
        <v>66</v>
      </c>
      <c r="G786" s="1" t="s">
        <v>19</v>
      </c>
      <c r="H786" s="1" t="s">
        <v>6715</v>
      </c>
      <c r="I786" s="1" t="s">
        <v>6716</v>
      </c>
      <c r="J786" s="1" t="s">
        <v>6717</v>
      </c>
      <c r="K786" s="1" t="s">
        <v>6718</v>
      </c>
      <c r="L786" s="1">
        <v>24.0</v>
      </c>
      <c r="M786" s="1">
        <v>0.018883333333333332</v>
      </c>
      <c r="N786" s="1">
        <v>28.087033333333334</v>
      </c>
      <c r="O786" s="1" t="s">
        <v>4121</v>
      </c>
      <c r="P786" s="1" t="s">
        <v>6719</v>
      </c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ht="15.75" hidden="1" customHeight="1">
      <c r="A787" s="1" t="s">
        <v>24</v>
      </c>
      <c r="B787" s="1" t="s">
        <v>88</v>
      </c>
      <c r="C787" s="1">
        <v>118.0</v>
      </c>
      <c r="D787" s="1">
        <v>0.0</v>
      </c>
      <c r="E787" s="1" t="s">
        <v>2643</v>
      </c>
      <c r="F787" s="1" t="s">
        <v>26</v>
      </c>
      <c r="G787" s="1" t="s">
        <v>27</v>
      </c>
      <c r="H787" s="1" t="s">
        <v>6720</v>
      </c>
      <c r="I787" s="1" t="s">
        <v>6721</v>
      </c>
      <c r="J787" s="1" t="s">
        <v>6721</v>
      </c>
      <c r="K787" s="1"/>
      <c r="L787" s="1">
        <v>-13.0</v>
      </c>
      <c r="M787" s="1"/>
      <c r="N787" s="1">
        <v>1.296</v>
      </c>
      <c r="O787" s="1" t="s">
        <v>4125</v>
      </c>
      <c r="P787" s="1" t="s">
        <v>6722</v>
      </c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ht="15.75" customHeight="1">
      <c r="A788" s="1" t="s">
        <v>57</v>
      </c>
      <c r="B788" s="1" t="s">
        <v>17</v>
      </c>
      <c r="C788" s="2">
        <v>733.0</v>
      </c>
      <c r="D788" s="1">
        <v>0.0</v>
      </c>
      <c r="E788" s="1" t="s">
        <v>58</v>
      </c>
      <c r="F788" s="1" t="s">
        <v>26</v>
      </c>
      <c r="G788" s="1" t="s">
        <v>27</v>
      </c>
      <c r="H788" s="1" t="s">
        <v>6723</v>
      </c>
      <c r="I788" s="1" t="s">
        <v>6724</v>
      </c>
      <c r="J788" s="1" t="s">
        <v>6724</v>
      </c>
      <c r="K788" s="1"/>
      <c r="L788" s="1">
        <v>-6.0</v>
      </c>
      <c r="M788" s="1"/>
      <c r="N788" s="1">
        <v>13.7875</v>
      </c>
      <c r="O788" s="1" t="s">
        <v>4125</v>
      </c>
      <c r="P788" s="1" t="s">
        <v>6725</v>
      </c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ht="15.75" customHeight="1">
      <c r="A789" s="1" t="s">
        <v>57</v>
      </c>
      <c r="B789" s="1" t="s">
        <v>17</v>
      </c>
      <c r="C789" s="1">
        <v>264.0</v>
      </c>
      <c r="D789" s="1">
        <v>0.0</v>
      </c>
      <c r="E789" s="1" t="s">
        <v>58</v>
      </c>
      <c r="F789" s="1" t="s">
        <v>26</v>
      </c>
      <c r="G789" s="1" t="s">
        <v>27</v>
      </c>
      <c r="H789" s="1" t="s">
        <v>6726</v>
      </c>
      <c r="I789" s="1" t="s">
        <v>6727</v>
      </c>
      <c r="J789" s="1" t="s">
        <v>6727</v>
      </c>
      <c r="K789" s="1"/>
      <c r="L789" s="1">
        <v>-5.0</v>
      </c>
      <c r="M789" s="1"/>
      <c r="N789" s="1">
        <v>9.1847</v>
      </c>
      <c r="O789" s="1" t="s">
        <v>4125</v>
      </c>
      <c r="P789" s="1" t="s">
        <v>6728</v>
      </c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ht="15.75" customHeight="1">
      <c r="A790" s="1" t="s">
        <v>57</v>
      </c>
      <c r="B790" s="1" t="s">
        <v>17</v>
      </c>
      <c r="C790" s="1">
        <v>528.0</v>
      </c>
      <c r="D790" s="1">
        <v>0.0</v>
      </c>
      <c r="E790" s="1" t="s">
        <v>58</v>
      </c>
      <c r="F790" s="1" t="s">
        <v>26</v>
      </c>
      <c r="G790" s="1" t="s">
        <v>27</v>
      </c>
      <c r="H790" s="1" t="s">
        <v>6729</v>
      </c>
      <c r="I790" s="1" t="s">
        <v>6730</v>
      </c>
      <c r="J790" s="1" t="s">
        <v>6730</v>
      </c>
      <c r="K790" s="1"/>
      <c r="L790" s="1">
        <v>-3.0</v>
      </c>
      <c r="M790" s="1"/>
      <c r="N790" s="1">
        <v>16.348683333333334</v>
      </c>
      <c r="O790" s="1" t="s">
        <v>4125</v>
      </c>
      <c r="P790" s="1" t="s">
        <v>6731</v>
      </c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ht="15.75" hidden="1" customHeight="1">
      <c r="A791" s="1" t="s">
        <v>32</v>
      </c>
      <c r="B791" s="1" t="s">
        <v>17</v>
      </c>
      <c r="C791" s="1">
        <v>557.0</v>
      </c>
      <c r="D791" s="1">
        <v>0.0</v>
      </c>
      <c r="E791" s="1" t="s">
        <v>4116</v>
      </c>
      <c r="F791" s="1" t="s">
        <v>66</v>
      </c>
      <c r="G791" s="1" t="s">
        <v>27</v>
      </c>
      <c r="H791" s="1" t="s">
        <v>6732</v>
      </c>
      <c r="I791" s="1" t="s">
        <v>6733</v>
      </c>
      <c r="J791" s="1" t="s">
        <v>6734</v>
      </c>
      <c r="K791" s="1" t="s">
        <v>6735</v>
      </c>
      <c r="L791" s="1">
        <v>0.0</v>
      </c>
      <c r="M791" s="1">
        <v>0.34701666666666664</v>
      </c>
      <c r="N791" s="1">
        <v>16.770666666666667</v>
      </c>
      <c r="O791" s="1" t="s">
        <v>4121</v>
      </c>
      <c r="P791" s="1" t="s">
        <v>6736</v>
      </c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ht="15.75" hidden="1" customHeight="1">
      <c r="A792" s="1" t="s">
        <v>32</v>
      </c>
      <c r="B792" s="1" t="s">
        <v>17</v>
      </c>
      <c r="C792" s="1">
        <v>628.0</v>
      </c>
      <c r="D792" s="1">
        <v>0.0</v>
      </c>
      <c r="E792" s="1" t="s">
        <v>4116</v>
      </c>
      <c r="F792" s="1" t="s">
        <v>66</v>
      </c>
      <c r="G792" s="1" t="s">
        <v>27</v>
      </c>
      <c r="H792" s="1" t="s">
        <v>6737</v>
      </c>
      <c r="I792" s="1" t="s">
        <v>6738</v>
      </c>
      <c r="J792" s="1" t="s">
        <v>6739</v>
      </c>
      <c r="K792" s="1" t="s">
        <v>6740</v>
      </c>
      <c r="L792" s="1">
        <v>-4.0</v>
      </c>
      <c r="M792" s="1">
        <v>0.006383333333333334</v>
      </c>
      <c r="N792" s="1">
        <v>15.201233333333333</v>
      </c>
      <c r="O792" s="1" t="s">
        <v>4121</v>
      </c>
      <c r="P792" s="1" t="s">
        <v>6741</v>
      </c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ht="15.75" customHeight="1">
      <c r="A793" s="1" t="s">
        <v>57</v>
      </c>
      <c r="B793" s="1" t="s">
        <v>17</v>
      </c>
      <c r="C793" s="1">
        <v>369.0</v>
      </c>
      <c r="D793" s="1">
        <v>0.0</v>
      </c>
      <c r="E793" s="1" t="s">
        <v>58</v>
      </c>
      <c r="F793" s="1" t="s">
        <v>26</v>
      </c>
      <c r="G793" s="1" t="s">
        <v>27</v>
      </c>
      <c r="H793" s="1" t="s">
        <v>6742</v>
      </c>
      <c r="I793" s="1" t="s">
        <v>6743</v>
      </c>
      <c r="J793" s="1" t="s">
        <v>6743</v>
      </c>
      <c r="K793" s="1"/>
      <c r="L793" s="1">
        <v>-6.0</v>
      </c>
      <c r="M793" s="1"/>
      <c r="N793" s="1">
        <v>8.02925</v>
      </c>
      <c r="O793" s="1" t="s">
        <v>4125</v>
      </c>
      <c r="P793" s="1" t="s">
        <v>6744</v>
      </c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ht="15.75" hidden="1" customHeight="1">
      <c r="A794" s="1" t="s">
        <v>41</v>
      </c>
      <c r="B794" s="1" t="s">
        <v>88</v>
      </c>
      <c r="C794" s="2">
        <v>693.0</v>
      </c>
      <c r="D794" s="1">
        <v>0.0</v>
      </c>
      <c r="E794" s="1"/>
      <c r="F794" s="1" t="s">
        <v>26</v>
      </c>
      <c r="G794" s="1" t="s">
        <v>27</v>
      </c>
      <c r="H794" s="1" t="s">
        <v>6745</v>
      </c>
      <c r="I794" s="1" t="s">
        <v>6746</v>
      </c>
      <c r="J794" s="1" t="s">
        <v>6746</v>
      </c>
      <c r="K794" s="1"/>
      <c r="L794" s="1">
        <v>0.0</v>
      </c>
      <c r="M794" s="1"/>
      <c r="N794" s="1">
        <v>20.698866666666667</v>
      </c>
      <c r="O794" s="1" t="s">
        <v>4125</v>
      </c>
      <c r="P794" s="1" t="s">
        <v>6747</v>
      </c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ht="15.75" customHeight="1">
      <c r="A795" s="1" t="s">
        <v>57</v>
      </c>
      <c r="B795" s="1" t="s">
        <v>17</v>
      </c>
      <c r="C795" s="1">
        <v>224.0</v>
      </c>
      <c r="D795" s="1">
        <v>0.0</v>
      </c>
      <c r="E795" s="1" t="s">
        <v>58</v>
      </c>
      <c r="F795" s="1" t="s">
        <v>26</v>
      </c>
      <c r="G795" s="1" t="s">
        <v>27</v>
      </c>
      <c r="H795" s="1" t="s">
        <v>6748</v>
      </c>
      <c r="I795" s="1" t="s">
        <v>6749</v>
      </c>
      <c r="J795" s="1" t="s">
        <v>6749</v>
      </c>
      <c r="K795" s="1"/>
      <c r="L795" s="1">
        <v>-8.0</v>
      </c>
      <c r="M795" s="1"/>
      <c r="N795" s="1">
        <v>6.470233333333334</v>
      </c>
      <c r="O795" s="1" t="s">
        <v>4125</v>
      </c>
      <c r="P795" s="1" t="s">
        <v>4145</v>
      </c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ht="15.75" hidden="1" customHeight="1">
      <c r="A796" s="1" t="s">
        <v>41</v>
      </c>
      <c r="B796" s="1" t="s">
        <v>88</v>
      </c>
      <c r="C796" s="1">
        <v>849.0</v>
      </c>
      <c r="D796" s="1">
        <v>0.0</v>
      </c>
      <c r="E796" s="1"/>
      <c r="F796" s="1" t="s">
        <v>26</v>
      </c>
      <c r="G796" s="1" t="s">
        <v>27</v>
      </c>
      <c r="H796" s="1" t="s">
        <v>6750</v>
      </c>
      <c r="I796" s="1" t="s">
        <v>6751</v>
      </c>
      <c r="J796" s="1" t="s">
        <v>6751</v>
      </c>
      <c r="K796" s="1"/>
      <c r="L796" s="1">
        <v>-8.0</v>
      </c>
      <c r="M796" s="1"/>
      <c r="N796" s="1">
        <v>11.662833333333333</v>
      </c>
      <c r="O796" s="1" t="s">
        <v>4125</v>
      </c>
      <c r="P796" s="1" t="s">
        <v>6752</v>
      </c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ht="15.75" customHeight="1">
      <c r="A797" s="1" t="s">
        <v>57</v>
      </c>
      <c r="B797" s="1" t="s">
        <v>17</v>
      </c>
      <c r="C797" s="1">
        <v>817.0</v>
      </c>
      <c r="D797" s="1">
        <v>0.0</v>
      </c>
      <c r="E797" s="1" t="s">
        <v>58</v>
      </c>
      <c r="F797" s="1" t="s">
        <v>26</v>
      </c>
      <c r="G797" s="1" t="s">
        <v>27</v>
      </c>
      <c r="H797" s="1" t="s">
        <v>6753</v>
      </c>
      <c r="I797" s="1" t="s">
        <v>6754</v>
      </c>
      <c r="J797" s="1" t="s">
        <v>6754</v>
      </c>
      <c r="K797" s="1"/>
      <c r="L797" s="1">
        <v>-5.0</v>
      </c>
      <c r="M797" s="1"/>
      <c r="N797" s="1">
        <v>14.1274</v>
      </c>
      <c r="O797" s="1" t="s">
        <v>4125</v>
      </c>
      <c r="P797" s="1" t="s">
        <v>6755</v>
      </c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ht="15.75" hidden="1" customHeight="1">
      <c r="A798" s="1" t="s">
        <v>32</v>
      </c>
      <c r="B798" s="1" t="s">
        <v>17</v>
      </c>
      <c r="C798" s="1">
        <v>748.0</v>
      </c>
      <c r="D798" s="1">
        <v>0.0</v>
      </c>
      <c r="E798" s="1" t="s">
        <v>58</v>
      </c>
      <c r="F798" s="1" t="s">
        <v>66</v>
      </c>
      <c r="G798" s="1" t="s">
        <v>27</v>
      </c>
      <c r="H798" s="1" t="s">
        <v>6756</v>
      </c>
      <c r="I798" s="1" t="s">
        <v>6757</v>
      </c>
      <c r="J798" s="1" t="s">
        <v>6758</v>
      </c>
      <c r="K798" s="1" t="s">
        <v>6759</v>
      </c>
      <c r="L798" s="1">
        <v>-6.0</v>
      </c>
      <c r="M798" s="1">
        <v>21.516883333333332</v>
      </c>
      <c r="N798" s="1">
        <v>28.9322</v>
      </c>
      <c r="O798" s="1" t="s">
        <v>4121</v>
      </c>
      <c r="P798" s="1" t="s">
        <v>6760</v>
      </c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ht="15.75" hidden="1" customHeight="1">
      <c r="A799" s="1" t="s">
        <v>32</v>
      </c>
      <c r="B799" s="1" t="s">
        <v>17</v>
      </c>
      <c r="C799" s="1">
        <v>598.0</v>
      </c>
      <c r="D799" s="1">
        <v>0.0</v>
      </c>
      <c r="E799" s="1" t="s">
        <v>58</v>
      </c>
      <c r="F799" s="1" t="s">
        <v>66</v>
      </c>
      <c r="G799" s="1" t="s">
        <v>19</v>
      </c>
      <c r="H799" s="1" t="s">
        <v>6761</v>
      </c>
      <c r="I799" s="1" t="s">
        <v>6762</v>
      </c>
      <c r="J799" s="1" t="s">
        <v>6763</v>
      </c>
      <c r="K799" s="1" t="s">
        <v>6764</v>
      </c>
      <c r="L799" s="1">
        <v>-2.0</v>
      </c>
      <c r="M799" s="1">
        <v>6.6082833333333335</v>
      </c>
      <c r="N799" s="1">
        <v>16.116783333333334</v>
      </c>
      <c r="O799" s="1" t="s">
        <v>4121</v>
      </c>
      <c r="P799" s="1" t="s">
        <v>6765</v>
      </c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ht="15.75" hidden="1" customHeight="1">
      <c r="A800" s="1" t="s">
        <v>41</v>
      </c>
      <c r="B800" s="1" t="s">
        <v>88</v>
      </c>
      <c r="C800" s="1">
        <v>886.0</v>
      </c>
      <c r="D800" s="1">
        <v>0.0</v>
      </c>
      <c r="E800" s="1"/>
      <c r="F800" s="1" t="s">
        <v>26</v>
      </c>
      <c r="G800" s="1" t="s">
        <v>27</v>
      </c>
      <c r="H800" s="1" t="s">
        <v>6766</v>
      </c>
      <c r="I800" s="1" t="s">
        <v>6767</v>
      </c>
      <c r="J800" s="1" t="s">
        <v>6767</v>
      </c>
      <c r="K800" s="1"/>
      <c r="L800" s="1">
        <v>-5.0</v>
      </c>
      <c r="M800" s="1"/>
      <c r="N800" s="1">
        <v>14.38025</v>
      </c>
      <c r="O800" s="1" t="s">
        <v>4125</v>
      </c>
      <c r="P800" s="1" t="s">
        <v>6768</v>
      </c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ht="15.75" hidden="1" customHeight="1">
      <c r="A801" s="1" t="s">
        <v>32</v>
      </c>
      <c r="B801" s="1" t="s">
        <v>17</v>
      </c>
      <c r="C801" s="1">
        <v>250.0</v>
      </c>
      <c r="D801" s="1">
        <v>0.0</v>
      </c>
      <c r="E801" s="1" t="s">
        <v>4116</v>
      </c>
      <c r="F801" s="1" t="s">
        <v>66</v>
      </c>
      <c r="G801" s="1" t="s">
        <v>27</v>
      </c>
      <c r="H801" s="1" t="s">
        <v>6769</v>
      </c>
      <c r="I801" s="1" t="s">
        <v>6770</v>
      </c>
      <c r="J801" s="1" t="s">
        <v>6771</v>
      </c>
      <c r="K801" s="1" t="s">
        <v>6772</v>
      </c>
      <c r="L801" s="1">
        <v>0.0</v>
      </c>
      <c r="M801" s="1">
        <v>0.010483333333333334</v>
      </c>
      <c r="N801" s="1">
        <v>7.546666666666667</v>
      </c>
      <c r="O801" s="1" t="s">
        <v>4121</v>
      </c>
      <c r="P801" s="1" t="s">
        <v>6773</v>
      </c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ht="15.75" customHeight="1">
      <c r="A802" s="1" t="s">
        <v>57</v>
      </c>
      <c r="B802" s="1" t="s">
        <v>17</v>
      </c>
      <c r="C802" s="1">
        <v>264.0</v>
      </c>
      <c r="D802" s="1">
        <v>0.0</v>
      </c>
      <c r="E802" s="1" t="s">
        <v>58</v>
      </c>
      <c r="F802" s="1" t="s">
        <v>26</v>
      </c>
      <c r="G802" s="1" t="s">
        <v>27</v>
      </c>
      <c r="H802" s="1" t="s">
        <v>6774</v>
      </c>
      <c r="I802" s="1" t="s">
        <v>6775</v>
      </c>
      <c r="J802" s="1" t="s">
        <v>6775</v>
      </c>
      <c r="K802" s="1"/>
      <c r="L802" s="1">
        <v>-2.0</v>
      </c>
      <c r="M802" s="1"/>
      <c r="N802" s="1">
        <v>12.613166666666666</v>
      </c>
      <c r="O802" s="1" t="s">
        <v>4125</v>
      </c>
      <c r="P802" s="1" t="s">
        <v>6776</v>
      </c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ht="15.75" hidden="1" customHeight="1">
      <c r="A803" s="1" t="s">
        <v>32</v>
      </c>
      <c r="B803" s="1" t="s">
        <v>17</v>
      </c>
      <c r="C803" s="1">
        <v>748.0</v>
      </c>
      <c r="D803" s="1">
        <v>0.0</v>
      </c>
      <c r="E803" s="1" t="s">
        <v>4116</v>
      </c>
      <c r="F803" s="1" t="s">
        <v>66</v>
      </c>
      <c r="G803" s="1" t="s">
        <v>19</v>
      </c>
      <c r="H803" s="1" t="s">
        <v>6777</v>
      </c>
      <c r="I803" s="1" t="s">
        <v>6778</v>
      </c>
      <c r="J803" s="1" t="s">
        <v>6779</v>
      </c>
      <c r="K803" s="1" t="s">
        <v>6780</v>
      </c>
      <c r="L803" s="1">
        <v>-2.0</v>
      </c>
      <c r="M803" s="1">
        <v>0.01175</v>
      </c>
      <c r="N803" s="1">
        <v>11.404283333333334</v>
      </c>
      <c r="O803" s="1" t="s">
        <v>4121</v>
      </c>
      <c r="P803" s="1" t="s">
        <v>6781</v>
      </c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ht="15.75" hidden="1" customHeight="1">
      <c r="A804" s="1" t="s">
        <v>24</v>
      </c>
      <c r="B804" s="1" t="s">
        <v>88</v>
      </c>
      <c r="C804" s="1">
        <v>632.0</v>
      </c>
      <c r="D804" s="1">
        <v>0.0</v>
      </c>
      <c r="E804" s="1" t="s">
        <v>980</v>
      </c>
      <c r="F804" s="1" t="s">
        <v>26</v>
      </c>
      <c r="G804" s="1" t="s">
        <v>27</v>
      </c>
      <c r="H804" s="1" t="s">
        <v>6782</v>
      </c>
      <c r="I804" s="1" t="s">
        <v>6783</v>
      </c>
      <c r="J804" s="1" t="s">
        <v>6783</v>
      </c>
      <c r="K804" s="1"/>
      <c r="L804" s="1">
        <v>-8.0</v>
      </c>
      <c r="M804" s="1"/>
      <c r="N804" s="1">
        <v>11.0985</v>
      </c>
      <c r="O804" s="1" t="s">
        <v>4125</v>
      </c>
      <c r="P804" s="1" t="s">
        <v>6784</v>
      </c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ht="15.75" hidden="1" customHeight="1">
      <c r="A805" s="1" t="s">
        <v>32</v>
      </c>
      <c r="B805" s="1" t="s">
        <v>17</v>
      </c>
      <c r="C805" s="1">
        <v>258.0</v>
      </c>
      <c r="D805" s="1">
        <v>0.0</v>
      </c>
      <c r="E805" s="1"/>
      <c r="F805" s="1" t="s">
        <v>18</v>
      </c>
      <c r="G805" s="1" t="s">
        <v>27</v>
      </c>
      <c r="H805" s="1" t="s">
        <v>6785</v>
      </c>
      <c r="I805" s="1" t="s">
        <v>6786</v>
      </c>
      <c r="J805" s="1" t="s">
        <v>6594</v>
      </c>
      <c r="K805" s="1"/>
      <c r="L805" s="1">
        <v>709.0</v>
      </c>
      <c r="M805" s="1"/>
      <c r="N805" s="1">
        <v>9.055016666666667</v>
      </c>
      <c r="O805" s="1" t="s">
        <v>4121</v>
      </c>
      <c r="P805" s="1" t="s">
        <v>6787</v>
      </c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ht="15.75" hidden="1" customHeight="1">
      <c r="A806" s="1" t="s">
        <v>41</v>
      </c>
      <c r="B806" s="1" t="s">
        <v>88</v>
      </c>
      <c r="C806" s="1">
        <v>329.0</v>
      </c>
      <c r="D806" s="1">
        <v>0.0</v>
      </c>
      <c r="E806" s="1"/>
      <c r="F806" s="1" t="s">
        <v>26</v>
      </c>
      <c r="G806" s="1" t="s">
        <v>27</v>
      </c>
      <c r="H806" s="1" t="s">
        <v>6788</v>
      </c>
      <c r="I806" s="1" t="s">
        <v>6789</v>
      </c>
      <c r="J806" s="1" t="s">
        <v>6789</v>
      </c>
      <c r="K806" s="1"/>
      <c r="L806" s="1">
        <v>-8.0</v>
      </c>
      <c r="M806" s="1"/>
      <c r="N806" s="1">
        <v>6.597416666666667</v>
      </c>
      <c r="O806" s="1" t="s">
        <v>4125</v>
      </c>
      <c r="P806" s="1" t="s">
        <v>5145</v>
      </c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ht="15.75" hidden="1" customHeight="1">
      <c r="A807" s="1" t="s">
        <v>41</v>
      </c>
      <c r="B807" s="1" t="s">
        <v>88</v>
      </c>
      <c r="C807" s="1">
        <v>508.0</v>
      </c>
      <c r="D807" s="1">
        <v>0.0</v>
      </c>
      <c r="E807" s="1"/>
      <c r="F807" s="1" t="s">
        <v>26</v>
      </c>
      <c r="G807" s="1" t="s">
        <v>27</v>
      </c>
      <c r="H807" s="1" t="s">
        <v>6790</v>
      </c>
      <c r="I807" s="1" t="s">
        <v>6791</v>
      </c>
      <c r="J807" s="1" t="s">
        <v>6791</v>
      </c>
      <c r="K807" s="1"/>
      <c r="L807" s="1">
        <v>-11.0</v>
      </c>
      <c r="M807" s="1"/>
      <c r="N807" s="1">
        <v>8.212483333333333</v>
      </c>
      <c r="O807" s="1" t="s">
        <v>4125</v>
      </c>
      <c r="P807" s="1" t="s">
        <v>6792</v>
      </c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ht="15.75" hidden="1" customHeight="1">
      <c r="A808" s="1" t="s">
        <v>32</v>
      </c>
      <c r="B808" s="1" t="s">
        <v>17</v>
      </c>
      <c r="C808" s="1">
        <v>351.0</v>
      </c>
      <c r="D808" s="1">
        <v>0.0</v>
      </c>
      <c r="E808" s="1" t="s">
        <v>4116</v>
      </c>
      <c r="F808" s="1" t="s">
        <v>66</v>
      </c>
      <c r="G808" s="1" t="s">
        <v>27</v>
      </c>
      <c r="H808" s="1" t="s">
        <v>6793</v>
      </c>
      <c r="I808" s="1" t="s">
        <v>6794</v>
      </c>
      <c r="J808" s="1" t="s">
        <v>6795</v>
      </c>
      <c r="K808" s="1" t="s">
        <v>6796</v>
      </c>
      <c r="L808" s="1">
        <v>-5.0</v>
      </c>
      <c r="M808" s="1">
        <v>0.007816666666666666</v>
      </c>
      <c r="N808" s="1">
        <v>29.377866666666666</v>
      </c>
      <c r="O808" s="1" t="s">
        <v>4121</v>
      </c>
      <c r="P808" s="1" t="s">
        <v>6797</v>
      </c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ht="15.75" customHeight="1">
      <c r="A809" s="1" t="s">
        <v>57</v>
      </c>
      <c r="B809" s="1" t="s">
        <v>17</v>
      </c>
      <c r="C809" s="1">
        <v>346.0</v>
      </c>
      <c r="D809" s="1">
        <v>0.0</v>
      </c>
      <c r="E809" s="1" t="s">
        <v>58</v>
      </c>
      <c r="F809" s="1" t="s">
        <v>26</v>
      </c>
      <c r="G809" s="1" t="s">
        <v>27</v>
      </c>
      <c r="H809" s="1" t="s">
        <v>6798</v>
      </c>
      <c r="I809" s="1" t="s">
        <v>6799</v>
      </c>
      <c r="J809" s="1" t="s">
        <v>6799</v>
      </c>
      <c r="K809" s="1"/>
      <c r="L809" s="1">
        <v>-4.0</v>
      </c>
      <c r="M809" s="1"/>
      <c r="N809" s="1">
        <v>10.649466666666667</v>
      </c>
      <c r="O809" s="1" t="s">
        <v>4125</v>
      </c>
      <c r="P809" s="1" t="s">
        <v>5645</v>
      </c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ht="15.75" hidden="1" customHeight="1">
      <c r="A810" s="1" t="s">
        <v>32</v>
      </c>
      <c r="B810" s="1" t="s">
        <v>17</v>
      </c>
      <c r="C810" s="1">
        <v>428.0</v>
      </c>
      <c r="D810" s="1">
        <v>0.0</v>
      </c>
      <c r="E810" s="1" t="s">
        <v>58</v>
      </c>
      <c r="F810" s="1" t="s">
        <v>66</v>
      </c>
      <c r="G810" s="1" t="s">
        <v>27</v>
      </c>
      <c r="H810" s="1" t="s">
        <v>6800</v>
      </c>
      <c r="I810" s="1" t="s">
        <v>6801</v>
      </c>
      <c r="J810" s="1" t="s">
        <v>6802</v>
      </c>
      <c r="K810" s="1" t="s">
        <v>6803</v>
      </c>
      <c r="L810" s="1">
        <v>3.0</v>
      </c>
      <c r="M810" s="1">
        <v>4.4801</v>
      </c>
      <c r="N810" s="1">
        <v>8.58765</v>
      </c>
      <c r="O810" s="1" t="s">
        <v>4121</v>
      </c>
      <c r="P810" s="1" t="s">
        <v>6804</v>
      </c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ht="15.75" hidden="1" customHeight="1">
      <c r="A811" s="1" t="s">
        <v>24</v>
      </c>
      <c r="B811" s="1" t="s">
        <v>88</v>
      </c>
      <c r="C811" s="2">
        <v>264.0</v>
      </c>
      <c r="D811" s="1">
        <v>0.0</v>
      </c>
      <c r="E811" s="1" t="s">
        <v>6090</v>
      </c>
      <c r="F811" s="1" t="s">
        <v>26</v>
      </c>
      <c r="G811" s="1" t="s">
        <v>27</v>
      </c>
      <c r="H811" s="1" t="s">
        <v>6805</v>
      </c>
      <c r="I811" s="1" t="s">
        <v>6806</v>
      </c>
      <c r="J811" s="1" t="s">
        <v>6806</v>
      </c>
      <c r="K811" s="1"/>
      <c r="L811" s="1">
        <v>-9.0</v>
      </c>
      <c r="M811" s="1"/>
      <c r="N811" s="1">
        <v>5.980016666666667</v>
      </c>
      <c r="O811" s="1" t="s">
        <v>4125</v>
      </c>
      <c r="P811" s="1" t="s">
        <v>5547</v>
      </c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ht="15.75" hidden="1" customHeight="1">
      <c r="A812" s="1" t="s">
        <v>32</v>
      </c>
      <c r="B812" s="1" t="s">
        <v>17</v>
      </c>
      <c r="C812" s="1">
        <v>558.0</v>
      </c>
      <c r="D812" s="1">
        <v>0.0</v>
      </c>
      <c r="E812" s="1" t="s">
        <v>4116</v>
      </c>
      <c r="F812" s="1" t="s">
        <v>66</v>
      </c>
      <c r="G812" s="1" t="s">
        <v>19</v>
      </c>
      <c r="H812" s="1" t="s">
        <v>6807</v>
      </c>
      <c r="I812" s="1" t="s">
        <v>6808</v>
      </c>
      <c r="J812" s="1" t="s">
        <v>6809</v>
      </c>
      <c r="K812" s="1" t="s">
        <v>6810</v>
      </c>
      <c r="L812" s="1">
        <v>-7.0</v>
      </c>
      <c r="M812" s="1">
        <v>0.009033333333333334</v>
      </c>
      <c r="N812" s="1">
        <v>5.934433333333334</v>
      </c>
      <c r="O812" s="1" t="s">
        <v>4121</v>
      </c>
      <c r="P812" s="1" t="s">
        <v>6811</v>
      </c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ht="15.75" hidden="1" customHeight="1">
      <c r="A813" s="1" t="s">
        <v>32</v>
      </c>
      <c r="B813" s="1" t="s">
        <v>17</v>
      </c>
      <c r="C813" s="1">
        <v>438.0</v>
      </c>
      <c r="D813" s="1">
        <v>110.0</v>
      </c>
      <c r="E813" s="1"/>
      <c r="F813" s="1" t="s">
        <v>18</v>
      </c>
      <c r="G813" s="1" t="s">
        <v>33</v>
      </c>
      <c r="H813" s="1" t="s">
        <v>6812</v>
      </c>
      <c r="I813" s="1" t="s">
        <v>6813</v>
      </c>
      <c r="J813" s="1" t="s">
        <v>6594</v>
      </c>
      <c r="K813" s="1"/>
      <c r="L813" s="1">
        <v>741.0</v>
      </c>
      <c r="M813" s="1"/>
      <c r="N813" s="1">
        <v>10.6386</v>
      </c>
      <c r="O813" s="1" t="s">
        <v>4121</v>
      </c>
      <c r="P813" s="1" t="s">
        <v>6814</v>
      </c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ht="15.75" hidden="1" customHeight="1">
      <c r="A814" s="1" t="s">
        <v>32</v>
      </c>
      <c r="B814" s="1" t="s">
        <v>17</v>
      </c>
      <c r="C814" s="1">
        <v>309.0</v>
      </c>
      <c r="D814" s="1">
        <v>0.0</v>
      </c>
      <c r="E814" s="1" t="s">
        <v>4116</v>
      </c>
      <c r="F814" s="1" t="s">
        <v>66</v>
      </c>
      <c r="G814" s="1" t="s">
        <v>19</v>
      </c>
      <c r="H814" s="1" t="s">
        <v>6815</v>
      </c>
      <c r="I814" s="1" t="s">
        <v>6816</v>
      </c>
      <c r="J814" s="1" t="s">
        <v>6817</v>
      </c>
      <c r="K814" s="1" t="s">
        <v>6818</v>
      </c>
      <c r="L814" s="1">
        <v>-10.0</v>
      </c>
      <c r="M814" s="1">
        <v>0.006</v>
      </c>
      <c r="N814" s="1">
        <v>5.7069</v>
      </c>
      <c r="O814" s="1" t="s">
        <v>4121</v>
      </c>
      <c r="P814" s="1" t="s">
        <v>4122</v>
      </c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ht="15.75" hidden="1" customHeight="1">
      <c r="A815" s="1" t="s">
        <v>32</v>
      </c>
      <c r="B815" s="1" t="s">
        <v>17</v>
      </c>
      <c r="C815" s="1">
        <v>187.0</v>
      </c>
      <c r="D815" s="1">
        <v>42.0</v>
      </c>
      <c r="E815" s="1"/>
      <c r="F815" s="1" t="s">
        <v>18</v>
      </c>
      <c r="G815" s="1" t="s">
        <v>19</v>
      </c>
      <c r="H815" s="1" t="s">
        <v>6819</v>
      </c>
      <c r="I815" s="1" t="s">
        <v>6820</v>
      </c>
      <c r="J815" s="1" t="s">
        <v>6594</v>
      </c>
      <c r="K815" s="1"/>
      <c r="L815" s="1">
        <v>744.0</v>
      </c>
      <c r="M815" s="1"/>
      <c r="N815" s="1">
        <v>5.4654</v>
      </c>
      <c r="O815" s="1" t="s">
        <v>4121</v>
      </c>
      <c r="P815" s="1" t="s">
        <v>6821</v>
      </c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ht="15.75" customHeight="1">
      <c r="A816" s="1" t="s">
        <v>57</v>
      </c>
      <c r="B816" s="1" t="s">
        <v>17</v>
      </c>
      <c r="C816" s="1">
        <v>329.0</v>
      </c>
      <c r="D816" s="1">
        <v>0.0</v>
      </c>
      <c r="E816" s="1" t="s">
        <v>58</v>
      </c>
      <c r="F816" s="1" t="s">
        <v>26</v>
      </c>
      <c r="G816" s="1" t="s">
        <v>27</v>
      </c>
      <c r="H816" s="1" t="s">
        <v>6822</v>
      </c>
      <c r="I816" s="1" t="s">
        <v>6823</v>
      </c>
      <c r="J816" s="1" t="s">
        <v>6823</v>
      </c>
      <c r="K816" s="1"/>
      <c r="L816" s="1">
        <v>-5.0</v>
      </c>
      <c r="M816" s="1"/>
      <c r="N816" s="1">
        <v>10.985166666666666</v>
      </c>
      <c r="O816" s="1" t="s">
        <v>4125</v>
      </c>
      <c r="P816" s="1" t="s">
        <v>6824</v>
      </c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ht="15.75" hidden="1" customHeight="1">
      <c r="A817" s="1" t="s">
        <v>24</v>
      </c>
      <c r="B817" s="1" t="s">
        <v>88</v>
      </c>
      <c r="C817" s="1">
        <v>792.0</v>
      </c>
      <c r="D817" s="1">
        <v>0.0</v>
      </c>
      <c r="E817" s="1" t="s">
        <v>6825</v>
      </c>
      <c r="F817" s="1" t="s">
        <v>26</v>
      </c>
      <c r="G817" s="1" t="s">
        <v>27</v>
      </c>
      <c r="H817" s="1" t="s">
        <v>6826</v>
      </c>
      <c r="I817" s="1" t="s">
        <v>6827</v>
      </c>
      <c r="J817" s="1" t="s">
        <v>6827</v>
      </c>
      <c r="K817" s="1"/>
      <c r="L817" s="1">
        <v>-9.0</v>
      </c>
      <c r="M817" s="1"/>
      <c r="N817" s="1">
        <v>10.76445</v>
      </c>
      <c r="O817" s="1" t="s">
        <v>4125</v>
      </c>
      <c r="P817" s="1" t="s">
        <v>6828</v>
      </c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ht="15.75" hidden="1" customHeight="1">
      <c r="A818" s="1" t="s">
        <v>32</v>
      </c>
      <c r="B818" s="1" t="s">
        <v>17</v>
      </c>
      <c r="C818" s="1">
        <v>167.0</v>
      </c>
      <c r="D818" s="1">
        <v>42.0</v>
      </c>
      <c r="E818" s="1"/>
      <c r="F818" s="1" t="s">
        <v>18</v>
      </c>
      <c r="G818" s="1" t="s">
        <v>19</v>
      </c>
      <c r="H818" s="1" t="s">
        <v>6829</v>
      </c>
      <c r="I818" s="1" t="s">
        <v>6830</v>
      </c>
      <c r="J818" s="1" t="s">
        <v>6594</v>
      </c>
      <c r="K818" s="1"/>
      <c r="L818" s="1">
        <v>776.0</v>
      </c>
      <c r="M818" s="1"/>
      <c r="N818" s="1">
        <v>10.326733333333333</v>
      </c>
      <c r="O818" s="1" t="s">
        <v>4121</v>
      </c>
      <c r="P818" s="1" t="s">
        <v>4195</v>
      </c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ht="15.75" hidden="1" customHeight="1">
      <c r="A819" s="1" t="s">
        <v>41</v>
      </c>
      <c r="B819" s="1" t="s">
        <v>88</v>
      </c>
      <c r="C819" s="1">
        <v>369.0</v>
      </c>
      <c r="D819" s="1">
        <v>0.0</v>
      </c>
      <c r="E819" s="1"/>
      <c r="F819" s="1" t="s">
        <v>26</v>
      </c>
      <c r="G819" s="1" t="s">
        <v>27</v>
      </c>
      <c r="H819" s="1" t="s">
        <v>6831</v>
      </c>
      <c r="I819" s="1" t="s">
        <v>6832</v>
      </c>
      <c r="J819" s="1" t="s">
        <v>6832</v>
      </c>
      <c r="K819" s="1"/>
      <c r="L819" s="1">
        <v>-7.0</v>
      </c>
      <c r="M819" s="1"/>
      <c r="N819" s="1">
        <v>7.423216666666667</v>
      </c>
      <c r="O819" s="1" t="s">
        <v>4125</v>
      </c>
      <c r="P819" s="1" t="s">
        <v>6833</v>
      </c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ht="15.75" customHeight="1">
      <c r="A820" s="1" t="s">
        <v>57</v>
      </c>
      <c r="B820" s="1" t="s">
        <v>17</v>
      </c>
      <c r="C820" s="1">
        <v>348.0</v>
      </c>
      <c r="D820" s="1">
        <v>0.0</v>
      </c>
      <c r="E820" s="1" t="s">
        <v>58</v>
      </c>
      <c r="F820" s="1" t="s">
        <v>26</v>
      </c>
      <c r="G820" s="1" t="s">
        <v>27</v>
      </c>
      <c r="H820" s="1" t="s">
        <v>6834</v>
      </c>
      <c r="I820" s="1" t="s">
        <v>6835</v>
      </c>
      <c r="J820" s="1" t="s">
        <v>6835</v>
      </c>
      <c r="K820" s="1"/>
      <c r="L820" s="1">
        <v>-8.0</v>
      </c>
      <c r="M820" s="1"/>
      <c r="N820" s="1">
        <v>6.2751166666666665</v>
      </c>
      <c r="O820" s="1" t="s">
        <v>4125</v>
      </c>
      <c r="P820" s="1" t="s">
        <v>6836</v>
      </c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ht="15.75" hidden="1" customHeight="1">
      <c r="A821" s="1" t="s">
        <v>41</v>
      </c>
      <c r="B821" s="1" t="s">
        <v>88</v>
      </c>
      <c r="C821" s="1">
        <v>264.0</v>
      </c>
      <c r="D821" s="1">
        <v>0.0</v>
      </c>
      <c r="E821" s="1"/>
      <c r="F821" s="1" t="s">
        <v>26</v>
      </c>
      <c r="G821" s="1" t="s">
        <v>27</v>
      </c>
      <c r="H821" s="1" t="s">
        <v>6837</v>
      </c>
      <c r="I821" s="1" t="s">
        <v>6838</v>
      </c>
      <c r="J821" s="1" t="s">
        <v>6838</v>
      </c>
      <c r="K821" s="1"/>
      <c r="L821" s="1">
        <v>0.0</v>
      </c>
      <c r="M821" s="1"/>
      <c r="N821" s="1">
        <v>14.160483333333334</v>
      </c>
      <c r="O821" s="1" t="s">
        <v>4125</v>
      </c>
      <c r="P821" s="1" t="s">
        <v>6365</v>
      </c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ht="15.75" hidden="1" customHeight="1">
      <c r="A822" s="1" t="s">
        <v>24</v>
      </c>
      <c r="B822" s="1" t="s">
        <v>88</v>
      </c>
      <c r="C822" s="1">
        <v>329.0</v>
      </c>
      <c r="D822" s="1">
        <v>0.0</v>
      </c>
      <c r="E822" s="1" t="s">
        <v>4484</v>
      </c>
      <c r="F822" s="1" t="s">
        <v>26</v>
      </c>
      <c r="G822" s="1" t="s">
        <v>27</v>
      </c>
      <c r="H822" s="1" t="s">
        <v>6839</v>
      </c>
      <c r="I822" s="1" t="s">
        <v>6840</v>
      </c>
      <c r="J822" s="1" t="s">
        <v>6840</v>
      </c>
      <c r="K822" s="1"/>
      <c r="L822" s="1">
        <v>-7.0</v>
      </c>
      <c r="M822" s="1"/>
      <c r="N822" s="1">
        <v>7.630466666666667</v>
      </c>
      <c r="O822" s="1" t="s">
        <v>4125</v>
      </c>
      <c r="P822" s="1" t="s">
        <v>2804</v>
      </c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ht="15.75" hidden="1" customHeight="1">
      <c r="A823" s="1" t="s">
        <v>41</v>
      </c>
      <c r="B823" s="1" t="s">
        <v>88</v>
      </c>
      <c r="C823" s="1">
        <v>329.0</v>
      </c>
      <c r="D823" s="1">
        <v>0.0</v>
      </c>
      <c r="E823" s="1"/>
      <c r="F823" s="1" t="s">
        <v>26</v>
      </c>
      <c r="G823" s="1" t="s">
        <v>27</v>
      </c>
      <c r="H823" s="1" t="s">
        <v>6841</v>
      </c>
      <c r="I823" s="1" t="s">
        <v>6842</v>
      </c>
      <c r="J823" s="1" t="s">
        <v>6842</v>
      </c>
      <c r="K823" s="1"/>
      <c r="L823" s="1">
        <v>-4.0</v>
      </c>
      <c r="M823" s="1"/>
      <c r="N823" s="1">
        <v>10.810316666666667</v>
      </c>
      <c r="O823" s="1" t="s">
        <v>4125</v>
      </c>
      <c r="P823" s="1" t="s">
        <v>6843</v>
      </c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ht="15.75" hidden="1" customHeight="1">
      <c r="A824" s="1" t="s">
        <v>32</v>
      </c>
      <c r="B824" s="1" t="s">
        <v>17</v>
      </c>
      <c r="C824" s="1">
        <v>357.0</v>
      </c>
      <c r="D824" s="1">
        <v>80.0</v>
      </c>
      <c r="E824" s="1"/>
      <c r="F824" s="1" t="s">
        <v>18</v>
      </c>
      <c r="G824" s="1" t="s">
        <v>27</v>
      </c>
      <c r="H824" s="1" t="s">
        <v>6844</v>
      </c>
      <c r="I824" s="1" t="s">
        <v>6845</v>
      </c>
      <c r="J824" s="1" t="s">
        <v>6594</v>
      </c>
      <c r="K824" s="1"/>
      <c r="L824" s="1">
        <v>828.0</v>
      </c>
      <c r="M824" s="1"/>
      <c r="N824" s="1">
        <v>15.836166666666667</v>
      </c>
      <c r="O824" s="1" t="s">
        <v>4121</v>
      </c>
      <c r="P824" s="1" t="s">
        <v>6846</v>
      </c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ht="15.75" hidden="1" customHeight="1">
      <c r="A825" s="1" t="s">
        <v>32</v>
      </c>
      <c r="B825" s="1" t="s">
        <v>17</v>
      </c>
      <c r="C825" s="1">
        <v>250.0</v>
      </c>
      <c r="D825" s="1">
        <v>0.0</v>
      </c>
      <c r="E825" s="1" t="s">
        <v>4116</v>
      </c>
      <c r="F825" s="1" t="s">
        <v>66</v>
      </c>
      <c r="G825" s="1" t="s">
        <v>19</v>
      </c>
      <c r="H825" s="1" t="s">
        <v>6847</v>
      </c>
      <c r="I825" s="1" t="s">
        <v>6848</v>
      </c>
      <c r="J825" s="1" t="s">
        <v>6849</v>
      </c>
      <c r="K825" s="1" t="s">
        <v>6850</v>
      </c>
      <c r="L825" s="1">
        <v>-4.0</v>
      </c>
      <c r="M825" s="1">
        <v>0.006083333333333333</v>
      </c>
      <c r="N825" s="1">
        <v>18.0873</v>
      </c>
      <c r="O825" s="1" t="s">
        <v>4121</v>
      </c>
      <c r="P825" s="1" t="s">
        <v>5002</v>
      </c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ht="15.75" hidden="1" customHeight="1">
      <c r="A826" s="1" t="s">
        <v>32</v>
      </c>
      <c r="B826" s="1" t="s">
        <v>17</v>
      </c>
      <c r="C826" s="1">
        <v>370.0</v>
      </c>
      <c r="D826" s="1">
        <v>128.0</v>
      </c>
      <c r="E826" s="1"/>
      <c r="F826" s="1" t="s">
        <v>18</v>
      </c>
      <c r="G826" s="1" t="s">
        <v>33</v>
      </c>
      <c r="H826" s="1" t="s">
        <v>6851</v>
      </c>
      <c r="I826" s="1" t="s">
        <v>6852</v>
      </c>
      <c r="J826" s="1" t="s">
        <v>6594</v>
      </c>
      <c r="K826" s="1"/>
      <c r="L826" s="1">
        <v>794.0</v>
      </c>
      <c r="M826" s="1"/>
      <c r="N826" s="1">
        <v>51.86555</v>
      </c>
      <c r="O826" s="1" t="s">
        <v>4121</v>
      </c>
      <c r="P826" s="1" t="s">
        <v>6853</v>
      </c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ht="15.75" hidden="1" customHeight="1">
      <c r="A827" s="1" t="s">
        <v>32</v>
      </c>
      <c r="B827" s="1" t="s">
        <v>17</v>
      </c>
      <c r="C827" s="1">
        <v>946.0</v>
      </c>
      <c r="D827" s="1">
        <v>231.0</v>
      </c>
      <c r="E827" s="1"/>
      <c r="F827" s="1" t="s">
        <v>18</v>
      </c>
      <c r="G827" s="1" t="s">
        <v>19</v>
      </c>
      <c r="H827" s="1" t="s">
        <v>6854</v>
      </c>
      <c r="I827" s="1" t="s">
        <v>6855</v>
      </c>
      <c r="J827" s="1" t="s">
        <v>6855</v>
      </c>
      <c r="K827" s="1"/>
      <c r="L827" s="1">
        <v>-7.0</v>
      </c>
      <c r="M827" s="1"/>
      <c r="N827" s="1">
        <v>19.1477</v>
      </c>
      <c r="O827" s="1" t="s">
        <v>4121</v>
      </c>
      <c r="P827" s="1" t="s">
        <v>6856</v>
      </c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ht="15.75" hidden="1" customHeight="1">
      <c r="A828" s="1" t="s">
        <v>41</v>
      </c>
      <c r="B828" s="1" t="s">
        <v>17</v>
      </c>
      <c r="C828" s="1">
        <v>323.0</v>
      </c>
      <c r="D828" s="1">
        <v>0.0</v>
      </c>
      <c r="E828" s="1"/>
      <c r="F828" s="1" t="s">
        <v>26</v>
      </c>
      <c r="G828" s="1" t="s">
        <v>27</v>
      </c>
      <c r="H828" s="1" t="s">
        <v>6857</v>
      </c>
      <c r="I828" s="1" t="s">
        <v>6858</v>
      </c>
      <c r="J828" s="1" t="s">
        <v>6858</v>
      </c>
      <c r="K828" s="1"/>
      <c r="L828" s="1">
        <v>-6.0</v>
      </c>
      <c r="M828" s="1"/>
      <c r="N828" s="1">
        <v>8.977116666666667</v>
      </c>
      <c r="O828" s="1" t="s">
        <v>4125</v>
      </c>
      <c r="P828" s="1" t="s">
        <v>6485</v>
      </c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ht="15.75" hidden="1" customHeight="1">
      <c r="A829" s="1" t="s">
        <v>41</v>
      </c>
      <c r="B829" s="1" t="s">
        <v>17</v>
      </c>
      <c r="C829" s="1">
        <v>528.0</v>
      </c>
      <c r="D829" s="1">
        <v>0.0</v>
      </c>
      <c r="E829" s="1"/>
      <c r="F829" s="1" t="s">
        <v>26</v>
      </c>
      <c r="G829" s="1" t="s">
        <v>27</v>
      </c>
      <c r="H829" s="1" t="s">
        <v>6859</v>
      </c>
      <c r="I829" s="1" t="s">
        <v>6860</v>
      </c>
      <c r="J829" s="1" t="s">
        <v>6860</v>
      </c>
      <c r="K829" s="1"/>
      <c r="L829" s="1">
        <v>-7.0</v>
      </c>
      <c r="M829" s="1"/>
      <c r="N829" s="1">
        <v>12.467916666666667</v>
      </c>
      <c r="O829" s="1" t="s">
        <v>4125</v>
      </c>
      <c r="P829" s="1" t="s">
        <v>6861</v>
      </c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ht="15.75" hidden="1" customHeight="1">
      <c r="A830" s="1" t="s">
        <v>32</v>
      </c>
      <c r="B830" s="1" t="s">
        <v>17</v>
      </c>
      <c r="C830" s="1">
        <v>247.0</v>
      </c>
      <c r="D830" s="1">
        <v>62.0</v>
      </c>
      <c r="E830" s="1"/>
      <c r="F830" s="1" t="s">
        <v>18</v>
      </c>
      <c r="G830" s="1" t="s">
        <v>33</v>
      </c>
      <c r="H830" s="1" t="s">
        <v>6862</v>
      </c>
      <c r="I830" s="1" t="s">
        <v>6863</v>
      </c>
      <c r="J830" s="1" t="s">
        <v>6863</v>
      </c>
      <c r="K830" s="1"/>
      <c r="L830" s="1">
        <v>-10.0</v>
      </c>
      <c r="M830" s="1"/>
      <c r="N830" s="1">
        <v>8.571616666666667</v>
      </c>
      <c r="O830" s="1" t="s">
        <v>4121</v>
      </c>
      <c r="P830" s="1" t="s">
        <v>4331</v>
      </c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ht="15.75" customHeight="1">
      <c r="A831" s="1" t="s">
        <v>57</v>
      </c>
      <c r="B831" s="1" t="s">
        <v>17</v>
      </c>
      <c r="C831" s="1">
        <v>264.0</v>
      </c>
      <c r="D831" s="1">
        <v>0.0</v>
      </c>
      <c r="E831" s="1" t="s">
        <v>58</v>
      </c>
      <c r="F831" s="1" t="s">
        <v>26</v>
      </c>
      <c r="G831" s="1" t="s">
        <v>27</v>
      </c>
      <c r="H831" s="1" t="s">
        <v>6864</v>
      </c>
      <c r="I831" s="1" t="s">
        <v>6865</v>
      </c>
      <c r="J831" s="1" t="s">
        <v>6865</v>
      </c>
      <c r="K831" s="1"/>
      <c r="L831" s="1">
        <v>-8.0</v>
      </c>
      <c r="M831" s="1"/>
      <c r="N831" s="1">
        <v>6.241366666666667</v>
      </c>
      <c r="O831" s="1" t="s">
        <v>4125</v>
      </c>
      <c r="P831" s="1" t="s">
        <v>6866</v>
      </c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ht="15.75" hidden="1" customHeight="1">
      <c r="A832" s="1" t="s">
        <v>32</v>
      </c>
      <c r="B832" s="1" t="s">
        <v>17</v>
      </c>
      <c r="C832" s="1">
        <v>329.0</v>
      </c>
      <c r="D832" s="1">
        <v>0.0</v>
      </c>
      <c r="E832" s="1" t="s">
        <v>4116</v>
      </c>
      <c r="F832" s="1" t="s">
        <v>66</v>
      </c>
      <c r="G832" s="1" t="s">
        <v>27</v>
      </c>
      <c r="H832" s="1" t="s">
        <v>6867</v>
      </c>
      <c r="I832" s="1" t="s">
        <v>6868</v>
      </c>
      <c r="J832" s="1" t="s">
        <v>6869</v>
      </c>
      <c r="K832" s="1" t="s">
        <v>6870</v>
      </c>
      <c r="L832" s="1">
        <v>-3.0</v>
      </c>
      <c r="M832" s="1">
        <v>0.12215</v>
      </c>
      <c r="N832" s="1">
        <v>10.6868</v>
      </c>
      <c r="O832" s="1" t="s">
        <v>4121</v>
      </c>
      <c r="P832" s="1" t="s">
        <v>6871</v>
      </c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ht="15.75" hidden="1" customHeight="1">
      <c r="A833" s="1" t="s">
        <v>32</v>
      </c>
      <c r="B833" s="1" t="s">
        <v>17</v>
      </c>
      <c r="C833" s="1">
        <v>423.0</v>
      </c>
      <c r="D833" s="1">
        <v>0.0</v>
      </c>
      <c r="E833" s="1" t="s">
        <v>4116</v>
      </c>
      <c r="F833" s="1" t="s">
        <v>66</v>
      </c>
      <c r="G833" s="1" t="s">
        <v>27</v>
      </c>
      <c r="H833" s="1" t="s">
        <v>6872</v>
      </c>
      <c r="I833" s="1" t="s">
        <v>6873</v>
      </c>
      <c r="J833" s="1" t="s">
        <v>6874</v>
      </c>
      <c r="K833" s="1" t="s">
        <v>6875</v>
      </c>
      <c r="L833" s="1">
        <v>-8.0</v>
      </c>
      <c r="M833" s="1">
        <v>0.0072</v>
      </c>
      <c r="N833" s="1">
        <v>8.8224</v>
      </c>
      <c r="O833" s="1" t="s">
        <v>4121</v>
      </c>
      <c r="P833" s="1" t="s">
        <v>6876</v>
      </c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ht="15.75" customHeight="1">
      <c r="A834" s="1" t="s">
        <v>57</v>
      </c>
      <c r="B834" s="1" t="s">
        <v>17</v>
      </c>
      <c r="C834" s="2">
        <v>264.0</v>
      </c>
      <c r="D834" s="1">
        <v>0.0</v>
      </c>
      <c r="E834" s="1" t="s">
        <v>58</v>
      </c>
      <c r="F834" s="1" t="s">
        <v>26</v>
      </c>
      <c r="G834" s="1" t="s">
        <v>27</v>
      </c>
      <c r="H834" s="1" t="s">
        <v>6877</v>
      </c>
      <c r="I834" s="1" t="s">
        <v>6878</v>
      </c>
      <c r="J834" s="1" t="s">
        <v>6878</v>
      </c>
      <c r="K834" s="1"/>
      <c r="L834" s="1">
        <v>-8.0</v>
      </c>
      <c r="M834" s="1"/>
      <c r="N834" s="1">
        <v>6.683933333333333</v>
      </c>
      <c r="O834" s="1" t="s">
        <v>4125</v>
      </c>
      <c r="P834" s="1" t="s">
        <v>4148</v>
      </c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ht="15.75" customHeight="1">
      <c r="A835" s="1" t="s">
        <v>57</v>
      </c>
      <c r="B835" s="1" t="s">
        <v>17</v>
      </c>
      <c r="C835" s="1">
        <v>381.0</v>
      </c>
      <c r="D835" s="1">
        <v>0.0</v>
      </c>
      <c r="E835" s="1" t="s">
        <v>58</v>
      </c>
      <c r="F835" s="1" t="s">
        <v>26</v>
      </c>
      <c r="G835" s="1" t="s">
        <v>27</v>
      </c>
      <c r="H835" s="1" t="s">
        <v>6879</v>
      </c>
      <c r="I835" s="1" t="s">
        <v>6880</v>
      </c>
      <c r="J835" s="1" t="s">
        <v>6880</v>
      </c>
      <c r="K835" s="1"/>
      <c r="L835" s="1">
        <v>-6.0</v>
      </c>
      <c r="M835" s="1"/>
      <c r="N835" s="1">
        <v>8.289683333333333</v>
      </c>
      <c r="O835" s="1" t="s">
        <v>4125</v>
      </c>
      <c r="P835" s="1" t="s">
        <v>6881</v>
      </c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ht="15.75" hidden="1" customHeight="1">
      <c r="A836" s="1" t="s">
        <v>32</v>
      </c>
      <c r="B836" s="1" t="s">
        <v>17</v>
      </c>
      <c r="C836" s="1">
        <v>8532.0</v>
      </c>
      <c r="D836" s="1">
        <v>0.0</v>
      </c>
      <c r="E836" s="1" t="s">
        <v>4116</v>
      </c>
      <c r="F836" s="1" t="s">
        <v>66</v>
      </c>
      <c r="G836" s="1" t="s">
        <v>19</v>
      </c>
      <c r="H836" s="1" t="s">
        <v>6882</v>
      </c>
      <c r="I836" s="1" t="s">
        <v>6883</v>
      </c>
      <c r="J836" s="1" t="s">
        <v>6884</v>
      </c>
      <c r="K836" s="1" t="s">
        <v>6885</v>
      </c>
      <c r="L836" s="1">
        <v>-2.0</v>
      </c>
      <c r="M836" s="1">
        <v>491.9832333333333</v>
      </c>
      <c r="N836" s="1">
        <v>591.6191166666666</v>
      </c>
      <c r="O836" s="1" t="s">
        <v>4121</v>
      </c>
      <c r="P836" s="1" t="s">
        <v>6886</v>
      </c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ht="15.75" hidden="1" customHeight="1">
      <c r="A837" s="1" t="s">
        <v>32</v>
      </c>
      <c r="B837" s="1" t="s">
        <v>17</v>
      </c>
      <c r="C837" s="1">
        <v>320.0</v>
      </c>
      <c r="D837" s="1">
        <v>16.0</v>
      </c>
      <c r="E837" s="1" t="s">
        <v>4281</v>
      </c>
      <c r="F837" s="1" t="s">
        <v>66</v>
      </c>
      <c r="G837" s="1" t="s">
        <v>27</v>
      </c>
      <c r="H837" s="1" t="s">
        <v>6887</v>
      </c>
      <c r="I837" s="1" t="s">
        <v>6888</v>
      </c>
      <c r="J837" s="1" t="s">
        <v>6889</v>
      </c>
      <c r="K837" s="1" t="s">
        <v>6890</v>
      </c>
      <c r="L837" s="1">
        <v>-10.0</v>
      </c>
      <c r="M837" s="1">
        <v>0.007416666666666667</v>
      </c>
      <c r="N837" s="1">
        <v>7.303766666666666</v>
      </c>
      <c r="O837" s="1" t="s">
        <v>4121</v>
      </c>
      <c r="P837" s="1" t="s">
        <v>6891</v>
      </c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ht="15.75" hidden="1" customHeight="1">
      <c r="A838" s="1" t="s">
        <v>16</v>
      </c>
      <c r="B838" s="1" t="s">
        <v>17</v>
      </c>
      <c r="C838" s="1">
        <v>498.0</v>
      </c>
      <c r="D838" s="1">
        <v>0.0</v>
      </c>
      <c r="E838" s="1"/>
      <c r="F838" s="1" t="s">
        <v>18</v>
      </c>
      <c r="G838" s="1" t="s">
        <v>19</v>
      </c>
      <c r="H838" s="1" t="s">
        <v>6892</v>
      </c>
      <c r="I838" s="1" t="s">
        <v>6893</v>
      </c>
      <c r="J838" s="1" t="s">
        <v>6893</v>
      </c>
      <c r="K838" s="1"/>
      <c r="L838" s="1">
        <v>1.0</v>
      </c>
      <c r="M838" s="1"/>
      <c r="N838" s="1">
        <v>6.2876666666666665</v>
      </c>
      <c r="O838" s="1" t="s">
        <v>22</v>
      </c>
      <c r="P838" s="1" t="s">
        <v>6894</v>
      </c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ht="15.75" hidden="1" customHeight="1">
      <c r="A839" s="1" t="s">
        <v>32</v>
      </c>
      <c r="B839" s="1" t="s">
        <v>17</v>
      </c>
      <c r="C839" s="1">
        <v>272.0</v>
      </c>
      <c r="D839" s="1">
        <v>0.0</v>
      </c>
      <c r="E839" s="1" t="s">
        <v>4281</v>
      </c>
      <c r="F839" s="1" t="s">
        <v>66</v>
      </c>
      <c r="G839" s="1" t="s">
        <v>27</v>
      </c>
      <c r="H839" s="1" t="s">
        <v>6895</v>
      </c>
      <c r="I839" s="1" t="s">
        <v>6896</v>
      </c>
      <c r="J839" s="1" t="s">
        <v>6897</v>
      </c>
      <c r="K839" s="1" t="s">
        <v>6898</v>
      </c>
      <c r="L839" s="1">
        <v>-8.0</v>
      </c>
      <c r="M839" s="1">
        <v>0.014</v>
      </c>
      <c r="N839" s="1">
        <v>10.4193</v>
      </c>
      <c r="O839" s="1" t="s">
        <v>4121</v>
      </c>
      <c r="P839" s="1" t="s">
        <v>6899</v>
      </c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ht="15.75" customHeight="1">
      <c r="A840" s="1" t="s">
        <v>57</v>
      </c>
      <c r="B840" s="1" t="s">
        <v>17</v>
      </c>
      <c r="C840" s="1">
        <v>329.0</v>
      </c>
      <c r="D840" s="1">
        <v>0.0</v>
      </c>
      <c r="E840" s="1" t="s">
        <v>58</v>
      </c>
      <c r="F840" s="1" t="s">
        <v>26</v>
      </c>
      <c r="G840" s="1" t="s">
        <v>27</v>
      </c>
      <c r="H840" s="1" t="s">
        <v>6900</v>
      </c>
      <c r="I840" s="1" t="s">
        <v>6901</v>
      </c>
      <c r="J840" s="1" t="s">
        <v>6901</v>
      </c>
      <c r="K840" s="1"/>
      <c r="L840" s="1">
        <v>-5.0</v>
      </c>
      <c r="M840" s="1"/>
      <c r="N840" s="1">
        <v>9.992933333333333</v>
      </c>
      <c r="O840" s="1" t="s">
        <v>4125</v>
      </c>
      <c r="P840" s="1" t="s">
        <v>4741</v>
      </c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ht="15.75" hidden="1" customHeight="1">
      <c r="A841" s="1" t="s">
        <v>41</v>
      </c>
      <c r="B841" s="1" t="s">
        <v>88</v>
      </c>
      <c r="C841" s="1">
        <v>264.0</v>
      </c>
      <c r="D841" s="1">
        <v>0.0</v>
      </c>
      <c r="E841" s="1"/>
      <c r="F841" s="1" t="s">
        <v>26</v>
      </c>
      <c r="G841" s="1" t="s">
        <v>27</v>
      </c>
      <c r="H841" s="1" t="s">
        <v>6902</v>
      </c>
      <c r="I841" s="1" t="s">
        <v>6903</v>
      </c>
      <c r="J841" s="1" t="s">
        <v>6903</v>
      </c>
      <c r="K841" s="1"/>
      <c r="L841" s="1">
        <v>-6.0</v>
      </c>
      <c r="M841" s="1"/>
      <c r="N841" s="1">
        <v>8.0061</v>
      </c>
      <c r="O841" s="1" t="s">
        <v>4125</v>
      </c>
      <c r="P841" s="1" t="s">
        <v>4469</v>
      </c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ht="15.75" hidden="1" customHeight="1">
      <c r="A842" s="1" t="s">
        <v>32</v>
      </c>
      <c r="B842" s="1" t="s">
        <v>17</v>
      </c>
      <c r="C842" s="1">
        <v>380.0</v>
      </c>
      <c r="D842" s="1">
        <v>118.0</v>
      </c>
      <c r="E842" s="1"/>
      <c r="F842" s="1" t="s">
        <v>18</v>
      </c>
      <c r="G842" s="1" t="s">
        <v>33</v>
      </c>
      <c r="H842" s="1" t="s">
        <v>6904</v>
      </c>
      <c r="I842" s="1" t="s">
        <v>6905</v>
      </c>
      <c r="J842" s="1" t="s">
        <v>6905</v>
      </c>
      <c r="K842" s="1"/>
      <c r="L842" s="1">
        <v>-3.0</v>
      </c>
      <c r="M842" s="1"/>
      <c r="N842" s="1">
        <v>15.970016666666666</v>
      </c>
      <c r="O842" s="1" t="s">
        <v>4121</v>
      </c>
      <c r="P842" s="1" t="s">
        <v>6906</v>
      </c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ht="15.75" hidden="1" customHeight="1">
      <c r="A843" s="1" t="s">
        <v>41</v>
      </c>
      <c r="B843" s="1" t="s">
        <v>88</v>
      </c>
      <c r="C843" s="1">
        <v>264.0</v>
      </c>
      <c r="D843" s="1">
        <v>0.0</v>
      </c>
      <c r="E843" s="1"/>
      <c r="F843" s="1" t="s">
        <v>26</v>
      </c>
      <c r="G843" s="1" t="s">
        <v>27</v>
      </c>
      <c r="H843" s="1" t="s">
        <v>6907</v>
      </c>
      <c r="I843" s="1" t="s">
        <v>6908</v>
      </c>
      <c r="J843" s="1" t="s">
        <v>6908</v>
      </c>
      <c r="K843" s="1"/>
      <c r="L843" s="1">
        <v>17.0</v>
      </c>
      <c r="M843" s="1"/>
      <c r="N843" s="1">
        <v>32.229366666666664</v>
      </c>
      <c r="O843" s="1" t="s">
        <v>4125</v>
      </c>
      <c r="P843" s="1" t="s">
        <v>5083</v>
      </c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ht="15.75" hidden="1" customHeight="1">
      <c r="A844" s="1" t="s">
        <v>24</v>
      </c>
      <c r="B844" s="1" t="s">
        <v>17</v>
      </c>
      <c r="C844" s="1">
        <v>428.0</v>
      </c>
      <c r="D844" s="1">
        <v>0.0</v>
      </c>
      <c r="E844" s="1" t="s">
        <v>4241</v>
      </c>
      <c r="F844" s="1" t="s">
        <v>26</v>
      </c>
      <c r="G844" s="1" t="s">
        <v>27</v>
      </c>
      <c r="H844" s="1" t="s">
        <v>6909</v>
      </c>
      <c r="I844" s="1" t="s">
        <v>6910</v>
      </c>
      <c r="J844" s="1" t="s">
        <v>6910</v>
      </c>
      <c r="K844" s="1"/>
      <c r="L844" s="1">
        <v>-6.0</v>
      </c>
      <c r="M844" s="1"/>
      <c r="N844" s="1">
        <v>8.27385</v>
      </c>
      <c r="O844" s="1" t="s">
        <v>4125</v>
      </c>
      <c r="P844" s="1" t="s">
        <v>6911</v>
      </c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ht="15.75" hidden="1" customHeight="1">
      <c r="A845" s="1" t="s">
        <v>32</v>
      </c>
      <c r="B845" s="1" t="s">
        <v>17</v>
      </c>
      <c r="C845" s="2">
        <v>250.0</v>
      </c>
      <c r="D845" s="1">
        <v>0.0</v>
      </c>
      <c r="E845" s="1" t="s">
        <v>4281</v>
      </c>
      <c r="F845" s="1" t="s">
        <v>66</v>
      </c>
      <c r="G845" s="1" t="s">
        <v>27</v>
      </c>
      <c r="H845" s="1" t="s">
        <v>6912</v>
      </c>
      <c r="I845" s="1" t="s">
        <v>6913</v>
      </c>
      <c r="J845" s="1" t="s">
        <v>6914</v>
      </c>
      <c r="K845" s="1" t="s">
        <v>6915</v>
      </c>
      <c r="L845" s="1">
        <v>-14.0</v>
      </c>
      <c r="M845" s="1">
        <v>0.0058</v>
      </c>
      <c r="N845" s="1">
        <v>8.232016666666667</v>
      </c>
      <c r="O845" s="1" t="s">
        <v>4121</v>
      </c>
      <c r="P845" s="1" t="s">
        <v>6916</v>
      </c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ht="15.75" hidden="1" customHeight="1">
      <c r="A846" s="1" t="s">
        <v>32</v>
      </c>
      <c r="B846" s="1" t="s">
        <v>17</v>
      </c>
      <c r="C846" s="1">
        <v>594.0</v>
      </c>
      <c r="D846" s="1">
        <v>144.0</v>
      </c>
      <c r="E846" s="1"/>
      <c r="F846" s="1" t="s">
        <v>18</v>
      </c>
      <c r="G846" s="1" t="s">
        <v>27</v>
      </c>
      <c r="H846" s="1" t="s">
        <v>6917</v>
      </c>
      <c r="I846" s="1" t="s">
        <v>6918</v>
      </c>
      <c r="J846" s="1" t="s">
        <v>6918</v>
      </c>
      <c r="K846" s="1"/>
      <c r="L846" s="1">
        <v>-11.0</v>
      </c>
      <c r="M846" s="1"/>
      <c r="N846" s="1">
        <v>12.3735</v>
      </c>
      <c r="O846" s="1" t="s">
        <v>4121</v>
      </c>
      <c r="P846" s="1" t="s">
        <v>6919</v>
      </c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ht="15.75" hidden="1" customHeight="1">
      <c r="A847" s="1" t="s">
        <v>16</v>
      </c>
      <c r="B847" s="1" t="s">
        <v>17</v>
      </c>
      <c r="C847" s="1">
        <v>249.0</v>
      </c>
      <c r="D847" s="1">
        <v>0.0</v>
      </c>
      <c r="E847" s="1" t="s">
        <v>4281</v>
      </c>
      <c r="F847" s="1" t="s">
        <v>66</v>
      </c>
      <c r="G847" s="1" t="s">
        <v>19</v>
      </c>
      <c r="H847" s="1" t="s">
        <v>6920</v>
      </c>
      <c r="I847" s="1" t="s">
        <v>6921</v>
      </c>
      <c r="J847" s="1" t="s">
        <v>6922</v>
      </c>
      <c r="K847" s="1" t="s">
        <v>6923</v>
      </c>
      <c r="L847" s="1">
        <v>-8.0</v>
      </c>
      <c r="M847" s="1">
        <v>0.007783333333333333</v>
      </c>
      <c r="N847" s="1">
        <v>11.648116666666667</v>
      </c>
      <c r="O847" s="1" t="s">
        <v>22</v>
      </c>
      <c r="P847" s="1" t="s">
        <v>6924</v>
      </c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ht="15.75" customHeight="1">
      <c r="A848" s="1" t="s">
        <v>57</v>
      </c>
      <c r="B848" s="1" t="s">
        <v>17</v>
      </c>
      <c r="C848" s="1">
        <v>380.0</v>
      </c>
      <c r="D848" s="1">
        <v>0.0</v>
      </c>
      <c r="E848" s="1" t="s">
        <v>58</v>
      </c>
      <c r="F848" s="1" t="s">
        <v>26</v>
      </c>
      <c r="G848" s="1" t="s">
        <v>27</v>
      </c>
      <c r="H848" s="1" t="s">
        <v>6925</v>
      </c>
      <c r="I848" s="1" t="s">
        <v>6926</v>
      </c>
      <c r="J848" s="1" t="s">
        <v>6926</v>
      </c>
      <c r="K848" s="1"/>
      <c r="L848" s="1">
        <v>-5.0</v>
      </c>
      <c r="M848" s="1"/>
      <c r="N848" s="1">
        <v>9.769166666666667</v>
      </c>
      <c r="O848" s="1" t="s">
        <v>4125</v>
      </c>
      <c r="P848" s="1" t="s">
        <v>6927</v>
      </c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ht="15.75" hidden="1" customHeight="1">
      <c r="A849" s="1" t="s">
        <v>32</v>
      </c>
      <c r="B849" s="1" t="s">
        <v>17</v>
      </c>
      <c r="C849" s="1">
        <v>589.0</v>
      </c>
      <c r="D849" s="1">
        <v>29.0</v>
      </c>
      <c r="E849" s="1" t="s">
        <v>4281</v>
      </c>
      <c r="F849" s="1" t="s">
        <v>66</v>
      </c>
      <c r="G849" s="1" t="s">
        <v>27</v>
      </c>
      <c r="H849" s="1" t="s">
        <v>6928</v>
      </c>
      <c r="I849" s="1" t="s">
        <v>6929</v>
      </c>
      <c r="J849" s="1" t="s">
        <v>6930</v>
      </c>
      <c r="K849" s="1" t="s">
        <v>6931</v>
      </c>
      <c r="L849" s="1">
        <v>-5.0</v>
      </c>
      <c r="M849" s="1">
        <v>0.0068</v>
      </c>
      <c r="N849" s="1">
        <v>7.081683333333333</v>
      </c>
      <c r="O849" s="1" t="s">
        <v>4121</v>
      </c>
      <c r="P849" s="1" t="s">
        <v>6932</v>
      </c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ht="15.75" customHeight="1">
      <c r="A850" s="1" t="s">
        <v>57</v>
      </c>
      <c r="B850" s="1" t="s">
        <v>17</v>
      </c>
      <c r="C850" s="1">
        <v>348.0</v>
      </c>
      <c r="D850" s="1">
        <v>0.0</v>
      </c>
      <c r="E850" s="1" t="s">
        <v>58</v>
      </c>
      <c r="F850" s="1" t="s">
        <v>26</v>
      </c>
      <c r="G850" s="1" t="s">
        <v>27</v>
      </c>
      <c r="H850" s="1" t="s">
        <v>6933</v>
      </c>
      <c r="I850" s="1" t="s">
        <v>6934</v>
      </c>
      <c r="J850" s="1" t="s">
        <v>6934</v>
      </c>
      <c r="K850" s="1"/>
      <c r="L850" s="1">
        <v>-8.0</v>
      </c>
      <c r="M850" s="1"/>
      <c r="N850" s="1">
        <v>6.7955</v>
      </c>
      <c r="O850" s="1" t="s">
        <v>4125</v>
      </c>
      <c r="P850" s="1" t="s">
        <v>6935</v>
      </c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ht="15.75" hidden="1" customHeight="1">
      <c r="A851" s="1" t="s">
        <v>32</v>
      </c>
      <c r="B851" s="1" t="s">
        <v>17</v>
      </c>
      <c r="C851" s="1">
        <v>349.0</v>
      </c>
      <c r="D851" s="1">
        <v>75.0</v>
      </c>
      <c r="E851" s="1"/>
      <c r="F851" s="1" t="s">
        <v>18</v>
      </c>
      <c r="G851" s="1" t="s">
        <v>27</v>
      </c>
      <c r="H851" s="1" t="s">
        <v>6936</v>
      </c>
      <c r="I851" s="1" t="s">
        <v>6937</v>
      </c>
      <c r="J851" s="1" t="s">
        <v>6937</v>
      </c>
      <c r="K851" s="1"/>
      <c r="L851" s="1">
        <v>-3.0</v>
      </c>
      <c r="M851" s="1"/>
      <c r="N851" s="1">
        <v>16.2568</v>
      </c>
      <c r="O851" s="1" t="s">
        <v>4121</v>
      </c>
      <c r="P851" s="1" t="s">
        <v>6938</v>
      </c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ht="15.75" hidden="1" customHeight="1">
      <c r="A852" s="1" t="s">
        <v>32</v>
      </c>
      <c r="B852" s="1" t="s">
        <v>17</v>
      </c>
      <c r="C852" s="1">
        <v>247.0</v>
      </c>
      <c r="D852" s="1">
        <v>62.0</v>
      </c>
      <c r="E852" s="1"/>
      <c r="F852" s="1" t="s">
        <v>18</v>
      </c>
      <c r="G852" s="1" t="s">
        <v>33</v>
      </c>
      <c r="H852" s="1" t="s">
        <v>6939</v>
      </c>
      <c r="I852" s="1" t="s">
        <v>6940</v>
      </c>
      <c r="J852" s="1" t="s">
        <v>6940</v>
      </c>
      <c r="K852" s="1"/>
      <c r="L852" s="1">
        <v>-10.0</v>
      </c>
      <c r="M852" s="1"/>
      <c r="N852" s="1">
        <v>11.665416666666667</v>
      </c>
      <c r="O852" s="1" t="s">
        <v>4121</v>
      </c>
      <c r="P852" s="1" t="s">
        <v>6941</v>
      </c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ht="15.75" customHeight="1">
      <c r="A853" s="1" t="s">
        <v>57</v>
      </c>
      <c r="B853" s="1" t="s">
        <v>17</v>
      </c>
      <c r="C853" s="1">
        <v>533.0</v>
      </c>
      <c r="D853" s="1">
        <v>0.0</v>
      </c>
      <c r="E853" s="1" t="s">
        <v>58</v>
      </c>
      <c r="F853" s="1" t="s">
        <v>26</v>
      </c>
      <c r="G853" s="1" t="s">
        <v>27</v>
      </c>
      <c r="H853" s="1" t="s">
        <v>6942</v>
      </c>
      <c r="I853" s="1" t="s">
        <v>6943</v>
      </c>
      <c r="J853" s="1" t="s">
        <v>6943</v>
      </c>
      <c r="K853" s="1"/>
      <c r="L853" s="1">
        <v>-7.0</v>
      </c>
      <c r="M853" s="1"/>
      <c r="N853" s="1">
        <v>12.268166666666668</v>
      </c>
      <c r="O853" s="1" t="s">
        <v>4125</v>
      </c>
      <c r="P853" s="1" t="s">
        <v>6944</v>
      </c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ht="15.75" hidden="1" customHeight="1">
      <c r="A854" s="1" t="s">
        <v>41</v>
      </c>
      <c r="B854" s="1" t="s">
        <v>17</v>
      </c>
      <c r="C854" s="1">
        <v>379.0</v>
      </c>
      <c r="D854" s="1">
        <v>0.0</v>
      </c>
      <c r="E854" s="1"/>
      <c r="F854" s="1" t="s">
        <v>26</v>
      </c>
      <c r="G854" s="1" t="s">
        <v>27</v>
      </c>
      <c r="H854" s="1" t="s">
        <v>6945</v>
      </c>
      <c r="I854" s="1" t="s">
        <v>6946</v>
      </c>
      <c r="J854" s="1" t="s">
        <v>6946</v>
      </c>
      <c r="K854" s="1"/>
      <c r="L854" s="1">
        <v>-3.0</v>
      </c>
      <c r="M854" s="1"/>
      <c r="N854" s="1">
        <v>11.47175</v>
      </c>
      <c r="O854" s="1" t="s">
        <v>4125</v>
      </c>
      <c r="P854" s="1" t="s">
        <v>6150</v>
      </c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ht="15.75" customHeight="1">
      <c r="A855" s="1" t="s">
        <v>57</v>
      </c>
      <c r="B855" s="1" t="s">
        <v>17</v>
      </c>
      <c r="C855" s="1">
        <v>528.0</v>
      </c>
      <c r="D855" s="1">
        <v>0.0</v>
      </c>
      <c r="E855" s="1" t="s">
        <v>58</v>
      </c>
      <c r="F855" s="1" t="s">
        <v>26</v>
      </c>
      <c r="G855" s="1" t="s">
        <v>27</v>
      </c>
      <c r="H855" s="1" t="s">
        <v>6947</v>
      </c>
      <c r="I855" s="1" t="s">
        <v>6948</v>
      </c>
      <c r="J855" s="1" t="s">
        <v>6948</v>
      </c>
      <c r="K855" s="1"/>
      <c r="L855" s="1">
        <v>-1.0</v>
      </c>
      <c r="M855" s="1"/>
      <c r="N855" s="1">
        <v>18.330383333333334</v>
      </c>
      <c r="O855" s="1" t="s">
        <v>4125</v>
      </c>
      <c r="P855" s="1" t="s">
        <v>6949</v>
      </c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ht="15.75" hidden="1" customHeight="1">
      <c r="A856" s="1" t="s">
        <v>32</v>
      </c>
      <c r="B856" s="1" t="s">
        <v>17</v>
      </c>
      <c r="C856" s="1">
        <v>250.0</v>
      </c>
      <c r="D856" s="1">
        <v>0.0</v>
      </c>
      <c r="E856" s="1" t="s">
        <v>4281</v>
      </c>
      <c r="F856" s="1" t="s">
        <v>66</v>
      </c>
      <c r="G856" s="1" t="s">
        <v>27</v>
      </c>
      <c r="H856" s="1" t="s">
        <v>6950</v>
      </c>
      <c r="I856" s="1" t="s">
        <v>6951</v>
      </c>
      <c r="J856" s="1" t="s">
        <v>6952</v>
      </c>
      <c r="K856" s="1" t="s">
        <v>6953</v>
      </c>
      <c r="L856" s="1">
        <v>-6.0</v>
      </c>
      <c r="M856" s="1">
        <v>0.007116666666666667</v>
      </c>
      <c r="N856" s="1">
        <v>18.766566666666666</v>
      </c>
      <c r="O856" s="1" t="s">
        <v>4121</v>
      </c>
      <c r="P856" s="1" t="s">
        <v>6954</v>
      </c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ht="15.75" hidden="1" customHeight="1">
      <c r="A857" s="1" t="s">
        <v>32</v>
      </c>
      <c r="B857" s="1" t="s">
        <v>17</v>
      </c>
      <c r="C857" s="1">
        <v>1866.0</v>
      </c>
      <c r="D857" s="1">
        <v>0.0</v>
      </c>
      <c r="E857" s="1" t="s">
        <v>4281</v>
      </c>
      <c r="F857" s="1" t="s">
        <v>66</v>
      </c>
      <c r="G857" s="1" t="s">
        <v>27</v>
      </c>
      <c r="H857" s="1" t="s">
        <v>6955</v>
      </c>
      <c r="I857" s="1" t="s">
        <v>6956</v>
      </c>
      <c r="J857" s="1" t="s">
        <v>6957</v>
      </c>
      <c r="K857" s="1" t="s">
        <v>6958</v>
      </c>
      <c r="L857" s="1">
        <v>5.0</v>
      </c>
      <c r="M857" s="1">
        <v>0.015483333333333333</v>
      </c>
      <c r="N857" s="1">
        <v>22.901566666666668</v>
      </c>
      <c r="O857" s="1" t="s">
        <v>4121</v>
      </c>
      <c r="P857" s="1" t="s">
        <v>6959</v>
      </c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ht="15.75" hidden="1" customHeight="1">
      <c r="A858" s="1" t="s">
        <v>41</v>
      </c>
      <c r="B858" s="1" t="s">
        <v>88</v>
      </c>
      <c r="C858" s="1">
        <v>399.0</v>
      </c>
      <c r="D858" s="1">
        <v>0.0</v>
      </c>
      <c r="E858" s="1"/>
      <c r="F858" s="1" t="s">
        <v>26</v>
      </c>
      <c r="G858" s="1" t="s">
        <v>27</v>
      </c>
      <c r="H858" s="1" t="s">
        <v>6960</v>
      </c>
      <c r="I858" s="1" t="s">
        <v>6961</v>
      </c>
      <c r="J858" s="1" t="s">
        <v>6961</v>
      </c>
      <c r="K858" s="1"/>
      <c r="L858" s="1">
        <v>-8.0</v>
      </c>
      <c r="M858" s="1"/>
      <c r="N858" s="1">
        <v>6.692333333333333</v>
      </c>
      <c r="O858" s="1" t="s">
        <v>4125</v>
      </c>
      <c r="P858" s="1" t="s">
        <v>6962</v>
      </c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ht="15.75" hidden="1" customHeight="1">
      <c r="A859" s="1" t="s">
        <v>41</v>
      </c>
      <c r="B859" s="1" t="s">
        <v>88</v>
      </c>
      <c r="C859" s="1">
        <v>394.0</v>
      </c>
      <c r="D859" s="1">
        <v>0.0</v>
      </c>
      <c r="E859" s="1"/>
      <c r="F859" s="1" t="s">
        <v>26</v>
      </c>
      <c r="G859" s="1" t="s">
        <v>19</v>
      </c>
      <c r="H859" s="1" t="s">
        <v>6963</v>
      </c>
      <c r="I859" s="1" t="s">
        <v>6964</v>
      </c>
      <c r="J859" s="1" t="s">
        <v>6964</v>
      </c>
      <c r="K859" s="1"/>
      <c r="L859" s="1">
        <v>-6.0</v>
      </c>
      <c r="M859" s="1"/>
      <c r="N859" s="1">
        <v>8.585283333333333</v>
      </c>
      <c r="O859" s="1" t="s">
        <v>4125</v>
      </c>
      <c r="P859" s="1" t="s">
        <v>6965</v>
      </c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ht="15.75" customHeight="1">
      <c r="A860" s="1" t="s">
        <v>57</v>
      </c>
      <c r="B860" s="1" t="s">
        <v>17</v>
      </c>
      <c r="C860" s="2">
        <v>693.0</v>
      </c>
      <c r="D860" s="1">
        <v>0.0</v>
      </c>
      <c r="E860" s="1" t="s">
        <v>58</v>
      </c>
      <c r="F860" s="1" t="s">
        <v>26</v>
      </c>
      <c r="G860" s="1" t="s">
        <v>27</v>
      </c>
      <c r="H860" s="1" t="s">
        <v>6966</v>
      </c>
      <c r="I860" s="1" t="s">
        <v>6967</v>
      </c>
      <c r="J860" s="1" t="s">
        <v>6967</v>
      </c>
      <c r="K860" s="1"/>
      <c r="L860" s="1">
        <v>-8.0</v>
      </c>
      <c r="M860" s="1"/>
      <c r="N860" s="1">
        <v>11.781866666666666</v>
      </c>
      <c r="O860" s="1" t="s">
        <v>4125</v>
      </c>
      <c r="P860" s="1" t="s">
        <v>6968</v>
      </c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ht="15.75" customHeight="1">
      <c r="A861" s="1" t="s">
        <v>57</v>
      </c>
      <c r="B861" s="1" t="s">
        <v>17</v>
      </c>
      <c r="C861" s="1">
        <v>423.0</v>
      </c>
      <c r="D861" s="1">
        <v>0.0</v>
      </c>
      <c r="E861" s="1" t="s">
        <v>58</v>
      </c>
      <c r="F861" s="1" t="s">
        <v>26</v>
      </c>
      <c r="G861" s="1" t="s">
        <v>27</v>
      </c>
      <c r="H861" s="1" t="s">
        <v>6969</v>
      </c>
      <c r="I861" s="1" t="s">
        <v>6970</v>
      </c>
      <c r="J861" s="1" t="s">
        <v>6970</v>
      </c>
      <c r="K861" s="1"/>
      <c r="L861" s="1">
        <v>-10.0</v>
      </c>
      <c r="M861" s="1"/>
      <c r="N861" s="1">
        <v>4.950583333333333</v>
      </c>
      <c r="O861" s="1" t="s">
        <v>4125</v>
      </c>
      <c r="P861" s="1" t="s">
        <v>6971</v>
      </c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ht="15.75" hidden="1" customHeight="1">
      <c r="A862" s="1" t="s">
        <v>24</v>
      </c>
      <c r="B862" s="1" t="s">
        <v>88</v>
      </c>
      <c r="C862" s="1">
        <v>348.0</v>
      </c>
      <c r="D862" s="1">
        <v>0.0</v>
      </c>
      <c r="E862" s="1" t="s">
        <v>984</v>
      </c>
      <c r="F862" s="1" t="s">
        <v>26</v>
      </c>
      <c r="G862" s="1" t="s">
        <v>27</v>
      </c>
      <c r="H862" s="1" t="s">
        <v>6972</v>
      </c>
      <c r="I862" s="1" t="s">
        <v>6973</v>
      </c>
      <c r="J862" s="1" t="s">
        <v>6973</v>
      </c>
      <c r="K862" s="1"/>
      <c r="L862" s="1">
        <v>-9.0</v>
      </c>
      <c r="M862" s="1"/>
      <c r="N862" s="1">
        <v>5.954016666666667</v>
      </c>
      <c r="O862" s="1" t="s">
        <v>4125</v>
      </c>
      <c r="P862" s="1" t="s">
        <v>6974</v>
      </c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ht="15.75" hidden="1" customHeight="1">
      <c r="A863" s="1" t="s">
        <v>41</v>
      </c>
      <c r="B863" s="1" t="s">
        <v>88</v>
      </c>
      <c r="C863" s="1">
        <v>428.0</v>
      </c>
      <c r="D863" s="1">
        <v>0.0</v>
      </c>
      <c r="E863" s="1"/>
      <c r="F863" s="1" t="s">
        <v>26</v>
      </c>
      <c r="G863" s="1" t="s">
        <v>27</v>
      </c>
      <c r="H863" s="1" t="s">
        <v>6975</v>
      </c>
      <c r="I863" s="1" t="s">
        <v>6976</v>
      </c>
      <c r="J863" s="1" t="s">
        <v>6976</v>
      </c>
      <c r="K863" s="1"/>
      <c r="L863" s="1">
        <v>-9.0</v>
      </c>
      <c r="M863" s="1"/>
      <c r="N863" s="1">
        <v>5.03625</v>
      </c>
      <c r="O863" s="1" t="s">
        <v>4125</v>
      </c>
      <c r="P863" s="1" t="s">
        <v>6977</v>
      </c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ht="15.75" hidden="1" customHeight="1">
      <c r="A864" s="1" t="s">
        <v>41</v>
      </c>
      <c r="B864" s="1" t="s">
        <v>88</v>
      </c>
      <c r="C864" s="1">
        <v>384.0</v>
      </c>
      <c r="D864" s="1">
        <v>0.0</v>
      </c>
      <c r="E864" s="1"/>
      <c r="F864" s="1" t="s">
        <v>26</v>
      </c>
      <c r="G864" s="1" t="s">
        <v>19</v>
      </c>
      <c r="H864" s="1" t="s">
        <v>6978</v>
      </c>
      <c r="I864" s="1" t="s">
        <v>6979</v>
      </c>
      <c r="J864" s="1" t="s">
        <v>6979</v>
      </c>
      <c r="K864" s="1"/>
      <c r="L864" s="1">
        <v>-8.0</v>
      </c>
      <c r="M864" s="1"/>
      <c r="N864" s="1">
        <v>6.39395</v>
      </c>
      <c r="O864" s="1" t="s">
        <v>4125</v>
      </c>
      <c r="P864" s="1" t="s">
        <v>6980</v>
      </c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ht="15.75" hidden="1" customHeight="1">
      <c r="A865" s="1" t="s">
        <v>41</v>
      </c>
      <c r="B865" s="1" t="s">
        <v>88</v>
      </c>
      <c r="C865" s="1">
        <v>399.0</v>
      </c>
      <c r="D865" s="1">
        <v>0.0</v>
      </c>
      <c r="E865" s="1"/>
      <c r="F865" s="1" t="s">
        <v>26</v>
      </c>
      <c r="G865" s="1" t="s">
        <v>27</v>
      </c>
      <c r="H865" s="1" t="s">
        <v>6981</v>
      </c>
      <c r="I865" s="1" t="s">
        <v>6982</v>
      </c>
      <c r="J865" s="1" t="s">
        <v>6982</v>
      </c>
      <c r="K865" s="1"/>
      <c r="L865" s="1">
        <v>-4.0</v>
      </c>
      <c r="M865" s="1"/>
      <c r="N865" s="1">
        <v>10.387866666666667</v>
      </c>
      <c r="O865" s="1" t="s">
        <v>4125</v>
      </c>
      <c r="P865" s="1" t="s">
        <v>6983</v>
      </c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ht="15.75" hidden="1" customHeight="1">
      <c r="A866" s="1" t="s">
        <v>32</v>
      </c>
      <c r="B866" s="1" t="s">
        <v>17</v>
      </c>
      <c r="C866" s="1">
        <v>288.0</v>
      </c>
      <c r="D866" s="1">
        <v>18.0</v>
      </c>
      <c r="E866" s="1" t="s">
        <v>5220</v>
      </c>
      <c r="F866" s="1" t="s">
        <v>66</v>
      </c>
      <c r="G866" s="1" t="s">
        <v>27</v>
      </c>
      <c r="H866" s="1" t="s">
        <v>6984</v>
      </c>
      <c r="I866" s="1" t="s">
        <v>6985</v>
      </c>
      <c r="J866" s="1" t="s">
        <v>6986</v>
      </c>
      <c r="K866" s="1" t="s">
        <v>6987</v>
      </c>
      <c r="L866" s="1">
        <v>-15.0</v>
      </c>
      <c r="M866" s="1">
        <v>0.6124166666666667</v>
      </c>
      <c r="N866" s="1">
        <v>8.359216666666667</v>
      </c>
      <c r="O866" s="1" t="s">
        <v>4121</v>
      </c>
      <c r="P866" s="1" t="s">
        <v>6988</v>
      </c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ht="15.75" hidden="1" customHeight="1">
      <c r="A867" s="1" t="s">
        <v>24</v>
      </c>
      <c r="B867" s="1" t="s">
        <v>88</v>
      </c>
      <c r="C867" s="1">
        <v>321.0</v>
      </c>
      <c r="D867" s="1">
        <v>0.0</v>
      </c>
      <c r="E867" s="1" t="s">
        <v>191</v>
      </c>
      <c r="F867" s="1" t="s">
        <v>26</v>
      </c>
      <c r="G867" s="1" t="s">
        <v>27</v>
      </c>
      <c r="H867" s="1" t="s">
        <v>6989</v>
      </c>
      <c r="I867" s="1" t="s">
        <v>6990</v>
      </c>
      <c r="J867" s="1" t="s">
        <v>6990</v>
      </c>
      <c r="K867" s="1"/>
      <c r="L867" s="1">
        <v>-2.0</v>
      </c>
      <c r="M867" s="1"/>
      <c r="N867" s="1">
        <v>12.156716666666666</v>
      </c>
      <c r="O867" s="1" t="s">
        <v>4125</v>
      </c>
      <c r="P867" s="1" t="s">
        <v>6991</v>
      </c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ht="15.75" customHeight="1">
      <c r="A868" s="1" t="s">
        <v>57</v>
      </c>
      <c r="B868" s="1" t="s">
        <v>17</v>
      </c>
      <c r="C868" s="1">
        <v>658.0</v>
      </c>
      <c r="D868" s="1">
        <v>0.0</v>
      </c>
      <c r="E868" s="1" t="s">
        <v>58</v>
      </c>
      <c r="F868" s="1" t="s">
        <v>26</v>
      </c>
      <c r="G868" s="1" t="s">
        <v>27</v>
      </c>
      <c r="H868" s="1" t="s">
        <v>6992</v>
      </c>
      <c r="I868" s="1" t="s">
        <v>6993</v>
      </c>
      <c r="J868" s="1" t="s">
        <v>6993</v>
      </c>
      <c r="K868" s="1"/>
      <c r="L868" s="1">
        <v>-13.0</v>
      </c>
      <c r="M868" s="1"/>
      <c r="N868" s="1">
        <v>6.53625</v>
      </c>
      <c r="O868" s="1" t="s">
        <v>4125</v>
      </c>
      <c r="P868" s="1" t="s">
        <v>6994</v>
      </c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ht="15.75" hidden="1" customHeight="1">
      <c r="A869" s="1" t="s">
        <v>24</v>
      </c>
      <c r="B869" s="1" t="s">
        <v>88</v>
      </c>
      <c r="C869" s="1">
        <v>264.0</v>
      </c>
      <c r="D869" s="1">
        <v>0.0</v>
      </c>
      <c r="E869" s="1" t="s">
        <v>191</v>
      </c>
      <c r="F869" s="1" t="s">
        <v>26</v>
      </c>
      <c r="G869" s="1" t="s">
        <v>27</v>
      </c>
      <c r="H869" s="1" t="s">
        <v>6995</v>
      </c>
      <c r="I869" s="1" t="s">
        <v>6996</v>
      </c>
      <c r="J869" s="1" t="s">
        <v>6996</v>
      </c>
      <c r="K869" s="1"/>
      <c r="L869" s="1">
        <v>-9.0</v>
      </c>
      <c r="M869" s="1"/>
      <c r="N869" s="1">
        <v>5.968966666666667</v>
      </c>
      <c r="O869" s="1" t="s">
        <v>4125</v>
      </c>
      <c r="P869" s="1" t="s">
        <v>2792</v>
      </c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ht="15.75" hidden="1" customHeight="1">
      <c r="A870" s="1" t="s">
        <v>41</v>
      </c>
      <c r="B870" s="1" t="s">
        <v>88</v>
      </c>
      <c r="C870" s="1">
        <v>369.0</v>
      </c>
      <c r="D870" s="1">
        <v>0.0</v>
      </c>
      <c r="E870" s="1"/>
      <c r="F870" s="1" t="s">
        <v>26</v>
      </c>
      <c r="G870" s="1" t="s">
        <v>27</v>
      </c>
      <c r="H870" s="1" t="s">
        <v>6997</v>
      </c>
      <c r="I870" s="1" t="s">
        <v>6998</v>
      </c>
      <c r="J870" s="1" t="s">
        <v>6998</v>
      </c>
      <c r="K870" s="1"/>
      <c r="L870" s="1">
        <v>-8.0</v>
      </c>
      <c r="M870" s="1"/>
      <c r="N870" s="1">
        <v>6.515916666666667</v>
      </c>
      <c r="O870" s="1" t="s">
        <v>4125</v>
      </c>
      <c r="P870" s="1" t="s">
        <v>6999</v>
      </c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ht="15.75" hidden="1" customHeight="1">
      <c r="A871" s="1" t="s">
        <v>41</v>
      </c>
      <c r="B871" s="1" t="s">
        <v>88</v>
      </c>
      <c r="C871" s="1">
        <v>339.0</v>
      </c>
      <c r="D871" s="1">
        <v>0.0</v>
      </c>
      <c r="E871" s="1"/>
      <c r="F871" s="1" t="s">
        <v>26</v>
      </c>
      <c r="G871" s="1" t="s">
        <v>27</v>
      </c>
      <c r="H871" s="1" t="s">
        <v>7000</v>
      </c>
      <c r="I871" s="1" t="s">
        <v>7001</v>
      </c>
      <c r="J871" s="1" t="s">
        <v>7001</v>
      </c>
      <c r="K871" s="1"/>
      <c r="L871" s="1">
        <v>-6.0</v>
      </c>
      <c r="M871" s="1"/>
      <c r="N871" s="1">
        <v>8.168216666666666</v>
      </c>
      <c r="O871" s="1" t="s">
        <v>4125</v>
      </c>
      <c r="P871" s="1" t="s">
        <v>7002</v>
      </c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ht="15.75" customHeight="1">
      <c r="A872" s="1" t="s">
        <v>57</v>
      </c>
      <c r="B872" s="1" t="s">
        <v>17</v>
      </c>
      <c r="C872" s="1">
        <v>264.0</v>
      </c>
      <c r="D872" s="1">
        <v>0.0</v>
      </c>
      <c r="E872" s="1" t="s">
        <v>58</v>
      </c>
      <c r="F872" s="1" t="s">
        <v>26</v>
      </c>
      <c r="G872" s="1" t="s">
        <v>27</v>
      </c>
      <c r="H872" s="1" t="s">
        <v>7003</v>
      </c>
      <c r="I872" s="1" t="s">
        <v>7004</v>
      </c>
      <c r="J872" s="1" t="s">
        <v>7004</v>
      </c>
      <c r="K872" s="1"/>
      <c r="L872" s="1">
        <v>-6.0</v>
      </c>
      <c r="M872" s="1"/>
      <c r="N872" s="1">
        <v>8.053</v>
      </c>
      <c r="O872" s="1" t="s">
        <v>4125</v>
      </c>
      <c r="P872" s="1" t="s">
        <v>7005</v>
      </c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ht="15.75" hidden="1" customHeight="1">
      <c r="A873" s="1" t="s">
        <v>41</v>
      </c>
      <c r="B873" s="1" t="s">
        <v>88</v>
      </c>
      <c r="C873" s="1">
        <v>379.0</v>
      </c>
      <c r="D873" s="1">
        <v>0.0</v>
      </c>
      <c r="E873" s="1"/>
      <c r="F873" s="1" t="s">
        <v>26</v>
      </c>
      <c r="G873" s="1" t="s">
        <v>27</v>
      </c>
      <c r="H873" s="1" t="s">
        <v>7006</v>
      </c>
      <c r="I873" s="1" t="s">
        <v>7007</v>
      </c>
      <c r="J873" s="1" t="s">
        <v>7007</v>
      </c>
      <c r="K873" s="1"/>
      <c r="L873" s="1">
        <v>-7.0</v>
      </c>
      <c r="M873" s="1"/>
      <c r="N873" s="1">
        <v>7.801566666666667</v>
      </c>
      <c r="O873" s="1" t="s">
        <v>4125</v>
      </c>
      <c r="P873" s="1" t="s">
        <v>5277</v>
      </c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ht="15.75" hidden="1" customHeight="1">
      <c r="A874" s="1" t="s">
        <v>24</v>
      </c>
      <c r="B874" s="1" t="s">
        <v>88</v>
      </c>
      <c r="C874" s="1">
        <v>264.0</v>
      </c>
      <c r="D874" s="1">
        <v>0.0</v>
      </c>
      <c r="E874" s="1" t="s">
        <v>7008</v>
      </c>
      <c r="F874" s="1" t="s">
        <v>26</v>
      </c>
      <c r="G874" s="1" t="s">
        <v>27</v>
      </c>
      <c r="H874" s="1" t="s">
        <v>7009</v>
      </c>
      <c r="I874" s="1" t="s">
        <v>7010</v>
      </c>
      <c r="J874" s="1" t="s">
        <v>7010</v>
      </c>
      <c r="K874" s="1"/>
      <c r="L874" s="1">
        <v>-4.0</v>
      </c>
      <c r="M874" s="1"/>
      <c r="N874" s="1">
        <v>10.303466666666667</v>
      </c>
      <c r="O874" s="1" t="s">
        <v>4125</v>
      </c>
      <c r="P874" s="1" t="s">
        <v>6072</v>
      </c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ht="15.75" hidden="1" customHeight="1">
      <c r="A875" s="1" t="s">
        <v>41</v>
      </c>
      <c r="B875" s="1" t="s">
        <v>88</v>
      </c>
      <c r="C875" s="1">
        <v>364.0</v>
      </c>
      <c r="D875" s="1">
        <v>0.0</v>
      </c>
      <c r="E875" s="1"/>
      <c r="F875" s="1" t="s">
        <v>26</v>
      </c>
      <c r="G875" s="1" t="s">
        <v>27</v>
      </c>
      <c r="H875" s="1" t="s">
        <v>7011</v>
      </c>
      <c r="I875" s="1" t="s">
        <v>7012</v>
      </c>
      <c r="J875" s="1" t="s">
        <v>7012</v>
      </c>
      <c r="K875" s="1"/>
      <c r="L875" s="1">
        <v>-8.0</v>
      </c>
      <c r="M875" s="1"/>
      <c r="N875" s="1">
        <v>6.750883333333333</v>
      </c>
      <c r="O875" s="1" t="s">
        <v>4125</v>
      </c>
      <c r="P875" s="1" t="s">
        <v>4631</v>
      </c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ht="15.75" customHeight="1">
      <c r="A876" s="1" t="s">
        <v>57</v>
      </c>
      <c r="B876" s="1" t="s">
        <v>17</v>
      </c>
      <c r="C876" s="1">
        <v>469.0</v>
      </c>
      <c r="D876" s="1">
        <v>0.0</v>
      </c>
      <c r="E876" s="1" t="s">
        <v>58</v>
      </c>
      <c r="F876" s="1" t="s">
        <v>26</v>
      </c>
      <c r="G876" s="1" t="s">
        <v>27</v>
      </c>
      <c r="H876" s="1" t="s">
        <v>7013</v>
      </c>
      <c r="I876" s="1" t="s">
        <v>7014</v>
      </c>
      <c r="J876" s="1" t="s">
        <v>7014</v>
      </c>
      <c r="K876" s="1"/>
      <c r="L876" s="1">
        <v>3.0</v>
      </c>
      <c r="M876" s="1"/>
      <c r="N876" s="1">
        <v>18.8491</v>
      </c>
      <c r="O876" s="1" t="s">
        <v>4125</v>
      </c>
      <c r="P876" s="1" t="s">
        <v>7015</v>
      </c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ht="15.75" customHeight="1">
      <c r="A877" s="1" t="s">
        <v>57</v>
      </c>
      <c r="B877" s="1" t="s">
        <v>17</v>
      </c>
      <c r="C877" s="1">
        <v>329.0</v>
      </c>
      <c r="D877" s="1">
        <v>0.0</v>
      </c>
      <c r="E877" s="1" t="s">
        <v>58</v>
      </c>
      <c r="F877" s="1" t="s">
        <v>26</v>
      </c>
      <c r="G877" s="1" t="s">
        <v>27</v>
      </c>
      <c r="H877" s="1" t="s">
        <v>7016</v>
      </c>
      <c r="I877" s="1" t="s">
        <v>7017</v>
      </c>
      <c r="J877" s="1" t="s">
        <v>7017</v>
      </c>
      <c r="K877" s="1"/>
      <c r="L877" s="1">
        <v>-9.0</v>
      </c>
      <c r="M877" s="1"/>
      <c r="N877" s="1">
        <v>5.811566666666667</v>
      </c>
      <c r="O877" s="1" t="s">
        <v>4125</v>
      </c>
      <c r="P877" s="1" t="s">
        <v>7018</v>
      </c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ht="15.75" customHeight="1">
      <c r="A878" s="1" t="s">
        <v>57</v>
      </c>
      <c r="B878" s="1" t="s">
        <v>17</v>
      </c>
      <c r="C878" s="1">
        <v>314.0</v>
      </c>
      <c r="D878" s="1">
        <v>0.0</v>
      </c>
      <c r="E878" s="1" t="s">
        <v>58</v>
      </c>
      <c r="F878" s="1" t="s">
        <v>26</v>
      </c>
      <c r="G878" s="1" t="s">
        <v>27</v>
      </c>
      <c r="H878" s="1" t="s">
        <v>7019</v>
      </c>
      <c r="I878" s="1" t="s">
        <v>7020</v>
      </c>
      <c r="J878" s="1" t="s">
        <v>7020</v>
      </c>
      <c r="K878" s="1"/>
      <c r="L878" s="1">
        <v>-10.0</v>
      </c>
      <c r="M878" s="1"/>
      <c r="N878" s="1">
        <v>4.8528</v>
      </c>
      <c r="O878" s="1" t="s">
        <v>4125</v>
      </c>
      <c r="P878" s="1" t="s">
        <v>7021</v>
      </c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ht="15.75" hidden="1" customHeight="1">
      <c r="A879" s="1" t="s">
        <v>41</v>
      </c>
      <c r="B879" s="1" t="s">
        <v>88</v>
      </c>
      <c r="C879" s="1">
        <v>349.0</v>
      </c>
      <c r="D879" s="1">
        <v>0.0</v>
      </c>
      <c r="E879" s="1"/>
      <c r="F879" s="1" t="s">
        <v>26</v>
      </c>
      <c r="G879" s="1" t="s">
        <v>27</v>
      </c>
      <c r="H879" s="1" t="s">
        <v>7022</v>
      </c>
      <c r="I879" s="1" t="s">
        <v>7023</v>
      </c>
      <c r="J879" s="1" t="s">
        <v>7023</v>
      </c>
      <c r="K879" s="1"/>
      <c r="L879" s="1">
        <v>-7.0</v>
      </c>
      <c r="M879" s="1"/>
      <c r="N879" s="1">
        <v>7.16845</v>
      </c>
      <c r="O879" s="1" t="s">
        <v>4125</v>
      </c>
      <c r="P879" s="1" t="s">
        <v>4175</v>
      </c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ht="15.75" hidden="1" customHeight="1">
      <c r="A880" s="1" t="s">
        <v>16</v>
      </c>
      <c r="B880" s="1" t="s">
        <v>17</v>
      </c>
      <c r="C880" s="1">
        <v>124.5</v>
      </c>
      <c r="D880" s="1">
        <v>124.5</v>
      </c>
      <c r="E880" s="1"/>
      <c r="F880" s="1" t="s">
        <v>18</v>
      </c>
      <c r="G880" s="1" t="s">
        <v>19</v>
      </c>
      <c r="H880" s="1" t="s">
        <v>7024</v>
      </c>
      <c r="I880" s="1" t="s">
        <v>7025</v>
      </c>
      <c r="J880" s="1" t="s">
        <v>7026</v>
      </c>
      <c r="K880" s="1"/>
      <c r="L880" s="1">
        <v>578.0</v>
      </c>
      <c r="M880" s="1"/>
      <c r="N880" s="1">
        <v>7.079183333333333</v>
      </c>
      <c r="O880" s="1" t="s">
        <v>22</v>
      </c>
      <c r="P880" s="1" t="s">
        <v>7027</v>
      </c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ht="15.75" hidden="1" customHeight="1">
      <c r="A881" s="1" t="s">
        <v>32</v>
      </c>
      <c r="B881" s="1" t="s">
        <v>17</v>
      </c>
      <c r="C881" s="2">
        <v>1488.0</v>
      </c>
      <c r="D881" s="1">
        <v>0.0</v>
      </c>
      <c r="E881" s="1" t="s">
        <v>5220</v>
      </c>
      <c r="F881" s="1" t="s">
        <v>66</v>
      </c>
      <c r="G881" s="1" t="s">
        <v>27</v>
      </c>
      <c r="H881" s="1" t="s">
        <v>7028</v>
      </c>
      <c r="I881" s="1" t="s">
        <v>7029</v>
      </c>
      <c r="J881" s="1" t="s">
        <v>7030</v>
      </c>
      <c r="K881" s="1" t="s">
        <v>7031</v>
      </c>
      <c r="L881" s="1">
        <v>-13.0</v>
      </c>
      <c r="M881" s="1">
        <v>0.019283333333333333</v>
      </c>
      <c r="N881" s="1">
        <v>13.7153</v>
      </c>
      <c r="O881" s="1" t="s">
        <v>4121</v>
      </c>
      <c r="P881" s="1" t="s">
        <v>7032</v>
      </c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ht="15.75" hidden="1" customHeight="1">
      <c r="A882" s="1" t="s">
        <v>32</v>
      </c>
      <c r="B882" s="1" t="s">
        <v>17</v>
      </c>
      <c r="C882" s="1">
        <v>250.0</v>
      </c>
      <c r="D882" s="1">
        <v>0.0</v>
      </c>
      <c r="E882" s="1" t="s">
        <v>5220</v>
      </c>
      <c r="F882" s="1" t="s">
        <v>66</v>
      </c>
      <c r="G882" s="1" t="s">
        <v>27</v>
      </c>
      <c r="H882" s="1" t="s">
        <v>7033</v>
      </c>
      <c r="I882" s="1" t="s">
        <v>7034</v>
      </c>
      <c r="J882" s="1" t="s">
        <v>7035</v>
      </c>
      <c r="K882" s="1" t="s">
        <v>7036</v>
      </c>
      <c r="L882" s="1">
        <v>0.0</v>
      </c>
      <c r="M882" s="1">
        <v>0.008733333333333333</v>
      </c>
      <c r="N882" s="1">
        <v>4.836483333333334</v>
      </c>
      <c r="O882" s="1" t="s">
        <v>4121</v>
      </c>
      <c r="P882" s="1" t="s">
        <v>6470</v>
      </c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ht="15.75" hidden="1" customHeight="1">
      <c r="A883" s="1" t="s">
        <v>32</v>
      </c>
      <c r="B883" s="1" t="s">
        <v>17</v>
      </c>
      <c r="C883" s="1">
        <v>247.0</v>
      </c>
      <c r="D883" s="1">
        <v>62.0</v>
      </c>
      <c r="E883" s="1"/>
      <c r="F883" s="1" t="s">
        <v>18</v>
      </c>
      <c r="G883" s="1" t="s">
        <v>33</v>
      </c>
      <c r="H883" s="1" t="s">
        <v>7037</v>
      </c>
      <c r="I883" s="1" t="s">
        <v>7038</v>
      </c>
      <c r="J883" s="1" t="s">
        <v>7026</v>
      </c>
      <c r="K883" s="1"/>
      <c r="L883" s="1">
        <v>590.0</v>
      </c>
      <c r="M883" s="1"/>
      <c r="N883" s="1">
        <v>6.059233333333333</v>
      </c>
      <c r="O883" s="1" t="s">
        <v>4121</v>
      </c>
      <c r="P883" s="1" t="s">
        <v>6891</v>
      </c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ht="15.75" hidden="1" customHeight="1">
      <c r="A884" s="1" t="s">
        <v>32</v>
      </c>
      <c r="B884" s="1" t="s">
        <v>17</v>
      </c>
      <c r="C884" s="1">
        <v>307.0</v>
      </c>
      <c r="D884" s="1">
        <v>77.0</v>
      </c>
      <c r="E884" s="1"/>
      <c r="F884" s="1" t="s">
        <v>18</v>
      </c>
      <c r="G884" s="1" t="s">
        <v>33</v>
      </c>
      <c r="H884" s="1" t="s">
        <v>7039</v>
      </c>
      <c r="I884" s="1" t="s">
        <v>7040</v>
      </c>
      <c r="J884" s="1" t="s">
        <v>7026</v>
      </c>
      <c r="K884" s="1"/>
      <c r="L884" s="1">
        <v>590.0</v>
      </c>
      <c r="M884" s="1"/>
      <c r="N884" s="1">
        <v>7.0583833333333335</v>
      </c>
      <c r="O884" s="1" t="s">
        <v>4121</v>
      </c>
      <c r="P884" s="1" t="s">
        <v>7041</v>
      </c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ht="15.75" hidden="1" customHeight="1">
      <c r="A885" s="1" t="s">
        <v>32</v>
      </c>
      <c r="B885" s="1" t="s">
        <v>17</v>
      </c>
      <c r="C885" s="2">
        <v>494.0</v>
      </c>
      <c r="D885" s="1">
        <v>124.0</v>
      </c>
      <c r="E885" s="1"/>
      <c r="F885" s="1" t="s">
        <v>18</v>
      </c>
      <c r="G885" s="1" t="s">
        <v>19</v>
      </c>
      <c r="H885" s="1" t="s">
        <v>7042</v>
      </c>
      <c r="I885" s="1" t="s">
        <v>7043</v>
      </c>
      <c r="J885" s="1" t="s">
        <v>7026</v>
      </c>
      <c r="K885" s="1"/>
      <c r="L885" s="1">
        <v>593.0</v>
      </c>
      <c r="M885" s="1"/>
      <c r="N885" s="1">
        <v>6.995066666666666</v>
      </c>
      <c r="O885" s="1" t="s">
        <v>4121</v>
      </c>
      <c r="P885" s="1" t="s">
        <v>7044</v>
      </c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ht="15.75" hidden="1" customHeight="1">
      <c r="A886" s="1" t="s">
        <v>32</v>
      </c>
      <c r="B886" s="1" t="s">
        <v>17</v>
      </c>
      <c r="C886" s="1">
        <v>458.0</v>
      </c>
      <c r="D886" s="1">
        <v>0.0</v>
      </c>
      <c r="E886" s="1" t="s">
        <v>58</v>
      </c>
      <c r="F886" s="1" t="s">
        <v>66</v>
      </c>
      <c r="G886" s="1" t="s">
        <v>27</v>
      </c>
      <c r="H886" s="1" t="s">
        <v>7045</v>
      </c>
      <c r="I886" s="1" t="s">
        <v>7046</v>
      </c>
      <c r="J886" s="1" t="s">
        <v>7047</v>
      </c>
      <c r="K886" s="1" t="s">
        <v>7048</v>
      </c>
      <c r="L886" s="1">
        <v>0.0</v>
      </c>
      <c r="M886" s="1">
        <v>2.4713166666666666</v>
      </c>
      <c r="N886" s="1">
        <v>8.2334</v>
      </c>
      <c r="O886" s="1" t="s">
        <v>4121</v>
      </c>
      <c r="P886" s="1" t="s">
        <v>7049</v>
      </c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ht="15.75" hidden="1" customHeight="1">
      <c r="A887" s="1" t="s">
        <v>32</v>
      </c>
      <c r="B887" s="1" t="s">
        <v>17</v>
      </c>
      <c r="C887" s="1">
        <v>292.0</v>
      </c>
      <c r="D887" s="1">
        <v>14.0</v>
      </c>
      <c r="E887" s="1" t="s">
        <v>5220</v>
      </c>
      <c r="F887" s="1" t="s">
        <v>66</v>
      </c>
      <c r="G887" s="1" t="s">
        <v>27</v>
      </c>
      <c r="H887" s="1" t="s">
        <v>7050</v>
      </c>
      <c r="I887" s="1" t="s">
        <v>7051</v>
      </c>
      <c r="J887" s="1" t="s">
        <v>7052</v>
      </c>
      <c r="K887" s="1" t="s">
        <v>7053</v>
      </c>
      <c r="L887" s="1">
        <v>-7.0</v>
      </c>
      <c r="M887" s="1">
        <v>0.025866666666666666</v>
      </c>
      <c r="N887" s="1">
        <v>8.04235</v>
      </c>
      <c r="O887" s="1" t="s">
        <v>4121</v>
      </c>
      <c r="P887" s="1" t="s">
        <v>5850</v>
      </c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ht="15.75" customHeight="1">
      <c r="A888" s="1" t="s">
        <v>57</v>
      </c>
      <c r="B888" s="2" t="s">
        <v>17</v>
      </c>
      <c r="C888" s="2">
        <v>380.0</v>
      </c>
      <c r="D888" s="1">
        <v>0.0</v>
      </c>
      <c r="E888" s="1" t="s">
        <v>58</v>
      </c>
      <c r="F888" s="1" t="s">
        <v>26</v>
      </c>
      <c r="G888" s="1" t="s">
        <v>27</v>
      </c>
      <c r="H888" s="1" t="s">
        <v>7054</v>
      </c>
      <c r="I888" s="1" t="s">
        <v>7055</v>
      </c>
      <c r="J888" s="1" t="s">
        <v>7055</v>
      </c>
      <c r="K888" s="1"/>
      <c r="L888" s="1">
        <v>-10.0</v>
      </c>
      <c r="M888" s="1"/>
      <c r="N888" s="1">
        <v>4.931016666666666</v>
      </c>
      <c r="O888" s="1" t="s">
        <v>4125</v>
      </c>
      <c r="P888" s="1" t="s">
        <v>7056</v>
      </c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ht="15.75" hidden="1" customHeight="1">
      <c r="A889" s="1" t="s">
        <v>16</v>
      </c>
      <c r="B889" s="1" t="s">
        <v>17</v>
      </c>
      <c r="C889" s="1">
        <v>59.0</v>
      </c>
      <c r="D889" s="1">
        <v>0.0</v>
      </c>
      <c r="E889" s="1"/>
      <c r="F889" s="1" t="s">
        <v>18</v>
      </c>
      <c r="G889" s="1" t="s">
        <v>19</v>
      </c>
      <c r="H889" s="1" t="s">
        <v>7057</v>
      </c>
      <c r="I889" s="1" t="s">
        <v>7058</v>
      </c>
      <c r="J889" s="1" t="s">
        <v>7026</v>
      </c>
      <c r="K889" s="1"/>
      <c r="L889" s="1">
        <v>627.0</v>
      </c>
      <c r="M889" s="1"/>
      <c r="N889" s="1">
        <v>0.36925</v>
      </c>
      <c r="O889" s="1" t="s">
        <v>22</v>
      </c>
      <c r="P889" s="1" t="s">
        <v>7059</v>
      </c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ht="15.75" hidden="1" customHeight="1">
      <c r="A890" s="1" t="s">
        <v>32</v>
      </c>
      <c r="B890" s="1" t="s">
        <v>17</v>
      </c>
      <c r="C890" s="1">
        <v>199.0</v>
      </c>
      <c r="D890" s="1">
        <v>50.0</v>
      </c>
      <c r="E890" s="1"/>
      <c r="F890" s="1" t="s">
        <v>18</v>
      </c>
      <c r="G890" s="1" t="s">
        <v>19</v>
      </c>
      <c r="H890" s="1" t="s">
        <v>7060</v>
      </c>
      <c r="I890" s="1" t="s">
        <v>7061</v>
      </c>
      <c r="J890" s="1" t="s">
        <v>7026</v>
      </c>
      <c r="K890" s="1"/>
      <c r="L890" s="1">
        <v>618.0</v>
      </c>
      <c r="M890" s="1"/>
      <c r="N890" s="1">
        <v>7.0517</v>
      </c>
      <c r="O890" s="1" t="s">
        <v>4121</v>
      </c>
      <c r="P890" s="1" t="s">
        <v>5984</v>
      </c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ht="15.75" customHeight="1">
      <c r="A891" s="1" t="s">
        <v>57</v>
      </c>
      <c r="B891" s="1" t="s">
        <v>17</v>
      </c>
      <c r="C891" s="1">
        <v>425.0</v>
      </c>
      <c r="D891" s="1">
        <v>0.0</v>
      </c>
      <c r="E891" s="1" t="s">
        <v>58</v>
      </c>
      <c r="F891" s="1" t="s">
        <v>26</v>
      </c>
      <c r="G891" s="1" t="s">
        <v>27</v>
      </c>
      <c r="H891" s="1" t="s">
        <v>7062</v>
      </c>
      <c r="I891" s="1" t="s">
        <v>7063</v>
      </c>
      <c r="J891" s="1" t="s">
        <v>7063</v>
      </c>
      <c r="K891" s="1"/>
      <c r="L891" s="1">
        <v>-8.0</v>
      </c>
      <c r="M891" s="1"/>
      <c r="N891" s="1">
        <v>6.98115</v>
      </c>
      <c r="O891" s="1" t="s">
        <v>4125</v>
      </c>
      <c r="P891" s="1" t="s">
        <v>7064</v>
      </c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ht="15.75" customHeight="1">
      <c r="A892" s="1" t="s">
        <v>57</v>
      </c>
      <c r="B892" s="1" t="s">
        <v>17</v>
      </c>
      <c r="C892" s="1">
        <v>728.0</v>
      </c>
      <c r="D892" s="1">
        <v>0.0</v>
      </c>
      <c r="E892" s="1" t="s">
        <v>58</v>
      </c>
      <c r="F892" s="1" t="s">
        <v>26</v>
      </c>
      <c r="G892" s="1" t="s">
        <v>27</v>
      </c>
      <c r="H892" s="1" t="s">
        <v>7065</v>
      </c>
      <c r="I892" s="1" t="s">
        <v>7066</v>
      </c>
      <c r="J892" s="1" t="s">
        <v>7066</v>
      </c>
      <c r="K892" s="1"/>
      <c r="L892" s="1">
        <v>-13.0</v>
      </c>
      <c r="M892" s="1"/>
      <c r="N892" s="1">
        <v>6.9394833333333334</v>
      </c>
      <c r="O892" s="1" t="s">
        <v>4125</v>
      </c>
      <c r="P892" s="1" t="s">
        <v>7067</v>
      </c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ht="15.75" hidden="1" customHeight="1">
      <c r="A893" s="1" t="s">
        <v>32</v>
      </c>
      <c r="B893" s="1" t="s">
        <v>17</v>
      </c>
      <c r="C893" s="1">
        <v>494.0</v>
      </c>
      <c r="D893" s="1">
        <v>124.0</v>
      </c>
      <c r="E893" s="1"/>
      <c r="F893" s="1" t="s">
        <v>18</v>
      </c>
      <c r="G893" s="1" t="s">
        <v>33</v>
      </c>
      <c r="H893" s="1" t="s">
        <v>7068</v>
      </c>
      <c r="I893" s="1" t="s">
        <v>7069</v>
      </c>
      <c r="J893" s="1" t="s">
        <v>7026</v>
      </c>
      <c r="K893" s="1"/>
      <c r="L893" s="1">
        <v>628.0</v>
      </c>
      <c r="M893" s="1"/>
      <c r="N893" s="1">
        <v>7.633683333333333</v>
      </c>
      <c r="O893" s="1" t="s">
        <v>4121</v>
      </c>
      <c r="P893" s="1" t="s">
        <v>7070</v>
      </c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ht="15.75" customHeight="1">
      <c r="A894" s="1" t="s">
        <v>57</v>
      </c>
      <c r="B894" s="1" t="s">
        <v>17</v>
      </c>
      <c r="C894" s="1">
        <v>394.0</v>
      </c>
      <c r="D894" s="1">
        <v>0.0</v>
      </c>
      <c r="E894" s="1" t="s">
        <v>58</v>
      </c>
      <c r="F894" s="1" t="s">
        <v>26</v>
      </c>
      <c r="G894" s="1" t="s">
        <v>27</v>
      </c>
      <c r="H894" s="1" t="s">
        <v>7071</v>
      </c>
      <c r="I894" s="1" t="s">
        <v>7072</v>
      </c>
      <c r="J894" s="1" t="s">
        <v>7072</v>
      </c>
      <c r="K894" s="1"/>
      <c r="L894" s="1">
        <v>-8.0</v>
      </c>
      <c r="M894" s="1"/>
      <c r="N894" s="1">
        <v>6.863666666666667</v>
      </c>
      <c r="O894" s="1" t="s">
        <v>4125</v>
      </c>
      <c r="P894" s="1" t="s">
        <v>7073</v>
      </c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ht="15.75" hidden="1" customHeight="1">
      <c r="A895" s="1" t="s">
        <v>24</v>
      </c>
      <c r="B895" s="1" t="s">
        <v>88</v>
      </c>
      <c r="C895" s="1">
        <v>484.0</v>
      </c>
      <c r="D895" s="1">
        <v>0.0</v>
      </c>
      <c r="E895" s="1" t="s">
        <v>7074</v>
      </c>
      <c r="F895" s="1" t="s">
        <v>26</v>
      </c>
      <c r="G895" s="1" t="s">
        <v>27</v>
      </c>
      <c r="H895" s="1" t="s">
        <v>7075</v>
      </c>
      <c r="I895" s="1" t="s">
        <v>7076</v>
      </c>
      <c r="J895" s="1" t="s">
        <v>7076</v>
      </c>
      <c r="K895" s="1"/>
      <c r="L895" s="1">
        <v>-7.0</v>
      </c>
      <c r="M895" s="1"/>
      <c r="N895" s="1">
        <v>7.580566666666667</v>
      </c>
      <c r="O895" s="1" t="s">
        <v>4125</v>
      </c>
      <c r="P895" s="1" t="s">
        <v>7077</v>
      </c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ht="15.75" hidden="1" customHeight="1">
      <c r="A896" s="1" t="s">
        <v>32</v>
      </c>
      <c r="B896" s="1" t="s">
        <v>17</v>
      </c>
      <c r="C896" s="1">
        <v>656.0</v>
      </c>
      <c r="D896" s="1">
        <v>0.0</v>
      </c>
      <c r="E896" s="1" t="s">
        <v>58</v>
      </c>
      <c r="F896" s="1" t="s">
        <v>66</v>
      </c>
      <c r="G896" s="1" t="s">
        <v>27</v>
      </c>
      <c r="H896" s="1" t="s">
        <v>7078</v>
      </c>
      <c r="I896" s="1" t="s">
        <v>7079</v>
      </c>
      <c r="J896" s="1" t="s">
        <v>7080</v>
      </c>
      <c r="K896" s="1" t="s">
        <v>7081</v>
      </c>
      <c r="L896" s="1">
        <v>-12.0</v>
      </c>
      <c r="M896" s="1">
        <v>0.8441333333333333</v>
      </c>
      <c r="N896" s="1">
        <v>9.407966666666667</v>
      </c>
      <c r="O896" s="1" t="s">
        <v>4121</v>
      </c>
      <c r="P896" s="1" t="s">
        <v>7082</v>
      </c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ht="15.75" hidden="1" customHeight="1">
      <c r="A897" s="1" t="s">
        <v>32</v>
      </c>
      <c r="B897" s="1" t="s">
        <v>17</v>
      </c>
      <c r="C897" s="1">
        <v>419.0</v>
      </c>
      <c r="D897" s="1">
        <v>0.0</v>
      </c>
      <c r="E897" s="1" t="s">
        <v>5220</v>
      </c>
      <c r="F897" s="1" t="s">
        <v>66</v>
      </c>
      <c r="G897" s="1" t="s">
        <v>27</v>
      </c>
      <c r="H897" s="1" t="s">
        <v>7083</v>
      </c>
      <c r="I897" s="1" t="s">
        <v>7084</v>
      </c>
      <c r="J897" s="1" t="s">
        <v>7085</v>
      </c>
      <c r="K897" s="1" t="s">
        <v>7086</v>
      </c>
      <c r="L897" s="1">
        <v>-4.0</v>
      </c>
      <c r="M897" s="1">
        <v>0.00575</v>
      </c>
      <c r="N897" s="1">
        <v>7.538033333333333</v>
      </c>
      <c r="O897" s="1" t="s">
        <v>4121</v>
      </c>
      <c r="P897" s="1" t="s">
        <v>7087</v>
      </c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ht="15.75" hidden="1" customHeight="1">
      <c r="A898" s="1" t="s">
        <v>32</v>
      </c>
      <c r="B898" s="1" t="s">
        <v>17</v>
      </c>
      <c r="C898" s="1">
        <v>355.0</v>
      </c>
      <c r="D898" s="1">
        <v>0.0</v>
      </c>
      <c r="E898" s="1" t="s">
        <v>5220</v>
      </c>
      <c r="F898" s="1" t="s">
        <v>66</v>
      </c>
      <c r="G898" s="1" t="s">
        <v>19</v>
      </c>
      <c r="H898" s="1" t="s">
        <v>7088</v>
      </c>
      <c r="I898" s="1" t="s">
        <v>7089</v>
      </c>
      <c r="J898" s="1" t="s">
        <v>7090</v>
      </c>
      <c r="K898" s="1" t="s">
        <v>7091</v>
      </c>
      <c r="L898" s="1">
        <v>-8.0</v>
      </c>
      <c r="M898" s="1">
        <v>0.008216666666666667</v>
      </c>
      <c r="N898" s="1">
        <v>7.791016666666667</v>
      </c>
      <c r="O898" s="1" t="s">
        <v>4121</v>
      </c>
      <c r="P898" s="1" t="s">
        <v>5850</v>
      </c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ht="15.75" customHeight="1">
      <c r="A899" s="1" t="s">
        <v>57</v>
      </c>
      <c r="B899" s="1" t="s">
        <v>17</v>
      </c>
      <c r="C899" s="1">
        <v>553.0</v>
      </c>
      <c r="D899" s="1">
        <v>0.0</v>
      </c>
      <c r="E899" s="1" t="s">
        <v>58</v>
      </c>
      <c r="F899" s="1" t="s">
        <v>26</v>
      </c>
      <c r="G899" s="1" t="s">
        <v>27</v>
      </c>
      <c r="H899" s="1" t="s">
        <v>7092</v>
      </c>
      <c r="I899" s="1" t="s">
        <v>7093</v>
      </c>
      <c r="J899" s="1" t="s">
        <v>7093</v>
      </c>
      <c r="K899" s="1"/>
      <c r="L899" s="1">
        <v>-11.0</v>
      </c>
      <c r="M899" s="1"/>
      <c r="N899" s="1">
        <v>8.628216666666667</v>
      </c>
      <c r="O899" s="1" t="s">
        <v>4125</v>
      </c>
      <c r="P899" s="1" t="s">
        <v>7094</v>
      </c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ht="15.75" hidden="1" customHeight="1">
      <c r="A900" s="1" t="s">
        <v>32</v>
      </c>
      <c r="B900" s="1" t="s">
        <v>17</v>
      </c>
      <c r="C900" s="1">
        <v>310.0</v>
      </c>
      <c r="D900" s="1">
        <v>49.0</v>
      </c>
      <c r="E900" s="1" t="s">
        <v>58</v>
      </c>
      <c r="F900" s="1" t="s">
        <v>66</v>
      </c>
      <c r="G900" s="1" t="s">
        <v>27</v>
      </c>
      <c r="H900" s="1" t="s">
        <v>7095</v>
      </c>
      <c r="I900" s="1" t="s">
        <v>7096</v>
      </c>
      <c r="J900" s="1" t="s">
        <v>7097</v>
      </c>
      <c r="K900" s="1" t="s">
        <v>7098</v>
      </c>
      <c r="L900" s="1">
        <v>-10.0</v>
      </c>
      <c r="M900" s="1">
        <v>2.1703333333333332</v>
      </c>
      <c r="N900" s="1">
        <v>7.467333333333333</v>
      </c>
      <c r="O900" s="1" t="s">
        <v>4121</v>
      </c>
      <c r="P900" s="1" t="s">
        <v>5867</v>
      </c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ht="15.75" customHeight="1">
      <c r="A901" s="1" t="s">
        <v>57</v>
      </c>
      <c r="B901" s="1" t="s">
        <v>17</v>
      </c>
      <c r="C901" s="1">
        <v>329.0</v>
      </c>
      <c r="D901" s="1">
        <v>0.0</v>
      </c>
      <c r="E901" s="1" t="s">
        <v>58</v>
      </c>
      <c r="F901" s="1" t="s">
        <v>26</v>
      </c>
      <c r="G901" s="1" t="s">
        <v>27</v>
      </c>
      <c r="H901" s="1" t="s">
        <v>7099</v>
      </c>
      <c r="I901" s="1" t="s">
        <v>7100</v>
      </c>
      <c r="J901" s="1" t="s">
        <v>7100</v>
      </c>
      <c r="K901" s="1"/>
      <c r="L901" s="1">
        <v>-7.0</v>
      </c>
      <c r="M901" s="1"/>
      <c r="N901" s="1">
        <v>7.236916666666667</v>
      </c>
      <c r="O901" s="1" t="s">
        <v>4125</v>
      </c>
      <c r="P901" s="1" t="s">
        <v>7101</v>
      </c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ht="15.75" hidden="1" customHeight="1">
      <c r="A902" s="1" t="s">
        <v>41</v>
      </c>
      <c r="B902" s="1" t="s">
        <v>88</v>
      </c>
      <c r="C902" s="1">
        <v>671.0</v>
      </c>
      <c r="D902" s="1">
        <v>0.0</v>
      </c>
      <c r="E902" s="1"/>
      <c r="F902" s="1" t="s">
        <v>26</v>
      </c>
      <c r="G902" s="1" t="s">
        <v>19</v>
      </c>
      <c r="H902" s="1" t="s">
        <v>7102</v>
      </c>
      <c r="I902" s="1" t="s">
        <v>7103</v>
      </c>
      <c r="J902" s="1" t="s">
        <v>7103</v>
      </c>
      <c r="K902" s="1"/>
      <c r="L902" s="1">
        <v>-12.0</v>
      </c>
      <c r="M902" s="1"/>
      <c r="N902" s="1">
        <v>7.3159833333333335</v>
      </c>
      <c r="O902" s="1" t="s">
        <v>4125</v>
      </c>
      <c r="P902" s="1" t="s">
        <v>7104</v>
      </c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ht="15.75" hidden="1" customHeight="1">
      <c r="A903" s="1" t="s">
        <v>24</v>
      </c>
      <c r="B903" s="1" t="s">
        <v>88</v>
      </c>
      <c r="C903" s="1">
        <v>264.0</v>
      </c>
      <c r="D903" s="1">
        <v>0.0</v>
      </c>
      <c r="E903" s="1" t="s">
        <v>4186</v>
      </c>
      <c r="F903" s="1" t="s">
        <v>26</v>
      </c>
      <c r="G903" s="1" t="s">
        <v>27</v>
      </c>
      <c r="H903" s="1" t="s">
        <v>7105</v>
      </c>
      <c r="I903" s="1" t="s">
        <v>7106</v>
      </c>
      <c r="J903" s="1" t="s">
        <v>7106</v>
      </c>
      <c r="K903" s="1"/>
      <c r="L903" s="1">
        <v>-7.0</v>
      </c>
      <c r="M903" s="1"/>
      <c r="N903" s="1">
        <v>7.038983333333333</v>
      </c>
      <c r="O903" s="1" t="s">
        <v>4125</v>
      </c>
      <c r="P903" s="1" t="s">
        <v>5547</v>
      </c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ht="15.75" customHeight="1">
      <c r="A904" s="1" t="s">
        <v>57</v>
      </c>
      <c r="B904" s="1" t="s">
        <v>17</v>
      </c>
      <c r="C904" s="1">
        <v>418.0</v>
      </c>
      <c r="D904" s="1">
        <v>0.0</v>
      </c>
      <c r="E904" s="1" t="s">
        <v>58</v>
      </c>
      <c r="F904" s="1" t="s">
        <v>26</v>
      </c>
      <c r="G904" s="1" t="s">
        <v>27</v>
      </c>
      <c r="H904" s="1" t="s">
        <v>7107</v>
      </c>
      <c r="I904" s="1" t="s">
        <v>7108</v>
      </c>
      <c r="J904" s="1" t="s">
        <v>7108</v>
      </c>
      <c r="K904" s="1"/>
      <c r="L904" s="1">
        <v>-5.0</v>
      </c>
      <c r="M904" s="1"/>
      <c r="N904" s="1">
        <v>9.60695</v>
      </c>
      <c r="O904" s="1" t="s">
        <v>4125</v>
      </c>
      <c r="P904" s="1" t="s">
        <v>7109</v>
      </c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ht="15.75" hidden="1" customHeight="1">
      <c r="A905" s="1" t="s">
        <v>32</v>
      </c>
      <c r="B905" s="1" t="s">
        <v>17</v>
      </c>
      <c r="C905" s="1">
        <v>369.0</v>
      </c>
      <c r="D905" s="1">
        <v>0.0</v>
      </c>
      <c r="E905" s="1" t="s">
        <v>5220</v>
      </c>
      <c r="F905" s="1" t="s">
        <v>66</v>
      </c>
      <c r="G905" s="1" t="s">
        <v>19</v>
      </c>
      <c r="H905" s="1" t="s">
        <v>7110</v>
      </c>
      <c r="I905" s="1" t="s">
        <v>7111</v>
      </c>
      <c r="J905" s="1" t="s">
        <v>7112</v>
      </c>
      <c r="K905" s="1" t="s">
        <v>7113</v>
      </c>
      <c r="L905" s="1">
        <v>4.0</v>
      </c>
      <c r="M905" s="1">
        <v>0.005833333333333334</v>
      </c>
      <c r="N905" s="1">
        <v>10.3213</v>
      </c>
      <c r="O905" s="1" t="s">
        <v>4121</v>
      </c>
      <c r="P905" s="1" t="s">
        <v>7114</v>
      </c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ht="15.75" customHeight="1">
      <c r="A906" s="1" t="s">
        <v>57</v>
      </c>
      <c r="B906" s="1" t="s">
        <v>17</v>
      </c>
      <c r="C906" s="1">
        <v>359.0</v>
      </c>
      <c r="D906" s="1">
        <v>0.0</v>
      </c>
      <c r="E906" s="1" t="s">
        <v>58</v>
      </c>
      <c r="F906" s="1" t="s">
        <v>26</v>
      </c>
      <c r="G906" s="1" t="s">
        <v>27</v>
      </c>
      <c r="H906" s="1" t="s">
        <v>7115</v>
      </c>
      <c r="I906" s="1" t="s">
        <v>7116</v>
      </c>
      <c r="J906" s="1" t="s">
        <v>7116</v>
      </c>
      <c r="K906" s="1"/>
      <c r="L906" s="1">
        <v>-3.0</v>
      </c>
      <c r="M906" s="1"/>
      <c r="N906" s="1">
        <v>11.2269</v>
      </c>
      <c r="O906" s="1" t="s">
        <v>4125</v>
      </c>
      <c r="P906" s="1" t="s">
        <v>7117</v>
      </c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 ht="15.75" customHeight="1">
      <c r="A907" s="1" t="s">
        <v>57</v>
      </c>
      <c r="B907" s="1" t="s">
        <v>17</v>
      </c>
      <c r="C907" s="1">
        <v>358.0</v>
      </c>
      <c r="D907" s="1">
        <v>0.0</v>
      </c>
      <c r="E907" s="1" t="s">
        <v>58</v>
      </c>
      <c r="F907" s="1" t="s">
        <v>26</v>
      </c>
      <c r="G907" s="1" t="s">
        <v>27</v>
      </c>
      <c r="H907" s="1" t="s">
        <v>7118</v>
      </c>
      <c r="I907" s="1" t="s">
        <v>7119</v>
      </c>
      <c r="J907" s="1" t="s">
        <v>7119</v>
      </c>
      <c r="K907" s="1"/>
      <c r="L907" s="1">
        <v>-5.0</v>
      </c>
      <c r="M907" s="1"/>
      <c r="N907" s="1">
        <v>9.781766666666666</v>
      </c>
      <c r="O907" s="1" t="s">
        <v>4125</v>
      </c>
      <c r="P907" s="1" t="s">
        <v>7120</v>
      </c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 ht="15.75" hidden="1" customHeight="1">
      <c r="A908" s="1" t="s">
        <v>32</v>
      </c>
      <c r="B908" s="1" t="s">
        <v>17</v>
      </c>
      <c r="C908" s="1">
        <v>250.0</v>
      </c>
      <c r="D908" s="1">
        <v>0.0</v>
      </c>
      <c r="E908" s="1" t="s">
        <v>5220</v>
      </c>
      <c r="F908" s="1" t="s">
        <v>66</v>
      </c>
      <c r="G908" s="1" t="s">
        <v>27</v>
      </c>
      <c r="H908" s="1" t="s">
        <v>7121</v>
      </c>
      <c r="I908" s="1" t="s">
        <v>7122</v>
      </c>
      <c r="J908" s="1" t="s">
        <v>7123</v>
      </c>
      <c r="K908" s="1" t="s">
        <v>7124</v>
      </c>
      <c r="L908" s="1">
        <v>0.0</v>
      </c>
      <c r="M908" s="1">
        <v>0.00615</v>
      </c>
      <c r="N908" s="1">
        <v>9.73645</v>
      </c>
      <c r="O908" s="1" t="s">
        <v>4121</v>
      </c>
      <c r="P908" s="1" t="s">
        <v>7125</v>
      </c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ht="15.75" customHeight="1">
      <c r="A909" s="1" t="s">
        <v>57</v>
      </c>
      <c r="B909" s="1" t="s">
        <v>17</v>
      </c>
      <c r="C909" s="1">
        <v>364.0</v>
      </c>
      <c r="D909" s="1">
        <v>0.0</v>
      </c>
      <c r="E909" s="1" t="s">
        <v>58</v>
      </c>
      <c r="F909" s="1" t="s">
        <v>26</v>
      </c>
      <c r="G909" s="1" t="s">
        <v>27</v>
      </c>
      <c r="H909" s="1" t="s">
        <v>7126</v>
      </c>
      <c r="I909" s="1" t="s">
        <v>7127</v>
      </c>
      <c r="J909" s="1" t="s">
        <v>7127</v>
      </c>
      <c r="K909" s="1"/>
      <c r="L909" s="1">
        <v>-9.0</v>
      </c>
      <c r="M909" s="1"/>
      <c r="N909" s="1">
        <v>9.021766666666666</v>
      </c>
      <c r="O909" s="1" t="s">
        <v>4125</v>
      </c>
      <c r="P909" s="1" t="s">
        <v>7128</v>
      </c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ht="15.75" hidden="1" customHeight="1">
      <c r="A910" s="1" t="s">
        <v>41</v>
      </c>
      <c r="B910" s="1" t="s">
        <v>88</v>
      </c>
      <c r="C910" s="1">
        <v>329.0</v>
      </c>
      <c r="D910" s="1">
        <v>0.0</v>
      </c>
      <c r="E910" s="1"/>
      <c r="F910" s="1" t="s">
        <v>26</v>
      </c>
      <c r="G910" s="1" t="s">
        <v>19</v>
      </c>
      <c r="H910" s="1" t="s">
        <v>7129</v>
      </c>
      <c r="I910" s="1" t="s">
        <v>7130</v>
      </c>
      <c r="J910" s="1" t="s">
        <v>7130</v>
      </c>
      <c r="K910" s="1"/>
      <c r="L910" s="1">
        <v>-8.0</v>
      </c>
      <c r="M910" s="1"/>
      <c r="N910" s="1">
        <v>6.2759833333333335</v>
      </c>
      <c r="O910" s="1" t="s">
        <v>4125</v>
      </c>
      <c r="P910" s="1" t="s">
        <v>7131</v>
      </c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ht="15.75" hidden="1" customHeight="1">
      <c r="A911" s="1" t="s">
        <v>32</v>
      </c>
      <c r="B911" s="1" t="s">
        <v>17</v>
      </c>
      <c r="C911" s="1">
        <v>199.0</v>
      </c>
      <c r="D911" s="1">
        <v>50.0</v>
      </c>
      <c r="E911" s="1"/>
      <c r="F911" s="1" t="s">
        <v>18</v>
      </c>
      <c r="G911" s="1" t="s">
        <v>33</v>
      </c>
      <c r="H911" s="1" t="s">
        <v>7132</v>
      </c>
      <c r="I911" s="1" t="s">
        <v>7133</v>
      </c>
      <c r="J911" s="1" t="s">
        <v>7026</v>
      </c>
      <c r="K911" s="1"/>
      <c r="L911" s="1">
        <v>716.0</v>
      </c>
      <c r="M911" s="1"/>
      <c r="N911" s="1">
        <v>10.322183333333333</v>
      </c>
      <c r="O911" s="1" t="s">
        <v>4121</v>
      </c>
      <c r="P911" s="1" t="s">
        <v>5984</v>
      </c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ht="15.75" customHeight="1">
      <c r="A912" s="1" t="s">
        <v>57</v>
      </c>
      <c r="B912" s="1" t="s">
        <v>17</v>
      </c>
      <c r="C912" s="1">
        <v>329.0</v>
      </c>
      <c r="D912" s="1">
        <v>0.0</v>
      </c>
      <c r="E912" s="1" t="s">
        <v>58</v>
      </c>
      <c r="F912" s="1" t="s">
        <v>26</v>
      </c>
      <c r="G912" s="1" t="s">
        <v>27</v>
      </c>
      <c r="H912" s="1" t="s">
        <v>7134</v>
      </c>
      <c r="I912" s="1" t="s">
        <v>7135</v>
      </c>
      <c r="J912" s="1" t="s">
        <v>7135</v>
      </c>
      <c r="K912" s="1"/>
      <c r="L912" s="1">
        <v>0.0</v>
      </c>
      <c r="M912" s="1"/>
      <c r="N912" s="1">
        <v>14.641533333333333</v>
      </c>
      <c r="O912" s="1" t="s">
        <v>4125</v>
      </c>
      <c r="P912" s="1" t="s">
        <v>6824</v>
      </c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ht="15.75" customHeight="1">
      <c r="A913" s="1" t="s">
        <v>57</v>
      </c>
      <c r="B913" s="2" t="s">
        <v>17</v>
      </c>
      <c r="C913" s="1">
        <v>364.0</v>
      </c>
      <c r="D913" s="1">
        <v>0.0</v>
      </c>
      <c r="E913" s="1" t="s">
        <v>58</v>
      </c>
      <c r="F913" s="1" t="s">
        <v>26</v>
      </c>
      <c r="G913" s="1" t="s">
        <v>27</v>
      </c>
      <c r="H913" s="1" t="s">
        <v>7136</v>
      </c>
      <c r="I913" s="1" t="s">
        <v>7137</v>
      </c>
      <c r="J913" s="1" t="s">
        <v>7137</v>
      </c>
      <c r="K913" s="1"/>
      <c r="L913" s="1">
        <v>-1.0</v>
      </c>
      <c r="M913" s="1"/>
      <c r="N913" s="1">
        <v>13.59415</v>
      </c>
      <c r="O913" s="1" t="s">
        <v>4125</v>
      </c>
      <c r="P913" s="1" t="s">
        <v>7138</v>
      </c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ht="15.75" hidden="1" customHeight="1">
      <c r="A914" s="1" t="s">
        <v>32</v>
      </c>
      <c r="B914" s="1" t="s">
        <v>17</v>
      </c>
      <c r="C914" s="1">
        <v>618.0</v>
      </c>
      <c r="D914" s="1">
        <v>0.0</v>
      </c>
      <c r="E914" s="1" t="s">
        <v>5693</v>
      </c>
      <c r="F914" s="1" t="s">
        <v>66</v>
      </c>
      <c r="G914" s="1" t="s">
        <v>27</v>
      </c>
      <c r="H914" s="1" t="s">
        <v>7139</v>
      </c>
      <c r="I914" s="1" t="s">
        <v>7140</v>
      </c>
      <c r="J914" s="1" t="s">
        <v>7141</v>
      </c>
      <c r="K914" s="1" t="s">
        <v>7142</v>
      </c>
      <c r="L914" s="1">
        <v>-11.0</v>
      </c>
      <c r="M914" s="1">
        <v>0.0061</v>
      </c>
      <c r="N914" s="1">
        <v>13.749566666666666</v>
      </c>
      <c r="O914" s="1" t="s">
        <v>4121</v>
      </c>
      <c r="P914" s="1" t="s">
        <v>7143</v>
      </c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ht="15.75" hidden="1" customHeight="1">
      <c r="A915" s="1" t="s">
        <v>32</v>
      </c>
      <c r="B915" s="1" t="s">
        <v>17</v>
      </c>
      <c r="C915" s="1">
        <v>456.0</v>
      </c>
      <c r="D915" s="1">
        <v>114.0</v>
      </c>
      <c r="E915" s="1"/>
      <c r="F915" s="1" t="s">
        <v>18</v>
      </c>
      <c r="G915" s="1" t="s">
        <v>33</v>
      </c>
      <c r="H915" s="1" t="s">
        <v>7144</v>
      </c>
      <c r="I915" s="1" t="s">
        <v>7145</v>
      </c>
      <c r="J915" s="1" t="s">
        <v>7026</v>
      </c>
      <c r="K915" s="1"/>
      <c r="L915" s="1">
        <v>741.0</v>
      </c>
      <c r="M915" s="1"/>
      <c r="N915" s="1">
        <v>21.553483333333332</v>
      </c>
      <c r="O915" s="1" t="s">
        <v>4121</v>
      </c>
      <c r="P915" s="1" t="s">
        <v>7146</v>
      </c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 ht="15.75" hidden="1" customHeight="1">
      <c r="A916" s="1" t="s">
        <v>32</v>
      </c>
      <c r="B916" s="1" t="s">
        <v>17</v>
      </c>
      <c r="C916" s="2">
        <v>349.0</v>
      </c>
      <c r="D916" s="1">
        <v>0.0</v>
      </c>
      <c r="E916" s="1" t="s">
        <v>5693</v>
      </c>
      <c r="F916" s="1" t="s">
        <v>66</v>
      </c>
      <c r="G916" s="1" t="s">
        <v>27</v>
      </c>
      <c r="H916" s="1" t="s">
        <v>7147</v>
      </c>
      <c r="I916" s="1" t="s">
        <v>7148</v>
      </c>
      <c r="J916" s="1" t="s">
        <v>7149</v>
      </c>
      <c r="K916" s="1" t="s">
        <v>7150</v>
      </c>
      <c r="L916" s="1">
        <v>-5.0</v>
      </c>
      <c r="M916" s="1">
        <v>0.007683333333333334</v>
      </c>
      <c r="N916" s="1">
        <v>19.471833333333333</v>
      </c>
      <c r="O916" s="1" t="s">
        <v>4121</v>
      </c>
      <c r="P916" s="1" t="s">
        <v>7151</v>
      </c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 ht="15.75" hidden="1" customHeight="1">
      <c r="A917" s="1" t="s">
        <v>41</v>
      </c>
      <c r="B917" s="1" t="s">
        <v>88</v>
      </c>
      <c r="C917" s="1">
        <v>294.0</v>
      </c>
      <c r="D917" s="1">
        <v>0.0</v>
      </c>
      <c r="E917" s="1"/>
      <c r="F917" s="1" t="s">
        <v>26</v>
      </c>
      <c r="G917" s="1" t="s">
        <v>27</v>
      </c>
      <c r="H917" s="1" t="s">
        <v>7152</v>
      </c>
      <c r="I917" s="1" t="s">
        <v>7153</v>
      </c>
      <c r="J917" s="1" t="s">
        <v>7153</v>
      </c>
      <c r="K917" s="1"/>
      <c r="L917" s="1">
        <v>-6.0</v>
      </c>
      <c r="M917" s="1"/>
      <c r="N917" s="1">
        <v>8.072783333333334</v>
      </c>
      <c r="O917" s="1" t="s">
        <v>4125</v>
      </c>
      <c r="P917" s="1" t="s">
        <v>7154</v>
      </c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 ht="15.75" hidden="1" customHeight="1">
      <c r="A918" s="1" t="s">
        <v>41</v>
      </c>
      <c r="B918" s="1" t="s">
        <v>88</v>
      </c>
      <c r="C918" s="1">
        <v>1374.0</v>
      </c>
      <c r="D918" s="1">
        <v>0.0</v>
      </c>
      <c r="E918" s="1"/>
      <c r="F918" s="1" t="s">
        <v>26</v>
      </c>
      <c r="G918" s="1" t="s">
        <v>27</v>
      </c>
      <c r="H918" s="1" t="s">
        <v>7155</v>
      </c>
      <c r="I918" s="1" t="s">
        <v>7156</v>
      </c>
      <c r="J918" s="1" t="s">
        <v>7156</v>
      </c>
      <c r="K918" s="1"/>
      <c r="L918" s="1">
        <v>-1.0</v>
      </c>
      <c r="M918" s="1"/>
      <c r="N918" s="1">
        <v>18.26033333333333</v>
      </c>
      <c r="O918" s="1" t="s">
        <v>4125</v>
      </c>
      <c r="P918" s="1" t="s">
        <v>7157</v>
      </c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ht="15.75" hidden="1" customHeight="1">
      <c r="A919" s="1" t="s">
        <v>16</v>
      </c>
      <c r="B919" s="1" t="s">
        <v>17</v>
      </c>
      <c r="C919" s="1">
        <v>0.0</v>
      </c>
      <c r="D919" s="1">
        <v>515.0</v>
      </c>
      <c r="E919" s="1"/>
      <c r="F919" s="1" t="s">
        <v>18</v>
      </c>
      <c r="G919" s="1" t="s">
        <v>19</v>
      </c>
      <c r="H919" s="1" t="s">
        <v>7158</v>
      </c>
      <c r="I919" s="1" t="s">
        <v>7159</v>
      </c>
      <c r="J919" s="1" t="s">
        <v>7026</v>
      </c>
      <c r="K919" s="1"/>
      <c r="L919" s="1">
        <v>769.0</v>
      </c>
      <c r="M919" s="1"/>
      <c r="N919" s="1">
        <v>0.8431</v>
      </c>
      <c r="O919" s="1" t="s">
        <v>22</v>
      </c>
      <c r="P919" s="1" t="s">
        <v>7160</v>
      </c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 ht="15.75" hidden="1" customHeight="1">
      <c r="A920" s="1" t="s">
        <v>41</v>
      </c>
      <c r="B920" s="1" t="s">
        <v>88</v>
      </c>
      <c r="C920" s="1">
        <v>425.0</v>
      </c>
      <c r="D920" s="1">
        <v>0.0</v>
      </c>
      <c r="E920" s="1"/>
      <c r="F920" s="1" t="s">
        <v>26</v>
      </c>
      <c r="G920" s="1" t="s">
        <v>27</v>
      </c>
      <c r="H920" s="1" t="s">
        <v>7161</v>
      </c>
      <c r="I920" s="1" t="s">
        <v>7162</v>
      </c>
      <c r="J920" s="1" t="s">
        <v>7162</v>
      </c>
      <c r="K920" s="1"/>
      <c r="L920" s="1">
        <v>-3.0</v>
      </c>
      <c r="M920" s="1"/>
      <c r="N920" s="1">
        <v>11.142916666666666</v>
      </c>
      <c r="O920" s="1" t="s">
        <v>4125</v>
      </c>
      <c r="P920" s="1" t="s">
        <v>7163</v>
      </c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 ht="15.75" hidden="1" customHeight="1">
      <c r="A921" s="1" t="s">
        <v>16</v>
      </c>
      <c r="B921" s="1" t="s">
        <v>17</v>
      </c>
      <c r="C921" s="1">
        <v>119.0</v>
      </c>
      <c r="D921" s="1">
        <v>0.0</v>
      </c>
      <c r="E921" s="1"/>
      <c r="F921" s="1" t="s">
        <v>18</v>
      </c>
      <c r="G921" s="1" t="s">
        <v>19</v>
      </c>
      <c r="H921" s="1" t="s">
        <v>7164</v>
      </c>
      <c r="I921" s="1" t="s">
        <v>7165</v>
      </c>
      <c r="J921" s="1" t="s">
        <v>7165</v>
      </c>
      <c r="K921" s="1"/>
      <c r="L921" s="1">
        <v>-3.0</v>
      </c>
      <c r="M921" s="1"/>
      <c r="N921" s="1">
        <v>1.0467666666666666</v>
      </c>
      <c r="O921" s="1" t="s">
        <v>22</v>
      </c>
      <c r="P921" s="1" t="s">
        <v>7166</v>
      </c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 ht="15.75" customHeight="1">
      <c r="A922" s="1" t="s">
        <v>57</v>
      </c>
      <c r="B922" s="1" t="s">
        <v>17</v>
      </c>
      <c r="C922" s="1">
        <v>264.0</v>
      </c>
      <c r="D922" s="1">
        <v>0.0</v>
      </c>
      <c r="E922" s="1" t="s">
        <v>58</v>
      </c>
      <c r="F922" s="1" t="s">
        <v>26</v>
      </c>
      <c r="G922" s="1" t="s">
        <v>27</v>
      </c>
      <c r="H922" s="1" t="s">
        <v>7167</v>
      </c>
      <c r="I922" s="1" t="s">
        <v>7168</v>
      </c>
      <c r="J922" s="1" t="s">
        <v>7168</v>
      </c>
      <c r="K922" s="1"/>
      <c r="L922" s="1">
        <v>-8.0</v>
      </c>
      <c r="M922" s="1"/>
      <c r="N922" s="1">
        <v>6.710116666666667</v>
      </c>
      <c r="O922" s="1" t="s">
        <v>4125</v>
      </c>
      <c r="P922" s="1" t="s">
        <v>5424</v>
      </c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 ht="15.75" hidden="1" customHeight="1">
      <c r="A923" s="1" t="s">
        <v>16</v>
      </c>
      <c r="B923" s="1" t="s">
        <v>17</v>
      </c>
      <c r="C923" s="1">
        <v>747.0</v>
      </c>
      <c r="D923" s="1">
        <v>747.0</v>
      </c>
      <c r="E923" s="1"/>
      <c r="F923" s="1" t="s">
        <v>18</v>
      </c>
      <c r="G923" s="1" t="s">
        <v>19</v>
      </c>
      <c r="H923" s="1" t="s">
        <v>7169</v>
      </c>
      <c r="I923" s="1" t="s">
        <v>7170</v>
      </c>
      <c r="J923" s="1" t="s">
        <v>7170</v>
      </c>
      <c r="K923" s="1"/>
      <c r="L923" s="1">
        <v>5.0</v>
      </c>
      <c r="M923" s="1"/>
      <c r="N923" s="1">
        <v>15.871716666666666</v>
      </c>
      <c r="O923" s="1" t="s">
        <v>22</v>
      </c>
      <c r="P923" s="1" t="s">
        <v>7171</v>
      </c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 ht="15.75" hidden="1" customHeight="1">
      <c r="A924" s="1" t="s">
        <v>32</v>
      </c>
      <c r="B924" s="1" t="s">
        <v>17</v>
      </c>
      <c r="C924" s="1">
        <v>378.0</v>
      </c>
      <c r="D924" s="1">
        <v>0.0</v>
      </c>
      <c r="E924" s="1" t="s">
        <v>5693</v>
      </c>
      <c r="F924" s="1" t="s">
        <v>66</v>
      </c>
      <c r="G924" s="1" t="s">
        <v>27</v>
      </c>
      <c r="H924" s="1" t="s">
        <v>7172</v>
      </c>
      <c r="I924" s="1" t="s">
        <v>7173</v>
      </c>
      <c r="J924" s="1" t="s">
        <v>7174</v>
      </c>
      <c r="K924" s="1" t="s">
        <v>7175</v>
      </c>
      <c r="L924" s="1">
        <v>-7.0</v>
      </c>
      <c r="M924" s="1">
        <v>0.00505</v>
      </c>
      <c r="N924" s="1">
        <v>28.349233333333334</v>
      </c>
      <c r="O924" s="1" t="s">
        <v>4121</v>
      </c>
      <c r="P924" s="1" t="s">
        <v>7176</v>
      </c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 ht="15.75" customHeight="1">
      <c r="A925" s="1" t="s">
        <v>57</v>
      </c>
      <c r="B925" s="1" t="s">
        <v>17</v>
      </c>
      <c r="C925" s="1">
        <v>379.0</v>
      </c>
      <c r="D925" s="1">
        <v>0.0</v>
      </c>
      <c r="E925" s="1" t="s">
        <v>58</v>
      </c>
      <c r="F925" s="1" t="s">
        <v>26</v>
      </c>
      <c r="G925" s="1" t="s">
        <v>27</v>
      </c>
      <c r="H925" s="1" t="s">
        <v>7177</v>
      </c>
      <c r="I925" s="1" t="s">
        <v>7178</v>
      </c>
      <c r="J925" s="1" t="s">
        <v>7178</v>
      </c>
      <c r="K925" s="1"/>
      <c r="L925" s="1">
        <v>-7.0</v>
      </c>
      <c r="M925" s="1"/>
      <c r="N925" s="1">
        <v>7.220166666666667</v>
      </c>
      <c r="O925" s="1" t="s">
        <v>4125</v>
      </c>
      <c r="P925" s="1" t="s">
        <v>7179</v>
      </c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 ht="15.75" hidden="1" customHeight="1">
      <c r="A926" s="1" t="s">
        <v>41</v>
      </c>
      <c r="B926" s="1" t="s">
        <v>17</v>
      </c>
      <c r="C926" s="1">
        <v>388.0</v>
      </c>
      <c r="D926" s="1">
        <v>0.0</v>
      </c>
      <c r="E926" s="1"/>
      <c r="F926" s="1" t="s">
        <v>26</v>
      </c>
      <c r="G926" s="1" t="s">
        <v>27</v>
      </c>
      <c r="H926" s="1" t="s">
        <v>7180</v>
      </c>
      <c r="I926" s="1" t="s">
        <v>7181</v>
      </c>
      <c r="J926" s="1" t="s">
        <v>7181</v>
      </c>
      <c r="K926" s="1"/>
      <c r="L926" s="1">
        <v>-7.0</v>
      </c>
      <c r="M926" s="1"/>
      <c r="N926" s="1">
        <v>7.0718</v>
      </c>
      <c r="O926" s="1" t="s">
        <v>4125</v>
      </c>
      <c r="P926" s="1" t="s">
        <v>7182</v>
      </c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 ht="15.75" hidden="1" customHeight="1">
      <c r="A927" s="1" t="s">
        <v>41</v>
      </c>
      <c r="B927" s="1" t="s">
        <v>17</v>
      </c>
      <c r="C927" s="1">
        <v>329.0</v>
      </c>
      <c r="D927" s="1">
        <v>0.0</v>
      </c>
      <c r="E927" s="1"/>
      <c r="F927" s="1" t="s">
        <v>26</v>
      </c>
      <c r="G927" s="1" t="s">
        <v>27</v>
      </c>
      <c r="H927" s="1" t="s">
        <v>7183</v>
      </c>
      <c r="I927" s="1" t="s">
        <v>7184</v>
      </c>
      <c r="J927" s="1" t="s">
        <v>7184</v>
      </c>
      <c r="K927" s="1"/>
      <c r="L927" s="1">
        <v>-6.0</v>
      </c>
      <c r="M927" s="1"/>
      <c r="N927" s="1">
        <v>8.284116666666666</v>
      </c>
      <c r="O927" s="1" t="s">
        <v>4125</v>
      </c>
      <c r="P927" s="1" t="s">
        <v>5345</v>
      </c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 ht="15.75" hidden="1" customHeight="1">
      <c r="A928" s="1" t="s">
        <v>32</v>
      </c>
      <c r="B928" s="1" t="s">
        <v>17</v>
      </c>
      <c r="C928" s="1">
        <v>319.0</v>
      </c>
      <c r="D928" s="1">
        <v>0.0</v>
      </c>
      <c r="E928" s="1" t="s">
        <v>5693</v>
      </c>
      <c r="F928" s="1" t="s">
        <v>66</v>
      </c>
      <c r="G928" s="1" t="s">
        <v>27</v>
      </c>
      <c r="H928" s="1" t="s">
        <v>7185</v>
      </c>
      <c r="I928" s="1" t="s">
        <v>7186</v>
      </c>
      <c r="J928" s="1" t="s">
        <v>7187</v>
      </c>
      <c r="K928" s="1" t="s">
        <v>7188</v>
      </c>
      <c r="L928" s="1">
        <v>-12.0</v>
      </c>
      <c r="M928" s="1">
        <v>0.00475</v>
      </c>
      <c r="N928" s="1">
        <v>6.817383333333333</v>
      </c>
      <c r="O928" s="1" t="s">
        <v>4121</v>
      </c>
      <c r="P928" s="1" t="s">
        <v>4823</v>
      </c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 ht="15.75" hidden="1" customHeight="1">
      <c r="A929" s="1" t="s">
        <v>41</v>
      </c>
      <c r="B929" s="1" t="s">
        <v>17</v>
      </c>
      <c r="C929" s="1">
        <v>358.0</v>
      </c>
      <c r="D929" s="1">
        <v>0.0</v>
      </c>
      <c r="E929" s="1"/>
      <c r="F929" s="1" t="s">
        <v>26</v>
      </c>
      <c r="G929" s="1" t="s">
        <v>27</v>
      </c>
      <c r="H929" s="1" t="s">
        <v>7189</v>
      </c>
      <c r="I929" s="1" t="s">
        <v>7190</v>
      </c>
      <c r="J929" s="1" t="s">
        <v>7190</v>
      </c>
      <c r="K929" s="1"/>
      <c r="L929" s="1">
        <v>-7.0</v>
      </c>
      <c r="M929" s="1"/>
      <c r="N929" s="1">
        <v>7.839966666666666</v>
      </c>
      <c r="O929" s="1" t="s">
        <v>4125</v>
      </c>
      <c r="P929" s="1" t="s">
        <v>7191</v>
      </c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 ht="15.75" hidden="1" customHeight="1">
      <c r="A930" s="1" t="s">
        <v>32</v>
      </c>
      <c r="B930" s="1" t="s">
        <v>17</v>
      </c>
      <c r="C930" s="1">
        <v>328.0</v>
      </c>
      <c r="D930" s="1">
        <v>0.0</v>
      </c>
      <c r="E930" s="1" t="s">
        <v>5693</v>
      </c>
      <c r="F930" s="1" t="s">
        <v>66</v>
      </c>
      <c r="G930" s="1" t="s">
        <v>27</v>
      </c>
      <c r="H930" s="1" t="s">
        <v>7192</v>
      </c>
      <c r="I930" s="1" t="s">
        <v>7193</v>
      </c>
      <c r="J930" s="1" t="s">
        <v>7194</v>
      </c>
      <c r="K930" s="1" t="s">
        <v>7195</v>
      </c>
      <c r="L930" s="1">
        <v>6.0</v>
      </c>
      <c r="M930" s="1">
        <v>0.00515</v>
      </c>
      <c r="N930" s="1">
        <v>6.433333333333334</v>
      </c>
      <c r="O930" s="1" t="s">
        <v>4121</v>
      </c>
      <c r="P930" s="1" t="s">
        <v>7196</v>
      </c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 ht="15.75" hidden="1" customHeight="1">
      <c r="A931" s="1" t="s">
        <v>32</v>
      </c>
      <c r="B931" s="1" t="s">
        <v>17</v>
      </c>
      <c r="C931" s="1">
        <v>299.0</v>
      </c>
      <c r="D931" s="1">
        <v>0.0</v>
      </c>
      <c r="E931" s="1" t="s">
        <v>5693</v>
      </c>
      <c r="F931" s="1" t="s">
        <v>66</v>
      </c>
      <c r="G931" s="1" t="s">
        <v>27</v>
      </c>
      <c r="H931" s="1" t="s">
        <v>7197</v>
      </c>
      <c r="I931" s="1" t="s">
        <v>7198</v>
      </c>
      <c r="J931" s="1" t="s">
        <v>7199</v>
      </c>
      <c r="K931" s="1" t="s">
        <v>7200</v>
      </c>
      <c r="L931" s="1">
        <v>0.0</v>
      </c>
      <c r="M931" s="1">
        <v>0.004733333333333333</v>
      </c>
      <c r="N931" s="1">
        <v>10.27885</v>
      </c>
      <c r="O931" s="1" t="s">
        <v>4121</v>
      </c>
      <c r="P931" s="1" t="s">
        <v>4492</v>
      </c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 ht="15.75" customHeight="1">
      <c r="A932" s="1" t="s">
        <v>57</v>
      </c>
      <c r="B932" s="1" t="s">
        <v>17</v>
      </c>
      <c r="C932" s="1">
        <v>264.0</v>
      </c>
      <c r="D932" s="1">
        <v>0.0</v>
      </c>
      <c r="E932" s="1" t="s">
        <v>58</v>
      </c>
      <c r="F932" s="1" t="s">
        <v>26</v>
      </c>
      <c r="G932" s="1" t="s">
        <v>27</v>
      </c>
      <c r="H932" s="1" t="s">
        <v>7201</v>
      </c>
      <c r="I932" s="1" t="s">
        <v>7202</v>
      </c>
      <c r="J932" s="1" t="s">
        <v>7202</v>
      </c>
      <c r="K932" s="1"/>
      <c r="L932" s="1">
        <v>-8.0</v>
      </c>
      <c r="M932" s="1"/>
      <c r="N932" s="1">
        <v>6.8782</v>
      </c>
      <c r="O932" s="1" t="s">
        <v>4125</v>
      </c>
      <c r="P932" s="1" t="s">
        <v>4700</v>
      </c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 ht="15.75" hidden="1" customHeight="1">
      <c r="A933" s="1" t="s">
        <v>16</v>
      </c>
      <c r="B933" s="1" t="s">
        <v>17</v>
      </c>
      <c r="C933" s="1">
        <v>249.0</v>
      </c>
      <c r="D933" s="1">
        <v>0.0</v>
      </c>
      <c r="E933" s="1"/>
      <c r="F933" s="1" t="s">
        <v>18</v>
      </c>
      <c r="G933" s="1" t="s">
        <v>19</v>
      </c>
      <c r="H933" s="1" t="s">
        <v>7203</v>
      </c>
      <c r="I933" s="1" t="s">
        <v>7204</v>
      </c>
      <c r="J933" s="1" t="s">
        <v>7204</v>
      </c>
      <c r="K933" s="1"/>
      <c r="L933" s="1">
        <v>-2.0</v>
      </c>
      <c r="M933" s="1"/>
      <c r="N933" s="1">
        <v>2.37295</v>
      </c>
      <c r="O933" s="1" t="s">
        <v>22</v>
      </c>
      <c r="P933" s="1" t="s">
        <v>7205</v>
      </c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 ht="15.75" hidden="1" customHeight="1">
      <c r="A934" s="1" t="s">
        <v>16</v>
      </c>
      <c r="B934" s="1" t="s">
        <v>17</v>
      </c>
      <c r="C934" s="1">
        <v>119.0</v>
      </c>
      <c r="D934" s="1">
        <v>0.0</v>
      </c>
      <c r="E934" s="1"/>
      <c r="F934" s="1" t="s">
        <v>18</v>
      </c>
      <c r="G934" s="1" t="s">
        <v>19</v>
      </c>
      <c r="H934" s="1" t="s">
        <v>7206</v>
      </c>
      <c r="I934" s="1" t="s">
        <v>7207</v>
      </c>
      <c r="J934" s="1" t="s">
        <v>7207</v>
      </c>
      <c r="K934" s="1"/>
      <c r="L934" s="1">
        <v>0.0</v>
      </c>
      <c r="M934" s="1"/>
      <c r="N934" s="1">
        <v>4.73995</v>
      </c>
      <c r="O934" s="1" t="s">
        <v>22</v>
      </c>
      <c r="P934" s="1" t="s">
        <v>7208</v>
      </c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ht="15.75" hidden="1" customHeight="1">
      <c r="A935" s="1" t="s">
        <v>24</v>
      </c>
      <c r="B935" s="1" t="s">
        <v>88</v>
      </c>
      <c r="C935" s="1">
        <v>264.0</v>
      </c>
      <c r="D935" s="1">
        <v>0.0</v>
      </c>
      <c r="E935" s="1" t="s">
        <v>4186</v>
      </c>
      <c r="F935" s="1" t="s">
        <v>26</v>
      </c>
      <c r="G935" s="1" t="s">
        <v>27</v>
      </c>
      <c r="H935" s="1" t="s">
        <v>7209</v>
      </c>
      <c r="I935" s="1" t="s">
        <v>7210</v>
      </c>
      <c r="J935" s="1" t="s">
        <v>7210</v>
      </c>
      <c r="K935" s="1"/>
      <c r="L935" s="1">
        <v>-7.0</v>
      </c>
      <c r="M935" s="1"/>
      <c r="N935" s="1">
        <v>7.733416666666667</v>
      </c>
      <c r="O935" s="1" t="s">
        <v>4125</v>
      </c>
      <c r="P935" s="1" t="s">
        <v>5547</v>
      </c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 ht="15.75" hidden="1" customHeight="1">
      <c r="A936" s="1" t="s">
        <v>32</v>
      </c>
      <c r="B936" s="1" t="s">
        <v>17</v>
      </c>
      <c r="C936" s="1">
        <v>215.0</v>
      </c>
      <c r="D936" s="1">
        <v>54.0</v>
      </c>
      <c r="E936" s="1"/>
      <c r="F936" s="1" t="s">
        <v>18</v>
      </c>
      <c r="G936" s="1" t="s">
        <v>19</v>
      </c>
      <c r="H936" s="1" t="s">
        <v>7211</v>
      </c>
      <c r="I936" s="1" t="s">
        <v>7212</v>
      </c>
      <c r="J936" s="1" t="s">
        <v>7212</v>
      </c>
      <c r="K936" s="1"/>
      <c r="L936" s="1">
        <v>-4.0</v>
      </c>
      <c r="M936" s="1"/>
      <c r="N936" s="1">
        <v>14.92875</v>
      </c>
      <c r="O936" s="1" t="s">
        <v>4121</v>
      </c>
      <c r="P936" s="1" t="s">
        <v>7213</v>
      </c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 ht="15.75" hidden="1" customHeight="1">
      <c r="A937" s="1" t="s">
        <v>32</v>
      </c>
      <c r="B937" s="1" t="s">
        <v>17</v>
      </c>
      <c r="C937" s="1">
        <v>547.0</v>
      </c>
      <c r="D937" s="1">
        <v>0.0</v>
      </c>
      <c r="E937" s="1" t="s">
        <v>5693</v>
      </c>
      <c r="F937" s="1" t="s">
        <v>66</v>
      </c>
      <c r="G937" s="1" t="s">
        <v>27</v>
      </c>
      <c r="H937" s="1" t="s">
        <v>7214</v>
      </c>
      <c r="I937" s="1" t="s">
        <v>7215</v>
      </c>
      <c r="J937" s="1" t="s">
        <v>7216</v>
      </c>
      <c r="K937" s="1" t="s">
        <v>7217</v>
      </c>
      <c r="L937" s="1">
        <v>-9.0</v>
      </c>
      <c r="M937" s="1">
        <v>0.017516666666666666</v>
      </c>
      <c r="N937" s="1">
        <v>16.253583333333335</v>
      </c>
      <c r="O937" s="1" t="s">
        <v>4121</v>
      </c>
      <c r="P937" s="1" t="s">
        <v>7218</v>
      </c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 ht="15.75" hidden="1" customHeight="1">
      <c r="A938" s="1" t="s">
        <v>41</v>
      </c>
      <c r="B938" s="1" t="s">
        <v>88</v>
      </c>
      <c r="C938" s="1">
        <v>394.0</v>
      </c>
      <c r="D938" s="1">
        <v>0.0</v>
      </c>
      <c r="E938" s="1"/>
      <c r="F938" s="1" t="s">
        <v>26</v>
      </c>
      <c r="G938" s="1" t="s">
        <v>27</v>
      </c>
      <c r="H938" s="1" t="s">
        <v>7219</v>
      </c>
      <c r="I938" s="1" t="s">
        <v>7220</v>
      </c>
      <c r="J938" s="1" t="s">
        <v>7220</v>
      </c>
      <c r="K938" s="1"/>
      <c r="L938" s="1">
        <v>0.0</v>
      </c>
      <c r="M938" s="1"/>
      <c r="N938" s="1">
        <v>14.677733333333334</v>
      </c>
      <c r="O938" s="1" t="s">
        <v>4125</v>
      </c>
      <c r="P938" s="1" t="s">
        <v>5118</v>
      </c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 ht="15.75" hidden="1" customHeight="1">
      <c r="A939" s="1" t="s">
        <v>41</v>
      </c>
      <c r="B939" s="1" t="s">
        <v>88</v>
      </c>
      <c r="C939" s="1">
        <v>553.0</v>
      </c>
      <c r="D939" s="1">
        <v>0.0</v>
      </c>
      <c r="E939" s="1"/>
      <c r="F939" s="1" t="s">
        <v>26</v>
      </c>
      <c r="G939" s="1" t="s">
        <v>27</v>
      </c>
      <c r="H939" s="1" t="s">
        <v>7221</v>
      </c>
      <c r="I939" s="1" t="s">
        <v>7222</v>
      </c>
      <c r="J939" s="1" t="s">
        <v>7222</v>
      </c>
      <c r="K939" s="1"/>
      <c r="L939" s="1">
        <v>-2.0</v>
      </c>
      <c r="M939" s="1"/>
      <c r="N939" s="1">
        <v>8.2223</v>
      </c>
      <c r="O939" s="1" t="s">
        <v>4125</v>
      </c>
      <c r="P939" s="1" t="s">
        <v>7223</v>
      </c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 ht="15.75" customHeight="1">
      <c r="A940" s="1" t="s">
        <v>57</v>
      </c>
      <c r="B940" s="1" t="s">
        <v>17</v>
      </c>
      <c r="C940" s="1">
        <v>593.0</v>
      </c>
      <c r="D940" s="1">
        <v>0.0</v>
      </c>
      <c r="E940" s="1" t="s">
        <v>58</v>
      </c>
      <c r="F940" s="1" t="s">
        <v>26</v>
      </c>
      <c r="G940" s="1" t="s">
        <v>27</v>
      </c>
      <c r="H940" s="1" t="s">
        <v>7224</v>
      </c>
      <c r="I940" s="1" t="s">
        <v>7225</v>
      </c>
      <c r="J940" s="1" t="s">
        <v>7225</v>
      </c>
      <c r="K940" s="1"/>
      <c r="L940" s="1">
        <v>-7.0</v>
      </c>
      <c r="M940" s="1"/>
      <c r="N940" s="1">
        <v>12.019566666666666</v>
      </c>
      <c r="O940" s="1" t="s">
        <v>4125</v>
      </c>
      <c r="P940" s="1" t="s">
        <v>7226</v>
      </c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 ht="15.75" hidden="1" customHeight="1">
      <c r="A941" s="1" t="s">
        <v>32</v>
      </c>
      <c r="B941" s="1" t="s">
        <v>17</v>
      </c>
      <c r="C941" s="1">
        <v>134.5</v>
      </c>
      <c r="D941" s="1">
        <v>134.5</v>
      </c>
      <c r="E941" s="1" t="s">
        <v>5693</v>
      </c>
      <c r="F941" s="1" t="s">
        <v>66</v>
      </c>
      <c r="G941" s="1" t="s">
        <v>27</v>
      </c>
      <c r="H941" s="1" t="s">
        <v>7227</v>
      </c>
      <c r="I941" s="1" t="s">
        <v>7228</v>
      </c>
      <c r="J941" s="1" t="s">
        <v>7229</v>
      </c>
      <c r="K941" s="1" t="s">
        <v>7230</v>
      </c>
      <c r="L941" s="1">
        <v>-12.0</v>
      </c>
      <c r="M941" s="1">
        <v>0.019033333333333333</v>
      </c>
      <c r="N941" s="1">
        <v>7.43145</v>
      </c>
      <c r="O941" s="1" t="s">
        <v>4121</v>
      </c>
      <c r="P941" s="1" t="s">
        <v>7231</v>
      </c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 ht="15.75" hidden="1" customHeight="1">
      <c r="A942" s="1" t="s">
        <v>41</v>
      </c>
      <c r="B942" s="1" t="s">
        <v>17</v>
      </c>
      <c r="C942" s="1">
        <v>264.0</v>
      </c>
      <c r="D942" s="1">
        <v>0.0</v>
      </c>
      <c r="E942" s="1"/>
      <c r="F942" s="1" t="s">
        <v>26</v>
      </c>
      <c r="G942" s="1" t="s">
        <v>27</v>
      </c>
      <c r="H942" s="1" t="s">
        <v>7232</v>
      </c>
      <c r="I942" s="1" t="s">
        <v>7233</v>
      </c>
      <c r="J942" s="1" t="s">
        <v>7233</v>
      </c>
      <c r="K942" s="1"/>
      <c r="L942" s="1">
        <v>-7.0</v>
      </c>
      <c r="M942" s="1"/>
      <c r="N942" s="1">
        <v>7.200033333333334</v>
      </c>
      <c r="O942" s="1" t="s">
        <v>4125</v>
      </c>
      <c r="P942" s="1" t="s">
        <v>7234</v>
      </c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 ht="15.75" hidden="1" customHeight="1">
      <c r="A943" s="1" t="s">
        <v>16</v>
      </c>
      <c r="B943" s="1" t="s">
        <v>17</v>
      </c>
      <c r="C943" s="1">
        <v>249.0</v>
      </c>
      <c r="D943" s="1">
        <v>0.0</v>
      </c>
      <c r="E943" s="1" t="s">
        <v>5693</v>
      </c>
      <c r="F943" s="1" t="s">
        <v>66</v>
      </c>
      <c r="G943" s="1" t="s">
        <v>19</v>
      </c>
      <c r="H943" s="1" t="s">
        <v>7235</v>
      </c>
      <c r="I943" s="1" t="s">
        <v>7236</v>
      </c>
      <c r="J943" s="1" t="s">
        <v>7237</v>
      </c>
      <c r="K943" s="1" t="s">
        <v>7238</v>
      </c>
      <c r="L943" s="1">
        <v>-12.0</v>
      </c>
      <c r="M943" s="1">
        <v>0.005883333333333333</v>
      </c>
      <c r="N943" s="1">
        <v>6.145266666666667</v>
      </c>
      <c r="O943" s="1" t="s">
        <v>22</v>
      </c>
      <c r="P943" s="1" t="s">
        <v>7239</v>
      </c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 ht="15.75" hidden="1" customHeight="1">
      <c r="A944" s="1" t="s">
        <v>16</v>
      </c>
      <c r="B944" s="1" t="s">
        <v>17</v>
      </c>
      <c r="C944" s="1">
        <v>249.0</v>
      </c>
      <c r="D944" s="1">
        <v>0.0</v>
      </c>
      <c r="E944" s="1"/>
      <c r="F944" s="1" t="s">
        <v>18</v>
      </c>
      <c r="G944" s="1" t="s">
        <v>19</v>
      </c>
      <c r="H944" s="1" t="s">
        <v>7240</v>
      </c>
      <c r="I944" s="1" t="s">
        <v>7241</v>
      </c>
      <c r="J944" s="1" t="s">
        <v>7241</v>
      </c>
      <c r="K944" s="1"/>
      <c r="L944" s="1">
        <v>1.0</v>
      </c>
      <c r="M944" s="1"/>
      <c r="N944" s="1">
        <v>6.0266166666666665</v>
      </c>
      <c r="O944" s="1" t="s">
        <v>22</v>
      </c>
      <c r="P944" s="1" t="s">
        <v>7242</v>
      </c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 ht="15.75" hidden="1" customHeight="1">
      <c r="A945" s="1" t="s">
        <v>41</v>
      </c>
      <c r="B945" s="1" t="s">
        <v>17</v>
      </c>
      <c r="C945" s="2">
        <v>264.0</v>
      </c>
      <c r="D945" s="1">
        <v>0.0</v>
      </c>
      <c r="E945" s="1"/>
      <c r="F945" s="1" t="s">
        <v>26</v>
      </c>
      <c r="G945" s="1" t="s">
        <v>27</v>
      </c>
      <c r="H945" s="1" t="s">
        <v>7243</v>
      </c>
      <c r="I945" s="1" t="s">
        <v>7244</v>
      </c>
      <c r="J945" s="1" t="s">
        <v>7244</v>
      </c>
      <c r="K945" s="1"/>
      <c r="L945" s="1">
        <v>-5.0</v>
      </c>
      <c r="M945" s="1"/>
      <c r="N945" s="1">
        <v>9.6625</v>
      </c>
      <c r="O945" s="1" t="s">
        <v>4125</v>
      </c>
      <c r="P945" s="1" t="s">
        <v>4469</v>
      </c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 ht="15.75" hidden="1" customHeight="1">
      <c r="A946" s="1" t="s">
        <v>16</v>
      </c>
      <c r="B946" s="1" t="s">
        <v>17</v>
      </c>
      <c r="C946" s="1">
        <v>124.5</v>
      </c>
      <c r="D946" s="1">
        <v>124.5</v>
      </c>
      <c r="E946" s="1"/>
      <c r="F946" s="1" t="s">
        <v>18</v>
      </c>
      <c r="G946" s="1" t="s">
        <v>19</v>
      </c>
      <c r="H946" s="1" t="s">
        <v>7245</v>
      </c>
      <c r="I946" s="1" t="s">
        <v>7246</v>
      </c>
      <c r="J946" s="1" t="s">
        <v>7246</v>
      </c>
      <c r="K946" s="1"/>
      <c r="L946" s="1">
        <v>1.0</v>
      </c>
      <c r="M946" s="1"/>
      <c r="N946" s="1">
        <v>6.017783333333333</v>
      </c>
      <c r="O946" s="1" t="s">
        <v>22</v>
      </c>
      <c r="P946" s="1" t="s">
        <v>7247</v>
      </c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 ht="15.75" hidden="1" customHeight="1">
      <c r="A947" s="1" t="s">
        <v>16</v>
      </c>
      <c r="B947" s="1" t="s">
        <v>17</v>
      </c>
      <c r="C947" s="1">
        <v>249.0</v>
      </c>
      <c r="D947" s="1">
        <v>249.0</v>
      </c>
      <c r="E947" s="1"/>
      <c r="F947" s="1" t="s">
        <v>18</v>
      </c>
      <c r="G947" s="1" t="s">
        <v>19</v>
      </c>
      <c r="H947" s="1" t="s">
        <v>7248</v>
      </c>
      <c r="I947" s="1" t="s">
        <v>7249</v>
      </c>
      <c r="J947" s="1" t="s">
        <v>7249</v>
      </c>
      <c r="K947" s="1"/>
      <c r="L947" s="1">
        <v>1.0</v>
      </c>
      <c r="M947" s="1"/>
      <c r="N947" s="1">
        <v>6.586783333333333</v>
      </c>
      <c r="O947" s="1" t="s">
        <v>22</v>
      </c>
      <c r="P947" s="1" t="s">
        <v>7250</v>
      </c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 ht="15.75" hidden="1" customHeight="1">
      <c r="A948" s="1" t="s">
        <v>41</v>
      </c>
      <c r="B948" s="1" t="s">
        <v>17</v>
      </c>
      <c r="C948" s="1">
        <v>264.0</v>
      </c>
      <c r="D948" s="1">
        <v>0.0</v>
      </c>
      <c r="E948" s="1"/>
      <c r="F948" s="1" t="s">
        <v>26</v>
      </c>
      <c r="G948" s="1" t="s">
        <v>27</v>
      </c>
      <c r="H948" s="1" t="s">
        <v>7251</v>
      </c>
      <c r="I948" s="1" t="s">
        <v>7252</v>
      </c>
      <c r="J948" s="1" t="s">
        <v>7252</v>
      </c>
      <c r="K948" s="1"/>
      <c r="L948" s="1">
        <v>-7.0</v>
      </c>
      <c r="M948" s="1"/>
      <c r="N948" s="1">
        <v>7.860766666666667</v>
      </c>
      <c r="O948" s="1" t="s">
        <v>4125</v>
      </c>
      <c r="P948" s="1" t="s">
        <v>6011</v>
      </c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 ht="15.75" hidden="1" customHeight="1">
      <c r="A949" s="1" t="s">
        <v>41</v>
      </c>
      <c r="B949" s="1" t="s">
        <v>17</v>
      </c>
      <c r="C949" s="1">
        <v>329.0</v>
      </c>
      <c r="D949" s="1">
        <v>0.0</v>
      </c>
      <c r="E949" s="1"/>
      <c r="F949" s="1" t="s">
        <v>26</v>
      </c>
      <c r="G949" s="1" t="s">
        <v>27</v>
      </c>
      <c r="H949" s="1" t="s">
        <v>7253</v>
      </c>
      <c r="I949" s="1" t="s">
        <v>7254</v>
      </c>
      <c r="J949" s="1" t="s">
        <v>7254</v>
      </c>
      <c r="K949" s="1"/>
      <c r="L949" s="1">
        <v>-7.0</v>
      </c>
      <c r="M949" s="1"/>
      <c r="N949" s="1">
        <v>7.153033333333333</v>
      </c>
      <c r="O949" s="1" t="s">
        <v>4125</v>
      </c>
      <c r="P949" s="1" t="s">
        <v>4613</v>
      </c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 ht="15.75" hidden="1" customHeight="1">
      <c r="A950" s="1" t="s">
        <v>32</v>
      </c>
      <c r="B950" s="1" t="s">
        <v>17</v>
      </c>
      <c r="C950" s="1">
        <v>167.0</v>
      </c>
      <c r="D950" s="1">
        <v>42.0</v>
      </c>
      <c r="E950" s="1"/>
      <c r="F950" s="1" t="s">
        <v>18</v>
      </c>
      <c r="G950" s="1" t="s">
        <v>27</v>
      </c>
      <c r="H950" s="1" t="s">
        <v>7255</v>
      </c>
      <c r="I950" s="1" t="s">
        <v>7256</v>
      </c>
      <c r="J950" s="1" t="s">
        <v>7256</v>
      </c>
      <c r="K950" s="1"/>
      <c r="L950" s="1">
        <v>-7.0</v>
      </c>
      <c r="M950" s="1"/>
      <c r="N950" s="1">
        <v>19.978666666666665</v>
      </c>
      <c r="O950" s="1" t="s">
        <v>4121</v>
      </c>
      <c r="P950" s="1" t="s">
        <v>4195</v>
      </c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ht="15.75" hidden="1" customHeight="1">
      <c r="A951" s="1" t="s">
        <v>41</v>
      </c>
      <c r="B951" s="1" t="s">
        <v>17</v>
      </c>
      <c r="C951" s="1">
        <v>353.0</v>
      </c>
      <c r="D951" s="1">
        <v>0.0</v>
      </c>
      <c r="E951" s="1"/>
      <c r="F951" s="1" t="s">
        <v>26</v>
      </c>
      <c r="G951" s="1" t="s">
        <v>27</v>
      </c>
      <c r="H951" s="1" t="s">
        <v>7257</v>
      </c>
      <c r="I951" s="1" t="s">
        <v>7258</v>
      </c>
      <c r="J951" s="1" t="s">
        <v>7258</v>
      </c>
      <c r="K951" s="1"/>
      <c r="L951" s="1">
        <v>-8.0</v>
      </c>
      <c r="M951" s="1"/>
      <c r="N951" s="1">
        <v>6.531933333333333</v>
      </c>
      <c r="O951" s="1" t="s">
        <v>4125</v>
      </c>
      <c r="P951" s="1" t="s">
        <v>7259</v>
      </c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 ht="15.75" hidden="1" customHeight="1">
      <c r="A952" s="1" t="s">
        <v>24</v>
      </c>
      <c r="B952" s="1" t="s">
        <v>17</v>
      </c>
      <c r="C952" s="1">
        <v>753.0</v>
      </c>
      <c r="D952" s="1">
        <v>0.0</v>
      </c>
      <c r="E952" s="1" t="s">
        <v>4206</v>
      </c>
      <c r="F952" s="1" t="s">
        <v>26</v>
      </c>
      <c r="G952" s="1" t="s">
        <v>27</v>
      </c>
      <c r="H952" s="1" t="s">
        <v>7260</v>
      </c>
      <c r="I952" s="1" t="s">
        <v>7261</v>
      </c>
      <c r="J952" s="1" t="s">
        <v>7261</v>
      </c>
      <c r="K952" s="1"/>
      <c r="L952" s="1">
        <v>-3.0</v>
      </c>
      <c r="M952" s="1"/>
      <c r="N952" s="1">
        <v>16.01565</v>
      </c>
      <c r="O952" s="1" t="s">
        <v>4125</v>
      </c>
      <c r="P952" s="1" t="s">
        <v>7262</v>
      </c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 ht="15.75" hidden="1" customHeight="1">
      <c r="A953" s="1" t="s">
        <v>32</v>
      </c>
      <c r="B953" s="1" t="s">
        <v>17</v>
      </c>
      <c r="C953" s="1">
        <v>742.0</v>
      </c>
      <c r="D953" s="1">
        <v>185.0</v>
      </c>
      <c r="E953" s="1"/>
      <c r="F953" s="1" t="s">
        <v>18</v>
      </c>
      <c r="G953" s="1" t="s">
        <v>33</v>
      </c>
      <c r="H953" s="1" t="s">
        <v>7263</v>
      </c>
      <c r="I953" s="1" t="s">
        <v>7264</v>
      </c>
      <c r="J953" s="1" t="s">
        <v>7264</v>
      </c>
      <c r="K953" s="1"/>
      <c r="L953" s="1">
        <v>-4.0</v>
      </c>
      <c r="M953" s="1"/>
      <c r="N953" s="1">
        <v>28.143216666666667</v>
      </c>
      <c r="O953" s="1" t="s">
        <v>4121</v>
      </c>
      <c r="P953" s="1" t="s">
        <v>7265</v>
      </c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 ht="15.75" hidden="1" customHeight="1">
      <c r="A954" s="1" t="s">
        <v>32</v>
      </c>
      <c r="B954" s="1" t="s">
        <v>17</v>
      </c>
      <c r="C954" s="1">
        <v>158.0</v>
      </c>
      <c r="D954" s="1">
        <v>51.0</v>
      </c>
      <c r="E954" s="1"/>
      <c r="F954" s="1" t="s">
        <v>18</v>
      </c>
      <c r="G954" s="1" t="s">
        <v>27</v>
      </c>
      <c r="H954" s="1" t="s">
        <v>7266</v>
      </c>
      <c r="I954" s="1" t="s">
        <v>7267</v>
      </c>
      <c r="J954" s="1" t="s">
        <v>7267</v>
      </c>
      <c r="K954" s="1"/>
      <c r="L954" s="1">
        <v>-3.0</v>
      </c>
      <c r="M954" s="1"/>
      <c r="N954" s="1">
        <v>49.34648333333333</v>
      </c>
      <c r="O954" s="1" t="s">
        <v>4121</v>
      </c>
      <c r="P954" s="1" t="s">
        <v>4195</v>
      </c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 ht="15.75" hidden="1" customHeight="1">
      <c r="A955" s="1" t="s">
        <v>32</v>
      </c>
      <c r="B955" s="1" t="s">
        <v>573</v>
      </c>
      <c r="C955" s="1">
        <v>355.0</v>
      </c>
      <c r="D955" s="1">
        <v>0.0</v>
      </c>
      <c r="E955" s="1"/>
      <c r="F955" s="1" t="s">
        <v>66</v>
      </c>
      <c r="G955" s="1" t="s">
        <v>19</v>
      </c>
      <c r="H955" s="1" t="s">
        <v>7268</v>
      </c>
      <c r="I955" s="1"/>
      <c r="J955" s="1"/>
      <c r="K955" s="1" t="s">
        <v>7269</v>
      </c>
      <c r="L955" s="1">
        <v>0.0</v>
      </c>
      <c r="M955" s="1">
        <v>566.5444333333334</v>
      </c>
      <c r="N955" s="1"/>
      <c r="O955" s="1" t="s">
        <v>4121</v>
      </c>
      <c r="P955" s="1" t="s">
        <v>6988</v>
      </c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 ht="15.75" customHeight="1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 ht="15.75" customHeight="1">
      <c r="A964" s="1"/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 ht="15.75" customHeight="1">
      <c r="A967" s="1"/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 ht="15.75" customHeight="1">
      <c r="A989" s="1"/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</row>
    <row r="1003" ht="15.75" customHeight="1">
      <c r="A1003" s="1"/>
      <c r="B1003" s="1"/>
      <c r="C1003" s="2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</row>
    <row r="1004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</row>
    <row r="1005" ht="15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</row>
    <row r="1006" ht="15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</row>
    <row r="1007" ht="15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</row>
    <row r="1008" ht="15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</row>
    <row r="1009" ht="15.7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</row>
    <row r="1010" ht="15.75" customHeight="1">
      <c r="A1010" s="1"/>
      <c r="B1010" s="1"/>
      <c r="C1010" s="2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</row>
    <row r="1011" ht="15.75" customHeight="1">
      <c r="A1011" s="1"/>
      <c r="B1011" s="1"/>
      <c r="C1011" s="2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</row>
    <row r="1012" ht="15.75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</row>
    <row r="1013" ht="15.75" customHeigh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</row>
    <row r="1014" ht="15.75" customHeight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</row>
    <row r="1015" ht="15.75" customHeight="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</row>
    <row r="1016" ht="15.75" customHeight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</row>
    <row r="1017" ht="15.75" customHeight="1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</row>
    <row r="1018" ht="15.75" customHeight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</row>
    <row r="1019" ht="15.75" customHeight="1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</row>
    <row r="1020" ht="15.75" customHeight="1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</row>
    <row r="1021" ht="15.75" customHeight="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</row>
    <row r="1022" ht="15.75" customHeight="1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</row>
    <row r="1023" ht="15.75" customHeight="1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</row>
    <row r="1024" ht="15.75" customHeight="1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</row>
    <row r="1025" ht="15.75" customHeight="1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</row>
    <row r="1026" ht="15.75" customHeight="1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</row>
    <row r="1027" ht="15.75" customHeight="1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</row>
    <row r="1028" ht="15.75" customHeight="1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</row>
    <row r="1029" ht="15.75" customHeight="1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</row>
    <row r="1030" ht="15.75" customHeight="1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</row>
    <row r="1031" ht="15.75" customHeight="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</row>
    <row r="1032" ht="15.75" customHeight="1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</row>
    <row r="1033" ht="15.75" customHeight="1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</row>
    <row r="1034" ht="15.75" customHeight="1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</row>
    <row r="1035" ht="15.75" customHeight="1">
      <c r="A1035" s="1"/>
      <c r="B1035" s="1"/>
      <c r="C1035" s="2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</row>
    <row r="1036" ht="15.75" customHeight="1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</row>
    <row r="1037" ht="15.75" customHeight="1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</row>
    <row r="1038" ht="15.75" customHeight="1">
      <c r="A1038" s="1"/>
      <c r="B1038" s="2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</row>
    <row r="1039" ht="15.75" customHeight="1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</row>
    <row r="1040" ht="15.75" customHeight="1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</row>
    <row r="1041" ht="15.75" customHeight="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</row>
    <row r="1042" ht="15.75" customHeight="1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</row>
    <row r="1043" ht="15.75" customHeight="1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</row>
    <row r="1044" ht="15.75" customHeight="1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</row>
    <row r="1045" ht="15.75" customHeight="1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</row>
    <row r="1046" ht="15.75" customHeight="1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</row>
    <row r="1047" ht="15.75" customHeight="1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</row>
    <row r="1048" ht="15.75" customHeight="1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</row>
    <row r="1049" ht="15.75" customHeight="1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</row>
    <row r="1050" ht="15.75" customHeight="1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</row>
    <row r="1051" ht="15.75" customHeight="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</row>
    <row r="1052" ht="15.75" customHeight="1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</row>
    <row r="1053" ht="15.75" customHeight="1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</row>
    <row r="1054" ht="15.75" customHeight="1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</row>
    <row r="1055" ht="15.75" customHeight="1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</row>
    <row r="1056" ht="15.75" customHeight="1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</row>
    <row r="1057" ht="15.75" customHeight="1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</row>
    <row r="1058" ht="15.75" customHeight="1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</row>
    <row r="1059" ht="15.75" customHeight="1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</row>
    <row r="1060" ht="15.75" customHeight="1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</row>
    <row r="1061" ht="15.75" customHeight="1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</row>
    <row r="1062" ht="15.75" customHeight="1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</row>
    <row r="1063" ht="15.75" customHeight="1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</row>
    <row r="1064" ht="15.75" customHeight="1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</row>
    <row r="1065" ht="15.75" customHeight="1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</row>
    <row r="1066" ht="15.75" customHeight="1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</row>
    <row r="1067" ht="15.75" customHeight="1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</row>
    <row r="1068" ht="15.75" customHeight="1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</row>
    <row r="1069" ht="15.75" customHeight="1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</row>
    <row r="1070" ht="15.75" customHeight="1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</row>
    <row r="1071" ht="15.75" customHeight="1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</row>
    <row r="1072" ht="15.75" customHeight="1">
      <c r="A1072" s="1"/>
      <c r="B1072" s="1"/>
      <c r="C1072" s="2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</row>
    <row r="1073" ht="15.75" customHeight="1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</row>
    <row r="1074" ht="15.75" customHeight="1">
      <c r="A1074" s="1"/>
      <c r="B1074" s="1"/>
      <c r="C1074" s="2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</row>
    <row r="1075" ht="15.75" customHeight="1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</row>
    <row r="1076" ht="15.75" customHeight="1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</row>
    <row r="1077" ht="15.75" customHeight="1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</row>
    <row r="1078" ht="15.75" customHeight="1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</row>
    <row r="1079" ht="15.75" customHeight="1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</row>
    <row r="1080" ht="15.75" customHeight="1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</row>
    <row r="1081" ht="15.75" customHeight="1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</row>
    <row r="1082" ht="15.75" customHeight="1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</row>
    <row r="1083" ht="15.75" customHeight="1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</row>
    <row r="1084" ht="15.75" customHeight="1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</row>
    <row r="1085" ht="15.75" customHeight="1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</row>
    <row r="1086" ht="15.75" customHeight="1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</row>
    <row r="1087" ht="15.75" customHeight="1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</row>
    <row r="1088" ht="15.75" customHeight="1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</row>
    <row r="1089" ht="15.75" customHeight="1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</row>
    <row r="1090" ht="15.75" customHeight="1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</row>
    <row r="1091" ht="15.75" customHeight="1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</row>
    <row r="1092" ht="15.75" customHeight="1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</row>
    <row r="1093" ht="15.75" customHeight="1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</row>
    <row r="1094" ht="15.75" customHeight="1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</row>
    <row r="1095" ht="15.75" customHeight="1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</row>
    <row r="1096" ht="15.75" customHeight="1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</row>
    <row r="1097" ht="15.75" customHeight="1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</row>
    <row r="1098" ht="15.75" customHeight="1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</row>
    <row r="1099" ht="15.75" customHeight="1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</row>
    <row r="1100" ht="15.75" customHeight="1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</row>
    <row r="1101" ht="15.75" customHeight="1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</row>
    <row r="1102" ht="15.75" customHeight="1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</row>
    <row r="1103" ht="15.75" customHeight="1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</row>
    <row r="1104" ht="15.75" customHeight="1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</row>
    <row r="1105" ht="15.75" customHeight="1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</row>
    <row r="1106" ht="15.75" customHeight="1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</row>
    <row r="1107" ht="15.75" customHeight="1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</row>
    <row r="1108" ht="15.75" customHeight="1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</row>
    <row r="1109" ht="15.75" customHeight="1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</row>
    <row r="1110" ht="15.75" customHeight="1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</row>
    <row r="1111" ht="15.75" customHeight="1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</row>
    <row r="1112" ht="15.75" customHeight="1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</row>
    <row r="1113" ht="15.75" customHeight="1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</row>
    <row r="1114" ht="15.75" customHeight="1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</row>
    <row r="1115" ht="15.75" customHeight="1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</row>
    <row r="1116" ht="15.75" customHeight="1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</row>
    <row r="1117" ht="15.75" customHeight="1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</row>
    <row r="1118" ht="15.75" customHeight="1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</row>
    <row r="1119" ht="15.75" customHeight="1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</row>
    <row r="1120" ht="15.75" customHeight="1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</row>
    <row r="1121" ht="15.75" customHeight="1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</row>
    <row r="1122" ht="15.75" customHeight="1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</row>
    <row r="1123" ht="15.75" customHeight="1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</row>
    <row r="1124" ht="15.75" customHeight="1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</row>
    <row r="1125" ht="15.75" customHeight="1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</row>
    <row r="1126" ht="15.75" customHeight="1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</row>
    <row r="1127" ht="15.75" customHeight="1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</row>
    <row r="1128" ht="15.75" customHeight="1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</row>
    <row r="1129" ht="15.75" customHeight="1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</row>
    <row r="1130" ht="15.75" customHeight="1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</row>
    <row r="1131" ht="15.75" customHeight="1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</row>
    <row r="1132" ht="15.75" customHeight="1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</row>
    <row r="1133" ht="15.75" customHeight="1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</row>
    <row r="1134" ht="15.75" customHeight="1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</row>
    <row r="1135" ht="15.75" customHeight="1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</row>
    <row r="1136" ht="15.75" customHeight="1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</row>
    <row r="1137" ht="15.75" customHeight="1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</row>
    <row r="1138" ht="15.75" customHeight="1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</row>
    <row r="1139" ht="15.75" customHeight="1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</row>
    <row r="1140" ht="15.75" customHeight="1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</row>
    <row r="1141" ht="15.75" customHeight="1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</row>
    <row r="1142" ht="15.75" customHeight="1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</row>
    <row r="1143" ht="15.75" customHeight="1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</row>
    <row r="1144" ht="15.75" customHeight="1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</row>
    <row r="1145" ht="15.75" customHeight="1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</row>
    <row r="1146" ht="15.75" customHeight="1">
      <c r="A1146" s="1"/>
      <c r="B1146" s="1"/>
      <c r="C1146" s="2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</row>
    <row r="1147" ht="15.75" customHeight="1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</row>
    <row r="1148" ht="15.75" customHeight="1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</row>
    <row r="1149" ht="15.75" customHeight="1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</row>
    <row r="1150" ht="15.75" customHeight="1">
      <c r="A1150" s="1"/>
      <c r="B1150" s="1"/>
      <c r="C1150" s="2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</row>
    <row r="1151" ht="15.75" customHeight="1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</row>
    <row r="1152" ht="15.75" customHeight="1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</row>
    <row r="1153" ht="15.75" customHeight="1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</row>
    <row r="1154" ht="15.75" customHeight="1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</row>
    <row r="1155" ht="15.75" customHeight="1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</row>
  </sheetData>
  <autoFilter ref="$A$1:$P$1098">
    <filterColumn colId="0">
      <filters blank="1">
        <filter val="wolt"/>
      </filters>
    </filterColumn>
  </autoFil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hidden="1" customHeight="1">
      <c r="A1" s="3" t="s">
        <v>3890</v>
      </c>
      <c r="B1" s="4"/>
      <c r="C1" s="4"/>
      <c r="D1" s="4"/>
      <c r="E1" s="5"/>
    </row>
    <row r="2" ht="15.75" hidden="1" customHeight="1">
      <c r="A2" s="8"/>
      <c r="B2" s="9"/>
      <c r="C2" s="9"/>
      <c r="D2" s="9"/>
      <c r="E2" s="10"/>
    </row>
    <row r="3" ht="15.75" hidden="1" customHeight="1">
      <c r="A3" s="3" t="s">
        <v>3061</v>
      </c>
      <c r="B3" s="4"/>
      <c r="C3" s="4"/>
      <c r="D3" s="4"/>
      <c r="E3" s="5"/>
    </row>
    <row r="4" ht="15.75" hidden="1" customHeight="1">
      <c r="A4" s="8"/>
      <c r="B4" s="9"/>
      <c r="C4" s="9"/>
      <c r="D4" s="9"/>
      <c r="E4" s="10"/>
    </row>
    <row r="5" ht="15.75" hidden="1" customHeight="1">
      <c r="A5" s="11">
        <v>45536.0</v>
      </c>
      <c r="B5" s="4"/>
      <c r="C5" s="12" t="s">
        <v>3062</v>
      </c>
      <c r="D5" s="13">
        <v>45536.0</v>
      </c>
      <c r="E5" s="5"/>
    </row>
    <row r="6" ht="15.75" hidden="1" customHeight="1">
      <c r="A6" s="8"/>
      <c r="B6" s="9"/>
      <c r="C6" s="14"/>
      <c r="D6" s="9"/>
      <c r="E6" s="10"/>
    </row>
    <row r="7" ht="15.75" hidden="1" customHeight="1">
      <c r="A7" s="15" t="str">
        <f>CHOOSE(WEEKDAY(A5), "Neděle", "Pondělí", "Úterý", "Středa", "Čtvrtek", "Pátek", "Sobota")</f>
        <v>Neděle</v>
      </c>
      <c r="B7" s="5"/>
      <c r="C7" s="14"/>
      <c r="D7" s="16" t="str">
        <f>CHOOSE(WEEKDAY(D5), "Neděle", "Pondělí", "Úterý", "Středa", "Čtvrtek", "Pátek", "Sobota")</f>
        <v>Neděle</v>
      </c>
      <c r="E7" s="5"/>
    </row>
    <row r="8" ht="15.75" hidden="1" customHeight="1">
      <c r="A8" s="8"/>
      <c r="B8" s="10"/>
      <c r="C8" s="14"/>
      <c r="D8" s="9"/>
      <c r="E8" s="10"/>
    </row>
    <row r="9" ht="15.75" hidden="1" customHeight="1">
      <c r="A9" s="17" t="s">
        <v>3063</v>
      </c>
      <c r="B9" s="4"/>
      <c r="C9" s="4"/>
      <c r="D9" s="4"/>
      <c r="E9" s="5"/>
    </row>
    <row r="10" ht="15.75" hidden="1" customHeight="1">
      <c r="A10" s="18" t="s">
        <v>3064</v>
      </c>
      <c r="B10" s="19" t="s">
        <v>3065</v>
      </c>
      <c r="C10" s="20" t="s">
        <v>3066</v>
      </c>
      <c r="D10" s="19" t="s">
        <v>3067</v>
      </c>
      <c r="E10" s="21" t="s">
        <v>13</v>
      </c>
    </row>
    <row r="11" ht="15.75" hidden="1" customHeight="1">
      <c r="A11" s="22" t="s">
        <v>3068</v>
      </c>
      <c r="B11" s="23">
        <v>835.0</v>
      </c>
      <c r="C11" s="24">
        <v>835.0</v>
      </c>
      <c r="D11" s="25">
        <f t="shared" ref="D11:D26" si="1">C11-B11</f>
        <v>0</v>
      </c>
      <c r="E11" s="33"/>
    </row>
    <row r="12" ht="15.75" hidden="1" customHeight="1">
      <c r="A12" s="22" t="s">
        <v>3069</v>
      </c>
      <c r="B12" s="23">
        <v>1677.0</v>
      </c>
      <c r="C12" s="24">
        <v>1677.0</v>
      </c>
      <c r="D12" s="25">
        <f t="shared" si="1"/>
        <v>0</v>
      </c>
      <c r="E12" s="33"/>
    </row>
    <row r="13" ht="15.75" hidden="1" customHeight="1">
      <c r="A13" s="22" t="s">
        <v>3070</v>
      </c>
      <c r="B13" s="23">
        <v>0.0</v>
      </c>
      <c r="C13" s="24"/>
      <c r="D13" s="25">
        <f t="shared" si="1"/>
        <v>0</v>
      </c>
      <c r="E13" s="33"/>
    </row>
    <row r="14" ht="15.75" hidden="1" customHeight="1">
      <c r="A14" s="22" t="s">
        <v>3072</v>
      </c>
      <c r="B14" s="23">
        <v>0.0</v>
      </c>
      <c r="C14" s="24"/>
      <c r="D14" s="25">
        <f t="shared" si="1"/>
        <v>0</v>
      </c>
      <c r="E14" s="33"/>
    </row>
    <row r="15" ht="15.75" hidden="1" customHeight="1">
      <c r="A15" s="27" t="s">
        <v>3074</v>
      </c>
      <c r="B15" s="23">
        <v>240.0</v>
      </c>
      <c r="C15" s="24">
        <v>240.0</v>
      </c>
      <c r="D15" s="25">
        <f t="shared" si="1"/>
        <v>0</v>
      </c>
      <c r="E15" s="33"/>
    </row>
    <row r="16" ht="15.75" hidden="1" customHeight="1">
      <c r="A16" s="27" t="s">
        <v>3075</v>
      </c>
      <c r="B16" s="23">
        <v>0.0</v>
      </c>
      <c r="C16" s="24"/>
      <c r="D16" s="25">
        <f t="shared" si="1"/>
        <v>0</v>
      </c>
      <c r="E16" s="33"/>
    </row>
    <row r="17" ht="15.75" hidden="1" customHeight="1">
      <c r="A17" s="27" t="s">
        <v>3077</v>
      </c>
      <c r="B17" s="23">
        <v>1500.0</v>
      </c>
      <c r="C17" s="24">
        <v>1500.0</v>
      </c>
      <c r="D17" s="25">
        <f t="shared" si="1"/>
        <v>0</v>
      </c>
      <c r="E17" s="33" t="s">
        <v>7270</v>
      </c>
    </row>
    <row r="18" ht="15.75" hidden="1" customHeight="1">
      <c r="A18" s="27" t="s">
        <v>3078</v>
      </c>
      <c r="B18" s="23">
        <v>0.0</v>
      </c>
      <c r="C18" s="24"/>
      <c r="D18" s="25">
        <f t="shared" si="1"/>
        <v>0</v>
      </c>
      <c r="E18" s="33"/>
    </row>
    <row r="19" ht="15.75" hidden="1" customHeight="1">
      <c r="A19" s="28" t="s">
        <v>3079</v>
      </c>
      <c r="B19" s="23">
        <v>4519.0</v>
      </c>
      <c r="C19" s="23">
        <f t="array" ref="C19">SUMIFS(INDIRECT(A1 &amp; " Restia!C:C"), INDIRECT(A1 &amp; " Restia!A:A"), A19, INDIRECT(A1 &amp; " Restia!B:B"), "&lt;&gt;canceled")</f>
        <v>66298</v>
      </c>
      <c r="D19" s="25">
        <f t="shared" si="1"/>
        <v>61779</v>
      </c>
      <c r="E19" s="33"/>
    </row>
    <row r="20" ht="15.75" hidden="1" customHeight="1">
      <c r="A20" s="28" t="s">
        <v>3080</v>
      </c>
      <c r="B20" s="23">
        <v>6664.0</v>
      </c>
      <c r="C20" s="7">
        <f t="array" ref="C20">SUMIFS( INDIRECT(A1 &amp; " Restia!C:C"), INDIRECT(A1 &amp; " Restia!A:A"), A20, INDIRECT(A1 &amp; " Restia!B:B"), "&lt;&gt;canceled" )</f>
        <v>26926</v>
      </c>
      <c r="D20" s="25">
        <f t="shared" si="1"/>
        <v>20262</v>
      </c>
      <c r="E20" s="33"/>
    </row>
    <row r="21" ht="15.75" hidden="1" customHeight="1">
      <c r="A21" s="28" t="s">
        <v>3081</v>
      </c>
      <c r="B21" s="23">
        <v>6188.0</v>
      </c>
      <c r="C21" s="7">
        <f t="array" ref="C21">SUMIFS( INDIRECT(A1 &amp; " Restia!C:C"), INDIRECT(A1 &amp; " Restia!A:A"), "damejidlo", INDIRECT(A1 &amp; " Restia!G:G"), "online", INDIRECT(A1 &amp; " Restia!B:B"), "&lt;&gt;canceled" )</f>
        <v>54591</v>
      </c>
      <c r="D21" s="25">
        <f t="shared" si="1"/>
        <v>48403</v>
      </c>
      <c r="E21" s="33"/>
    </row>
    <row r="22" ht="15.75" hidden="1" customHeight="1">
      <c r="A22" s="28" t="s">
        <v>3082</v>
      </c>
      <c r="B22" s="23">
        <v>3296.0</v>
      </c>
      <c r="C22" s="7">
        <f t="array" ref="C22">SUMIFS( INDIRECT(A1 &amp; " Restia!C:C"), INDIRECT(A1 &amp; " Restia!A:A"), "generic", INDIRECT(A1 &amp; " Restia!G:G"), "online", INDIRECT(A1 &amp; " Restia!B:B"), "&lt;&gt;canceled" )</f>
        <v>50703</v>
      </c>
      <c r="D22" s="25">
        <f t="shared" si="1"/>
        <v>47407</v>
      </c>
      <c r="E22" s="33"/>
    </row>
    <row r="23" ht="15.75" hidden="1" customHeight="1">
      <c r="A23" s="28" t="s">
        <v>3084</v>
      </c>
      <c r="B23" s="23">
        <v>0.0</v>
      </c>
      <c r="C23" s="7">
        <f t="array" ref="C23">SUMIFS( INDIRECT(A1 &amp; " Restia!C:C"), INDIRECT(A1 &amp; " Restia!E:E"), "wolt kurýr", INDIRECT(A1 &amp; " Restia!A:A"), "&lt;&gt;wolt", INDIRECT(A1 &amp; " Restia!G:G"), "cash", INDIRECT(A1 &amp; " Restia!B:B"), "&lt;&gt;canceled" )</f>
        <v>856</v>
      </c>
      <c r="D23" s="25">
        <f t="shared" si="1"/>
        <v>856</v>
      </c>
      <c r="E23" s="33"/>
    </row>
    <row r="24" ht="15.75" hidden="1" customHeight="1">
      <c r="A24" s="28" t="s">
        <v>3085</v>
      </c>
      <c r="B24" s="23">
        <v>593.0</v>
      </c>
      <c r="C24" s="7">
        <f t="array" ref="C24">SUMIFS( INDIRECT(A1 &amp; " Restia!C:C"), INDIRECT(A1 &amp; " Restia!A:A"), "damejidlo", INDIRECT(A1 &amp; " Restia!G:G"), "cash", INDIRECT(A1 &amp; " Restia!B:B"), "&lt;&gt;canceled")</f>
        <v>6970</v>
      </c>
      <c r="D24" s="25">
        <f t="shared" si="1"/>
        <v>6377</v>
      </c>
      <c r="E24" s="33"/>
    </row>
    <row r="25" ht="15.75" hidden="1" customHeight="1">
      <c r="A25" s="29" t="s">
        <v>3086</v>
      </c>
      <c r="B25" s="23">
        <v>24917.0</v>
      </c>
      <c r="C25" s="7">
        <f t="array" ref="C25">SUM(INDIRECT(A1 &amp; " Restia!C:C")) - SUMIFS(INDIRECT(A1 &amp; " Restia!C:C"), INDIRECT(A1 &amp; " Restia!B:B"), "canceled")</f>
        <v>236454</v>
      </c>
      <c r="D25" s="25">
        <f t="shared" si="1"/>
        <v>211537</v>
      </c>
      <c r="E25" s="33"/>
    </row>
    <row r="26" ht="15.75" hidden="1" customHeight="1">
      <c r="A26" s="30" t="s">
        <v>3087</v>
      </c>
      <c r="B26" s="34">
        <v>2.0</v>
      </c>
      <c r="C26" s="35">
        <f>sum(C11:C23)-C25</f>
        <v>-32828</v>
      </c>
      <c r="D26" s="36">
        <f t="shared" si="1"/>
        <v>-32830</v>
      </c>
      <c r="E26" s="37"/>
    </row>
    <row r="27" ht="15.75" hidden="1" customHeight="1"/>
    <row r="28" ht="15.75" hidden="1" customHeight="1"/>
    <row r="29" ht="15.75" hidden="1" customHeight="1">
      <c r="A29" s="3" t="s">
        <v>3890</v>
      </c>
      <c r="B29" s="4"/>
      <c r="C29" s="4"/>
      <c r="D29" s="4"/>
      <c r="E29" s="5"/>
    </row>
    <row r="30" ht="15.75" hidden="1" customHeight="1">
      <c r="A30" s="8"/>
      <c r="B30" s="9"/>
      <c r="C30" s="9"/>
      <c r="D30" s="9"/>
      <c r="E30" s="10"/>
    </row>
    <row r="31" ht="15.75" hidden="1" customHeight="1">
      <c r="A31" s="3" t="s">
        <v>3061</v>
      </c>
      <c r="B31" s="4"/>
      <c r="C31" s="4"/>
      <c r="D31" s="4"/>
      <c r="E31" s="5"/>
    </row>
    <row r="32" ht="15.75" hidden="1" customHeight="1">
      <c r="A32" s="8"/>
      <c r="B32" s="9"/>
      <c r="C32" s="9"/>
      <c r="D32" s="9"/>
      <c r="E32" s="10"/>
    </row>
    <row r="33" ht="15.75" hidden="1" customHeight="1">
      <c r="A33" s="11">
        <v>45537.0</v>
      </c>
      <c r="B33" s="4"/>
      <c r="C33" s="12" t="s">
        <v>3062</v>
      </c>
      <c r="D33" s="13">
        <v>45543.0</v>
      </c>
      <c r="E33" s="5"/>
    </row>
    <row r="34" ht="15.75" hidden="1" customHeight="1">
      <c r="A34" s="8"/>
      <c r="B34" s="9"/>
      <c r="C34" s="14"/>
      <c r="D34" s="9"/>
      <c r="E34" s="10"/>
    </row>
    <row r="35" ht="15.75" hidden="1" customHeight="1">
      <c r="A35" s="15" t="str">
        <f>CHOOSE(WEEKDAY(A33), "Neděle", "Pondělí", "Úterý", "Středa", "Čtvrtek", "Pátek", "Sobota")</f>
        <v>Pondělí</v>
      </c>
      <c r="B35" s="5"/>
      <c r="C35" s="14"/>
      <c r="D35" s="16" t="str">
        <f>CHOOSE(WEEKDAY(D33), "Neděle", "Pondělí", "Úterý", "Středa", "Čtvrtek", "Pátek", "Sobota")</f>
        <v>Neděle</v>
      </c>
      <c r="E35" s="5"/>
    </row>
    <row r="36" ht="15.75" hidden="1" customHeight="1">
      <c r="A36" s="8"/>
      <c r="B36" s="10"/>
      <c r="C36" s="14"/>
      <c r="D36" s="9"/>
      <c r="E36" s="10"/>
    </row>
    <row r="37" ht="15.75" hidden="1" customHeight="1">
      <c r="A37" s="17" t="s">
        <v>3063</v>
      </c>
      <c r="B37" s="4"/>
      <c r="C37" s="4"/>
      <c r="D37" s="4"/>
      <c r="E37" s="5"/>
    </row>
    <row r="38" ht="15.75" hidden="1" customHeight="1">
      <c r="A38" s="18" t="s">
        <v>3064</v>
      </c>
      <c r="B38" s="19" t="s">
        <v>3065</v>
      </c>
      <c r="C38" s="20" t="s">
        <v>3066</v>
      </c>
      <c r="D38" s="19" t="s">
        <v>3067</v>
      </c>
      <c r="E38" s="21" t="s">
        <v>13</v>
      </c>
    </row>
    <row r="39" ht="15.75" hidden="1" customHeight="1">
      <c r="A39" s="22" t="s">
        <v>3068</v>
      </c>
      <c r="B39" s="23">
        <v>15515.0</v>
      </c>
      <c r="C39" s="24">
        <f>(2000*1)+(1000*3)+(500*16)+(200*21)+(100*2)+(50*3)+(20*3)+(10*5)+(5*4)+(2*4)+(1*3)</f>
        <v>17691</v>
      </c>
      <c r="D39" s="25">
        <f t="shared" ref="D39:D54" si="2">C39-B39</f>
        <v>2176</v>
      </c>
      <c r="E39" s="33"/>
    </row>
    <row r="40" ht="15.75" hidden="1" customHeight="1">
      <c r="A40" s="22" t="s">
        <v>3069</v>
      </c>
      <c r="B40" s="23">
        <v>3301.0</v>
      </c>
      <c r="C40" s="24">
        <f>1284+249+470+423+720+155</f>
        <v>3301</v>
      </c>
      <c r="D40" s="25">
        <f t="shared" si="2"/>
        <v>0</v>
      </c>
      <c r="E40" s="33"/>
    </row>
    <row r="41" ht="15.75" hidden="1" customHeight="1">
      <c r="A41" s="22" t="s">
        <v>3070</v>
      </c>
      <c r="B41" s="23">
        <v>0.0</v>
      </c>
      <c r="C41" s="24"/>
      <c r="D41" s="25">
        <f t="shared" si="2"/>
        <v>0</v>
      </c>
      <c r="E41" s="33"/>
    </row>
    <row r="42" ht="15.75" hidden="1" customHeight="1">
      <c r="A42" s="22" t="s">
        <v>3072</v>
      </c>
      <c r="B42" s="23">
        <v>0.0</v>
      </c>
      <c r="C42" s="24"/>
      <c r="D42" s="25">
        <f t="shared" si="2"/>
        <v>0</v>
      </c>
      <c r="E42" s="33"/>
    </row>
    <row r="43" ht="15.75" hidden="1" customHeight="1">
      <c r="A43" s="27" t="s">
        <v>3074</v>
      </c>
      <c r="B43" s="23">
        <v>320.0</v>
      </c>
      <c r="C43" s="24"/>
      <c r="D43" s="25">
        <f t="shared" si="2"/>
        <v>-320</v>
      </c>
      <c r="E43" s="33"/>
    </row>
    <row r="44" ht="15.75" hidden="1" customHeight="1">
      <c r="A44" s="27" t="s">
        <v>3075</v>
      </c>
      <c r="B44" s="23">
        <v>0.0</v>
      </c>
      <c r="C44" s="24"/>
      <c r="D44" s="25">
        <f t="shared" si="2"/>
        <v>0</v>
      </c>
      <c r="E44" s="33"/>
    </row>
    <row r="45" ht="15.75" hidden="1" customHeight="1">
      <c r="A45" s="27" t="s">
        <v>3077</v>
      </c>
      <c r="B45" s="23">
        <v>0.0</v>
      </c>
      <c r="C45" s="24"/>
      <c r="D45" s="25">
        <f t="shared" si="2"/>
        <v>0</v>
      </c>
      <c r="E45" s="33"/>
    </row>
    <row r="46" ht="15.75" hidden="1" customHeight="1">
      <c r="A46" s="27" t="s">
        <v>3078</v>
      </c>
      <c r="B46" s="23">
        <v>80.0</v>
      </c>
      <c r="C46" s="24">
        <f>40+40+40+80+80+120</f>
        <v>400</v>
      </c>
      <c r="D46" s="25">
        <f t="shared" si="2"/>
        <v>320</v>
      </c>
      <c r="E46" s="33"/>
    </row>
    <row r="47" ht="15.75" hidden="1" customHeight="1">
      <c r="A47" s="28" t="s">
        <v>3079</v>
      </c>
      <c r="B47" s="23">
        <v>39940.0</v>
      </c>
      <c r="C47" s="23">
        <f t="array" ref="C47">SUMIFS(INDIRECT(A29 &amp; " Restia!C:C"), INDIRECT(A29 &amp; " Restia!A:A"), A47, INDIRECT(A29 &amp; " Restia!B:B"), "&lt;&gt;canceled")</f>
        <v>66298</v>
      </c>
      <c r="D47" s="25">
        <f t="shared" si="2"/>
        <v>26358</v>
      </c>
      <c r="E47" s="33"/>
    </row>
    <row r="48" ht="15.75" hidden="1" customHeight="1">
      <c r="A48" s="28" t="s">
        <v>3080</v>
      </c>
      <c r="B48" s="23">
        <v>26553.0</v>
      </c>
      <c r="C48" s="7">
        <f t="array" ref="C48">SUMIFS( INDIRECT(A29 &amp; " Restia!C:C"), INDIRECT(A29 &amp; " Restia!A:A"), A48, INDIRECT(A29 &amp; " Restia!B:B"), "&lt;&gt;canceled" )</f>
        <v>26926</v>
      </c>
      <c r="D48" s="25">
        <f t="shared" si="2"/>
        <v>373</v>
      </c>
      <c r="E48" s="33"/>
    </row>
    <row r="49" ht="15.75" hidden="1" customHeight="1">
      <c r="A49" s="28" t="s">
        <v>3081</v>
      </c>
      <c r="B49" s="23">
        <v>56450.0</v>
      </c>
      <c r="C49" s="7">
        <f t="array" ref="C49">SUMIFS( INDIRECT(A29 &amp; " Restia!C:C"), INDIRECT(A29 &amp; " Restia!A:A"), "damejidlo", INDIRECT(A29 &amp; " Restia!G:G"), "online", INDIRECT(A29 &amp; " Restia!B:B"), "&lt;&gt;canceled" )</f>
        <v>54591</v>
      </c>
      <c r="D49" s="25">
        <f t="shared" si="2"/>
        <v>-1859</v>
      </c>
      <c r="E49" s="33"/>
    </row>
    <row r="50" ht="15.75" hidden="1" customHeight="1">
      <c r="A50" s="28" t="s">
        <v>3082</v>
      </c>
      <c r="B50" s="23">
        <v>22638.0</v>
      </c>
      <c r="C50" s="7">
        <f t="array" ref="C50">SUMIFS( INDIRECT(A29 &amp; " Restia!C:C"), INDIRECT(A29 &amp; " Restia!A:A"), "generic", INDIRECT(A29 &amp; " Restia!G:G"), "online", INDIRECT(A29 &amp; " Restia!B:B"), "&lt;&gt;canceled" )</f>
        <v>50703</v>
      </c>
      <c r="D50" s="25">
        <f t="shared" si="2"/>
        <v>28065</v>
      </c>
      <c r="E50" s="33"/>
    </row>
    <row r="51" ht="15.75" hidden="1" customHeight="1">
      <c r="A51" s="28" t="s">
        <v>3084</v>
      </c>
      <c r="B51" s="23">
        <v>6273.0</v>
      </c>
      <c r="C51" s="7">
        <f t="array" ref="C51">SUMIFS( INDIRECT(A29 &amp; " Restia!C:C"), INDIRECT(A29 &amp; " Restia!E:E"), "wolt kurýr", INDIRECT(A29 &amp; " Restia!A:A"), "&lt;&gt;wolt", INDIRECT(A29 &amp; " Restia!G:G"), "cash", INDIRECT(A29 &amp; " Restia!B:B"), "&lt;&gt;canceled" )</f>
        <v>856</v>
      </c>
      <c r="D51" s="25">
        <f t="shared" si="2"/>
        <v>-5417</v>
      </c>
      <c r="E51" s="33"/>
    </row>
    <row r="52" ht="15.75" hidden="1" customHeight="1">
      <c r="A52" s="28" t="s">
        <v>3085</v>
      </c>
      <c r="B52" s="23">
        <v>11592.0</v>
      </c>
      <c r="C52" s="7">
        <f t="array" ref="C52">SUMIFS( INDIRECT(A29 &amp; " Restia!C:C"), INDIRECT(A29 &amp; " Restia!A:A"), "damejidlo", INDIRECT(A29 &amp; " Restia!G:G"), "cash", INDIRECT(A29 &amp; " Restia!B:B"), "&lt;&gt;canceled")</f>
        <v>6970</v>
      </c>
      <c r="D52" s="25">
        <f t="shared" si="2"/>
        <v>-4622</v>
      </c>
      <c r="E52" s="33"/>
    </row>
    <row r="53" ht="15.75" hidden="1" customHeight="1">
      <c r="A53" s="29" t="s">
        <v>3086</v>
      </c>
      <c r="B53" s="23">
        <v>173743.0</v>
      </c>
      <c r="C53" s="7">
        <f t="array" ref="C53">SUM(INDIRECT(A29 &amp; " Restia!C:C")) - SUMIFS(INDIRECT(A29 &amp; " Restia!C:C"), INDIRECT(A29 &amp; " Restia!B:B"), "canceled")</f>
        <v>236454</v>
      </c>
      <c r="D53" s="25">
        <f t="shared" si="2"/>
        <v>62711</v>
      </c>
      <c r="E53" s="33"/>
    </row>
    <row r="54" ht="15.75" hidden="1" customHeight="1">
      <c r="A54" s="30" t="s">
        <v>3087</v>
      </c>
      <c r="B54" s="34">
        <v>-2673.0</v>
      </c>
      <c r="C54" s="35">
        <f>sum(C39:C51)-C53</f>
        <v>-15688</v>
      </c>
      <c r="D54" s="36">
        <f t="shared" si="2"/>
        <v>-13015</v>
      </c>
      <c r="E54" s="37"/>
    </row>
    <row r="55" ht="15.75" hidden="1" customHeight="1"/>
    <row r="56" ht="15.75" hidden="1" customHeight="1"/>
    <row r="57" ht="15.75" hidden="1" customHeight="1">
      <c r="A57" s="3" t="s">
        <v>3890</v>
      </c>
      <c r="B57" s="4"/>
      <c r="C57" s="4"/>
      <c r="D57" s="4"/>
      <c r="E57" s="5"/>
    </row>
    <row r="58" ht="15.75" hidden="1" customHeight="1">
      <c r="A58" s="8"/>
      <c r="B58" s="9"/>
      <c r="C58" s="9"/>
      <c r="D58" s="9"/>
      <c r="E58" s="10"/>
    </row>
    <row r="59" ht="15.75" hidden="1" customHeight="1">
      <c r="A59" s="3" t="s">
        <v>3061</v>
      </c>
      <c r="B59" s="4"/>
      <c r="C59" s="4"/>
      <c r="D59" s="4"/>
      <c r="E59" s="5"/>
    </row>
    <row r="60" ht="15.75" hidden="1" customHeight="1">
      <c r="A60" s="8"/>
      <c r="B60" s="9"/>
      <c r="C60" s="9"/>
      <c r="D60" s="9"/>
      <c r="E60" s="10"/>
    </row>
    <row r="61" ht="15.75" hidden="1" customHeight="1">
      <c r="A61" s="11">
        <v>45544.0</v>
      </c>
      <c r="B61" s="4"/>
      <c r="C61" s="12" t="s">
        <v>3062</v>
      </c>
      <c r="D61" s="13">
        <v>45550.0</v>
      </c>
      <c r="E61" s="5"/>
    </row>
    <row r="62" ht="15.75" hidden="1" customHeight="1">
      <c r="A62" s="8"/>
      <c r="B62" s="9"/>
      <c r="C62" s="14"/>
      <c r="D62" s="9"/>
      <c r="E62" s="10"/>
    </row>
    <row r="63" ht="15.75" hidden="1" customHeight="1">
      <c r="A63" s="15" t="str">
        <f>CHOOSE(WEEKDAY(A61), "Neděle", "Pondělí", "Úterý", "Středa", "Čtvrtek", "Pátek", "Sobota")</f>
        <v>Pondělí</v>
      </c>
      <c r="B63" s="5"/>
      <c r="C63" s="14"/>
      <c r="D63" s="16" t="str">
        <f>CHOOSE(WEEKDAY(D61), "Neděle", "Pondělí", "Úterý", "Středa", "Čtvrtek", "Pátek", "Sobota")</f>
        <v>Neděle</v>
      </c>
      <c r="E63" s="5"/>
    </row>
    <row r="64" ht="15.75" hidden="1" customHeight="1">
      <c r="A64" s="8"/>
      <c r="B64" s="10"/>
      <c r="C64" s="14"/>
      <c r="D64" s="9"/>
      <c r="E64" s="10"/>
    </row>
    <row r="65" ht="15.75" hidden="1" customHeight="1">
      <c r="A65" s="17" t="s">
        <v>3063</v>
      </c>
      <c r="B65" s="4"/>
      <c r="C65" s="4"/>
      <c r="D65" s="4"/>
      <c r="E65" s="5"/>
    </row>
    <row r="66" ht="15.75" hidden="1" customHeight="1">
      <c r="A66" s="18" t="s">
        <v>3064</v>
      </c>
      <c r="B66" s="19" t="s">
        <v>3065</v>
      </c>
      <c r="C66" s="20" t="s">
        <v>3066</v>
      </c>
      <c r="D66" s="19" t="s">
        <v>3067</v>
      </c>
      <c r="E66" s="21" t="s">
        <v>13</v>
      </c>
    </row>
    <row r="67" ht="15.75" hidden="1" customHeight="1">
      <c r="A67" s="22" t="s">
        <v>3068</v>
      </c>
      <c r="B67" s="23">
        <v>22860.0</v>
      </c>
      <c r="C67" s="24">
        <f>(2000*0)+(1000*10)+(500*15)+(200*24)+(100*2)+(50*2)+(20*7)+(10*8)+(5*6)+(2*4)+(1*2)</f>
        <v>22860</v>
      </c>
      <c r="D67" s="25">
        <f t="shared" ref="D67:D82" si="3">C67-B67</f>
        <v>0</v>
      </c>
      <c r="E67" s="33"/>
    </row>
    <row r="68" ht="15.75" hidden="1" customHeight="1">
      <c r="A68" s="22" t="s">
        <v>3069</v>
      </c>
      <c r="B68" s="23">
        <v>5728.0</v>
      </c>
      <c r="C68" s="24">
        <f>213+238+2233+428+1719+897</f>
        <v>5728</v>
      </c>
      <c r="D68" s="25">
        <f t="shared" si="3"/>
        <v>0</v>
      </c>
      <c r="E68" s="33"/>
    </row>
    <row r="69" ht="15.75" hidden="1" customHeight="1">
      <c r="A69" s="22" t="s">
        <v>3070</v>
      </c>
      <c r="B69" s="23">
        <v>0.0</v>
      </c>
      <c r="C69" s="24"/>
      <c r="D69" s="25">
        <f t="shared" si="3"/>
        <v>0</v>
      </c>
      <c r="E69" s="33"/>
    </row>
    <row r="70" ht="15.75" hidden="1" customHeight="1">
      <c r="A70" s="22" t="s">
        <v>3072</v>
      </c>
      <c r="B70" s="23">
        <v>0.0</v>
      </c>
      <c r="C70" s="24"/>
      <c r="D70" s="25">
        <f t="shared" si="3"/>
        <v>0</v>
      </c>
      <c r="E70" s="33"/>
    </row>
    <row r="71" ht="15.75" hidden="1" customHeight="1">
      <c r="A71" s="27" t="s">
        <v>3074</v>
      </c>
      <c r="B71" s="23">
        <v>160.0</v>
      </c>
      <c r="C71" s="24"/>
      <c r="D71" s="25">
        <f t="shared" si="3"/>
        <v>-160</v>
      </c>
      <c r="E71" s="33"/>
    </row>
    <row r="72" ht="15.75" hidden="1" customHeight="1">
      <c r="A72" s="27" t="s">
        <v>3075</v>
      </c>
      <c r="B72" s="23">
        <v>110.0</v>
      </c>
      <c r="C72" s="24">
        <v>110.0</v>
      </c>
      <c r="D72" s="25">
        <f t="shared" si="3"/>
        <v>0</v>
      </c>
      <c r="E72" s="33"/>
    </row>
    <row r="73" ht="15.75" hidden="1" customHeight="1">
      <c r="A73" s="27" t="s">
        <v>3077</v>
      </c>
      <c r="B73" s="23">
        <v>0.0</v>
      </c>
      <c r="C73" s="24"/>
      <c r="D73" s="25">
        <f t="shared" si="3"/>
        <v>0</v>
      </c>
      <c r="E73" s="33"/>
    </row>
    <row r="74" ht="15.75" hidden="1" customHeight="1">
      <c r="A74" s="27" t="s">
        <v>3078</v>
      </c>
      <c r="B74" s="23">
        <v>840.0</v>
      </c>
      <c r="C74" s="24">
        <f>240+200+80+200+120+160</f>
        <v>1000</v>
      </c>
      <c r="D74" s="25">
        <f t="shared" si="3"/>
        <v>160</v>
      </c>
      <c r="E74" s="33"/>
    </row>
    <row r="75" ht="15.75" hidden="1" customHeight="1">
      <c r="A75" s="28" t="s">
        <v>3079</v>
      </c>
      <c r="B75" s="23">
        <v>53500.0</v>
      </c>
      <c r="C75" s="23">
        <f t="array" ref="C75">SUMIFS(INDIRECT(A57 &amp; " Restia!C:C"), INDIRECT(A57 &amp; " Restia!A:A"), A75, INDIRECT(A57 &amp; " Restia!B:B"), "&lt;&gt;canceled")</f>
        <v>66298</v>
      </c>
      <c r="D75" s="25">
        <f t="shared" si="3"/>
        <v>12798</v>
      </c>
      <c r="E75" s="33"/>
    </row>
    <row r="76" ht="15.75" hidden="1" customHeight="1">
      <c r="A76" s="28" t="s">
        <v>3080</v>
      </c>
      <c r="B76" s="23">
        <v>16312.0</v>
      </c>
      <c r="C76" s="7">
        <f t="array" ref="C76">SUMIFS( INDIRECT(A57 &amp; " Restia!C:C"), INDIRECT(A57 &amp; " Restia!A:A"), A76, INDIRECT(A57 &amp; " Restia!B:B"), "&lt;&gt;canceled" )</f>
        <v>26926</v>
      </c>
      <c r="D76" s="25">
        <f t="shared" si="3"/>
        <v>10614</v>
      </c>
      <c r="E76" s="33"/>
    </row>
    <row r="77" ht="15.75" hidden="1" customHeight="1">
      <c r="A77" s="28" t="s">
        <v>3081</v>
      </c>
      <c r="B77" s="23">
        <v>69851.5</v>
      </c>
      <c r="C77" s="7">
        <f t="array" ref="C77">SUMIFS( INDIRECT(A57 &amp; " Restia!C:C"), INDIRECT(A57 &amp; " Restia!A:A"), "damejidlo", INDIRECT(A57 &amp; " Restia!G:G"), "online", INDIRECT(A57 &amp; " Restia!B:B"), "&lt;&gt;canceled" )</f>
        <v>54591</v>
      </c>
      <c r="D77" s="25">
        <f t="shared" si="3"/>
        <v>-15260.5</v>
      </c>
      <c r="E77" s="33"/>
    </row>
    <row r="78" ht="15.75" hidden="1" customHeight="1">
      <c r="A78" s="28" t="s">
        <v>3082</v>
      </c>
      <c r="B78" s="23">
        <v>29084.0</v>
      </c>
      <c r="C78" s="7">
        <f t="array" ref="C78">SUMIFS( INDIRECT(A57 &amp; " Restia!C:C"), INDIRECT(A57 &amp; " Restia!A:A"), "generic", INDIRECT(A57 &amp; " Restia!G:G"), "online", INDIRECT(A57 &amp; " Restia!B:B"), "&lt;&gt;canceled" )</f>
        <v>50703</v>
      </c>
      <c r="D78" s="25">
        <f t="shared" si="3"/>
        <v>21619</v>
      </c>
      <c r="E78" s="33"/>
    </row>
    <row r="79" ht="15.75" hidden="1" customHeight="1">
      <c r="A79" s="28" t="s">
        <v>3084</v>
      </c>
      <c r="B79" s="23">
        <v>3610.5</v>
      </c>
      <c r="C79" s="7">
        <f t="array" ref="C79">SUMIFS( INDIRECT(A57 &amp; " Restia!C:C"), INDIRECT(A57 &amp; " Restia!E:E"), "wolt kurýr", INDIRECT(A57 &amp; " Restia!A:A"), "&lt;&gt;wolt", INDIRECT(A57 &amp; " Restia!G:G"), "cash", INDIRECT(A57 &amp; " Restia!B:B"), "&lt;&gt;canceled" )</f>
        <v>856</v>
      </c>
      <c r="D79" s="25">
        <f t="shared" si="3"/>
        <v>-2754.5</v>
      </c>
      <c r="E79" s="33"/>
    </row>
    <row r="80" ht="15.75" hidden="1" customHeight="1">
      <c r="A80" s="28" t="s">
        <v>3085</v>
      </c>
      <c r="B80" s="23">
        <v>14908.0</v>
      </c>
      <c r="C80" s="7">
        <f t="array" ref="C80">SUMIFS( INDIRECT(A57 &amp; " Restia!C:C"), INDIRECT(A57 &amp; " Restia!A:A"), "damejidlo", INDIRECT(A57 &amp; " Restia!G:G"), "cash", INDIRECT(A57 &amp; " Restia!B:B"), "&lt;&gt;canceled")</f>
        <v>6970</v>
      </c>
      <c r="D80" s="25">
        <f t="shared" si="3"/>
        <v>-7938</v>
      </c>
      <c r="E80" s="33"/>
    </row>
    <row r="81" ht="15.75" hidden="1" customHeight="1">
      <c r="A81" s="29" t="s">
        <v>3086</v>
      </c>
      <c r="B81" s="23">
        <v>202056.0</v>
      </c>
      <c r="C81" s="7">
        <f t="array" ref="C81">SUM(INDIRECT(A57 &amp; " Restia!C:C")) - SUMIFS(INDIRECT(A57 &amp; " Restia!C:C"), INDIRECT(A57 &amp; " Restia!B:B"), "canceled")</f>
        <v>236454</v>
      </c>
      <c r="D81" s="25">
        <f t="shared" si="3"/>
        <v>34398</v>
      </c>
      <c r="E81" s="33"/>
    </row>
    <row r="82" ht="15.75" hidden="1" customHeight="1">
      <c r="A82" s="30" t="s">
        <v>3087</v>
      </c>
      <c r="B82" s="34">
        <v>0.0</v>
      </c>
      <c r="C82" s="35">
        <f>sum(C67:C79)-C81</f>
        <v>-7382</v>
      </c>
      <c r="D82" s="36">
        <f t="shared" si="3"/>
        <v>-7382</v>
      </c>
      <c r="E82" s="37"/>
    </row>
    <row r="83" ht="15.75" hidden="1" customHeight="1"/>
    <row r="84" ht="15.75" hidden="1" customHeight="1"/>
    <row r="85" ht="15.75" hidden="1" customHeight="1">
      <c r="A85" s="3" t="s">
        <v>3890</v>
      </c>
      <c r="B85" s="4"/>
      <c r="C85" s="4"/>
      <c r="D85" s="4"/>
      <c r="E85" s="5"/>
    </row>
    <row r="86" ht="15.75" hidden="1" customHeight="1">
      <c r="A86" s="8"/>
      <c r="B86" s="9"/>
      <c r="C86" s="9"/>
      <c r="D86" s="9"/>
      <c r="E86" s="10"/>
    </row>
    <row r="87" ht="15.75" hidden="1" customHeight="1">
      <c r="A87" s="3" t="s">
        <v>3061</v>
      </c>
      <c r="B87" s="4"/>
      <c r="C87" s="4"/>
      <c r="D87" s="4"/>
      <c r="E87" s="5"/>
    </row>
    <row r="88" ht="15.75" hidden="1" customHeight="1">
      <c r="A88" s="8"/>
      <c r="B88" s="9"/>
      <c r="C88" s="9"/>
      <c r="D88" s="9"/>
      <c r="E88" s="10"/>
    </row>
    <row r="89" ht="15.75" hidden="1" customHeight="1">
      <c r="A89" s="11">
        <v>45551.0</v>
      </c>
      <c r="B89" s="4"/>
      <c r="C89" s="12" t="s">
        <v>3062</v>
      </c>
      <c r="D89" s="13">
        <v>45557.0</v>
      </c>
      <c r="E89" s="5"/>
    </row>
    <row r="90" ht="15.75" hidden="1" customHeight="1">
      <c r="A90" s="8"/>
      <c r="B90" s="9"/>
      <c r="C90" s="14"/>
      <c r="D90" s="9"/>
      <c r="E90" s="10"/>
    </row>
    <row r="91" ht="15.75" hidden="1" customHeight="1">
      <c r="A91" s="15" t="str">
        <f>CHOOSE(WEEKDAY(A89), "Neděle", "Pondělí", "Úterý", "Středa", "Čtvrtek", "Pátek", "Sobota")</f>
        <v>Pondělí</v>
      </c>
      <c r="B91" s="5"/>
      <c r="C91" s="14"/>
      <c r="D91" s="16" t="str">
        <f>CHOOSE(WEEKDAY(D89), "Neděle", "Pondělí", "Úterý", "Středa", "Čtvrtek", "Pátek", "Sobota")</f>
        <v>Neděle</v>
      </c>
      <c r="E91" s="5"/>
    </row>
    <row r="92" ht="15.75" hidden="1" customHeight="1">
      <c r="A92" s="8"/>
      <c r="B92" s="10"/>
      <c r="C92" s="14"/>
      <c r="D92" s="9"/>
      <c r="E92" s="10"/>
    </row>
    <row r="93" ht="15.75" hidden="1" customHeight="1">
      <c r="A93" s="17" t="s">
        <v>3063</v>
      </c>
      <c r="B93" s="4"/>
      <c r="C93" s="4"/>
      <c r="D93" s="4"/>
      <c r="E93" s="5"/>
    </row>
    <row r="94" ht="15.75" hidden="1" customHeight="1">
      <c r="A94" s="18" t="s">
        <v>3064</v>
      </c>
      <c r="B94" s="19" t="s">
        <v>3065</v>
      </c>
      <c r="C94" s="20" t="s">
        <v>3066</v>
      </c>
      <c r="D94" s="19" t="s">
        <v>3067</v>
      </c>
      <c r="E94" s="21" t="s">
        <v>13</v>
      </c>
    </row>
    <row r="95" ht="15.75" hidden="1" customHeight="1">
      <c r="A95" s="22" t="s">
        <v>3068</v>
      </c>
      <c r="B95" s="23">
        <v>21612.0</v>
      </c>
      <c r="C95" s="24">
        <f>(2000*1)+(1000*7)+(500*11)+(200*13)+(100*0)+(50*0)+(20*0)+(10*1)+(5*0)+(2*1)+(1*0)</f>
        <v>17112</v>
      </c>
      <c r="D95" s="25">
        <f t="shared" ref="D95:D110" si="4">C95-B95</f>
        <v>-4500</v>
      </c>
      <c r="E95" s="33"/>
    </row>
    <row r="96" ht="15.75" hidden="1" customHeight="1">
      <c r="A96" s="22" t="s">
        <v>3069</v>
      </c>
      <c r="B96" s="23">
        <v>4496.0</v>
      </c>
      <c r="C96" s="24">
        <f>653+45+690+987+966+656+499</f>
        <v>4496</v>
      </c>
      <c r="D96" s="25">
        <f t="shared" si="4"/>
        <v>0</v>
      </c>
      <c r="E96" s="33"/>
    </row>
    <row r="97" ht="15.75" hidden="1" customHeight="1">
      <c r="A97" s="22" t="s">
        <v>3070</v>
      </c>
      <c r="B97" s="23">
        <v>560.0</v>
      </c>
      <c r="C97" s="24">
        <f>140+140+140+140</f>
        <v>560</v>
      </c>
      <c r="D97" s="25">
        <f t="shared" si="4"/>
        <v>0</v>
      </c>
      <c r="E97" s="33"/>
    </row>
    <row r="98" ht="15.75" hidden="1" customHeight="1">
      <c r="A98" s="22" t="s">
        <v>3072</v>
      </c>
      <c r="B98" s="23">
        <v>500.0</v>
      </c>
      <c r="C98" s="24">
        <v>500.0</v>
      </c>
      <c r="D98" s="25">
        <f t="shared" si="4"/>
        <v>0</v>
      </c>
      <c r="E98" s="33"/>
    </row>
    <row r="99" ht="15.75" hidden="1" customHeight="1">
      <c r="A99" s="27" t="s">
        <v>3074</v>
      </c>
      <c r="B99" s="23">
        <v>0.0</v>
      </c>
      <c r="C99" s="24"/>
      <c r="D99" s="25">
        <f t="shared" si="4"/>
        <v>0</v>
      </c>
      <c r="E99" s="33"/>
    </row>
    <row r="100" ht="15.75" hidden="1" customHeight="1">
      <c r="A100" s="27" t="s">
        <v>3075</v>
      </c>
      <c r="B100" s="23">
        <v>0.0</v>
      </c>
      <c r="C100" s="24"/>
      <c r="D100" s="25">
        <f t="shared" si="4"/>
        <v>0</v>
      </c>
      <c r="E100" s="33"/>
    </row>
    <row r="101" ht="15.75" hidden="1" customHeight="1">
      <c r="A101" s="27" t="s">
        <v>3077</v>
      </c>
      <c r="B101" s="23">
        <v>1114.0</v>
      </c>
      <c r="C101" s="24">
        <f>373+213+488+40</f>
        <v>1114</v>
      </c>
      <c r="D101" s="25">
        <f t="shared" si="4"/>
        <v>0</v>
      </c>
      <c r="E101" s="33"/>
    </row>
    <row r="102" ht="15.75" hidden="1" customHeight="1">
      <c r="A102" s="27" t="s">
        <v>3078</v>
      </c>
      <c r="B102" s="23">
        <v>600.0</v>
      </c>
      <c r="C102" s="24">
        <f>40+40+160+280+80</f>
        <v>600</v>
      </c>
      <c r="D102" s="25">
        <f t="shared" si="4"/>
        <v>0</v>
      </c>
      <c r="E102" s="33"/>
    </row>
    <row r="103" ht="15.75" hidden="1" customHeight="1">
      <c r="A103" s="28" t="s">
        <v>3079</v>
      </c>
      <c r="B103" s="23">
        <v>40468.0</v>
      </c>
      <c r="C103" s="23">
        <f t="array" ref="C103">SUMIFS(INDIRECT(A85 &amp; " Restia!C:C"), INDIRECT(A85 &amp; " Restia!A:A"), A103, INDIRECT(A85 &amp; " Restia!B:B"), "&lt;&gt;canceled")</f>
        <v>66298</v>
      </c>
      <c r="D103" s="25">
        <f t="shared" si="4"/>
        <v>25830</v>
      </c>
      <c r="E103" s="33"/>
    </row>
    <row r="104" ht="15.75" hidden="1" customHeight="1">
      <c r="A104" s="28" t="s">
        <v>3080</v>
      </c>
      <c r="B104" s="23">
        <v>28194.0</v>
      </c>
      <c r="C104" s="7">
        <f t="array" ref="C104">SUMIFS( INDIRECT(A85 &amp; " Restia!C:C"), INDIRECT(A85 &amp; " Restia!A:A"), A104, INDIRECT(A85 &amp; " Restia!B:B"), "&lt;&gt;canceled" )</f>
        <v>26926</v>
      </c>
      <c r="D104" s="25">
        <f t="shared" si="4"/>
        <v>-1268</v>
      </c>
      <c r="E104" s="33"/>
    </row>
    <row r="105" ht="15.75" hidden="1" customHeight="1">
      <c r="A105" s="28" t="s">
        <v>3081</v>
      </c>
      <c r="B105" s="23">
        <v>62704.5</v>
      </c>
      <c r="C105" s="7">
        <f t="array" ref="C105">SUMIFS( INDIRECT(A85 &amp; " Restia!C:C"), INDIRECT(A85 &amp; " Restia!A:A"), "damejidlo", INDIRECT(A85 &amp; " Restia!G:G"), "online", INDIRECT(A85 &amp; " Restia!B:B"), "&lt;&gt;canceled" )</f>
        <v>54591</v>
      </c>
      <c r="D105" s="25">
        <f t="shared" si="4"/>
        <v>-8113.5</v>
      </c>
      <c r="E105" s="33"/>
    </row>
    <row r="106" ht="15.75" hidden="1" customHeight="1">
      <c r="A106" s="28" t="s">
        <v>3082</v>
      </c>
      <c r="B106" s="23">
        <v>18419.0</v>
      </c>
      <c r="C106" s="7">
        <f t="array" ref="C106">SUMIFS( INDIRECT(A85 &amp; " Restia!C:C"), INDIRECT(A85 &amp; " Restia!A:A"), "generic", INDIRECT(A85 &amp; " Restia!G:G"), "online", INDIRECT(A85 &amp; " Restia!B:B"), "&lt;&gt;canceled" )</f>
        <v>50703</v>
      </c>
      <c r="D106" s="25">
        <f t="shared" si="4"/>
        <v>32284</v>
      </c>
      <c r="E106" s="33"/>
    </row>
    <row r="107" ht="15.75" hidden="1" customHeight="1">
      <c r="A107" s="28" t="s">
        <v>3084</v>
      </c>
      <c r="B107" s="23">
        <v>3642.0</v>
      </c>
      <c r="C107" s="7">
        <f t="array" ref="C107">SUMIFS( INDIRECT(A85 &amp; " Restia!C:C"), INDIRECT(A85 &amp; " Restia!E:E"), "wolt kurýr", INDIRECT(A85 &amp; " Restia!A:A"), "&lt;&gt;wolt", INDIRECT(A85 &amp; " Restia!G:G"), "cash", INDIRECT(A85 &amp; " Restia!B:B"), "&lt;&gt;canceled" )</f>
        <v>856</v>
      </c>
      <c r="D107" s="25">
        <f t="shared" si="4"/>
        <v>-2786</v>
      </c>
      <c r="E107" s="33"/>
    </row>
    <row r="108" ht="15.75" hidden="1" customHeight="1">
      <c r="A108" s="28" t="s">
        <v>3085</v>
      </c>
      <c r="B108" s="23">
        <v>14405.0</v>
      </c>
      <c r="C108" s="7">
        <f t="array" ref="C108">SUMIFS( INDIRECT(A85 &amp; " Restia!C:C"), INDIRECT(A85 &amp; " Restia!A:A"), "damejidlo", INDIRECT(A85 &amp; " Restia!G:G"), "cash", INDIRECT(A85 &amp; " Restia!B:B"), "&lt;&gt;canceled")</f>
        <v>6970</v>
      </c>
      <c r="D108" s="25">
        <f t="shared" si="4"/>
        <v>-7435</v>
      </c>
      <c r="E108" s="33"/>
    </row>
    <row r="109" ht="15.75" hidden="1" customHeight="1">
      <c r="A109" s="29" t="s">
        <v>3086</v>
      </c>
      <c r="B109" s="23">
        <v>182308.25</v>
      </c>
      <c r="C109" s="7">
        <f t="array" ref="C109">SUM(INDIRECT(A85 &amp; " Restia!C:C")) - SUMIFS(INDIRECT(A85 &amp; " Restia!C:C"), INDIRECT(A85 &amp; " Restia!B:B"), "canceled")</f>
        <v>236454</v>
      </c>
      <c r="D109" s="25">
        <f t="shared" si="4"/>
        <v>54145.75</v>
      </c>
      <c r="E109" s="33"/>
    </row>
    <row r="110" ht="15.75" hidden="1" customHeight="1">
      <c r="A110" s="30" t="s">
        <v>3087</v>
      </c>
      <c r="B110" s="34">
        <v>1.25</v>
      </c>
      <c r="C110" s="35">
        <f>sum(C95:C107)-C109</f>
        <v>-12698</v>
      </c>
      <c r="D110" s="36">
        <f t="shared" si="4"/>
        <v>-12699.25</v>
      </c>
      <c r="E110" s="37"/>
    </row>
    <row r="111" ht="15.75" hidden="1" customHeight="1"/>
    <row r="112" ht="15.75" hidden="1" customHeight="1"/>
    <row r="113" ht="15.75" hidden="1" customHeight="1">
      <c r="A113" s="3" t="s">
        <v>3890</v>
      </c>
      <c r="B113" s="4"/>
      <c r="C113" s="4"/>
      <c r="D113" s="4"/>
      <c r="E113" s="5"/>
    </row>
    <row r="114" ht="15.75" hidden="1" customHeight="1">
      <c r="A114" s="8"/>
      <c r="B114" s="9"/>
      <c r="C114" s="9"/>
      <c r="D114" s="9"/>
      <c r="E114" s="10"/>
    </row>
    <row r="115" ht="15.75" hidden="1" customHeight="1">
      <c r="A115" s="3" t="s">
        <v>3061</v>
      </c>
      <c r="B115" s="4"/>
      <c r="C115" s="4"/>
      <c r="D115" s="4"/>
      <c r="E115" s="5"/>
    </row>
    <row r="116" ht="15.75" hidden="1" customHeight="1">
      <c r="A116" s="8"/>
      <c r="B116" s="9"/>
      <c r="C116" s="9"/>
      <c r="D116" s="9"/>
      <c r="E116" s="10"/>
    </row>
    <row r="117" ht="15.75" hidden="1" customHeight="1">
      <c r="A117" s="11">
        <v>45558.0</v>
      </c>
      <c r="B117" s="4"/>
      <c r="C117" s="12" t="s">
        <v>3062</v>
      </c>
      <c r="D117" s="13">
        <v>45564.0</v>
      </c>
      <c r="E117" s="5"/>
    </row>
    <row r="118" ht="15.75" hidden="1" customHeight="1">
      <c r="A118" s="8"/>
      <c r="B118" s="9"/>
      <c r="C118" s="14"/>
      <c r="D118" s="9"/>
      <c r="E118" s="10"/>
    </row>
    <row r="119" ht="15.75" hidden="1" customHeight="1">
      <c r="A119" s="15" t="str">
        <f>CHOOSE(WEEKDAY(A117), "Neděle", "Pondělí", "Úterý", "Středa", "Čtvrtek", "Pátek", "Sobota")</f>
        <v>Pondělí</v>
      </c>
      <c r="B119" s="5"/>
      <c r="C119" s="14"/>
      <c r="D119" s="16" t="str">
        <f>CHOOSE(WEEKDAY(D117), "Neděle", "Pondělí", "Úterý", "Středa", "Čtvrtek", "Pátek", "Sobota")</f>
        <v>Neděle</v>
      </c>
      <c r="E119" s="5"/>
    </row>
    <row r="120" ht="15.75" hidden="1" customHeight="1">
      <c r="A120" s="8"/>
      <c r="B120" s="10"/>
      <c r="C120" s="14"/>
      <c r="D120" s="9"/>
      <c r="E120" s="10"/>
    </row>
    <row r="121" ht="15.75" hidden="1" customHeight="1">
      <c r="A121" s="17" t="s">
        <v>3063</v>
      </c>
      <c r="B121" s="4"/>
      <c r="C121" s="4"/>
      <c r="D121" s="4"/>
      <c r="E121" s="5"/>
    </row>
    <row r="122" ht="15.75" hidden="1" customHeight="1">
      <c r="A122" s="18" t="s">
        <v>3064</v>
      </c>
      <c r="B122" s="19" t="s">
        <v>3065</v>
      </c>
      <c r="C122" s="20" t="s">
        <v>3066</v>
      </c>
      <c r="D122" s="19" t="s">
        <v>3067</v>
      </c>
      <c r="E122" s="21" t="s">
        <v>13</v>
      </c>
    </row>
    <row r="123" ht="15.75" hidden="1" customHeight="1">
      <c r="A123" s="22" t="s">
        <v>3068</v>
      </c>
      <c r="B123" s="23">
        <v>21683.0</v>
      </c>
      <c r="C123" s="24">
        <f>(2000*4)+(1000*2)+(500*13)+(200*22)+(100*7)+(50*1)+(20*1)+(10*1)+(5*0)+(2*1)+(1*1)</f>
        <v>21683</v>
      </c>
      <c r="D123" s="25">
        <f t="shared" ref="D123:D138" si="5">C123-B123</f>
        <v>0</v>
      </c>
      <c r="E123" s="33"/>
    </row>
    <row r="124" ht="15.75" hidden="1" customHeight="1">
      <c r="A124" s="22" t="s">
        <v>3069</v>
      </c>
      <c r="B124" s="23">
        <v>4622.0</v>
      </c>
      <c r="C124" s="24">
        <f>1240+219+524+330+1504+805</f>
        <v>4622</v>
      </c>
      <c r="D124" s="25">
        <f t="shared" si="5"/>
        <v>0</v>
      </c>
      <c r="E124" s="33"/>
    </row>
    <row r="125" ht="15.75" hidden="1" customHeight="1">
      <c r="A125" s="22" t="s">
        <v>3070</v>
      </c>
      <c r="B125" s="23">
        <v>200.0</v>
      </c>
      <c r="C125" s="24">
        <f>100+100</f>
        <v>200</v>
      </c>
      <c r="D125" s="25">
        <f t="shared" si="5"/>
        <v>0</v>
      </c>
      <c r="E125" s="33"/>
    </row>
    <row r="126" ht="15.75" hidden="1" customHeight="1">
      <c r="A126" s="22" t="s">
        <v>3072</v>
      </c>
      <c r="B126" s="23">
        <v>0.0</v>
      </c>
      <c r="C126" s="24"/>
      <c r="D126" s="25">
        <f t="shared" si="5"/>
        <v>0</v>
      </c>
      <c r="E126" s="33"/>
    </row>
    <row r="127" ht="15.75" hidden="1" customHeight="1">
      <c r="A127" s="27" t="s">
        <v>3074</v>
      </c>
      <c r="B127" s="23">
        <v>240.0</v>
      </c>
      <c r="C127" s="24">
        <v>240.0</v>
      </c>
      <c r="D127" s="25">
        <f t="shared" si="5"/>
        <v>0</v>
      </c>
      <c r="E127" s="33" t="s">
        <v>7271</v>
      </c>
    </row>
    <row r="128" ht="15.75" hidden="1" customHeight="1">
      <c r="A128" s="27" t="s">
        <v>3075</v>
      </c>
      <c r="B128" s="23">
        <v>0.0</v>
      </c>
      <c r="C128" s="24"/>
      <c r="D128" s="25">
        <f t="shared" si="5"/>
        <v>0</v>
      </c>
      <c r="E128" s="33"/>
    </row>
    <row r="129" ht="15.75" hidden="1" customHeight="1">
      <c r="A129" s="27" t="s">
        <v>3077</v>
      </c>
      <c r="B129" s="23">
        <v>1500.0</v>
      </c>
      <c r="C129" s="24">
        <v>1500.0</v>
      </c>
      <c r="D129" s="25">
        <f t="shared" si="5"/>
        <v>0</v>
      </c>
      <c r="E129" s="33" t="s">
        <v>7272</v>
      </c>
    </row>
    <row r="130" ht="15.75" hidden="1" customHeight="1">
      <c r="A130" s="27" t="s">
        <v>3078</v>
      </c>
      <c r="B130" s="23">
        <v>880.0</v>
      </c>
      <c r="C130" s="24">
        <f>160+80+40+320+280</f>
        <v>880</v>
      </c>
      <c r="D130" s="25">
        <f t="shared" si="5"/>
        <v>0</v>
      </c>
      <c r="E130" s="33"/>
    </row>
    <row r="131" ht="15.75" hidden="1" customHeight="1">
      <c r="A131" s="28" t="s">
        <v>3079</v>
      </c>
      <c r="B131" s="23">
        <v>41101.0</v>
      </c>
      <c r="C131" s="23">
        <f t="array" ref="C131">SUMIFS(INDIRECT(A113 &amp; " Restia!C:C"), INDIRECT(A113 &amp; " Restia!A:A"), A131, INDIRECT(A113 &amp; " Restia!B:B"), "&lt;&gt;canceled")</f>
        <v>66298</v>
      </c>
      <c r="D131" s="25">
        <f t="shared" si="5"/>
        <v>25197</v>
      </c>
      <c r="E131" s="33"/>
    </row>
    <row r="132" ht="15.75" hidden="1" customHeight="1">
      <c r="A132" s="28" t="s">
        <v>3080</v>
      </c>
      <c r="B132" s="23">
        <v>27059.0</v>
      </c>
      <c r="C132" s="7">
        <f t="array" ref="C132">SUMIFS( INDIRECT(A113 &amp; " Restia!C:C"), INDIRECT(A113 &amp; " Restia!A:A"), A132, INDIRECT(A113 &amp; " Restia!B:B"), "&lt;&gt;canceled" )</f>
        <v>26926</v>
      </c>
      <c r="D132" s="25">
        <f t="shared" si="5"/>
        <v>-133</v>
      </c>
      <c r="E132" s="33"/>
    </row>
    <row r="133" ht="15.75" hidden="1" customHeight="1">
      <c r="A133" s="28" t="s">
        <v>3081</v>
      </c>
      <c r="B133" s="23">
        <v>56169.5</v>
      </c>
      <c r="C133" s="7">
        <f t="array" ref="C133">SUMIFS( INDIRECT(A113 &amp; " Restia!C:C"), INDIRECT(A113 &amp; " Restia!A:A"), "damejidlo", INDIRECT(A113 &amp; " Restia!G:G"), "online", INDIRECT(A113 &amp; " Restia!B:B"), "&lt;&gt;canceled" )</f>
        <v>54591</v>
      </c>
      <c r="D133" s="25">
        <f t="shared" si="5"/>
        <v>-1578.5</v>
      </c>
      <c r="E133" s="33"/>
    </row>
    <row r="134" ht="15.75" hidden="1" customHeight="1">
      <c r="A134" s="28" t="s">
        <v>3082</v>
      </c>
      <c r="B134" s="23">
        <v>18833.0</v>
      </c>
      <c r="C134" s="7">
        <f t="array" ref="C134">SUMIFS( INDIRECT(A113 &amp; " Restia!C:C"), INDIRECT(A113 &amp; " Restia!A:A"), "generic", INDIRECT(A113 &amp; " Restia!G:G"), "online", INDIRECT(A113 &amp; " Restia!B:B"), "&lt;&gt;canceled" )</f>
        <v>50703</v>
      </c>
      <c r="D134" s="25">
        <f t="shared" si="5"/>
        <v>31870</v>
      </c>
      <c r="E134" s="33"/>
    </row>
    <row r="135" ht="15.75" hidden="1" customHeight="1">
      <c r="A135" s="28" t="s">
        <v>3084</v>
      </c>
      <c r="B135" s="23">
        <v>742.0</v>
      </c>
      <c r="C135" s="7">
        <f t="array" ref="C135">SUMIFS( INDIRECT(A113 &amp; " Restia!C:C"), INDIRECT(A113 &amp; " Restia!E:E"), "wolt kurýr", INDIRECT(A113 &amp; " Restia!A:A"), "&lt;&gt;wolt", INDIRECT(A113 &amp; " Restia!G:G"), "cash", INDIRECT(A113 &amp; " Restia!B:B"), "&lt;&gt;canceled" )</f>
        <v>856</v>
      </c>
      <c r="D135" s="25">
        <f t="shared" si="5"/>
        <v>114</v>
      </c>
      <c r="E135" s="33"/>
    </row>
    <row r="136" ht="15.75" hidden="1" customHeight="1">
      <c r="A136" s="28" t="s">
        <v>3085</v>
      </c>
      <c r="B136" s="23">
        <v>10437.0</v>
      </c>
      <c r="C136" s="7">
        <f t="array" ref="C136">SUMIFS( INDIRECT(A113 &amp; " Restia!C:C"), INDIRECT(A113 &amp; " Restia!A:A"), "damejidlo", INDIRECT(A113 &amp; " Restia!G:G"), "cash", INDIRECT(A113 &amp; " Restia!B:B"), "&lt;&gt;canceled")</f>
        <v>6970</v>
      </c>
      <c r="D136" s="25">
        <f t="shared" si="5"/>
        <v>-3467</v>
      </c>
      <c r="E136" s="33"/>
    </row>
    <row r="137" ht="15.75" hidden="1" customHeight="1">
      <c r="A137" s="29" t="s">
        <v>3086</v>
      </c>
      <c r="B137" s="23">
        <v>173029.5</v>
      </c>
      <c r="C137" s="7">
        <f t="array" ref="C137">SUM(INDIRECT(A113 &amp; " Restia!C:C")) - SUMIFS(INDIRECT(A113 &amp; " Restia!C:C"), INDIRECT(A113 &amp; " Restia!B:B"), "canceled")</f>
        <v>236454</v>
      </c>
      <c r="D137" s="25">
        <f t="shared" si="5"/>
        <v>63424.5</v>
      </c>
      <c r="E137" s="33"/>
    </row>
    <row r="138" ht="15.75" hidden="1" customHeight="1">
      <c r="A138" s="30" t="s">
        <v>3087</v>
      </c>
      <c r="B138" s="34">
        <v>0.0</v>
      </c>
      <c r="C138" s="35">
        <f>sum(C123:C135)-C137</f>
        <v>-7955</v>
      </c>
      <c r="D138" s="36">
        <f t="shared" si="5"/>
        <v>-7955</v>
      </c>
      <c r="E138" s="37"/>
    </row>
    <row r="139" ht="15.75" hidden="1" customHeight="1"/>
    <row r="140" ht="15.75" hidden="1" customHeight="1"/>
    <row r="141" ht="15.75" hidden="1" customHeight="1">
      <c r="A141" s="3" t="s">
        <v>3890</v>
      </c>
      <c r="B141" s="4"/>
      <c r="C141" s="4"/>
      <c r="D141" s="4"/>
      <c r="E141" s="5"/>
    </row>
    <row r="142" ht="15.75" hidden="1" customHeight="1">
      <c r="A142" s="8"/>
      <c r="B142" s="9"/>
      <c r="C142" s="9"/>
      <c r="D142" s="9"/>
      <c r="E142" s="10"/>
    </row>
    <row r="143" ht="15.75" hidden="1" customHeight="1">
      <c r="A143" s="3" t="s">
        <v>3061</v>
      </c>
      <c r="B143" s="4"/>
      <c r="C143" s="4"/>
      <c r="D143" s="4"/>
      <c r="E143" s="5"/>
    </row>
    <row r="144" ht="15.75" hidden="1" customHeight="1">
      <c r="A144" s="8"/>
      <c r="B144" s="9"/>
      <c r="C144" s="9"/>
      <c r="D144" s="9"/>
      <c r="E144" s="10"/>
    </row>
    <row r="145" ht="15.75" hidden="1" customHeight="1">
      <c r="A145" s="11">
        <v>45565.0</v>
      </c>
      <c r="B145" s="4"/>
      <c r="C145" s="12" t="s">
        <v>3062</v>
      </c>
      <c r="D145" s="13">
        <v>45565.0</v>
      </c>
      <c r="E145" s="5"/>
    </row>
    <row r="146" ht="15.75" hidden="1" customHeight="1">
      <c r="A146" s="8"/>
      <c r="B146" s="9"/>
      <c r="C146" s="14"/>
      <c r="D146" s="9"/>
      <c r="E146" s="10"/>
    </row>
    <row r="147" ht="15.75" hidden="1" customHeight="1">
      <c r="A147" s="15" t="str">
        <f>CHOOSE(WEEKDAY(A145), "Neděle", "Pondělí", "Úterý", "Středa", "Čtvrtek", "Pátek", "Sobota")</f>
        <v>Pondělí</v>
      </c>
      <c r="B147" s="5"/>
      <c r="C147" s="14"/>
      <c r="D147" s="16" t="str">
        <f>CHOOSE(WEEKDAY(D145), "Neděle", "Pondělí", "Úterý", "Středa", "Čtvrtek", "Pátek", "Sobota")</f>
        <v>Pondělí</v>
      </c>
      <c r="E147" s="5"/>
    </row>
    <row r="148" ht="15.75" hidden="1" customHeight="1">
      <c r="A148" s="8"/>
      <c r="B148" s="10"/>
      <c r="C148" s="14"/>
      <c r="D148" s="9"/>
      <c r="E148" s="10"/>
    </row>
    <row r="149" ht="15.75" hidden="1" customHeight="1">
      <c r="A149" s="17" t="s">
        <v>3063</v>
      </c>
      <c r="B149" s="4"/>
      <c r="C149" s="4"/>
      <c r="D149" s="4"/>
      <c r="E149" s="5"/>
    </row>
    <row r="150" ht="15.75" hidden="1" customHeight="1">
      <c r="A150" s="18" t="s">
        <v>3064</v>
      </c>
      <c r="B150" s="19" t="s">
        <v>3065</v>
      </c>
      <c r="C150" s="20" t="s">
        <v>3066</v>
      </c>
      <c r="D150" s="19" t="s">
        <v>3067</v>
      </c>
      <c r="E150" s="21" t="s">
        <v>13</v>
      </c>
    </row>
    <row r="151" ht="15.75" hidden="1" customHeight="1">
      <c r="A151" s="22" t="s">
        <v>3068</v>
      </c>
      <c r="B151" s="23">
        <v>4367.0</v>
      </c>
      <c r="C151" s="24">
        <f>(2000*0)+(1000*2)+(500*4)+(200*1)+(100*1)+(50*1)+(20*0)+(10*1)+(5*1)+(2*1)+(1*0)</f>
        <v>4367</v>
      </c>
      <c r="D151" s="25">
        <f t="shared" ref="D151:D166" si="6">C151-B151</f>
        <v>0</v>
      </c>
      <c r="E151" s="33"/>
    </row>
    <row r="152" ht="15.75" hidden="1" customHeight="1">
      <c r="A152" s="22" t="s">
        <v>3069</v>
      </c>
      <c r="B152" s="23">
        <v>397.0</v>
      </c>
      <c r="C152" s="24">
        <v>397.0</v>
      </c>
      <c r="D152" s="25">
        <f t="shared" si="6"/>
        <v>0</v>
      </c>
      <c r="E152" s="33"/>
    </row>
    <row r="153" ht="15.75" hidden="1" customHeight="1">
      <c r="A153" s="22" t="s">
        <v>3070</v>
      </c>
      <c r="B153" s="23">
        <v>0.0</v>
      </c>
      <c r="C153" s="24"/>
      <c r="D153" s="25">
        <f t="shared" si="6"/>
        <v>0</v>
      </c>
      <c r="E153" s="33"/>
    </row>
    <row r="154" ht="15.75" hidden="1" customHeight="1">
      <c r="A154" s="22" t="s">
        <v>3072</v>
      </c>
      <c r="B154" s="23">
        <v>500.0</v>
      </c>
      <c r="C154" s="24">
        <v>500.0</v>
      </c>
      <c r="D154" s="25">
        <f t="shared" si="6"/>
        <v>0</v>
      </c>
      <c r="E154" s="33"/>
    </row>
    <row r="155" ht="15.75" hidden="1" customHeight="1">
      <c r="A155" s="27" t="s">
        <v>3074</v>
      </c>
      <c r="B155" s="23">
        <v>0.0</v>
      </c>
      <c r="C155" s="24"/>
      <c r="D155" s="25">
        <f t="shared" si="6"/>
        <v>0</v>
      </c>
      <c r="E155" s="33"/>
    </row>
    <row r="156" ht="15.75" hidden="1" customHeight="1">
      <c r="A156" s="27" t="s">
        <v>3075</v>
      </c>
      <c r="B156" s="23">
        <v>0.0</v>
      </c>
      <c r="C156" s="24"/>
      <c r="D156" s="25">
        <f t="shared" si="6"/>
        <v>0</v>
      </c>
      <c r="E156" s="33"/>
    </row>
    <row r="157" ht="15.75" hidden="1" customHeight="1">
      <c r="A157" s="27" t="s">
        <v>3077</v>
      </c>
      <c r="B157" s="23">
        <v>0.0</v>
      </c>
      <c r="C157" s="24"/>
      <c r="D157" s="25">
        <f t="shared" si="6"/>
        <v>0</v>
      </c>
      <c r="E157" s="33"/>
    </row>
    <row r="158" ht="15.75" hidden="1" customHeight="1">
      <c r="A158" s="27" t="s">
        <v>3078</v>
      </c>
      <c r="B158" s="23">
        <v>240.0</v>
      </c>
      <c r="C158" s="24">
        <v>240.0</v>
      </c>
      <c r="D158" s="25">
        <f t="shared" si="6"/>
        <v>0</v>
      </c>
      <c r="E158" s="33"/>
    </row>
    <row r="159" ht="15.75" hidden="1" customHeight="1">
      <c r="A159" s="28" t="s">
        <v>3079</v>
      </c>
      <c r="B159" s="23">
        <v>4330.0</v>
      </c>
      <c r="C159" s="23">
        <f t="array" ref="C159">SUMIFS(INDIRECT(A141 &amp; " Restia!C:C"), INDIRECT(A141 &amp; " Restia!A:A"), A159, INDIRECT(A141 &amp; " Restia!B:B"), "&lt;&gt;canceled")</f>
        <v>66298</v>
      </c>
      <c r="D159" s="25">
        <f t="shared" si="6"/>
        <v>61968</v>
      </c>
      <c r="E159" s="33"/>
    </row>
    <row r="160" ht="15.75" hidden="1" customHeight="1">
      <c r="A160" s="28" t="s">
        <v>3080</v>
      </c>
      <c r="B160" s="23">
        <v>3444.0</v>
      </c>
      <c r="C160" s="7">
        <f t="array" ref="C160">SUMIFS( INDIRECT(A141 &amp; " Restia!C:C"), INDIRECT(A141 &amp; " Restia!A:A"), A160, INDIRECT(A141 &amp; " Restia!B:B"), "&lt;&gt;canceled" )</f>
        <v>26926</v>
      </c>
      <c r="D160" s="25">
        <f t="shared" si="6"/>
        <v>23482</v>
      </c>
      <c r="E160" s="33"/>
    </row>
    <row r="161" ht="15.75" hidden="1" customHeight="1">
      <c r="A161" s="28" t="s">
        <v>3081</v>
      </c>
      <c r="B161" s="23">
        <v>5080.0</v>
      </c>
      <c r="C161" s="7">
        <f t="array" ref="C161">SUMIFS( INDIRECT(A141 &amp; " Restia!C:C"), INDIRECT(A141 &amp; " Restia!A:A"), "damejidlo", INDIRECT(A141 &amp; " Restia!G:G"), "online", INDIRECT(A141 &amp; " Restia!B:B"), "&lt;&gt;canceled" )</f>
        <v>54591</v>
      </c>
      <c r="D161" s="25">
        <f t="shared" si="6"/>
        <v>49511</v>
      </c>
      <c r="E161" s="33"/>
    </row>
    <row r="162" ht="15.75" hidden="1" customHeight="1">
      <c r="A162" s="28" t="s">
        <v>3082</v>
      </c>
      <c r="B162" s="23">
        <v>996.0</v>
      </c>
      <c r="C162" s="7">
        <f t="array" ref="C162">SUMIFS( INDIRECT(A141 &amp; " Restia!C:C"), INDIRECT(A141 &amp; " Restia!A:A"), "generic", INDIRECT(A141 &amp; " Restia!G:G"), "online", INDIRECT(A141 &amp; " Restia!B:B"), "&lt;&gt;canceled" )</f>
        <v>50703</v>
      </c>
      <c r="D162" s="25">
        <f t="shared" si="6"/>
        <v>49707</v>
      </c>
      <c r="E162" s="33"/>
    </row>
    <row r="163" ht="15.75" hidden="1" customHeight="1">
      <c r="A163" s="28" t="s">
        <v>3084</v>
      </c>
      <c r="B163" s="23">
        <v>0.0</v>
      </c>
      <c r="C163" s="7">
        <f t="array" ref="C163">SUMIFS( INDIRECT(A141 &amp; " Restia!C:C"), INDIRECT(A141 &amp; " Restia!E:E"), "wolt kurýr", INDIRECT(A141 &amp; " Restia!A:A"), "&lt;&gt;wolt", INDIRECT(A141 &amp; " Restia!G:G"), "cash", INDIRECT(A141 &amp; " Restia!B:B"), "&lt;&gt;canceled" )</f>
        <v>856</v>
      </c>
      <c r="D163" s="25">
        <f t="shared" si="6"/>
        <v>856</v>
      </c>
      <c r="E163" s="33"/>
    </row>
    <row r="164" ht="15.75" hidden="1" customHeight="1">
      <c r="A164" s="28" t="s">
        <v>3085</v>
      </c>
      <c r="B164" s="23">
        <v>2143.0</v>
      </c>
      <c r="C164" s="7">
        <f t="array" ref="C164">SUMIFS( INDIRECT(A141 &amp; " Restia!C:C"), INDIRECT(A141 &amp; " Restia!A:A"), "damejidlo", INDIRECT(A141 &amp; " Restia!G:G"), "cash", INDIRECT(A141 &amp; " Restia!B:B"), "&lt;&gt;canceled")</f>
        <v>6970</v>
      </c>
      <c r="D164" s="25">
        <f t="shared" si="6"/>
        <v>4827</v>
      </c>
      <c r="E164" s="33"/>
    </row>
    <row r="165" ht="15.75" hidden="1" customHeight="1">
      <c r="A165" s="29" t="s">
        <v>3086</v>
      </c>
      <c r="B165" s="23">
        <v>19354.0</v>
      </c>
      <c r="C165" s="7">
        <f t="array" ref="C165">SUM(INDIRECT(A141 &amp; " Restia!C:C")) - SUMIFS(INDIRECT(A141 &amp; " Restia!C:C"), INDIRECT(A141 &amp; " Restia!B:B"), "canceled")</f>
        <v>236454</v>
      </c>
      <c r="D165" s="25">
        <f t="shared" si="6"/>
        <v>217100</v>
      </c>
      <c r="E165" s="33"/>
    </row>
    <row r="166" ht="15.75" hidden="1" customHeight="1">
      <c r="A166" s="30" t="s">
        <v>3087</v>
      </c>
      <c r="B166" s="34">
        <v>0.0</v>
      </c>
      <c r="C166" s="35">
        <f>sum(C151:C163)-C165</f>
        <v>-31576</v>
      </c>
      <c r="D166" s="36">
        <f t="shared" si="6"/>
        <v>-31576</v>
      </c>
      <c r="E166" s="37"/>
    </row>
    <row r="167" ht="15.75" hidden="1" customHeight="1"/>
    <row r="168" ht="15.75" hidden="1" customHeight="1"/>
    <row r="169" ht="15.75" hidden="1" customHeight="1">
      <c r="A169" s="3" t="s">
        <v>3890</v>
      </c>
      <c r="B169" s="4"/>
      <c r="C169" s="4"/>
      <c r="D169" s="4"/>
      <c r="E169" s="5"/>
    </row>
    <row r="170" ht="15.75" hidden="1" customHeight="1">
      <c r="A170" s="8"/>
      <c r="B170" s="9"/>
      <c r="C170" s="9"/>
      <c r="D170" s="9"/>
      <c r="E170" s="10"/>
    </row>
    <row r="171" ht="15.75" hidden="1" customHeight="1">
      <c r="A171" s="3" t="s">
        <v>3061</v>
      </c>
      <c r="B171" s="4"/>
      <c r="C171" s="4"/>
      <c r="D171" s="4"/>
      <c r="E171" s="5"/>
    </row>
    <row r="172" ht="15.75" hidden="1" customHeight="1">
      <c r="A172" s="8"/>
      <c r="B172" s="9"/>
      <c r="C172" s="9"/>
      <c r="D172" s="9"/>
      <c r="E172" s="10"/>
    </row>
    <row r="173" ht="15.75" hidden="1" customHeight="1">
      <c r="A173" s="11">
        <v>45566.0</v>
      </c>
      <c r="B173" s="4"/>
      <c r="C173" s="12" t="s">
        <v>3062</v>
      </c>
      <c r="D173" s="13">
        <v>45571.0</v>
      </c>
      <c r="E173" s="5"/>
    </row>
    <row r="174" ht="15.75" hidden="1" customHeight="1">
      <c r="A174" s="8"/>
      <c r="B174" s="9"/>
      <c r="C174" s="14"/>
      <c r="D174" s="9"/>
      <c r="E174" s="10"/>
    </row>
    <row r="175" ht="15.75" hidden="1" customHeight="1">
      <c r="A175" s="15" t="str">
        <f>CHOOSE(WEEKDAY(A173), "Neděle", "Pondělí", "Úterý", "Středa", "Čtvrtek", "Pátek", "Sobota")</f>
        <v>Úterý</v>
      </c>
      <c r="B175" s="5"/>
      <c r="C175" s="14"/>
      <c r="D175" s="16" t="str">
        <f>CHOOSE(WEEKDAY(D173), "Neděle", "Pondělí", "Úterý", "Středa", "Čtvrtek", "Pátek", "Sobota")</f>
        <v>Neděle</v>
      </c>
      <c r="E175" s="5"/>
    </row>
    <row r="176" ht="15.75" hidden="1" customHeight="1">
      <c r="A176" s="8"/>
      <c r="B176" s="10"/>
      <c r="C176" s="14"/>
      <c r="D176" s="9"/>
      <c r="E176" s="10"/>
    </row>
    <row r="177" ht="15.75" hidden="1" customHeight="1">
      <c r="A177" s="17" t="s">
        <v>3063</v>
      </c>
      <c r="B177" s="4"/>
      <c r="C177" s="4"/>
      <c r="D177" s="4"/>
      <c r="E177" s="5"/>
    </row>
    <row r="178" ht="15.75" hidden="1" customHeight="1">
      <c r="A178" s="18" t="s">
        <v>3064</v>
      </c>
      <c r="B178" s="19" t="s">
        <v>3065</v>
      </c>
      <c r="C178" s="20" t="s">
        <v>3066</v>
      </c>
      <c r="D178" s="19" t="s">
        <v>3067</v>
      </c>
      <c r="E178" s="21" t="s">
        <v>13</v>
      </c>
    </row>
    <row r="179" ht="15.75" hidden="1" customHeight="1">
      <c r="A179" s="22" t="s">
        <v>3068</v>
      </c>
      <c r="B179" s="23">
        <v>17076.0</v>
      </c>
      <c r="C179" s="24">
        <v>17076.0</v>
      </c>
      <c r="D179" s="25">
        <f t="shared" ref="D179:D194" si="7">C179-B179</f>
        <v>0</v>
      </c>
      <c r="E179" s="33"/>
    </row>
    <row r="180" ht="15.75" hidden="1" customHeight="1">
      <c r="A180" s="22" t="s">
        <v>3069</v>
      </c>
      <c r="B180" s="23">
        <v>3609.0</v>
      </c>
      <c r="C180" s="24">
        <f>1334+933+373+660+309</f>
        <v>3609</v>
      </c>
      <c r="D180" s="25">
        <f t="shared" si="7"/>
        <v>0</v>
      </c>
      <c r="E180" s="33"/>
    </row>
    <row r="181" ht="15.75" hidden="1" customHeight="1">
      <c r="A181" s="22" t="s">
        <v>3070</v>
      </c>
      <c r="B181" s="23">
        <v>0.0</v>
      </c>
      <c r="C181" s="24"/>
      <c r="D181" s="25">
        <f t="shared" si="7"/>
        <v>0</v>
      </c>
      <c r="E181" s="33"/>
    </row>
    <row r="182" ht="15.75" hidden="1" customHeight="1">
      <c r="A182" s="22" t="s">
        <v>3072</v>
      </c>
      <c r="B182" s="23">
        <v>0.0</v>
      </c>
      <c r="C182" s="24"/>
      <c r="D182" s="25">
        <f t="shared" si="7"/>
        <v>0</v>
      </c>
      <c r="E182" s="33"/>
    </row>
    <row r="183" ht="15.75" hidden="1" customHeight="1">
      <c r="A183" s="27" t="s">
        <v>3074</v>
      </c>
      <c r="B183" s="23">
        <v>0.0</v>
      </c>
      <c r="C183" s="24"/>
      <c r="D183" s="25">
        <f t="shared" si="7"/>
        <v>0</v>
      </c>
      <c r="E183" s="33"/>
    </row>
    <row r="184" ht="15.75" hidden="1" customHeight="1">
      <c r="A184" s="27" t="s">
        <v>3075</v>
      </c>
      <c r="B184" s="23">
        <v>0.0</v>
      </c>
      <c r="C184" s="24"/>
      <c r="D184" s="25">
        <f t="shared" si="7"/>
        <v>0</v>
      </c>
      <c r="E184" s="33"/>
    </row>
    <row r="185" ht="15.75" hidden="1" customHeight="1">
      <c r="A185" s="27" t="s">
        <v>3077</v>
      </c>
      <c r="B185" s="23">
        <v>0.0</v>
      </c>
      <c r="C185" s="24"/>
      <c r="D185" s="25">
        <f t="shared" si="7"/>
        <v>0</v>
      </c>
      <c r="E185" s="33"/>
    </row>
    <row r="186" ht="15.75" hidden="1" customHeight="1">
      <c r="A186" s="27" t="s">
        <v>3078</v>
      </c>
      <c r="B186" s="23">
        <v>640.0</v>
      </c>
      <c r="C186" s="24">
        <f>280+80+40+40+200</f>
        <v>640</v>
      </c>
      <c r="D186" s="25">
        <f t="shared" si="7"/>
        <v>0</v>
      </c>
      <c r="E186" s="33" t="s">
        <v>7273</v>
      </c>
    </row>
    <row r="187" ht="15.75" hidden="1" customHeight="1">
      <c r="A187" s="28" t="s">
        <v>3079</v>
      </c>
      <c r="B187" s="23">
        <v>31082.0</v>
      </c>
      <c r="C187" s="23">
        <f t="array" ref="C187">SUMIFS(INDIRECT(A169 &amp; " Restia!C:C"), INDIRECT(A169 &amp; " Restia!A:A"), A187, INDIRECT(A169 &amp; " Restia!B:B"), "&lt;&gt;canceled")</f>
        <v>66298</v>
      </c>
      <c r="D187" s="25">
        <f t="shared" si="7"/>
        <v>35216</v>
      </c>
      <c r="E187" s="33"/>
    </row>
    <row r="188" ht="15.75" hidden="1" customHeight="1">
      <c r="A188" s="28" t="s">
        <v>3080</v>
      </c>
      <c r="B188" s="23">
        <v>27352.0</v>
      </c>
      <c r="C188" s="7">
        <f t="array" ref="C188">SUMIFS( INDIRECT(A169 &amp; " Restia!C:C"), INDIRECT(A169 &amp; " Restia!A:A"), A188, INDIRECT(A169 &amp; " Restia!B:B"), "&lt;&gt;canceled" )</f>
        <v>26926</v>
      </c>
      <c r="D188" s="25">
        <f t="shared" si="7"/>
        <v>-426</v>
      </c>
      <c r="E188" s="33"/>
    </row>
    <row r="189" ht="15.75" hidden="1" customHeight="1">
      <c r="A189" s="28" t="s">
        <v>3081</v>
      </c>
      <c r="B189" s="23">
        <v>49197.0</v>
      </c>
      <c r="C189" s="7">
        <f t="array" ref="C189">SUMIFS( INDIRECT(A169 &amp; " Restia!C:C"), INDIRECT(A169 &amp; " Restia!A:A"), "damejidlo", INDIRECT(A169 &amp; " Restia!G:G"), "online", INDIRECT(A169 &amp; " Restia!B:B"), "&lt;&gt;canceled" )</f>
        <v>54591</v>
      </c>
      <c r="D189" s="25">
        <f t="shared" si="7"/>
        <v>5394</v>
      </c>
      <c r="E189" s="33"/>
    </row>
    <row r="190" ht="15.75" hidden="1" customHeight="1">
      <c r="A190" s="28" t="s">
        <v>3082</v>
      </c>
      <c r="B190" s="23">
        <v>23440.6</v>
      </c>
      <c r="C190" s="7">
        <f t="array" ref="C190">SUMIFS( INDIRECT(A169 &amp; " Restia!C:C"), INDIRECT(A169 &amp; " Restia!A:A"), "generic", INDIRECT(A169 &amp; " Restia!G:G"), "online", INDIRECT(A169 &amp; " Restia!B:B"), "&lt;&gt;canceled" )</f>
        <v>50703</v>
      </c>
      <c r="D190" s="25">
        <f t="shared" si="7"/>
        <v>27262.4</v>
      </c>
      <c r="E190" s="33"/>
    </row>
    <row r="191" ht="15.75" hidden="1" customHeight="1">
      <c r="A191" s="28" t="s">
        <v>3084</v>
      </c>
      <c r="B191" s="23">
        <v>1285.0</v>
      </c>
      <c r="C191" s="7">
        <f t="array" ref="C191">SUMIFS( INDIRECT(A169 &amp; " Restia!C:C"), INDIRECT(A169 &amp; " Restia!E:E"), "wolt kurýr", INDIRECT(A169 &amp; " Restia!A:A"), "&lt;&gt;wolt", INDIRECT(A169 &amp; " Restia!G:G"), "cash", INDIRECT(A169 &amp; " Restia!B:B"), "&lt;&gt;canceled" )</f>
        <v>856</v>
      </c>
      <c r="D191" s="25">
        <f t="shared" si="7"/>
        <v>-429</v>
      </c>
      <c r="E191" s="33"/>
    </row>
    <row r="192" ht="15.75" hidden="1" customHeight="1">
      <c r="A192" s="28" t="s">
        <v>3085</v>
      </c>
      <c r="B192" s="23">
        <v>9204.0</v>
      </c>
      <c r="C192" s="7">
        <f t="array" ref="C192">SUMIFS( INDIRECT(A169 &amp; " Restia!C:C"), INDIRECT(A169 &amp; " Restia!A:A"), "damejidlo", INDIRECT(A169 &amp; " Restia!G:G"), "cash", INDIRECT(A169 &amp; " Restia!B:B"), "&lt;&gt;canceled")</f>
        <v>6970</v>
      </c>
      <c r="D192" s="25">
        <f t="shared" si="7"/>
        <v>-2234</v>
      </c>
      <c r="E192" s="33"/>
    </row>
    <row r="193" ht="15.75" hidden="1" customHeight="1">
      <c r="A193" s="29" t="s">
        <v>3086</v>
      </c>
      <c r="B193" s="23">
        <v>153682.4</v>
      </c>
      <c r="C193" s="7">
        <f t="array" ref="C193">SUM(INDIRECT(A169 &amp; " Restia!C:C")) - SUMIFS(INDIRECT(A169 &amp; " Restia!C:C"), INDIRECT(A169 &amp; " Restia!B:B"), "canceled")</f>
        <v>236454</v>
      </c>
      <c r="D193" s="25">
        <f t="shared" si="7"/>
        <v>82771.6</v>
      </c>
      <c r="E193" s="33"/>
    </row>
    <row r="194" ht="15.75" hidden="1" customHeight="1">
      <c r="A194" s="30" t="s">
        <v>3087</v>
      </c>
      <c r="B194" s="34">
        <v>-0.8000000000065484</v>
      </c>
      <c r="C194" s="35">
        <f>sum(C179:C191)-C193</f>
        <v>-15755</v>
      </c>
      <c r="D194" s="36">
        <f t="shared" si="7"/>
        <v>-15754.2</v>
      </c>
      <c r="E194" s="37"/>
    </row>
    <row r="195" ht="15.75" hidden="1" customHeight="1"/>
    <row r="196" ht="15.75" hidden="1" customHeight="1"/>
    <row r="197" ht="15.75" hidden="1" customHeight="1">
      <c r="A197" s="3" t="s">
        <v>3890</v>
      </c>
      <c r="B197" s="4"/>
      <c r="C197" s="4"/>
      <c r="D197" s="4"/>
      <c r="E197" s="5"/>
    </row>
    <row r="198" ht="15.75" hidden="1" customHeight="1">
      <c r="A198" s="8"/>
      <c r="B198" s="9"/>
      <c r="C198" s="9"/>
      <c r="D198" s="9"/>
      <c r="E198" s="10"/>
    </row>
    <row r="199" ht="15.75" hidden="1" customHeight="1">
      <c r="A199" s="3" t="s">
        <v>3061</v>
      </c>
      <c r="B199" s="4"/>
      <c r="C199" s="4"/>
      <c r="D199" s="4"/>
      <c r="E199" s="5"/>
    </row>
    <row r="200" ht="15.75" hidden="1" customHeight="1">
      <c r="A200" s="8"/>
      <c r="B200" s="9"/>
      <c r="C200" s="9"/>
      <c r="D200" s="9"/>
      <c r="E200" s="10"/>
    </row>
    <row r="201" ht="15.75" hidden="1" customHeight="1">
      <c r="A201" s="11">
        <v>45572.0</v>
      </c>
      <c r="B201" s="4"/>
      <c r="C201" s="12" t="s">
        <v>3062</v>
      </c>
      <c r="D201" s="13">
        <v>45578.0</v>
      </c>
      <c r="E201" s="5"/>
    </row>
    <row r="202" ht="15.75" hidden="1" customHeight="1">
      <c r="A202" s="8"/>
      <c r="B202" s="9"/>
      <c r="C202" s="14"/>
      <c r="D202" s="9"/>
      <c r="E202" s="10"/>
    </row>
    <row r="203" ht="15.75" hidden="1" customHeight="1">
      <c r="A203" s="15" t="str">
        <f>CHOOSE(WEEKDAY(A201), "Neděle", "Pondělí", "Úterý", "Středa", "Čtvrtek", "Pátek", "Sobota")</f>
        <v>Pondělí</v>
      </c>
      <c r="B203" s="5"/>
      <c r="C203" s="14"/>
      <c r="D203" s="16" t="str">
        <f>CHOOSE(WEEKDAY(D201), "Neděle", "Pondělí", "Úterý", "Středa", "Čtvrtek", "Pátek", "Sobota")</f>
        <v>Neděle</v>
      </c>
      <c r="E203" s="5"/>
    </row>
    <row r="204" ht="15.75" hidden="1" customHeight="1">
      <c r="A204" s="8"/>
      <c r="B204" s="10"/>
      <c r="C204" s="14"/>
      <c r="D204" s="9"/>
      <c r="E204" s="10"/>
    </row>
    <row r="205" ht="15.75" hidden="1" customHeight="1">
      <c r="A205" s="17" t="s">
        <v>3063</v>
      </c>
      <c r="B205" s="4"/>
      <c r="C205" s="4"/>
      <c r="D205" s="4"/>
      <c r="E205" s="5"/>
    </row>
    <row r="206" ht="15.75" hidden="1" customHeight="1">
      <c r="A206" s="18" t="s">
        <v>3064</v>
      </c>
      <c r="B206" s="19" t="s">
        <v>3065</v>
      </c>
      <c r="C206" s="20" t="s">
        <v>3066</v>
      </c>
      <c r="D206" s="19" t="s">
        <v>3067</v>
      </c>
      <c r="E206" s="21" t="s">
        <v>13</v>
      </c>
    </row>
    <row r="207" ht="15.75" hidden="1" customHeight="1">
      <c r="A207" s="22" t="s">
        <v>3068</v>
      </c>
      <c r="B207" s="23">
        <v>25873.0</v>
      </c>
      <c r="C207" s="24">
        <f>73+300+3500+22000</f>
        <v>25873</v>
      </c>
      <c r="D207" s="25">
        <f t="shared" ref="D207:D222" si="8">C207-B207</f>
        <v>0</v>
      </c>
      <c r="E207" s="33"/>
    </row>
    <row r="208" ht="15.75" hidden="1" customHeight="1">
      <c r="A208" s="22" t="s">
        <v>3069</v>
      </c>
      <c r="B208" s="23">
        <v>6306.0</v>
      </c>
      <c r="C208" s="24">
        <f>666+374+418+1044+582+1441+1781</f>
        <v>6306</v>
      </c>
      <c r="D208" s="25">
        <f t="shared" si="8"/>
        <v>0</v>
      </c>
      <c r="E208" s="33"/>
    </row>
    <row r="209" ht="15.75" hidden="1" customHeight="1">
      <c r="A209" s="22" t="s">
        <v>3070</v>
      </c>
      <c r="B209" s="23">
        <v>0.0</v>
      </c>
      <c r="C209" s="24"/>
      <c r="D209" s="25">
        <f t="shared" si="8"/>
        <v>0</v>
      </c>
      <c r="E209" s="33"/>
    </row>
    <row r="210" ht="15.75" hidden="1" customHeight="1">
      <c r="A210" s="22" t="s">
        <v>3072</v>
      </c>
      <c r="B210" s="23">
        <v>1000.0</v>
      </c>
      <c r="C210" s="24">
        <v>1000.0</v>
      </c>
      <c r="D210" s="25">
        <f t="shared" si="8"/>
        <v>0</v>
      </c>
      <c r="E210" s="33"/>
    </row>
    <row r="211" ht="15.75" hidden="1" customHeight="1">
      <c r="A211" s="27" t="s">
        <v>3074</v>
      </c>
      <c r="B211" s="23">
        <v>0.0</v>
      </c>
      <c r="C211" s="24"/>
      <c r="D211" s="25">
        <f t="shared" si="8"/>
        <v>0</v>
      </c>
      <c r="E211" s="33"/>
    </row>
    <row r="212" ht="15.75" hidden="1" customHeight="1">
      <c r="A212" s="27" t="s">
        <v>3075</v>
      </c>
      <c r="B212" s="23">
        <v>0.0</v>
      </c>
      <c r="C212" s="24"/>
      <c r="D212" s="25">
        <f t="shared" si="8"/>
        <v>0</v>
      </c>
      <c r="E212" s="33"/>
    </row>
    <row r="213" ht="15.75" hidden="1" customHeight="1">
      <c r="A213" s="27" t="s">
        <v>3077</v>
      </c>
      <c r="B213" s="23">
        <v>2118.0</v>
      </c>
      <c r="C213" s="24">
        <v>2118.0</v>
      </c>
      <c r="D213" s="25">
        <f t="shared" si="8"/>
        <v>0</v>
      </c>
      <c r="E213" s="33"/>
    </row>
    <row r="214" ht="15.75" hidden="1" customHeight="1">
      <c r="A214" s="27" t="s">
        <v>3078</v>
      </c>
      <c r="B214" s="23">
        <v>760.0</v>
      </c>
      <c r="C214" s="24">
        <f>480+280</f>
        <v>760</v>
      </c>
      <c r="D214" s="25">
        <f t="shared" si="8"/>
        <v>0</v>
      </c>
      <c r="E214" s="33"/>
    </row>
    <row r="215" ht="15.75" hidden="1" customHeight="1">
      <c r="A215" s="28" t="s">
        <v>3079</v>
      </c>
      <c r="B215" s="23">
        <v>46675.0</v>
      </c>
      <c r="C215" s="23">
        <f t="array" ref="C215">SUMIFS(INDIRECT(A197 &amp; " Restia!C:C"), INDIRECT(A197 &amp; " Restia!A:A"), A215, INDIRECT(A197 &amp; " Restia!B:B"), "&lt;&gt;canceled")</f>
        <v>66298</v>
      </c>
      <c r="D215" s="25">
        <f t="shared" si="8"/>
        <v>19623</v>
      </c>
      <c r="E215" s="33"/>
    </row>
    <row r="216" ht="15.75" hidden="1" customHeight="1">
      <c r="A216" s="28" t="s">
        <v>3080</v>
      </c>
      <c r="B216" s="23">
        <v>19208.0</v>
      </c>
      <c r="C216" s="7">
        <f t="array" ref="C216">SUMIFS( INDIRECT(A197 &amp; " Restia!C:C"), INDIRECT(A197 &amp; " Restia!A:A"), A216, INDIRECT(A197 &amp; " Restia!B:B"), "&lt;&gt;canceled" )</f>
        <v>26926</v>
      </c>
      <c r="D216" s="25">
        <f t="shared" si="8"/>
        <v>7718</v>
      </c>
      <c r="E216" s="33"/>
    </row>
    <row r="217" ht="15.75" hidden="1" customHeight="1">
      <c r="A217" s="28" t="s">
        <v>3081</v>
      </c>
      <c r="B217" s="23">
        <v>51649.0</v>
      </c>
      <c r="C217" s="7">
        <f t="array" ref="C217">SUMIFS( INDIRECT(A197 &amp; " Restia!C:C"), INDIRECT(A197 &amp; " Restia!A:A"), "damejidlo", INDIRECT(A197 &amp; " Restia!G:G"), "online", INDIRECT(A197 &amp; " Restia!B:B"), "&lt;&gt;canceled" )</f>
        <v>54591</v>
      </c>
      <c r="D217" s="25">
        <f t="shared" si="8"/>
        <v>2942</v>
      </c>
      <c r="E217" s="33"/>
    </row>
    <row r="218" ht="15.75" hidden="1" customHeight="1">
      <c r="A218" s="28" t="s">
        <v>3082</v>
      </c>
      <c r="B218" s="23">
        <v>28950.6</v>
      </c>
      <c r="C218" s="7">
        <f t="array" ref="C218">SUMIFS( INDIRECT(A197 &amp; " Restia!C:C"), INDIRECT(A197 &amp; " Restia!A:A"), "generic", INDIRECT(A197 &amp; " Restia!G:G"), "online", INDIRECT(A197 &amp; " Restia!B:B"), "&lt;&gt;canceled" )</f>
        <v>50703</v>
      </c>
      <c r="D218" s="25">
        <f t="shared" si="8"/>
        <v>21752.4</v>
      </c>
      <c r="E218" s="33"/>
    </row>
    <row r="219" ht="15.75" hidden="1" customHeight="1">
      <c r="A219" s="28" t="s">
        <v>3084</v>
      </c>
      <c r="B219" s="23">
        <v>831.0</v>
      </c>
      <c r="C219" s="7">
        <f t="array" ref="C219">SUMIFS( INDIRECT(A197 &amp; " Restia!C:C"), INDIRECT(A197 &amp; " Restia!E:E"), "wolt kurýr", INDIRECT(A197 &amp; " Restia!A:A"), "&lt;&gt;wolt", INDIRECT(A197 &amp; " Restia!G:G"), "cash", INDIRECT(A197 &amp; " Restia!B:B"), "&lt;&gt;canceled" )</f>
        <v>856</v>
      </c>
      <c r="D219" s="25">
        <f t="shared" si="8"/>
        <v>25</v>
      </c>
      <c r="E219" s="33"/>
    </row>
    <row r="220" ht="15.75" hidden="1" customHeight="1">
      <c r="A220" s="28" t="s">
        <v>3085</v>
      </c>
      <c r="B220" s="23">
        <v>16528.0</v>
      </c>
      <c r="C220" s="7">
        <f t="array" ref="C220">SUMIFS( INDIRECT(A197 &amp; " Restia!C:C"), INDIRECT(A197 &amp; " Restia!A:A"), "damejidlo", INDIRECT(A197 &amp; " Restia!G:G"), "cash", INDIRECT(A197 &amp; " Restia!B:B"), "&lt;&gt;canceled")</f>
        <v>6970</v>
      </c>
      <c r="D220" s="25">
        <f t="shared" si="8"/>
        <v>-9558</v>
      </c>
      <c r="E220" s="33"/>
    </row>
    <row r="221" ht="15.75" hidden="1" customHeight="1">
      <c r="A221" s="29" t="s">
        <v>3086</v>
      </c>
      <c r="B221" s="23">
        <v>183370.00000000003</v>
      </c>
      <c r="C221" s="7">
        <f t="array" ref="C221">SUM(INDIRECT(A197 &amp; " Restia!C:C")) - SUMIFS(INDIRECT(A197 &amp; " Restia!C:C"), INDIRECT(A197 &amp; " Restia!B:B"), "canceled")</f>
        <v>236454</v>
      </c>
      <c r="D221" s="25">
        <f t="shared" si="8"/>
        <v>53084</v>
      </c>
      <c r="E221" s="33"/>
    </row>
    <row r="222" ht="15.75" hidden="1" customHeight="1">
      <c r="A222" s="30" t="s">
        <v>3087</v>
      </c>
      <c r="B222" s="34">
        <v>0.5999999999876309</v>
      </c>
      <c r="C222" s="35">
        <f>sum(C207:C219)-C221</f>
        <v>-1023</v>
      </c>
      <c r="D222" s="36">
        <f t="shared" si="8"/>
        <v>-1023.6</v>
      </c>
      <c r="E222" s="37"/>
    </row>
    <row r="223" ht="15.75" hidden="1" customHeight="1"/>
    <row r="224" ht="15.75" hidden="1" customHeight="1"/>
    <row r="225" ht="15.75" hidden="1" customHeight="1">
      <c r="A225" s="3" t="s">
        <v>3890</v>
      </c>
      <c r="B225" s="4"/>
      <c r="C225" s="4"/>
      <c r="D225" s="4"/>
      <c r="E225" s="5"/>
    </row>
    <row r="226" ht="15.75" hidden="1" customHeight="1">
      <c r="A226" s="8"/>
      <c r="B226" s="9"/>
      <c r="C226" s="9"/>
      <c r="D226" s="9"/>
      <c r="E226" s="10"/>
    </row>
    <row r="227" ht="15.75" hidden="1" customHeight="1">
      <c r="A227" s="3" t="s">
        <v>3061</v>
      </c>
      <c r="B227" s="4"/>
      <c r="C227" s="4"/>
      <c r="D227" s="4"/>
      <c r="E227" s="5"/>
    </row>
    <row r="228" ht="15.75" hidden="1" customHeight="1">
      <c r="A228" s="8"/>
      <c r="B228" s="9"/>
      <c r="C228" s="9"/>
      <c r="D228" s="9"/>
      <c r="E228" s="10"/>
    </row>
    <row r="229" ht="15.75" hidden="1" customHeight="1">
      <c r="A229" s="11">
        <v>45579.0</v>
      </c>
      <c r="B229" s="4"/>
      <c r="C229" s="12" t="s">
        <v>3062</v>
      </c>
      <c r="D229" s="13">
        <v>45585.0</v>
      </c>
      <c r="E229" s="5"/>
    </row>
    <row r="230" ht="15.75" hidden="1" customHeight="1">
      <c r="A230" s="8"/>
      <c r="B230" s="9"/>
      <c r="C230" s="14"/>
      <c r="D230" s="9"/>
      <c r="E230" s="10"/>
    </row>
    <row r="231" ht="15.75" hidden="1" customHeight="1">
      <c r="A231" s="15" t="str">
        <f>CHOOSE(WEEKDAY(A229), "Neděle", "Pondělí", "Úterý", "Středa", "Čtvrtek", "Pátek", "Sobota")</f>
        <v>Pondělí</v>
      </c>
      <c r="B231" s="5"/>
      <c r="C231" s="14"/>
      <c r="D231" s="16" t="str">
        <f>CHOOSE(WEEKDAY(D229), "Neděle", "Pondělí", "Úterý", "Středa", "Čtvrtek", "Pátek", "Sobota")</f>
        <v>Neděle</v>
      </c>
      <c r="E231" s="5"/>
    </row>
    <row r="232" ht="15.75" hidden="1" customHeight="1">
      <c r="A232" s="8"/>
      <c r="B232" s="10"/>
      <c r="C232" s="14"/>
      <c r="D232" s="9"/>
      <c r="E232" s="10"/>
    </row>
    <row r="233" ht="15.75" hidden="1" customHeight="1">
      <c r="A233" s="17" t="s">
        <v>3063</v>
      </c>
      <c r="B233" s="4"/>
      <c r="C233" s="4"/>
      <c r="D233" s="4"/>
      <c r="E233" s="5"/>
    </row>
    <row r="234" ht="15.75" hidden="1" customHeight="1">
      <c r="A234" s="18" t="s">
        <v>3064</v>
      </c>
      <c r="B234" s="19" t="s">
        <v>3065</v>
      </c>
      <c r="C234" s="20" t="s">
        <v>3066</v>
      </c>
      <c r="D234" s="19" t="s">
        <v>3067</v>
      </c>
      <c r="E234" s="21" t="s">
        <v>13</v>
      </c>
    </row>
    <row r="235" ht="15.75" hidden="1" customHeight="1">
      <c r="A235" s="22" t="s">
        <v>3068</v>
      </c>
      <c r="B235" s="23">
        <v>21335.0</v>
      </c>
      <c r="C235" s="24">
        <f>1800+9500+10000</f>
        <v>21300</v>
      </c>
      <c r="D235" s="25">
        <f t="shared" ref="D235:D250" si="9">C235-B235</f>
        <v>-35</v>
      </c>
      <c r="E235" s="33"/>
    </row>
    <row r="236" ht="15.75" hidden="1" customHeight="1">
      <c r="A236" s="22" t="s">
        <v>3069</v>
      </c>
      <c r="B236" s="23">
        <v>7764.0</v>
      </c>
      <c r="C236" s="24">
        <f>355+1354+334+1102+2396+1160+1063</f>
        <v>7764</v>
      </c>
      <c r="D236" s="25">
        <f t="shared" si="9"/>
        <v>0</v>
      </c>
      <c r="E236" s="33"/>
    </row>
    <row r="237" ht="15.75" hidden="1" customHeight="1">
      <c r="A237" s="22" t="s">
        <v>3070</v>
      </c>
      <c r="B237" s="23">
        <v>0.0</v>
      </c>
      <c r="C237" s="24"/>
      <c r="D237" s="25">
        <f t="shared" si="9"/>
        <v>0</v>
      </c>
      <c r="E237" s="33"/>
    </row>
    <row r="238" ht="15.75" hidden="1" customHeight="1">
      <c r="A238" s="22" t="s">
        <v>3072</v>
      </c>
      <c r="B238" s="23">
        <v>801.0</v>
      </c>
      <c r="C238" s="24">
        <v>801.0</v>
      </c>
      <c r="D238" s="25">
        <f t="shared" si="9"/>
        <v>0</v>
      </c>
      <c r="E238" s="33"/>
    </row>
    <row r="239" ht="15.75" hidden="1" customHeight="1">
      <c r="A239" s="27" t="s">
        <v>3074</v>
      </c>
      <c r="B239" s="23">
        <v>0.0</v>
      </c>
      <c r="C239" s="24"/>
      <c r="D239" s="25">
        <f t="shared" si="9"/>
        <v>0</v>
      </c>
      <c r="E239" s="33"/>
    </row>
    <row r="240" ht="15.75" hidden="1" customHeight="1">
      <c r="A240" s="27" t="s">
        <v>3075</v>
      </c>
      <c r="B240" s="23">
        <v>0.0</v>
      </c>
      <c r="C240" s="24"/>
      <c r="D240" s="25">
        <f t="shared" si="9"/>
        <v>0</v>
      </c>
      <c r="E240" s="33"/>
    </row>
    <row r="241" ht="15.75" hidden="1" customHeight="1">
      <c r="A241" s="27" t="s">
        <v>3077</v>
      </c>
      <c r="B241" s="23">
        <v>808.0</v>
      </c>
      <c r="C241" s="24">
        <v>808.0</v>
      </c>
      <c r="D241" s="25">
        <f t="shared" si="9"/>
        <v>0</v>
      </c>
      <c r="E241" s="33"/>
    </row>
    <row r="242" ht="15.75" hidden="1" customHeight="1">
      <c r="A242" s="27" t="s">
        <v>3078</v>
      </c>
      <c r="B242" s="23">
        <v>640.0</v>
      </c>
      <c r="C242" s="24">
        <f>240+120+280</f>
        <v>640</v>
      </c>
      <c r="D242" s="25">
        <f t="shared" si="9"/>
        <v>0</v>
      </c>
      <c r="E242" s="33"/>
    </row>
    <row r="243" ht="15.75" hidden="1" customHeight="1">
      <c r="A243" s="28" t="s">
        <v>3079</v>
      </c>
      <c r="B243" s="23">
        <v>45442.0</v>
      </c>
      <c r="C243" s="23">
        <f t="array" ref="C243">SUMIFS(INDIRECT(A225 &amp; " Restia!C:C"), INDIRECT(A225 &amp; " Restia!A:A"), A243, INDIRECT(A225 &amp; " Restia!B:B"), "&lt;&gt;canceled")</f>
        <v>66298</v>
      </c>
      <c r="D243" s="25">
        <f t="shared" si="9"/>
        <v>20856</v>
      </c>
      <c r="E243" s="33"/>
    </row>
    <row r="244" ht="15.75" hidden="1" customHeight="1">
      <c r="A244" s="28" t="s">
        <v>3080</v>
      </c>
      <c r="B244" s="23">
        <v>20420.0</v>
      </c>
      <c r="C244" s="7">
        <f t="array" ref="C244">SUMIFS( INDIRECT(A225 &amp; " Restia!C:C"), INDIRECT(A225 &amp; " Restia!A:A"), A244, INDIRECT(A225 &amp; " Restia!B:B"), "&lt;&gt;canceled" )</f>
        <v>26926</v>
      </c>
      <c r="D244" s="25">
        <f t="shared" si="9"/>
        <v>6506</v>
      </c>
      <c r="E244" s="33"/>
    </row>
    <row r="245" ht="15.75" hidden="1" customHeight="1">
      <c r="A245" s="28" t="s">
        <v>3081</v>
      </c>
      <c r="B245" s="23">
        <v>56679.0</v>
      </c>
      <c r="C245" s="7">
        <f t="array" ref="C245">SUMIFS( INDIRECT(A225 &amp; " Restia!C:C"), INDIRECT(A225 &amp; " Restia!A:A"), "damejidlo", INDIRECT(A225 &amp; " Restia!G:G"), "online", INDIRECT(A225 &amp; " Restia!B:B"), "&lt;&gt;canceled" )</f>
        <v>54591</v>
      </c>
      <c r="D245" s="25">
        <f t="shared" si="9"/>
        <v>-2088</v>
      </c>
      <c r="E245" s="33"/>
    </row>
    <row r="246" ht="15.75" hidden="1" customHeight="1">
      <c r="A246" s="28" t="s">
        <v>3082</v>
      </c>
      <c r="B246" s="23">
        <v>31253.6</v>
      </c>
      <c r="C246" s="7">
        <f t="array" ref="C246">SUMIFS( INDIRECT(A225 &amp; " Restia!C:C"), INDIRECT(A225 &amp; " Restia!A:A"), "generic", INDIRECT(A225 &amp; " Restia!G:G"), "online", INDIRECT(A225 &amp; " Restia!B:B"), "&lt;&gt;canceled" )</f>
        <v>50703</v>
      </c>
      <c r="D246" s="25">
        <f t="shared" si="9"/>
        <v>19449.4</v>
      </c>
      <c r="E246" s="33"/>
    </row>
    <row r="247" ht="15.75" hidden="1" customHeight="1">
      <c r="A247" s="28" t="s">
        <v>3084</v>
      </c>
      <c r="B247" s="23">
        <v>1864.0</v>
      </c>
      <c r="C247" s="7">
        <f t="array" ref="C247">SUMIFS( INDIRECT(A225 &amp; " Restia!C:C"), INDIRECT(A225 &amp; " Restia!E:E"), "wolt kurýr", INDIRECT(A225 &amp; " Restia!A:A"), "&lt;&gt;wolt", INDIRECT(A225 &amp; " Restia!G:G"), "cash", INDIRECT(A225 &amp; " Restia!B:B"), "&lt;&gt;canceled" )</f>
        <v>856</v>
      </c>
      <c r="D247" s="25">
        <f t="shared" si="9"/>
        <v>-1008</v>
      </c>
      <c r="E247" s="33"/>
    </row>
    <row r="248" ht="15.75" hidden="1" customHeight="1">
      <c r="A248" s="28" t="s">
        <v>3085</v>
      </c>
      <c r="B248" s="23">
        <v>11335.0</v>
      </c>
      <c r="C248" s="7">
        <f t="array" ref="C248">SUMIFS( INDIRECT(A225 &amp; " Restia!C:C"), INDIRECT(A225 &amp; " Restia!A:A"), "damejidlo", INDIRECT(A225 &amp; " Restia!G:G"), "cash", INDIRECT(A225 &amp; " Restia!B:B"), "&lt;&gt;canceled")</f>
        <v>6970</v>
      </c>
      <c r="D248" s="25">
        <f t="shared" si="9"/>
        <v>-4365</v>
      </c>
      <c r="E248" s="33"/>
    </row>
    <row r="249" ht="15.75" hidden="1" customHeight="1">
      <c r="A249" s="29" t="s">
        <v>3086</v>
      </c>
      <c r="B249" s="23">
        <v>187003.1</v>
      </c>
      <c r="C249" s="7">
        <f t="array" ref="C249">SUM(INDIRECT(A225 &amp; " Restia!C:C")) - SUMIFS(INDIRECT(A225 &amp; " Restia!C:C"), INDIRECT(A225 &amp; " Restia!B:B"), "canceled")</f>
        <v>236454</v>
      </c>
      <c r="D249" s="25">
        <f t="shared" si="9"/>
        <v>49450.9</v>
      </c>
      <c r="E249" s="33"/>
    </row>
    <row r="250" ht="15.75" hidden="1" customHeight="1">
      <c r="A250" s="30" t="s">
        <v>3087</v>
      </c>
      <c r="B250" s="34">
        <v>3.5</v>
      </c>
      <c r="C250" s="35">
        <f>sum(C235:C247)-C249</f>
        <v>-5767</v>
      </c>
      <c r="D250" s="36">
        <f t="shared" si="9"/>
        <v>-5770.5</v>
      </c>
      <c r="E250" s="37"/>
    </row>
    <row r="251" ht="15.75" hidden="1" customHeight="1"/>
    <row r="252" ht="15.75" hidden="1" customHeight="1"/>
    <row r="253" ht="15.75" hidden="1" customHeight="1">
      <c r="A253" s="3" t="s">
        <v>3890</v>
      </c>
      <c r="B253" s="4"/>
      <c r="C253" s="4"/>
      <c r="D253" s="4"/>
      <c r="E253" s="5"/>
    </row>
    <row r="254" ht="15.75" hidden="1" customHeight="1">
      <c r="A254" s="8"/>
      <c r="B254" s="9"/>
      <c r="C254" s="9"/>
      <c r="D254" s="9"/>
      <c r="E254" s="10"/>
    </row>
    <row r="255" ht="15.75" hidden="1" customHeight="1">
      <c r="A255" s="3" t="s">
        <v>3061</v>
      </c>
      <c r="B255" s="4"/>
      <c r="C255" s="4"/>
      <c r="D255" s="4"/>
      <c r="E255" s="5"/>
    </row>
    <row r="256" ht="15.75" hidden="1" customHeight="1">
      <c r="A256" s="8"/>
      <c r="B256" s="9"/>
      <c r="C256" s="9"/>
      <c r="D256" s="9"/>
      <c r="E256" s="10"/>
    </row>
    <row r="257" ht="15.75" hidden="1" customHeight="1">
      <c r="A257" s="11">
        <v>45586.0</v>
      </c>
      <c r="B257" s="4"/>
      <c r="C257" s="12" t="s">
        <v>3062</v>
      </c>
      <c r="D257" s="13">
        <v>45592.0</v>
      </c>
      <c r="E257" s="5"/>
    </row>
    <row r="258" ht="15.75" hidden="1" customHeight="1">
      <c r="A258" s="8"/>
      <c r="B258" s="9"/>
      <c r="C258" s="14"/>
      <c r="D258" s="9"/>
      <c r="E258" s="10"/>
    </row>
    <row r="259" ht="15.75" hidden="1" customHeight="1">
      <c r="A259" s="15" t="str">
        <f>CHOOSE(WEEKDAY(A257), "Neděle", "Pondělí", "Úterý", "Středa", "Čtvrtek", "Pátek", "Sobota")</f>
        <v>Pondělí</v>
      </c>
      <c r="B259" s="5"/>
      <c r="C259" s="14"/>
      <c r="D259" s="16" t="str">
        <f>CHOOSE(WEEKDAY(D257), "Neděle", "Pondělí", "Úterý", "Středa", "Čtvrtek", "Pátek", "Sobota")</f>
        <v>Neděle</v>
      </c>
      <c r="E259" s="5"/>
    </row>
    <row r="260" ht="15.75" hidden="1" customHeight="1">
      <c r="A260" s="8"/>
      <c r="B260" s="10"/>
      <c r="C260" s="14"/>
      <c r="D260" s="9"/>
      <c r="E260" s="10"/>
    </row>
    <row r="261" ht="15.75" hidden="1" customHeight="1">
      <c r="A261" s="17" t="s">
        <v>3063</v>
      </c>
      <c r="B261" s="4"/>
      <c r="C261" s="4"/>
      <c r="D261" s="4"/>
      <c r="E261" s="5"/>
    </row>
    <row r="262" ht="15.75" hidden="1" customHeight="1">
      <c r="A262" s="18" t="s">
        <v>3064</v>
      </c>
      <c r="B262" s="19" t="s">
        <v>3065</v>
      </c>
      <c r="C262" s="20" t="s">
        <v>3066</v>
      </c>
      <c r="D262" s="19" t="s">
        <v>3067</v>
      </c>
      <c r="E262" s="21" t="s">
        <v>13</v>
      </c>
    </row>
    <row r="263" ht="15.75" hidden="1" customHeight="1">
      <c r="A263" s="22" t="s">
        <v>3068</v>
      </c>
      <c r="B263" s="23">
        <v>15189.0</v>
      </c>
      <c r="C263" s="24">
        <f>89+100+15000</f>
        <v>15189</v>
      </c>
      <c r="D263" s="25">
        <f t="shared" ref="D263:D278" si="10">C263-B263</f>
        <v>0</v>
      </c>
      <c r="E263" s="33"/>
    </row>
    <row r="264" ht="15.75" hidden="1" customHeight="1">
      <c r="A264" s="22" t="s">
        <v>3069</v>
      </c>
      <c r="B264" s="23">
        <v>5868.0</v>
      </c>
      <c r="C264" s="24">
        <v>5868.0</v>
      </c>
      <c r="D264" s="25">
        <f t="shared" si="10"/>
        <v>0</v>
      </c>
      <c r="E264" s="33"/>
    </row>
    <row r="265" ht="15.75" hidden="1" customHeight="1">
      <c r="A265" s="22" t="s">
        <v>3070</v>
      </c>
      <c r="B265" s="23">
        <v>0.0</v>
      </c>
      <c r="C265" s="24"/>
      <c r="D265" s="25">
        <f t="shared" si="10"/>
        <v>0</v>
      </c>
      <c r="E265" s="33"/>
    </row>
    <row r="266" ht="15.75" hidden="1" customHeight="1">
      <c r="A266" s="22" t="s">
        <v>3072</v>
      </c>
      <c r="B266" s="23">
        <v>500.0</v>
      </c>
      <c r="C266" s="24">
        <v>500.0</v>
      </c>
      <c r="D266" s="25">
        <f t="shared" si="10"/>
        <v>0</v>
      </c>
      <c r="E266" s="33"/>
    </row>
    <row r="267" ht="15.75" hidden="1" customHeight="1">
      <c r="A267" s="27" t="s">
        <v>3074</v>
      </c>
      <c r="B267" s="23">
        <v>0.0</v>
      </c>
      <c r="C267" s="24"/>
      <c r="D267" s="25">
        <f t="shared" si="10"/>
        <v>0</v>
      </c>
      <c r="E267" s="33"/>
    </row>
    <row r="268" ht="15.75" hidden="1" customHeight="1">
      <c r="A268" s="27" t="s">
        <v>3075</v>
      </c>
      <c r="B268" s="23">
        <v>0.0</v>
      </c>
      <c r="C268" s="24"/>
      <c r="D268" s="25">
        <f t="shared" si="10"/>
        <v>0</v>
      </c>
      <c r="E268" s="33"/>
    </row>
    <row r="269" ht="15.75" hidden="1" customHeight="1">
      <c r="A269" s="27" t="s">
        <v>3077</v>
      </c>
      <c r="B269" s="23">
        <v>2100.0</v>
      </c>
      <c r="C269" s="24">
        <v>2100.0</v>
      </c>
      <c r="D269" s="25">
        <f t="shared" si="10"/>
        <v>0</v>
      </c>
      <c r="E269" s="33"/>
    </row>
    <row r="270" ht="15.75" hidden="1" customHeight="1">
      <c r="A270" s="27" t="s">
        <v>3078</v>
      </c>
      <c r="B270" s="23">
        <v>1040.0</v>
      </c>
      <c r="C270" s="24">
        <f>120+40+240+280+40+320</f>
        <v>1040</v>
      </c>
      <c r="D270" s="25">
        <f t="shared" si="10"/>
        <v>0</v>
      </c>
      <c r="E270" s="33"/>
    </row>
    <row r="271" ht="15.75" hidden="1" customHeight="1">
      <c r="A271" s="28" t="s">
        <v>3079</v>
      </c>
      <c r="B271" s="23">
        <v>42549.0</v>
      </c>
      <c r="C271" s="23">
        <v>25341.0</v>
      </c>
      <c r="D271" s="25">
        <f t="shared" si="10"/>
        <v>-17208</v>
      </c>
      <c r="E271" s="33"/>
    </row>
    <row r="272" ht="15.75" hidden="1" customHeight="1">
      <c r="A272" s="28" t="s">
        <v>3080</v>
      </c>
      <c r="B272" s="23">
        <v>22631.0</v>
      </c>
      <c r="C272" s="7">
        <v>10608.0</v>
      </c>
      <c r="D272" s="25">
        <f t="shared" si="10"/>
        <v>-12023</v>
      </c>
      <c r="E272" s="33"/>
    </row>
    <row r="273" ht="15.75" hidden="1" customHeight="1">
      <c r="A273" s="28" t="s">
        <v>3081</v>
      </c>
      <c r="B273" s="23">
        <v>50203.0</v>
      </c>
      <c r="C273" s="7">
        <v>23170.0</v>
      </c>
      <c r="D273" s="25">
        <f t="shared" si="10"/>
        <v>-27033</v>
      </c>
      <c r="E273" s="33"/>
    </row>
    <row r="274" ht="15.75" hidden="1" customHeight="1">
      <c r="A274" s="28" t="s">
        <v>3082</v>
      </c>
      <c r="B274" s="23">
        <v>20636.0</v>
      </c>
      <c r="C274" s="7">
        <v>14365.0</v>
      </c>
      <c r="D274" s="25">
        <f t="shared" si="10"/>
        <v>-6271</v>
      </c>
      <c r="E274" s="33"/>
    </row>
    <row r="275" ht="15.75" hidden="1" customHeight="1">
      <c r="A275" s="28" t="s">
        <v>3084</v>
      </c>
      <c r="B275" s="23">
        <v>1149.0</v>
      </c>
      <c r="C275" s="7">
        <v>1415.0</v>
      </c>
      <c r="D275" s="25">
        <f t="shared" si="10"/>
        <v>266</v>
      </c>
      <c r="E275" s="33"/>
    </row>
    <row r="276" ht="15.75" hidden="1" customHeight="1">
      <c r="A276" s="28" t="s">
        <v>3085</v>
      </c>
      <c r="B276" s="23">
        <v>11126.0</v>
      </c>
      <c r="C276" s="7">
        <v>6930.0</v>
      </c>
      <c r="D276" s="25">
        <f t="shared" si="10"/>
        <v>-4196</v>
      </c>
      <c r="E276" s="33"/>
    </row>
    <row r="277" ht="15.75" hidden="1" customHeight="1">
      <c r="A277" s="29" t="s">
        <v>3086</v>
      </c>
      <c r="B277" s="23">
        <v>161803.0</v>
      </c>
      <c r="C277" s="7">
        <v>91991.0</v>
      </c>
      <c r="D277" s="25">
        <f t="shared" si="10"/>
        <v>-69812</v>
      </c>
      <c r="E277" s="33"/>
    </row>
    <row r="278" ht="15.75" hidden="1" customHeight="1">
      <c r="A278" s="30" t="s">
        <v>3087</v>
      </c>
      <c r="B278" s="34">
        <v>62.0</v>
      </c>
      <c r="C278" s="35">
        <f>sum(C263:C275)-C277</f>
        <v>7605</v>
      </c>
      <c r="D278" s="36">
        <f t="shared" si="10"/>
        <v>7543</v>
      </c>
      <c r="E278" s="37"/>
    </row>
    <row r="279" ht="15.75" hidden="1" customHeight="1"/>
    <row r="280" ht="15.75" hidden="1" customHeight="1"/>
    <row r="281" ht="15.75" hidden="1" customHeight="1">
      <c r="A281" s="3" t="s">
        <v>3890</v>
      </c>
      <c r="B281" s="4"/>
      <c r="C281" s="4"/>
      <c r="D281" s="4"/>
      <c r="E281" s="5"/>
    </row>
    <row r="282" ht="15.75" hidden="1" customHeight="1">
      <c r="A282" s="8"/>
      <c r="B282" s="9"/>
      <c r="C282" s="9"/>
      <c r="D282" s="9"/>
      <c r="E282" s="10"/>
    </row>
    <row r="283" ht="15.75" hidden="1" customHeight="1">
      <c r="A283" s="3" t="s">
        <v>3061</v>
      </c>
      <c r="B283" s="4"/>
      <c r="C283" s="4"/>
      <c r="D283" s="4"/>
      <c r="E283" s="5"/>
    </row>
    <row r="284" ht="15.75" hidden="1" customHeight="1">
      <c r="A284" s="8"/>
      <c r="B284" s="9"/>
      <c r="C284" s="9"/>
      <c r="D284" s="9"/>
      <c r="E284" s="10"/>
    </row>
    <row r="285" ht="15.75" hidden="1" customHeight="1">
      <c r="A285" s="11">
        <v>45593.0</v>
      </c>
      <c r="B285" s="4"/>
      <c r="C285" s="12" t="s">
        <v>3062</v>
      </c>
      <c r="D285" s="13">
        <v>45596.0</v>
      </c>
      <c r="E285" s="5"/>
    </row>
    <row r="286" ht="15.75" hidden="1" customHeight="1">
      <c r="A286" s="8"/>
      <c r="B286" s="9"/>
      <c r="C286" s="14"/>
      <c r="D286" s="9"/>
      <c r="E286" s="10"/>
    </row>
    <row r="287" ht="15.75" hidden="1" customHeight="1">
      <c r="A287" s="44" t="s">
        <v>3898</v>
      </c>
      <c r="B287" s="5"/>
      <c r="C287" s="14"/>
      <c r="D287" s="45" t="s">
        <v>3913</v>
      </c>
      <c r="E287" s="5"/>
    </row>
    <row r="288" ht="15.75" hidden="1" customHeight="1">
      <c r="A288" s="8"/>
      <c r="B288" s="10"/>
      <c r="C288" s="14"/>
      <c r="D288" s="9"/>
      <c r="E288" s="10"/>
    </row>
    <row r="289" ht="15.75" hidden="1" customHeight="1">
      <c r="A289" s="17" t="s">
        <v>3063</v>
      </c>
      <c r="B289" s="4"/>
      <c r="C289" s="4"/>
      <c r="D289" s="4"/>
      <c r="E289" s="5"/>
    </row>
    <row r="290" ht="15.75" hidden="1" customHeight="1">
      <c r="A290" s="18" t="s">
        <v>3064</v>
      </c>
      <c r="B290" s="19" t="s">
        <v>3065</v>
      </c>
      <c r="C290" s="20" t="s">
        <v>3066</v>
      </c>
      <c r="D290" s="19" t="s">
        <v>3067</v>
      </c>
      <c r="E290" s="21" t="s">
        <v>13</v>
      </c>
    </row>
    <row r="291" ht="15.75" hidden="1" customHeight="1">
      <c r="A291" s="22" t="s">
        <v>3068</v>
      </c>
      <c r="B291" s="23">
        <v>13921.0</v>
      </c>
      <c r="C291" s="24">
        <v>13921.0</v>
      </c>
      <c r="D291" s="25">
        <v>0.0</v>
      </c>
      <c r="E291" s="33"/>
    </row>
    <row r="292" ht="15.75" hidden="1" customHeight="1">
      <c r="A292" s="22" t="s">
        <v>3069</v>
      </c>
      <c r="B292" s="23">
        <v>2571.0</v>
      </c>
      <c r="C292" s="24">
        <v>2571.0</v>
      </c>
      <c r="D292" s="25">
        <v>0.0</v>
      </c>
      <c r="E292" s="33"/>
    </row>
    <row r="293" ht="15.75" hidden="1" customHeight="1">
      <c r="A293" s="22" t="s">
        <v>3070</v>
      </c>
      <c r="B293" s="23">
        <v>0.0</v>
      </c>
      <c r="C293" s="24"/>
      <c r="D293" s="25">
        <v>0.0</v>
      </c>
      <c r="E293" s="33"/>
    </row>
    <row r="294" ht="15.75" hidden="1" customHeight="1">
      <c r="A294" s="22" t="s">
        <v>3072</v>
      </c>
      <c r="B294" s="23">
        <v>0.0</v>
      </c>
      <c r="C294" s="24"/>
      <c r="D294" s="25">
        <v>0.0</v>
      </c>
      <c r="E294" s="33"/>
    </row>
    <row r="295" ht="15.75" hidden="1" customHeight="1">
      <c r="A295" s="27" t="s">
        <v>3074</v>
      </c>
      <c r="B295" s="23">
        <v>0.0</v>
      </c>
      <c r="C295" s="24"/>
      <c r="D295" s="25">
        <v>0.0</v>
      </c>
      <c r="E295" s="33"/>
    </row>
    <row r="296" ht="15.75" hidden="1" customHeight="1">
      <c r="A296" s="27" t="s">
        <v>3075</v>
      </c>
      <c r="B296" s="23">
        <v>0.0</v>
      </c>
      <c r="C296" s="24"/>
      <c r="D296" s="25">
        <v>0.0</v>
      </c>
      <c r="E296" s="33"/>
    </row>
    <row r="297" ht="15.75" hidden="1" customHeight="1">
      <c r="A297" s="27" t="s">
        <v>3077</v>
      </c>
      <c r="B297" s="23">
        <v>0.0</v>
      </c>
      <c r="C297" s="24"/>
      <c r="D297" s="25">
        <v>0.0</v>
      </c>
      <c r="E297" s="33"/>
    </row>
    <row r="298" ht="15.75" hidden="1" customHeight="1">
      <c r="A298" s="27" t="s">
        <v>3078</v>
      </c>
      <c r="B298" s="23">
        <v>600.0</v>
      </c>
      <c r="C298" s="24">
        <v>600.0</v>
      </c>
      <c r="D298" s="25">
        <v>0.0</v>
      </c>
      <c r="E298" s="33"/>
    </row>
    <row r="299" ht="15.75" hidden="1" customHeight="1">
      <c r="A299" s="28" t="s">
        <v>3079</v>
      </c>
      <c r="B299" s="23">
        <v>25341.0</v>
      </c>
      <c r="C299" s="23">
        <v>25341.0</v>
      </c>
      <c r="D299" s="25">
        <v>0.0</v>
      </c>
      <c r="E299" s="33"/>
    </row>
    <row r="300" ht="15.75" hidden="1" customHeight="1">
      <c r="A300" s="28" t="s">
        <v>3080</v>
      </c>
      <c r="B300" s="23">
        <v>10608.0</v>
      </c>
      <c r="C300" s="7">
        <v>10608.0</v>
      </c>
      <c r="D300" s="25">
        <v>0.0</v>
      </c>
      <c r="E300" s="33"/>
    </row>
    <row r="301" ht="15.75" hidden="1" customHeight="1">
      <c r="A301" s="28" t="s">
        <v>3081</v>
      </c>
      <c r="B301" s="23">
        <v>23170.0</v>
      </c>
      <c r="C301" s="7">
        <v>23170.0</v>
      </c>
      <c r="D301" s="25">
        <v>0.0</v>
      </c>
      <c r="E301" s="33"/>
    </row>
    <row r="302" ht="15.75" hidden="1" customHeight="1">
      <c r="A302" s="28" t="s">
        <v>3082</v>
      </c>
      <c r="B302" s="23">
        <v>14365.0</v>
      </c>
      <c r="C302" s="7">
        <v>14365.0</v>
      </c>
      <c r="D302" s="25">
        <v>0.0</v>
      </c>
      <c r="E302" s="33"/>
    </row>
    <row r="303" ht="15.75" hidden="1" customHeight="1">
      <c r="A303" s="28" t="s">
        <v>3084</v>
      </c>
      <c r="B303" s="23">
        <v>1415.0</v>
      </c>
      <c r="C303" s="7">
        <v>1415.0</v>
      </c>
      <c r="D303" s="25">
        <v>0.0</v>
      </c>
      <c r="E303" s="33"/>
    </row>
    <row r="304" ht="15.75" hidden="1" customHeight="1">
      <c r="A304" s="28" t="s">
        <v>3085</v>
      </c>
      <c r="B304" s="23">
        <v>6930.0</v>
      </c>
      <c r="C304" s="7">
        <v>6930.0</v>
      </c>
      <c r="D304" s="25">
        <v>0.0</v>
      </c>
      <c r="E304" s="33"/>
    </row>
    <row r="305" ht="15.75" hidden="1" customHeight="1">
      <c r="A305" s="29" t="s">
        <v>3086</v>
      </c>
      <c r="B305" s="23">
        <v>91991.0</v>
      </c>
      <c r="C305" s="7">
        <v>91991.0</v>
      </c>
      <c r="D305" s="25">
        <v>0.0</v>
      </c>
      <c r="E305" s="33"/>
    </row>
    <row r="306" ht="15.75" hidden="1" customHeight="1">
      <c r="A306" s="30" t="s">
        <v>3087</v>
      </c>
      <c r="B306" s="34">
        <v>0.0</v>
      </c>
      <c r="C306" s="35">
        <v>0.0</v>
      </c>
      <c r="D306" s="49">
        <v>0.0</v>
      </c>
      <c r="E306" s="37"/>
    </row>
    <row r="307" ht="15.75" hidden="1" customHeight="1"/>
    <row r="308" ht="15.75" hidden="1" customHeight="1"/>
    <row r="309" ht="15.75" hidden="1" customHeight="1">
      <c r="A309" s="3" t="s">
        <v>3890</v>
      </c>
      <c r="B309" s="4"/>
      <c r="C309" s="4"/>
      <c r="D309" s="4"/>
      <c r="E309" s="5"/>
    </row>
    <row r="310" ht="15.75" hidden="1" customHeight="1">
      <c r="A310" s="8"/>
      <c r="B310" s="9"/>
      <c r="C310" s="9"/>
      <c r="D310" s="9"/>
      <c r="E310" s="10"/>
    </row>
    <row r="311" ht="15.75" hidden="1" customHeight="1">
      <c r="A311" s="3" t="s">
        <v>3061</v>
      </c>
      <c r="B311" s="4"/>
      <c r="C311" s="4"/>
      <c r="D311" s="4"/>
      <c r="E311" s="5"/>
    </row>
    <row r="312" ht="15.75" hidden="1" customHeight="1">
      <c r="A312" s="8"/>
      <c r="B312" s="9"/>
      <c r="C312" s="9"/>
      <c r="D312" s="9"/>
      <c r="E312" s="10"/>
    </row>
    <row r="313" ht="15.75" hidden="1" customHeight="1">
      <c r="A313" s="11">
        <v>45597.0</v>
      </c>
      <c r="B313" s="4"/>
      <c r="C313" s="12" t="s">
        <v>3062</v>
      </c>
      <c r="D313" s="13">
        <v>45599.0</v>
      </c>
      <c r="E313" s="5"/>
    </row>
    <row r="314" ht="15.75" hidden="1" customHeight="1">
      <c r="A314" s="8"/>
      <c r="B314" s="9"/>
      <c r="C314" s="14"/>
      <c r="D314" s="9"/>
      <c r="E314" s="10"/>
    </row>
    <row r="315" ht="15.75" hidden="1" customHeight="1">
      <c r="A315" s="44" t="s">
        <v>3905</v>
      </c>
      <c r="B315" s="5"/>
      <c r="C315" s="14"/>
      <c r="D315" s="45" t="s">
        <v>3899</v>
      </c>
      <c r="E315" s="5"/>
    </row>
    <row r="316" ht="15.75" hidden="1" customHeight="1">
      <c r="A316" s="8"/>
      <c r="B316" s="10"/>
      <c r="C316" s="14"/>
      <c r="D316" s="9"/>
      <c r="E316" s="10"/>
    </row>
    <row r="317" ht="15.75" hidden="1" customHeight="1">
      <c r="A317" s="17" t="s">
        <v>3063</v>
      </c>
      <c r="B317" s="4"/>
      <c r="C317" s="4"/>
      <c r="D317" s="4"/>
      <c r="E317" s="5"/>
    </row>
    <row r="318" ht="15.75" hidden="1" customHeight="1">
      <c r="A318" s="18" t="s">
        <v>3064</v>
      </c>
      <c r="B318" s="19" t="s">
        <v>3065</v>
      </c>
      <c r="C318" s="20" t="s">
        <v>3066</v>
      </c>
      <c r="D318" s="19" t="s">
        <v>3067</v>
      </c>
      <c r="E318" s="21" t="s">
        <v>13</v>
      </c>
    </row>
    <row r="319" ht="15.75" hidden="1" customHeight="1">
      <c r="A319" s="22" t="s">
        <v>3068</v>
      </c>
      <c r="B319" s="23">
        <v>11164.0</v>
      </c>
      <c r="C319" s="24">
        <v>11164.0</v>
      </c>
      <c r="D319" s="25">
        <v>0.0</v>
      </c>
      <c r="E319" s="33"/>
    </row>
    <row r="320" ht="15.75" hidden="1" customHeight="1">
      <c r="A320" s="22" t="s">
        <v>3069</v>
      </c>
      <c r="B320" s="23">
        <v>2690.0</v>
      </c>
      <c r="C320" s="24">
        <v>2690.0</v>
      </c>
      <c r="D320" s="25">
        <v>0.0</v>
      </c>
      <c r="E320" s="33"/>
    </row>
    <row r="321" ht="15.75" hidden="1" customHeight="1">
      <c r="A321" s="22" t="s">
        <v>3070</v>
      </c>
      <c r="B321" s="23">
        <v>420.0</v>
      </c>
      <c r="C321" s="24">
        <v>420.0</v>
      </c>
      <c r="D321" s="25">
        <v>0.0</v>
      </c>
      <c r="E321" s="33"/>
    </row>
    <row r="322" ht="15.75" hidden="1" customHeight="1">
      <c r="A322" s="22" t="s">
        <v>3072</v>
      </c>
      <c r="B322" s="23">
        <v>500.0</v>
      </c>
      <c r="C322" s="24">
        <v>500.0</v>
      </c>
      <c r="D322" s="25">
        <v>0.0</v>
      </c>
      <c r="E322" s="33"/>
    </row>
    <row r="323" ht="15.75" hidden="1" customHeight="1">
      <c r="A323" s="27" t="s">
        <v>3074</v>
      </c>
      <c r="B323" s="23">
        <v>0.0</v>
      </c>
      <c r="C323" s="24"/>
      <c r="D323" s="25">
        <v>0.0</v>
      </c>
      <c r="E323" s="33"/>
    </row>
    <row r="324" ht="15.75" hidden="1" customHeight="1">
      <c r="A324" s="27" t="s">
        <v>3075</v>
      </c>
      <c r="B324" s="23">
        <v>0.0</v>
      </c>
      <c r="C324" s="24"/>
      <c r="D324" s="25">
        <v>0.0</v>
      </c>
      <c r="E324" s="33"/>
    </row>
    <row r="325" ht="15.75" hidden="1" customHeight="1">
      <c r="A325" s="27" t="s">
        <v>3077</v>
      </c>
      <c r="B325" s="23">
        <v>0.0</v>
      </c>
      <c r="C325" s="24"/>
      <c r="D325" s="25">
        <v>0.0</v>
      </c>
      <c r="E325" s="33"/>
    </row>
    <row r="326" ht="15.75" hidden="1" customHeight="1">
      <c r="A326" s="27" t="s">
        <v>3078</v>
      </c>
      <c r="B326" s="23">
        <v>600.0</v>
      </c>
      <c r="C326" s="24">
        <v>600.0</v>
      </c>
      <c r="D326" s="25">
        <v>0.0</v>
      </c>
      <c r="E326" s="33"/>
    </row>
    <row r="327" ht="15.75" hidden="1" customHeight="1">
      <c r="A327" s="28" t="s">
        <v>3079</v>
      </c>
      <c r="B327" s="23">
        <v>17702.0</v>
      </c>
      <c r="C327" s="23">
        <v>17702.0</v>
      </c>
      <c r="D327" s="25">
        <v>0.0</v>
      </c>
      <c r="E327" s="33"/>
    </row>
    <row r="328" ht="15.75" hidden="1" customHeight="1">
      <c r="A328" s="28" t="s">
        <v>3080</v>
      </c>
      <c r="B328" s="23">
        <v>16386.0</v>
      </c>
      <c r="C328" s="7">
        <v>16386.0</v>
      </c>
      <c r="D328" s="25">
        <v>0.0</v>
      </c>
      <c r="E328" s="33"/>
    </row>
    <row r="329" ht="15.75" hidden="1" customHeight="1">
      <c r="A329" s="28" t="s">
        <v>3081</v>
      </c>
      <c r="B329" s="23">
        <v>25301.0</v>
      </c>
      <c r="C329" s="7">
        <v>24907.0</v>
      </c>
      <c r="D329" s="25">
        <v>-394.0</v>
      </c>
      <c r="E329" s="33"/>
    </row>
    <row r="330" ht="15.75" hidden="1" customHeight="1">
      <c r="A330" s="28" t="s">
        <v>3082</v>
      </c>
      <c r="B330" s="23">
        <v>13432.0</v>
      </c>
      <c r="C330" s="7">
        <v>13432.0</v>
      </c>
      <c r="D330" s="25">
        <v>0.0</v>
      </c>
      <c r="E330" s="33"/>
    </row>
    <row r="331" ht="15.75" hidden="1" customHeight="1">
      <c r="A331" s="28" t="s">
        <v>3084</v>
      </c>
      <c r="B331" s="23">
        <v>349.0</v>
      </c>
      <c r="C331" s="7">
        <v>349.0</v>
      </c>
      <c r="D331" s="25">
        <v>0.0</v>
      </c>
      <c r="E331" s="33"/>
    </row>
    <row r="332" ht="15.75" hidden="1" customHeight="1">
      <c r="A332" s="28" t="s">
        <v>3085</v>
      </c>
      <c r="B332" s="23">
        <v>3646.0</v>
      </c>
      <c r="C332" s="7">
        <v>3646.0</v>
      </c>
      <c r="D332" s="25">
        <v>0.0</v>
      </c>
      <c r="E332" s="33"/>
    </row>
    <row r="333" ht="15.75" hidden="1" customHeight="1">
      <c r="A333" s="29" t="s">
        <v>3086</v>
      </c>
      <c r="B333" s="23">
        <v>88542.0</v>
      </c>
      <c r="C333" s="7">
        <v>88148.0</v>
      </c>
      <c r="D333" s="25">
        <v>-394.0</v>
      </c>
      <c r="E333" s="33"/>
    </row>
    <row r="334" ht="15.75" hidden="1" customHeight="1">
      <c r="A334" s="30" t="s">
        <v>3087</v>
      </c>
      <c r="B334" s="34">
        <v>2.0</v>
      </c>
      <c r="C334" s="35">
        <v>2.0</v>
      </c>
      <c r="D334" s="49">
        <v>0.0</v>
      </c>
      <c r="E334" s="37"/>
    </row>
    <row r="335" ht="15.75" hidden="1" customHeight="1"/>
    <row r="336" ht="15.75" hidden="1" customHeight="1"/>
    <row r="337" ht="15.75" hidden="1" customHeight="1">
      <c r="A337" s="3" t="s">
        <v>3890</v>
      </c>
      <c r="B337" s="4"/>
      <c r="C337" s="4"/>
      <c r="D337" s="4"/>
      <c r="E337" s="5"/>
    </row>
    <row r="338" ht="15.75" hidden="1" customHeight="1">
      <c r="A338" s="8"/>
      <c r="B338" s="9"/>
      <c r="C338" s="9"/>
      <c r="D338" s="9"/>
      <c r="E338" s="10"/>
    </row>
    <row r="339" ht="15.75" hidden="1" customHeight="1">
      <c r="A339" s="3" t="s">
        <v>3061</v>
      </c>
      <c r="B339" s="4"/>
      <c r="C339" s="4"/>
      <c r="D339" s="4"/>
      <c r="E339" s="5"/>
    </row>
    <row r="340" ht="15.75" hidden="1" customHeight="1">
      <c r="A340" s="8"/>
      <c r="B340" s="9"/>
      <c r="C340" s="9"/>
      <c r="D340" s="9"/>
      <c r="E340" s="10"/>
    </row>
    <row r="341" ht="15.75" hidden="1" customHeight="1">
      <c r="A341" s="11">
        <v>45600.0</v>
      </c>
      <c r="B341" s="4"/>
      <c r="C341" s="12" t="s">
        <v>3062</v>
      </c>
      <c r="D341" s="13">
        <v>45606.0</v>
      </c>
      <c r="E341" s="5"/>
    </row>
    <row r="342" ht="15.75" hidden="1" customHeight="1">
      <c r="A342" s="8"/>
      <c r="B342" s="9"/>
      <c r="C342" s="14"/>
      <c r="D342" s="9"/>
      <c r="E342" s="10"/>
    </row>
    <row r="343" ht="15.75" hidden="1" customHeight="1">
      <c r="A343" s="44" t="s">
        <v>3898</v>
      </c>
      <c r="B343" s="5"/>
      <c r="C343" s="14"/>
      <c r="D343" s="45" t="s">
        <v>3899</v>
      </c>
      <c r="E343" s="5"/>
    </row>
    <row r="344" ht="15.75" hidden="1" customHeight="1">
      <c r="A344" s="8"/>
      <c r="B344" s="10"/>
      <c r="C344" s="14"/>
      <c r="D344" s="9"/>
      <c r="E344" s="10"/>
    </row>
    <row r="345" ht="15.75" hidden="1" customHeight="1">
      <c r="A345" s="17" t="s">
        <v>3063</v>
      </c>
      <c r="B345" s="4"/>
      <c r="C345" s="4"/>
      <c r="D345" s="4"/>
      <c r="E345" s="5"/>
    </row>
    <row r="346" ht="15.75" hidden="1" customHeight="1">
      <c r="A346" s="18" t="s">
        <v>3064</v>
      </c>
      <c r="B346" s="19" t="s">
        <v>3065</v>
      </c>
      <c r="C346" s="20" t="s">
        <v>3066</v>
      </c>
      <c r="D346" s="19" t="s">
        <v>3067</v>
      </c>
      <c r="E346" s="21" t="s">
        <v>13</v>
      </c>
    </row>
    <row r="347" ht="15.75" hidden="1" customHeight="1">
      <c r="A347" s="22" t="s">
        <v>3068</v>
      </c>
      <c r="B347" s="23">
        <v>19535.0</v>
      </c>
      <c r="C347" s="24">
        <v>19695.0</v>
      </c>
      <c r="D347" s="25">
        <v>160.0</v>
      </c>
      <c r="E347" s="33"/>
    </row>
    <row r="348" ht="15.75" hidden="1" customHeight="1">
      <c r="A348" s="22" t="s">
        <v>3069</v>
      </c>
      <c r="B348" s="23">
        <v>5378.0</v>
      </c>
      <c r="C348" s="24">
        <v>5218.0</v>
      </c>
      <c r="D348" s="25">
        <v>-160.0</v>
      </c>
      <c r="E348" s="33"/>
    </row>
    <row r="349" ht="15.75" hidden="1" customHeight="1">
      <c r="A349" s="22" t="s">
        <v>3070</v>
      </c>
      <c r="B349" s="23">
        <v>0.0</v>
      </c>
      <c r="C349" s="24"/>
      <c r="D349" s="25">
        <v>0.0</v>
      </c>
      <c r="E349" s="33"/>
    </row>
    <row r="350" ht="15.75" hidden="1" customHeight="1">
      <c r="A350" s="22" t="s">
        <v>3072</v>
      </c>
      <c r="B350" s="23">
        <v>500.0</v>
      </c>
      <c r="C350" s="24">
        <v>500.0</v>
      </c>
      <c r="D350" s="25">
        <v>0.0</v>
      </c>
      <c r="E350" s="33"/>
    </row>
    <row r="351" ht="15.75" hidden="1" customHeight="1">
      <c r="A351" s="27" t="s">
        <v>3074</v>
      </c>
      <c r="B351" s="23">
        <v>0.0</v>
      </c>
      <c r="C351" s="24"/>
      <c r="D351" s="25">
        <v>0.0</v>
      </c>
      <c r="E351" s="33"/>
    </row>
    <row r="352" ht="15.75" hidden="1" customHeight="1">
      <c r="A352" s="27" t="s">
        <v>3075</v>
      </c>
      <c r="B352" s="23">
        <v>0.0</v>
      </c>
      <c r="C352" s="24"/>
      <c r="D352" s="25">
        <v>0.0</v>
      </c>
      <c r="E352" s="33"/>
    </row>
    <row r="353" ht="15.75" hidden="1" customHeight="1">
      <c r="A353" s="27" t="s">
        <v>3077</v>
      </c>
      <c r="B353" s="23">
        <v>6128.0</v>
      </c>
      <c r="C353" s="24">
        <v>6128.0</v>
      </c>
      <c r="D353" s="25">
        <v>0.0</v>
      </c>
      <c r="E353" s="33" t="s">
        <v>7274</v>
      </c>
    </row>
    <row r="354" ht="15.75" hidden="1" customHeight="1">
      <c r="A354" s="27" t="s">
        <v>3078</v>
      </c>
      <c r="B354" s="23">
        <v>1360.0</v>
      </c>
      <c r="C354" s="24">
        <v>1360.0</v>
      </c>
      <c r="D354" s="25">
        <v>0.0</v>
      </c>
      <c r="E354" s="33"/>
    </row>
    <row r="355" ht="15.75" hidden="1" customHeight="1">
      <c r="A355" s="28" t="s">
        <v>3079</v>
      </c>
      <c r="B355" s="23">
        <v>45500.0</v>
      </c>
      <c r="C355" s="23">
        <v>45500.0</v>
      </c>
      <c r="D355" s="25">
        <v>0.0</v>
      </c>
      <c r="E355" s="33"/>
    </row>
    <row r="356" ht="15.75" hidden="1" customHeight="1">
      <c r="A356" s="28" t="s">
        <v>3080</v>
      </c>
      <c r="B356" s="23">
        <v>30239.0</v>
      </c>
      <c r="C356" s="7">
        <v>30239.0</v>
      </c>
      <c r="D356" s="25">
        <v>0.0</v>
      </c>
      <c r="E356" s="33"/>
    </row>
    <row r="357" ht="15.75" hidden="1" customHeight="1">
      <c r="A357" s="28" t="s">
        <v>3081</v>
      </c>
      <c r="B357" s="23">
        <v>50611.0</v>
      </c>
      <c r="C357" s="7">
        <v>50611.0</v>
      </c>
      <c r="D357" s="25">
        <v>0.0</v>
      </c>
      <c r="E357" s="33"/>
    </row>
    <row r="358" ht="15.75" hidden="1" customHeight="1">
      <c r="A358" s="28" t="s">
        <v>3082</v>
      </c>
      <c r="B358" s="23">
        <v>26355.0</v>
      </c>
      <c r="C358" s="7">
        <v>26355.0</v>
      </c>
      <c r="D358" s="25">
        <v>0.0</v>
      </c>
      <c r="E358" s="33"/>
    </row>
    <row r="359" ht="15.75" hidden="1" customHeight="1">
      <c r="A359" s="28" t="s">
        <v>3084</v>
      </c>
      <c r="B359" s="23">
        <v>1312.0</v>
      </c>
      <c r="C359" s="7">
        <v>1312.0</v>
      </c>
      <c r="D359" s="25">
        <v>0.0</v>
      </c>
      <c r="E359" s="33"/>
    </row>
    <row r="360" ht="15.75" hidden="1" customHeight="1">
      <c r="A360" s="28" t="s">
        <v>3085</v>
      </c>
      <c r="B360" s="23">
        <v>14105.0</v>
      </c>
      <c r="C360" s="7">
        <v>14105.0</v>
      </c>
      <c r="D360" s="25">
        <v>0.0</v>
      </c>
      <c r="E360" s="33"/>
    </row>
    <row r="361" ht="15.75" hidden="1" customHeight="1">
      <c r="A361" s="29" t="s">
        <v>3086</v>
      </c>
      <c r="B361" s="23">
        <v>186918.2</v>
      </c>
      <c r="C361" s="7">
        <v>186918.2</v>
      </c>
      <c r="D361" s="25">
        <v>0.0</v>
      </c>
      <c r="E361" s="33"/>
    </row>
    <row r="362" ht="15.75" hidden="1" customHeight="1">
      <c r="A362" s="30" t="s">
        <v>3087</v>
      </c>
      <c r="B362" s="34">
        <v>-0.2000000000007276</v>
      </c>
      <c r="C362" s="35">
        <v>-0.20000000001164153</v>
      </c>
      <c r="D362" s="49">
        <v>-1.0913936421275139E-11</v>
      </c>
      <c r="E362" s="37"/>
    </row>
    <row r="363" ht="15.75" hidden="1" customHeight="1"/>
    <row r="364" ht="15.75" hidden="1" customHeight="1"/>
    <row r="365" ht="15.75" hidden="1" customHeight="1"/>
    <row r="366" ht="15.75" hidden="1" customHeight="1"/>
    <row r="367" ht="15.75" hidden="1" customHeight="1">
      <c r="A367" s="3" t="s">
        <v>3890</v>
      </c>
      <c r="B367" s="4"/>
      <c r="C367" s="4"/>
      <c r="D367" s="4"/>
      <c r="E367" s="5"/>
    </row>
    <row r="368" ht="15.75" hidden="1" customHeight="1">
      <c r="A368" s="8"/>
      <c r="B368" s="9"/>
      <c r="C368" s="9"/>
      <c r="D368" s="9"/>
      <c r="E368" s="10"/>
    </row>
    <row r="369" ht="15.75" hidden="1" customHeight="1">
      <c r="A369" s="3" t="s">
        <v>3061</v>
      </c>
      <c r="B369" s="4"/>
      <c r="C369" s="4"/>
      <c r="D369" s="4"/>
      <c r="E369" s="5"/>
    </row>
    <row r="370" ht="15.75" hidden="1" customHeight="1">
      <c r="A370" s="8"/>
      <c r="B370" s="9"/>
      <c r="C370" s="9"/>
      <c r="D370" s="9"/>
      <c r="E370" s="10"/>
    </row>
    <row r="371" ht="15.75" hidden="1" customHeight="1">
      <c r="A371" s="11">
        <v>45607.0</v>
      </c>
      <c r="B371" s="4"/>
      <c r="C371" s="12" t="s">
        <v>3062</v>
      </c>
      <c r="D371" s="13">
        <v>45613.0</v>
      </c>
      <c r="E371" s="5"/>
    </row>
    <row r="372" ht="15.75" hidden="1" customHeight="1">
      <c r="A372" s="8"/>
      <c r="B372" s="9"/>
      <c r="C372" s="14"/>
      <c r="D372" s="9"/>
      <c r="E372" s="10"/>
    </row>
    <row r="373" ht="15.75" hidden="1" customHeight="1">
      <c r="A373" s="44" t="s">
        <v>3898</v>
      </c>
      <c r="B373" s="5"/>
      <c r="C373" s="14"/>
      <c r="D373" s="45" t="s">
        <v>3899</v>
      </c>
      <c r="E373" s="5"/>
    </row>
    <row r="374" ht="15.75" hidden="1" customHeight="1">
      <c r="A374" s="8"/>
      <c r="B374" s="10"/>
      <c r="C374" s="14"/>
      <c r="D374" s="9"/>
      <c r="E374" s="10"/>
    </row>
    <row r="375" ht="15.75" hidden="1" customHeight="1">
      <c r="A375" s="17" t="s">
        <v>3063</v>
      </c>
      <c r="B375" s="4"/>
      <c r="C375" s="4"/>
      <c r="D375" s="4"/>
      <c r="E375" s="5"/>
    </row>
    <row r="376" ht="15.75" hidden="1" customHeight="1">
      <c r="A376" s="18" t="s">
        <v>3064</v>
      </c>
      <c r="B376" s="19" t="s">
        <v>3065</v>
      </c>
      <c r="C376" s="20" t="s">
        <v>3066</v>
      </c>
      <c r="D376" s="19" t="s">
        <v>3067</v>
      </c>
      <c r="E376" s="21" t="s">
        <v>13</v>
      </c>
    </row>
    <row r="377" ht="15.75" hidden="1" customHeight="1">
      <c r="A377" s="22" t="s">
        <v>3068</v>
      </c>
      <c r="B377" s="23">
        <v>24339.0</v>
      </c>
      <c r="C377" s="24">
        <v>23440.0</v>
      </c>
      <c r="D377" s="25">
        <v>-899.0</v>
      </c>
      <c r="E377" s="33"/>
    </row>
    <row r="378" ht="15.75" hidden="1" customHeight="1">
      <c r="A378" s="22" t="s">
        <v>3069</v>
      </c>
      <c r="B378" s="23">
        <v>7561.0</v>
      </c>
      <c r="C378" s="24">
        <v>7561.0</v>
      </c>
      <c r="D378" s="25">
        <v>0.0</v>
      </c>
      <c r="E378" s="33"/>
    </row>
    <row r="379" ht="15.75" hidden="1" customHeight="1">
      <c r="A379" s="22" t="s">
        <v>3070</v>
      </c>
      <c r="B379" s="23">
        <v>180.0</v>
      </c>
      <c r="C379" s="24">
        <v>180.0</v>
      </c>
      <c r="D379" s="25">
        <v>0.0</v>
      </c>
      <c r="E379" s="33"/>
    </row>
    <row r="380" ht="15.75" hidden="1" customHeight="1">
      <c r="A380" s="22" t="s">
        <v>3072</v>
      </c>
      <c r="B380" s="23">
        <v>500.0</v>
      </c>
      <c r="C380" s="24">
        <v>500.0</v>
      </c>
      <c r="D380" s="25">
        <v>0.0</v>
      </c>
      <c r="E380" s="33"/>
    </row>
    <row r="381" ht="15.75" hidden="1" customHeight="1">
      <c r="A381" s="27" t="s">
        <v>3074</v>
      </c>
      <c r="B381" s="23">
        <v>0.0</v>
      </c>
      <c r="C381" s="24"/>
      <c r="D381" s="25">
        <v>0.0</v>
      </c>
      <c r="E381" s="33"/>
    </row>
    <row r="382" ht="15.75" hidden="1" customHeight="1">
      <c r="A382" s="27" t="s">
        <v>3075</v>
      </c>
      <c r="B382" s="23">
        <v>0.0</v>
      </c>
      <c r="C382" s="24"/>
      <c r="D382" s="25">
        <v>0.0</v>
      </c>
      <c r="E382" s="33"/>
    </row>
    <row r="383" ht="15.75" hidden="1" customHeight="1">
      <c r="A383" s="27" t="s">
        <v>3077</v>
      </c>
      <c r="B383" s="23">
        <v>231.0</v>
      </c>
      <c r="C383" s="24">
        <v>231.0</v>
      </c>
      <c r="D383" s="25">
        <v>0.0</v>
      </c>
      <c r="E383" s="33"/>
    </row>
    <row r="384" ht="15.75" hidden="1" customHeight="1">
      <c r="A384" s="27" t="s">
        <v>3078</v>
      </c>
      <c r="B384" s="23">
        <v>960.0</v>
      </c>
      <c r="C384" s="24">
        <v>960.0</v>
      </c>
      <c r="D384" s="25">
        <v>0.0</v>
      </c>
      <c r="E384" s="33"/>
    </row>
    <row r="385" ht="15.75" hidden="1" customHeight="1">
      <c r="A385" s="28" t="s">
        <v>3079</v>
      </c>
      <c r="B385" s="23">
        <v>50901.0</v>
      </c>
      <c r="C385" s="23">
        <v>50901.0</v>
      </c>
      <c r="D385" s="25">
        <v>0.0</v>
      </c>
      <c r="E385" s="33"/>
    </row>
    <row r="386" ht="15.75" hidden="1" customHeight="1">
      <c r="A386" s="28" t="s">
        <v>3080</v>
      </c>
      <c r="B386" s="23">
        <v>26012.0</v>
      </c>
      <c r="C386" s="7">
        <v>26012.0</v>
      </c>
      <c r="D386" s="25">
        <v>0.0</v>
      </c>
      <c r="E386" s="33"/>
    </row>
    <row r="387" ht="15.75" hidden="1" customHeight="1">
      <c r="A387" s="28" t="s">
        <v>3081</v>
      </c>
      <c r="B387" s="23">
        <v>62570.0</v>
      </c>
      <c r="C387" s="7">
        <v>61820.0</v>
      </c>
      <c r="D387" s="25">
        <v>-750.0</v>
      </c>
      <c r="E387" s="33"/>
    </row>
    <row r="388" ht="15.75" hidden="1" customHeight="1">
      <c r="A388" s="28" t="s">
        <v>3082</v>
      </c>
      <c r="B388" s="23">
        <v>20293.0</v>
      </c>
      <c r="C388" s="7">
        <v>20293.0</v>
      </c>
      <c r="D388" s="25">
        <v>0.0</v>
      </c>
      <c r="E388" s="33"/>
    </row>
    <row r="389" ht="15.75" hidden="1" customHeight="1">
      <c r="A389" s="28" t="s">
        <v>3084</v>
      </c>
      <c r="B389" s="23">
        <v>860.0</v>
      </c>
      <c r="C389" s="7">
        <v>860.0</v>
      </c>
      <c r="D389" s="25">
        <v>0.0</v>
      </c>
      <c r="E389" s="33"/>
    </row>
    <row r="390" ht="15.75" hidden="1" customHeight="1">
      <c r="A390" s="28" t="s">
        <v>3085</v>
      </c>
      <c r="B390" s="23">
        <v>10441.0</v>
      </c>
      <c r="C390" s="7">
        <v>10441.0</v>
      </c>
      <c r="D390" s="25">
        <v>0.0</v>
      </c>
      <c r="E390" s="33"/>
    </row>
    <row r="391" ht="15.75" hidden="1" customHeight="1">
      <c r="A391" s="29" t="s">
        <v>3086</v>
      </c>
      <c r="B391" s="23">
        <v>194407.2</v>
      </c>
      <c r="C391" s="7">
        <v>193657.2</v>
      </c>
      <c r="D391" s="25">
        <v>-750.0</v>
      </c>
      <c r="E391" s="33"/>
    </row>
    <row r="392" ht="15.75" hidden="1" customHeight="1">
      <c r="A392" s="30" t="s">
        <v>3087</v>
      </c>
      <c r="B392" s="34">
        <v>-0.2000000000007276</v>
      </c>
      <c r="C392" s="35">
        <v>-899.2000000000116</v>
      </c>
      <c r="D392" s="49">
        <v>-899.0000000000109</v>
      </c>
      <c r="E392" s="37"/>
    </row>
    <row r="393" ht="15.75" hidden="1" customHeight="1"/>
    <row r="394" ht="15.75" hidden="1" customHeight="1"/>
    <row r="395" ht="15.75" hidden="1" customHeight="1">
      <c r="A395" s="3" t="s">
        <v>3890</v>
      </c>
      <c r="B395" s="4"/>
      <c r="C395" s="4"/>
      <c r="D395" s="4"/>
      <c r="E395" s="5"/>
    </row>
    <row r="396" ht="15.75" hidden="1" customHeight="1">
      <c r="A396" s="8"/>
      <c r="B396" s="9"/>
      <c r="C396" s="9"/>
      <c r="D396" s="9"/>
      <c r="E396" s="10"/>
    </row>
    <row r="397" ht="15.75" hidden="1" customHeight="1">
      <c r="A397" s="3" t="s">
        <v>3061</v>
      </c>
      <c r="B397" s="4"/>
      <c r="C397" s="4"/>
      <c r="D397" s="4"/>
      <c r="E397" s="5"/>
    </row>
    <row r="398" ht="15.75" hidden="1" customHeight="1">
      <c r="A398" s="8"/>
      <c r="B398" s="9"/>
      <c r="C398" s="9"/>
      <c r="D398" s="9"/>
      <c r="E398" s="10"/>
    </row>
    <row r="399" ht="15.75" hidden="1" customHeight="1">
      <c r="A399" s="11">
        <v>45607.0</v>
      </c>
      <c r="B399" s="4"/>
      <c r="C399" s="12" t="s">
        <v>3062</v>
      </c>
      <c r="D399" s="13">
        <v>45613.0</v>
      </c>
      <c r="E399" s="5"/>
    </row>
    <row r="400" ht="15.75" hidden="1" customHeight="1">
      <c r="A400" s="8"/>
      <c r="B400" s="9"/>
      <c r="C400" s="14"/>
      <c r="D400" s="9"/>
      <c r="E400" s="10"/>
    </row>
    <row r="401" ht="15.75" hidden="1" customHeight="1">
      <c r="A401" s="44" t="s">
        <v>3898</v>
      </c>
      <c r="B401" s="5"/>
      <c r="C401" s="14"/>
      <c r="D401" s="45" t="s">
        <v>3899</v>
      </c>
      <c r="E401" s="5"/>
    </row>
    <row r="402" ht="15.75" hidden="1" customHeight="1">
      <c r="A402" s="8"/>
      <c r="B402" s="10"/>
      <c r="C402" s="14"/>
      <c r="D402" s="9"/>
      <c r="E402" s="10"/>
    </row>
    <row r="403" ht="15.75" hidden="1" customHeight="1">
      <c r="A403" s="17" t="s">
        <v>3063</v>
      </c>
      <c r="B403" s="4"/>
      <c r="C403" s="4"/>
      <c r="D403" s="4"/>
      <c r="E403" s="5"/>
    </row>
    <row r="404" ht="15.75" hidden="1" customHeight="1">
      <c r="A404" s="18" t="s">
        <v>3064</v>
      </c>
      <c r="B404" s="19" t="s">
        <v>3065</v>
      </c>
      <c r="C404" s="20" t="s">
        <v>3066</v>
      </c>
      <c r="D404" s="19" t="s">
        <v>3067</v>
      </c>
      <c r="E404" s="21" t="s">
        <v>13</v>
      </c>
    </row>
    <row r="405" ht="15.75" hidden="1" customHeight="1">
      <c r="A405" s="22" t="s">
        <v>3068</v>
      </c>
      <c r="B405" s="23">
        <v>24339.0</v>
      </c>
      <c r="C405" s="24">
        <v>24340.0</v>
      </c>
      <c r="D405" s="25">
        <v>1.0</v>
      </c>
      <c r="E405" s="33"/>
    </row>
    <row r="406" ht="15.75" hidden="1" customHeight="1">
      <c r="A406" s="22" t="s">
        <v>3069</v>
      </c>
      <c r="B406" s="23">
        <v>7561.0</v>
      </c>
      <c r="C406" s="24">
        <v>7561.0</v>
      </c>
      <c r="D406" s="25">
        <v>0.0</v>
      </c>
      <c r="E406" s="33"/>
    </row>
    <row r="407" ht="15.75" hidden="1" customHeight="1">
      <c r="A407" s="22" t="s">
        <v>3070</v>
      </c>
      <c r="B407" s="23">
        <v>180.0</v>
      </c>
      <c r="C407" s="24">
        <v>180.0</v>
      </c>
      <c r="D407" s="25">
        <v>0.0</v>
      </c>
      <c r="E407" s="33"/>
    </row>
    <row r="408" ht="15.75" hidden="1" customHeight="1">
      <c r="A408" s="22" t="s">
        <v>3072</v>
      </c>
      <c r="B408" s="23">
        <v>500.0</v>
      </c>
      <c r="C408" s="24">
        <v>500.0</v>
      </c>
      <c r="D408" s="25">
        <v>0.0</v>
      </c>
      <c r="E408" s="33"/>
    </row>
    <row r="409" ht="15.75" hidden="1" customHeight="1">
      <c r="A409" s="27" t="s">
        <v>3074</v>
      </c>
      <c r="B409" s="23">
        <v>0.0</v>
      </c>
      <c r="C409" s="24"/>
      <c r="D409" s="25">
        <v>0.0</v>
      </c>
      <c r="E409" s="33"/>
    </row>
    <row r="410" ht="15.75" hidden="1" customHeight="1">
      <c r="A410" s="27" t="s">
        <v>3075</v>
      </c>
      <c r="B410" s="23">
        <v>0.0</v>
      </c>
      <c r="C410" s="24"/>
      <c r="D410" s="25">
        <v>0.0</v>
      </c>
      <c r="E410" s="33"/>
    </row>
    <row r="411" ht="15.75" hidden="1" customHeight="1">
      <c r="A411" s="27" t="s">
        <v>3077</v>
      </c>
      <c r="B411" s="23">
        <v>231.0</v>
      </c>
      <c r="C411" s="24">
        <v>231.0</v>
      </c>
      <c r="D411" s="25">
        <v>0.0</v>
      </c>
      <c r="E411" s="33"/>
    </row>
    <row r="412" ht="15.75" hidden="1" customHeight="1">
      <c r="A412" s="27" t="s">
        <v>3078</v>
      </c>
      <c r="B412" s="23">
        <v>960.0</v>
      </c>
      <c r="C412" s="24">
        <v>960.0</v>
      </c>
      <c r="D412" s="25">
        <v>0.0</v>
      </c>
      <c r="E412" s="33"/>
    </row>
    <row r="413" ht="15.75" hidden="1" customHeight="1">
      <c r="A413" s="28" t="s">
        <v>3079</v>
      </c>
      <c r="B413" s="23">
        <v>50901.0</v>
      </c>
      <c r="C413" s="23">
        <v>50901.0</v>
      </c>
      <c r="D413" s="25">
        <v>0.0</v>
      </c>
      <c r="E413" s="33"/>
    </row>
    <row r="414" ht="15.75" hidden="1" customHeight="1">
      <c r="A414" s="28" t="s">
        <v>3080</v>
      </c>
      <c r="B414" s="23">
        <v>26012.0</v>
      </c>
      <c r="C414" s="7">
        <v>26012.0</v>
      </c>
      <c r="D414" s="25">
        <v>0.0</v>
      </c>
      <c r="E414" s="33"/>
    </row>
    <row r="415" ht="15.75" hidden="1" customHeight="1">
      <c r="A415" s="28" t="s">
        <v>3081</v>
      </c>
      <c r="B415" s="23">
        <v>62570.0</v>
      </c>
      <c r="C415" s="7">
        <v>61820.0</v>
      </c>
      <c r="D415" s="25">
        <v>-750.0</v>
      </c>
      <c r="E415" s="33"/>
    </row>
    <row r="416" ht="15.75" hidden="1" customHeight="1">
      <c r="A416" s="28" t="s">
        <v>3082</v>
      </c>
      <c r="B416" s="23">
        <v>20293.0</v>
      </c>
      <c r="C416" s="7">
        <v>20293.0</v>
      </c>
      <c r="D416" s="25">
        <v>0.0</v>
      </c>
      <c r="E416" s="33"/>
    </row>
    <row r="417" ht="15.75" hidden="1" customHeight="1">
      <c r="A417" s="28" t="s">
        <v>3084</v>
      </c>
      <c r="B417" s="23">
        <v>860.0</v>
      </c>
      <c r="C417" s="7">
        <v>860.0</v>
      </c>
      <c r="D417" s="25">
        <v>0.0</v>
      </c>
      <c r="E417" s="33"/>
    </row>
    <row r="418" ht="15.75" hidden="1" customHeight="1">
      <c r="A418" s="28" t="s">
        <v>3085</v>
      </c>
      <c r="B418" s="23">
        <v>10441.0</v>
      </c>
      <c r="C418" s="7">
        <v>10441.0</v>
      </c>
      <c r="D418" s="25">
        <v>0.0</v>
      </c>
      <c r="E418" s="33"/>
    </row>
    <row r="419" ht="15.75" hidden="1" customHeight="1">
      <c r="A419" s="29" t="s">
        <v>3086</v>
      </c>
      <c r="B419" s="23">
        <v>194407.2</v>
      </c>
      <c r="C419" s="7">
        <v>193657.2</v>
      </c>
      <c r="D419" s="25">
        <v>-750.0</v>
      </c>
      <c r="E419" s="33"/>
    </row>
    <row r="420" ht="15.75" hidden="1" customHeight="1">
      <c r="A420" s="30" t="s">
        <v>3087</v>
      </c>
      <c r="B420" s="34">
        <v>-0.2000000000007276</v>
      </c>
      <c r="C420" s="35">
        <v>0.7999999999883585</v>
      </c>
      <c r="D420" s="49">
        <v>0.9999999999890861</v>
      </c>
      <c r="E420" s="37"/>
    </row>
    <row r="421" ht="15.75" hidden="1" customHeight="1"/>
    <row r="422" ht="15.75" hidden="1" customHeight="1"/>
    <row r="423" ht="15.75" hidden="1" customHeight="1">
      <c r="A423" s="3" t="s">
        <v>3890</v>
      </c>
      <c r="B423" s="4"/>
      <c r="C423" s="4"/>
      <c r="D423" s="4"/>
      <c r="E423" s="5"/>
    </row>
    <row r="424" ht="15.75" hidden="1" customHeight="1">
      <c r="A424" s="8"/>
      <c r="B424" s="9"/>
      <c r="C424" s="9"/>
      <c r="D424" s="9"/>
      <c r="E424" s="10"/>
    </row>
    <row r="425" ht="15.75" hidden="1" customHeight="1">
      <c r="A425" s="3" t="s">
        <v>3061</v>
      </c>
      <c r="B425" s="4"/>
      <c r="C425" s="4"/>
      <c r="D425" s="4"/>
      <c r="E425" s="5"/>
    </row>
    <row r="426" ht="15.75" hidden="1" customHeight="1">
      <c r="A426" s="8"/>
      <c r="B426" s="9"/>
      <c r="C426" s="9"/>
      <c r="D426" s="9"/>
      <c r="E426" s="10"/>
    </row>
    <row r="427" ht="15.75" hidden="1" customHeight="1">
      <c r="A427" s="11">
        <v>45614.0</v>
      </c>
      <c r="B427" s="4"/>
      <c r="C427" s="12" t="s">
        <v>3062</v>
      </c>
      <c r="D427" s="13">
        <v>45620.0</v>
      </c>
      <c r="E427" s="5"/>
    </row>
    <row r="428" ht="15.75" hidden="1" customHeight="1">
      <c r="A428" s="8"/>
      <c r="B428" s="9"/>
      <c r="C428" s="14"/>
      <c r="D428" s="9"/>
      <c r="E428" s="10"/>
    </row>
    <row r="429" ht="15.75" hidden="1" customHeight="1">
      <c r="A429" s="44" t="s">
        <v>3898</v>
      </c>
      <c r="B429" s="5"/>
      <c r="C429" s="14"/>
      <c r="D429" s="45" t="s">
        <v>3899</v>
      </c>
      <c r="E429" s="5"/>
    </row>
    <row r="430" ht="15.75" hidden="1" customHeight="1">
      <c r="A430" s="8"/>
      <c r="B430" s="10"/>
      <c r="C430" s="14"/>
      <c r="D430" s="9"/>
      <c r="E430" s="10"/>
    </row>
    <row r="431" ht="15.75" hidden="1" customHeight="1">
      <c r="A431" s="17" t="s">
        <v>3063</v>
      </c>
      <c r="B431" s="4"/>
      <c r="C431" s="4"/>
      <c r="D431" s="4"/>
      <c r="E431" s="5"/>
    </row>
    <row r="432" ht="15.75" hidden="1" customHeight="1">
      <c r="A432" s="18" t="s">
        <v>3064</v>
      </c>
      <c r="B432" s="19" t="s">
        <v>3065</v>
      </c>
      <c r="C432" s="20" t="s">
        <v>3066</v>
      </c>
      <c r="D432" s="19" t="s">
        <v>3067</v>
      </c>
      <c r="E432" s="21" t="s">
        <v>13</v>
      </c>
    </row>
    <row r="433" ht="15.75" hidden="1" customHeight="1">
      <c r="A433" s="22" t="s">
        <v>3068</v>
      </c>
      <c r="B433" s="23">
        <v>23945.0</v>
      </c>
      <c r="C433" s="24">
        <v>23945.0</v>
      </c>
      <c r="D433" s="25">
        <v>0.0</v>
      </c>
      <c r="E433" s="33"/>
    </row>
    <row r="434" ht="15.75" hidden="1" customHeight="1">
      <c r="A434" s="22" t="s">
        <v>3069</v>
      </c>
      <c r="B434" s="23">
        <v>5772.0</v>
      </c>
      <c r="C434" s="24">
        <v>5772.0</v>
      </c>
      <c r="D434" s="25">
        <v>0.0</v>
      </c>
      <c r="E434" s="33"/>
    </row>
    <row r="435" ht="15.75" hidden="1" customHeight="1">
      <c r="A435" s="22" t="s">
        <v>3070</v>
      </c>
      <c r="B435" s="23">
        <v>630.0</v>
      </c>
      <c r="C435" s="24">
        <v>630.0</v>
      </c>
      <c r="D435" s="25">
        <v>0.0</v>
      </c>
      <c r="E435" s="33"/>
    </row>
    <row r="436" ht="15.75" hidden="1" customHeight="1">
      <c r="A436" s="22" t="s">
        <v>3072</v>
      </c>
      <c r="B436" s="23">
        <v>1000.0</v>
      </c>
      <c r="C436" s="24">
        <v>1002.0</v>
      </c>
      <c r="D436" s="25">
        <v>2.0</v>
      </c>
      <c r="E436" s="33"/>
    </row>
    <row r="437" ht="15.75" hidden="1" customHeight="1">
      <c r="A437" s="27" t="s">
        <v>3074</v>
      </c>
      <c r="B437" s="23">
        <v>0.0</v>
      </c>
      <c r="C437" s="24"/>
      <c r="D437" s="25">
        <v>0.0</v>
      </c>
      <c r="E437" s="33"/>
    </row>
    <row r="438" ht="15.75" hidden="1" customHeight="1">
      <c r="A438" s="27" t="s">
        <v>3075</v>
      </c>
      <c r="B438" s="23">
        <v>0.0</v>
      </c>
      <c r="C438" s="24"/>
      <c r="D438" s="25">
        <v>0.0</v>
      </c>
      <c r="E438" s="33"/>
    </row>
    <row r="439" ht="15.75" hidden="1" customHeight="1">
      <c r="A439" s="27" t="s">
        <v>3077</v>
      </c>
      <c r="B439" s="23">
        <v>4000.0</v>
      </c>
      <c r="C439" s="24">
        <v>4000.0</v>
      </c>
      <c r="D439" s="25">
        <v>0.0</v>
      </c>
      <c r="E439" s="26" t="s">
        <v>7275</v>
      </c>
    </row>
    <row r="440" ht="15.75" hidden="1" customHeight="1">
      <c r="A440" s="27" t="s">
        <v>3078</v>
      </c>
      <c r="B440" s="23">
        <v>1000.0</v>
      </c>
      <c r="C440" s="24">
        <v>1000.0</v>
      </c>
      <c r="D440" s="25">
        <v>0.0</v>
      </c>
      <c r="E440" s="33"/>
    </row>
    <row r="441" ht="15.75" hidden="1" customHeight="1">
      <c r="A441" s="28" t="s">
        <v>3079</v>
      </c>
      <c r="B441" s="23">
        <v>42062.0</v>
      </c>
      <c r="C441" s="23">
        <v>42062.0</v>
      </c>
      <c r="D441" s="25">
        <v>0.0</v>
      </c>
      <c r="E441" s="33"/>
    </row>
    <row r="442" ht="15.75" hidden="1" customHeight="1">
      <c r="A442" s="28" t="s">
        <v>3080</v>
      </c>
      <c r="B442" s="23">
        <v>29219.0</v>
      </c>
      <c r="C442" s="7">
        <v>29219.0</v>
      </c>
      <c r="D442" s="25">
        <v>0.0</v>
      </c>
      <c r="E442" s="33"/>
    </row>
    <row r="443" ht="15.75" hidden="1" customHeight="1">
      <c r="A443" s="28" t="s">
        <v>3081</v>
      </c>
      <c r="B443" s="23">
        <v>53377.0</v>
      </c>
      <c r="C443" s="7">
        <v>53377.0</v>
      </c>
      <c r="D443" s="25">
        <v>0.0</v>
      </c>
      <c r="E443" s="33"/>
    </row>
    <row r="444" ht="15.75" hidden="1" customHeight="1">
      <c r="A444" s="28" t="s">
        <v>3082</v>
      </c>
      <c r="B444" s="23">
        <v>30280.0</v>
      </c>
      <c r="C444" s="7">
        <v>30280.0</v>
      </c>
      <c r="D444" s="25">
        <v>0.0</v>
      </c>
      <c r="E444" s="33"/>
    </row>
    <row r="445" ht="15.75" hidden="1" customHeight="1">
      <c r="A445" s="28" t="s">
        <v>3084</v>
      </c>
      <c r="B445" s="23">
        <v>655.0</v>
      </c>
      <c r="C445" s="7">
        <v>655.0</v>
      </c>
      <c r="D445" s="25">
        <v>0.0</v>
      </c>
      <c r="E445" s="33"/>
    </row>
    <row r="446" ht="15.75" hidden="1" customHeight="1">
      <c r="A446" s="28" t="s">
        <v>3085</v>
      </c>
      <c r="B446" s="23">
        <v>15964.0</v>
      </c>
      <c r="C446" s="7">
        <v>15600.0</v>
      </c>
      <c r="D446" s="25">
        <v>-364.0</v>
      </c>
      <c r="E446" s="33"/>
    </row>
    <row r="447" ht="15.75" hidden="1" customHeight="1">
      <c r="A447" s="29" t="s">
        <v>3086</v>
      </c>
      <c r="B447" s="23">
        <v>192303.5</v>
      </c>
      <c r="C447" s="7">
        <v>191939.5</v>
      </c>
      <c r="D447" s="25">
        <v>-364.0</v>
      </c>
      <c r="E447" s="33"/>
    </row>
    <row r="448" ht="15.75" hidden="1" customHeight="1">
      <c r="A448" s="30" t="s">
        <v>3087</v>
      </c>
      <c r="B448" s="34">
        <v>-363.5</v>
      </c>
      <c r="C448" s="35">
        <v>2.5</v>
      </c>
      <c r="D448" s="49">
        <v>366.0</v>
      </c>
      <c r="E448" s="37"/>
    </row>
    <row r="449" ht="15.75" hidden="1" customHeight="1"/>
    <row r="450" ht="15.75" hidden="1" customHeight="1"/>
    <row r="451" ht="15.75" hidden="1" customHeight="1">
      <c r="A451" s="3" t="s">
        <v>3890</v>
      </c>
      <c r="B451" s="4"/>
      <c r="C451" s="4"/>
      <c r="D451" s="4"/>
      <c r="E451" s="5"/>
    </row>
    <row r="452" ht="15.75" hidden="1" customHeight="1">
      <c r="A452" s="8"/>
      <c r="B452" s="9"/>
      <c r="C452" s="9"/>
      <c r="D452" s="9"/>
      <c r="E452" s="10"/>
    </row>
    <row r="453" ht="15.75" hidden="1" customHeight="1">
      <c r="A453" s="3" t="s">
        <v>3061</v>
      </c>
      <c r="B453" s="4"/>
      <c r="C453" s="4"/>
      <c r="D453" s="4"/>
      <c r="E453" s="5"/>
    </row>
    <row r="454" ht="15.75" hidden="1" customHeight="1">
      <c r="A454" s="8"/>
      <c r="B454" s="9"/>
      <c r="C454" s="9"/>
      <c r="D454" s="9"/>
      <c r="E454" s="10"/>
    </row>
    <row r="455" ht="15.75" hidden="1" customHeight="1">
      <c r="A455" s="11">
        <v>45621.0</v>
      </c>
      <c r="B455" s="4"/>
      <c r="C455" s="12" t="s">
        <v>3062</v>
      </c>
      <c r="D455" s="13">
        <v>45626.0</v>
      </c>
      <c r="E455" s="5"/>
    </row>
    <row r="456" ht="15.75" hidden="1" customHeight="1">
      <c r="A456" s="8"/>
      <c r="B456" s="9"/>
      <c r="C456" s="14"/>
      <c r="D456" s="9"/>
      <c r="E456" s="10"/>
    </row>
    <row r="457" ht="15.75" hidden="1" customHeight="1">
      <c r="A457" s="44" t="s">
        <v>3898</v>
      </c>
      <c r="B457" s="5"/>
      <c r="C457" s="14"/>
      <c r="D457" s="45" t="s">
        <v>3907</v>
      </c>
      <c r="E457" s="5"/>
    </row>
    <row r="458" ht="15.75" hidden="1" customHeight="1">
      <c r="A458" s="8"/>
      <c r="B458" s="10"/>
      <c r="C458" s="14"/>
      <c r="D458" s="9"/>
      <c r="E458" s="10"/>
    </row>
    <row r="459" ht="15.75" hidden="1" customHeight="1">
      <c r="A459" s="17" t="s">
        <v>3063</v>
      </c>
      <c r="B459" s="4"/>
      <c r="C459" s="4"/>
      <c r="D459" s="4"/>
      <c r="E459" s="5"/>
    </row>
    <row r="460" ht="15.75" hidden="1" customHeight="1">
      <c r="A460" s="18" t="s">
        <v>3064</v>
      </c>
      <c r="B460" s="19" t="s">
        <v>3065</v>
      </c>
      <c r="C460" s="20" t="s">
        <v>3066</v>
      </c>
      <c r="D460" s="19" t="s">
        <v>3067</v>
      </c>
      <c r="E460" s="21" t="s">
        <v>13</v>
      </c>
    </row>
    <row r="461" ht="15.75" hidden="1" customHeight="1">
      <c r="A461" s="22" t="s">
        <v>3068</v>
      </c>
      <c r="B461" s="23">
        <v>16672.0</v>
      </c>
      <c r="C461" s="24">
        <v>16672.0</v>
      </c>
      <c r="D461" s="25">
        <v>0.0</v>
      </c>
      <c r="E461" s="33"/>
    </row>
    <row r="462" ht="15.75" hidden="1" customHeight="1">
      <c r="A462" s="22" t="s">
        <v>3069</v>
      </c>
      <c r="B462" s="23">
        <v>7611.0</v>
      </c>
      <c r="C462" s="24">
        <v>7611.0</v>
      </c>
      <c r="D462" s="25">
        <v>0.0</v>
      </c>
      <c r="E462" s="33"/>
    </row>
    <row r="463" ht="15.75" hidden="1" customHeight="1">
      <c r="A463" s="22" t="s">
        <v>3070</v>
      </c>
      <c r="B463" s="23">
        <v>0.0</v>
      </c>
      <c r="C463" s="24"/>
      <c r="D463" s="25">
        <v>0.0</v>
      </c>
      <c r="E463" s="33"/>
    </row>
    <row r="464" ht="15.75" hidden="1" customHeight="1">
      <c r="A464" s="22" t="s">
        <v>3072</v>
      </c>
      <c r="B464" s="23">
        <v>500.0</v>
      </c>
      <c r="C464" s="24">
        <v>500.0</v>
      </c>
      <c r="D464" s="25">
        <v>0.0</v>
      </c>
      <c r="E464" s="33"/>
    </row>
    <row r="465" ht="15.75" hidden="1" customHeight="1">
      <c r="A465" s="27" t="s">
        <v>3074</v>
      </c>
      <c r="B465" s="23">
        <v>0.0</v>
      </c>
      <c r="C465" s="24"/>
      <c r="D465" s="25">
        <v>0.0</v>
      </c>
      <c r="E465" s="33"/>
    </row>
    <row r="466" ht="15.75" hidden="1" customHeight="1">
      <c r="A466" s="27" t="s">
        <v>3075</v>
      </c>
      <c r="B466" s="23">
        <v>0.0</v>
      </c>
      <c r="C466" s="24"/>
      <c r="D466" s="25">
        <v>0.0</v>
      </c>
      <c r="E466" s="33"/>
    </row>
    <row r="467" ht="15.75" hidden="1" customHeight="1">
      <c r="A467" s="27" t="s">
        <v>3077</v>
      </c>
      <c r="B467" s="23">
        <v>2820.0</v>
      </c>
      <c r="C467" s="24">
        <v>2820.0</v>
      </c>
      <c r="D467" s="25">
        <v>0.0</v>
      </c>
      <c r="E467" s="26"/>
    </row>
    <row r="468" ht="15.75" hidden="1" customHeight="1">
      <c r="A468" s="27" t="s">
        <v>3078</v>
      </c>
      <c r="B468" s="23">
        <v>600.0</v>
      </c>
      <c r="C468" s="24">
        <v>600.0</v>
      </c>
      <c r="D468" s="25">
        <v>0.0</v>
      </c>
      <c r="E468" s="33"/>
    </row>
    <row r="469" ht="15.75" hidden="1" customHeight="1">
      <c r="A469" s="28" t="s">
        <v>3079</v>
      </c>
      <c r="B469" s="23">
        <v>44590.0</v>
      </c>
      <c r="C469" s="23">
        <v>44590.0</v>
      </c>
      <c r="D469" s="25">
        <v>0.0</v>
      </c>
      <c r="E469" s="33"/>
    </row>
    <row r="470" ht="15.75" hidden="1" customHeight="1">
      <c r="A470" s="28" t="s">
        <v>3080</v>
      </c>
      <c r="B470" s="23">
        <v>22531.0</v>
      </c>
      <c r="C470" s="7">
        <v>22531.0</v>
      </c>
      <c r="D470" s="25">
        <v>0.0</v>
      </c>
      <c r="E470" s="33"/>
    </row>
    <row r="471" ht="15.75" hidden="1" customHeight="1">
      <c r="A471" s="28" t="s">
        <v>3081</v>
      </c>
      <c r="B471" s="23">
        <v>50701.0</v>
      </c>
      <c r="C471" s="7">
        <v>50108.0</v>
      </c>
      <c r="D471" s="25">
        <v>-593.0</v>
      </c>
      <c r="E471" s="33"/>
    </row>
    <row r="472" ht="15.75" hidden="1" customHeight="1">
      <c r="A472" s="28" t="s">
        <v>3082</v>
      </c>
      <c r="B472" s="23">
        <v>24756.0</v>
      </c>
      <c r="C472" s="7">
        <v>24756.0</v>
      </c>
      <c r="D472" s="25">
        <v>0.0</v>
      </c>
      <c r="E472" s="33"/>
    </row>
    <row r="473" ht="15.75" hidden="1" customHeight="1">
      <c r="A473" s="28" t="s">
        <v>3084</v>
      </c>
      <c r="B473" s="23">
        <v>1057.0</v>
      </c>
      <c r="C473" s="7">
        <v>1057.0</v>
      </c>
      <c r="D473" s="25">
        <v>0.0</v>
      </c>
      <c r="E473" s="33"/>
    </row>
    <row r="474" ht="15.75" hidden="1" customHeight="1">
      <c r="A474" s="28" t="s">
        <v>3085</v>
      </c>
      <c r="B474" s="23">
        <v>10327.0</v>
      </c>
      <c r="C474" s="7">
        <v>10327.0</v>
      </c>
      <c r="D474" s="25">
        <v>0.0</v>
      </c>
      <c r="E474" s="33"/>
    </row>
    <row r="475" ht="15.75" hidden="1" customHeight="1">
      <c r="A475" s="29" t="s">
        <v>3086</v>
      </c>
      <c r="B475" s="23">
        <v>171837.7</v>
      </c>
      <c r="C475" s="7">
        <v>171244.7</v>
      </c>
      <c r="D475" s="25">
        <v>-593.0</v>
      </c>
      <c r="E475" s="33"/>
    </row>
    <row r="476" ht="15.75" hidden="1" customHeight="1">
      <c r="A476" s="30" t="s">
        <v>3087</v>
      </c>
      <c r="B476" s="34">
        <v>0.2999999999992724</v>
      </c>
      <c r="C476" s="35">
        <v>0.29999999998835847</v>
      </c>
      <c r="D476" s="49">
        <v>-1.0913936421275139E-11</v>
      </c>
      <c r="E476" s="37"/>
    </row>
    <row r="477" ht="15.75" hidden="1" customHeight="1"/>
    <row r="478" ht="15.75" hidden="1" customHeight="1"/>
    <row r="479" ht="15.75" hidden="1" customHeight="1">
      <c r="A479" s="3" t="s">
        <v>3890</v>
      </c>
      <c r="B479" s="4"/>
      <c r="C479" s="4"/>
      <c r="D479" s="4"/>
      <c r="E479" s="5"/>
    </row>
    <row r="480" ht="15.75" hidden="1" customHeight="1">
      <c r="A480" s="8"/>
      <c r="B480" s="9"/>
      <c r="C480" s="9"/>
      <c r="D480" s="9"/>
      <c r="E480" s="10"/>
    </row>
    <row r="481" ht="15.75" hidden="1" customHeight="1">
      <c r="A481" s="3" t="s">
        <v>3061</v>
      </c>
      <c r="B481" s="4"/>
      <c r="C481" s="4"/>
      <c r="D481" s="4"/>
      <c r="E481" s="5"/>
    </row>
    <row r="482" ht="15.75" hidden="1" customHeight="1">
      <c r="A482" s="8"/>
      <c r="B482" s="9"/>
      <c r="C482" s="9"/>
      <c r="D482" s="9"/>
      <c r="E482" s="10"/>
    </row>
    <row r="483" ht="15.75" hidden="1" customHeight="1">
      <c r="A483" s="11">
        <v>45627.0</v>
      </c>
      <c r="B483" s="4"/>
      <c r="C483" s="12" t="s">
        <v>3062</v>
      </c>
      <c r="D483" s="13">
        <v>45627.0</v>
      </c>
      <c r="E483" s="5"/>
    </row>
    <row r="484" ht="15.75" hidden="1" customHeight="1">
      <c r="A484" s="8"/>
      <c r="B484" s="9"/>
      <c r="C484" s="14"/>
      <c r="D484" s="9"/>
      <c r="E484" s="10"/>
    </row>
    <row r="485" ht="15.75" hidden="1" customHeight="1">
      <c r="A485" s="44" t="s">
        <v>3899</v>
      </c>
      <c r="B485" s="5"/>
      <c r="C485" s="14"/>
      <c r="D485" s="45" t="s">
        <v>3899</v>
      </c>
      <c r="E485" s="5"/>
    </row>
    <row r="486" ht="15.75" hidden="1" customHeight="1">
      <c r="A486" s="8"/>
      <c r="B486" s="10"/>
      <c r="C486" s="14"/>
      <c r="D486" s="9"/>
      <c r="E486" s="10"/>
    </row>
    <row r="487" ht="15.75" hidden="1" customHeight="1">
      <c r="A487" s="17" t="s">
        <v>3063</v>
      </c>
      <c r="B487" s="4"/>
      <c r="C487" s="4"/>
      <c r="D487" s="4"/>
      <c r="E487" s="5"/>
    </row>
    <row r="488" ht="15.75" hidden="1" customHeight="1">
      <c r="A488" s="18" t="s">
        <v>3064</v>
      </c>
      <c r="B488" s="19" t="s">
        <v>3065</v>
      </c>
      <c r="C488" s="20" t="s">
        <v>3066</v>
      </c>
      <c r="D488" s="19" t="s">
        <v>3067</v>
      </c>
      <c r="E488" s="21" t="s">
        <v>13</v>
      </c>
    </row>
    <row r="489" ht="15.75" hidden="1" customHeight="1">
      <c r="A489" s="22" t="s">
        <v>3068</v>
      </c>
      <c r="B489" s="23">
        <v>2691.0</v>
      </c>
      <c r="C489" s="24">
        <v>2691.0</v>
      </c>
      <c r="D489" s="25">
        <v>0.0</v>
      </c>
      <c r="E489" s="33"/>
    </row>
    <row r="490" ht="15.75" hidden="1" customHeight="1">
      <c r="A490" s="22" t="s">
        <v>3069</v>
      </c>
      <c r="B490" s="23">
        <v>1287.0</v>
      </c>
      <c r="C490" s="24">
        <v>1287.0</v>
      </c>
      <c r="D490" s="25">
        <v>0.0</v>
      </c>
      <c r="E490" s="33"/>
    </row>
    <row r="491" ht="15.75" hidden="1" customHeight="1">
      <c r="A491" s="22" t="s">
        <v>3070</v>
      </c>
      <c r="B491" s="23">
        <v>0.0</v>
      </c>
      <c r="C491" s="24"/>
      <c r="D491" s="25">
        <v>0.0</v>
      </c>
      <c r="E491" s="33"/>
    </row>
    <row r="492" ht="15.75" hidden="1" customHeight="1">
      <c r="A492" s="22" t="s">
        <v>3072</v>
      </c>
      <c r="B492" s="23">
        <v>0.0</v>
      </c>
      <c r="C492" s="24"/>
      <c r="D492" s="25">
        <v>0.0</v>
      </c>
      <c r="E492" s="33"/>
    </row>
    <row r="493" ht="15.75" hidden="1" customHeight="1">
      <c r="A493" s="27" t="s">
        <v>3074</v>
      </c>
      <c r="B493" s="23">
        <v>0.0</v>
      </c>
      <c r="C493" s="24"/>
      <c r="D493" s="25">
        <v>0.0</v>
      </c>
      <c r="E493" s="33"/>
    </row>
    <row r="494" ht="15.75" hidden="1" customHeight="1">
      <c r="A494" s="27" t="s">
        <v>3075</v>
      </c>
      <c r="B494" s="23">
        <v>0.0</v>
      </c>
      <c r="C494" s="24"/>
      <c r="D494" s="25">
        <v>0.0</v>
      </c>
      <c r="E494" s="33"/>
    </row>
    <row r="495" ht="15.75" hidden="1" customHeight="1">
      <c r="A495" s="27" t="s">
        <v>3077</v>
      </c>
      <c r="B495" s="23">
        <v>0.0</v>
      </c>
      <c r="C495" s="24"/>
      <c r="D495" s="25">
        <v>0.0</v>
      </c>
      <c r="E495" s="26"/>
    </row>
    <row r="496" ht="15.75" hidden="1" customHeight="1">
      <c r="A496" s="27" t="s">
        <v>3078</v>
      </c>
      <c r="B496" s="23">
        <v>0.0</v>
      </c>
      <c r="C496" s="24"/>
      <c r="D496" s="25">
        <v>0.0</v>
      </c>
      <c r="E496" s="33"/>
    </row>
    <row r="497" ht="15.75" hidden="1" customHeight="1">
      <c r="A497" s="28" t="s">
        <v>3079</v>
      </c>
      <c r="B497" s="23">
        <v>7909.0</v>
      </c>
      <c r="C497" s="23">
        <v>7909.0</v>
      </c>
      <c r="D497" s="25">
        <v>0.0</v>
      </c>
      <c r="E497" s="33"/>
    </row>
    <row r="498" ht="15.75" hidden="1" customHeight="1">
      <c r="A498" s="28" t="s">
        <v>3080</v>
      </c>
      <c r="B498" s="23">
        <v>5751.0</v>
      </c>
      <c r="C498" s="7">
        <v>5751.0</v>
      </c>
      <c r="D498" s="25">
        <v>0.0</v>
      </c>
      <c r="E498" s="33"/>
    </row>
    <row r="499" ht="15.75" hidden="1" customHeight="1">
      <c r="A499" s="28" t="s">
        <v>3081</v>
      </c>
      <c r="B499" s="23">
        <v>9290.0</v>
      </c>
      <c r="C499" s="7">
        <v>9290.0</v>
      </c>
      <c r="D499" s="25">
        <v>0.0</v>
      </c>
      <c r="E499" s="33"/>
    </row>
    <row r="500" ht="15.75" hidden="1" customHeight="1">
      <c r="A500" s="28" t="s">
        <v>3082</v>
      </c>
      <c r="B500" s="23">
        <v>4735.0</v>
      </c>
      <c r="C500" s="7">
        <v>4735.0</v>
      </c>
      <c r="D500" s="25">
        <v>0.0</v>
      </c>
      <c r="E500" s="33"/>
    </row>
    <row r="501" ht="15.75" hidden="1" customHeight="1">
      <c r="A501" s="28" t="s">
        <v>3084</v>
      </c>
      <c r="B501" s="23">
        <v>0.0</v>
      </c>
      <c r="C501" s="7">
        <v>0.0</v>
      </c>
      <c r="D501" s="25">
        <v>0.0</v>
      </c>
      <c r="E501" s="33"/>
    </row>
    <row r="502" ht="15.75" hidden="1" customHeight="1">
      <c r="A502" s="28" t="s">
        <v>3085</v>
      </c>
      <c r="B502" s="23">
        <v>378.0</v>
      </c>
      <c r="C502" s="7">
        <v>378.0</v>
      </c>
      <c r="D502" s="25">
        <v>0.0</v>
      </c>
      <c r="E502" s="33"/>
    </row>
    <row r="503" ht="15.75" hidden="1" customHeight="1">
      <c r="A503" s="29" t="s">
        <v>3086</v>
      </c>
      <c r="B503" s="23">
        <v>31663.0</v>
      </c>
      <c r="C503" s="7">
        <v>31663.0</v>
      </c>
      <c r="D503" s="25">
        <v>0.0</v>
      </c>
      <c r="E503" s="33"/>
    </row>
    <row r="504" ht="15.75" hidden="1" customHeight="1">
      <c r="A504" s="30" t="s">
        <v>3087</v>
      </c>
      <c r="B504" s="34">
        <v>0.0</v>
      </c>
      <c r="C504" s="35">
        <v>0.0</v>
      </c>
      <c r="D504" s="49">
        <v>0.0</v>
      </c>
      <c r="E504" s="37"/>
    </row>
    <row r="505" ht="15.75" hidden="1" customHeight="1"/>
    <row r="506" ht="15.75" hidden="1" customHeight="1"/>
    <row r="507" ht="15.75" hidden="1" customHeight="1">
      <c r="A507" s="3" t="s">
        <v>3890</v>
      </c>
      <c r="B507" s="4"/>
      <c r="C507" s="4"/>
      <c r="D507" s="4"/>
      <c r="E507" s="5"/>
    </row>
    <row r="508" ht="15.75" hidden="1" customHeight="1">
      <c r="A508" s="8"/>
      <c r="B508" s="9"/>
      <c r="C508" s="9"/>
      <c r="D508" s="9"/>
      <c r="E508" s="10"/>
    </row>
    <row r="509" ht="15.75" hidden="1" customHeight="1">
      <c r="A509" s="3" t="s">
        <v>3061</v>
      </c>
      <c r="B509" s="4"/>
      <c r="C509" s="4"/>
      <c r="D509" s="4"/>
      <c r="E509" s="5"/>
    </row>
    <row r="510" ht="15.75" hidden="1" customHeight="1">
      <c r="A510" s="8"/>
      <c r="B510" s="9"/>
      <c r="C510" s="9"/>
      <c r="D510" s="9"/>
      <c r="E510" s="10"/>
    </row>
    <row r="511" ht="15.75" hidden="1" customHeight="1">
      <c r="A511" s="11">
        <v>45628.0</v>
      </c>
      <c r="B511" s="4"/>
      <c r="C511" s="12" t="s">
        <v>3062</v>
      </c>
      <c r="D511" s="13">
        <v>45634.0</v>
      </c>
      <c r="E511" s="5"/>
    </row>
    <row r="512" ht="15.75" hidden="1" customHeight="1">
      <c r="A512" s="8"/>
      <c r="B512" s="9"/>
      <c r="C512" s="14"/>
      <c r="D512" s="9"/>
      <c r="E512" s="10"/>
    </row>
    <row r="513" ht="15.75" hidden="1" customHeight="1">
      <c r="A513" s="44" t="s">
        <v>3898</v>
      </c>
      <c r="B513" s="5"/>
      <c r="C513" s="14"/>
      <c r="D513" s="45" t="s">
        <v>3899</v>
      </c>
      <c r="E513" s="5"/>
    </row>
    <row r="514" ht="15.75" hidden="1" customHeight="1">
      <c r="A514" s="8"/>
      <c r="B514" s="10"/>
      <c r="C514" s="14"/>
      <c r="D514" s="9"/>
      <c r="E514" s="10"/>
    </row>
    <row r="515" ht="15.75" hidden="1" customHeight="1">
      <c r="A515" s="17" t="s">
        <v>3063</v>
      </c>
      <c r="B515" s="4"/>
      <c r="C515" s="4"/>
      <c r="D515" s="4"/>
      <c r="E515" s="5"/>
    </row>
    <row r="516" ht="15.75" hidden="1" customHeight="1">
      <c r="A516" s="18" t="s">
        <v>3064</v>
      </c>
      <c r="B516" s="19" t="s">
        <v>3065</v>
      </c>
      <c r="C516" s="20" t="s">
        <v>3066</v>
      </c>
      <c r="D516" s="19" t="s">
        <v>3067</v>
      </c>
      <c r="E516" s="21" t="s">
        <v>13</v>
      </c>
    </row>
    <row r="517" ht="15.75" hidden="1" customHeight="1">
      <c r="A517" s="22" t="s">
        <v>3068</v>
      </c>
      <c r="B517" s="23">
        <v>20680.0</v>
      </c>
      <c r="C517" s="24">
        <v>20687.0</v>
      </c>
      <c r="D517" s="25">
        <v>7.0</v>
      </c>
      <c r="E517" s="33"/>
    </row>
    <row r="518" ht="15.75" hidden="1" customHeight="1">
      <c r="A518" s="22" t="s">
        <v>3069</v>
      </c>
      <c r="B518" s="23">
        <v>7461.0</v>
      </c>
      <c r="C518" s="24">
        <v>6848.0</v>
      </c>
      <c r="D518" s="25">
        <v>-613.0</v>
      </c>
      <c r="E518" s="33" t="s">
        <v>7276</v>
      </c>
    </row>
    <row r="519" ht="15.75" hidden="1" customHeight="1">
      <c r="A519" s="22" t="s">
        <v>3070</v>
      </c>
      <c r="B519" s="23">
        <v>280.0</v>
      </c>
      <c r="C519" s="24">
        <v>280.0</v>
      </c>
      <c r="D519" s="25">
        <v>0.0</v>
      </c>
      <c r="E519" s="33"/>
    </row>
    <row r="520" ht="15.75" hidden="1" customHeight="1">
      <c r="A520" s="22" t="s">
        <v>3072</v>
      </c>
      <c r="B520" s="23">
        <v>1000.0</v>
      </c>
      <c r="C520" s="24">
        <v>1000.0</v>
      </c>
      <c r="D520" s="25">
        <v>0.0</v>
      </c>
      <c r="E520" s="33"/>
    </row>
    <row r="521" ht="15.75" hidden="1" customHeight="1">
      <c r="A521" s="27" t="s">
        <v>3074</v>
      </c>
      <c r="B521" s="23">
        <v>0.0</v>
      </c>
      <c r="C521" s="24"/>
      <c r="D521" s="25">
        <v>0.0</v>
      </c>
      <c r="E521" s="33"/>
    </row>
    <row r="522" ht="15.75" hidden="1" customHeight="1">
      <c r="A522" s="27" t="s">
        <v>3075</v>
      </c>
      <c r="B522" s="23">
        <v>0.0</v>
      </c>
      <c r="C522" s="24"/>
      <c r="D522" s="25">
        <v>0.0</v>
      </c>
      <c r="E522" s="33"/>
    </row>
    <row r="523" ht="15.75" hidden="1" customHeight="1">
      <c r="A523" s="27" t="s">
        <v>3077</v>
      </c>
      <c r="B523" s="23">
        <v>2080.0</v>
      </c>
      <c r="C523" s="24">
        <v>2080.0</v>
      </c>
      <c r="D523" s="25">
        <v>0.0</v>
      </c>
      <c r="E523" s="26"/>
    </row>
    <row r="524" ht="15.75" hidden="1" customHeight="1">
      <c r="A524" s="27" t="s">
        <v>3078</v>
      </c>
      <c r="B524" s="23">
        <v>1040.0</v>
      </c>
      <c r="C524" s="24">
        <v>1040.0</v>
      </c>
      <c r="D524" s="25">
        <v>0.0</v>
      </c>
      <c r="E524" s="33"/>
    </row>
    <row r="525" ht="15.75" hidden="1" customHeight="1">
      <c r="A525" s="28" t="s">
        <v>3079</v>
      </c>
      <c r="B525" s="23">
        <v>60804.0</v>
      </c>
      <c r="C525" s="23">
        <v>60804.0</v>
      </c>
      <c r="D525" s="25">
        <v>0.0</v>
      </c>
      <c r="E525" s="33"/>
    </row>
    <row r="526" ht="15.75" hidden="1" customHeight="1">
      <c r="A526" s="28" t="s">
        <v>3080</v>
      </c>
      <c r="B526" s="23">
        <v>30883.0</v>
      </c>
      <c r="C526" s="7">
        <v>30519.0</v>
      </c>
      <c r="D526" s="25">
        <v>-364.0</v>
      </c>
      <c r="E526" s="33"/>
    </row>
    <row r="527" ht="15.75" hidden="1" customHeight="1">
      <c r="A527" s="28" t="s">
        <v>3081</v>
      </c>
      <c r="B527" s="23">
        <v>60086.0</v>
      </c>
      <c r="C527" s="7">
        <v>60086.0</v>
      </c>
      <c r="D527" s="25">
        <v>0.0</v>
      </c>
      <c r="E527" s="33"/>
    </row>
    <row r="528" ht="15.75" hidden="1" customHeight="1">
      <c r="A528" s="28" t="s">
        <v>3082</v>
      </c>
      <c r="B528" s="23">
        <v>34408.0</v>
      </c>
      <c r="C528" s="7">
        <v>34408.0</v>
      </c>
      <c r="D528" s="25">
        <v>0.0</v>
      </c>
      <c r="E528" s="33"/>
    </row>
    <row r="529" ht="15.75" hidden="1" customHeight="1">
      <c r="A529" s="28" t="s">
        <v>3084</v>
      </c>
      <c r="B529" s="23">
        <v>1979.0</v>
      </c>
      <c r="C529" s="7">
        <v>1979.0</v>
      </c>
      <c r="D529" s="25">
        <v>0.0</v>
      </c>
      <c r="E529" s="33"/>
    </row>
    <row r="530" ht="15.75" hidden="1" customHeight="1">
      <c r="A530" s="28" t="s">
        <v>3085</v>
      </c>
      <c r="B530" s="23">
        <v>11406.0</v>
      </c>
      <c r="C530" s="7">
        <v>11406.0</v>
      </c>
      <c r="D530" s="25">
        <v>0.0</v>
      </c>
      <c r="E530" s="33"/>
    </row>
    <row r="531" ht="15.75" hidden="1" customHeight="1">
      <c r="A531" s="29" t="s">
        <v>3086</v>
      </c>
      <c r="B531" s="23">
        <v>220699.0</v>
      </c>
      <c r="C531" s="7">
        <v>220335.0</v>
      </c>
      <c r="D531" s="25">
        <v>-364.0</v>
      </c>
      <c r="E531" s="33"/>
    </row>
    <row r="532" ht="15.75" hidden="1" customHeight="1">
      <c r="A532" s="30" t="s">
        <v>3087</v>
      </c>
      <c r="B532" s="34">
        <v>2.0</v>
      </c>
      <c r="C532" s="35">
        <v>-604.0</v>
      </c>
      <c r="D532" s="49">
        <v>-606.0</v>
      </c>
      <c r="E532" s="37"/>
    </row>
    <row r="533" ht="15.75" hidden="1" customHeight="1"/>
    <row r="534" ht="15.75" hidden="1" customHeight="1"/>
    <row r="535" ht="15.75" hidden="1" customHeight="1">
      <c r="A535" s="3" t="s">
        <v>3890</v>
      </c>
      <c r="B535" s="4"/>
      <c r="C535" s="4"/>
      <c r="D535" s="4"/>
      <c r="E535" s="5"/>
    </row>
    <row r="536" ht="15.75" hidden="1" customHeight="1">
      <c r="A536" s="8"/>
      <c r="B536" s="9"/>
      <c r="C536" s="9"/>
      <c r="D536" s="9"/>
      <c r="E536" s="10"/>
    </row>
    <row r="537" ht="15.75" hidden="1" customHeight="1">
      <c r="A537" s="3" t="s">
        <v>3061</v>
      </c>
      <c r="B537" s="4"/>
      <c r="C537" s="4"/>
      <c r="D537" s="4"/>
      <c r="E537" s="5"/>
    </row>
    <row r="538" ht="15.75" hidden="1" customHeight="1">
      <c r="A538" s="8"/>
      <c r="B538" s="9"/>
      <c r="C538" s="9"/>
      <c r="D538" s="9"/>
      <c r="E538" s="10"/>
    </row>
    <row r="539" ht="15.75" hidden="1" customHeight="1">
      <c r="A539" s="11">
        <v>45628.0</v>
      </c>
      <c r="B539" s="4"/>
      <c r="C539" s="12" t="s">
        <v>3062</v>
      </c>
      <c r="D539" s="13">
        <v>45634.0</v>
      </c>
      <c r="E539" s="5"/>
    </row>
    <row r="540" ht="15.75" hidden="1" customHeight="1">
      <c r="A540" s="8"/>
      <c r="B540" s="9"/>
      <c r="C540" s="14"/>
      <c r="D540" s="9"/>
      <c r="E540" s="10"/>
    </row>
    <row r="541" ht="15.75" hidden="1" customHeight="1">
      <c r="A541" s="44" t="s">
        <v>3898</v>
      </c>
      <c r="B541" s="5"/>
      <c r="C541" s="14"/>
      <c r="D541" s="45" t="s">
        <v>3899</v>
      </c>
      <c r="E541" s="5"/>
    </row>
    <row r="542" ht="15.75" hidden="1" customHeight="1">
      <c r="A542" s="8"/>
      <c r="B542" s="10"/>
      <c r="C542" s="14"/>
      <c r="D542" s="9"/>
      <c r="E542" s="10"/>
    </row>
    <row r="543" ht="15.75" hidden="1" customHeight="1">
      <c r="A543" s="17" t="s">
        <v>3063</v>
      </c>
      <c r="B543" s="4"/>
      <c r="C543" s="4"/>
      <c r="D543" s="4"/>
      <c r="E543" s="5"/>
    </row>
    <row r="544" ht="15.75" hidden="1" customHeight="1">
      <c r="A544" s="18" t="s">
        <v>3064</v>
      </c>
      <c r="B544" s="19" t="s">
        <v>3065</v>
      </c>
      <c r="C544" s="20" t="s">
        <v>3066</v>
      </c>
      <c r="D544" s="19" t="s">
        <v>3067</v>
      </c>
      <c r="E544" s="21" t="s">
        <v>13</v>
      </c>
    </row>
    <row r="545" ht="15.75" hidden="1" customHeight="1">
      <c r="A545" s="22" t="s">
        <v>3068</v>
      </c>
      <c r="B545" s="23">
        <v>20680.0</v>
      </c>
      <c r="C545" s="24">
        <v>20687.0</v>
      </c>
      <c r="D545" s="25">
        <v>7.0</v>
      </c>
      <c r="E545" s="33"/>
    </row>
    <row r="546" ht="15.75" hidden="1" customHeight="1">
      <c r="A546" s="22" t="s">
        <v>3069</v>
      </c>
      <c r="B546" s="23">
        <v>7461.0</v>
      </c>
      <c r="C546" s="24">
        <v>6848.0</v>
      </c>
      <c r="D546" s="25">
        <v>-613.0</v>
      </c>
      <c r="E546" s="33" t="s">
        <v>7276</v>
      </c>
    </row>
    <row r="547" ht="15.75" hidden="1" customHeight="1">
      <c r="A547" s="22" t="s">
        <v>3070</v>
      </c>
      <c r="B547" s="23">
        <v>280.0</v>
      </c>
      <c r="C547" s="24">
        <v>280.0</v>
      </c>
      <c r="D547" s="25">
        <v>0.0</v>
      </c>
      <c r="E547" s="33"/>
    </row>
    <row r="548" ht="15.75" hidden="1" customHeight="1">
      <c r="A548" s="22" t="s">
        <v>3072</v>
      </c>
      <c r="B548" s="23">
        <v>1000.0</v>
      </c>
      <c r="C548" s="24">
        <v>1000.0</v>
      </c>
      <c r="D548" s="25">
        <v>0.0</v>
      </c>
      <c r="E548" s="33"/>
    </row>
    <row r="549" ht="15.75" hidden="1" customHeight="1">
      <c r="A549" s="27" t="s">
        <v>3074</v>
      </c>
      <c r="B549" s="23">
        <v>0.0</v>
      </c>
      <c r="C549" s="24"/>
      <c r="D549" s="25">
        <v>0.0</v>
      </c>
      <c r="E549" s="33"/>
    </row>
    <row r="550" ht="15.75" hidden="1" customHeight="1">
      <c r="A550" s="27" t="s">
        <v>3075</v>
      </c>
      <c r="B550" s="23">
        <v>0.0</v>
      </c>
      <c r="C550" s="24"/>
      <c r="D550" s="25">
        <v>0.0</v>
      </c>
      <c r="E550" s="33"/>
    </row>
    <row r="551" ht="15.75" hidden="1" customHeight="1">
      <c r="A551" s="27" t="s">
        <v>3077</v>
      </c>
      <c r="B551" s="23">
        <v>2080.0</v>
      </c>
      <c r="C551" s="24">
        <v>2080.0</v>
      </c>
      <c r="D551" s="25">
        <v>0.0</v>
      </c>
      <c r="E551" s="26" t="s">
        <v>7277</v>
      </c>
    </row>
    <row r="552" ht="15.75" hidden="1" customHeight="1">
      <c r="A552" s="27" t="s">
        <v>3078</v>
      </c>
      <c r="B552" s="23">
        <v>1040.0</v>
      </c>
      <c r="C552" s="24">
        <v>1040.0</v>
      </c>
      <c r="D552" s="25">
        <v>0.0</v>
      </c>
      <c r="E552" s="33"/>
    </row>
    <row r="553" ht="15.75" hidden="1" customHeight="1">
      <c r="A553" s="28" t="s">
        <v>3079</v>
      </c>
      <c r="B553" s="23">
        <v>60804.0</v>
      </c>
      <c r="C553" s="23">
        <v>60804.0</v>
      </c>
      <c r="D553" s="25">
        <v>0.0</v>
      </c>
      <c r="E553" s="33"/>
    </row>
    <row r="554" ht="15.75" hidden="1" customHeight="1">
      <c r="A554" s="28" t="s">
        <v>3080</v>
      </c>
      <c r="B554" s="23">
        <v>30883.0</v>
      </c>
      <c r="C554" s="7">
        <v>30519.0</v>
      </c>
      <c r="D554" s="25">
        <v>-364.0</v>
      </c>
      <c r="E554" s="33"/>
    </row>
    <row r="555" ht="15.75" hidden="1" customHeight="1">
      <c r="A555" s="28" t="s">
        <v>3081</v>
      </c>
      <c r="B555" s="23">
        <v>60086.0</v>
      </c>
      <c r="C555" s="7">
        <v>60086.0</v>
      </c>
      <c r="D555" s="25">
        <v>0.0</v>
      </c>
      <c r="E555" s="33"/>
    </row>
    <row r="556" ht="15.75" hidden="1" customHeight="1">
      <c r="A556" s="28" t="s">
        <v>3082</v>
      </c>
      <c r="B556" s="23">
        <v>34408.0</v>
      </c>
      <c r="C556" s="7">
        <v>34408.0</v>
      </c>
      <c r="D556" s="25">
        <v>0.0</v>
      </c>
      <c r="E556" s="33"/>
    </row>
    <row r="557" ht="15.75" hidden="1" customHeight="1">
      <c r="A557" s="28" t="s">
        <v>3084</v>
      </c>
      <c r="B557" s="23">
        <v>1979.0</v>
      </c>
      <c r="C557" s="7">
        <v>1979.0</v>
      </c>
      <c r="D557" s="25">
        <v>0.0</v>
      </c>
      <c r="E557" s="33"/>
    </row>
    <row r="558" ht="15.75" hidden="1" customHeight="1">
      <c r="A558" s="28" t="s">
        <v>3085</v>
      </c>
      <c r="B558" s="23">
        <v>11406.0</v>
      </c>
      <c r="C558" s="7">
        <v>11406.0</v>
      </c>
      <c r="D558" s="25">
        <v>0.0</v>
      </c>
      <c r="E558" s="33"/>
    </row>
    <row r="559" ht="15.75" hidden="1" customHeight="1">
      <c r="A559" s="29" t="s">
        <v>3086</v>
      </c>
      <c r="B559" s="23">
        <v>220699.0</v>
      </c>
      <c r="C559" s="7">
        <v>220335.0</v>
      </c>
      <c r="D559" s="25">
        <v>-364.0</v>
      </c>
      <c r="E559" s="33"/>
    </row>
    <row r="560" ht="15.75" hidden="1" customHeight="1">
      <c r="A560" s="30" t="s">
        <v>3087</v>
      </c>
      <c r="B560" s="34">
        <v>2.0</v>
      </c>
      <c r="C560" s="35">
        <v>-604.0</v>
      </c>
      <c r="D560" s="49">
        <v>-606.0</v>
      </c>
      <c r="E560" s="37"/>
    </row>
    <row r="561" ht="15.75" hidden="1" customHeight="1"/>
    <row r="562" ht="15.75" hidden="1" customHeight="1"/>
    <row r="563" ht="15.75" hidden="1" customHeight="1">
      <c r="A563" s="3" t="s">
        <v>3890</v>
      </c>
      <c r="B563" s="4"/>
      <c r="C563" s="4"/>
      <c r="D563" s="4"/>
      <c r="E563" s="5"/>
    </row>
    <row r="564" ht="15.75" hidden="1" customHeight="1">
      <c r="A564" s="8"/>
      <c r="B564" s="9"/>
      <c r="C564" s="9"/>
      <c r="D564" s="9"/>
      <c r="E564" s="10"/>
    </row>
    <row r="565" ht="15.75" hidden="1" customHeight="1">
      <c r="A565" s="3" t="s">
        <v>3061</v>
      </c>
      <c r="B565" s="4"/>
      <c r="C565" s="4"/>
      <c r="D565" s="4"/>
      <c r="E565" s="5"/>
    </row>
    <row r="566" ht="15.75" hidden="1" customHeight="1">
      <c r="A566" s="8"/>
      <c r="B566" s="9"/>
      <c r="C566" s="9"/>
      <c r="D566" s="9"/>
      <c r="E566" s="10"/>
    </row>
    <row r="567" ht="15.75" hidden="1" customHeight="1">
      <c r="A567" s="11">
        <v>45635.0</v>
      </c>
      <c r="B567" s="4"/>
      <c r="C567" s="12" t="s">
        <v>3062</v>
      </c>
      <c r="D567" s="13">
        <v>45641.0</v>
      </c>
      <c r="E567" s="5"/>
    </row>
    <row r="568" ht="15.75" hidden="1" customHeight="1">
      <c r="A568" s="8"/>
      <c r="B568" s="9"/>
      <c r="C568" s="14"/>
      <c r="D568" s="9"/>
      <c r="E568" s="10"/>
    </row>
    <row r="569" ht="15.75" hidden="1" customHeight="1">
      <c r="A569" s="44" t="s">
        <v>3898</v>
      </c>
      <c r="B569" s="5"/>
      <c r="C569" s="14"/>
      <c r="D569" s="45" t="s">
        <v>3899</v>
      </c>
      <c r="E569" s="5"/>
    </row>
    <row r="570" ht="15.75" hidden="1" customHeight="1">
      <c r="A570" s="8"/>
      <c r="B570" s="10"/>
      <c r="C570" s="14"/>
      <c r="D570" s="9"/>
      <c r="E570" s="10"/>
    </row>
    <row r="571" ht="15.75" hidden="1" customHeight="1">
      <c r="A571" s="17" t="s">
        <v>3063</v>
      </c>
      <c r="B571" s="4"/>
      <c r="C571" s="4"/>
      <c r="D571" s="4"/>
      <c r="E571" s="5"/>
    </row>
    <row r="572" ht="15.75" hidden="1" customHeight="1">
      <c r="A572" s="18" t="s">
        <v>3064</v>
      </c>
      <c r="B572" s="19" t="s">
        <v>3065</v>
      </c>
      <c r="C572" s="20" t="s">
        <v>3066</v>
      </c>
      <c r="D572" s="19" t="s">
        <v>3067</v>
      </c>
      <c r="E572" s="21" t="s">
        <v>13</v>
      </c>
    </row>
    <row r="573" ht="15.75" hidden="1" customHeight="1">
      <c r="A573" s="22" t="s">
        <v>3068</v>
      </c>
      <c r="B573" s="23">
        <v>27540.0</v>
      </c>
      <c r="C573" s="24">
        <v>27540.0</v>
      </c>
      <c r="D573" s="25">
        <v>0.0</v>
      </c>
      <c r="E573" s="33"/>
    </row>
    <row r="574" ht="15.75" hidden="1" customHeight="1">
      <c r="A574" s="22" t="s">
        <v>3069</v>
      </c>
      <c r="B574" s="23">
        <v>10858.0</v>
      </c>
      <c r="C574" s="24">
        <v>10858.0</v>
      </c>
      <c r="D574" s="25">
        <v>0.0</v>
      </c>
      <c r="E574" s="33"/>
    </row>
    <row r="575" ht="15.75" hidden="1" customHeight="1">
      <c r="A575" s="22" t="s">
        <v>3070</v>
      </c>
      <c r="B575" s="23">
        <v>940.0</v>
      </c>
      <c r="C575" s="24">
        <v>940.0</v>
      </c>
      <c r="D575" s="25">
        <v>0.0</v>
      </c>
      <c r="E575" s="33"/>
    </row>
    <row r="576" ht="15.75" hidden="1" customHeight="1">
      <c r="A576" s="22" t="s">
        <v>3072</v>
      </c>
      <c r="B576" s="23">
        <v>1000.0</v>
      </c>
      <c r="C576" s="24">
        <v>1001.0</v>
      </c>
      <c r="D576" s="25">
        <v>1.0</v>
      </c>
      <c r="E576" s="33"/>
    </row>
    <row r="577" ht="15.75" hidden="1" customHeight="1">
      <c r="A577" s="27" t="s">
        <v>3074</v>
      </c>
      <c r="B577" s="23">
        <v>0.0</v>
      </c>
      <c r="C577" s="24"/>
      <c r="D577" s="25">
        <v>0.0</v>
      </c>
      <c r="E577" s="33"/>
    </row>
    <row r="578" ht="15.75" hidden="1" customHeight="1">
      <c r="A578" s="27" t="s">
        <v>3075</v>
      </c>
      <c r="B578" s="23">
        <v>0.0</v>
      </c>
      <c r="C578" s="24"/>
      <c r="D578" s="25">
        <v>0.0</v>
      </c>
      <c r="E578" s="33"/>
    </row>
    <row r="579" ht="15.75" hidden="1" customHeight="1">
      <c r="A579" s="27" t="s">
        <v>3077</v>
      </c>
      <c r="B579" s="23">
        <v>2822.0</v>
      </c>
      <c r="C579" s="24">
        <v>2822.0</v>
      </c>
      <c r="D579" s="25">
        <v>0.0</v>
      </c>
      <c r="E579" s="26" t="s">
        <v>7278</v>
      </c>
    </row>
    <row r="580" ht="15.75" hidden="1" customHeight="1">
      <c r="A580" s="27" t="s">
        <v>3078</v>
      </c>
      <c r="B580" s="23">
        <v>1800.0</v>
      </c>
      <c r="C580" s="24">
        <v>1800.0</v>
      </c>
      <c r="D580" s="25">
        <v>0.0</v>
      </c>
      <c r="E580" s="33"/>
    </row>
    <row r="581" ht="15.75" hidden="1" customHeight="1">
      <c r="A581" s="28" t="s">
        <v>3079</v>
      </c>
      <c r="B581" s="23">
        <v>56778.0</v>
      </c>
      <c r="C581" s="23">
        <v>56778.0</v>
      </c>
      <c r="D581" s="25">
        <v>0.0</v>
      </c>
      <c r="E581" s="33"/>
    </row>
    <row r="582" ht="15.75" hidden="1" customHeight="1">
      <c r="A582" s="28" t="s">
        <v>3080</v>
      </c>
      <c r="B582" s="23">
        <v>30906.0</v>
      </c>
      <c r="C582" s="7">
        <v>30906.0</v>
      </c>
      <c r="D582" s="25">
        <v>0.0</v>
      </c>
      <c r="E582" s="33"/>
    </row>
    <row r="583" ht="15.75" hidden="1" customHeight="1">
      <c r="A583" s="28" t="s">
        <v>3081</v>
      </c>
      <c r="B583" s="23">
        <v>72935.0</v>
      </c>
      <c r="C583" s="7">
        <v>72935.0</v>
      </c>
      <c r="D583" s="25">
        <v>0.0</v>
      </c>
      <c r="E583" s="33"/>
    </row>
    <row r="584" ht="15.75" hidden="1" customHeight="1">
      <c r="A584" s="28" t="s">
        <v>3082</v>
      </c>
      <c r="B584" s="23">
        <v>35054.0</v>
      </c>
      <c r="C584" s="7">
        <v>35054.0</v>
      </c>
      <c r="D584" s="25">
        <v>0.0</v>
      </c>
      <c r="E584" s="33"/>
    </row>
    <row r="585" ht="15.75" hidden="1" customHeight="1">
      <c r="A585" s="28" t="s">
        <v>3084</v>
      </c>
      <c r="B585" s="23">
        <v>0.0</v>
      </c>
      <c r="C585" s="7">
        <v>0.0</v>
      </c>
      <c r="D585" s="25">
        <v>0.0</v>
      </c>
      <c r="E585" s="33"/>
    </row>
    <row r="586" ht="15.75" hidden="1" customHeight="1">
      <c r="A586" s="28" t="s">
        <v>3085</v>
      </c>
      <c r="B586" s="23">
        <v>13888.0</v>
      </c>
      <c r="C586" s="7">
        <v>13888.0</v>
      </c>
      <c r="D586" s="25">
        <v>0.0</v>
      </c>
      <c r="E586" s="33"/>
    </row>
    <row r="587" ht="15.75" hidden="1" customHeight="1">
      <c r="A587" s="29" t="s">
        <v>3086</v>
      </c>
      <c r="B587" s="23">
        <v>240633.2</v>
      </c>
      <c r="C587" s="7">
        <v>240633.2</v>
      </c>
      <c r="D587" s="25">
        <v>0.0</v>
      </c>
      <c r="E587" s="33"/>
    </row>
    <row r="588" ht="15.75" hidden="1" customHeight="1">
      <c r="A588" s="30" t="s">
        <v>3087</v>
      </c>
      <c r="B588" s="34">
        <v>-0.2000000000007276</v>
      </c>
      <c r="C588" s="35">
        <v>0.7999999999883585</v>
      </c>
      <c r="D588" s="49">
        <v>0.9999999999890861</v>
      </c>
      <c r="E588" s="37"/>
    </row>
    <row r="589" ht="15.75" hidden="1" customHeight="1"/>
    <row r="590" ht="15.75" hidden="1" customHeight="1"/>
    <row r="591" ht="15.75" hidden="1" customHeight="1">
      <c r="A591" s="3" t="s">
        <v>3890</v>
      </c>
      <c r="B591" s="4"/>
      <c r="C591" s="4"/>
      <c r="D591" s="4"/>
      <c r="E591" s="5"/>
    </row>
    <row r="592" ht="15.75" hidden="1" customHeight="1">
      <c r="A592" s="8"/>
      <c r="B592" s="9"/>
      <c r="C592" s="9"/>
      <c r="D592" s="9"/>
      <c r="E592" s="10"/>
    </row>
    <row r="593" ht="15.75" hidden="1" customHeight="1">
      <c r="A593" s="3" t="s">
        <v>3061</v>
      </c>
      <c r="B593" s="4"/>
      <c r="C593" s="4"/>
      <c r="D593" s="4"/>
      <c r="E593" s="5"/>
    </row>
    <row r="594" ht="15.75" hidden="1" customHeight="1">
      <c r="A594" s="8"/>
      <c r="B594" s="9"/>
      <c r="C594" s="9"/>
      <c r="D594" s="9"/>
      <c r="E594" s="10"/>
    </row>
    <row r="595" ht="15.75" hidden="1" customHeight="1">
      <c r="A595" s="11">
        <v>45642.0</v>
      </c>
      <c r="B595" s="4"/>
      <c r="C595" s="12" t="s">
        <v>3062</v>
      </c>
      <c r="D595" s="13">
        <v>45648.0</v>
      </c>
      <c r="E595" s="5"/>
    </row>
    <row r="596" ht="15.75" hidden="1" customHeight="1">
      <c r="A596" s="8"/>
      <c r="B596" s="9"/>
      <c r="C596" s="14"/>
      <c r="D596" s="9"/>
      <c r="E596" s="10"/>
    </row>
    <row r="597" ht="15.75" hidden="1" customHeight="1">
      <c r="A597" s="44" t="s">
        <v>3898</v>
      </c>
      <c r="B597" s="5"/>
      <c r="C597" s="14"/>
      <c r="D597" s="45" t="s">
        <v>3899</v>
      </c>
      <c r="E597" s="5"/>
    </row>
    <row r="598" ht="15.75" hidden="1" customHeight="1">
      <c r="A598" s="8"/>
      <c r="B598" s="10"/>
      <c r="C598" s="14"/>
      <c r="D598" s="9"/>
      <c r="E598" s="10"/>
    </row>
    <row r="599" ht="15.75" hidden="1" customHeight="1">
      <c r="A599" s="17" t="s">
        <v>3063</v>
      </c>
      <c r="B599" s="4"/>
      <c r="C599" s="4"/>
      <c r="D599" s="4"/>
      <c r="E599" s="5"/>
    </row>
    <row r="600" ht="15.75" hidden="1" customHeight="1">
      <c r="A600" s="18" t="s">
        <v>3064</v>
      </c>
      <c r="B600" s="19" t="s">
        <v>3065</v>
      </c>
      <c r="C600" s="20" t="s">
        <v>3066</v>
      </c>
      <c r="D600" s="19" t="s">
        <v>3067</v>
      </c>
      <c r="E600" s="21" t="s">
        <v>13</v>
      </c>
    </row>
    <row r="601" ht="15.75" hidden="1" customHeight="1">
      <c r="A601" s="22" t="s">
        <v>3068</v>
      </c>
      <c r="B601" s="23">
        <v>25601.0</v>
      </c>
      <c r="C601" s="24">
        <v>25601.0</v>
      </c>
      <c r="D601" s="25">
        <v>0.0</v>
      </c>
      <c r="E601" s="33"/>
    </row>
    <row r="602" ht="15.75" hidden="1" customHeight="1">
      <c r="A602" s="22" t="s">
        <v>3069</v>
      </c>
      <c r="B602" s="23">
        <v>5306.0</v>
      </c>
      <c r="C602" s="24">
        <v>5306.0</v>
      </c>
      <c r="D602" s="25">
        <v>0.0</v>
      </c>
      <c r="E602" s="33"/>
    </row>
    <row r="603" ht="15.75" hidden="1" customHeight="1">
      <c r="A603" s="22" t="s">
        <v>3070</v>
      </c>
      <c r="B603" s="23">
        <v>1110.0</v>
      </c>
      <c r="C603" s="24">
        <v>1110.0</v>
      </c>
      <c r="D603" s="25">
        <v>0.0</v>
      </c>
      <c r="E603" s="33"/>
    </row>
    <row r="604" ht="15.75" hidden="1" customHeight="1">
      <c r="A604" s="22" t="s">
        <v>3072</v>
      </c>
      <c r="B604" s="23">
        <v>1008.0</v>
      </c>
      <c r="C604" s="24">
        <v>1009.0</v>
      </c>
      <c r="D604" s="25">
        <v>1.0</v>
      </c>
      <c r="E604" s="33"/>
    </row>
    <row r="605" ht="15.75" hidden="1" customHeight="1">
      <c r="A605" s="27" t="s">
        <v>3074</v>
      </c>
      <c r="B605" s="23">
        <v>0.0</v>
      </c>
      <c r="C605" s="24"/>
      <c r="D605" s="25">
        <v>0.0</v>
      </c>
      <c r="E605" s="33"/>
    </row>
    <row r="606" ht="15.75" hidden="1" customHeight="1">
      <c r="A606" s="27" t="s">
        <v>3075</v>
      </c>
      <c r="B606" s="23">
        <v>0.0</v>
      </c>
      <c r="C606" s="24"/>
      <c r="D606" s="25">
        <v>0.0</v>
      </c>
      <c r="E606" s="33"/>
    </row>
    <row r="607" ht="15.75" hidden="1" customHeight="1">
      <c r="A607" s="27" t="s">
        <v>3077</v>
      </c>
      <c r="B607" s="23">
        <v>275.0</v>
      </c>
      <c r="C607" s="24">
        <v>275.0</v>
      </c>
      <c r="D607" s="25">
        <v>0.0</v>
      </c>
      <c r="E607" s="26"/>
    </row>
    <row r="608" ht="15.75" hidden="1" customHeight="1">
      <c r="A608" s="27" t="s">
        <v>3078</v>
      </c>
      <c r="B608" s="23">
        <v>1760.0</v>
      </c>
      <c r="C608" s="24">
        <v>1760.0</v>
      </c>
      <c r="D608" s="25">
        <v>0.0</v>
      </c>
      <c r="E608" s="33"/>
    </row>
    <row r="609" ht="15.75" hidden="1" customHeight="1">
      <c r="A609" s="28" t="s">
        <v>3079</v>
      </c>
      <c r="B609" s="23">
        <v>38147.0</v>
      </c>
      <c r="C609" s="23">
        <v>38147.0</v>
      </c>
      <c r="D609" s="25">
        <v>0.0</v>
      </c>
      <c r="E609" s="33"/>
    </row>
    <row r="610" ht="15.75" hidden="1" customHeight="1">
      <c r="A610" s="28" t="s">
        <v>3080</v>
      </c>
      <c r="B610" s="23">
        <v>28976.0</v>
      </c>
      <c r="C610" s="7">
        <v>28976.0</v>
      </c>
      <c r="D610" s="25">
        <v>0.0</v>
      </c>
      <c r="E610" s="33"/>
    </row>
    <row r="611" ht="15.75" hidden="1" customHeight="1">
      <c r="A611" s="28" t="s">
        <v>3081</v>
      </c>
      <c r="B611" s="23">
        <v>71146.0</v>
      </c>
      <c r="C611" s="7">
        <v>70205.0</v>
      </c>
      <c r="D611" s="25">
        <v>-941.0</v>
      </c>
      <c r="E611" s="33"/>
    </row>
    <row r="612" ht="15.75" hidden="1" customHeight="1">
      <c r="A612" s="28" t="s">
        <v>3082</v>
      </c>
      <c r="B612" s="23">
        <v>40355.0</v>
      </c>
      <c r="C612" s="7">
        <v>40355.0</v>
      </c>
      <c r="D612" s="25">
        <v>0.0</v>
      </c>
      <c r="E612" s="33"/>
    </row>
    <row r="613" ht="15.75" hidden="1" customHeight="1">
      <c r="A613" s="28" t="s">
        <v>3084</v>
      </c>
      <c r="B613" s="23">
        <v>1153.0</v>
      </c>
      <c r="C613" s="7">
        <v>1153.0</v>
      </c>
      <c r="D613" s="25">
        <v>0.0</v>
      </c>
      <c r="E613" s="33"/>
    </row>
    <row r="614" ht="15.75" hidden="1" customHeight="1">
      <c r="A614" s="28" t="s">
        <v>3085</v>
      </c>
      <c r="B614" s="23">
        <v>11584.0</v>
      </c>
      <c r="C614" s="7">
        <v>11584.0</v>
      </c>
      <c r="D614" s="25">
        <v>0.0</v>
      </c>
      <c r="E614" s="33"/>
    </row>
    <row r="615" ht="15.75" hidden="1" customHeight="1">
      <c r="A615" s="29" t="s">
        <v>3086</v>
      </c>
      <c r="B615" s="23">
        <v>214837.0</v>
      </c>
      <c r="C615" s="7">
        <v>213896.0</v>
      </c>
      <c r="D615" s="25">
        <v>-941.0</v>
      </c>
      <c r="E615" s="33"/>
    </row>
    <row r="616" ht="15.75" hidden="1" customHeight="1">
      <c r="A616" s="30" t="s">
        <v>3087</v>
      </c>
      <c r="B616" s="34">
        <v>0.0</v>
      </c>
      <c r="C616" s="35">
        <v>1.0</v>
      </c>
      <c r="D616" s="49">
        <v>1.0</v>
      </c>
      <c r="E616" s="37"/>
    </row>
    <row r="617" ht="15.75" hidden="1" customHeight="1"/>
    <row r="618" ht="15.75" hidden="1" customHeight="1"/>
    <row r="619" ht="15.75" hidden="1" customHeight="1">
      <c r="A619" s="3" t="s">
        <v>3890</v>
      </c>
      <c r="B619" s="4"/>
      <c r="C619" s="4"/>
      <c r="D619" s="4"/>
      <c r="E619" s="5"/>
    </row>
    <row r="620" ht="15.75" hidden="1" customHeight="1">
      <c r="A620" s="8"/>
      <c r="B620" s="9"/>
      <c r="C620" s="9"/>
      <c r="D620" s="9"/>
      <c r="E620" s="10"/>
    </row>
    <row r="621" ht="15.75" hidden="1" customHeight="1">
      <c r="A621" s="3" t="s">
        <v>3061</v>
      </c>
      <c r="B621" s="4"/>
      <c r="C621" s="4"/>
      <c r="D621" s="4"/>
      <c r="E621" s="5"/>
    </row>
    <row r="622" ht="15.75" hidden="1" customHeight="1">
      <c r="A622" s="8"/>
      <c r="B622" s="9"/>
      <c r="C622" s="9"/>
      <c r="D622" s="9"/>
      <c r="E622" s="10"/>
    </row>
    <row r="623" ht="15.75" hidden="1" customHeight="1">
      <c r="A623" s="11">
        <v>45649.0</v>
      </c>
      <c r="B623" s="4"/>
      <c r="C623" s="12" t="s">
        <v>3062</v>
      </c>
      <c r="D623" s="13">
        <v>45655.0</v>
      </c>
      <c r="E623" s="5"/>
    </row>
    <row r="624" ht="15.75" hidden="1" customHeight="1">
      <c r="A624" s="8"/>
      <c r="B624" s="9"/>
      <c r="C624" s="14"/>
      <c r="D624" s="9"/>
      <c r="E624" s="10"/>
    </row>
    <row r="625" ht="15.75" hidden="1" customHeight="1">
      <c r="A625" s="44" t="s">
        <v>3898</v>
      </c>
      <c r="B625" s="5"/>
      <c r="C625" s="14"/>
      <c r="D625" s="45" t="s">
        <v>3899</v>
      </c>
      <c r="E625" s="5"/>
    </row>
    <row r="626" ht="15.75" hidden="1" customHeight="1">
      <c r="A626" s="8"/>
      <c r="B626" s="10"/>
      <c r="C626" s="14"/>
      <c r="D626" s="9"/>
      <c r="E626" s="10"/>
    </row>
    <row r="627" ht="15.75" hidden="1" customHeight="1">
      <c r="A627" s="17" t="s">
        <v>3063</v>
      </c>
      <c r="B627" s="4"/>
      <c r="C627" s="4"/>
      <c r="D627" s="4"/>
      <c r="E627" s="5"/>
    </row>
    <row r="628" ht="15.75" hidden="1" customHeight="1">
      <c r="A628" s="18" t="s">
        <v>3064</v>
      </c>
      <c r="B628" s="19" t="s">
        <v>3065</v>
      </c>
      <c r="C628" s="20" t="s">
        <v>3066</v>
      </c>
      <c r="D628" s="19" t="s">
        <v>3067</v>
      </c>
      <c r="E628" s="21" t="s">
        <v>13</v>
      </c>
    </row>
    <row r="629" ht="15.75" hidden="1" customHeight="1">
      <c r="A629" s="22" t="s">
        <v>3068</v>
      </c>
      <c r="B629" s="23">
        <v>18522.0</v>
      </c>
      <c r="C629" s="24">
        <v>18522.0</v>
      </c>
      <c r="D629" s="25">
        <v>0.0</v>
      </c>
      <c r="E629" s="33"/>
    </row>
    <row r="630" ht="15.75" hidden="1" customHeight="1">
      <c r="A630" s="22" t="s">
        <v>3069</v>
      </c>
      <c r="B630" s="23">
        <v>6870.0</v>
      </c>
      <c r="C630" s="24">
        <v>6870.0</v>
      </c>
      <c r="D630" s="25">
        <v>0.0</v>
      </c>
      <c r="E630" s="33"/>
    </row>
    <row r="631" ht="15.75" hidden="1" customHeight="1">
      <c r="A631" s="22" t="s">
        <v>3070</v>
      </c>
      <c r="B631" s="23">
        <v>450.0</v>
      </c>
      <c r="C631" s="24">
        <v>450.0</v>
      </c>
      <c r="D631" s="25">
        <v>0.0</v>
      </c>
      <c r="E631" s="33"/>
    </row>
    <row r="632" ht="15.75" hidden="1" customHeight="1">
      <c r="A632" s="22" t="s">
        <v>3072</v>
      </c>
      <c r="B632" s="23">
        <v>1000.0</v>
      </c>
      <c r="C632" s="24">
        <v>1000.0</v>
      </c>
      <c r="D632" s="25">
        <v>0.0</v>
      </c>
      <c r="E632" s="33"/>
    </row>
    <row r="633" ht="15.75" hidden="1" customHeight="1">
      <c r="A633" s="27" t="s">
        <v>3074</v>
      </c>
      <c r="B633" s="23">
        <v>0.0</v>
      </c>
      <c r="C633" s="24"/>
      <c r="D633" s="25">
        <v>0.0</v>
      </c>
      <c r="E633" s="33"/>
    </row>
    <row r="634" ht="15.75" hidden="1" customHeight="1">
      <c r="A634" s="27" t="s">
        <v>3075</v>
      </c>
      <c r="B634" s="23">
        <v>0.0</v>
      </c>
      <c r="C634" s="24"/>
      <c r="D634" s="25">
        <v>0.0</v>
      </c>
      <c r="E634" s="33"/>
    </row>
    <row r="635" ht="15.75" hidden="1" customHeight="1">
      <c r="A635" s="27" t="s">
        <v>3077</v>
      </c>
      <c r="B635" s="23">
        <v>0.0</v>
      </c>
      <c r="C635" s="24"/>
      <c r="D635" s="25">
        <v>0.0</v>
      </c>
      <c r="E635" s="26"/>
    </row>
    <row r="636" ht="15.75" hidden="1" customHeight="1">
      <c r="A636" s="27" t="s">
        <v>3078</v>
      </c>
      <c r="B636" s="23">
        <v>920.0</v>
      </c>
      <c r="C636" s="24">
        <v>920.0</v>
      </c>
      <c r="D636" s="25">
        <v>0.0</v>
      </c>
      <c r="E636" s="33"/>
    </row>
    <row r="637" ht="15.75" hidden="1" customHeight="1">
      <c r="A637" s="28" t="s">
        <v>3079</v>
      </c>
      <c r="B637" s="23">
        <v>39141.0</v>
      </c>
      <c r="C637" s="23">
        <v>39141.0</v>
      </c>
      <c r="D637" s="25">
        <v>0.0</v>
      </c>
      <c r="E637" s="33"/>
    </row>
    <row r="638" ht="15.75" hidden="1" customHeight="1">
      <c r="A638" s="28" t="s">
        <v>3080</v>
      </c>
      <c r="B638" s="23">
        <v>20350.0</v>
      </c>
      <c r="C638" s="7">
        <v>20350.0</v>
      </c>
      <c r="D638" s="25">
        <v>0.0</v>
      </c>
      <c r="E638" s="33"/>
    </row>
    <row r="639" ht="15.75" hidden="1" customHeight="1">
      <c r="A639" s="28" t="s">
        <v>3081</v>
      </c>
      <c r="B639" s="23">
        <v>53407.0</v>
      </c>
      <c r="C639" s="7">
        <v>53407.0</v>
      </c>
      <c r="D639" s="25">
        <v>0.0</v>
      </c>
      <c r="E639" s="33"/>
    </row>
    <row r="640" ht="15.75" hidden="1" customHeight="1">
      <c r="A640" s="28" t="s">
        <v>3082</v>
      </c>
      <c r="B640" s="23">
        <v>17666.0</v>
      </c>
      <c r="C640" s="7">
        <v>17666.0</v>
      </c>
      <c r="D640" s="25">
        <v>0.0</v>
      </c>
      <c r="E640" s="33"/>
    </row>
    <row r="641" ht="15.75" hidden="1" customHeight="1">
      <c r="A641" s="28" t="s">
        <v>3084</v>
      </c>
      <c r="B641" s="23">
        <v>0.0</v>
      </c>
      <c r="C641" s="7">
        <v>0.0</v>
      </c>
      <c r="D641" s="25">
        <v>0.0</v>
      </c>
      <c r="E641" s="33"/>
    </row>
    <row r="642" ht="15.75" hidden="1" customHeight="1">
      <c r="A642" s="28" t="s">
        <v>3085</v>
      </c>
      <c r="B642" s="23">
        <v>10737.0</v>
      </c>
      <c r="C642" s="7">
        <v>10737.0</v>
      </c>
      <c r="D642" s="25">
        <v>0.0</v>
      </c>
      <c r="E642" s="33"/>
    </row>
    <row r="643" ht="15.75" hidden="1" customHeight="1">
      <c r="A643" s="29" t="s">
        <v>3086</v>
      </c>
      <c r="B643" s="23">
        <v>158325.7</v>
      </c>
      <c r="C643" s="7">
        <v>158056.7</v>
      </c>
      <c r="D643" s="25">
        <v>-269.0</v>
      </c>
      <c r="E643" s="33"/>
    </row>
    <row r="644" ht="15.75" hidden="1" customHeight="1">
      <c r="A644" s="30" t="s">
        <v>3087</v>
      </c>
      <c r="B644" s="34">
        <v>0.3000000000029104</v>
      </c>
      <c r="C644" s="35">
        <v>269.29999999998836</v>
      </c>
      <c r="D644" s="49">
        <v>268.99999999998545</v>
      </c>
      <c r="E644" s="37"/>
    </row>
    <row r="645" ht="15.75" hidden="1" customHeight="1"/>
    <row r="646" ht="15.75" hidden="1" customHeight="1"/>
    <row r="647" ht="15.75" hidden="1" customHeight="1">
      <c r="A647" s="3" t="s">
        <v>3890</v>
      </c>
      <c r="B647" s="4"/>
      <c r="C647" s="4"/>
      <c r="D647" s="4"/>
      <c r="E647" s="5"/>
    </row>
    <row r="648" ht="15.75" hidden="1" customHeight="1">
      <c r="A648" s="8"/>
      <c r="B648" s="9"/>
      <c r="C648" s="9"/>
      <c r="D648" s="9"/>
      <c r="E648" s="10"/>
    </row>
    <row r="649" ht="15.75" hidden="1" customHeight="1">
      <c r="A649" s="3" t="s">
        <v>3061</v>
      </c>
      <c r="B649" s="4"/>
      <c r="C649" s="4"/>
      <c r="D649" s="4"/>
      <c r="E649" s="5"/>
    </row>
    <row r="650" ht="15.75" hidden="1" customHeight="1">
      <c r="A650" s="8"/>
      <c r="B650" s="9"/>
      <c r="C650" s="9"/>
      <c r="D650" s="9"/>
      <c r="E650" s="10"/>
    </row>
    <row r="651" ht="15.75" hidden="1" customHeight="1">
      <c r="A651" s="11">
        <v>45656.0</v>
      </c>
      <c r="B651" s="4"/>
      <c r="C651" s="12" t="s">
        <v>3062</v>
      </c>
      <c r="D651" s="13">
        <v>45657.0</v>
      </c>
      <c r="E651" s="5"/>
    </row>
    <row r="652" ht="15.75" hidden="1" customHeight="1">
      <c r="A652" s="8"/>
      <c r="B652" s="9"/>
      <c r="C652" s="14"/>
      <c r="D652" s="9"/>
      <c r="E652" s="10"/>
    </row>
    <row r="653" ht="15.75" hidden="1" customHeight="1">
      <c r="A653" s="44" t="s">
        <v>3898</v>
      </c>
      <c r="B653" s="5"/>
      <c r="C653" s="14"/>
      <c r="D653" s="45" t="s">
        <v>3900</v>
      </c>
      <c r="E653" s="5"/>
    </row>
    <row r="654" ht="15.75" hidden="1" customHeight="1">
      <c r="A654" s="8"/>
      <c r="B654" s="10"/>
      <c r="C654" s="14"/>
      <c r="D654" s="9"/>
      <c r="E654" s="10"/>
    </row>
    <row r="655" ht="15.75" hidden="1" customHeight="1">
      <c r="A655" s="17" t="s">
        <v>3063</v>
      </c>
      <c r="B655" s="4"/>
      <c r="C655" s="4"/>
      <c r="D655" s="4"/>
      <c r="E655" s="5"/>
    </row>
    <row r="656" ht="15.75" hidden="1" customHeight="1">
      <c r="A656" s="18" t="s">
        <v>3064</v>
      </c>
      <c r="B656" s="19" t="s">
        <v>3065</v>
      </c>
      <c r="C656" s="20" t="s">
        <v>3066</v>
      </c>
      <c r="D656" s="19" t="s">
        <v>3067</v>
      </c>
      <c r="E656" s="21" t="s">
        <v>13</v>
      </c>
    </row>
    <row r="657" ht="15.75" hidden="1" customHeight="1">
      <c r="A657" s="22" t="s">
        <v>3068</v>
      </c>
      <c r="B657" s="23">
        <v>12047.0</v>
      </c>
      <c r="C657" s="24">
        <v>12047.0</v>
      </c>
      <c r="D657" s="25">
        <v>0.0</v>
      </c>
      <c r="E657" s="33"/>
    </row>
    <row r="658" ht="15.75" hidden="1" customHeight="1">
      <c r="A658" s="22" t="s">
        <v>3069</v>
      </c>
      <c r="B658" s="23">
        <v>3836.0</v>
      </c>
      <c r="C658" s="24">
        <v>3836.0</v>
      </c>
      <c r="D658" s="25">
        <v>0.0</v>
      </c>
      <c r="E658" s="33"/>
    </row>
    <row r="659" ht="15.75" hidden="1" customHeight="1">
      <c r="A659" s="22" t="s">
        <v>3070</v>
      </c>
      <c r="B659" s="23">
        <v>0.0</v>
      </c>
      <c r="C659" s="24"/>
      <c r="D659" s="25">
        <v>0.0</v>
      </c>
      <c r="E659" s="33"/>
    </row>
    <row r="660" ht="15.75" hidden="1" customHeight="1">
      <c r="A660" s="22" t="s">
        <v>3072</v>
      </c>
      <c r="B660" s="23">
        <v>0.0</v>
      </c>
      <c r="C660" s="24"/>
      <c r="D660" s="25">
        <v>0.0</v>
      </c>
      <c r="E660" s="33"/>
    </row>
    <row r="661" ht="15.75" hidden="1" customHeight="1">
      <c r="A661" s="27" t="s">
        <v>3074</v>
      </c>
      <c r="B661" s="23">
        <v>0.0</v>
      </c>
      <c r="C661" s="24"/>
      <c r="D661" s="25">
        <v>0.0</v>
      </c>
      <c r="E661" s="33"/>
    </row>
    <row r="662" ht="15.75" hidden="1" customHeight="1">
      <c r="A662" s="27" t="s">
        <v>3075</v>
      </c>
      <c r="B662" s="23">
        <v>0.0</v>
      </c>
      <c r="C662" s="24"/>
      <c r="D662" s="25">
        <v>0.0</v>
      </c>
      <c r="E662" s="33"/>
    </row>
    <row r="663" ht="15.75" hidden="1" customHeight="1">
      <c r="A663" s="27" t="s">
        <v>3077</v>
      </c>
      <c r="B663" s="23">
        <v>0.0</v>
      </c>
      <c r="C663" s="24"/>
      <c r="D663" s="25">
        <v>0.0</v>
      </c>
      <c r="E663" s="26"/>
    </row>
    <row r="664" ht="15.75" hidden="1" customHeight="1">
      <c r="A664" s="27" t="s">
        <v>3078</v>
      </c>
      <c r="B664" s="23">
        <v>440.0</v>
      </c>
      <c r="C664" s="24">
        <v>440.0</v>
      </c>
      <c r="D664" s="25">
        <v>0.0</v>
      </c>
      <c r="E664" s="33"/>
    </row>
    <row r="665" ht="15.75" hidden="1" customHeight="1">
      <c r="A665" s="28" t="s">
        <v>3079</v>
      </c>
      <c r="B665" s="23">
        <v>15929.0</v>
      </c>
      <c r="C665" s="23">
        <v>15929.0</v>
      </c>
      <c r="D665" s="25">
        <v>0.0</v>
      </c>
      <c r="E665" s="33"/>
    </row>
    <row r="666" ht="15.75" hidden="1" customHeight="1">
      <c r="A666" s="28" t="s">
        <v>3080</v>
      </c>
      <c r="B666" s="23">
        <v>4828.0</v>
      </c>
      <c r="C666" s="7">
        <v>4828.0</v>
      </c>
      <c r="D666" s="25">
        <v>0.0</v>
      </c>
      <c r="E666" s="33"/>
    </row>
    <row r="667" ht="15.75" hidden="1" customHeight="1">
      <c r="A667" s="28" t="s">
        <v>3081</v>
      </c>
      <c r="B667" s="23">
        <v>21148.0</v>
      </c>
      <c r="C667" s="7">
        <v>20246.0</v>
      </c>
      <c r="D667" s="25">
        <v>-902.0</v>
      </c>
      <c r="E667" s="33"/>
    </row>
    <row r="668" ht="15.75" hidden="1" customHeight="1">
      <c r="A668" s="28" t="s">
        <v>3082</v>
      </c>
      <c r="B668" s="23">
        <v>7360.0</v>
      </c>
      <c r="C668" s="7">
        <v>7360.0</v>
      </c>
      <c r="D668" s="25">
        <v>0.0</v>
      </c>
      <c r="E668" s="33"/>
    </row>
    <row r="669" ht="15.75" hidden="1" customHeight="1">
      <c r="A669" s="28" t="s">
        <v>3084</v>
      </c>
      <c r="B669" s="23">
        <v>329.0</v>
      </c>
      <c r="C669" s="7">
        <v>329.0</v>
      </c>
      <c r="D669" s="25">
        <v>0.0</v>
      </c>
      <c r="E669" s="33"/>
    </row>
    <row r="670" ht="15.75" hidden="1" customHeight="1">
      <c r="A670" s="28" t="s">
        <v>3085</v>
      </c>
      <c r="B670" s="23">
        <v>6343.0</v>
      </c>
      <c r="C670" s="7">
        <v>6343.0</v>
      </c>
      <c r="D670" s="25">
        <v>0.0</v>
      </c>
      <c r="E670" s="33"/>
    </row>
    <row r="671" ht="15.75" hidden="1" customHeight="1">
      <c r="A671" s="29" t="s">
        <v>3086</v>
      </c>
      <c r="B671" s="23">
        <v>65917.0</v>
      </c>
      <c r="C671" s="7">
        <v>65015.0</v>
      </c>
      <c r="D671" s="25">
        <v>-902.0</v>
      </c>
      <c r="E671" s="33"/>
    </row>
    <row r="672" ht="15.75" hidden="1" customHeight="1">
      <c r="A672" s="30" t="s">
        <v>3087</v>
      </c>
      <c r="B672" s="34">
        <v>0.0</v>
      </c>
      <c r="C672" s="35">
        <v>0.0</v>
      </c>
      <c r="D672" s="49">
        <v>0.0</v>
      </c>
      <c r="E672" s="37"/>
    </row>
    <row r="673" ht="15.75" hidden="1" customHeight="1"/>
    <row r="674" ht="15.75" hidden="1" customHeight="1"/>
    <row r="675" ht="15.75" hidden="1" customHeight="1">
      <c r="A675" s="3" t="s">
        <v>3890</v>
      </c>
      <c r="B675" s="4"/>
      <c r="C675" s="4"/>
      <c r="D675" s="4"/>
      <c r="E675" s="5"/>
    </row>
    <row r="676" ht="15.75" hidden="1" customHeight="1">
      <c r="A676" s="8"/>
      <c r="B676" s="9"/>
      <c r="C676" s="9"/>
      <c r="D676" s="9"/>
      <c r="E676" s="10"/>
    </row>
    <row r="677" ht="15.75" hidden="1" customHeight="1">
      <c r="A677" s="3" t="s">
        <v>3061</v>
      </c>
      <c r="B677" s="4"/>
      <c r="C677" s="4"/>
      <c r="D677" s="4"/>
      <c r="E677" s="5"/>
    </row>
    <row r="678" ht="15.75" hidden="1" customHeight="1">
      <c r="A678" s="8"/>
      <c r="B678" s="9"/>
      <c r="C678" s="9"/>
      <c r="D678" s="9"/>
      <c r="E678" s="10"/>
    </row>
    <row r="679" ht="15.75" hidden="1" customHeight="1">
      <c r="A679" s="11">
        <v>45658.0</v>
      </c>
      <c r="B679" s="4"/>
      <c r="C679" s="12" t="s">
        <v>3062</v>
      </c>
      <c r="D679" s="13">
        <v>45662.0</v>
      </c>
      <c r="E679" s="5"/>
    </row>
    <row r="680" ht="15.75" hidden="1" customHeight="1">
      <c r="A680" s="8"/>
      <c r="B680" s="9"/>
      <c r="C680" s="14"/>
      <c r="D680" s="9"/>
      <c r="E680" s="10"/>
    </row>
    <row r="681" ht="15.75" hidden="1" customHeight="1">
      <c r="A681" s="44" t="s">
        <v>3901</v>
      </c>
      <c r="B681" s="5"/>
      <c r="C681" s="14"/>
      <c r="D681" s="45" t="s">
        <v>3899</v>
      </c>
      <c r="E681" s="5"/>
    </row>
    <row r="682" ht="15.75" hidden="1" customHeight="1">
      <c r="A682" s="8"/>
      <c r="B682" s="10"/>
      <c r="C682" s="14"/>
      <c r="D682" s="9"/>
      <c r="E682" s="10"/>
    </row>
    <row r="683" ht="15.75" hidden="1" customHeight="1">
      <c r="A683" s="17" t="s">
        <v>3063</v>
      </c>
      <c r="B683" s="4"/>
      <c r="C683" s="4"/>
      <c r="D683" s="4"/>
      <c r="E683" s="5"/>
    </row>
    <row r="684" ht="15.75" hidden="1" customHeight="1">
      <c r="A684" s="18" t="s">
        <v>3064</v>
      </c>
      <c r="B684" s="19" t="s">
        <v>3065</v>
      </c>
      <c r="C684" s="20" t="s">
        <v>3066</v>
      </c>
      <c r="D684" s="19" t="s">
        <v>3067</v>
      </c>
      <c r="E684" s="21" t="s">
        <v>13</v>
      </c>
    </row>
    <row r="685" ht="15.75" hidden="1" customHeight="1">
      <c r="A685" s="22" t="s">
        <v>3068</v>
      </c>
      <c r="B685" s="23">
        <v>24098.0</v>
      </c>
      <c r="C685" s="24">
        <v>24100.0</v>
      </c>
      <c r="D685" s="25">
        <v>2.0</v>
      </c>
      <c r="E685" s="33"/>
    </row>
    <row r="686" ht="15.75" hidden="1" customHeight="1">
      <c r="A686" s="22" t="s">
        <v>3069</v>
      </c>
      <c r="B686" s="23">
        <v>3199.0</v>
      </c>
      <c r="C686" s="24">
        <v>3199.0</v>
      </c>
      <c r="D686" s="25">
        <v>0.0</v>
      </c>
      <c r="E686" s="33"/>
    </row>
    <row r="687" ht="15.75" hidden="1" customHeight="1">
      <c r="A687" s="22" t="s">
        <v>3070</v>
      </c>
      <c r="B687" s="23">
        <v>870.0</v>
      </c>
      <c r="C687" s="24">
        <v>870.0</v>
      </c>
      <c r="D687" s="25">
        <v>0.0</v>
      </c>
      <c r="E687" s="33"/>
    </row>
    <row r="688" ht="15.75" hidden="1" customHeight="1">
      <c r="A688" s="22" t="s">
        <v>3072</v>
      </c>
      <c r="B688" s="23">
        <v>1000.0</v>
      </c>
      <c r="C688" s="24">
        <v>1005.0</v>
      </c>
      <c r="D688" s="25">
        <v>5.0</v>
      </c>
      <c r="E688" s="33"/>
    </row>
    <row r="689" ht="15.75" hidden="1" customHeight="1">
      <c r="A689" s="27" t="s">
        <v>3074</v>
      </c>
      <c r="B689" s="23">
        <v>0.0</v>
      </c>
      <c r="C689" s="24"/>
      <c r="D689" s="25">
        <v>0.0</v>
      </c>
      <c r="E689" s="33"/>
    </row>
    <row r="690" ht="15.75" hidden="1" customHeight="1">
      <c r="A690" s="27" t="s">
        <v>3075</v>
      </c>
      <c r="B690" s="23">
        <v>0.0</v>
      </c>
      <c r="C690" s="24"/>
      <c r="D690" s="25">
        <v>0.0</v>
      </c>
      <c r="E690" s="33"/>
    </row>
    <row r="691" ht="15.75" hidden="1" customHeight="1">
      <c r="A691" s="27" t="s">
        <v>3077</v>
      </c>
      <c r="B691" s="23">
        <v>0.0</v>
      </c>
      <c r="C691" s="24"/>
      <c r="D691" s="25">
        <v>0.0</v>
      </c>
      <c r="E691" s="26"/>
    </row>
    <row r="692" ht="15.75" hidden="1" customHeight="1">
      <c r="A692" s="27" t="s">
        <v>3078</v>
      </c>
      <c r="B692" s="23">
        <v>640.0</v>
      </c>
      <c r="C692" s="24">
        <v>640.0</v>
      </c>
      <c r="D692" s="25">
        <v>0.0</v>
      </c>
      <c r="E692" s="33"/>
    </row>
    <row r="693" ht="15.75" hidden="1" customHeight="1">
      <c r="A693" s="28" t="s">
        <v>3079</v>
      </c>
      <c r="B693" s="23">
        <v>53515.0</v>
      </c>
      <c r="C693" s="23">
        <v>53515.0</v>
      </c>
      <c r="D693" s="25">
        <v>0.0</v>
      </c>
      <c r="E693" s="33"/>
    </row>
    <row r="694" ht="15.75" hidden="1" customHeight="1">
      <c r="A694" s="28" t="s">
        <v>3080</v>
      </c>
      <c r="B694" s="23">
        <v>18568.0</v>
      </c>
      <c r="C694" s="7">
        <v>18568.0</v>
      </c>
      <c r="D694" s="25">
        <v>0.0</v>
      </c>
      <c r="E694" s="33"/>
    </row>
    <row r="695" ht="15.75" hidden="1" customHeight="1">
      <c r="A695" s="28" t="s">
        <v>3081</v>
      </c>
      <c r="B695" s="23">
        <v>45730.0</v>
      </c>
      <c r="C695" s="7">
        <v>45730.0</v>
      </c>
      <c r="D695" s="25">
        <v>0.0</v>
      </c>
      <c r="E695" s="33"/>
    </row>
    <row r="696" ht="15.75" hidden="1" customHeight="1">
      <c r="A696" s="28" t="s">
        <v>3082</v>
      </c>
      <c r="B696" s="23">
        <v>18461.0</v>
      </c>
      <c r="C696" s="7">
        <v>18461.0</v>
      </c>
      <c r="D696" s="25">
        <v>0.0</v>
      </c>
      <c r="E696" s="33"/>
    </row>
    <row r="697" ht="15.75" hidden="1" customHeight="1">
      <c r="A697" s="28" t="s">
        <v>3084</v>
      </c>
      <c r="B697" s="23">
        <v>1373.0</v>
      </c>
      <c r="C697" s="7">
        <v>1373.0</v>
      </c>
      <c r="D697" s="25">
        <v>0.0</v>
      </c>
      <c r="E697" s="33"/>
    </row>
    <row r="698" ht="15.75" hidden="1" customHeight="1">
      <c r="A698" s="28" t="s">
        <v>3085</v>
      </c>
      <c r="B698" s="23">
        <v>10510.0</v>
      </c>
      <c r="C698" s="7">
        <v>10510.0</v>
      </c>
      <c r="D698" s="25">
        <v>0.0</v>
      </c>
      <c r="E698" s="33"/>
    </row>
    <row r="699" ht="15.75" hidden="1" customHeight="1">
      <c r="A699" s="29" t="s">
        <v>3086</v>
      </c>
      <c r="B699" s="23">
        <v>167454.0</v>
      </c>
      <c r="C699" s="7">
        <v>167454.0</v>
      </c>
      <c r="D699" s="25">
        <v>0.0</v>
      </c>
      <c r="E699" s="33"/>
    </row>
    <row r="700" ht="15.75" hidden="1" customHeight="1">
      <c r="A700" s="30" t="s">
        <v>3087</v>
      </c>
      <c r="B700" s="34">
        <v>0.0</v>
      </c>
      <c r="C700" s="35">
        <v>7.0</v>
      </c>
      <c r="D700" s="49">
        <v>7.0</v>
      </c>
      <c r="E700" s="37"/>
    </row>
    <row r="701" ht="15.75" hidden="1" customHeight="1"/>
    <row r="702" ht="15.75" hidden="1" customHeight="1"/>
    <row r="703" ht="15.75" hidden="1" customHeight="1">
      <c r="A703" s="3" t="s">
        <v>3890</v>
      </c>
      <c r="B703" s="4"/>
      <c r="C703" s="4"/>
      <c r="D703" s="4"/>
      <c r="E703" s="5"/>
    </row>
    <row r="704" ht="15.75" hidden="1" customHeight="1">
      <c r="A704" s="8"/>
      <c r="B704" s="9"/>
      <c r="C704" s="9"/>
      <c r="D704" s="9"/>
      <c r="E704" s="10"/>
    </row>
    <row r="705" ht="15.75" hidden="1" customHeight="1">
      <c r="A705" s="3" t="s">
        <v>3061</v>
      </c>
      <c r="B705" s="4"/>
      <c r="C705" s="4"/>
      <c r="D705" s="4"/>
      <c r="E705" s="5"/>
    </row>
    <row r="706" ht="15.75" hidden="1" customHeight="1">
      <c r="A706" s="8"/>
      <c r="B706" s="9"/>
      <c r="C706" s="9"/>
      <c r="D706" s="9"/>
      <c r="E706" s="10"/>
    </row>
    <row r="707" ht="15.75" hidden="1" customHeight="1">
      <c r="A707" s="11">
        <v>45663.0</v>
      </c>
      <c r="B707" s="4"/>
      <c r="C707" s="12" t="s">
        <v>3062</v>
      </c>
      <c r="D707" s="13">
        <v>45669.0</v>
      </c>
      <c r="E707" s="5"/>
    </row>
    <row r="708" ht="15.75" hidden="1" customHeight="1">
      <c r="A708" s="8"/>
      <c r="B708" s="9"/>
      <c r="C708" s="14"/>
      <c r="D708" s="9"/>
      <c r="E708" s="10"/>
    </row>
    <row r="709" ht="15.75" hidden="1" customHeight="1">
      <c r="A709" s="44" t="s">
        <v>3898</v>
      </c>
      <c r="B709" s="5"/>
      <c r="C709" s="14"/>
      <c r="D709" s="45" t="s">
        <v>3899</v>
      </c>
      <c r="E709" s="5"/>
    </row>
    <row r="710" ht="15.75" hidden="1" customHeight="1">
      <c r="A710" s="8"/>
      <c r="B710" s="10"/>
      <c r="C710" s="14"/>
      <c r="D710" s="9"/>
      <c r="E710" s="10"/>
    </row>
    <row r="711" ht="15.75" hidden="1" customHeight="1">
      <c r="A711" s="17" t="s">
        <v>3063</v>
      </c>
      <c r="B711" s="4"/>
      <c r="C711" s="4"/>
      <c r="D711" s="4"/>
      <c r="E711" s="5"/>
    </row>
    <row r="712" ht="15.75" hidden="1" customHeight="1">
      <c r="A712" s="18" t="s">
        <v>3064</v>
      </c>
      <c r="B712" s="19" t="s">
        <v>3065</v>
      </c>
      <c r="C712" s="20" t="s">
        <v>3066</v>
      </c>
      <c r="D712" s="19" t="s">
        <v>3067</v>
      </c>
      <c r="E712" s="21" t="s">
        <v>13</v>
      </c>
    </row>
    <row r="713" ht="15.75" hidden="1" customHeight="1">
      <c r="A713" s="22" t="s">
        <v>3068</v>
      </c>
      <c r="B713" s="23">
        <v>23861.0</v>
      </c>
      <c r="C713" s="24">
        <v>23861.0</v>
      </c>
      <c r="D713" s="25">
        <v>0.0</v>
      </c>
      <c r="E713" s="33"/>
    </row>
    <row r="714" ht="15.75" hidden="1" customHeight="1">
      <c r="A714" s="22" t="s">
        <v>3069</v>
      </c>
      <c r="B714" s="23">
        <v>6216.0</v>
      </c>
      <c r="C714" s="24">
        <v>6216.0</v>
      </c>
      <c r="D714" s="25">
        <v>0.0</v>
      </c>
      <c r="E714" s="33"/>
    </row>
    <row r="715" ht="15.75" hidden="1" customHeight="1">
      <c r="A715" s="22" t="s">
        <v>3070</v>
      </c>
      <c r="B715" s="23">
        <v>0.0</v>
      </c>
      <c r="C715" s="24"/>
      <c r="D715" s="25">
        <v>0.0</v>
      </c>
      <c r="E715" s="33"/>
    </row>
    <row r="716" ht="15.75" hidden="1" customHeight="1">
      <c r="A716" s="22" t="s">
        <v>3072</v>
      </c>
      <c r="B716" s="23">
        <v>998.0</v>
      </c>
      <c r="C716" s="24">
        <v>998.0</v>
      </c>
      <c r="D716" s="25">
        <v>0.0</v>
      </c>
      <c r="E716" s="33"/>
    </row>
    <row r="717" ht="15.75" hidden="1" customHeight="1">
      <c r="A717" s="27" t="s">
        <v>3074</v>
      </c>
      <c r="B717" s="23">
        <v>0.0</v>
      </c>
      <c r="C717" s="24"/>
      <c r="D717" s="25">
        <v>0.0</v>
      </c>
      <c r="E717" s="33"/>
    </row>
    <row r="718" ht="15.75" hidden="1" customHeight="1">
      <c r="A718" s="27" t="s">
        <v>3075</v>
      </c>
      <c r="B718" s="23">
        <v>0.0</v>
      </c>
      <c r="C718" s="24"/>
      <c r="D718" s="25">
        <v>0.0</v>
      </c>
      <c r="E718" s="33"/>
    </row>
    <row r="719" ht="15.75" hidden="1" customHeight="1">
      <c r="A719" s="27" t="s">
        <v>3077</v>
      </c>
      <c r="B719" s="23">
        <v>2464.0</v>
      </c>
      <c r="C719" s="24">
        <v>2464.0</v>
      </c>
      <c r="D719" s="25">
        <v>0.0</v>
      </c>
      <c r="E719" s="26" t="s">
        <v>7279</v>
      </c>
    </row>
    <row r="720" ht="15.75" hidden="1" customHeight="1">
      <c r="A720" s="27" t="s">
        <v>3078</v>
      </c>
      <c r="B720" s="23">
        <v>640.0</v>
      </c>
      <c r="C720" s="24">
        <v>640.0</v>
      </c>
      <c r="D720" s="25">
        <v>0.0</v>
      </c>
      <c r="E720" s="33"/>
    </row>
    <row r="721" ht="15.75" hidden="1" customHeight="1">
      <c r="A721" s="28" t="s">
        <v>3079</v>
      </c>
      <c r="B721" s="23">
        <v>55122.0</v>
      </c>
      <c r="C721" s="23">
        <v>55122.0</v>
      </c>
      <c r="D721" s="25">
        <v>0.0</v>
      </c>
      <c r="E721" s="33"/>
    </row>
    <row r="722" ht="15.75" hidden="1" customHeight="1">
      <c r="A722" s="28" t="s">
        <v>3080</v>
      </c>
      <c r="B722" s="23">
        <v>25429.0</v>
      </c>
      <c r="C722" s="7">
        <v>25429.0</v>
      </c>
      <c r="D722" s="25">
        <v>0.0</v>
      </c>
      <c r="E722" s="33"/>
    </row>
    <row r="723" ht="15.75" hidden="1" customHeight="1">
      <c r="A723" s="28" t="s">
        <v>3081</v>
      </c>
      <c r="B723" s="23">
        <v>56969.0</v>
      </c>
      <c r="C723" s="7">
        <v>56705.0</v>
      </c>
      <c r="D723" s="25">
        <v>-264.0</v>
      </c>
      <c r="E723" s="33"/>
    </row>
    <row r="724" ht="15.75" hidden="1" customHeight="1">
      <c r="A724" s="28" t="s">
        <v>3082</v>
      </c>
      <c r="B724" s="23">
        <v>32968.0</v>
      </c>
      <c r="C724" s="7">
        <v>32968.0</v>
      </c>
      <c r="D724" s="25">
        <v>0.0</v>
      </c>
      <c r="E724" s="33"/>
    </row>
    <row r="725" ht="15.75" hidden="1" customHeight="1">
      <c r="A725" s="28" t="s">
        <v>3084</v>
      </c>
      <c r="B725" s="23">
        <v>0.0</v>
      </c>
      <c r="C725" s="7">
        <v>0.0</v>
      </c>
      <c r="D725" s="25">
        <v>0.0</v>
      </c>
      <c r="E725" s="33"/>
    </row>
    <row r="726" ht="15.75" hidden="1" customHeight="1">
      <c r="A726" s="28" t="s">
        <v>3085</v>
      </c>
      <c r="B726" s="23">
        <v>10754.0</v>
      </c>
      <c r="C726" s="7">
        <v>10993.0</v>
      </c>
      <c r="D726" s="25">
        <v>239.0</v>
      </c>
      <c r="E726" s="33"/>
    </row>
    <row r="727" ht="15.75" hidden="1" customHeight="1">
      <c r="A727" s="29" t="s">
        <v>3086</v>
      </c>
      <c r="B727" s="23">
        <v>204667.4</v>
      </c>
      <c r="C727" s="7">
        <v>204642.4</v>
      </c>
      <c r="D727" s="25">
        <v>-25.0</v>
      </c>
      <c r="E727" s="33"/>
    </row>
    <row r="728" ht="15.75" hidden="1" customHeight="1">
      <c r="A728" s="30" t="s">
        <v>3087</v>
      </c>
      <c r="B728" s="34">
        <v>-0.4000000000014552</v>
      </c>
      <c r="C728" s="35">
        <v>-239.39999999999418</v>
      </c>
      <c r="D728" s="49">
        <v>-238.99999999999272</v>
      </c>
      <c r="E728" s="37"/>
    </row>
    <row r="729" ht="15.75" hidden="1" customHeight="1"/>
    <row r="730" ht="15.75" hidden="1" customHeight="1"/>
    <row r="731" ht="15.75" hidden="1" customHeight="1">
      <c r="A731" s="3" t="s">
        <v>3890</v>
      </c>
      <c r="B731" s="4"/>
      <c r="C731" s="4"/>
      <c r="D731" s="4"/>
      <c r="E731" s="5"/>
    </row>
    <row r="732" ht="15.75" hidden="1" customHeight="1">
      <c r="A732" s="8"/>
      <c r="B732" s="9"/>
      <c r="C732" s="9"/>
      <c r="D732" s="9"/>
      <c r="E732" s="10"/>
    </row>
    <row r="733" ht="15.75" hidden="1" customHeight="1">
      <c r="A733" s="3" t="s">
        <v>3061</v>
      </c>
      <c r="B733" s="4"/>
      <c r="C733" s="4"/>
      <c r="D733" s="4"/>
      <c r="E733" s="5"/>
    </row>
    <row r="734" ht="15.75" hidden="1" customHeight="1">
      <c r="A734" s="8"/>
      <c r="B734" s="9"/>
      <c r="C734" s="9"/>
      <c r="D734" s="9"/>
      <c r="E734" s="10"/>
    </row>
    <row r="735" ht="15.75" hidden="1" customHeight="1">
      <c r="A735" s="11">
        <v>45670.0</v>
      </c>
      <c r="B735" s="4"/>
      <c r="C735" s="12" t="s">
        <v>3062</v>
      </c>
      <c r="D735" s="13">
        <v>45676.0</v>
      </c>
      <c r="E735" s="5"/>
    </row>
    <row r="736" ht="15.75" hidden="1" customHeight="1">
      <c r="A736" s="8"/>
      <c r="B736" s="9"/>
      <c r="C736" s="14"/>
      <c r="D736" s="9"/>
      <c r="E736" s="10"/>
    </row>
    <row r="737" ht="15.75" hidden="1" customHeight="1">
      <c r="A737" s="44" t="s">
        <v>3898</v>
      </c>
      <c r="B737" s="5"/>
      <c r="C737" s="14"/>
      <c r="D737" s="45" t="s">
        <v>3899</v>
      </c>
      <c r="E737" s="5"/>
    </row>
    <row r="738" ht="15.75" hidden="1" customHeight="1">
      <c r="A738" s="8"/>
      <c r="B738" s="10"/>
      <c r="C738" s="14"/>
      <c r="D738" s="9"/>
      <c r="E738" s="10"/>
    </row>
    <row r="739" ht="15.75" hidden="1" customHeight="1">
      <c r="A739" s="17" t="s">
        <v>3063</v>
      </c>
      <c r="B739" s="4"/>
      <c r="C739" s="4"/>
      <c r="D739" s="4"/>
      <c r="E739" s="5"/>
    </row>
    <row r="740" ht="15.75" hidden="1" customHeight="1">
      <c r="A740" s="18" t="s">
        <v>3064</v>
      </c>
      <c r="B740" s="19" t="s">
        <v>3065</v>
      </c>
      <c r="C740" s="20" t="s">
        <v>3066</v>
      </c>
      <c r="D740" s="19" t="s">
        <v>3067</v>
      </c>
      <c r="E740" s="21" t="s">
        <v>13</v>
      </c>
    </row>
    <row r="741" ht="15.75" hidden="1" customHeight="1">
      <c r="A741" s="22" t="s">
        <v>3068</v>
      </c>
      <c r="B741" s="23">
        <v>28920.0</v>
      </c>
      <c r="C741" s="24">
        <v>28920.0</v>
      </c>
      <c r="D741" s="25">
        <v>0.0</v>
      </c>
      <c r="E741" s="33"/>
    </row>
    <row r="742" ht="15.75" hidden="1" customHeight="1">
      <c r="A742" s="22" t="s">
        <v>3069</v>
      </c>
      <c r="B742" s="23">
        <v>5391.0</v>
      </c>
      <c r="C742" s="24">
        <v>5391.0</v>
      </c>
      <c r="D742" s="25">
        <v>0.0</v>
      </c>
      <c r="E742" s="33"/>
    </row>
    <row r="743" ht="15.75" hidden="1" customHeight="1">
      <c r="A743" s="22" t="s">
        <v>3070</v>
      </c>
      <c r="B743" s="23">
        <v>1350.0</v>
      </c>
      <c r="C743" s="24">
        <v>1350.0</v>
      </c>
      <c r="D743" s="25">
        <v>0.0</v>
      </c>
      <c r="E743" s="33"/>
    </row>
    <row r="744" ht="15.75" hidden="1" customHeight="1">
      <c r="A744" s="22" t="s">
        <v>3072</v>
      </c>
      <c r="B744" s="23">
        <v>1500.0</v>
      </c>
      <c r="C744" s="24">
        <v>1501.0</v>
      </c>
      <c r="D744" s="25">
        <v>1.0</v>
      </c>
      <c r="E744" s="33"/>
    </row>
    <row r="745" ht="15.75" hidden="1" customHeight="1">
      <c r="A745" s="27" t="s">
        <v>3074</v>
      </c>
      <c r="B745" s="23">
        <v>0.0</v>
      </c>
      <c r="C745" s="24"/>
      <c r="D745" s="25">
        <v>0.0</v>
      </c>
      <c r="E745" s="33"/>
    </row>
    <row r="746" ht="15.75" hidden="1" customHeight="1">
      <c r="A746" s="27" t="s">
        <v>3075</v>
      </c>
      <c r="B746" s="23">
        <v>0.0</v>
      </c>
      <c r="C746" s="24"/>
      <c r="D746" s="25">
        <v>0.0</v>
      </c>
      <c r="E746" s="33"/>
    </row>
    <row r="747" ht="15.75" hidden="1" customHeight="1">
      <c r="A747" s="27" t="s">
        <v>3077</v>
      </c>
      <c r="B747" s="23">
        <v>0.0</v>
      </c>
      <c r="C747" s="24"/>
      <c r="D747" s="25">
        <v>0.0</v>
      </c>
      <c r="E747" s="26"/>
    </row>
    <row r="748" ht="15.75" hidden="1" customHeight="1">
      <c r="A748" s="27" t="s">
        <v>3078</v>
      </c>
      <c r="B748" s="23">
        <v>1400.0</v>
      </c>
      <c r="C748" s="24">
        <v>1400.0</v>
      </c>
      <c r="D748" s="25">
        <v>0.0</v>
      </c>
      <c r="E748" s="33"/>
    </row>
    <row r="749" ht="15.75" hidden="1" customHeight="1">
      <c r="A749" s="28" t="s">
        <v>3079</v>
      </c>
      <c r="B749" s="23">
        <v>44061.0</v>
      </c>
      <c r="C749" s="23">
        <v>44061.0</v>
      </c>
      <c r="D749" s="25">
        <v>0.0</v>
      </c>
      <c r="E749" s="33"/>
    </row>
    <row r="750" ht="15.75" hidden="1" customHeight="1">
      <c r="A750" s="28" t="s">
        <v>3080</v>
      </c>
      <c r="B750" s="23">
        <v>20345.0</v>
      </c>
      <c r="C750" s="7">
        <v>20345.0</v>
      </c>
      <c r="D750" s="25">
        <v>0.0</v>
      </c>
      <c r="E750" s="33"/>
    </row>
    <row r="751" ht="15.75" hidden="1" customHeight="1">
      <c r="A751" s="28" t="s">
        <v>3081</v>
      </c>
      <c r="B751" s="23">
        <v>65657.0</v>
      </c>
      <c r="C751" s="7">
        <v>65657.0</v>
      </c>
      <c r="D751" s="25">
        <v>0.0</v>
      </c>
      <c r="E751" s="33"/>
    </row>
    <row r="752" ht="15.75" hidden="1" customHeight="1">
      <c r="A752" s="28" t="s">
        <v>3082</v>
      </c>
      <c r="B752" s="23">
        <v>39917.0</v>
      </c>
      <c r="C752" s="7">
        <v>39917.0</v>
      </c>
      <c r="D752" s="25">
        <v>0.0</v>
      </c>
      <c r="E752" s="33"/>
    </row>
    <row r="753" ht="15.75" hidden="1" customHeight="1">
      <c r="A753" s="28" t="s">
        <v>3084</v>
      </c>
      <c r="B753" s="23">
        <v>349.0</v>
      </c>
      <c r="C753" s="7">
        <v>349.0</v>
      </c>
      <c r="D753" s="25">
        <v>0.0</v>
      </c>
      <c r="E753" s="33"/>
    </row>
    <row r="754" ht="15.75" hidden="1" customHeight="1">
      <c r="A754" s="28" t="s">
        <v>3085</v>
      </c>
      <c r="B754" s="23">
        <v>13998.0</v>
      </c>
      <c r="C754" s="7">
        <v>13998.0</v>
      </c>
      <c r="D754" s="25">
        <v>0.0</v>
      </c>
      <c r="E754" s="33"/>
    </row>
    <row r="755" ht="15.75" hidden="1" customHeight="1">
      <c r="A755" s="29" t="s">
        <v>3086</v>
      </c>
      <c r="B755" s="23">
        <v>208889.5</v>
      </c>
      <c r="C755" s="7">
        <v>208889.5</v>
      </c>
      <c r="D755" s="25">
        <v>0.0</v>
      </c>
      <c r="E755" s="33"/>
    </row>
    <row r="756" ht="15.75" hidden="1" customHeight="1">
      <c r="A756" s="30" t="s">
        <v>3087</v>
      </c>
      <c r="B756" s="34">
        <v>0.5</v>
      </c>
      <c r="C756" s="35">
        <v>1.5</v>
      </c>
      <c r="D756" s="49">
        <v>1.0</v>
      </c>
      <c r="E756" s="37"/>
    </row>
    <row r="757" ht="15.75" hidden="1" customHeight="1"/>
    <row r="758" ht="15.75" hidden="1" customHeight="1"/>
    <row r="759" ht="15.75" hidden="1" customHeight="1">
      <c r="A759" s="3" t="s">
        <v>3890</v>
      </c>
      <c r="B759" s="4"/>
      <c r="C759" s="4"/>
      <c r="D759" s="4"/>
      <c r="E759" s="5"/>
    </row>
    <row r="760" ht="15.75" hidden="1" customHeight="1">
      <c r="A760" s="8"/>
      <c r="B760" s="9"/>
      <c r="C760" s="9"/>
      <c r="D760" s="9"/>
      <c r="E760" s="10"/>
    </row>
    <row r="761" ht="15.75" hidden="1" customHeight="1">
      <c r="A761" s="3" t="s">
        <v>3061</v>
      </c>
      <c r="B761" s="4"/>
      <c r="C761" s="4"/>
      <c r="D761" s="4"/>
      <c r="E761" s="5"/>
    </row>
    <row r="762" ht="15.75" hidden="1" customHeight="1">
      <c r="A762" s="8"/>
      <c r="B762" s="9"/>
      <c r="C762" s="9"/>
      <c r="D762" s="9"/>
      <c r="E762" s="10"/>
    </row>
    <row r="763" ht="15.75" hidden="1" customHeight="1">
      <c r="A763" s="11">
        <v>45677.0</v>
      </c>
      <c r="B763" s="4"/>
      <c r="C763" s="12" t="s">
        <v>3062</v>
      </c>
      <c r="D763" s="13">
        <v>45683.0</v>
      </c>
      <c r="E763" s="5"/>
    </row>
    <row r="764" ht="15.75" hidden="1" customHeight="1">
      <c r="A764" s="8"/>
      <c r="B764" s="9"/>
      <c r="C764" s="14"/>
      <c r="D764" s="9"/>
      <c r="E764" s="10"/>
    </row>
    <row r="765" ht="15.75" hidden="1" customHeight="1">
      <c r="A765" s="44" t="s">
        <v>3898</v>
      </c>
      <c r="B765" s="5"/>
      <c r="C765" s="14"/>
      <c r="D765" s="45" t="s">
        <v>3899</v>
      </c>
      <c r="E765" s="5"/>
    </row>
    <row r="766" ht="15.75" hidden="1" customHeight="1">
      <c r="A766" s="8"/>
      <c r="B766" s="10"/>
      <c r="C766" s="14"/>
      <c r="D766" s="9"/>
      <c r="E766" s="10"/>
    </row>
    <row r="767" ht="15.75" hidden="1" customHeight="1">
      <c r="A767" s="17" t="s">
        <v>3063</v>
      </c>
      <c r="B767" s="4"/>
      <c r="C767" s="4"/>
      <c r="D767" s="4"/>
      <c r="E767" s="5"/>
    </row>
    <row r="768" ht="15.75" hidden="1" customHeight="1">
      <c r="A768" s="18" t="s">
        <v>3064</v>
      </c>
      <c r="B768" s="19" t="s">
        <v>3065</v>
      </c>
      <c r="C768" s="20" t="s">
        <v>3066</v>
      </c>
      <c r="D768" s="19" t="s">
        <v>3067</v>
      </c>
      <c r="E768" s="21" t="s">
        <v>13</v>
      </c>
    </row>
    <row r="769" ht="15.75" hidden="1" customHeight="1">
      <c r="A769" s="22" t="s">
        <v>3068</v>
      </c>
      <c r="B769" s="23">
        <v>18915.0</v>
      </c>
      <c r="C769" s="24">
        <v>18915.0</v>
      </c>
      <c r="D769" s="25">
        <v>0.0</v>
      </c>
      <c r="E769" s="33"/>
    </row>
    <row r="770" ht="15.75" hidden="1" customHeight="1">
      <c r="A770" s="22" t="s">
        <v>3069</v>
      </c>
      <c r="B770" s="23">
        <v>5660.0</v>
      </c>
      <c r="C770" s="24">
        <v>5660.0</v>
      </c>
      <c r="D770" s="25">
        <v>0.0</v>
      </c>
      <c r="E770" s="33"/>
    </row>
    <row r="771" ht="15.75" hidden="1" customHeight="1">
      <c r="A771" s="22" t="s">
        <v>3070</v>
      </c>
      <c r="B771" s="23">
        <v>360.0</v>
      </c>
      <c r="C771" s="24">
        <v>360.0</v>
      </c>
      <c r="D771" s="25">
        <v>0.0</v>
      </c>
      <c r="E771" s="33"/>
    </row>
    <row r="772" ht="15.75" hidden="1" customHeight="1">
      <c r="A772" s="22" t="s">
        <v>3072</v>
      </c>
      <c r="B772" s="23">
        <v>1500.0</v>
      </c>
      <c r="C772" s="24">
        <v>1501.0</v>
      </c>
      <c r="D772" s="25">
        <v>1.0</v>
      </c>
      <c r="E772" s="33"/>
    </row>
    <row r="773" ht="15.75" hidden="1" customHeight="1">
      <c r="A773" s="27" t="s">
        <v>3074</v>
      </c>
      <c r="B773" s="23">
        <v>0.0</v>
      </c>
      <c r="C773" s="24"/>
      <c r="D773" s="25">
        <v>0.0</v>
      </c>
      <c r="E773" s="33"/>
    </row>
    <row r="774" ht="15.75" hidden="1" customHeight="1">
      <c r="A774" s="27" t="s">
        <v>3075</v>
      </c>
      <c r="B774" s="23">
        <v>0.0</v>
      </c>
      <c r="C774" s="24"/>
      <c r="D774" s="25">
        <v>0.0</v>
      </c>
      <c r="E774" s="33"/>
    </row>
    <row r="775" ht="15.75" hidden="1" customHeight="1">
      <c r="A775" s="27" t="s">
        <v>3077</v>
      </c>
      <c r="B775" s="23">
        <v>6200.0</v>
      </c>
      <c r="C775" s="24">
        <v>6200.0</v>
      </c>
      <c r="D775" s="25">
        <v>0.0</v>
      </c>
      <c r="E775" s="26" t="s">
        <v>7280</v>
      </c>
    </row>
    <row r="776" ht="15.75" hidden="1" customHeight="1">
      <c r="A776" s="27" t="s">
        <v>3078</v>
      </c>
      <c r="B776" s="23">
        <v>1560.0</v>
      </c>
      <c r="C776" s="24">
        <v>1560.0</v>
      </c>
      <c r="D776" s="25">
        <v>0.0</v>
      </c>
      <c r="E776" s="33"/>
    </row>
    <row r="777" ht="15.75" hidden="1" customHeight="1">
      <c r="A777" s="28" t="s">
        <v>3079</v>
      </c>
      <c r="B777" s="23">
        <v>42013.0</v>
      </c>
      <c r="C777" s="23">
        <v>42013.0</v>
      </c>
      <c r="D777" s="25">
        <v>0.0</v>
      </c>
      <c r="E777" s="33"/>
    </row>
    <row r="778" ht="15.75" hidden="1" customHeight="1">
      <c r="A778" s="28" t="s">
        <v>3080</v>
      </c>
      <c r="B778" s="23">
        <v>21276.0</v>
      </c>
      <c r="C778" s="7">
        <v>21276.0</v>
      </c>
      <c r="D778" s="25">
        <v>0.0</v>
      </c>
      <c r="E778" s="33"/>
    </row>
    <row r="779" ht="15.75" hidden="1" customHeight="1">
      <c r="A779" s="28" t="s">
        <v>3081</v>
      </c>
      <c r="B779" s="23">
        <v>48240.0</v>
      </c>
      <c r="C779" s="7">
        <v>47388.0</v>
      </c>
      <c r="D779" s="25">
        <v>-852.0</v>
      </c>
      <c r="E779" s="33"/>
    </row>
    <row r="780" ht="15.75" hidden="1" customHeight="1">
      <c r="A780" s="28" t="s">
        <v>3082</v>
      </c>
      <c r="B780" s="23">
        <v>30779.0</v>
      </c>
      <c r="C780" s="7">
        <v>30779.0</v>
      </c>
      <c r="D780" s="25">
        <v>0.0</v>
      </c>
      <c r="E780" s="33"/>
    </row>
    <row r="781" ht="15.75" hidden="1" customHeight="1">
      <c r="A781" s="28" t="s">
        <v>3084</v>
      </c>
      <c r="B781" s="23">
        <v>417.0</v>
      </c>
      <c r="C781" s="7">
        <v>417.0</v>
      </c>
      <c r="D781" s="25">
        <v>0.0</v>
      </c>
      <c r="E781" s="33"/>
    </row>
    <row r="782" ht="15.75" hidden="1" customHeight="1">
      <c r="A782" s="28" t="s">
        <v>3085</v>
      </c>
      <c r="B782" s="23">
        <v>13806.0</v>
      </c>
      <c r="C782" s="7">
        <v>13806.0</v>
      </c>
      <c r="D782" s="25">
        <v>0.0</v>
      </c>
      <c r="E782" s="33"/>
    </row>
    <row r="783" ht="15.75" hidden="1" customHeight="1">
      <c r="A783" s="29" t="s">
        <v>3086</v>
      </c>
      <c r="B783" s="23">
        <v>176920.0</v>
      </c>
      <c r="C783" s="7">
        <v>176068.0</v>
      </c>
      <c r="D783" s="25">
        <v>-852.0</v>
      </c>
      <c r="E783" s="33"/>
    </row>
    <row r="784" ht="15.75" hidden="1" customHeight="1">
      <c r="A784" s="30" t="s">
        <v>3087</v>
      </c>
      <c r="B784" s="34">
        <v>0.0</v>
      </c>
      <c r="C784" s="35">
        <v>1.0</v>
      </c>
      <c r="D784" s="49">
        <v>1.0</v>
      </c>
      <c r="E784" s="37"/>
    </row>
    <row r="785" ht="15.75" hidden="1" customHeight="1"/>
    <row r="786" ht="15.75" hidden="1" customHeight="1"/>
    <row r="787" ht="15.75" hidden="1" customHeight="1">
      <c r="A787" s="3" t="s">
        <v>3890</v>
      </c>
      <c r="B787" s="4"/>
      <c r="C787" s="4"/>
      <c r="D787" s="4"/>
      <c r="E787" s="5"/>
    </row>
    <row r="788" ht="15.75" hidden="1" customHeight="1">
      <c r="A788" s="8"/>
      <c r="B788" s="9"/>
      <c r="C788" s="9"/>
      <c r="D788" s="9"/>
      <c r="E788" s="10"/>
    </row>
    <row r="789" ht="15.75" hidden="1" customHeight="1">
      <c r="A789" s="3" t="s">
        <v>3061</v>
      </c>
      <c r="B789" s="4"/>
      <c r="C789" s="4"/>
      <c r="D789" s="4"/>
      <c r="E789" s="5"/>
    </row>
    <row r="790" ht="15.75" hidden="1" customHeight="1">
      <c r="A790" s="8"/>
      <c r="B790" s="9"/>
      <c r="C790" s="9"/>
      <c r="D790" s="9"/>
      <c r="E790" s="10"/>
    </row>
    <row r="791" ht="15.75" hidden="1" customHeight="1">
      <c r="A791" s="11">
        <v>45684.0</v>
      </c>
      <c r="B791" s="4"/>
      <c r="C791" s="12" t="s">
        <v>3062</v>
      </c>
      <c r="D791" s="13">
        <v>45688.0</v>
      </c>
      <c r="E791" s="5"/>
    </row>
    <row r="792" ht="15.75" hidden="1" customHeight="1">
      <c r="A792" s="8"/>
      <c r="B792" s="9"/>
      <c r="C792" s="14"/>
      <c r="D792" s="9"/>
      <c r="E792" s="10"/>
    </row>
    <row r="793" ht="15.75" hidden="1" customHeight="1">
      <c r="A793" s="44" t="s">
        <v>3898</v>
      </c>
      <c r="B793" s="5"/>
      <c r="C793" s="14"/>
      <c r="D793" s="45" t="s">
        <v>3905</v>
      </c>
      <c r="E793" s="5"/>
    </row>
    <row r="794" ht="15.75" hidden="1" customHeight="1">
      <c r="A794" s="8"/>
      <c r="B794" s="10"/>
      <c r="C794" s="14"/>
      <c r="D794" s="9"/>
      <c r="E794" s="10"/>
    </row>
    <row r="795" ht="15.75" hidden="1" customHeight="1">
      <c r="A795" s="17" t="s">
        <v>3063</v>
      </c>
      <c r="B795" s="4"/>
      <c r="C795" s="4"/>
      <c r="D795" s="4"/>
      <c r="E795" s="5"/>
    </row>
    <row r="796" ht="15.75" hidden="1" customHeight="1">
      <c r="A796" s="18" t="s">
        <v>3064</v>
      </c>
      <c r="B796" s="19" t="s">
        <v>3065</v>
      </c>
      <c r="C796" s="20" t="s">
        <v>3066</v>
      </c>
      <c r="D796" s="19" t="s">
        <v>3067</v>
      </c>
      <c r="E796" s="21" t="s">
        <v>13</v>
      </c>
    </row>
    <row r="797" ht="15.75" hidden="1" customHeight="1">
      <c r="A797" s="22" t="s">
        <v>3068</v>
      </c>
      <c r="B797" s="23">
        <v>17169.0</v>
      </c>
      <c r="C797" s="24">
        <v>17170.0</v>
      </c>
      <c r="D797" s="25">
        <v>1.0</v>
      </c>
      <c r="E797" s="33"/>
    </row>
    <row r="798" ht="15.75" hidden="1" customHeight="1">
      <c r="A798" s="22" t="s">
        <v>3069</v>
      </c>
      <c r="B798" s="23">
        <v>2955.0</v>
      </c>
      <c r="C798" s="24">
        <v>2955.0</v>
      </c>
      <c r="D798" s="25">
        <v>0.0</v>
      </c>
      <c r="E798" s="33"/>
    </row>
    <row r="799" ht="15.75" hidden="1" customHeight="1">
      <c r="A799" s="22" t="s">
        <v>3070</v>
      </c>
      <c r="B799" s="23">
        <v>360.0</v>
      </c>
      <c r="C799" s="24">
        <v>360.0</v>
      </c>
      <c r="D799" s="25">
        <v>0.0</v>
      </c>
      <c r="E799" s="33"/>
    </row>
    <row r="800" ht="15.75" hidden="1" customHeight="1">
      <c r="A800" s="22" t="s">
        <v>3072</v>
      </c>
      <c r="B800" s="23">
        <v>1000.0</v>
      </c>
      <c r="C800" s="24">
        <v>1008.0</v>
      </c>
      <c r="D800" s="25">
        <v>8.0</v>
      </c>
      <c r="E800" s="33"/>
    </row>
    <row r="801" ht="15.75" hidden="1" customHeight="1">
      <c r="A801" s="27" t="s">
        <v>3074</v>
      </c>
      <c r="B801" s="23">
        <v>0.0</v>
      </c>
      <c r="C801" s="24"/>
      <c r="D801" s="25">
        <v>0.0</v>
      </c>
      <c r="E801" s="33"/>
    </row>
    <row r="802" ht="15.75" hidden="1" customHeight="1">
      <c r="A802" s="27" t="s">
        <v>3075</v>
      </c>
      <c r="B802" s="23">
        <v>0.0</v>
      </c>
      <c r="C802" s="24"/>
      <c r="D802" s="25">
        <v>0.0</v>
      </c>
      <c r="E802" s="33"/>
    </row>
    <row r="803" ht="15.75" hidden="1" customHeight="1">
      <c r="A803" s="27" t="s">
        <v>3077</v>
      </c>
      <c r="B803" s="23">
        <v>1000.0</v>
      </c>
      <c r="C803" s="24">
        <v>1000.0</v>
      </c>
      <c r="D803" s="25">
        <v>0.0</v>
      </c>
      <c r="E803" s="26" t="s">
        <v>7281</v>
      </c>
    </row>
    <row r="804" ht="15.75" hidden="1" customHeight="1">
      <c r="A804" s="27" t="s">
        <v>3078</v>
      </c>
      <c r="B804" s="23">
        <v>1040.0</v>
      </c>
      <c r="C804" s="24">
        <v>1040.0</v>
      </c>
      <c r="D804" s="25">
        <v>0.0</v>
      </c>
      <c r="E804" s="33"/>
    </row>
    <row r="805" ht="15.75" hidden="1" customHeight="1">
      <c r="A805" s="28" t="s">
        <v>3079</v>
      </c>
      <c r="B805" s="23">
        <v>37796.0</v>
      </c>
      <c r="C805" s="23">
        <v>37796.0</v>
      </c>
      <c r="D805" s="25">
        <v>0.0</v>
      </c>
      <c r="E805" s="33"/>
    </row>
    <row r="806" ht="15.75" hidden="1" customHeight="1">
      <c r="A806" s="28" t="s">
        <v>3080</v>
      </c>
      <c r="B806" s="23">
        <v>17875.0</v>
      </c>
      <c r="C806" s="7">
        <v>17875.0</v>
      </c>
      <c r="D806" s="25">
        <v>0.0</v>
      </c>
      <c r="E806" s="33"/>
    </row>
    <row r="807" ht="15.75" hidden="1" customHeight="1">
      <c r="A807" s="28" t="s">
        <v>3081</v>
      </c>
      <c r="B807" s="23">
        <v>38513.0</v>
      </c>
      <c r="C807" s="7">
        <v>38513.0</v>
      </c>
      <c r="D807" s="25">
        <v>0.0</v>
      </c>
      <c r="E807" s="33"/>
    </row>
    <row r="808" ht="15.75" hidden="1" customHeight="1">
      <c r="A808" s="28" t="s">
        <v>3082</v>
      </c>
      <c r="B808" s="23">
        <v>22619.0</v>
      </c>
      <c r="C808" s="7">
        <v>22619.0</v>
      </c>
      <c r="D808" s="25">
        <v>0.0</v>
      </c>
      <c r="E808" s="33"/>
    </row>
    <row r="809" ht="15.75" hidden="1" customHeight="1">
      <c r="A809" s="28" t="s">
        <v>3084</v>
      </c>
      <c r="B809" s="23">
        <v>200.0</v>
      </c>
      <c r="C809" s="7">
        <v>200.0</v>
      </c>
      <c r="D809" s="25">
        <v>0.0</v>
      </c>
      <c r="E809" s="33"/>
    </row>
    <row r="810" ht="15.75" hidden="1" customHeight="1">
      <c r="A810" s="28" t="s">
        <v>3085</v>
      </c>
      <c r="B810" s="23">
        <v>5843.0</v>
      </c>
      <c r="C810" s="7">
        <v>5843.0</v>
      </c>
      <c r="D810" s="25">
        <v>0.0</v>
      </c>
      <c r="E810" s="33"/>
    </row>
    <row r="811" ht="15.75" hidden="1" customHeight="1">
      <c r="A811" s="29" t="s">
        <v>3086</v>
      </c>
      <c r="B811" s="23">
        <v>140527.0</v>
      </c>
      <c r="C811" s="7">
        <v>140527.0</v>
      </c>
      <c r="D811" s="25">
        <v>0.0</v>
      </c>
      <c r="E811" s="33"/>
    </row>
    <row r="812" ht="15.75" hidden="1" customHeight="1">
      <c r="A812" s="30" t="s">
        <v>3087</v>
      </c>
      <c r="B812" s="34">
        <v>0.0</v>
      </c>
      <c r="C812" s="35">
        <v>9.0</v>
      </c>
      <c r="D812" s="49">
        <v>9.0</v>
      </c>
      <c r="E812" s="37"/>
    </row>
    <row r="813" ht="15.75" hidden="1" customHeight="1"/>
    <row r="814" ht="15.75" hidden="1" customHeight="1"/>
    <row r="815" ht="15.75" hidden="1" customHeight="1">
      <c r="A815" s="3" t="s">
        <v>3890</v>
      </c>
      <c r="B815" s="4"/>
      <c r="C815" s="4"/>
      <c r="D815" s="4"/>
      <c r="E815" s="5"/>
    </row>
    <row r="816" ht="15.75" hidden="1" customHeight="1">
      <c r="A816" s="8"/>
      <c r="B816" s="9"/>
      <c r="C816" s="9"/>
      <c r="D816" s="9"/>
      <c r="E816" s="10"/>
    </row>
    <row r="817" ht="15.75" hidden="1" customHeight="1">
      <c r="A817" s="3" t="s">
        <v>3061</v>
      </c>
      <c r="B817" s="4"/>
      <c r="C817" s="4"/>
      <c r="D817" s="4"/>
      <c r="E817" s="5"/>
    </row>
    <row r="818" ht="15.75" hidden="1" customHeight="1">
      <c r="A818" s="8"/>
      <c r="B818" s="9"/>
      <c r="C818" s="9"/>
      <c r="D818" s="9"/>
      <c r="E818" s="10"/>
    </row>
    <row r="819" ht="15.75" hidden="1" customHeight="1">
      <c r="A819" s="11">
        <v>45689.0</v>
      </c>
      <c r="B819" s="4"/>
      <c r="C819" s="12" t="s">
        <v>3062</v>
      </c>
      <c r="D819" s="13">
        <v>45690.0</v>
      </c>
      <c r="E819" s="5"/>
    </row>
    <row r="820" ht="15.75" hidden="1" customHeight="1">
      <c r="A820" s="8"/>
      <c r="B820" s="9"/>
      <c r="C820" s="14"/>
      <c r="D820" s="9"/>
      <c r="E820" s="10"/>
    </row>
    <row r="821" ht="15.75" hidden="1" customHeight="1">
      <c r="A821" s="44" t="s">
        <v>3907</v>
      </c>
      <c r="B821" s="5"/>
      <c r="C821" s="14"/>
      <c r="D821" s="45" t="s">
        <v>3899</v>
      </c>
      <c r="E821" s="5"/>
    </row>
    <row r="822" ht="15.75" hidden="1" customHeight="1">
      <c r="A822" s="8"/>
      <c r="B822" s="10"/>
      <c r="C822" s="14"/>
      <c r="D822" s="9"/>
      <c r="E822" s="10"/>
    </row>
    <row r="823" ht="15.75" hidden="1" customHeight="1">
      <c r="A823" s="17" t="s">
        <v>3063</v>
      </c>
      <c r="B823" s="4"/>
      <c r="C823" s="4"/>
      <c r="D823" s="4"/>
      <c r="E823" s="5"/>
    </row>
    <row r="824" ht="15.75" hidden="1" customHeight="1">
      <c r="A824" s="18" t="s">
        <v>3064</v>
      </c>
      <c r="B824" s="19" t="s">
        <v>3065</v>
      </c>
      <c r="C824" s="20" t="s">
        <v>3066</v>
      </c>
      <c r="D824" s="19" t="s">
        <v>3067</v>
      </c>
      <c r="E824" s="21" t="s">
        <v>13</v>
      </c>
    </row>
    <row r="825" ht="15.75" hidden="1" customHeight="1">
      <c r="A825" s="22" t="s">
        <v>3068</v>
      </c>
      <c r="B825" s="23">
        <v>10228.0</v>
      </c>
      <c r="C825" s="24">
        <v>10230.0</v>
      </c>
      <c r="D825" s="25">
        <v>2.0</v>
      </c>
      <c r="E825" s="33"/>
    </row>
    <row r="826" ht="15.75" hidden="1" customHeight="1">
      <c r="A826" s="22" t="s">
        <v>3069</v>
      </c>
      <c r="B826" s="23">
        <v>4161.0</v>
      </c>
      <c r="C826" s="24">
        <v>4161.0</v>
      </c>
      <c r="D826" s="25">
        <v>0.0</v>
      </c>
      <c r="E826" s="33"/>
    </row>
    <row r="827" ht="15.75" hidden="1" customHeight="1">
      <c r="A827" s="22" t="s">
        <v>3070</v>
      </c>
      <c r="B827" s="23">
        <v>0.0</v>
      </c>
      <c r="C827" s="24"/>
      <c r="D827" s="25">
        <v>0.0</v>
      </c>
      <c r="E827" s="33"/>
    </row>
    <row r="828" ht="15.75" hidden="1" customHeight="1">
      <c r="A828" s="22" t="s">
        <v>3072</v>
      </c>
      <c r="B828" s="23">
        <v>500.0</v>
      </c>
      <c r="C828" s="24">
        <v>500.0</v>
      </c>
      <c r="D828" s="25">
        <v>0.0</v>
      </c>
      <c r="E828" s="33"/>
    </row>
    <row r="829" ht="15.75" hidden="1" customHeight="1">
      <c r="A829" s="27" t="s">
        <v>3074</v>
      </c>
      <c r="B829" s="23">
        <v>0.0</v>
      </c>
      <c r="C829" s="24"/>
      <c r="D829" s="25">
        <v>0.0</v>
      </c>
      <c r="E829" s="33"/>
    </row>
    <row r="830" ht="15.75" hidden="1" customHeight="1">
      <c r="A830" s="27" t="s">
        <v>3075</v>
      </c>
      <c r="B830" s="23">
        <v>0.0</v>
      </c>
      <c r="C830" s="24"/>
      <c r="D830" s="25">
        <v>0.0</v>
      </c>
      <c r="E830" s="33"/>
    </row>
    <row r="831" ht="15.75" hidden="1" customHeight="1">
      <c r="A831" s="27" t="s">
        <v>3077</v>
      </c>
      <c r="B831" s="23">
        <v>0.0</v>
      </c>
      <c r="C831" s="24"/>
      <c r="D831" s="25">
        <v>0.0</v>
      </c>
      <c r="E831" s="26"/>
    </row>
    <row r="832" ht="15.75" hidden="1" customHeight="1">
      <c r="A832" s="27" t="s">
        <v>3078</v>
      </c>
      <c r="B832" s="23">
        <v>0.0</v>
      </c>
      <c r="C832" s="24"/>
      <c r="D832" s="25">
        <v>0.0</v>
      </c>
      <c r="E832" s="33"/>
    </row>
    <row r="833" ht="15.75" hidden="1" customHeight="1">
      <c r="A833" s="28" t="s">
        <v>3079</v>
      </c>
      <c r="B833" s="23">
        <v>16587.0</v>
      </c>
      <c r="C833" s="23">
        <v>16587.0</v>
      </c>
      <c r="D833" s="25">
        <v>0.0</v>
      </c>
      <c r="E833" s="33"/>
    </row>
    <row r="834" ht="15.75" hidden="1" customHeight="1">
      <c r="A834" s="28" t="s">
        <v>3080</v>
      </c>
      <c r="B834" s="23">
        <v>7689.0</v>
      </c>
      <c r="C834" s="7">
        <v>7689.0</v>
      </c>
      <c r="D834" s="25">
        <v>0.0</v>
      </c>
      <c r="E834" s="33"/>
    </row>
    <row r="835" ht="15.75" hidden="1" customHeight="1">
      <c r="A835" s="28" t="s">
        <v>3081</v>
      </c>
      <c r="B835" s="23">
        <v>16381.0</v>
      </c>
      <c r="C835" s="7">
        <v>15714.0</v>
      </c>
      <c r="D835" s="25">
        <v>-667.0</v>
      </c>
      <c r="E835" s="33"/>
    </row>
    <row r="836" ht="15.75" hidden="1" customHeight="1">
      <c r="A836" s="28" t="s">
        <v>3082</v>
      </c>
      <c r="B836" s="23">
        <v>15089.0</v>
      </c>
      <c r="C836" s="7">
        <v>15089.0</v>
      </c>
      <c r="D836" s="25">
        <v>0.0</v>
      </c>
      <c r="E836" s="33"/>
    </row>
    <row r="837" ht="15.75" hidden="1" customHeight="1">
      <c r="A837" s="28" t="s">
        <v>3084</v>
      </c>
      <c r="B837" s="23">
        <v>0.0</v>
      </c>
      <c r="C837" s="7">
        <v>0.0</v>
      </c>
      <c r="D837" s="25">
        <v>0.0</v>
      </c>
      <c r="E837" s="33"/>
    </row>
    <row r="838" ht="15.75" hidden="1" customHeight="1">
      <c r="A838" s="28" t="s">
        <v>3085</v>
      </c>
      <c r="B838" s="23">
        <v>5420.0</v>
      </c>
      <c r="C838" s="7">
        <v>5420.0</v>
      </c>
      <c r="D838" s="25">
        <v>0.0</v>
      </c>
      <c r="E838" s="33"/>
    </row>
    <row r="839" ht="15.75" hidden="1" customHeight="1">
      <c r="A839" s="29" t="s">
        <v>3086</v>
      </c>
      <c r="B839" s="23">
        <v>70634.5</v>
      </c>
      <c r="C839" s="7">
        <v>69967.5</v>
      </c>
      <c r="D839" s="25">
        <v>-667.0</v>
      </c>
      <c r="E839" s="33"/>
    </row>
    <row r="840" ht="15.75" hidden="1" customHeight="1">
      <c r="A840" s="30" t="s">
        <v>3087</v>
      </c>
      <c r="B840" s="34">
        <v>0.5</v>
      </c>
      <c r="C840" s="35">
        <v>2.5</v>
      </c>
      <c r="D840" s="49">
        <v>2.0</v>
      </c>
      <c r="E840" s="37"/>
    </row>
    <row r="841" ht="15.75" hidden="1" customHeight="1"/>
    <row r="842" ht="15.75" hidden="1" customHeight="1"/>
    <row r="843" ht="15.75" hidden="1" customHeight="1">
      <c r="A843" s="3" t="s">
        <v>3890</v>
      </c>
      <c r="B843" s="4"/>
      <c r="C843" s="4"/>
      <c r="D843" s="4"/>
      <c r="E843" s="5"/>
    </row>
    <row r="844" ht="15.75" hidden="1" customHeight="1">
      <c r="A844" s="8"/>
      <c r="B844" s="9"/>
      <c r="C844" s="9"/>
      <c r="D844" s="9"/>
      <c r="E844" s="10"/>
    </row>
    <row r="845" ht="15.75" hidden="1" customHeight="1">
      <c r="A845" s="3" t="s">
        <v>3061</v>
      </c>
      <c r="B845" s="4"/>
      <c r="C845" s="4"/>
      <c r="D845" s="4"/>
      <c r="E845" s="5"/>
    </row>
    <row r="846" ht="15.75" hidden="1" customHeight="1">
      <c r="A846" s="8"/>
      <c r="B846" s="9"/>
      <c r="C846" s="9"/>
      <c r="D846" s="9"/>
      <c r="E846" s="10"/>
    </row>
    <row r="847" ht="15.75" hidden="1" customHeight="1">
      <c r="A847" s="11">
        <v>45691.0</v>
      </c>
      <c r="B847" s="4"/>
      <c r="C847" s="12" t="s">
        <v>3062</v>
      </c>
      <c r="D847" s="13">
        <v>45697.0</v>
      </c>
      <c r="E847" s="5"/>
    </row>
    <row r="848" ht="15.75" hidden="1" customHeight="1">
      <c r="A848" s="8"/>
      <c r="B848" s="9"/>
      <c r="C848" s="14"/>
      <c r="D848" s="9"/>
      <c r="E848" s="10"/>
    </row>
    <row r="849" ht="15.75" hidden="1" customHeight="1">
      <c r="A849" s="44" t="s">
        <v>3898</v>
      </c>
      <c r="B849" s="5"/>
      <c r="C849" s="14"/>
      <c r="D849" s="45" t="s">
        <v>3899</v>
      </c>
      <c r="E849" s="5"/>
    </row>
    <row r="850" ht="15.75" hidden="1" customHeight="1">
      <c r="A850" s="8"/>
      <c r="B850" s="10"/>
      <c r="C850" s="14"/>
      <c r="D850" s="9"/>
      <c r="E850" s="10"/>
    </row>
    <row r="851" ht="15.75" hidden="1" customHeight="1">
      <c r="A851" s="17" t="s">
        <v>3063</v>
      </c>
      <c r="B851" s="4"/>
      <c r="C851" s="4"/>
      <c r="D851" s="4"/>
      <c r="E851" s="5"/>
    </row>
    <row r="852" ht="15.75" hidden="1" customHeight="1">
      <c r="A852" s="18" t="s">
        <v>3064</v>
      </c>
      <c r="B852" s="19" t="s">
        <v>3065</v>
      </c>
      <c r="C852" s="20" t="s">
        <v>3066</v>
      </c>
      <c r="D852" s="19" t="s">
        <v>3067</v>
      </c>
      <c r="E852" s="21" t="s">
        <v>13</v>
      </c>
    </row>
    <row r="853" ht="15.75" hidden="1" customHeight="1">
      <c r="A853" s="22" t="s">
        <v>3068</v>
      </c>
      <c r="B853" s="23">
        <v>28044.0</v>
      </c>
      <c r="C853" s="24">
        <v>28045.0</v>
      </c>
      <c r="D853" s="25">
        <v>1.0</v>
      </c>
      <c r="E853" s="33"/>
    </row>
    <row r="854" ht="15.75" hidden="1" customHeight="1">
      <c r="A854" s="22" t="s">
        <v>3069</v>
      </c>
      <c r="B854" s="23">
        <v>8000.0</v>
      </c>
      <c r="C854" s="24">
        <v>8000.0</v>
      </c>
      <c r="D854" s="25">
        <v>0.0</v>
      </c>
      <c r="E854" s="33"/>
    </row>
    <row r="855" ht="15.75" hidden="1" customHeight="1">
      <c r="A855" s="22" t="s">
        <v>3070</v>
      </c>
      <c r="B855" s="23">
        <v>360.0</v>
      </c>
      <c r="C855" s="24">
        <v>360.0</v>
      </c>
      <c r="D855" s="25">
        <v>0.0</v>
      </c>
      <c r="E855" s="33"/>
    </row>
    <row r="856" ht="15.75" hidden="1" customHeight="1">
      <c r="A856" s="22" t="s">
        <v>3072</v>
      </c>
      <c r="B856" s="23">
        <v>1000.0</v>
      </c>
      <c r="C856" s="24">
        <v>1000.0</v>
      </c>
      <c r="D856" s="25">
        <v>0.0</v>
      </c>
      <c r="E856" s="33"/>
    </row>
    <row r="857" ht="15.75" hidden="1" customHeight="1">
      <c r="A857" s="27" t="s">
        <v>3074</v>
      </c>
      <c r="B857" s="23">
        <v>120.0</v>
      </c>
      <c r="C857" s="24">
        <v>120.0</v>
      </c>
      <c r="D857" s="25">
        <v>0.0</v>
      </c>
      <c r="E857" s="33"/>
    </row>
    <row r="858" ht="15.75" hidden="1" customHeight="1">
      <c r="A858" s="27" t="s">
        <v>3075</v>
      </c>
      <c r="B858" s="23">
        <v>0.0</v>
      </c>
      <c r="C858" s="24"/>
      <c r="D858" s="25">
        <v>0.0</v>
      </c>
      <c r="E858" s="33"/>
    </row>
    <row r="859" ht="15.75" hidden="1" customHeight="1">
      <c r="A859" s="27" t="s">
        <v>3077</v>
      </c>
      <c r="B859" s="23">
        <v>2000.0</v>
      </c>
      <c r="C859" s="24">
        <v>2000.0</v>
      </c>
      <c r="D859" s="25">
        <v>0.0</v>
      </c>
      <c r="E859" s="26" t="s">
        <v>7282</v>
      </c>
    </row>
    <row r="860" ht="15.75" hidden="1" customHeight="1">
      <c r="A860" s="27" t="s">
        <v>3078</v>
      </c>
      <c r="B860" s="23">
        <v>720.0</v>
      </c>
      <c r="C860" s="24">
        <v>720.0</v>
      </c>
      <c r="D860" s="25">
        <v>0.0</v>
      </c>
      <c r="E860" s="33"/>
    </row>
    <row r="861" ht="15.75" hidden="1" customHeight="1">
      <c r="A861" s="28" t="s">
        <v>3079</v>
      </c>
      <c r="B861" s="23">
        <v>54800.0</v>
      </c>
      <c r="C861" s="23">
        <v>54800.0</v>
      </c>
      <c r="D861" s="25">
        <v>0.0</v>
      </c>
      <c r="E861" s="33"/>
    </row>
    <row r="862" ht="15.75" hidden="1" customHeight="1">
      <c r="A862" s="28" t="s">
        <v>3080</v>
      </c>
      <c r="B862" s="23">
        <v>64253.249999999985</v>
      </c>
      <c r="C862" s="7">
        <v>64253.2500000001</v>
      </c>
      <c r="D862" s="25">
        <v>1.1641532182693481E-10</v>
      </c>
      <c r="E862" s="33"/>
    </row>
    <row r="863" ht="15.75" hidden="1" customHeight="1">
      <c r="A863" s="28" t="s">
        <v>3081</v>
      </c>
      <c r="B863" s="23">
        <v>51658.0</v>
      </c>
      <c r="C863" s="7">
        <v>51347.0</v>
      </c>
      <c r="D863" s="25">
        <v>-311.0</v>
      </c>
      <c r="E863" s="33"/>
    </row>
    <row r="864" ht="15.75" hidden="1" customHeight="1">
      <c r="A864" s="28" t="s">
        <v>3082</v>
      </c>
      <c r="B864" s="23">
        <v>25162.0</v>
      </c>
      <c r="C864" s="7">
        <v>25162.0</v>
      </c>
      <c r="D864" s="25">
        <v>0.0</v>
      </c>
      <c r="E864" s="33"/>
    </row>
    <row r="865" ht="15.75" hidden="1" customHeight="1">
      <c r="A865" s="28" t="s">
        <v>3084</v>
      </c>
      <c r="B865" s="23">
        <v>0.0</v>
      </c>
      <c r="C865" s="7">
        <v>0.0</v>
      </c>
      <c r="D865" s="25">
        <v>0.0</v>
      </c>
      <c r="E865" s="33"/>
    </row>
    <row r="866" ht="15.75" hidden="1" customHeight="1">
      <c r="A866" s="28" t="s">
        <v>3085</v>
      </c>
      <c r="B866" s="23">
        <v>13346.0</v>
      </c>
      <c r="C866" s="7">
        <v>13346.0</v>
      </c>
      <c r="D866" s="25">
        <v>0.0</v>
      </c>
      <c r="E866" s="33"/>
    </row>
    <row r="867" ht="15.75" hidden="1" customHeight="1">
      <c r="A867" s="29" t="s">
        <v>3086</v>
      </c>
      <c r="B867" s="23">
        <v>236117.25000000006</v>
      </c>
      <c r="C867" s="7">
        <v>235806.24999999962</v>
      </c>
      <c r="D867" s="25">
        <v>-311.00000000043656</v>
      </c>
      <c r="E867" s="33"/>
    </row>
    <row r="868" ht="15.75" hidden="1" customHeight="1">
      <c r="A868" s="30" t="s">
        <v>3087</v>
      </c>
      <c r="B868" s="34">
        <v>-6.184563972055912E-11</v>
      </c>
      <c r="C868" s="35">
        <v>1.0000000004947651</v>
      </c>
      <c r="D868" s="49">
        <v>1.0000000005566108</v>
      </c>
      <c r="E868" s="37"/>
    </row>
    <row r="869" ht="15.75" hidden="1" customHeight="1"/>
    <row r="870" ht="15.75" hidden="1" customHeight="1"/>
    <row r="871" ht="15.75" hidden="1" customHeight="1">
      <c r="A871" s="3" t="s">
        <v>3890</v>
      </c>
      <c r="B871" s="4"/>
      <c r="C871" s="4"/>
      <c r="D871" s="4"/>
      <c r="E871" s="5"/>
    </row>
    <row r="872" ht="15.75" hidden="1" customHeight="1">
      <c r="A872" s="8"/>
      <c r="B872" s="9"/>
      <c r="C872" s="9"/>
      <c r="D872" s="9"/>
      <c r="E872" s="10"/>
    </row>
    <row r="873" ht="15.75" hidden="1" customHeight="1">
      <c r="A873" s="3" t="s">
        <v>3061</v>
      </c>
      <c r="B873" s="4"/>
      <c r="C873" s="4"/>
      <c r="D873" s="4"/>
      <c r="E873" s="5"/>
    </row>
    <row r="874" ht="15.75" hidden="1" customHeight="1">
      <c r="A874" s="8"/>
      <c r="B874" s="9"/>
      <c r="C874" s="9"/>
      <c r="D874" s="9"/>
      <c r="E874" s="10"/>
    </row>
    <row r="875" ht="15.75" hidden="1" customHeight="1">
      <c r="A875" s="11">
        <v>45698.0</v>
      </c>
      <c r="B875" s="4"/>
      <c r="C875" s="12" t="s">
        <v>3062</v>
      </c>
      <c r="D875" s="13">
        <v>45704.0</v>
      </c>
      <c r="E875" s="5"/>
    </row>
    <row r="876" ht="15.75" hidden="1" customHeight="1">
      <c r="A876" s="8"/>
      <c r="B876" s="9"/>
      <c r="C876" s="14"/>
      <c r="D876" s="9"/>
      <c r="E876" s="10"/>
    </row>
    <row r="877" ht="15.75" hidden="1" customHeight="1">
      <c r="A877" s="44" t="s">
        <v>3898</v>
      </c>
      <c r="B877" s="5"/>
      <c r="C877" s="14"/>
      <c r="D877" s="45" t="s">
        <v>3899</v>
      </c>
      <c r="E877" s="5"/>
    </row>
    <row r="878" ht="15.75" hidden="1" customHeight="1">
      <c r="A878" s="8"/>
      <c r="B878" s="10"/>
      <c r="C878" s="14"/>
      <c r="D878" s="9"/>
      <c r="E878" s="10"/>
    </row>
    <row r="879" ht="15.75" hidden="1" customHeight="1">
      <c r="A879" s="17" t="s">
        <v>3063</v>
      </c>
      <c r="B879" s="4"/>
      <c r="C879" s="4"/>
      <c r="D879" s="4"/>
      <c r="E879" s="5"/>
    </row>
    <row r="880" ht="15.75" hidden="1" customHeight="1">
      <c r="A880" s="18" t="s">
        <v>3064</v>
      </c>
      <c r="B880" s="19" t="s">
        <v>3065</v>
      </c>
      <c r="C880" s="20" t="s">
        <v>3066</v>
      </c>
      <c r="D880" s="19" t="s">
        <v>3067</v>
      </c>
      <c r="E880" s="21" t="s">
        <v>13</v>
      </c>
    </row>
    <row r="881" ht="15.75" hidden="1" customHeight="1">
      <c r="A881" s="22" t="s">
        <v>3068</v>
      </c>
      <c r="B881" s="23">
        <v>26890.0</v>
      </c>
      <c r="C881" s="24">
        <v>26890.0</v>
      </c>
      <c r="D881" s="25">
        <v>0.0</v>
      </c>
      <c r="E881" s="33"/>
    </row>
    <row r="882" ht="15.75" hidden="1" customHeight="1">
      <c r="A882" s="22" t="s">
        <v>3069</v>
      </c>
      <c r="B882" s="23">
        <v>4430.0</v>
      </c>
      <c r="C882" s="24">
        <v>4430.0</v>
      </c>
      <c r="D882" s="25">
        <v>0.0</v>
      </c>
      <c r="E882" s="33"/>
    </row>
    <row r="883" ht="15.75" hidden="1" customHeight="1">
      <c r="A883" s="22" t="s">
        <v>3070</v>
      </c>
      <c r="B883" s="23">
        <v>280.0</v>
      </c>
      <c r="C883" s="24">
        <v>280.0</v>
      </c>
      <c r="D883" s="25">
        <v>0.0</v>
      </c>
      <c r="E883" s="33"/>
    </row>
    <row r="884" ht="15.75" hidden="1" customHeight="1">
      <c r="A884" s="22" t="s">
        <v>3072</v>
      </c>
      <c r="B884" s="23">
        <v>500.0</v>
      </c>
      <c r="C884" s="24">
        <v>500.0</v>
      </c>
      <c r="D884" s="25">
        <v>0.0</v>
      </c>
      <c r="E884" s="33"/>
    </row>
    <row r="885" ht="15.75" hidden="1" customHeight="1">
      <c r="A885" s="27" t="s">
        <v>3074</v>
      </c>
      <c r="B885" s="23">
        <v>160.0</v>
      </c>
      <c r="C885" s="24"/>
      <c r="D885" s="25">
        <v>-160.0</v>
      </c>
      <c r="E885" s="33"/>
    </row>
    <row r="886" ht="15.75" hidden="1" customHeight="1">
      <c r="A886" s="27" t="s">
        <v>3075</v>
      </c>
      <c r="B886" s="23">
        <v>0.0</v>
      </c>
      <c r="C886" s="24"/>
      <c r="D886" s="25">
        <v>0.0</v>
      </c>
      <c r="E886" s="33"/>
    </row>
    <row r="887" ht="15.75" hidden="1" customHeight="1">
      <c r="A887" s="27" t="s">
        <v>3077</v>
      </c>
      <c r="B887" s="23">
        <v>2000.0</v>
      </c>
      <c r="C887" s="24">
        <v>2000.0</v>
      </c>
      <c r="D887" s="25">
        <v>0.0</v>
      </c>
      <c r="E887" s="26" t="s">
        <v>7283</v>
      </c>
    </row>
    <row r="888" ht="15.75" hidden="1" customHeight="1">
      <c r="A888" s="27" t="s">
        <v>3078</v>
      </c>
      <c r="B888" s="23">
        <v>1160.0</v>
      </c>
      <c r="C888" s="24">
        <v>1320.0</v>
      </c>
      <c r="D888" s="25">
        <v>160.0</v>
      </c>
      <c r="E888" s="33"/>
    </row>
    <row r="889" ht="15.75" hidden="1" customHeight="1">
      <c r="A889" s="28" t="s">
        <v>3079</v>
      </c>
      <c r="B889" s="23">
        <v>60131.0</v>
      </c>
      <c r="C889" s="23">
        <v>60131.0</v>
      </c>
      <c r="D889" s="25">
        <v>0.0</v>
      </c>
      <c r="E889" s="33"/>
    </row>
    <row r="890" ht="15.75" hidden="1" customHeight="1">
      <c r="A890" s="28" t="s">
        <v>3080</v>
      </c>
      <c r="B890" s="23">
        <v>34176.0</v>
      </c>
      <c r="C890" s="7">
        <v>34176.0</v>
      </c>
      <c r="D890" s="25">
        <v>0.0</v>
      </c>
      <c r="E890" s="33"/>
    </row>
    <row r="891" ht="15.75" hidden="1" customHeight="1">
      <c r="A891" s="28" t="s">
        <v>3081</v>
      </c>
      <c r="B891" s="23">
        <v>52023.0</v>
      </c>
      <c r="C891" s="7">
        <v>51694.0</v>
      </c>
      <c r="D891" s="25">
        <v>-329.0</v>
      </c>
      <c r="E891" s="33"/>
    </row>
    <row r="892" ht="15.75" hidden="1" customHeight="1">
      <c r="A892" s="28" t="s">
        <v>3082</v>
      </c>
      <c r="B892" s="23">
        <v>31023.0</v>
      </c>
      <c r="C892" s="7">
        <v>31023.0</v>
      </c>
      <c r="D892" s="25">
        <v>0.0</v>
      </c>
      <c r="E892" s="33"/>
    </row>
    <row r="893" ht="15.75" hidden="1" customHeight="1">
      <c r="A893" s="28" t="s">
        <v>3084</v>
      </c>
      <c r="B893" s="23">
        <v>249.0</v>
      </c>
      <c r="C893" s="7">
        <v>249.0</v>
      </c>
      <c r="D893" s="25">
        <v>0.0</v>
      </c>
      <c r="E893" s="33"/>
    </row>
    <row r="894" ht="15.75" hidden="1" customHeight="1">
      <c r="A894" s="28" t="s">
        <v>3085</v>
      </c>
      <c r="B894" s="23">
        <v>12059.0</v>
      </c>
      <c r="C894" s="7">
        <v>12059.0</v>
      </c>
      <c r="D894" s="25">
        <v>0.0</v>
      </c>
      <c r="E894" s="33"/>
    </row>
    <row r="895" ht="15.75" hidden="1" customHeight="1">
      <c r="A895" s="29" t="s">
        <v>3086</v>
      </c>
      <c r="B895" s="23">
        <v>213022.0</v>
      </c>
      <c r="C895" s="7">
        <v>212693.0</v>
      </c>
      <c r="D895" s="25">
        <v>-329.0</v>
      </c>
      <c r="E895" s="33"/>
    </row>
    <row r="896" ht="15.75" hidden="1" customHeight="1">
      <c r="A896" s="30" t="s">
        <v>3087</v>
      </c>
      <c r="B896" s="34">
        <v>0.0</v>
      </c>
      <c r="C896" s="35">
        <v>0.0</v>
      </c>
      <c r="D896" s="49">
        <v>0.0</v>
      </c>
      <c r="E896" s="37"/>
    </row>
    <row r="897" ht="15.75" hidden="1" customHeight="1"/>
    <row r="898" ht="15.75" hidden="1" customHeight="1"/>
    <row r="899" ht="15.75" hidden="1" customHeight="1">
      <c r="A899" s="3" t="s">
        <v>3890</v>
      </c>
      <c r="B899" s="4"/>
      <c r="C899" s="4"/>
      <c r="D899" s="4"/>
      <c r="E899" s="5"/>
    </row>
    <row r="900" ht="15.75" hidden="1" customHeight="1">
      <c r="A900" s="8"/>
      <c r="B900" s="9"/>
      <c r="C900" s="9"/>
      <c r="D900" s="9"/>
      <c r="E900" s="10"/>
    </row>
    <row r="901" ht="15.75" hidden="1" customHeight="1">
      <c r="A901" s="3" t="s">
        <v>3061</v>
      </c>
      <c r="B901" s="4"/>
      <c r="C901" s="4"/>
      <c r="D901" s="4"/>
      <c r="E901" s="5"/>
    </row>
    <row r="902" ht="15.75" hidden="1" customHeight="1">
      <c r="A902" s="8"/>
      <c r="B902" s="9"/>
      <c r="C902" s="9"/>
      <c r="D902" s="9"/>
      <c r="E902" s="10"/>
    </row>
    <row r="903" ht="15.75" hidden="1" customHeight="1">
      <c r="A903" s="11">
        <v>45705.0</v>
      </c>
      <c r="B903" s="4"/>
      <c r="C903" s="12" t="s">
        <v>3062</v>
      </c>
      <c r="D903" s="13">
        <v>45711.0</v>
      </c>
      <c r="E903" s="5"/>
    </row>
    <row r="904" ht="15.75" hidden="1" customHeight="1">
      <c r="A904" s="8"/>
      <c r="B904" s="9"/>
      <c r="C904" s="14"/>
      <c r="D904" s="9"/>
      <c r="E904" s="10"/>
    </row>
    <row r="905" ht="15.75" hidden="1" customHeight="1">
      <c r="A905" s="44" t="s">
        <v>3898</v>
      </c>
      <c r="B905" s="5"/>
      <c r="C905" s="14"/>
      <c r="D905" s="45" t="s">
        <v>3899</v>
      </c>
      <c r="E905" s="5"/>
    </row>
    <row r="906" ht="15.75" hidden="1" customHeight="1">
      <c r="A906" s="8"/>
      <c r="B906" s="10"/>
      <c r="C906" s="14"/>
      <c r="D906" s="9"/>
      <c r="E906" s="10"/>
    </row>
    <row r="907" ht="15.75" hidden="1" customHeight="1">
      <c r="A907" s="17" t="s">
        <v>3063</v>
      </c>
      <c r="B907" s="4"/>
      <c r="C907" s="4"/>
      <c r="D907" s="4"/>
      <c r="E907" s="5"/>
    </row>
    <row r="908" ht="15.75" hidden="1" customHeight="1">
      <c r="A908" s="18" t="s">
        <v>3064</v>
      </c>
      <c r="B908" s="19" t="s">
        <v>3065</v>
      </c>
      <c r="C908" s="20" t="s">
        <v>3066</v>
      </c>
      <c r="D908" s="19" t="s">
        <v>3067</v>
      </c>
      <c r="E908" s="21" t="s">
        <v>13</v>
      </c>
    </row>
    <row r="909" ht="15.75" hidden="1" customHeight="1">
      <c r="A909" s="22" t="s">
        <v>3068</v>
      </c>
      <c r="B909" s="23">
        <v>20262.0</v>
      </c>
      <c r="C909" s="24">
        <v>20562.0</v>
      </c>
      <c r="D909" s="25">
        <v>300.0</v>
      </c>
      <c r="E909" s="26" t="s">
        <v>7284</v>
      </c>
    </row>
    <row r="910" ht="15.75" hidden="1" customHeight="1">
      <c r="A910" s="22" t="s">
        <v>3069</v>
      </c>
      <c r="B910" s="23">
        <v>5805.0</v>
      </c>
      <c r="C910" s="24">
        <v>5805.0</v>
      </c>
      <c r="D910" s="25">
        <v>0.0</v>
      </c>
      <c r="E910" s="33"/>
    </row>
    <row r="911" ht="15.75" hidden="1" customHeight="1">
      <c r="A911" s="22" t="s">
        <v>3070</v>
      </c>
      <c r="B911" s="23">
        <v>660.0</v>
      </c>
      <c r="C911" s="24">
        <v>660.0</v>
      </c>
      <c r="D911" s="25">
        <v>0.0</v>
      </c>
      <c r="E911" s="33"/>
    </row>
    <row r="912" ht="15.75" hidden="1" customHeight="1">
      <c r="A912" s="22" t="s">
        <v>3072</v>
      </c>
      <c r="B912" s="23">
        <v>500.0</v>
      </c>
      <c r="C912" s="24">
        <v>506.0</v>
      </c>
      <c r="D912" s="25">
        <v>6.0</v>
      </c>
      <c r="E912" s="33"/>
    </row>
    <row r="913" ht="15.75" hidden="1" customHeight="1">
      <c r="A913" s="27" t="s">
        <v>3074</v>
      </c>
      <c r="B913" s="23">
        <v>0.0</v>
      </c>
      <c r="C913" s="24"/>
      <c r="D913" s="25">
        <v>0.0</v>
      </c>
      <c r="E913" s="33"/>
    </row>
    <row r="914" ht="15.75" hidden="1" customHeight="1">
      <c r="A914" s="27" t="s">
        <v>3075</v>
      </c>
      <c r="B914" s="23">
        <v>0.0</v>
      </c>
      <c r="C914" s="24"/>
      <c r="D914" s="25">
        <v>0.0</v>
      </c>
      <c r="E914" s="33"/>
    </row>
    <row r="915" ht="15.75" hidden="1" customHeight="1">
      <c r="A915" s="27" t="s">
        <v>3077</v>
      </c>
      <c r="B915" s="23">
        <v>4310.0</v>
      </c>
      <c r="C915" s="24">
        <v>4310.0</v>
      </c>
      <c r="D915" s="25">
        <v>0.0</v>
      </c>
      <c r="E915" s="26" t="s">
        <v>7285</v>
      </c>
    </row>
    <row r="916" ht="15.75" hidden="1" customHeight="1">
      <c r="A916" s="27" t="s">
        <v>3078</v>
      </c>
      <c r="B916" s="23">
        <v>1560.0</v>
      </c>
      <c r="C916" s="24">
        <v>1560.0</v>
      </c>
      <c r="D916" s="25">
        <v>0.0</v>
      </c>
      <c r="E916" s="33"/>
    </row>
    <row r="917" ht="15.75" hidden="1" customHeight="1">
      <c r="A917" s="28" t="s">
        <v>3079</v>
      </c>
      <c r="B917" s="23">
        <v>46736.0</v>
      </c>
      <c r="C917" s="23">
        <v>46736.0</v>
      </c>
      <c r="D917" s="25">
        <v>0.0</v>
      </c>
      <c r="E917" s="33"/>
    </row>
    <row r="918" ht="15.75" hidden="1" customHeight="1">
      <c r="A918" s="28" t="s">
        <v>3080</v>
      </c>
      <c r="B918" s="23">
        <v>38080.0</v>
      </c>
      <c r="C918" s="7">
        <v>38080.0</v>
      </c>
      <c r="D918" s="25">
        <v>0.0</v>
      </c>
      <c r="E918" s="33"/>
    </row>
    <row r="919" ht="15.75" hidden="1" customHeight="1">
      <c r="A919" s="28" t="s">
        <v>3081</v>
      </c>
      <c r="B919" s="23">
        <v>42223.0</v>
      </c>
      <c r="C919" s="7">
        <v>42223.0</v>
      </c>
      <c r="D919" s="25">
        <v>0.0</v>
      </c>
      <c r="E919" s="33"/>
    </row>
    <row r="920" ht="15.75" hidden="1" customHeight="1">
      <c r="A920" s="28" t="s">
        <v>3082</v>
      </c>
      <c r="B920" s="23">
        <v>29913.0</v>
      </c>
      <c r="C920" s="7">
        <v>29913.0</v>
      </c>
      <c r="D920" s="25">
        <v>0.0</v>
      </c>
      <c r="E920" s="33"/>
    </row>
    <row r="921" ht="15.75" hidden="1" customHeight="1">
      <c r="A921" s="28" t="s">
        <v>3084</v>
      </c>
      <c r="B921" s="23">
        <v>509.0</v>
      </c>
      <c r="C921" s="7">
        <v>509.0</v>
      </c>
      <c r="D921" s="25">
        <v>0.0</v>
      </c>
      <c r="E921" s="33"/>
    </row>
    <row r="922" ht="15.75" hidden="1" customHeight="1">
      <c r="A922" s="28" t="s">
        <v>3085</v>
      </c>
      <c r="B922" s="23">
        <v>8893.0</v>
      </c>
      <c r="C922" s="7">
        <v>8893.0</v>
      </c>
      <c r="D922" s="25">
        <v>0.0</v>
      </c>
      <c r="E922" s="33"/>
    </row>
    <row r="923" ht="15.75" hidden="1" customHeight="1">
      <c r="A923" s="29" t="s">
        <v>3086</v>
      </c>
      <c r="B923" s="23">
        <v>190557.9</v>
      </c>
      <c r="C923" s="7">
        <v>190557.9</v>
      </c>
      <c r="D923" s="25">
        <v>0.0</v>
      </c>
      <c r="E923" s="33"/>
    </row>
    <row r="924" ht="15.75" hidden="1" customHeight="1">
      <c r="A924" s="30" t="s">
        <v>3087</v>
      </c>
      <c r="B924" s="34">
        <v>0.09999999999854481</v>
      </c>
      <c r="C924" s="35">
        <v>306.1000000000058</v>
      </c>
      <c r="D924" s="49">
        <v>306.0000000000073</v>
      </c>
      <c r="E924" s="37"/>
    </row>
    <row r="925" ht="15.75" hidden="1" customHeight="1"/>
    <row r="926" ht="15.75" hidden="1" customHeight="1"/>
    <row r="927" ht="15.75" hidden="1" customHeight="1">
      <c r="A927" s="3" t="s">
        <v>3890</v>
      </c>
      <c r="B927" s="4"/>
      <c r="C927" s="4"/>
      <c r="D927" s="4"/>
      <c r="E927" s="5"/>
    </row>
    <row r="928" ht="15.75" hidden="1" customHeight="1">
      <c r="A928" s="8"/>
      <c r="B928" s="9"/>
      <c r="C928" s="9"/>
      <c r="D928" s="9"/>
      <c r="E928" s="10"/>
    </row>
    <row r="929" ht="15.75" hidden="1" customHeight="1">
      <c r="A929" s="3" t="s">
        <v>3061</v>
      </c>
      <c r="B929" s="4"/>
      <c r="C929" s="4"/>
      <c r="D929" s="4"/>
      <c r="E929" s="5"/>
    </row>
    <row r="930" ht="15.75" hidden="1" customHeight="1">
      <c r="A930" s="8"/>
      <c r="B930" s="9"/>
      <c r="C930" s="9"/>
      <c r="D930" s="9"/>
      <c r="E930" s="10"/>
    </row>
    <row r="931" ht="15.75" hidden="1" customHeight="1">
      <c r="A931" s="11">
        <v>45712.0</v>
      </c>
      <c r="B931" s="4"/>
      <c r="C931" s="12" t="s">
        <v>3062</v>
      </c>
      <c r="D931" s="13">
        <v>45716.0</v>
      </c>
      <c r="E931" s="5"/>
    </row>
    <row r="932" ht="15.75" hidden="1" customHeight="1">
      <c r="A932" s="8"/>
      <c r="B932" s="9"/>
      <c r="C932" s="14"/>
      <c r="D932" s="9"/>
      <c r="E932" s="10"/>
    </row>
    <row r="933" ht="15.75" hidden="1" customHeight="1">
      <c r="A933" s="44" t="s">
        <v>3898</v>
      </c>
      <c r="B933" s="5"/>
      <c r="C933" s="14"/>
      <c r="D933" s="45" t="s">
        <v>3905</v>
      </c>
      <c r="E933" s="5"/>
    </row>
    <row r="934" ht="15.75" hidden="1" customHeight="1">
      <c r="A934" s="8"/>
      <c r="B934" s="10"/>
      <c r="C934" s="14"/>
      <c r="D934" s="9"/>
      <c r="E934" s="10"/>
    </row>
    <row r="935" ht="15.75" hidden="1" customHeight="1">
      <c r="A935" s="17" t="s">
        <v>3063</v>
      </c>
      <c r="B935" s="4"/>
      <c r="C935" s="4"/>
      <c r="D935" s="4"/>
      <c r="E935" s="5"/>
    </row>
    <row r="936" ht="15.75" hidden="1" customHeight="1">
      <c r="A936" s="18" t="s">
        <v>3064</v>
      </c>
      <c r="B936" s="19" t="s">
        <v>3065</v>
      </c>
      <c r="C936" s="20" t="s">
        <v>3066</v>
      </c>
      <c r="D936" s="19" t="s">
        <v>3067</v>
      </c>
      <c r="E936" s="21" t="s">
        <v>13</v>
      </c>
    </row>
    <row r="937" ht="15.75" hidden="1" customHeight="1">
      <c r="A937" s="22" t="s">
        <v>3068</v>
      </c>
      <c r="B937" s="23">
        <v>5197.0</v>
      </c>
      <c r="C937" s="24">
        <v>5200.0</v>
      </c>
      <c r="D937" s="25">
        <v>3.0</v>
      </c>
      <c r="E937" s="26"/>
    </row>
    <row r="938" ht="15.75" hidden="1" customHeight="1">
      <c r="A938" s="22" t="s">
        <v>3069</v>
      </c>
      <c r="B938" s="23">
        <v>4908.0</v>
      </c>
      <c r="C938" s="24">
        <v>4908.0</v>
      </c>
      <c r="D938" s="25">
        <v>0.0</v>
      </c>
      <c r="E938" s="33"/>
    </row>
    <row r="939" ht="15.75" hidden="1" customHeight="1">
      <c r="A939" s="22" t="s">
        <v>3070</v>
      </c>
      <c r="B939" s="23">
        <v>360.0</v>
      </c>
      <c r="C939" s="24">
        <v>360.0</v>
      </c>
      <c r="D939" s="25">
        <v>0.0</v>
      </c>
      <c r="E939" s="33"/>
    </row>
    <row r="940" ht="15.75" hidden="1" customHeight="1">
      <c r="A940" s="22" t="s">
        <v>3072</v>
      </c>
      <c r="B940" s="23">
        <v>0.0</v>
      </c>
      <c r="C940" s="24"/>
      <c r="D940" s="25">
        <v>0.0</v>
      </c>
      <c r="E940" s="33"/>
    </row>
    <row r="941" ht="15.75" hidden="1" customHeight="1">
      <c r="A941" s="27" t="s">
        <v>3074</v>
      </c>
      <c r="B941" s="23">
        <v>0.0</v>
      </c>
      <c r="C941" s="24"/>
      <c r="D941" s="25">
        <v>0.0</v>
      </c>
      <c r="E941" s="33"/>
    </row>
    <row r="942" ht="15.75" hidden="1" customHeight="1">
      <c r="A942" s="27" t="s">
        <v>3075</v>
      </c>
      <c r="B942" s="23">
        <v>0.0</v>
      </c>
      <c r="C942" s="24"/>
      <c r="D942" s="25">
        <v>0.0</v>
      </c>
      <c r="E942" s="33"/>
    </row>
    <row r="943" ht="15.75" hidden="1" customHeight="1">
      <c r="A943" s="27" t="s">
        <v>3077</v>
      </c>
      <c r="B943" s="23">
        <v>6695.0</v>
      </c>
      <c r="C943" s="24">
        <v>6695.0</v>
      </c>
      <c r="D943" s="25">
        <v>0.0</v>
      </c>
      <c r="E943" s="26" t="s">
        <v>7286</v>
      </c>
    </row>
    <row r="944" ht="15.75" hidden="1" customHeight="1">
      <c r="A944" s="27" t="s">
        <v>3078</v>
      </c>
      <c r="B944" s="23">
        <v>1840.0</v>
      </c>
      <c r="C944" s="24">
        <v>1840.0</v>
      </c>
      <c r="D944" s="25">
        <v>0.0</v>
      </c>
      <c r="E944" s="33"/>
    </row>
    <row r="945" ht="15.75" hidden="1" customHeight="1">
      <c r="A945" s="28" t="s">
        <v>3079</v>
      </c>
      <c r="B945" s="23">
        <v>32757.0</v>
      </c>
      <c r="C945" s="23">
        <v>32757.0</v>
      </c>
      <c r="D945" s="25">
        <v>0.0</v>
      </c>
      <c r="E945" s="33"/>
    </row>
    <row r="946" ht="15.75" hidden="1" customHeight="1">
      <c r="A946" s="28" t="s">
        <v>3080</v>
      </c>
      <c r="B946" s="23">
        <v>17564.0</v>
      </c>
      <c r="C946" s="7">
        <v>17564.0</v>
      </c>
      <c r="D946" s="25">
        <v>0.0</v>
      </c>
      <c r="E946" s="33"/>
    </row>
    <row r="947" ht="15.75" hidden="1" customHeight="1">
      <c r="A947" s="28" t="s">
        <v>3081</v>
      </c>
      <c r="B947" s="23">
        <v>33033.0</v>
      </c>
      <c r="C947" s="7">
        <v>32669.0</v>
      </c>
      <c r="D947" s="25">
        <v>-364.0</v>
      </c>
      <c r="E947" s="33"/>
    </row>
    <row r="948" ht="15.75" hidden="1" customHeight="1">
      <c r="A948" s="28" t="s">
        <v>3082</v>
      </c>
      <c r="B948" s="23">
        <v>29705.2</v>
      </c>
      <c r="C948" s="7">
        <v>29705.2</v>
      </c>
      <c r="D948" s="25">
        <v>0.0</v>
      </c>
      <c r="E948" s="33"/>
    </row>
    <row r="949" ht="15.75" hidden="1" customHeight="1">
      <c r="A949" s="28" t="s">
        <v>3084</v>
      </c>
      <c r="B949" s="23">
        <v>2951.8</v>
      </c>
      <c r="C949" s="7">
        <v>2951.8</v>
      </c>
      <c r="D949" s="25">
        <v>0.0</v>
      </c>
      <c r="E949" s="33"/>
    </row>
    <row r="950" ht="15.75" hidden="1" customHeight="1">
      <c r="A950" s="28" t="s">
        <v>3085</v>
      </c>
      <c r="B950" s="23">
        <v>4608.0</v>
      </c>
      <c r="C950" s="7">
        <v>4608.0</v>
      </c>
      <c r="D950" s="25">
        <v>0.0</v>
      </c>
      <c r="E950" s="33"/>
    </row>
    <row r="951" ht="15.75" hidden="1" customHeight="1">
      <c r="A951" s="29" t="s">
        <v>3086</v>
      </c>
      <c r="B951" s="23">
        <v>135011.4</v>
      </c>
      <c r="C951" s="7">
        <v>134647.39999999997</v>
      </c>
      <c r="D951" s="25">
        <v>-364.0000000000291</v>
      </c>
      <c r="E951" s="33"/>
    </row>
    <row r="952" ht="15.75" hidden="1" customHeight="1">
      <c r="A952" s="30" t="s">
        <v>3087</v>
      </c>
      <c r="B952" s="34">
        <v>-0.3999999999869033</v>
      </c>
      <c r="C952" s="35">
        <v>2.6000000000349246</v>
      </c>
      <c r="D952" s="49">
        <v>3.000000000021828</v>
      </c>
      <c r="E952" s="37"/>
    </row>
    <row r="953" ht="15.75" hidden="1" customHeight="1"/>
    <row r="954" ht="15.75" hidden="1" customHeight="1"/>
    <row r="955" ht="15.75" hidden="1" customHeight="1">
      <c r="A955" s="3" t="s">
        <v>3890</v>
      </c>
      <c r="B955" s="4"/>
      <c r="C955" s="4"/>
      <c r="D955" s="4"/>
      <c r="E955" s="5"/>
    </row>
    <row r="956" ht="15.75" hidden="1" customHeight="1">
      <c r="A956" s="8"/>
      <c r="B956" s="9"/>
      <c r="C956" s="9"/>
      <c r="D956" s="9"/>
      <c r="E956" s="10"/>
    </row>
    <row r="957" ht="15.75" hidden="1" customHeight="1">
      <c r="A957" s="3" t="s">
        <v>3061</v>
      </c>
      <c r="B957" s="4"/>
      <c r="C957" s="4"/>
      <c r="D957" s="4"/>
      <c r="E957" s="5"/>
    </row>
    <row r="958" ht="15.75" hidden="1" customHeight="1">
      <c r="A958" s="8"/>
      <c r="B958" s="9"/>
      <c r="C958" s="9"/>
      <c r="D958" s="9"/>
      <c r="E958" s="10"/>
    </row>
    <row r="959" ht="15.75" hidden="1" customHeight="1">
      <c r="A959" s="11">
        <v>45717.0</v>
      </c>
      <c r="B959" s="4"/>
      <c r="C959" s="12" t="s">
        <v>3062</v>
      </c>
      <c r="D959" s="13">
        <v>45718.0</v>
      </c>
      <c r="E959" s="5"/>
    </row>
    <row r="960" ht="15.75" hidden="1" customHeight="1">
      <c r="A960" s="8"/>
      <c r="B960" s="9"/>
      <c r="C960" s="14"/>
      <c r="D960" s="9"/>
      <c r="E960" s="10"/>
    </row>
    <row r="961" ht="15.75" hidden="1" customHeight="1">
      <c r="A961" s="44" t="s">
        <v>3907</v>
      </c>
      <c r="B961" s="5"/>
      <c r="C961" s="14"/>
      <c r="D961" s="45" t="s">
        <v>3899</v>
      </c>
      <c r="E961" s="5"/>
    </row>
    <row r="962" ht="15.75" hidden="1" customHeight="1">
      <c r="A962" s="8"/>
      <c r="B962" s="10"/>
      <c r="C962" s="14"/>
      <c r="D962" s="9"/>
      <c r="E962" s="10"/>
    </row>
    <row r="963" ht="15.75" hidden="1" customHeight="1">
      <c r="A963" s="17" t="s">
        <v>3063</v>
      </c>
      <c r="B963" s="4"/>
      <c r="C963" s="4"/>
      <c r="D963" s="4"/>
      <c r="E963" s="5"/>
    </row>
    <row r="964" ht="15.75" hidden="1" customHeight="1">
      <c r="A964" s="18" t="s">
        <v>3064</v>
      </c>
      <c r="B964" s="19" t="s">
        <v>3065</v>
      </c>
      <c r="C964" s="20" t="s">
        <v>3066</v>
      </c>
      <c r="D964" s="19" t="s">
        <v>3067</v>
      </c>
      <c r="E964" s="21" t="s">
        <v>13</v>
      </c>
    </row>
    <row r="965" ht="15.75" hidden="1" customHeight="1">
      <c r="A965" s="22" t="s">
        <v>3068</v>
      </c>
      <c r="B965" s="23">
        <v>11773.0</v>
      </c>
      <c r="C965" s="24">
        <v>11773.0</v>
      </c>
      <c r="D965" s="25">
        <v>0.0</v>
      </c>
      <c r="E965" s="26"/>
    </row>
    <row r="966" ht="15.75" hidden="1" customHeight="1">
      <c r="A966" s="22" t="s">
        <v>3069</v>
      </c>
      <c r="B966" s="23">
        <v>2677.0</v>
      </c>
      <c r="C966" s="24">
        <v>2677.0</v>
      </c>
      <c r="D966" s="25">
        <v>0.0</v>
      </c>
      <c r="E966" s="33"/>
    </row>
    <row r="967" ht="15.75" hidden="1" customHeight="1">
      <c r="A967" s="22" t="s">
        <v>3070</v>
      </c>
      <c r="B967" s="23">
        <v>360.0</v>
      </c>
      <c r="C967" s="24">
        <v>360.0</v>
      </c>
      <c r="D967" s="25">
        <v>0.0</v>
      </c>
      <c r="E967" s="33"/>
    </row>
    <row r="968" ht="15.75" hidden="1" customHeight="1">
      <c r="A968" s="22" t="s">
        <v>3072</v>
      </c>
      <c r="B968" s="23">
        <v>500.0</v>
      </c>
      <c r="C968" s="24">
        <v>500.0</v>
      </c>
      <c r="D968" s="25">
        <v>0.0</v>
      </c>
      <c r="E968" s="33"/>
    </row>
    <row r="969" ht="15.75" hidden="1" customHeight="1">
      <c r="A969" s="27" t="s">
        <v>3074</v>
      </c>
      <c r="B969" s="23">
        <v>100.0</v>
      </c>
      <c r="C969" s="24">
        <v>99.0</v>
      </c>
      <c r="D969" s="25">
        <v>-1.0</v>
      </c>
      <c r="E969" s="33"/>
    </row>
    <row r="970" ht="15.75" hidden="1" customHeight="1">
      <c r="A970" s="27" t="s">
        <v>3075</v>
      </c>
      <c r="B970" s="23">
        <v>0.0</v>
      </c>
      <c r="C970" s="24"/>
      <c r="D970" s="25">
        <v>0.0</v>
      </c>
      <c r="E970" s="33"/>
    </row>
    <row r="971" ht="15.75" hidden="1" customHeight="1">
      <c r="A971" s="27" t="s">
        <v>3077</v>
      </c>
      <c r="B971" s="23">
        <v>0.0</v>
      </c>
      <c r="C971" s="24"/>
      <c r="D971" s="25">
        <v>0.0</v>
      </c>
      <c r="E971" s="26"/>
    </row>
    <row r="972" ht="15.75" hidden="1" customHeight="1">
      <c r="A972" s="27" t="s">
        <v>3078</v>
      </c>
      <c r="B972" s="23">
        <v>880.0</v>
      </c>
      <c r="C972" s="24">
        <v>880.0</v>
      </c>
      <c r="D972" s="25">
        <v>0.0</v>
      </c>
      <c r="E972" s="33"/>
    </row>
    <row r="973" ht="15.75" hidden="1" customHeight="1">
      <c r="A973" s="28" t="s">
        <v>3079</v>
      </c>
      <c r="B973" s="23">
        <v>14914.0</v>
      </c>
      <c r="C973" s="23">
        <v>14914.0</v>
      </c>
      <c r="D973" s="25">
        <v>0.0</v>
      </c>
      <c r="E973" s="33"/>
    </row>
    <row r="974" ht="15.75" hidden="1" customHeight="1">
      <c r="A974" s="28" t="s">
        <v>3080</v>
      </c>
      <c r="B974" s="23">
        <v>8318.0</v>
      </c>
      <c r="C974" s="7">
        <v>8647.0</v>
      </c>
      <c r="D974" s="25">
        <v>329.0</v>
      </c>
      <c r="E974" s="33"/>
    </row>
    <row r="975" ht="15.75" hidden="1" customHeight="1">
      <c r="A975" s="28" t="s">
        <v>3081</v>
      </c>
      <c r="B975" s="23">
        <v>16011.0</v>
      </c>
      <c r="C975" s="7">
        <v>16011.0</v>
      </c>
      <c r="D975" s="25">
        <v>0.0</v>
      </c>
      <c r="E975" s="33"/>
    </row>
    <row r="976" ht="15.75" hidden="1" customHeight="1">
      <c r="A976" s="28" t="s">
        <v>3082</v>
      </c>
      <c r="B976" s="23">
        <v>15758.6</v>
      </c>
      <c r="C976" s="7">
        <v>15758.599999999999</v>
      </c>
      <c r="D976" s="25">
        <v>-1.8189894035458565E-12</v>
      </c>
      <c r="E976" s="33"/>
    </row>
    <row r="977" ht="15.75" hidden="1" customHeight="1">
      <c r="A977" s="28" t="s">
        <v>3084</v>
      </c>
      <c r="B977" s="23">
        <v>1426.0</v>
      </c>
      <c r="C977" s="7">
        <v>1426.0</v>
      </c>
      <c r="D977" s="25">
        <v>0.0</v>
      </c>
      <c r="E977" s="33"/>
    </row>
    <row r="978" ht="15.75" hidden="1" customHeight="1">
      <c r="A978" s="28" t="s">
        <v>3085</v>
      </c>
      <c r="B978" s="23">
        <v>7848.0</v>
      </c>
      <c r="C978" s="7">
        <v>7848.0</v>
      </c>
      <c r="D978" s="25">
        <v>0.0</v>
      </c>
      <c r="E978" s="33"/>
    </row>
    <row r="979" ht="15.75" hidden="1" customHeight="1">
      <c r="A979" s="29" t="s">
        <v>3086</v>
      </c>
      <c r="B979" s="23">
        <v>72717.1</v>
      </c>
      <c r="C979" s="7">
        <v>73046.09999999999</v>
      </c>
      <c r="D979" s="25">
        <v>328.99999999998545</v>
      </c>
      <c r="E979" s="33"/>
    </row>
    <row r="980" ht="15.75" hidden="1" customHeight="1">
      <c r="A980" s="30" t="s">
        <v>3087</v>
      </c>
      <c r="B980" s="34">
        <v>0.500000000003638</v>
      </c>
      <c r="C980" s="35">
        <v>-0.4999999999854481</v>
      </c>
      <c r="D980" s="49">
        <v>-0.9999999999890861</v>
      </c>
      <c r="E980" s="37"/>
    </row>
    <row r="981" ht="15.75" hidden="1" customHeight="1"/>
    <row r="982" ht="15.75" hidden="1" customHeight="1"/>
    <row r="983" ht="15.75" hidden="1" customHeight="1">
      <c r="A983" s="3" t="s">
        <v>3890</v>
      </c>
      <c r="B983" s="4"/>
      <c r="C983" s="4"/>
      <c r="D983" s="4"/>
      <c r="E983" s="5"/>
    </row>
    <row r="984" ht="15.75" hidden="1" customHeight="1">
      <c r="A984" s="8"/>
      <c r="B984" s="9"/>
      <c r="C984" s="9"/>
      <c r="D984" s="9"/>
      <c r="E984" s="10"/>
    </row>
    <row r="985" ht="15.75" hidden="1" customHeight="1">
      <c r="A985" s="3" t="s">
        <v>3061</v>
      </c>
      <c r="B985" s="4"/>
      <c r="C985" s="4"/>
      <c r="D985" s="4"/>
      <c r="E985" s="5"/>
    </row>
    <row r="986" ht="15.75" hidden="1" customHeight="1">
      <c r="A986" s="8"/>
      <c r="B986" s="9"/>
      <c r="C986" s="9"/>
      <c r="D986" s="9"/>
      <c r="E986" s="10"/>
    </row>
    <row r="987" ht="15.75" hidden="1" customHeight="1">
      <c r="A987" s="11">
        <v>45719.0</v>
      </c>
      <c r="B987" s="4"/>
      <c r="C987" s="12" t="s">
        <v>3062</v>
      </c>
      <c r="D987" s="13">
        <v>45725.0</v>
      </c>
      <c r="E987" s="5"/>
    </row>
    <row r="988" ht="15.75" hidden="1" customHeight="1">
      <c r="A988" s="8"/>
      <c r="B988" s="9"/>
      <c r="C988" s="14"/>
      <c r="D988" s="9"/>
      <c r="E988" s="10"/>
    </row>
    <row r="989" ht="15.75" hidden="1" customHeight="1">
      <c r="A989" s="44" t="s">
        <v>3898</v>
      </c>
      <c r="B989" s="5"/>
      <c r="C989" s="14"/>
      <c r="D989" s="45" t="s">
        <v>3899</v>
      </c>
      <c r="E989" s="5"/>
    </row>
    <row r="990" ht="15.75" hidden="1" customHeight="1">
      <c r="A990" s="8"/>
      <c r="B990" s="10"/>
      <c r="C990" s="14"/>
      <c r="D990" s="9"/>
      <c r="E990" s="10"/>
    </row>
    <row r="991" ht="15.75" hidden="1" customHeight="1">
      <c r="A991" s="17" t="s">
        <v>3063</v>
      </c>
      <c r="B991" s="4"/>
      <c r="C991" s="4"/>
      <c r="D991" s="4"/>
      <c r="E991" s="5"/>
    </row>
    <row r="992" ht="15.75" hidden="1" customHeight="1">
      <c r="A992" s="18" t="s">
        <v>3064</v>
      </c>
      <c r="B992" s="19" t="s">
        <v>3065</v>
      </c>
      <c r="C992" s="20" t="s">
        <v>3066</v>
      </c>
      <c r="D992" s="19" t="s">
        <v>3067</v>
      </c>
      <c r="E992" s="21" t="s">
        <v>13</v>
      </c>
    </row>
    <row r="993" ht="15.75" hidden="1" customHeight="1">
      <c r="A993" s="22" t="s">
        <v>3068</v>
      </c>
      <c r="B993" s="23">
        <v>25386.0</v>
      </c>
      <c r="C993" s="24">
        <v>25386.0</v>
      </c>
      <c r="D993" s="25">
        <v>0.0</v>
      </c>
      <c r="E993" s="26"/>
    </row>
    <row r="994" ht="15.75" hidden="1" customHeight="1">
      <c r="A994" s="22" t="s">
        <v>3069</v>
      </c>
      <c r="B994" s="23">
        <v>4936.0</v>
      </c>
      <c r="C994" s="24">
        <v>4936.0</v>
      </c>
      <c r="D994" s="25">
        <v>0.0</v>
      </c>
      <c r="E994" s="33"/>
    </row>
    <row r="995" ht="15.75" hidden="1" customHeight="1">
      <c r="A995" s="22" t="s">
        <v>3070</v>
      </c>
      <c r="B995" s="23">
        <v>360.0</v>
      </c>
      <c r="C995" s="24">
        <v>360.0</v>
      </c>
      <c r="D995" s="25">
        <v>0.0</v>
      </c>
      <c r="E995" s="33"/>
    </row>
    <row r="996" ht="15.75" hidden="1" customHeight="1">
      <c r="A996" s="22" t="s">
        <v>3072</v>
      </c>
      <c r="B996" s="23">
        <v>1000.0</v>
      </c>
      <c r="C996" s="24">
        <v>1001.0</v>
      </c>
      <c r="D996" s="25">
        <v>1.0</v>
      </c>
      <c r="E996" s="33"/>
    </row>
    <row r="997" ht="15.75" hidden="1" customHeight="1">
      <c r="A997" s="27" t="s">
        <v>3074</v>
      </c>
      <c r="B997" s="23">
        <v>0.0</v>
      </c>
      <c r="C997" s="24"/>
      <c r="D997" s="25">
        <v>0.0</v>
      </c>
      <c r="E997" s="33"/>
    </row>
    <row r="998" ht="15.75" hidden="1" customHeight="1">
      <c r="A998" s="27" t="s">
        <v>3075</v>
      </c>
      <c r="B998" s="23">
        <v>0.0</v>
      </c>
      <c r="C998" s="24"/>
      <c r="D998" s="25">
        <v>0.0</v>
      </c>
      <c r="E998" s="33"/>
    </row>
    <row r="999" ht="15.75" hidden="1" customHeight="1">
      <c r="A999" s="27" t="s">
        <v>3077</v>
      </c>
      <c r="B999" s="23">
        <v>1000.0</v>
      </c>
      <c r="C999" s="24">
        <v>1000.0</v>
      </c>
      <c r="D999" s="25">
        <v>0.0</v>
      </c>
      <c r="E999" s="26" t="s">
        <v>7287</v>
      </c>
    </row>
    <row r="1000" ht="15.75" hidden="1" customHeight="1">
      <c r="A1000" s="27" t="s">
        <v>3078</v>
      </c>
      <c r="B1000" s="23">
        <v>1080.0</v>
      </c>
      <c r="C1000" s="24">
        <v>1080.0</v>
      </c>
      <c r="D1000" s="25">
        <v>0.0</v>
      </c>
      <c r="E1000" s="33"/>
    </row>
    <row r="1001" ht="15.75" hidden="1" customHeight="1">
      <c r="A1001" s="28" t="s">
        <v>3079</v>
      </c>
      <c r="B1001" s="23">
        <v>41089.0</v>
      </c>
      <c r="C1001" s="23">
        <v>41089.0</v>
      </c>
      <c r="D1001" s="25">
        <v>0.0</v>
      </c>
      <c r="E1001" s="33"/>
    </row>
    <row r="1002" ht="15.75" hidden="1" customHeight="1">
      <c r="A1002" s="28" t="s">
        <v>3080</v>
      </c>
      <c r="B1002" s="23">
        <v>27025.0</v>
      </c>
      <c r="C1002" s="7">
        <v>27025.0</v>
      </c>
      <c r="D1002" s="25">
        <v>0.0</v>
      </c>
      <c r="E1002" s="33"/>
    </row>
    <row r="1003" ht="15.75" hidden="1" customHeight="1">
      <c r="A1003" s="28" t="s">
        <v>3081</v>
      </c>
      <c r="B1003" s="23">
        <v>42818.0</v>
      </c>
      <c r="C1003" s="7">
        <v>42818.0</v>
      </c>
      <c r="D1003" s="25">
        <v>0.0</v>
      </c>
      <c r="E1003" s="33"/>
    </row>
    <row r="1004" ht="15.75" hidden="1" customHeight="1">
      <c r="A1004" s="28" t="s">
        <v>3082</v>
      </c>
      <c r="B1004" s="23">
        <v>31455.100000000002</v>
      </c>
      <c r="C1004" s="7">
        <v>31901.5</v>
      </c>
      <c r="D1004" s="25">
        <v>446.3999999999978</v>
      </c>
      <c r="E1004" s="33"/>
    </row>
    <row r="1005" ht="15.75" hidden="1" customHeight="1">
      <c r="A1005" s="28" t="s">
        <v>3084</v>
      </c>
      <c r="B1005" s="23">
        <v>952.0</v>
      </c>
      <c r="C1005" s="7">
        <v>952.0</v>
      </c>
      <c r="D1005" s="25">
        <v>0.0</v>
      </c>
      <c r="E1005" s="33"/>
    </row>
    <row r="1006" ht="15.75" hidden="1" customHeight="1">
      <c r="A1006" s="28" t="s">
        <v>3085</v>
      </c>
      <c r="B1006" s="23">
        <v>6964.0</v>
      </c>
      <c r="C1006" s="7">
        <v>6964.0</v>
      </c>
      <c r="D1006" s="25">
        <v>0.0</v>
      </c>
      <c r="E1006" s="33"/>
    </row>
    <row r="1007" ht="15.75" hidden="1" customHeight="1">
      <c r="A1007" s="29" t="s">
        <v>3086</v>
      </c>
      <c r="B1007" s="23">
        <v>177099.69999999998</v>
      </c>
      <c r="C1007" s="7">
        <v>177546.09999999998</v>
      </c>
      <c r="D1007" s="25">
        <v>446.3999999999942</v>
      </c>
      <c r="E1007" s="33"/>
    </row>
    <row r="1008" ht="15.75" hidden="1" customHeight="1">
      <c r="A1008" s="30" t="s">
        <v>3087</v>
      </c>
      <c r="B1008" s="34">
        <v>1.3999999999905413</v>
      </c>
      <c r="C1008" s="35">
        <v>2.400000000023283</v>
      </c>
      <c r="D1008" s="49">
        <v>1.0000000000327418</v>
      </c>
      <c r="E1008" s="37"/>
    </row>
    <row r="1009" ht="15.75" hidden="1" customHeight="1"/>
    <row r="1010" ht="15.75" hidden="1" customHeight="1"/>
    <row r="1011" ht="15.75" hidden="1" customHeight="1">
      <c r="A1011" s="3" t="s">
        <v>3890</v>
      </c>
      <c r="B1011" s="4"/>
      <c r="C1011" s="4"/>
      <c r="D1011" s="4"/>
      <c r="E1011" s="5"/>
    </row>
    <row r="1012" ht="15.75" hidden="1" customHeight="1">
      <c r="A1012" s="8"/>
      <c r="B1012" s="9"/>
      <c r="C1012" s="9"/>
      <c r="D1012" s="9"/>
      <c r="E1012" s="10"/>
    </row>
    <row r="1013" ht="15.75" hidden="1" customHeight="1">
      <c r="A1013" s="3" t="s">
        <v>3061</v>
      </c>
      <c r="B1013" s="4"/>
      <c r="C1013" s="4"/>
      <c r="D1013" s="4"/>
      <c r="E1013" s="5"/>
    </row>
    <row r="1014" ht="15.75" hidden="1" customHeight="1">
      <c r="A1014" s="8"/>
      <c r="B1014" s="9"/>
      <c r="C1014" s="9"/>
      <c r="D1014" s="9"/>
      <c r="E1014" s="10"/>
    </row>
    <row r="1015" ht="15.75" hidden="1" customHeight="1">
      <c r="A1015" s="11">
        <v>45726.0</v>
      </c>
      <c r="B1015" s="4"/>
      <c r="C1015" s="12" t="s">
        <v>3062</v>
      </c>
      <c r="D1015" s="13">
        <v>45732.0</v>
      </c>
      <c r="E1015" s="5"/>
    </row>
    <row r="1016" ht="15.75" hidden="1" customHeight="1">
      <c r="A1016" s="8"/>
      <c r="B1016" s="9"/>
      <c r="C1016" s="14"/>
      <c r="D1016" s="9"/>
      <c r="E1016" s="10"/>
    </row>
    <row r="1017" ht="15.75" hidden="1" customHeight="1">
      <c r="A1017" s="44" t="s">
        <v>3898</v>
      </c>
      <c r="B1017" s="5"/>
      <c r="C1017" s="14"/>
      <c r="D1017" s="45" t="s">
        <v>3899</v>
      </c>
      <c r="E1017" s="5"/>
    </row>
    <row r="1018" ht="15.75" hidden="1" customHeight="1">
      <c r="A1018" s="8"/>
      <c r="B1018" s="10"/>
      <c r="C1018" s="14"/>
      <c r="D1018" s="9"/>
      <c r="E1018" s="10"/>
    </row>
    <row r="1019" ht="15.75" hidden="1" customHeight="1">
      <c r="A1019" s="17" t="s">
        <v>3063</v>
      </c>
      <c r="B1019" s="4"/>
      <c r="C1019" s="4"/>
      <c r="D1019" s="4"/>
      <c r="E1019" s="5"/>
    </row>
    <row r="1020" ht="15.75" hidden="1" customHeight="1">
      <c r="A1020" s="18" t="s">
        <v>3064</v>
      </c>
      <c r="B1020" s="19" t="s">
        <v>3065</v>
      </c>
      <c r="C1020" s="20" t="s">
        <v>3066</v>
      </c>
      <c r="D1020" s="19" t="s">
        <v>3067</v>
      </c>
      <c r="E1020" s="21" t="s">
        <v>13</v>
      </c>
    </row>
    <row r="1021" ht="15.75" hidden="1" customHeight="1">
      <c r="A1021" s="22" t="s">
        <v>3068</v>
      </c>
      <c r="B1021" s="23">
        <v>29461.0</v>
      </c>
      <c r="C1021" s="24">
        <v>29541.0</v>
      </c>
      <c r="D1021" s="25">
        <v>80.0</v>
      </c>
      <c r="E1021" s="26" t="s">
        <v>7288</v>
      </c>
    </row>
    <row r="1022" ht="15.75" hidden="1" customHeight="1">
      <c r="A1022" s="22" t="s">
        <v>3069</v>
      </c>
      <c r="B1022" s="23">
        <v>6863.0</v>
      </c>
      <c r="C1022" s="24">
        <v>6863.0</v>
      </c>
      <c r="D1022" s="25">
        <v>0.0</v>
      </c>
      <c r="E1022" s="33"/>
    </row>
    <row r="1023" ht="15.75" hidden="1" customHeight="1">
      <c r="A1023" s="22" t="s">
        <v>3070</v>
      </c>
      <c r="B1023" s="23">
        <v>660.0</v>
      </c>
      <c r="C1023" s="24">
        <v>660.0</v>
      </c>
      <c r="D1023" s="25">
        <v>0.0</v>
      </c>
      <c r="E1023" s="33"/>
    </row>
    <row r="1024" ht="15.75" hidden="1" customHeight="1">
      <c r="A1024" s="22" t="s">
        <v>3072</v>
      </c>
      <c r="B1024" s="23">
        <v>500.0</v>
      </c>
      <c r="C1024" s="24">
        <v>500.0</v>
      </c>
      <c r="D1024" s="25">
        <v>0.0</v>
      </c>
      <c r="E1024" s="33"/>
    </row>
    <row r="1025" ht="15.75" hidden="1" customHeight="1">
      <c r="A1025" s="27" t="s">
        <v>3074</v>
      </c>
      <c r="B1025" s="23">
        <v>0.0</v>
      </c>
      <c r="C1025" s="24"/>
      <c r="D1025" s="25">
        <v>0.0</v>
      </c>
      <c r="E1025" s="33"/>
    </row>
    <row r="1026" ht="15.75" hidden="1" customHeight="1">
      <c r="A1026" s="27" t="s">
        <v>3075</v>
      </c>
      <c r="B1026" s="23">
        <v>0.0</v>
      </c>
      <c r="C1026" s="24"/>
      <c r="D1026" s="25">
        <v>0.0</v>
      </c>
      <c r="E1026" s="33"/>
    </row>
    <row r="1027" ht="15.75" hidden="1" customHeight="1">
      <c r="A1027" s="27" t="s">
        <v>3077</v>
      </c>
      <c r="B1027" s="23">
        <v>0.0</v>
      </c>
      <c r="C1027" s="24"/>
      <c r="D1027" s="25">
        <v>0.0</v>
      </c>
      <c r="E1027" s="26"/>
    </row>
    <row r="1028" ht="15.75" hidden="1" customHeight="1">
      <c r="A1028" s="27" t="s">
        <v>3078</v>
      </c>
      <c r="B1028" s="23">
        <v>3480.0</v>
      </c>
      <c r="C1028" s="24">
        <v>3400.0</v>
      </c>
      <c r="D1028" s="25">
        <v>-80.0</v>
      </c>
      <c r="E1028" s="33"/>
    </row>
    <row r="1029" ht="15.75" hidden="1" customHeight="1">
      <c r="A1029" s="28" t="s">
        <v>3079</v>
      </c>
      <c r="B1029" s="23">
        <v>54207.0</v>
      </c>
      <c r="C1029" s="23">
        <v>54207.0</v>
      </c>
      <c r="D1029" s="25">
        <v>0.0</v>
      </c>
      <c r="E1029" s="33"/>
    </row>
    <row r="1030" ht="15.75" hidden="1" customHeight="1">
      <c r="A1030" s="28" t="s">
        <v>3080</v>
      </c>
      <c r="B1030" s="23">
        <v>37628.0</v>
      </c>
      <c r="C1030" s="7">
        <v>37628.0</v>
      </c>
      <c r="D1030" s="25">
        <v>0.0</v>
      </c>
      <c r="E1030" s="33"/>
    </row>
    <row r="1031" ht="15.75" hidden="1" customHeight="1">
      <c r="A1031" s="28" t="s">
        <v>3081</v>
      </c>
      <c r="B1031" s="23">
        <v>39596.0</v>
      </c>
      <c r="C1031" s="7">
        <v>39596.0</v>
      </c>
      <c r="D1031" s="25">
        <v>0.0</v>
      </c>
      <c r="E1031" s="33"/>
    </row>
    <row r="1032" ht="15.75" hidden="1" customHeight="1">
      <c r="A1032" s="28" t="s">
        <v>3082</v>
      </c>
      <c r="B1032" s="23">
        <v>43538.0</v>
      </c>
      <c r="C1032" s="7">
        <v>43538.0</v>
      </c>
      <c r="D1032" s="25">
        <v>0.0</v>
      </c>
      <c r="E1032" s="33"/>
    </row>
    <row r="1033" ht="15.75" hidden="1" customHeight="1">
      <c r="A1033" s="28" t="s">
        <v>3084</v>
      </c>
      <c r="B1033" s="23">
        <v>485.0</v>
      </c>
      <c r="C1033" s="7">
        <v>485.0</v>
      </c>
      <c r="D1033" s="25">
        <v>0.0</v>
      </c>
      <c r="E1033" s="33"/>
    </row>
    <row r="1034" ht="15.75" hidden="1" customHeight="1">
      <c r="A1034" s="28" t="s">
        <v>3085</v>
      </c>
      <c r="B1034" s="23">
        <v>12787.0</v>
      </c>
      <c r="C1034" s="7">
        <v>12787.0</v>
      </c>
      <c r="D1034" s="25">
        <v>0.0</v>
      </c>
      <c r="E1034" s="33"/>
    </row>
    <row r="1035" ht="15.75" hidden="1" customHeight="1">
      <c r="A1035" s="29" t="s">
        <v>3086</v>
      </c>
      <c r="B1035" s="23">
        <v>216417.8</v>
      </c>
      <c r="C1035" s="7">
        <v>216417.8</v>
      </c>
      <c r="D1035" s="25">
        <v>0.0</v>
      </c>
      <c r="E1035" s="33"/>
    </row>
    <row r="1036" ht="15.75" hidden="1" customHeight="1">
      <c r="A1036" s="30" t="s">
        <v>3087</v>
      </c>
      <c r="B1036" s="34">
        <v>0.2000000000007276</v>
      </c>
      <c r="C1036" s="35">
        <v>0.20000000001164153</v>
      </c>
      <c r="D1036" s="49">
        <v>1.0913936421275139E-11</v>
      </c>
      <c r="E1036" s="37"/>
    </row>
    <row r="1037" ht="15.75" hidden="1" customHeight="1"/>
    <row r="1038" ht="15.75" hidden="1" customHeight="1"/>
    <row r="1039" ht="15.75" hidden="1" customHeight="1">
      <c r="A1039" s="3" t="s">
        <v>3890</v>
      </c>
      <c r="B1039" s="4"/>
      <c r="C1039" s="4"/>
      <c r="D1039" s="4"/>
      <c r="E1039" s="5"/>
    </row>
    <row r="1040" ht="15.75" hidden="1" customHeight="1">
      <c r="A1040" s="8"/>
      <c r="B1040" s="9"/>
      <c r="C1040" s="9"/>
      <c r="D1040" s="9"/>
      <c r="E1040" s="10"/>
    </row>
    <row r="1041" ht="15.75" hidden="1" customHeight="1">
      <c r="A1041" s="3" t="s">
        <v>3061</v>
      </c>
      <c r="B1041" s="4"/>
      <c r="C1041" s="4"/>
      <c r="D1041" s="4"/>
      <c r="E1041" s="5"/>
    </row>
    <row r="1042" ht="15.75" hidden="1" customHeight="1">
      <c r="A1042" s="8"/>
      <c r="B1042" s="9"/>
      <c r="C1042" s="9"/>
      <c r="D1042" s="9"/>
      <c r="E1042" s="10"/>
    </row>
    <row r="1043" ht="15.75" hidden="1" customHeight="1">
      <c r="A1043" s="11">
        <v>45733.0</v>
      </c>
      <c r="B1043" s="4"/>
      <c r="C1043" s="12" t="s">
        <v>3062</v>
      </c>
      <c r="D1043" s="13">
        <v>45739.0</v>
      </c>
      <c r="E1043" s="5"/>
    </row>
    <row r="1044" ht="15.75" hidden="1" customHeight="1">
      <c r="A1044" s="8"/>
      <c r="B1044" s="9"/>
      <c r="C1044" s="14"/>
      <c r="D1044" s="9"/>
      <c r="E1044" s="10"/>
    </row>
    <row r="1045" ht="15.75" hidden="1" customHeight="1">
      <c r="A1045" s="44" t="s">
        <v>3898</v>
      </c>
      <c r="B1045" s="5"/>
      <c r="C1045" s="14"/>
      <c r="D1045" s="45" t="s">
        <v>3899</v>
      </c>
      <c r="E1045" s="5"/>
    </row>
    <row r="1046" ht="15.75" hidden="1" customHeight="1">
      <c r="A1046" s="8"/>
      <c r="B1046" s="10"/>
      <c r="C1046" s="14"/>
      <c r="D1046" s="9"/>
      <c r="E1046" s="10"/>
    </row>
    <row r="1047" ht="15.75" hidden="1" customHeight="1">
      <c r="A1047" s="17" t="s">
        <v>3063</v>
      </c>
      <c r="B1047" s="4"/>
      <c r="C1047" s="4"/>
      <c r="D1047" s="4"/>
      <c r="E1047" s="5"/>
    </row>
    <row r="1048" ht="15.75" hidden="1" customHeight="1">
      <c r="A1048" s="18" t="s">
        <v>3064</v>
      </c>
      <c r="B1048" s="19" t="s">
        <v>3065</v>
      </c>
      <c r="C1048" s="20" t="s">
        <v>3066</v>
      </c>
      <c r="D1048" s="19" t="s">
        <v>3067</v>
      </c>
      <c r="E1048" s="21" t="s">
        <v>13</v>
      </c>
    </row>
    <row r="1049" ht="15.75" hidden="1" customHeight="1">
      <c r="A1049" s="22" t="s">
        <v>3068</v>
      </c>
      <c r="B1049" s="23">
        <v>27805.0</v>
      </c>
      <c r="C1049" s="24">
        <v>27805.0</v>
      </c>
      <c r="D1049" s="25">
        <v>0.0</v>
      </c>
      <c r="E1049" s="26"/>
    </row>
    <row r="1050" ht="15.75" hidden="1" customHeight="1">
      <c r="A1050" s="22" t="s">
        <v>3069</v>
      </c>
      <c r="B1050" s="23">
        <v>8311.0</v>
      </c>
      <c r="C1050" s="24">
        <v>8311.0</v>
      </c>
      <c r="D1050" s="25">
        <v>0.0</v>
      </c>
      <c r="E1050" s="33"/>
    </row>
    <row r="1051" ht="15.75" hidden="1" customHeight="1">
      <c r="A1051" s="22" t="s">
        <v>3070</v>
      </c>
      <c r="B1051" s="23">
        <v>0.0</v>
      </c>
      <c r="C1051" s="24"/>
      <c r="D1051" s="25">
        <v>0.0</v>
      </c>
      <c r="E1051" s="33"/>
    </row>
    <row r="1052" ht="15.75" hidden="1" customHeight="1">
      <c r="A1052" s="22" t="s">
        <v>3072</v>
      </c>
      <c r="B1052" s="23">
        <v>500.0</v>
      </c>
      <c r="C1052" s="24">
        <v>500.0</v>
      </c>
      <c r="D1052" s="25">
        <v>0.0</v>
      </c>
      <c r="E1052" s="33"/>
    </row>
    <row r="1053" ht="15.75" hidden="1" customHeight="1">
      <c r="A1053" s="27" t="s">
        <v>3074</v>
      </c>
      <c r="B1053" s="23">
        <v>40.0</v>
      </c>
      <c r="C1053" s="24"/>
      <c r="D1053" s="25">
        <v>-40.0</v>
      </c>
      <c r="E1053" s="33"/>
    </row>
    <row r="1054" ht="15.75" hidden="1" customHeight="1">
      <c r="A1054" s="27" t="s">
        <v>3075</v>
      </c>
      <c r="B1054" s="23">
        <v>0.0</v>
      </c>
      <c r="C1054" s="24"/>
      <c r="D1054" s="25">
        <v>0.0</v>
      </c>
      <c r="E1054" s="33"/>
    </row>
    <row r="1055" ht="15.75" hidden="1" customHeight="1">
      <c r="A1055" s="27" t="s">
        <v>3077</v>
      </c>
      <c r="B1055" s="23">
        <v>0.0</v>
      </c>
      <c r="C1055" s="24"/>
      <c r="D1055" s="25">
        <v>0.0</v>
      </c>
      <c r="E1055" s="26"/>
    </row>
    <row r="1056" ht="15.75" hidden="1" customHeight="1">
      <c r="A1056" s="27" t="s">
        <v>3078</v>
      </c>
      <c r="B1056" s="23">
        <v>2400.0</v>
      </c>
      <c r="C1056" s="24">
        <v>2440.0</v>
      </c>
      <c r="D1056" s="25">
        <v>40.0</v>
      </c>
      <c r="E1056" s="33"/>
    </row>
    <row r="1057" ht="15.75" hidden="1" customHeight="1">
      <c r="A1057" s="28" t="s">
        <v>3079</v>
      </c>
      <c r="B1057" s="23">
        <v>57670.0</v>
      </c>
      <c r="C1057" s="23">
        <v>57670.0</v>
      </c>
      <c r="D1057" s="25">
        <v>0.0</v>
      </c>
      <c r="E1057" s="33"/>
    </row>
    <row r="1058" ht="15.75" hidden="1" customHeight="1">
      <c r="A1058" s="28" t="s">
        <v>3080</v>
      </c>
      <c r="B1058" s="23">
        <v>36530.0</v>
      </c>
      <c r="C1058" s="7">
        <v>36530.0</v>
      </c>
      <c r="D1058" s="25">
        <v>0.0</v>
      </c>
      <c r="E1058" s="33"/>
    </row>
    <row r="1059" ht="15.75" hidden="1" customHeight="1">
      <c r="A1059" s="28" t="s">
        <v>3081</v>
      </c>
      <c r="B1059" s="23">
        <v>45912.0</v>
      </c>
      <c r="C1059" s="7">
        <v>45912.0</v>
      </c>
      <c r="D1059" s="25">
        <v>0.0</v>
      </c>
      <c r="E1059" s="33"/>
    </row>
    <row r="1060" ht="15.75" hidden="1" customHeight="1">
      <c r="A1060" s="28" t="s">
        <v>3082</v>
      </c>
      <c r="B1060" s="23">
        <v>36493.9</v>
      </c>
      <c r="C1060" s="7">
        <v>36493.899999999994</v>
      </c>
      <c r="D1060" s="25">
        <v>-7.275957614183426E-12</v>
      </c>
      <c r="E1060" s="33"/>
    </row>
    <row r="1061" ht="15.75" hidden="1" customHeight="1">
      <c r="A1061" s="28" t="s">
        <v>3084</v>
      </c>
      <c r="B1061" s="23">
        <v>0.0</v>
      </c>
      <c r="C1061" s="7">
        <v>0.0</v>
      </c>
      <c r="D1061" s="25">
        <v>0.0</v>
      </c>
      <c r="E1061" s="33"/>
    </row>
    <row r="1062" ht="15.75" hidden="1" customHeight="1">
      <c r="A1062" s="28" t="s">
        <v>3085</v>
      </c>
      <c r="B1062" s="23">
        <v>11264.0</v>
      </c>
      <c r="C1062" s="7">
        <v>11264.0</v>
      </c>
      <c r="D1062" s="25">
        <v>0.0</v>
      </c>
      <c r="E1062" s="33"/>
    </row>
    <row r="1063" ht="15.75" hidden="1" customHeight="1">
      <c r="A1063" s="29" t="s">
        <v>3086</v>
      </c>
      <c r="B1063" s="23">
        <v>215661.75</v>
      </c>
      <c r="C1063" s="7">
        <v>215661.75</v>
      </c>
      <c r="D1063" s="25">
        <v>0.0</v>
      </c>
      <c r="E1063" s="33"/>
    </row>
    <row r="1064" ht="15.75" hidden="1" customHeight="1">
      <c r="A1064" s="30" t="s">
        <v>3087</v>
      </c>
      <c r="B1064" s="34">
        <v>0.1499999999978172</v>
      </c>
      <c r="C1064" s="35">
        <v>0.14999999999417923</v>
      </c>
      <c r="D1064" s="49">
        <v>-3.637978807091713E-12</v>
      </c>
      <c r="E1064" s="37"/>
    </row>
    <row r="1065" ht="15.75" hidden="1" customHeight="1"/>
    <row r="1066" ht="15.75" hidden="1" customHeight="1"/>
    <row r="1067" ht="15.75" hidden="1" customHeight="1">
      <c r="A1067" s="3" t="s">
        <v>3890</v>
      </c>
      <c r="B1067" s="4"/>
      <c r="C1067" s="4"/>
      <c r="D1067" s="4"/>
      <c r="E1067" s="5"/>
    </row>
    <row r="1068" ht="15.75" hidden="1" customHeight="1">
      <c r="A1068" s="8"/>
      <c r="B1068" s="9"/>
      <c r="C1068" s="9"/>
      <c r="D1068" s="9"/>
      <c r="E1068" s="10"/>
    </row>
    <row r="1069" ht="15.75" hidden="1" customHeight="1">
      <c r="A1069" s="3" t="s">
        <v>3061</v>
      </c>
      <c r="B1069" s="4"/>
      <c r="C1069" s="4"/>
      <c r="D1069" s="4"/>
      <c r="E1069" s="5"/>
    </row>
    <row r="1070" ht="15.75" hidden="1" customHeight="1">
      <c r="A1070" s="8"/>
      <c r="B1070" s="9"/>
      <c r="C1070" s="9"/>
      <c r="D1070" s="9"/>
      <c r="E1070" s="10"/>
    </row>
    <row r="1071" ht="15.75" hidden="1" customHeight="1">
      <c r="A1071" s="11">
        <v>45740.0</v>
      </c>
      <c r="B1071" s="4"/>
      <c r="C1071" s="12" t="s">
        <v>3062</v>
      </c>
      <c r="D1071" s="13">
        <v>45746.0</v>
      </c>
      <c r="E1071" s="5"/>
    </row>
    <row r="1072" ht="15.75" hidden="1" customHeight="1">
      <c r="A1072" s="8"/>
      <c r="B1072" s="9"/>
      <c r="C1072" s="14"/>
      <c r="D1072" s="9"/>
      <c r="E1072" s="10"/>
    </row>
    <row r="1073" ht="15.75" hidden="1" customHeight="1">
      <c r="A1073" s="44" t="s">
        <v>3898</v>
      </c>
      <c r="B1073" s="5"/>
      <c r="C1073" s="14"/>
      <c r="D1073" s="45" t="s">
        <v>3899</v>
      </c>
      <c r="E1073" s="5"/>
    </row>
    <row r="1074" ht="15.75" hidden="1" customHeight="1">
      <c r="A1074" s="8"/>
      <c r="B1074" s="10"/>
      <c r="C1074" s="14"/>
      <c r="D1074" s="9"/>
      <c r="E1074" s="10"/>
    </row>
    <row r="1075" ht="15.75" hidden="1" customHeight="1">
      <c r="A1075" s="17" t="s">
        <v>3063</v>
      </c>
      <c r="B1075" s="4"/>
      <c r="C1075" s="4"/>
      <c r="D1075" s="4"/>
      <c r="E1075" s="5"/>
    </row>
    <row r="1076" ht="15.75" hidden="1" customHeight="1">
      <c r="A1076" s="18" t="s">
        <v>3064</v>
      </c>
      <c r="B1076" s="19" t="s">
        <v>3065</v>
      </c>
      <c r="C1076" s="20" t="s">
        <v>3066</v>
      </c>
      <c r="D1076" s="19" t="s">
        <v>3067</v>
      </c>
      <c r="E1076" s="21" t="s">
        <v>13</v>
      </c>
    </row>
    <row r="1077" ht="15.75" hidden="1" customHeight="1">
      <c r="A1077" s="22" t="s">
        <v>3068</v>
      </c>
      <c r="B1077" s="23">
        <v>22852.0</v>
      </c>
      <c r="C1077" s="24">
        <v>22852.0</v>
      </c>
      <c r="D1077" s="25">
        <v>0.0</v>
      </c>
      <c r="E1077" s="26"/>
    </row>
    <row r="1078" ht="15.75" hidden="1" customHeight="1">
      <c r="A1078" s="22" t="s">
        <v>3069</v>
      </c>
      <c r="B1078" s="23">
        <v>6491.0</v>
      </c>
      <c r="C1078" s="24">
        <v>6491.0</v>
      </c>
      <c r="D1078" s="25">
        <v>0.0</v>
      </c>
      <c r="E1078" s="33"/>
    </row>
    <row r="1079" ht="15.75" hidden="1" customHeight="1">
      <c r="A1079" s="22" t="s">
        <v>3070</v>
      </c>
      <c r="B1079" s="23">
        <v>400.0</v>
      </c>
      <c r="C1079" s="24">
        <v>400.0</v>
      </c>
      <c r="D1079" s="25">
        <v>0.0</v>
      </c>
      <c r="E1079" s="33"/>
    </row>
    <row r="1080" ht="15.75" hidden="1" customHeight="1">
      <c r="A1080" s="22" t="s">
        <v>3072</v>
      </c>
      <c r="B1080" s="23">
        <v>500.0</v>
      </c>
      <c r="C1080" s="24">
        <v>500.0</v>
      </c>
      <c r="D1080" s="25">
        <v>0.0</v>
      </c>
      <c r="E1080" s="33"/>
    </row>
    <row r="1081" ht="15.75" hidden="1" customHeight="1">
      <c r="A1081" s="27" t="s">
        <v>3074</v>
      </c>
      <c r="B1081" s="23">
        <v>0.0</v>
      </c>
      <c r="C1081" s="24"/>
      <c r="D1081" s="25">
        <v>0.0</v>
      </c>
      <c r="E1081" s="33"/>
    </row>
    <row r="1082" ht="15.75" hidden="1" customHeight="1">
      <c r="A1082" s="27" t="s">
        <v>3075</v>
      </c>
      <c r="B1082" s="23">
        <v>0.0</v>
      </c>
      <c r="C1082" s="24"/>
      <c r="D1082" s="25">
        <v>0.0</v>
      </c>
      <c r="E1082" s="33"/>
    </row>
    <row r="1083" ht="15.75" hidden="1" customHeight="1">
      <c r="A1083" s="27" t="s">
        <v>3077</v>
      </c>
      <c r="B1083" s="23">
        <v>1477.0</v>
      </c>
      <c r="C1083" s="24">
        <v>1476.0</v>
      </c>
      <c r="D1083" s="25">
        <v>-1.0</v>
      </c>
      <c r="E1083" s="26"/>
    </row>
    <row r="1084" ht="15.75" hidden="1" customHeight="1">
      <c r="A1084" s="27" t="s">
        <v>3078</v>
      </c>
      <c r="B1084" s="23">
        <v>2800.0</v>
      </c>
      <c r="C1084" s="24">
        <v>2800.0</v>
      </c>
      <c r="D1084" s="25">
        <v>0.0</v>
      </c>
      <c r="E1084" s="33"/>
    </row>
    <row r="1085" ht="15.75" hidden="1" customHeight="1">
      <c r="A1085" s="28" t="s">
        <v>3079</v>
      </c>
      <c r="B1085" s="23">
        <v>55691.39000000001</v>
      </c>
      <c r="C1085" s="23">
        <v>55691.38999999999</v>
      </c>
      <c r="D1085" s="25">
        <v>-1.4551915228366852E-11</v>
      </c>
      <c r="E1085" s="33"/>
    </row>
    <row r="1086" ht="15.75" hidden="1" customHeight="1">
      <c r="A1086" s="28" t="s">
        <v>3080</v>
      </c>
      <c r="B1086" s="23">
        <v>29908.0</v>
      </c>
      <c r="C1086" s="7">
        <v>29908.0</v>
      </c>
      <c r="D1086" s="25">
        <v>0.0</v>
      </c>
      <c r="E1086" s="33"/>
    </row>
    <row r="1087" ht="15.75" hidden="1" customHeight="1">
      <c r="A1087" s="28" t="s">
        <v>3081</v>
      </c>
      <c r="B1087" s="23">
        <v>45243.0</v>
      </c>
      <c r="C1087" s="7">
        <v>44650.0</v>
      </c>
      <c r="D1087" s="25">
        <v>-593.0</v>
      </c>
      <c r="E1087" s="33"/>
    </row>
    <row r="1088" ht="15.75" hidden="1" customHeight="1">
      <c r="A1088" s="28" t="s">
        <v>3082</v>
      </c>
      <c r="B1088" s="23">
        <v>32300.25</v>
      </c>
      <c r="C1088" s="7">
        <v>32300.25</v>
      </c>
      <c r="D1088" s="25">
        <v>0.0</v>
      </c>
      <c r="E1088" s="33"/>
    </row>
    <row r="1089" ht="15.75" hidden="1" customHeight="1">
      <c r="A1089" s="28" t="s">
        <v>3084</v>
      </c>
      <c r="B1089" s="23">
        <v>588.0</v>
      </c>
      <c r="C1089" s="7">
        <v>588.0</v>
      </c>
      <c r="D1089" s="25">
        <v>0.0</v>
      </c>
      <c r="E1089" s="33"/>
    </row>
    <row r="1090" ht="15.75" hidden="1" customHeight="1">
      <c r="A1090" s="28" t="s">
        <v>3085</v>
      </c>
      <c r="B1090" s="23">
        <v>9557.0</v>
      </c>
      <c r="C1090" s="7">
        <v>9557.0</v>
      </c>
      <c r="D1090" s="25">
        <v>0.0</v>
      </c>
      <c r="E1090" s="33"/>
    </row>
    <row r="1091" ht="15.75" hidden="1" customHeight="1">
      <c r="A1091" s="29" t="s">
        <v>3086</v>
      </c>
      <c r="B1091" s="23">
        <v>198251.14</v>
      </c>
      <c r="C1091" s="7">
        <v>197658.13999999998</v>
      </c>
      <c r="D1091" s="25">
        <v>-593.0000000000291</v>
      </c>
      <c r="E1091" s="33"/>
    </row>
    <row r="1092" ht="15.75" hidden="1" customHeight="1">
      <c r="A1092" s="30" t="s">
        <v>3087</v>
      </c>
      <c r="B1092" s="34">
        <v>-0.500000000007276</v>
      </c>
      <c r="C1092" s="35">
        <v>-1.5</v>
      </c>
      <c r="D1092" s="49">
        <v>-0.999999999992724</v>
      </c>
      <c r="E1092" s="37"/>
    </row>
    <row r="1093" ht="15.75" hidden="1" customHeight="1"/>
    <row r="1094" ht="15.75" hidden="1" customHeight="1"/>
    <row r="1095" ht="15.75" hidden="1" customHeight="1">
      <c r="A1095" s="3" t="s">
        <v>3890</v>
      </c>
      <c r="B1095" s="4"/>
      <c r="C1095" s="4"/>
      <c r="D1095" s="4"/>
      <c r="E1095" s="5"/>
    </row>
    <row r="1096" ht="15.75" hidden="1" customHeight="1">
      <c r="A1096" s="8"/>
      <c r="B1096" s="9"/>
      <c r="C1096" s="9"/>
      <c r="D1096" s="9"/>
      <c r="E1096" s="10"/>
    </row>
    <row r="1097" ht="15.75" hidden="1" customHeight="1">
      <c r="A1097" s="3" t="s">
        <v>3061</v>
      </c>
      <c r="B1097" s="4"/>
      <c r="C1097" s="4"/>
      <c r="D1097" s="4"/>
      <c r="E1097" s="5"/>
    </row>
    <row r="1098" ht="15.75" hidden="1" customHeight="1">
      <c r="A1098" s="8"/>
      <c r="B1098" s="9"/>
      <c r="C1098" s="9"/>
      <c r="D1098" s="9"/>
      <c r="E1098" s="10"/>
    </row>
    <row r="1099" ht="15.75" hidden="1" customHeight="1">
      <c r="A1099" s="11">
        <v>45747.0</v>
      </c>
      <c r="B1099" s="4"/>
      <c r="C1099" s="12" t="s">
        <v>3062</v>
      </c>
      <c r="D1099" s="13">
        <v>45747.0</v>
      </c>
      <c r="E1099" s="5"/>
    </row>
    <row r="1100" ht="15.75" hidden="1" customHeight="1">
      <c r="A1100" s="8"/>
      <c r="B1100" s="9"/>
      <c r="C1100" s="14"/>
      <c r="D1100" s="9"/>
      <c r="E1100" s="10"/>
    </row>
    <row r="1101" ht="15.75" hidden="1" customHeight="1">
      <c r="A1101" s="44" t="s">
        <v>3898</v>
      </c>
      <c r="B1101" s="5"/>
      <c r="C1101" s="14"/>
      <c r="D1101" s="45" t="s">
        <v>3898</v>
      </c>
      <c r="E1101" s="5"/>
    </row>
    <row r="1102" ht="15.75" hidden="1" customHeight="1">
      <c r="A1102" s="8"/>
      <c r="B1102" s="10"/>
      <c r="C1102" s="14"/>
      <c r="D1102" s="9"/>
      <c r="E1102" s="10"/>
    </row>
    <row r="1103" ht="15.75" hidden="1" customHeight="1">
      <c r="A1103" s="17" t="s">
        <v>3063</v>
      </c>
      <c r="B1103" s="4"/>
      <c r="C1103" s="4"/>
      <c r="D1103" s="4"/>
      <c r="E1103" s="5"/>
    </row>
    <row r="1104" ht="15.75" hidden="1" customHeight="1">
      <c r="A1104" s="18" t="s">
        <v>3064</v>
      </c>
      <c r="B1104" s="19" t="s">
        <v>3065</v>
      </c>
      <c r="C1104" s="20" t="s">
        <v>3066</v>
      </c>
      <c r="D1104" s="19" t="s">
        <v>3067</v>
      </c>
      <c r="E1104" s="21" t="s">
        <v>13</v>
      </c>
    </row>
    <row r="1105" ht="15.75" hidden="1" customHeight="1">
      <c r="A1105" s="22" t="s">
        <v>3068</v>
      </c>
      <c r="B1105" s="23">
        <v>635.0</v>
      </c>
      <c r="C1105" s="24">
        <v>635.0</v>
      </c>
      <c r="D1105" s="25">
        <v>0.0</v>
      </c>
      <c r="E1105" s="26"/>
    </row>
    <row r="1106" ht="15.75" hidden="1" customHeight="1">
      <c r="A1106" s="22" t="s">
        <v>3069</v>
      </c>
      <c r="B1106" s="23">
        <v>45.0</v>
      </c>
      <c r="C1106" s="24">
        <v>45.0</v>
      </c>
      <c r="D1106" s="25">
        <v>0.0</v>
      </c>
      <c r="E1106" s="33"/>
    </row>
    <row r="1107" ht="15.75" hidden="1" customHeight="1">
      <c r="A1107" s="22" t="s">
        <v>3070</v>
      </c>
      <c r="B1107" s="23">
        <v>0.0</v>
      </c>
      <c r="C1107" s="24"/>
      <c r="D1107" s="25">
        <v>0.0</v>
      </c>
      <c r="E1107" s="33"/>
    </row>
    <row r="1108" ht="15.75" hidden="1" customHeight="1">
      <c r="A1108" s="22" t="s">
        <v>3072</v>
      </c>
      <c r="B1108" s="23">
        <v>0.0</v>
      </c>
      <c r="C1108" s="24"/>
      <c r="D1108" s="25">
        <v>0.0</v>
      </c>
      <c r="E1108" s="33"/>
    </row>
    <row r="1109" ht="15.75" hidden="1" customHeight="1">
      <c r="A1109" s="27" t="s">
        <v>3074</v>
      </c>
      <c r="B1109" s="23">
        <v>0.0</v>
      </c>
      <c r="C1109" s="24"/>
      <c r="D1109" s="25">
        <v>0.0</v>
      </c>
      <c r="E1109" s="33"/>
    </row>
    <row r="1110" ht="15.75" hidden="1" customHeight="1">
      <c r="A1110" s="27" t="s">
        <v>3075</v>
      </c>
      <c r="B1110" s="23">
        <v>0.0</v>
      </c>
      <c r="C1110" s="24"/>
      <c r="D1110" s="25">
        <v>0.0</v>
      </c>
      <c r="E1110" s="33"/>
    </row>
    <row r="1111" ht="15.75" hidden="1" customHeight="1">
      <c r="A1111" s="27" t="s">
        <v>3077</v>
      </c>
      <c r="B1111" s="23">
        <v>1000.0</v>
      </c>
      <c r="C1111" s="24">
        <v>1000.0</v>
      </c>
      <c r="D1111" s="25">
        <v>0.0</v>
      </c>
      <c r="E1111" s="26" t="s">
        <v>7289</v>
      </c>
    </row>
    <row r="1112" ht="15.75" hidden="1" customHeight="1">
      <c r="A1112" s="27" t="s">
        <v>3078</v>
      </c>
      <c r="B1112" s="23">
        <v>200.0</v>
      </c>
      <c r="C1112" s="24">
        <v>200.0</v>
      </c>
      <c r="D1112" s="25">
        <v>0.0</v>
      </c>
      <c r="E1112" s="33"/>
    </row>
    <row r="1113" ht="15.75" hidden="1" customHeight="1">
      <c r="A1113" s="28" t="s">
        <v>3079</v>
      </c>
      <c r="B1113" s="23">
        <v>7168.0</v>
      </c>
      <c r="C1113" s="23">
        <v>7168.0</v>
      </c>
      <c r="D1113" s="25">
        <v>0.0</v>
      </c>
      <c r="E1113" s="33"/>
    </row>
    <row r="1114" ht="15.75" hidden="1" customHeight="1">
      <c r="A1114" s="28" t="s">
        <v>3080</v>
      </c>
      <c r="B1114" s="23">
        <v>5651.0</v>
      </c>
      <c r="C1114" s="7">
        <v>5651.0</v>
      </c>
      <c r="D1114" s="25">
        <v>0.0</v>
      </c>
      <c r="E1114" s="33"/>
    </row>
    <row r="1115" ht="15.75" hidden="1" customHeight="1">
      <c r="A1115" s="28" t="s">
        <v>3081</v>
      </c>
      <c r="B1115" s="23">
        <v>6111.0</v>
      </c>
      <c r="C1115" s="7">
        <v>6111.0</v>
      </c>
      <c r="D1115" s="25">
        <v>0.0</v>
      </c>
      <c r="E1115" s="33"/>
    </row>
    <row r="1116" ht="15.75" hidden="1" customHeight="1">
      <c r="A1116" s="28" t="s">
        <v>3082</v>
      </c>
      <c r="B1116" s="23">
        <v>4635.0</v>
      </c>
      <c r="C1116" s="7">
        <v>4635.0</v>
      </c>
      <c r="D1116" s="25">
        <v>0.0</v>
      </c>
      <c r="E1116" s="33"/>
    </row>
    <row r="1117" ht="15.75" hidden="1" customHeight="1">
      <c r="A1117" s="28" t="s">
        <v>3084</v>
      </c>
      <c r="B1117" s="23">
        <v>0.0</v>
      </c>
      <c r="C1117" s="7">
        <v>0.0</v>
      </c>
      <c r="D1117" s="25">
        <v>0.0</v>
      </c>
      <c r="E1117" s="33"/>
    </row>
    <row r="1118" ht="15.75" hidden="1" customHeight="1">
      <c r="A1118" s="28" t="s">
        <v>3085</v>
      </c>
      <c r="B1118" s="23">
        <v>1396.0</v>
      </c>
      <c r="C1118" s="7">
        <v>1396.0</v>
      </c>
      <c r="D1118" s="25">
        <v>0.0</v>
      </c>
      <c r="E1118" s="33"/>
    </row>
    <row r="1119" ht="15.75" hidden="1" customHeight="1">
      <c r="A1119" s="29" t="s">
        <v>3086</v>
      </c>
      <c r="B1119" s="23">
        <v>25445.0</v>
      </c>
      <c r="C1119" s="7">
        <v>25445.0</v>
      </c>
      <c r="D1119" s="25">
        <v>0.0</v>
      </c>
      <c r="E1119" s="33"/>
    </row>
    <row r="1120" ht="15.75" hidden="1" customHeight="1">
      <c r="A1120" s="30" t="s">
        <v>3087</v>
      </c>
      <c r="B1120" s="34">
        <v>0.0</v>
      </c>
      <c r="C1120" s="35">
        <v>0.0</v>
      </c>
      <c r="D1120" s="49">
        <v>0.0</v>
      </c>
      <c r="E1120" s="37"/>
    </row>
    <row r="1121" ht="15.75" hidden="1" customHeight="1"/>
    <row r="1122" ht="15.75" hidden="1" customHeight="1"/>
    <row r="1123" ht="15.75" hidden="1" customHeight="1">
      <c r="A1123" s="3" t="s">
        <v>3890</v>
      </c>
      <c r="B1123" s="4"/>
      <c r="C1123" s="4"/>
      <c r="D1123" s="4"/>
      <c r="E1123" s="5"/>
    </row>
    <row r="1124" ht="15.75" hidden="1" customHeight="1">
      <c r="A1124" s="8"/>
      <c r="B1124" s="9"/>
      <c r="C1124" s="9"/>
      <c r="D1124" s="9"/>
      <c r="E1124" s="10"/>
    </row>
    <row r="1125" ht="15.75" hidden="1" customHeight="1">
      <c r="A1125" s="3" t="s">
        <v>3061</v>
      </c>
      <c r="B1125" s="4"/>
      <c r="C1125" s="4"/>
      <c r="D1125" s="4"/>
      <c r="E1125" s="5"/>
    </row>
    <row r="1126" ht="15.75" hidden="1" customHeight="1">
      <c r="A1126" s="8"/>
      <c r="B1126" s="9"/>
      <c r="C1126" s="9"/>
      <c r="D1126" s="9"/>
      <c r="E1126" s="10"/>
    </row>
    <row r="1127" ht="15.75" hidden="1" customHeight="1">
      <c r="A1127" s="11">
        <v>45748.0</v>
      </c>
      <c r="B1127" s="4"/>
      <c r="C1127" s="12" t="s">
        <v>3062</v>
      </c>
      <c r="D1127" s="13">
        <v>45753.0</v>
      </c>
      <c r="E1127" s="5"/>
    </row>
    <row r="1128" ht="15.75" hidden="1" customHeight="1">
      <c r="A1128" s="8"/>
      <c r="B1128" s="9"/>
      <c r="C1128" s="14"/>
      <c r="D1128" s="9"/>
      <c r="E1128" s="10"/>
    </row>
    <row r="1129" ht="15.75" hidden="1" customHeight="1">
      <c r="A1129" s="44" t="s">
        <v>3900</v>
      </c>
      <c r="B1129" s="5"/>
      <c r="C1129" s="14"/>
      <c r="D1129" s="45" t="s">
        <v>3899</v>
      </c>
      <c r="E1129" s="5"/>
    </row>
    <row r="1130" ht="15.75" hidden="1" customHeight="1">
      <c r="A1130" s="8"/>
      <c r="B1130" s="10"/>
      <c r="C1130" s="14"/>
      <c r="D1130" s="9"/>
      <c r="E1130" s="10"/>
    </row>
    <row r="1131" ht="15.75" hidden="1" customHeight="1">
      <c r="A1131" s="17" t="s">
        <v>3063</v>
      </c>
      <c r="B1131" s="4"/>
      <c r="C1131" s="4"/>
      <c r="D1131" s="4"/>
      <c r="E1131" s="5"/>
    </row>
    <row r="1132" ht="15.75" hidden="1" customHeight="1">
      <c r="A1132" s="18" t="s">
        <v>3064</v>
      </c>
      <c r="B1132" s="19" t="s">
        <v>3065</v>
      </c>
      <c r="C1132" s="20" t="s">
        <v>3066</v>
      </c>
      <c r="D1132" s="19" t="s">
        <v>3067</v>
      </c>
      <c r="E1132" s="21" t="s">
        <v>13</v>
      </c>
    </row>
    <row r="1133" ht="15.75" hidden="1" customHeight="1">
      <c r="A1133" s="22" t="s">
        <v>3068</v>
      </c>
      <c r="B1133" s="23">
        <v>21306.0</v>
      </c>
      <c r="C1133" s="24">
        <v>20840.0</v>
      </c>
      <c r="D1133" s="25">
        <v>-466.0</v>
      </c>
      <c r="E1133" s="26" t="s">
        <v>7290</v>
      </c>
    </row>
    <row r="1134" ht="15.75" hidden="1" customHeight="1">
      <c r="A1134" s="22" t="s">
        <v>3069</v>
      </c>
      <c r="B1134" s="23">
        <v>10317.0</v>
      </c>
      <c r="C1134" s="24">
        <v>10317.0</v>
      </c>
      <c r="D1134" s="25">
        <v>0.0</v>
      </c>
      <c r="E1134" s="33"/>
    </row>
    <row r="1135" ht="15.75" hidden="1" customHeight="1">
      <c r="A1135" s="22" t="s">
        <v>3070</v>
      </c>
      <c r="B1135" s="23">
        <v>0.0</v>
      </c>
      <c r="C1135" s="24"/>
      <c r="D1135" s="25">
        <v>0.0</v>
      </c>
      <c r="E1135" s="33"/>
    </row>
    <row r="1136" ht="15.75" hidden="1" customHeight="1">
      <c r="A1136" s="22" t="s">
        <v>3072</v>
      </c>
      <c r="B1136" s="23">
        <v>501.0</v>
      </c>
      <c r="C1136" s="24">
        <v>501.0</v>
      </c>
      <c r="D1136" s="25">
        <v>0.0</v>
      </c>
      <c r="E1136" s="33"/>
    </row>
    <row r="1137" ht="15.75" hidden="1" customHeight="1">
      <c r="A1137" s="27" t="s">
        <v>3074</v>
      </c>
      <c r="B1137" s="23">
        <v>160.0</v>
      </c>
      <c r="C1137" s="24"/>
      <c r="D1137" s="25">
        <v>-160.0</v>
      </c>
      <c r="E1137" s="33"/>
    </row>
    <row r="1138" ht="15.75" hidden="1" customHeight="1">
      <c r="A1138" s="27" t="s">
        <v>3075</v>
      </c>
      <c r="B1138" s="23">
        <v>0.0</v>
      </c>
      <c r="C1138" s="24"/>
      <c r="D1138" s="25">
        <v>0.0</v>
      </c>
      <c r="E1138" s="33"/>
    </row>
    <row r="1139" ht="15.75" hidden="1" customHeight="1">
      <c r="A1139" s="27" t="s">
        <v>3077</v>
      </c>
      <c r="B1139" s="23">
        <v>933.0</v>
      </c>
      <c r="C1139" s="24">
        <v>933.0</v>
      </c>
      <c r="D1139" s="25">
        <v>0.0</v>
      </c>
      <c r="E1139" s="26"/>
    </row>
    <row r="1140" ht="15.75" hidden="1" customHeight="1">
      <c r="A1140" s="27" t="s">
        <v>3078</v>
      </c>
      <c r="B1140" s="23">
        <v>2160.0</v>
      </c>
      <c r="C1140" s="24">
        <v>2320.0</v>
      </c>
      <c r="D1140" s="25">
        <v>160.0</v>
      </c>
      <c r="E1140" s="33"/>
    </row>
    <row r="1141" ht="15.75" hidden="1" customHeight="1">
      <c r="A1141" s="28" t="s">
        <v>3079</v>
      </c>
      <c r="B1141" s="23">
        <v>36481.0</v>
      </c>
      <c r="C1141" s="23">
        <v>36257.0</v>
      </c>
      <c r="D1141" s="25">
        <v>-224.0</v>
      </c>
      <c r="E1141" s="33"/>
    </row>
    <row r="1142" ht="15.75" hidden="1" customHeight="1">
      <c r="A1142" s="28" t="s">
        <v>3080</v>
      </c>
      <c r="B1142" s="23">
        <v>32342.0</v>
      </c>
      <c r="C1142" s="7">
        <v>32342.0</v>
      </c>
      <c r="D1142" s="25">
        <v>0.0</v>
      </c>
      <c r="E1142" s="33"/>
    </row>
    <row r="1143" ht="15.75" hidden="1" customHeight="1">
      <c r="A1143" s="28" t="s">
        <v>3081</v>
      </c>
      <c r="B1143" s="23">
        <v>40260.0</v>
      </c>
      <c r="C1143" s="7">
        <v>39808.0</v>
      </c>
      <c r="D1143" s="25">
        <v>-452.0</v>
      </c>
      <c r="E1143" s="33"/>
    </row>
    <row r="1144" ht="15.75" hidden="1" customHeight="1">
      <c r="A1144" s="28" t="s">
        <v>3082</v>
      </c>
      <c r="B1144" s="23">
        <v>34131.0</v>
      </c>
      <c r="C1144" s="7">
        <v>34131.0</v>
      </c>
      <c r="D1144" s="25">
        <v>0.0</v>
      </c>
      <c r="E1144" s="33"/>
    </row>
    <row r="1145" ht="15.75" hidden="1" customHeight="1">
      <c r="A1145" s="28" t="s">
        <v>3084</v>
      </c>
      <c r="B1145" s="23">
        <v>0.0</v>
      </c>
      <c r="C1145" s="7">
        <v>0.0</v>
      </c>
      <c r="D1145" s="25">
        <v>0.0</v>
      </c>
      <c r="E1145" s="33"/>
    </row>
    <row r="1146" ht="15.75" hidden="1" customHeight="1">
      <c r="A1146" s="28" t="s">
        <v>3085</v>
      </c>
      <c r="B1146" s="23">
        <v>9922.0</v>
      </c>
      <c r="C1146" s="7">
        <v>9922.0</v>
      </c>
      <c r="D1146" s="25">
        <v>0.0</v>
      </c>
      <c r="E1146" s="33"/>
    </row>
    <row r="1147" ht="15.75" hidden="1" customHeight="1">
      <c r="A1147" s="29" t="s">
        <v>3086</v>
      </c>
      <c r="B1147" s="23">
        <v>178591.0</v>
      </c>
      <c r="C1147" s="7">
        <v>177441.0</v>
      </c>
      <c r="D1147" s="25">
        <v>-1150.0</v>
      </c>
      <c r="E1147" s="33"/>
    </row>
    <row r="1148" ht="15.75" hidden="1" customHeight="1">
      <c r="A1148" s="30" t="s">
        <v>3087</v>
      </c>
      <c r="B1148" s="34">
        <v>0.0</v>
      </c>
      <c r="C1148" s="35">
        <v>8.0</v>
      </c>
      <c r="D1148" s="49">
        <v>8.0</v>
      </c>
      <c r="E1148" s="37"/>
    </row>
    <row r="1149" ht="15.75" hidden="1" customHeight="1"/>
    <row r="1150" ht="15.75" hidden="1" customHeight="1"/>
    <row r="1151" ht="15.75" hidden="1" customHeight="1">
      <c r="A1151" s="3" t="s">
        <v>3890</v>
      </c>
      <c r="B1151" s="4"/>
      <c r="C1151" s="4"/>
      <c r="D1151" s="4"/>
      <c r="E1151" s="5"/>
    </row>
    <row r="1152" ht="15.75" hidden="1" customHeight="1">
      <c r="A1152" s="8"/>
      <c r="B1152" s="9"/>
      <c r="C1152" s="9"/>
      <c r="D1152" s="9"/>
      <c r="E1152" s="10"/>
    </row>
    <row r="1153" ht="15.75" hidden="1" customHeight="1">
      <c r="A1153" s="3" t="s">
        <v>3061</v>
      </c>
      <c r="B1153" s="4"/>
      <c r="C1153" s="4"/>
      <c r="D1153" s="4"/>
      <c r="E1153" s="5"/>
    </row>
    <row r="1154" ht="15.75" hidden="1" customHeight="1">
      <c r="A1154" s="8"/>
      <c r="B1154" s="9"/>
      <c r="C1154" s="9"/>
      <c r="D1154" s="9"/>
      <c r="E1154" s="10"/>
    </row>
    <row r="1155" ht="15.75" hidden="1" customHeight="1">
      <c r="A1155" s="11">
        <v>45754.0</v>
      </c>
      <c r="B1155" s="4"/>
      <c r="C1155" s="12" t="s">
        <v>3062</v>
      </c>
      <c r="D1155" s="13">
        <v>45760.0</v>
      </c>
      <c r="E1155" s="5"/>
    </row>
    <row r="1156" ht="15.75" hidden="1" customHeight="1">
      <c r="A1156" s="8"/>
      <c r="B1156" s="9"/>
      <c r="C1156" s="14"/>
      <c r="D1156" s="9"/>
      <c r="E1156" s="10"/>
    </row>
    <row r="1157" ht="15.75" hidden="1" customHeight="1">
      <c r="A1157" s="44" t="s">
        <v>3898</v>
      </c>
      <c r="B1157" s="5"/>
      <c r="C1157" s="14"/>
      <c r="D1157" s="45" t="s">
        <v>3899</v>
      </c>
      <c r="E1157" s="5"/>
    </row>
    <row r="1158" ht="15.75" hidden="1" customHeight="1">
      <c r="A1158" s="8"/>
      <c r="B1158" s="10"/>
      <c r="C1158" s="14"/>
      <c r="D1158" s="9"/>
      <c r="E1158" s="10"/>
    </row>
    <row r="1159" ht="15.75" hidden="1" customHeight="1">
      <c r="A1159" s="17" t="s">
        <v>3063</v>
      </c>
      <c r="B1159" s="4"/>
      <c r="C1159" s="4"/>
      <c r="D1159" s="4"/>
      <c r="E1159" s="5"/>
    </row>
    <row r="1160" ht="15.75" hidden="1" customHeight="1">
      <c r="A1160" s="18" t="s">
        <v>3064</v>
      </c>
      <c r="B1160" s="19" t="s">
        <v>3065</v>
      </c>
      <c r="C1160" s="20" t="s">
        <v>3066</v>
      </c>
      <c r="D1160" s="19" t="s">
        <v>3067</v>
      </c>
      <c r="E1160" s="21" t="s">
        <v>13</v>
      </c>
    </row>
    <row r="1161" ht="15.75" hidden="1" customHeight="1">
      <c r="A1161" s="22" t="s">
        <v>3068</v>
      </c>
      <c r="B1161" s="23">
        <v>21474.0</v>
      </c>
      <c r="C1161" s="24">
        <v>21475.0</v>
      </c>
      <c r="D1161" s="25">
        <v>1.0</v>
      </c>
      <c r="E1161" s="26"/>
    </row>
    <row r="1162" ht="15.75" hidden="1" customHeight="1">
      <c r="A1162" s="22" t="s">
        <v>3069</v>
      </c>
      <c r="B1162" s="23">
        <v>12328.0</v>
      </c>
      <c r="C1162" s="24">
        <v>12328.0</v>
      </c>
      <c r="D1162" s="25">
        <v>0.0</v>
      </c>
      <c r="E1162" s="33"/>
    </row>
    <row r="1163" ht="15.75" hidden="1" customHeight="1">
      <c r="A1163" s="22" t="s">
        <v>3070</v>
      </c>
      <c r="B1163" s="23">
        <v>720.0</v>
      </c>
      <c r="C1163" s="24">
        <v>720.0</v>
      </c>
      <c r="D1163" s="25">
        <v>0.0</v>
      </c>
      <c r="E1163" s="33"/>
    </row>
    <row r="1164" ht="15.75" hidden="1" customHeight="1">
      <c r="A1164" s="22" t="s">
        <v>3072</v>
      </c>
      <c r="B1164" s="23">
        <v>500.0</v>
      </c>
      <c r="C1164" s="24">
        <v>501.0</v>
      </c>
      <c r="D1164" s="25">
        <v>1.0</v>
      </c>
      <c r="E1164" s="33"/>
    </row>
    <row r="1165" ht="15.75" hidden="1" customHeight="1">
      <c r="A1165" s="27" t="s">
        <v>3074</v>
      </c>
      <c r="B1165" s="23">
        <v>0.0</v>
      </c>
      <c r="C1165" s="24"/>
      <c r="D1165" s="25">
        <v>0.0</v>
      </c>
      <c r="E1165" s="33"/>
    </row>
    <row r="1166" ht="15.75" hidden="1" customHeight="1">
      <c r="A1166" s="27" t="s">
        <v>3075</v>
      </c>
      <c r="B1166" s="23">
        <v>0.0</v>
      </c>
      <c r="C1166" s="24"/>
      <c r="D1166" s="25">
        <v>0.0</v>
      </c>
      <c r="E1166" s="33"/>
    </row>
    <row r="1167" ht="15.75" hidden="1" customHeight="1">
      <c r="A1167" s="27" t="s">
        <v>3077</v>
      </c>
      <c r="B1167" s="23">
        <v>1000.0</v>
      </c>
      <c r="C1167" s="24">
        <v>1000.0</v>
      </c>
      <c r="D1167" s="25">
        <v>0.0</v>
      </c>
      <c r="E1167" s="26" t="s">
        <v>7291</v>
      </c>
    </row>
    <row r="1168" ht="15.75" hidden="1" customHeight="1">
      <c r="A1168" s="27" t="s">
        <v>3078</v>
      </c>
      <c r="B1168" s="23">
        <v>2800.0</v>
      </c>
      <c r="C1168" s="24">
        <v>2800.0</v>
      </c>
      <c r="D1168" s="25">
        <v>0.0</v>
      </c>
      <c r="E1168" s="33"/>
    </row>
    <row r="1169" ht="15.75" hidden="1" customHeight="1">
      <c r="A1169" s="28" t="s">
        <v>3079</v>
      </c>
      <c r="B1169" s="23">
        <v>46321.0</v>
      </c>
      <c r="C1169" s="23">
        <v>46321.0</v>
      </c>
      <c r="D1169" s="25">
        <v>0.0</v>
      </c>
      <c r="E1169" s="33"/>
    </row>
    <row r="1170" ht="15.75" hidden="1" customHeight="1">
      <c r="A1170" s="28" t="s">
        <v>3080</v>
      </c>
      <c r="B1170" s="23">
        <v>31142.0</v>
      </c>
      <c r="C1170" s="7">
        <v>31142.0</v>
      </c>
      <c r="D1170" s="25">
        <v>0.0</v>
      </c>
      <c r="E1170" s="33"/>
    </row>
    <row r="1171" ht="15.75" hidden="1" customHeight="1">
      <c r="A1171" s="28" t="s">
        <v>3081</v>
      </c>
      <c r="B1171" s="23">
        <v>51905.0</v>
      </c>
      <c r="C1171" s="7">
        <v>51641.0</v>
      </c>
      <c r="D1171" s="25">
        <v>-264.0</v>
      </c>
      <c r="E1171" s="33"/>
    </row>
    <row r="1172" ht="15.75" hidden="1" customHeight="1">
      <c r="A1172" s="28" t="s">
        <v>3082</v>
      </c>
      <c r="B1172" s="23">
        <v>32084.0</v>
      </c>
      <c r="C1172" s="7">
        <v>32084.0</v>
      </c>
      <c r="D1172" s="25">
        <v>0.0</v>
      </c>
      <c r="E1172" s="33"/>
    </row>
    <row r="1173" ht="15.75" hidden="1" customHeight="1">
      <c r="A1173" s="28" t="s">
        <v>3084</v>
      </c>
      <c r="B1173" s="23">
        <v>374.0</v>
      </c>
      <c r="C1173" s="7">
        <v>374.0</v>
      </c>
      <c r="D1173" s="25">
        <v>0.0</v>
      </c>
      <c r="E1173" s="33"/>
    </row>
    <row r="1174" ht="15.75" hidden="1" customHeight="1">
      <c r="A1174" s="28" t="s">
        <v>3085</v>
      </c>
      <c r="B1174" s="23">
        <v>5562.0</v>
      </c>
      <c r="C1174" s="7">
        <v>5562.0</v>
      </c>
      <c r="D1174" s="25">
        <v>0.0</v>
      </c>
      <c r="E1174" s="33"/>
    </row>
    <row r="1175" ht="15.75" hidden="1" customHeight="1">
      <c r="A1175" s="29" t="s">
        <v>3086</v>
      </c>
      <c r="B1175" s="23">
        <v>200647.2</v>
      </c>
      <c r="C1175" s="7">
        <v>200383.2</v>
      </c>
      <c r="D1175" s="25">
        <v>-264.0</v>
      </c>
      <c r="E1175" s="33"/>
    </row>
    <row r="1176" ht="15.75" hidden="1" customHeight="1">
      <c r="A1176" s="30" t="s">
        <v>3087</v>
      </c>
      <c r="B1176" s="34">
        <v>0.7999999999992724</v>
      </c>
      <c r="C1176" s="35">
        <v>2.7999999999883585</v>
      </c>
      <c r="D1176" s="49">
        <v>1.999999999989086</v>
      </c>
      <c r="E1176" s="37"/>
    </row>
    <row r="1177" ht="15.75" hidden="1" customHeight="1"/>
    <row r="1178" ht="15.75" hidden="1" customHeight="1"/>
    <row r="1179" ht="15.75" hidden="1" customHeight="1">
      <c r="A1179" s="3" t="s">
        <v>3890</v>
      </c>
      <c r="B1179" s="4"/>
      <c r="C1179" s="4"/>
      <c r="D1179" s="4"/>
      <c r="E1179" s="5"/>
    </row>
    <row r="1180" ht="15.75" hidden="1" customHeight="1">
      <c r="A1180" s="8"/>
      <c r="B1180" s="9"/>
      <c r="C1180" s="9"/>
      <c r="D1180" s="9"/>
      <c r="E1180" s="10"/>
    </row>
    <row r="1181" ht="15.75" hidden="1" customHeight="1">
      <c r="A1181" s="3" t="s">
        <v>3061</v>
      </c>
      <c r="B1181" s="4"/>
      <c r="C1181" s="4"/>
      <c r="D1181" s="4"/>
      <c r="E1181" s="5"/>
    </row>
    <row r="1182" ht="15.75" hidden="1" customHeight="1">
      <c r="A1182" s="8"/>
      <c r="B1182" s="9"/>
      <c r="C1182" s="9"/>
      <c r="D1182" s="9"/>
      <c r="E1182" s="10"/>
    </row>
    <row r="1183" ht="15.75" hidden="1" customHeight="1">
      <c r="A1183" s="11">
        <v>45761.0</v>
      </c>
      <c r="B1183" s="4"/>
      <c r="C1183" s="12" t="s">
        <v>3062</v>
      </c>
      <c r="D1183" s="13">
        <v>45767.0</v>
      </c>
      <c r="E1183" s="5"/>
    </row>
    <row r="1184" ht="15.75" hidden="1" customHeight="1">
      <c r="A1184" s="8"/>
      <c r="B1184" s="9"/>
      <c r="C1184" s="14"/>
      <c r="D1184" s="9"/>
      <c r="E1184" s="10"/>
    </row>
    <row r="1185" ht="15.75" hidden="1" customHeight="1">
      <c r="A1185" s="44" t="s">
        <v>3898</v>
      </c>
      <c r="B1185" s="5"/>
      <c r="C1185" s="14"/>
      <c r="D1185" s="45" t="s">
        <v>3899</v>
      </c>
      <c r="E1185" s="5"/>
    </row>
    <row r="1186" ht="15.75" hidden="1" customHeight="1">
      <c r="A1186" s="8"/>
      <c r="B1186" s="10"/>
      <c r="C1186" s="14"/>
      <c r="D1186" s="9"/>
      <c r="E1186" s="10"/>
    </row>
    <row r="1187" ht="15.75" hidden="1" customHeight="1">
      <c r="A1187" s="17" t="s">
        <v>3063</v>
      </c>
      <c r="B1187" s="4"/>
      <c r="C1187" s="4"/>
      <c r="D1187" s="4"/>
      <c r="E1187" s="5"/>
    </row>
    <row r="1188" ht="15.75" hidden="1" customHeight="1">
      <c r="A1188" s="18" t="s">
        <v>3064</v>
      </c>
      <c r="B1188" s="19" t="s">
        <v>3065</v>
      </c>
      <c r="C1188" s="20" t="s">
        <v>3066</v>
      </c>
      <c r="D1188" s="19" t="s">
        <v>3067</v>
      </c>
      <c r="E1188" s="21" t="s">
        <v>13</v>
      </c>
    </row>
    <row r="1189" ht="15.75" hidden="1" customHeight="1">
      <c r="A1189" s="22" t="s">
        <v>3068</v>
      </c>
      <c r="B1189" s="23">
        <v>21181.0</v>
      </c>
      <c r="C1189" s="24">
        <v>21181.0</v>
      </c>
      <c r="D1189" s="25">
        <v>0.0</v>
      </c>
      <c r="E1189" s="26"/>
    </row>
    <row r="1190" ht="15.75" hidden="1" customHeight="1">
      <c r="A1190" s="22" t="s">
        <v>3069</v>
      </c>
      <c r="B1190" s="23">
        <v>7719.0</v>
      </c>
      <c r="C1190" s="24">
        <v>7719.0</v>
      </c>
      <c r="D1190" s="25">
        <v>0.0</v>
      </c>
      <c r="E1190" s="33"/>
    </row>
    <row r="1191" ht="15.75" hidden="1" customHeight="1">
      <c r="A1191" s="22" t="s">
        <v>3070</v>
      </c>
      <c r="B1191" s="23">
        <v>360.0</v>
      </c>
      <c r="C1191" s="24">
        <v>360.0</v>
      </c>
      <c r="D1191" s="25">
        <v>0.0</v>
      </c>
      <c r="E1191" s="33"/>
    </row>
    <row r="1192" ht="15.75" hidden="1" customHeight="1">
      <c r="A1192" s="22" t="s">
        <v>3072</v>
      </c>
      <c r="B1192" s="23">
        <v>0.0</v>
      </c>
      <c r="C1192" s="24"/>
      <c r="D1192" s="25">
        <v>0.0</v>
      </c>
      <c r="E1192" s="33"/>
    </row>
    <row r="1193" ht="15.75" hidden="1" customHeight="1">
      <c r="A1193" s="27" t="s">
        <v>3074</v>
      </c>
      <c r="B1193" s="23">
        <v>0.0</v>
      </c>
      <c r="C1193" s="24"/>
      <c r="D1193" s="25">
        <v>0.0</v>
      </c>
      <c r="E1193" s="33"/>
    </row>
    <row r="1194" ht="15.75" hidden="1" customHeight="1">
      <c r="A1194" s="27" t="s">
        <v>3075</v>
      </c>
      <c r="B1194" s="23">
        <v>0.0</v>
      </c>
      <c r="C1194" s="24"/>
      <c r="D1194" s="25">
        <v>0.0</v>
      </c>
      <c r="E1194" s="33"/>
    </row>
    <row r="1195" ht="15.75" hidden="1" customHeight="1">
      <c r="A1195" s="27" t="s">
        <v>3077</v>
      </c>
      <c r="B1195" s="23">
        <v>2790.0</v>
      </c>
      <c r="C1195" s="24">
        <v>2790.0</v>
      </c>
      <c r="D1195" s="25">
        <v>0.0</v>
      </c>
      <c r="E1195" s="26" t="s">
        <v>7292</v>
      </c>
    </row>
    <row r="1196" ht="15.75" hidden="1" customHeight="1">
      <c r="A1196" s="27" t="s">
        <v>3078</v>
      </c>
      <c r="B1196" s="23">
        <v>1640.0</v>
      </c>
      <c r="C1196" s="24">
        <v>1640.0</v>
      </c>
      <c r="D1196" s="25">
        <v>0.0</v>
      </c>
      <c r="E1196" s="33"/>
    </row>
    <row r="1197" ht="15.75" hidden="1" customHeight="1">
      <c r="A1197" s="28" t="s">
        <v>3079</v>
      </c>
      <c r="B1197" s="23">
        <v>44716.0</v>
      </c>
      <c r="C1197" s="23">
        <v>44716.0</v>
      </c>
      <c r="D1197" s="25">
        <v>0.0</v>
      </c>
      <c r="E1197" s="33"/>
    </row>
    <row r="1198" ht="15.75" hidden="1" customHeight="1">
      <c r="A1198" s="28" t="s">
        <v>3080</v>
      </c>
      <c r="B1198" s="23">
        <v>32846.0</v>
      </c>
      <c r="C1198" s="7">
        <v>32846.0</v>
      </c>
      <c r="D1198" s="25">
        <v>0.0</v>
      </c>
      <c r="E1198" s="33"/>
    </row>
    <row r="1199" ht="15.75" hidden="1" customHeight="1">
      <c r="A1199" s="28" t="s">
        <v>3081</v>
      </c>
      <c r="B1199" s="23">
        <v>40051.0</v>
      </c>
      <c r="C1199" s="7">
        <v>38930.0</v>
      </c>
      <c r="D1199" s="25">
        <v>-1121.0</v>
      </c>
      <c r="E1199" s="33"/>
    </row>
    <row r="1200" ht="15.75" hidden="1" customHeight="1">
      <c r="A1200" s="28" t="s">
        <v>3082</v>
      </c>
      <c r="B1200" s="23">
        <v>28364.0</v>
      </c>
      <c r="C1200" s="7">
        <v>28731.0</v>
      </c>
      <c r="D1200" s="25">
        <v>367.0</v>
      </c>
      <c r="E1200" s="33"/>
    </row>
    <row r="1201" ht="15.75" hidden="1" customHeight="1">
      <c r="A1201" s="28" t="s">
        <v>3084</v>
      </c>
      <c r="B1201" s="23">
        <v>987.0</v>
      </c>
      <c r="C1201" s="7">
        <v>987.0</v>
      </c>
      <c r="D1201" s="25">
        <v>0.0</v>
      </c>
      <c r="E1201" s="33"/>
    </row>
    <row r="1202" ht="15.75" hidden="1" customHeight="1">
      <c r="A1202" s="28" t="s">
        <v>3085</v>
      </c>
      <c r="B1202" s="23">
        <v>11279.0</v>
      </c>
      <c r="C1202" s="7">
        <v>11279.0</v>
      </c>
      <c r="D1202" s="25">
        <v>0.0</v>
      </c>
      <c r="E1202" s="33"/>
    </row>
    <row r="1203" ht="15.75" hidden="1" customHeight="1">
      <c r="A1203" s="29" t="s">
        <v>3086</v>
      </c>
      <c r="B1203" s="23">
        <v>180653.0</v>
      </c>
      <c r="C1203" s="7">
        <v>179899.0</v>
      </c>
      <c r="D1203" s="25">
        <v>-754.0</v>
      </c>
      <c r="E1203" s="33"/>
    </row>
    <row r="1204" ht="15.75" hidden="1" customHeight="1">
      <c r="A1204" s="30" t="s">
        <v>3087</v>
      </c>
      <c r="B1204" s="34">
        <v>1.0</v>
      </c>
      <c r="C1204" s="35">
        <v>1.0</v>
      </c>
      <c r="D1204" s="49">
        <v>0.0</v>
      </c>
      <c r="E1204" s="37"/>
    </row>
    <row r="1205" ht="15.75" hidden="1" customHeight="1"/>
    <row r="1206" ht="15.75" hidden="1" customHeight="1"/>
    <row r="1207" ht="15.75" hidden="1" customHeight="1">
      <c r="A1207" s="3" t="s">
        <v>3890</v>
      </c>
      <c r="B1207" s="4"/>
      <c r="C1207" s="4"/>
      <c r="D1207" s="4"/>
      <c r="E1207" s="5"/>
    </row>
    <row r="1208" ht="15.75" hidden="1" customHeight="1">
      <c r="A1208" s="8"/>
      <c r="B1208" s="9"/>
      <c r="C1208" s="9"/>
      <c r="D1208" s="9"/>
      <c r="E1208" s="10"/>
    </row>
    <row r="1209" ht="15.75" hidden="1" customHeight="1">
      <c r="A1209" s="3" t="s">
        <v>3061</v>
      </c>
      <c r="B1209" s="4"/>
      <c r="C1209" s="4"/>
      <c r="D1209" s="4"/>
      <c r="E1209" s="5"/>
    </row>
    <row r="1210" ht="15.75" hidden="1" customHeight="1">
      <c r="A1210" s="8"/>
      <c r="B1210" s="9"/>
      <c r="C1210" s="9"/>
      <c r="D1210" s="9"/>
      <c r="E1210" s="10"/>
    </row>
    <row r="1211" ht="15.75" hidden="1" customHeight="1">
      <c r="A1211" s="11">
        <v>45768.0</v>
      </c>
      <c r="B1211" s="4"/>
      <c r="C1211" s="12" t="s">
        <v>3062</v>
      </c>
      <c r="D1211" s="13">
        <v>45774.0</v>
      </c>
      <c r="E1211" s="5"/>
    </row>
    <row r="1212" ht="15.75" hidden="1" customHeight="1">
      <c r="A1212" s="8"/>
      <c r="B1212" s="9"/>
      <c r="C1212" s="14"/>
      <c r="D1212" s="9"/>
      <c r="E1212" s="10"/>
    </row>
    <row r="1213" ht="15.75" hidden="1" customHeight="1">
      <c r="A1213" s="44" t="s">
        <v>3898</v>
      </c>
      <c r="B1213" s="5"/>
      <c r="C1213" s="14"/>
      <c r="D1213" s="45" t="s">
        <v>3899</v>
      </c>
      <c r="E1213" s="5"/>
    </row>
    <row r="1214" ht="15.75" hidden="1" customHeight="1">
      <c r="A1214" s="8"/>
      <c r="B1214" s="10"/>
      <c r="C1214" s="14"/>
      <c r="D1214" s="9"/>
      <c r="E1214" s="10"/>
    </row>
    <row r="1215" ht="15.75" hidden="1" customHeight="1">
      <c r="A1215" s="17" t="s">
        <v>3063</v>
      </c>
      <c r="B1215" s="4"/>
      <c r="C1215" s="4"/>
      <c r="D1215" s="4"/>
      <c r="E1215" s="5"/>
    </row>
    <row r="1216" ht="15.75" hidden="1" customHeight="1">
      <c r="A1216" s="18" t="s">
        <v>3064</v>
      </c>
      <c r="B1216" s="19" t="s">
        <v>3065</v>
      </c>
      <c r="C1216" s="20" t="s">
        <v>3066</v>
      </c>
      <c r="D1216" s="19" t="s">
        <v>3067</v>
      </c>
      <c r="E1216" s="21" t="s">
        <v>13</v>
      </c>
    </row>
    <row r="1217" ht="15.75" hidden="1" customHeight="1">
      <c r="A1217" s="22" t="s">
        <v>3068</v>
      </c>
      <c r="B1217" s="23">
        <v>25868.0</v>
      </c>
      <c r="C1217" s="24">
        <v>25870.0</v>
      </c>
      <c r="D1217" s="25">
        <v>2.0</v>
      </c>
      <c r="E1217" s="26"/>
    </row>
    <row r="1218" ht="15.75" hidden="1" customHeight="1">
      <c r="A1218" s="22" t="s">
        <v>3069</v>
      </c>
      <c r="B1218" s="23">
        <v>9208.0</v>
      </c>
      <c r="C1218" s="24">
        <v>9208.0</v>
      </c>
      <c r="D1218" s="25">
        <v>0.0</v>
      </c>
      <c r="E1218" s="33"/>
    </row>
    <row r="1219" ht="15.75" hidden="1" customHeight="1">
      <c r="A1219" s="22" t="s">
        <v>3070</v>
      </c>
      <c r="B1219" s="23">
        <v>0.0</v>
      </c>
      <c r="C1219" s="24"/>
      <c r="D1219" s="25">
        <v>0.0</v>
      </c>
      <c r="E1219" s="33"/>
    </row>
    <row r="1220" ht="15.75" hidden="1" customHeight="1">
      <c r="A1220" s="22" t="s">
        <v>3072</v>
      </c>
      <c r="B1220" s="23">
        <v>501.0</v>
      </c>
      <c r="C1220" s="24">
        <v>501.0</v>
      </c>
      <c r="D1220" s="25">
        <v>0.0</v>
      </c>
      <c r="E1220" s="33"/>
    </row>
    <row r="1221" ht="15.75" hidden="1" customHeight="1">
      <c r="A1221" s="27" t="s">
        <v>3074</v>
      </c>
      <c r="B1221" s="23">
        <v>0.0</v>
      </c>
      <c r="C1221" s="24"/>
      <c r="D1221" s="25">
        <v>0.0</v>
      </c>
      <c r="E1221" s="33"/>
    </row>
    <row r="1222" ht="15.75" hidden="1" customHeight="1">
      <c r="A1222" s="27" t="s">
        <v>3075</v>
      </c>
      <c r="B1222" s="23">
        <v>0.0</v>
      </c>
      <c r="C1222" s="24"/>
      <c r="D1222" s="25">
        <v>0.0</v>
      </c>
      <c r="E1222" s="33"/>
    </row>
    <row r="1223" ht="15.75" hidden="1" customHeight="1">
      <c r="A1223" s="27" t="s">
        <v>3077</v>
      </c>
      <c r="B1223" s="23">
        <v>4050.0</v>
      </c>
      <c r="C1223" s="24">
        <v>4050.0</v>
      </c>
      <c r="D1223" s="25">
        <v>0.0</v>
      </c>
      <c r="E1223" s="26" t="s">
        <v>7293</v>
      </c>
    </row>
    <row r="1224" ht="15.75" hidden="1" customHeight="1">
      <c r="A1224" s="27" t="s">
        <v>3078</v>
      </c>
      <c r="B1224" s="23">
        <v>3040.0</v>
      </c>
      <c r="C1224" s="24">
        <v>3040.0</v>
      </c>
      <c r="D1224" s="25">
        <v>0.0</v>
      </c>
      <c r="E1224" s="33"/>
    </row>
    <row r="1225" ht="15.75" hidden="1" customHeight="1">
      <c r="A1225" s="28" t="s">
        <v>3079</v>
      </c>
      <c r="B1225" s="23">
        <v>49686.25</v>
      </c>
      <c r="C1225" s="23">
        <v>49686.25000000003</v>
      </c>
      <c r="D1225" s="25">
        <v>2.9103830456733704E-11</v>
      </c>
      <c r="E1225" s="33"/>
    </row>
    <row r="1226" ht="15.75" hidden="1" customHeight="1">
      <c r="A1226" s="28" t="s">
        <v>3080</v>
      </c>
      <c r="B1226" s="23">
        <v>28903.0</v>
      </c>
      <c r="C1226" s="7">
        <v>28903.0</v>
      </c>
      <c r="D1226" s="25">
        <v>0.0</v>
      </c>
      <c r="E1226" s="33"/>
    </row>
    <row r="1227" ht="15.75" hidden="1" customHeight="1">
      <c r="A1227" s="28" t="s">
        <v>3081</v>
      </c>
      <c r="B1227" s="23">
        <v>52338.0</v>
      </c>
      <c r="C1227" s="7">
        <v>52338.0</v>
      </c>
      <c r="D1227" s="25">
        <v>0.0</v>
      </c>
      <c r="E1227" s="33"/>
    </row>
    <row r="1228" ht="15.75" hidden="1" customHeight="1">
      <c r="A1228" s="28" t="s">
        <v>3082</v>
      </c>
      <c r="B1228" s="23">
        <v>45543.0</v>
      </c>
      <c r="C1228" s="7">
        <v>45543.0</v>
      </c>
      <c r="D1228" s="25">
        <v>0.0</v>
      </c>
      <c r="E1228" s="33"/>
    </row>
    <row r="1229" ht="15.75" hidden="1" customHeight="1">
      <c r="A1229" s="28" t="s">
        <v>3084</v>
      </c>
      <c r="B1229" s="23">
        <v>751.0</v>
      </c>
      <c r="C1229" s="7">
        <v>751.0</v>
      </c>
      <c r="D1229" s="25">
        <v>0.0</v>
      </c>
      <c r="E1229" s="33"/>
    </row>
    <row r="1230" ht="15.75" hidden="1" customHeight="1">
      <c r="A1230" s="28" t="s">
        <v>3085</v>
      </c>
      <c r="B1230" s="23">
        <v>11224.0</v>
      </c>
      <c r="C1230" s="7">
        <v>11224.0</v>
      </c>
      <c r="D1230" s="25">
        <v>0.0</v>
      </c>
      <c r="E1230" s="33"/>
    </row>
    <row r="1231" ht="15.75" hidden="1" customHeight="1">
      <c r="A1231" s="29" t="s">
        <v>3086</v>
      </c>
      <c r="B1231" s="23">
        <v>219888.25</v>
      </c>
      <c r="C1231" s="7">
        <v>219888.2499999999</v>
      </c>
      <c r="D1231" s="25">
        <v>-8.731149137020111E-11</v>
      </c>
      <c r="E1231" s="33"/>
    </row>
    <row r="1232" ht="15.75" hidden="1" customHeight="1">
      <c r="A1232" s="30" t="s">
        <v>3087</v>
      </c>
      <c r="B1232" s="34">
        <v>-2.9103830456733704E-11</v>
      </c>
      <c r="C1232" s="35">
        <v>2.0000000001164153</v>
      </c>
      <c r="D1232" s="49">
        <v>2.000000000145519</v>
      </c>
      <c r="E1232" s="37"/>
    </row>
    <row r="1233" ht="15.75" hidden="1" customHeight="1"/>
    <row r="1234" ht="15.75" hidden="1" customHeight="1"/>
    <row r="1235" ht="15.75" hidden="1" customHeight="1">
      <c r="A1235" s="3" t="s">
        <v>3890</v>
      </c>
      <c r="B1235" s="4"/>
      <c r="C1235" s="4"/>
      <c r="D1235" s="4"/>
      <c r="E1235" s="5"/>
    </row>
    <row r="1236" ht="15.75" hidden="1" customHeight="1">
      <c r="A1236" s="8"/>
      <c r="B1236" s="9"/>
      <c r="C1236" s="9"/>
      <c r="D1236" s="9"/>
      <c r="E1236" s="10"/>
    </row>
    <row r="1237" ht="15.75" hidden="1" customHeight="1">
      <c r="A1237" s="3" t="s">
        <v>3061</v>
      </c>
      <c r="B1237" s="4"/>
      <c r="C1237" s="4"/>
      <c r="D1237" s="4"/>
      <c r="E1237" s="5"/>
    </row>
    <row r="1238" ht="15.75" hidden="1" customHeight="1">
      <c r="A1238" s="8"/>
      <c r="B1238" s="9"/>
      <c r="C1238" s="9"/>
      <c r="D1238" s="9"/>
      <c r="E1238" s="10"/>
    </row>
    <row r="1239" ht="15.75" hidden="1" customHeight="1">
      <c r="A1239" s="11">
        <v>45775.0</v>
      </c>
      <c r="B1239" s="4"/>
      <c r="C1239" s="12" t="s">
        <v>3062</v>
      </c>
      <c r="D1239" s="13">
        <v>45777.0</v>
      </c>
      <c r="E1239" s="5"/>
    </row>
    <row r="1240" ht="15.75" hidden="1" customHeight="1">
      <c r="A1240" s="8"/>
      <c r="B1240" s="9"/>
      <c r="C1240" s="14"/>
      <c r="D1240" s="9"/>
      <c r="E1240" s="10"/>
    </row>
    <row r="1241" ht="15.75" hidden="1" customHeight="1">
      <c r="A1241" s="44" t="s">
        <v>3898</v>
      </c>
      <c r="B1241" s="5"/>
      <c r="C1241" s="14"/>
      <c r="D1241" s="45" t="s">
        <v>3901</v>
      </c>
      <c r="E1241" s="5"/>
    </row>
    <row r="1242" ht="15.75" hidden="1" customHeight="1">
      <c r="A1242" s="8"/>
      <c r="B1242" s="10"/>
      <c r="C1242" s="14"/>
      <c r="D1242" s="9"/>
      <c r="E1242" s="10"/>
    </row>
    <row r="1243" ht="15.75" hidden="1" customHeight="1">
      <c r="A1243" s="17" t="s">
        <v>3063</v>
      </c>
      <c r="B1243" s="4"/>
      <c r="C1243" s="4"/>
      <c r="D1243" s="4"/>
      <c r="E1243" s="5"/>
    </row>
    <row r="1244" ht="15.75" hidden="1" customHeight="1">
      <c r="A1244" s="18" t="s">
        <v>3064</v>
      </c>
      <c r="B1244" s="19" t="s">
        <v>3065</v>
      </c>
      <c r="C1244" s="20" t="s">
        <v>3066</v>
      </c>
      <c r="D1244" s="19" t="s">
        <v>3067</v>
      </c>
      <c r="E1244" s="21" t="s">
        <v>13</v>
      </c>
    </row>
    <row r="1245" ht="15.75" hidden="1" customHeight="1">
      <c r="A1245" s="22" t="s">
        <v>3068</v>
      </c>
      <c r="B1245" s="23">
        <v>10493.0</v>
      </c>
      <c r="C1245" s="24">
        <v>10493.0</v>
      </c>
      <c r="D1245" s="25">
        <v>0.0</v>
      </c>
      <c r="E1245" s="26"/>
    </row>
    <row r="1246" ht="15.75" hidden="1" customHeight="1">
      <c r="A1246" s="22" t="s">
        <v>3069</v>
      </c>
      <c r="B1246" s="23">
        <v>2223.0</v>
      </c>
      <c r="C1246" s="24">
        <v>2223.0</v>
      </c>
      <c r="D1246" s="25">
        <v>0.0</v>
      </c>
      <c r="E1246" s="33"/>
    </row>
    <row r="1247" ht="15.75" hidden="1" customHeight="1">
      <c r="A1247" s="22" t="s">
        <v>3070</v>
      </c>
      <c r="B1247" s="23">
        <v>0.0</v>
      </c>
      <c r="C1247" s="24"/>
      <c r="D1247" s="25">
        <v>0.0</v>
      </c>
      <c r="E1247" s="33"/>
    </row>
    <row r="1248" ht="15.75" hidden="1" customHeight="1">
      <c r="A1248" s="22" t="s">
        <v>3072</v>
      </c>
      <c r="B1248" s="23">
        <v>500.0</v>
      </c>
      <c r="C1248" s="24">
        <v>500.0</v>
      </c>
      <c r="D1248" s="25">
        <v>0.0</v>
      </c>
      <c r="E1248" s="33"/>
    </row>
    <row r="1249" ht="15.75" hidden="1" customHeight="1">
      <c r="A1249" s="27" t="s">
        <v>3074</v>
      </c>
      <c r="B1249" s="23">
        <v>0.0</v>
      </c>
      <c r="C1249" s="24"/>
      <c r="D1249" s="25">
        <v>0.0</v>
      </c>
      <c r="E1249" s="33"/>
    </row>
    <row r="1250" ht="15.75" hidden="1" customHeight="1">
      <c r="A1250" s="27" t="s">
        <v>3075</v>
      </c>
      <c r="B1250" s="23">
        <v>0.0</v>
      </c>
      <c r="C1250" s="24"/>
      <c r="D1250" s="25">
        <v>0.0</v>
      </c>
      <c r="E1250" s="33"/>
    </row>
    <row r="1251" ht="15.75" hidden="1" customHeight="1">
      <c r="A1251" s="27" t="s">
        <v>3077</v>
      </c>
      <c r="B1251" s="23">
        <v>0.0</v>
      </c>
      <c r="C1251" s="24"/>
      <c r="D1251" s="25">
        <v>0.0</v>
      </c>
      <c r="E1251" s="26"/>
    </row>
    <row r="1252" ht="15.75" hidden="1" customHeight="1">
      <c r="A1252" s="27" t="s">
        <v>3078</v>
      </c>
      <c r="B1252" s="23">
        <v>560.0</v>
      </c>
      <c r="C1252" s="24">
        <v>560.0</v>
      </c>
      <c r="D1252" s="25">
        <v>0.0</v>
      </c>
      <c r="E1252" s="33"/>
    </row>
    <row r="1253" ht="15.75" hidden="1" customHeight="1">
      <c r="A1253" s="28" t="s">
        <v>3079</v>
      </c>
      <c r="B1253" s="23">
        <v>18195.0</v>
      </c>
      <c r="C1253" s="23">
        <v>18195.0</v>
      </c>
      <c r="D1253" s="25">
        <v>0.0</v>
      </c>
      <c r="E1253" s="33"/>
    </row>
    <row r="1254" ht="15.75" hidden="1" customHeight="1">
      <c r="A1254" s="28" t="s">
        <v>3080</v>
      </c>
      <c r="B1254" s="23">
        <v>20500.0</v>
      </c>
      <c r="C1254" s="7">
        <v>20171.0</v>
      </c>
      <c r="D1254" s="25">
        <v>-329.0</v>
      </c>
      <c r="E1254" s="33"/>
    </row>
    <row r="1255" ht="15.75" hidden="1" customHeight="1">
      <c r="A1255" s="28" t="s">
        <v>3081</v>
      </c>
      <c r="B1255" s="23">
        <v>13703.0</v>
      </c>
      <c r="C1255" s="7">
        <v>13429.0</v>
      </c>
      <c r="D1255" s="25">
        <v>-274.0</v>
      </c>
      <c r="E1255" s="33"/>
    </row>
    <row r="1256" ht="15.75" hidden="1" customHeight="1">
      <c r="A1256" s="28" t="s">
        <v>3082</v>
      </c>
      <c r="B1256" s="23">
        <v>13464.0</v>
      </c>
      <c r="C1256" s="7">
        <v>13464.0</v>
      </c>
      <c r="D1256" s="25">
        <v>0.0</v>
      </c>
      <c r="E1256" s="33"/>
    </row>
    <row r="1257" ht="15.75" hidden="1" customHeight="1">
      <c r="A1257" s="28" t="s">
        <v>3084</v>
      </c>
      <c r="B1257" s="23">
        <v>309.0</v>
      </c>
      <c r="C1257" s="7">
        <v>309.0</v>
      </c>
      <c r="D1257" s="25">
        <v>0.0</v>
      </c>
      <c r="E1257" s="33"/>
    </row>
    <row r="1258" ht="15.75" hidden="1" customHeight="1">
      <c r="A1258" s="28" t="s">
        <v>3085</v>
      </c>
      <c r="B1258" s="23">
        <v>3998.0</v>
      </c>
      <c r="C1258" s="7">
        <v>3998.0</v>
      </c>
      <c r="D1258" s="25">
        <v>0.0</v>
      </c>
      <c r="E1258" s="33"/>
    </row>
    <row r="1259" ht="15.75" hidden="1" customHeight="1">
      <c r="A1259" s="29" t="s">
        <v>3086</v>
      </c>
      <c r="B1259" s="23">
        <v>79947.6</v>
      </c>
      <c r="C1259" s="7">
        <v>79344.6</v>
      </c>
      <c r="D1259" s="25">
        <v>-603.0</v>
      </c>
      <c r="E1259" s="33"/>
    </row>
    <row r="1260" ht="15.75" hidden="1" customHeight="1">
      <c r="A1260" s="30" t="s">
        <v>3087</v>
      </c>
      <c r="B1260" s="34">
        <v>-0.5999999999985448</v>
      </c>
      <c r="C1260" s="35">
        <v>-0.6000000000058208</v>
      </c>
      <c r="D1260" s="49">
        <v>-7.275957614183426E-12</v>
      </c>
      <c r="E1260" s="37"/>
    </row>
    <row r="1261" ht="15.75" hidden="1" customHeight="1"/>
    <row r="1262" ht="15.75" hidden="1" customHeight="1"/>
    <row r="1263" ht="15.75" hidden="1" customHeight="1">
      <c r="A1263" s="3" t="s">
        <v>3890</v>
      </c>
      <c r="B1263" s="4"/>
      <c r="C1263" s="4"/>
      <c r="D1263" s="4"/>
      <c r="E1263" s="5"/>
    </row>
    <row r="1264" ht="15.75" hidden="1" customHeight="1">
      <c r="A1264" s="8"/>
      <c r="B1264" s="9"/>
      <c r="C1264" s="9"/>
      <c r="D1264" s="9"/>
      <c r="E1264" s="10"/>
    </row>
    <row r="1265" ht="15.75" hidden="1" customHeight="1">
      <c r="A1265" s="3" t="s">
        <v>3061</v>
      </c>
      <c r="B1265" s="4"/>
      <c r="C1265" s="4"/>
      <c r="D1265" s="4"/>
      <c r="E1265" s="5"/>
    </row>
    <row r="1266" ht="15.75" hidden="1" customHeight="1">
      <c r="A1266" s="8"/>
      <c r="B1266" s="9"/>
      <c r="C1266" s="9"/>
      <c r="D1266" s="9"/>
      <c r="E1266" s="10"/>
    </row>
    <row r="1267" ht="15.75" hidden="1" customHeight="1">
      <c r="A1267" s="11">
        <v>45778.0</v>
      </c>
      <c r="B1267" s="4"/>
      <c r="C1267" s="12" t="s">
        <v>3062</v>
      </c>
      <c r="D1267" s="13">
        <v>45781.0</v>
      </c>
      <c r="E1267" s="5"/>
    </row>
    <row r="1268" ht="15.75" hidden="1" customHeight="1">
      <c r="A1268" s="8"/>
      <c r="B1268" s="9"/>
      <c r="C1268" s="14"/>
      <c r="D1268" s="9"/>
      <c r="E1268" s="10"/>
    </row>
    <row r="1269" ht="15.75" hidden="1" customHeight="1">
      <c r="A1269" s="44" t="s">
        <v>3913</v>
      </c>
      <c r="B1269" s="5"/>
      <c r="C1269" s="14"/>
      <c r="D1269" s="45" t="s">
        <v>3899</v>
      </c>
      <c r="E1269" s="5"/>
    </row>
    <row r="1270" ht="15.75" hidden="1" customHeight="1">
      <c r="A1270" s="8"/>
      <c r="B1270" s="10"/>
      <c r="C1270" s="14"/>
      <c r="D1270" s="9"/>
      <c r="E1270" s="10"/>
    </row>
    <row r="1271" ht="15.75" hidden="1" customHeight="1">
      <c r="A1271" s="17" t="s">
        <v>3063</v>
      </c>
      <c r="B1271" s="4"/>
      <c r="C1271" s="4"/>
      <c r="D1271" s="4"/>
      <c r="E1271" s="5"/>
    </row>
    <row r="1272" ht="15.75" hidden="1" customHeight="1">
      <c r="A1272" s="18" t="s">
        <v>3064</v>
      </c>
      <c r="B1272" s="19" t="s">
        <v>3065</v>
      </c>
      <c r="C1272" s="20" t="s">
        <v>3066</v>
      </c>
      <c r="D1272" s="19" t="s">
        <v>3067</v>
      </c>
      <c r="E1272" s="21" t="s">
        <v>13</v>
      </c>
    </row>
    <row r="1273" ht="15.75" hidden="1" customHeight="1">
      <c r="A1273" s="22" t="s">
        <v>3068</v>
      </c>
      <c r="B1273" s="23">
        <v>10369.0</v>
      </c>
      <c r="C1273" s="24">
        <v>10370.0</v>
      </c>
      <c r="D1273" s="25">
        <v>1.0</v>
      </c>
      <c r="E1273" s="26"/>
    </row>
    <row r="1274" ht="15.75" hidden="1" customHeight="1">
      <c r="A1274" s="22" t="s">
        <v>3069</v>
      </c>
      <c r="B1274" s="23">
        <v>8339.0</v>
      </c>
      <c r="C1274" s="24">
        <v>8339.0</v>
      </c>
      <c r="D1274" s="25">
        <v>0.0</v>
      </c>
      <c r="E1274" s="33"/>
    </row>
    <row r="1275" ht="15.75" hidden="1" customHeight="1">
      <c r="A1275" s="22" t="s">
        <v>3070</v>
      </c>
      <c r="B1275" s="23">
        <v>280.0</v>
      </c>
      <c r="C1275" s="24">
        <v>280.0</v>
      </c>
      <c r="D1275" s="25">
        <v>0.0</v>
      </c>
      <c r="E1275" s="33"/>
    </row>
    <row r="1276" ht="15.75" hidden="1" customHeight="1">
      <c r="A1276" s="22" t="s">
        <v>3072</v>
      </c>
      <c r="B1276" s="23">
        <v>500.0</v>
      </c>
      <c r="C1276" s="24">
        <v>500.0</v>
      </c>
      <c r="D1276" s="25">
        <v>0.0</v>
      </c>
      <c r="E1276" s="33"/>
    </row>
    <row r="1277" ht="15.75" hidden="1" customHeight="1">
      <c r="A1277" s="27" t="s">
        <v>3074</v>
      </c>
      <c r="B1277" s="23">
        <v>0.0</v>
      </c>
      <c r="C1277" s="24"/>
      <c r="D1277" s="25">
        <v>0.0</v>
      </c>
      <c r="E1277" s="33"/>
    </row>
    <row r="1278" ht="15.75" hidden="1" customHeight="1">
      <c r="A1278" s="27" t="s">
        <v>3075</v>
      </c>
      <c r="B1278" s="23">
        <v>0.0</v>
      </c>
      <c r="C1278" s="24"/>
      <c r="D1278" s="25">
        <v>0.0</v>
      </c>
      <c r="E1278" s="33"/>
    </row>
    <row r="1279" ht="15.75" hidden="1" customHeight="1">
      <c r="A1279" s="27" t="s">
        <v>3077</v>
      </c>
      <c r="B1279" s="23">
        <v>4747.0</v>
      </c>
      <c r="C1279" s="24">
        <v>4747.0</v>
      </c>
      <c r="D1279" s="25">
        <v>0.0</v>
      </c>
      <c r="E1279" s="26" t="s">
        <v>7294</v>
      </c>
    </row>
    <row r="1280" ht="15.75" hidden="1" customHeight="1">
      <c r="A1280" s="27" t="s">
        <v>3078</v>
      </c>
      <c r="B1280" s="23">
        <v>1960.0</v>
      </c>
      <c r="C1280" s="24">
        <v>1960.0</v>
      </c>
      <c r="D1280" s="25">
        <v>0.0</v>
      </c>
      <c r="E1280" s="33"/>
    </row>
    <row r="1281" ht="15.75" hidden="1" customHeight="1">
      <c r="A1281" s="28" t="s">
        <v>3079</v>
      </c>
      <c r="B1281" s="23">
        <v>28464.0</v>
      </c>
      <c r="C1281" s="23">
        <v>28464.0</v>
      </c>
      <c r="D1281" s="25">
        <v>0.0</v>
      </c>
      <c r="E1281" s="33"/>
    </row>
    <row r="1282" ht="15.75" hidden="1" customHeight="1">
      <c r="A1282" s="28" t="s">
        <v>3080</v>
      </c>
      <c r="B1282" s="23">
        <v>20801.0</v>
      </c>
      <c r="C1282" s="7">
        <v>20801.0</v>
      </c>
      <c r="D1282" s="25">
        <v>0.0</v>
      </c>
      <c r="E1282" s="33"/>
    </row>
    <row r="1283" ht="15.75" hidden="1" customHeight="1">
      <c r="A1283" s="28" t="s">
        <v>3081</v>
      </c>
      <c r="B1283" s="23">
        <v>32351.0</v>
      </c>
      <c r="C1283" s="7">
        <v>32351.0</v>
      </c>
      <c r="D1283" s="25">
        <v>0.0</v>
      </c>
      <c r="E1283" s="33"/>
    </row>
    <row r="1284" ht="15.75" hidden="1" customHeight="1">
      <c r="A1284" s="28" t="s">
        <v>3082</v>
      </c>
      <c r="B1284" s="23">
        <v>28381.0</v>
      </c>
      <c r="C1284" s="7">
        <v>28381.0</v>
      </c>
      <c r="D1284" s="25">
        <v>0.0</v>
      </c>
      <c r="E1284" s="33"/>
    </row>
    <row r="1285" ht="15.75" hidden="1" customHeight="1">
      <c r="A1285" s="28" t="s">
        <v>3084</v>
      </c>
      <c r="B1285" s="23">
        <v>0.0</v>
      </c>
      <c r="C1285" s="7">
        <v>0.0</v>
      </c>
      <c r="D1285" s="25">
        <v>0.0</v>
      </c>
      <c r="E1285" s="33"/>
    </row>
    <row r="1286" ht="15.75" hidden="1" customHeight="1">
      <c r="A1286" s="28" t="s">
        <v>3085</v>
      </c>
      <c r="B1286" s="23">
        <v>6492.0</v>
      </c>
      <c r="C1286" s="7">
        <v>6492.0</v>
      </c>
      <c r="D1286" s="25">
        <v>0.0</v>
      </c>
      <c r="E1286" s="33"/>
    </row>
    <row r="1287" ht="15.75" hidden="1" customHeight="1">
      <c r="A1287" s="29" t="s">
        <v>3086</v>
      </c>
      <c r="B1287" s="23">
        <v>136192.45</v>
      </c>
      <c r="C1287" s="7">
        <v>136302.45</v>
      </c>
      <c r="D1287" s="25">
        <v>110.0</v>
      </c>
      <c r="E1287" s="33"/>
    </row>
    <row r="1288" ht="15.75" hidden="1" customHeight="1">
      <c r="A1288" s="30" t="s">
        <v>3087</v>
      </c>
      <c r="B1288" s="34">
        <v>-0.4500000000007276</v>
      </c>
      <c r="C1288" s="35">
        <v>-109.45000000001164</v>
      </c>
      <c r="D1288" s="49">
        <v>-109.00000000001091</v>
      </c>
      <c r="E1288" s="37"/>
    </row>
    <row r="1289" ht="15.75" hidden="1" customHeight="1"/>
    <row r="1290" ht="15.75" hidden="1" customHeight="1"/>
    <row r="1291" ht="15.75" hidden="1" customHeight="1">
      <c r="A1291" s="3" t="s">
        <v>3890</v>
      </c>
      <c r="B1291" s="4"/>
      <c r="C1291" s="4"/>
      <c r="D1291" s="4"/>
      <c r="E1291" s="5"/>
    </row>
    <row r="1292" ht="15.75" hidden="1" customHeight="1">
      <c r="A1292" s="8"/>
      <c r="B1292" s="9"/>
      <c r="C1292" s="9"/>
      <c r="D1292" s="9"/>
      <c r="E1292" s="10"/>
    </row>
    <row r="1293" ht="15.75" hidden="1" customHeight="1">
      <c r="A1293" s="3" t="s">
        <v>3061</v>
      </c>
      <c r="B1293" s="4"/>
      <c r="C1293" s="4"/>
      <c r="D1293" s="4"/>
      <c r="E1293" s="5"/>
    </row>
    <row r="1294" ht="15.75" hidden="1" customHeight="1">
      <c r="A1294" s="8"/>
      <c r="B1294" s="9"/>
      <c r="C1294" s="9"/>
      <c r="D1294" s="9"/>
      <c r="E1294" s="10"/>
    </row>
    <row r="1295" ht="15.75" hidden="1" customHeight="1">
      <c r="A1295" s="11">
        <v>45782.0</v>
      </c>
      <c r="B1295" s="4"/>
      <c r="C1295" s="12" t="s">
        <v>3062</v>
      </c>
      <c r="D1295" s="13">
        <v>45788.0</v>
      </c>
      <c r="E1295" s="5"/>
    </row>
    <row r="1296" ht="15.75" hidden="1" customHeight="1">
      <c r="A1296" s="8"/>
      <c r="B1296" s="9"/>
      <c r="C1296" s="14"/>
      <c r="D1296" s="9"/>
      <c r="E1296" s="10"/>
    </row>
    <row r="1297" ht="15.75" hidden="1" customHeight="1">
      <c r="A1297" s="44" t="s">
        <v>3898</v>
      </c>
      <c r="B1297" s="5"/>
      <c r="C1297" s="14"/>
      <c r="D1297" s="45" t="s">
        <v>3899</v>
      </c>
      <c r="E1297" s="5"/>
    </row>
    <row r="1298" ht="15.75" hidden="1" customHeight="1">
      <c r="A1298" s="8"/>
      <c r="B1298" s="10"/>
      <c r="C1298" s="14"/>
      <c r="D1298" s="9"/>
      <c r="E1298" s="10"/>
    </row>
    <row r="1299" ht="15.75" hidden="1" customHeight="1">
      <c r="A1299" s="17" t="s">
        <v>3063</v>
      </c>
      <c r="B1299" s="4"/>
      <c r="C1299" s="4"/>
      <c r="D1299" s="4"/>
      <c r="E1299" s="5"/>
    </row>
    <row r="1300" ht="15.75" hidden="1" customHeight="1">
      <c r="A1300" s="18" t="s">
        <v>3064</v>
      </c>
      <c r="B1300" s="19" t="s">
        <v>3065</v>
      </c>
      <c r="C1300" s="20" t="s">
        <v>3066</v>
      </c>
      <c r="D1300" s="19" t="s">
        <v>3067</v>
      </c>
      <c r="E1300" s="21" t="s">
        <v>13</v>
      </c>
    </row>
    <row r="1301" ht="15.75" hidden="1" customHeight="1">
      <c r="A1301" s="22" t="s">
        <v>3068</v>
      </c>
      <c r="B1301" s="23">
        <v>24342.0</v>
      </c>
      <c r="C1301" s="24">
        <v>24342.0</v>
      </c>
      <c r="D1301" s="25">
        <v>0.0</v>
      </c>
      <c r="E1301" s="26"/>
    </row>
    <row r="1302" ht="15.75" hidden="1" customHeight="1">
      <c r="A1302" s="22" t="s">
        <v>3069</v>
      </c>
      <c r="B1302" s="23">
        <v>8624.0</v>
      </c>
      <c r="C1302" s="24">
        <v>8624.0</v>
      </c>
      <c r="D1302" s="25">
        <v>0.0</v>
      </c>
      <c r="E1302" s="33"/>
    </row>
    <row r="1303" ht="15.75" hidden="1" customHeight="1">
      <c r="A1303" s="22" t="s">
        <v>3070</v>
      </c>
      <c r="B1303" s="23">
        <v>300.0</v>
      </c>
      <c r="C1303" s="24">
        <v>300.0</v>
      </c>
      <c r="D1303" s="25">
        <v>0.0</v>
      </c>
      <c r="E1303" s="33"/>
    </row>
    <row r="1304" ht="15.75" hidden="1" customHeight="1">
      <c r="A1304" s="22" t="s">
        <v>3072</v>
      </c>
      <c r="B1304" s="23">
        <v>500.0</v>
      </c>
      <c r="C1304" s="24">
        <v>501.0</v>
      </c>
      <c r="D1304" s="25">
        <v>1.0</v>
      </c>
      <c r="E1304" s="33"/>
    </row>
    <row r="1305" ht="15.75" hidden="1" customHeight="1">
      <c r="A1305" s="27" t="s">
        <v>3074</v>
      </c>
      <c r="B1305" s="23">
        <v>0.0</v>
      </c>
      <c r="C1305" s="24"/>
      <c r="D1305" s="25">
        <v>0.0</v>
      </c>
      <c r="E1305" s="33"/>
    </row>
    <row r="1306" ht="15.75" hidden="1" customHeight="1">
      <c r="A1306" s="27" t="s">
        <v>3075</v>
      </c>
      <c r="B1306" s="23">
        <v>0.0</v>
      </c>
      <c r="C1306" s="24"/>
      <c r="D1306" s="25">
        <v>0.0</v>
      </c>
      <c r="E1306" s="33"/>
    </row>
    <row r="1307" ht="15.75" hidden="1" customHeight="1">
      <c r="A1307" s="27" t="s">
        <v>3077</v>
      </c>
      <c r="B1307" s="23">
        <v>4412.0</v>
      </c>
      <c r="C1307" s="24">
        <v>4412.0</v>
      </c>
      <c r="D1307" s="25">
        <v>0.0</v>
      </c>
      <c r="E1307" s="26" t="s">
        <v>7295</v>
      </c>
    </row>
    <row r="1308" ht="15.75" hidden="1" customHeight="1">
      <c r="A1308" s="27" t="s">
        <v>3078</v>
      </c>
      <c r="B1308" s="23">
        <v>3280.0</v>
      </c>
      <c r="C1308" s="24">
        <v>3280.0</v>
      </c>
      <c r="D1308" s="25">
        <v>0.0</v>
      </c>
      <c r="E1308" s="33"/>
    </row>
    <row r="1309" ht="15.75" hidden="1" customHeight="1">
      <c r="A1309" s="28" t="s">
        <v>3079</v>
      </c>
      <c r="B1309" s="23">
        <v>52571.0</v>
      </c>
      <c r="C1309" s="23">
        <v>52571.0</v>
      </c>
      <c r="D1309" s="25">
        <v>0.0</v>
      </c>
      <c r="E1309" s="33"/>
    </row>
    <row r="1310" ht="15.75" hidden="1" customHeight="1">
      <c r="A1310" s="28" t="s">
        <v>3080</v>
      </c>
      <c r="B1310" s="23">
        <v>39050.0</v>
      </c>
      <c r="C1310" s="7">
        <v>39050.0</v>
      </c>
      <c r="D1310" s="25">
        <v>0.0</v>
      </c>
      <c r="E1310" s="33"/>
    </row>
    <row r="1311" ht="15.75" hidden="1" customHeight="1">
      <c r="A1311" s="28" t="s">
        <v>3081</v>
      </c>
      <c r="B1311" s="23">
        <v>47258.0</v>
      </c>
      <c r="C1311" s="7">
        <v>47258.0</v>
      </c>
      <c r="D1311" s="25">
        <v>0.0</v>
      </c>
      <c r="E1311" s="33"/>
    </row>
    <row r="1312" ht="15.75" hidden="1" customHeight="1">
      <c r="A1312" s="28" t="s">
        <v>3082</v>
      </c>
      <c r="B1312" s="23">
        <v>38846.0</v>
      </c>
      <c r="C1312" s="7">
        <v>38846.0</v>
      </c>
      <c r="D1312" s="25">
        <v>0.0</v>
      </c>
      <c r="E1312" s="33"/>
    </row>
    <row r="1313" ht="15.75" hidden="1" customHeight="1">
      <c r="A1313" s="28" t="s">
        <v>3084</v>
      </c>
      <c r="B1313" s="23">
        <v>677.0</v>
      </c>
      <c r="C1313" s="7">
        <v>677.0</v>
      </c>
      <c r="D1313" s="25">
        <v>0.0</v>
      </c>
      <c r="E1313" s="33"/>
    </row>
    <row r="1314" ht="15.75" hidden="1" customHeight="1">
      <c r="A1314" s="28" t="s">
        <v>3085</v>
      </c>
      <c r="B1314" s="23">
        <v>10487.0</v>
      </c>
      <c r="C1314" s="7">
        <v>10487.0</v>
      </c>
      <c r="D1314" s="25">
        <v>0.0</v>
      </c>
      <c r="E1314" s="33"/>
    </row>
    <row r="1315" ht="15.75" hidden="1" customHeight="1">
      <c r="A1315" s="29" t="s">
        <v>3086</v>
      </c>
      <c r="B1315" s="23">
        <v>220139.0</v>
      </c>
      <c r="C1315" s="7">
        <v>220139.0</v>
      </c>
      <c r="D1315" s="25">
        <v>0.0</v>
      </c>
      <c r="E1315" s="33"/>
    </row>
    <row r="1316" ht="15.75" hidden="1" customHeight="1">
      <c r="A1316" s="30" t="s">
        <v>3087</v>
      </c>
      <c r="B1316" s="34">
        <v>-279.0</v>
      </c>
      <c r="C1316" s="35">
        <v>-278.0</v>
      </c>
      <c r="D1316" s="49">
        <v>1.0</v>
      </c>
      <c r="E1316" s="37"/>
    </row>
    <row r="1317" ht="15.75" hidden="1" customHeight="1"/>
    <row r="1318" ht="15.75" hidden="1" customHeight="1"/>
    <row r="1319" ht="15.75" hidden="1" customHeight="1">
      <c r="A1319" s="3" t="s">
        <v>3890</v>
      </c>
      <c r="B1319" s="4"/>
      <c r="C1319" s="4"/>
      <c r="D1319" s="4"/>
      <c r="E1319" s="5"/>
    </row>
    <row r="1320" ht="15.75" hidden="1" customHeight="1">
      <c r="A1320" s="8"/>
      <c r="B1320" s="9"/>
      <c r="C1320" s="9"/>
      <c r="D1320" s="9"/>
      <c r="E1320" s="10"/>
    </row>
    <row r="1321" ht="15.75" hidden="1" customHeight="1">
      <c r="A1321" s="3" t="s">
        <v>3061</v>
      </c>
      <c r="B1321" s="4"/>
      <c r="C1321" s="4"/>
      <c r="D1321" s="4"/>
      <c r="E1321" s="5"/>
    </row>
    <row r="1322" ht="15.75" hidden="1" customHeight="1">
      <c r="A1322" s="8"/>
      <c r="B1322" s="9"/>
      <c r="C1322" s="9"/>
      <c r="D1322" s="9"/>
      <c r="E1322" s="10"/>
    </row>
    <row r="1323" ht="15.75" hidden="1" customHeight="1">
      <c r="A1323" s="11">
        <v>45789.0</v>
      </c>
      <c r="B1323" s="4"/>
      <c r="C1323" s="12" t="s">
        <v>3062</v>
      </c>
      <c r="D1323" s="13">
        <v>45795.0</v>
      </c>
      <c r="E1323" s="5"/>
    </row>
    <row r="1324" ht="15.75" hidden="1" customHeight="1">
      <c r="A1324" s="8"/>
      <c r="B1324" s="9"/>
      <c r="C1324" s="14"/>
      <c r="D1324" s="9"/>
      <c r="E1324" s="10"/>
    </row>
    <row r="1325" ht="15.75" hidden="1" customHeight="1">
      <c r="A1325" s="44" t="s">
        <v>3898</v>
      </c>
      <c r="B1325" s="5"/>
      <c r="C1325" s="14"/>
      <c r="D1325" s="45" t="s">
        <v>3899</v>
      </c>
      <c r="E1325" s="5"/>
    </row>
    <row r="1326" ht="15.75" hidden="1" customHeight="1">
      <c r="A1326" s="8"/>
      <c r="B1326" s="10"/>
      <c r="C1326" s="14"/>
      <c r="D1326" s="9"/>
      <c r="E1326" s="10"/>
    </row>
    <row r="1327" ht="15.75" hidden="1" customHeight="1">
      <c r="A1327" s="17" t="s">
        <v>3063</v>
      </c>
      <c r="B1327" s="4"/>
      <c r="C1327" s="4"/>
      <c r="D1327" s="4"/>
      <c r="E1327" s="5"/>
    </row>
    <row r="1328" ht="15.75" hidden="1" customHeight="1">
      <c r="A1328" s="18" t="s">
        <v>3064</v>
      </c>
      <c r="B1328" s="19" t="s">
        <v>3065</v>
      </c>
      <c r="C1328" s="20" t="s">
        <v>3066</v>
      </c>
      <c r="D1328" s="19" t="s">
        <v>3067</v>
      </c>
      <c r="E1328" s="21" t="s">
        <v>13</v>
      </c>
    </row>
    <row r="1329" ht="15.75" hidden="1" customHeight="1">
      <c r="A1329" s="22" t="s">
        <v>3068</v>
      </c>
      <c r="B1329" s="23">
        <v>30161.0</v>
      </c>
      <c r="C1329" s="24">
        <v>30161.0</v>
      </c>
      <c r="D1329" s="25">
        <v>0.0</v>
      </c>
      <c r="E1329" s="26"/>
    </row>
    <row r="1330" ht="15.75" hidden="1" customHeight="1">
      <c r="A1330" s="22" t="s">
        <v>3069</v>
      </c>
      <c r="B1330" s="23">
        <v>6661.0</v>
      </c>
      <c r="C1330" s="24">
        <v>6661.0</v>
      </c>
      <c r="D1330" s="25">
        <v>0.0</v>
      </c>
      <c r="E1330" s="33"/>
    </row>
    <row r="1331" ht="15.75" hidden="1" customHeight="1">
      <c r="A1331" s="22" t="s">
        <v>3070</v>
      </c>
      <c r="B1331" s="23">
        <v>785.0</v>
      </c>
      <c r="C1331" s="24">
        <v>785.0</v>
      </c>
      <c r="D1331" s="25">
        <v>0.0</v>
      </c>
      <c r="E1331" s="33"/>
    </row>
    <row r="1332" ht="15.75" hidden="1" customHeight="1">
      <c r="A1332" s="22" t="s">
        <v>3072</v>
      </c>
      <c r="B1332" s="23">
        <v>1000.0</v>
      </c>
      <c r="C1332" s="24">
        <v>1002.0</v>
      </c>
      <c r="D1332" s="25">
        <v>2.0</v>
      </c>
      <c r="E1332" s="33"/>
    </row>
    <row r="1333" ht="15.75" hidden="1" customHeight="1">
      <c r="A1333" s="27" t="s">
        <v>3074</v>
      </c>
      <c r="B1333" s="23">
        <v>0.0</v>
      </c>
      <c r="C1333" s="24"/>
      <c r="D1333" s="25">
        <v>0.0</v>
      </c>
      <c r="E1333" s="33"/>
    </row>
    <row r="1334" ht="15.75" hidden="1" customHeight="1">
      <c r="A1334" s="27" t="s">
        <v>3075</v>
      </c>
      <c r="B1334" s="23">
        <v>0.0</v>
      </c>
      <c r="C1334" s="24"/>
      <c r="D1334" s="25">
        <v>0.0</v>
      </c>
      <c r="E1334" s="33"/>
    </row>
    <row r="1335" ht="15.75" hidden="1" customHeight="1">
      <c r="A1335" s="27" t="s">
        <v>3077</v>
      </c>
      <c r="B1335" s="23">
        <v>0.0</v>
      </c>
      <c r="C1335" s="24"/>
      <c r="D1335" s="25">
        <v>0.0</v>
      </c>
      <c r="E1335" s="26"/>
    </row>
    <row r="1336" ht="15.75" hidden="1" customHeight="1">
      <c r="A1336" s="27" t="s">
        <v>3078</v>
      </c>
      <c r="B1336" s="23">
        <v>1320.0</v>
      </c>
      <c r="C1336" s="24">
        <v>1320.0</v>
      </c>
      <c r="D1336" s="25">
        <v>0.0</v>
      </c>
      <c r="E1336" s="33"/>
    </row>
    <row r="1337" ht="15.75" hidden="1" customHeight="1">
      <c r="A1337" s="28" t="s">
        <v>3079</v>
      </c>
      <c r="B1337" s="23">
        <v>57768.0</v>
      </c>
      <c r="C1337" s="23">
        <v>57768.0</v>
      </c>
      <c r="D1337" s="25">
        <v>0.0</v>
      </c>
      <c r="E1337" s="33"/>
    </row>
    <row r="1338" ht="15.75" hidden="1" customHeight="1">
      <c r="A1338" s="28" t="s">
        <v>3080</v>
      </c>
      <c r="B1338" s="23">
        <v>39918.0</v>
      </c>
      <c r="C1338" s="7">
        <v>39918.0</v>
      </c>
      <c r="D1338" s="25">
        <v>0.0</v>
      </c>
      <c r="E1338" s="33"/>
    </row>
    <row r="1339" ht="15.75" hidden="1" customHeight="1">
      <c r="A1339" s="28" t="s">
        <v>3081</v>
      </c>
      <c r="B1339" s="23">
        <v>48389.0</v>
      </c>
      <c r="C1339" s="7">
        <v>48389.0</v>
      </c>
      <c r="D1339" s="25">
        <v>0.0</v>
      </c>
      <c r="E1339" s="33"/>
    </row>
    <row r="1340" ht="15.75" hidden="1" customHeight="1">
      <c r="A1340" s="28" t="s">
        <v>3082</v>
      </c>
      <c r="B1340" s="23">
        <v>41876.0</v>
      </c>
      <c r="C1340" s="7">
        <v>41876.0</v>
      </c>
      <c r="D1340" s="25">
        <v>0.0</v>
      </c>
      <c r="E1340" s="33"/>
    </row>
    <row r="1341" ht="15.75" hidden="1" customHeight="1">
      <c r="A1341" s="28" t="s">
        <v>3084</v>
      </c>
      <c r="B1341" s="23">
        <v>448.0</v>
      </c>
      <c r="C1341" s="7">
        <v>448.0</v>
      </c>
      <c r="D1341" s="25">
        <v>0.0</v>
      </c>
      <c r="E1341" s="33"/>
    </row>
    <row r="1342" ht="15.75" hidden="1" customHeight="1">
      <c r="A1342" s="28" t="s">
        <v>3085</v>
      </c>
      <c r="B1342" s="23">
        <v>9062.0</v>
      </c>
      <c r="C1342" s="7">
        <v>9062.0</v>
      </c>
      <c r="D1342" s="25">
        <v>0.0</v>
      </c>
      <c r="E1342" s="33"/>
    </row>
    <row r="1343" ht="15.75" hidden="1" customHeight="1">
      <c r="A1343" s="29" t="s">
        <v>3086</v>
      </c>
      <c r="B1343" s="23">
        <v>228325.5</v>
      </c>
      <c r="C1343" s="7">
        <v>228325.5</v>
      </c>
      <c r="D1343" s="25">
        <v>0.0</v>
      </c>
      <c r="E1343" s="33"/>
    </row>
    <row r="1344" ht="15.75" hidden="1" customHeight="1">
      <c r="A1344" s="30" t="s">
        <v>3087</v>
      </c>
      <c r="B1344" s="34">
        <v>0.5</v>
      </c>
      <c r="C1344" s="35">
        <v>2.5</v>
      </c>
      <c r="D1344" s="49">
        <v>2.0</v>
      </c>
      <c r="E1344" s="37"/>
    </row>
    <row r="1345" ht="15.75" hidden="1" customHeight="1"/>
    <row r="1346" ht="15.75" hidden="1" customHeight="1"/>
    <row r="1347" ht="15.75" hidden="1" customHeight="1">
      <c r="A1347" s="3" t="s">
        <v>3890</v>
      </c>
      <c r="B1347" s="4"/>
      <c r="C1347" s="4"/>
      <c r="D1347" s="4"/>
      <c r="E1347" s="5"/>
    </row>
    <row r="1348" ht="15.75" hidden="1" customHeight="1">
      <c r="A1348" s="8"/>
      <c r="B1348" s="9"/>
      <c r="C1348" s="9"/>
      <c r="D1348" s="9"/>
      <c r="E1348" s="10"/>
    </row>
    <row r="1349" ht="15.75" hidden="1" customHeight="1">
      <c r="A1349" s="3" t="s">
        <v>3061</v>
      </c>
      <c r="B1349" s="4"/>
      <c r="C1349" s="4"/>
      <c r="D1349" s="4"/>
      <c r="E1349" s="5"/>
    </row>
    <row r="1350" ht="15.75" hidden="1" customHeight="1">
      <c r="A1350" s="8"/>
      <c r="B1350" s="9"/>
      <c r="C1350" s="9"/>
      <c r="D1350" s="9"/>
      <c r="E1350" s="10"/>
    </row>
    <row r="1351" ht="15.75" hidden="1" customHeight="1">
      <c r="A1351" s="11">
        <v>45796.0</v>
      </c>
      <c r="B1351" s="4"/>
      <c r="C1351" s="12" t="s">
        <v>3062</v>
      </c>
      <c r="D1351" s="13">
        <v>45802.0</v>
      </c>
      <c r="E1351" s="5"/>
    </row>
    <row r="1352" ht="15.75" hidden="1" customHeight="1">
      <c r="A1352" s="8"/>
      <c r="B1352" s="9"/>
      <c r="C1352" s="14"/>
      <c r="D1352" s="9"/>
      <c r="E1352" s="10"/>
    </row>
    <row r="1353" ht="15.75" hidden="1" customHeight="1">
      <c r="A1353" s="44" t="s">
        <v>3898</v>
      </c>
      <c r="B1353" s="5"/>
      <c r="C1353" s="14"/>
      <c r="D1353" s="45" t="s">
        <v>3899</v>
      </c>
      <c r="E1353" s="5"/>
    </row>
    <row r="1354" ht="15.75" hidden="1" customHeight="1">
      <c r="A1354" s="8"/>
      <c r="B1354" s="10"/>
      <c r="C1354" s="14"/>
      <c r="D1354" s="9"/>
      <c r="E1354" s="10"/>
    </row>
    <row r="1355" ht="15.75" hidden="1" customHeight="1">
      <c r="A1355" s="17" t="s">
        <v>3063</v>
      </c>
      <c r="B1355" s="4"/>
      <c r="C1355" s="4"/>
      <c r="D1355" s="4"/>
      <c r="E1355" s="5"/>
    </row>
    <row r="1356" ht="15.75" hidden="1" customHeight="1">
      <c r="A1356" s="18" t="s">
        <v>3064</v>
      </c>
      <c r="B1356" s="19" t="s">
        <v>3065</v>
      </c>
      <c r="C1356" s="20" t="s">
        <v>3066</v>
      </c>
      <c r="D1356" s="19" t="s">
        <v>3067</v>
      </c>
      <c r="E1356" s="21" t="s">
        <v>13</v>
      </c>
    </row>
    <row r="1357" ht="15.75" hidden="1" customHeight="1">
      <c r="A1357" s="22" t="s">
        <v>3068</v>
      </c>
      <c r="B1357" s="23">
        <v>29289.0</v>
      </c>
      <c r="C1357" s="24">
        <v>29290.0</v>
      </c>
      <c r="D1357" s="25">
        <v>1.0</v>
      </c>
      <c r="E1357" s="26"/>
    </row>
    <row r="1358" ht="15.75" hidden="1" customHeight="1">
      <c r="A1358" s="22" t="s">
        <v>3069</v>
      </c>
      <c r="B1358" s="23">
        <v>9656.0</v>
      </c>
      <c r="C1358" s="24">
        <v>9656.0</v>
      </c>
      <c r="D1358" s="25">
        <v>0.0</v>
      </c>
      <c r="E1358" s="33"/>
    </row>
    <row r="1359" ht="15.75" hidden="1" customHeight="1">
      <c r="A1359" s="22" t="s">
        <v>3070</v>
      </c>
      <c r="B1359" s="23">
        <v>0.0</v>
      </c>
      <c r="C1359" s="24"/>
      <c r="D1359" s="25">
        <v>0.0</v>
      </c>
      <c r="E1359" s="33"/>
    </row>
    <row r="1360" ht="15.75" hidden="1" customHeight="1">
      <c r="A1360" s="22" t="s">
        <v>3072</v>
      </c>
      <c r="B1360" s="23">
        <v>1007.0</v>
      </c>
      <c r="C1360" s="24">
        <v>1007.0</v>
      </c>
      <c r="D1360" s="25">
        <v>0.0</v>
      </c>
      <c r="E1360" s="33"/>
    </row>
    <row r="1361" ht="15.75" hidden="1" customHeight="1">
      <c r="A1361" s="27" t="s">
        <v>3074</v>
      </c>
      <c r="B1361" s="23">
        <v>0.0</v>
      </c>
      <c r="C1361" s="24"/>
      <c r="D1361" s="25">
        <v>0.0</v>
      </c>
      <c r="E1361" s="33"/>
    </row>
    <row r="1362" ht="15.75" hidden="1" customHeight="1">
      <c r="A1362" s="27" t="s">
        <v>3075</v>
      </c>
      <c r="B1362" s="23">
        <v>0.0</v>
      </c>
      <c r="C1362" s="24"/>
      <c r="D1362" s="25">
        <v>0.0</v>
      </c>
      <c r="E1362" s="33"/>
    </row>
    <row r="1363" ht="15.75" hidden="1" customHeight="1">
      <c r="A1363" s="27" t="s">
        <v>3077</v>
      </c>
      <c r="B1363" s="23">
        <v>5000.0</v>
      </c>
      <c r="C1363" s="24">
        <v>5000.0</v>
      </c>
      <c r="D1363" s="25">
        <v>0.0</v>
      </c>
      <c r="E1363" s="26" t="s">
        <v>7296</v>
      </c>
    </row>
    <row r="1364" ht="15.75" hidden="1" customHeight="1">
      <c r="A1364" s="27" t="s">
        <v>3078</v>
      </c>
      <c r="B1364" s="23">
        <v>1720.0</v>
      </c>
      <c r="C1364" s="24">
        <v>1720.0</v>
      </c>
      <c r="D1364" s="25">
        <v>0.0</v>
      </c>
      <c r="E1364" s="33"/>
    </row>
    <row r="1365" ht="15.75" hidden="1" customHeight="1">
      <c r="A1365" s="28" t="s">
        <v>3079</v>
      </c>
      <c r="B1365" s="23">
        <v>48210.0</v>
      </c>
      <c r="C1365" s="23">
        <v>48210.0</v>
      </c>
      <c r="D1365" s="25">
        <v>0.0</v>
      </c>
      <c r="E1365" s="33"/>
    </row>
    <row r="1366" ht="15.75" hidden="1" customHeight="1">
      <c r="A1366" s="28" t="s">
        <v>3080</v>
      </c>
      <c r="B1366" s="23">
        <v>36683.0</v>
      </c>
      <c r="C1366" s="7">
        <v>36683.0</v>
      </c>
      <c r="D1366" s="25">
        <v>0.0</v>
      </c>
      <c r="E1366" s="33"/>
    </row>
    <row r="1367" ht="15.75" hidden="1" customHeight="1">
      <c r="A1367" s="28" t="s">
        <v>3081</v>
      </c>
      <c r="B1367" s="23">
        <v>55963.0</v>
      </c>
      <c r="C1367" s="7">
        <v>55963.0</v>
      </c>
      <c r="D1367" s="25">
        <v>0.0</v>
      </c>
      <c r="E1367" s="33"/>
    </row>
    <row r="1368" ht="15.75" hidden="1" customHeight="1">
      <c r="A1368" s="28" t="s">
        <v>3082</v>
      </c>
      <c r="B1368" s="23">
        <v>39313.0</v>
      </c>
      <c r="C1368" s="7">
        <v>39313.0</v>
      </c>
      <c r="D1368" s="25">
        <v>0.0</v>
      </c>
      <c r="E1368" s="33"/>
    </row>
    <row r="1369" ht="15.75" hidden="1" customHeight="1">
      <c r="A1369" s="28" t="s">
        <v>3084</v>
      </c>
      <c r="B1369" s="23">
        <v>1484.0</v>
      </c>
      <c r="C1369" s="7">
        <v>1484.0</v>
      </c>
      <c r="D1369" s="25">
        <v>0.0</v>
      </c>
      <c r="E1369" s="33"/>
    </row>
    <row r="1370" ht="15.75" hidden="1" customHeight="1">
      <c r="A1370" s="28" t="s">
        <v>3085</v>
      </c>
      <c r="B1370" s="23">
        <v>10227.0</v>
      </c>
      <c r="C1370" s="7">
        <v>10227.0</v>
      </c>
      <c r="D1370" s="25">
        <v>0.0</v>
      </c>
      <c r="E1370" s="33"/>
    </row>
    <row r="1371" ht="15.75" hidden="1" customHeight="1">
      <c r="A1371" s="29" t="s">
        <v>3086</v>
      </c>
      <c r="B1371" s="23">
        <v>228324.5</v>
      </c>
      <c r="C1371" s="7">
        <v>228324.5</v>
      </c>
      <c r="D1371" s="25">
        <v>0.0</v>
      </c>
      <c r="E1371" s="33"/>
    </row>
    <row r="1372" ht="15.75" hidden="1" customHeight="1">
      <c r="A1372" s="30" t="s">
        <v>3087</v>
      </c>
      <c r="B1372" s="34">
        <v>0.5</v>
      </c>
      <c r="C1372" s="35">
        <v>1.5</v>
      </c>
      <c r="D1372" s="49">
        <v>1.0</v>
      </c>
      <c r="E1372" s="37"/>
    </row>
    <row r="1373" ht="15.75" hidden="1" customHeight="1"/>
    <row r="1374" ht="15.75" hidden="1" customHeight="1"/>
    <row r="1375" ht="15.75" hidden="1" customHeight="1">
      <c r="A1375" s="3" t="s">
        <v>3890</v>
      </c>
      <c r="B1375" s="4"/>
      <c r="C1375" s="4"/>
      <c r="D1375" s="4"/>
      <c r="E1375" s="5"/>
    </row>
    <row r="1376" ht="15.75" hidden="1" customHeight="1">
      <c r="A1376" s="8"/>
      <c r="B1376" s="9"/>
      <c r="C1376" s="9"/>
      <c r="D1376" s="9"/>
      <c r="E1376" s="10"/>
    </row>
    <row r="1377" ht="15.75" hidden="1" customHeight="1">
      <c r="A1377" s="3" t="s">
        <v>3061</v>
      </c>
      <c r="B1377" s="4"/>
      <c r="C1377" s="4"/>
      <c r="D1377" s="4"/>
      <c r="E1377" s="5"/>
    </row>
    <row r="1378" ht="15.75" hidden="1" customHeight="1">
      <c r="A1378" s="8"/>
      <c r="B1378" s="9"/>
      <c r="C1378" s="9"/>
      <c r="D1378" s="9"/>
      <c r="E1378" s="10"/>
    </row>
    <row r="1379" ht="15.75" hidden="1" customHeight="1">
      <c r="A1379" s="11">
        <v>45803.0</v>
      </c>
      <c r="B1379" s="4"/>
      <c r="C1379" s="12" t="s">
        <v>3062</v>
      </c>
      <c r="D1379" s="13">
        <v>45808.0</v>
      </c>
      <c r="E1379" s="5"/>
    </row>
    <row r="1380" ht="15.75" hidden="1" customHeight="1">
      <c r="A1380" s="8"/>
      <c r="B1380" s="9"/>
      <c r="C1380" s="14"/>
      <c r="D1380" s="9"/>
      <c r="E1380" s="10"/>
    </row>
    <row r="1381" ht="15.75" hidden="1" customHeight="1">
      <c r="A1381" s="44" t="s">
        <v>3898</v>
      </c>
      <c r="B1381" s="5"/>
      <c r="C1381" s="14"/>
      <c r="D1381" s="45" t="s">
        <v>3907</v>
      </c>
      <c r="E1381" s="5"/>
    </row>
    <row r="1382" ht="15.75" hidden="1" customHeight="1">
      <c r="A1382" s="8"/>
      <c r="B1382" s="10"/>
      <c r="C1382" s="14"/>
      <c r="D1382" s="9"/>
      <c r="E1382" s="10"/>
    </row>
    <row r="1383" ht="15.75" hidden="1" customHeight="1">
      <c r="A1383" s="17" t="s">
        <v>3063</v>
      </c>
      <c r="B1383" s="4"/>
      <c r="C1383" s="4"/>
      <c r="D1383" s="4"/>
      <c r="E1383" s="5"/>
    </row>
    <row r="1384" ht="15.75" hidden="1" customHeight="1">
      <c r="A1384" s="18" t="s">
        <v>3064</v>
      </c>
      <c r="B1384" s="19" t="s">
        <v>3065</v>
      </c>
      <c r="C1384" s="20" t="s">
        <v>3066</v>
      </c>
      <c r="D1384" s="19" t="s">
        <v>3067</v>
      </c>
      <c r="E1384" s="21" t="s">
        <v>13</v>
      </c>
    </row>
    <row r="1385" ht="15.75" hidden="1" customHeight="1">
      <c r="A1385" s="22" t="s">
        <v>3068</v>
      </c>
      <c r="B1385" s="23">
        <v>22710.0</v>
      </c>
      <c r="C1385" s="24">
        <v>22710.0</v>
      </c>
      <c r="D1385" s="25">
        <v>0.0</v>
      </c>
      <c r="E1385" s="26"/>
    </row>
    <row r="1386" ht="15.75" hidden="1" customHeight="1">
      <c r="A1386" s="22" t="s">
        <v>3069</v>
      </c>
      <c r="B1386" s="23">
        <v>9123.0</v>
      </c>
      <c r="C1386" s="24">
        <v>8625.0</v>
      </c>
      <c r="D1386" s="25">
        <v>-498.0</v>
      </c>
      <c r="E1386" s="33"/>
    </row>
    <row r="1387" ht="15.75" hidden="1" customHeight="1">
      <c r="A1387" s="22" t="s">
        <v>3070</v>
      </c>
      <c r="B1387" s="23">
        <v>0.0</v>
      </c>
      <c r="C1387" s="24"/>
      <c r="D1387" s="25">
        <v>0.0</v>
      </c>
      <c r="E1387" s="33"/>
    </row>
    <row r="1388" ht="15.75" hidden="1" customHeight="1">
      <c r="A1388" s="22" t="s">
        <v>3072</v>
      </c>
      <c r="B1388" s="23">
        <v>500.0</v>
      </c>
      <c r="C1388" s="24">
        <v>500.0</v>
      </c>
      <c r="D1388" s="25">
        <v>0.0</v>
      </c>
      <c r="E1388" s="33"/>
    </row>
    <row r="1389" ht="15.75" hidden="1" customHeight="1">
      <c r="A1389" s="27" t="s">
        <v>3074</v>
      </c>
      <c r="B1389" s="23">
        <v>0.0</v>
      </c>
      <c r="C1389" s="24"/>
      <c r="D1389" s="25">
        <v>0.0</v>
      </c>
      <c r="E1389" s="33"/>
    </row>
    <row r="1390" ht="15.75" hidden="1" customHeight="1">
      <c r="A1390" s="27" t="s">
        <v>3075</v>
      </c>
      <c r="B1390" s="23">
        <v>0.0</v>
      </c>
      <c r="C1390" s="24"/>
      <c r="D1390" s="25">
        <v>0.0</v>
      </c>
      <c r="E1390" s="33"/>
    </row>
    <row r="1391" ht="15.75" hidden="1" customHeight="1">
      <c r="A1391" s="27" t="s">
        <v>3077</v>
      </c>
      <c r="B1391" s="23">
        <v>0.0</v>
      </c>
      <c r="C1391" s="24"/>
      <c r="D1391" s="25">
        <v>0.0</v>
      </c>
      <c r="E1391" s="26"/>
    </row>
    <row r="1392" ht="15.75" hidden="1" customHeight="1">
      <c r="A1392" s="27" t="s">
        <v>3078</v>
      </c>
      <c r="B1392" s="23">
        <v>2240.0</v>
      </c>
      <c r="C1392" s="24">
        <v>2240.0</v>
      </c>
      <c r="D1392" s="25">
        <v>0.0</v>
      </c>
      <c r="E1392" s="33"/>
    </row>
    <row r="1393" ht="15.75" hidden="1" customHeight="1">
      <c r="A1393" s="28" t="s">
        <v>3079</v>
      </c>
      <c r="B1393" s="23">
        <v>40625.0</v>
      </c>
      <c r="C1393" s="23">
        <v>40336.0</v>
      </c>
      <c r="D1393" s="25">
        <v>-289.0</v>
      </c>
      <c r="E1393" s="33"/>
    </row>
    <row r="1394" ht="15.75" hidden="1" customHeight="1">
      <c r="A1394" s="28" t="s">
        <v>3080</v>
      </c>
      <c r="B1394" s="23">
        <v>30685.0</v>
      </c>
      <c r="C1394" s="7">
        <v>30685.0</v>
      </c>
      <c r="D1394" s="25">
        <v>0.0</v>
      </c>
      <c r="E1394" s="33"/>
    </row>
    <row r="1395" ht="15.75" hidden="1" customHeight="1">
      <c r="A1395" s="28" t="s">
        <v>3081</v>
      </c>
      <c r="B1395" s="23">
        <v>45457.0</v>
      </c>
      <c r="C1395" s="7">
        <v>45457.0</v>
      </c>
      <c r="D1395" s="25">
        <v>0.0</v>
      </c>
      <c r="E1395" s="33"/>
    </row>
    <row r="1396" ht="15.75" hidden="1" customHeight="1">
      <c r="A1396" s="28" t="s">
        <v>3082</v>
      </c>
      <c r="B1396" s="23">
        <v>41193.0</v>
      </c>
      <c r="C1396" s="7">
        <v>41193.0</v>
      </c>
      <c r="D1396" s="25">
        <v>0.0</v>
      </c>
      <c r="E1396" s="33"/>
    </row>
    <row r="1397" ht="15.75" hidden="1" customHeight="1">
      <c r="A1397" s="28" t="s">
        <v>3084</v>
      </c>
      <c r="B1397" s="23">
        <v>946.0</v>
      </c>
      <c r="C1397" s="7">
        <v>946.0</v>
      </c>
      <c r="D1397" s="25">
        <v>0.0</v>
      </c>
      <c r="E1397" s="33"/>
    </row>
    <row r="1398" ht="15.75" hidden="1" customHeight="1">
      <c r="A1398" s="28" t="s">
        <v>3085</v>
      </c>
      <c r="B1398" s="23">
        <v>11425.0</v>
      </c>
      <c r="C1398" s="7">
        <v>11425.0</v>
      </c>
      <c r="D1398" s="25">
        <v>0.0</v>
      </c>
      <c r="E1398" s="33"/>
    </row>
    <row r="1399" ht="15.75" hidden="1" customHeight="1">
      <c r="A1399" s="29" t="s">
        <v>3086</v>
      </c>
      <c r="B1399" s="23">
        <v>193478.5</v>
      </c>
      <c r="C1399" s="7">
        <v>193189.5</v>
      </c>
      <c r="D1399" s="25">
        <v>-289.0</v>
      </c>
      <c r="E1399" s="33"/>
    </row>
    <row r="1400" ht="15.75" hidden="1" customHeight="1">
      <c r="A1400" s="30" t="s">
        <v>3087</v>
      </c>
      <c r="B1400" s="34">
        <v>0.5</v>
      </c>
      <c r="C1400" s="35">
        <v>-497.5</v>
      </c>
      <c r="D1400" s="49">
        <v>-498.0</v>
      </c>
      <c r="E1400" s="37"/>
    </row>
    <row r="1401" ht="15.75" hidden="1" customHeight="1"/>
    <row r="1402" ht="15.75" hidden="1" customHeight="1"/>
    <row r="1403" ht="15.75" hidden="1" customHeight="1">
      <c r="A1403" s="3" t="s">
        <v>3890</v>
      </c>
      <c r="B1403" s="4"/>
      <c r="C1403" s="4"/>
      <c r="D1403" s="4"/>
      <c r="E1403" s="5"/>
    </row>
    <row r="1404" ht="15.75" hidden="1" customHeight="1">
      <c r="A1404" s="8"/>
      <c r="B1404" s="9"/>
      <c r="C1404" s="9"/>
      <c r="D1404" s="9"/>
      <c r="E1404" s="10"/>
    </row>
    <row r="1405" ht="15.75" hidden="1" customHeight="1">
      <c r="A1405" s="3" t="s">
        <v>3061</v>
      </c>
      <c r="B1405" s="4"/>
      <c r="C1405" s="4"/>
      <c r="D1405" s="4"/>
      <c r="E1405" s="5"/>
    </row>
    <row r="1406" ht="15.75" hidden="1" customHeight="1">
      <c r="A1406" s="8"/>
      <c r="B1406" s="9"/>
      <c r="C1406" s="9"/>
      <c r="D1406" s="9"/>
      <c r="E1406" s="10"/>
    </row>
    <row r="1407" ht="15.75" hidden="1" customHeight="1">
      <c r="A1407" s="11">
        <v>45809.0</v>
      </c>
      <c r="B1407" s="4"/>
      <c r="C1407" s="12" t="s">
        <v>3062</v>
      </c>
      <c r="D1407" s="13">
        <v>45809.0</v>
      </c>
      <c r="E1407" s="5"/>
    </row>
    <row r="1408" ht="15.75" hidden="1" customHeight="1">
      <c r="A1408" s="8"/>
      <c r="B1408" s="9"/>
      <c r="C1408" s="14"/>
      <c r="D1408" s="9"/>
      <c r="E1408" s="10"/>
    </row>
    <row r="1409" ht="15.75" hidden="1" customHeight="1">
      <c r="A1409" s="44" t="s">
        <v>3899</v>
      </c>
      <c r="B1409" s="5"/>
      <c r="C1409" s="14"/>
      <c r="D1409" s="45" t="s">
        <v>3899</v>
      </c>
      <c r="E1409" s="5"/>
    </row>
    <row r="1410" ht="15.75" hidden="1" customHeight="1">
      <c r="A1410" s="8"/>
      <c r="B1410" s="10"/>
      <c r="C1410" s="14"/>
      <c r="D1410" s="9"/>
      <c r="E1410" s="10"/>
    </row>
    <row r="1411" ht="15.75" hidden="1" customHeight="1">
      <c r="A1411" s="17" t="s">
        <v>3063</v>
      </c>
      <c r="B1411" s="4"/>
      <c r="C1411" s="4"/>
      <c r="D1411" s="4"/>
      <c r="E1411" s="5"/>
    </row>
    <row r="1412" ht="15.75" hidden="1" customHeight="1">
      <c r="A1412" s="18" t="s">
        <v>3064</v>
      </c>
      <c r="B1412" s="19" t="s">
        <v>3065</v>
      </c>
      <c r="C1412" s="20" t="s">
        <v>3066</v>
      </c>
      <c r="D1412" s="19" t="s">
        <v>3067</v>
      </c>
      <c r="E1412" s="21" t="s">
        <v>13</v>
      </c>
    </row>
    <row r="1413" ht="15.75" hidden="1" customHeight="1">
      <c r="A1413" s="22" t="s">
        <v>3068</v>
      </c>
      <c r="B1413" s="23">
        <v>6148.0</v>
      </c>
      <c r="C1413" s="24">
        <v>6150.0</v>
      </c>
      <c r="D1413" s="25">
        <v>2.0</v>
      </c>
      <c r="E1413" s="26"/>
    </row>
    <row r="1414" ht="15.75" hidden="1" customHeight="1">
      <c r="A1414" s="22" t="s">
        <v>3069</v>
      </c>
      <c r="B1414" s="23">
        <v>817.0</v>
      </c>
      <c r="C1414" s="24">
        <v>817.0</v>
      </c>
      <c r="D1414" s="25">
        <v>0.0</v>
      </c>
      <c r="E1414" s="33"/>
    </row>
    <row r="1415" ht="15.75" hidden="1" customHeight="1">
      <c r="A1415" s="22" t="s">
        <v>3070</v>
      </c>
      <c r="B1415" s="23">
        <v>0.0</v>
      </c>
      <c r="C1415" s="24"/>
      <c r="D1415" s="25">
        <v>0.0</v>
      </c>
      <c r="E1415" s="33"/>
    </row>
    <row r="1416" ht="15.75" hidden="1" customHeight="1">
      <c r="A1416" s="22" t="s">
        <v>3072</v>
      </c>
      <c r="B1416" s="23">
        <v>500.0</v>
      </c>
      <c r="C1416" s="24">
        <v>500.0</v>
      </c>
      <c r="D1416" s="25">
        <v>0.0</v>
      </c>
      <c r="E1416" s="33"/>
    </row>
    <row r="1417" ht="15.75" hidden="1" customHeight="1">
      <c r="A1417" s="27" t="s">
        <v>3074</v>
      </c>
      <c r="B1417" s="23">
        <v>0.0</v>
      </c>
      <c r="C1417" s="24"/>
      <c r="D1417" s="25">
        <v>0.0</v>
      </c>
      <c r="E1417" s="33"/>
    </row>
    <row r="1418" ht="15.75" hidden="1" customHeight="1">
      <c r="A1418" s="27" t="s">
        <v>3075</v>
      </c>
      <c r="B1418" s="23">
        <v>0.0</v>
      </c>
      <c r="C1418" s="24"/>
      <c r="D1418" s="25">
        <v>0.0</v>
      </c>
      <c r="E1418" s="33"/>
    </row>
    <row r="1419" ht="15.75" hidden="1" customHeight="1">
      <c r="A1419" s="27" t="s">
        <v>3077</v>
      </c>
      <c r="B1419" s="23">
        <v>0.0</v>
      </c>
      <c r="C1419" s="24"/>
      <c r="D1419" s="25">
        <v>0.0</v>
      </c>
      <c r="E1419" s="26"/>
    </row>
    <row r="1420" ht="15.75" hidden="1" customHeight="1">
      <c r="A1420" s="27" t="s">
        <v>3078</v>
      </c>
      <c r="B1420" s="23">
        <v>80.0</v>
      </c>
      <c r="C1420" s="24">
        <v>80.0</v>
      </c>
      <c r="D1420" s="25">
        <v>0.0</v>
      </c>
      <c r="E1420" s="33"/>
    </row>
    <row r="1421" ht="15.75" hidden="1" customHeight="1">
      <c r="A1421" s="28" t="s">
        <v>3079</v>
      </c>
      <c r="B1421" s="23">
        <v>8258.0</v>
      </c>
      <c r="C1421" s="23">
        <v>8258.0</v>
      </c>
      <c r="D1421" s="25">
        <v>0.0</v>
      </c>
      <c r="E1421" s="33"/>
    </row>
    <row r="1422" ht="15.75" hidden="1" customHeight="1">
      <c r="A1422" s="28" t="s">
        <v>3080</v>
      </c>
      <c r="B1422" s="23">
        <v>3215.0</v>
      </c>
      <c r="C1422" s="7">
        <v>3215.0</v>
      </c>
      <c r="D1422" s="25">
        <v>0.0</v>
      </c>
      <c r="E1422" s="33"/>
    </row>
    <row r="1423" ht="15.75" hidden="1" customHeight="1">
      <c r="A1423" s="28" t="s">
        <v>3081</v>
      </c>
      <c r="B1423" s="23">
        <v>4450.0</v>
      </c>
      <c r="C1423" s="7">
        <v>4450.0</v>
      </c>
      <c r="D1423" s="25">
        <v>0.0</v>
      </c>
      <c r="E1423" s="33"/>
    </row>
    <row r="1424" ht="15.75" hidden="1" customHeight="1">
      <c r="A1424" s="28" t="s">
        <v>3082</v>
      </c>
      <c r="B1424" s="23">
        <v>5797.0</v>
      </c>
      <c r="C1424" s="7">
        <v>5797.0</v>
      </c>
      <c r="D1424" s="25">
        <v>0.0</v>
      </c>
      <c r="E1424" s="33"/>
    </row>
    <row r="1425" ht="15.75" hidden="1" customHeight="1">
      <c r="A1425" s="28" t="s">
        <v>3084</v>
      </c>
      <c r="B1425" s="23">
        <v>0.0</v>
      </c>
      <c r="C1425" s="7">
        <v>0.0</v>
      </c>
      <c r="D1425" s="25">
        <v>0.0</v>
      </c>
      <c r="E1425" s="33"/>
    </row>
    <row r="1426" ht="15.75" hidden="1" customHeight="1">
      <c r="A1426" s="28" t="s">
        <v>3085</v>
      </c>
      <c r="B1426" s="23">
        <v>1760.0</v>
      </c>
      <c r="C1426" s="7">
        <v>1760.0</v>
      </c>
      <c r="D1426" s="25">
        <v>0.0</v>
      </c>
      <c r="E1426" s="33"/>
    </row>
    <row r="1427" ht="15.75" hidden="1" customHeight="1">
      <c r="A1427" s="29" t="s">
        <v>3086</v>
      </c>
      <c r="B1427" s="23">
        <v>29265.0</v>
      </c>
      <c r="C1427" s="7">
        <v>29265.0</v>
      </c>
      <c r="D1427" s="25">
        <v>0.0</v>
      </c>
      <c r="E1427" s="33"/>
    </row>
    <row r="1428" ht="15.75" hidden="1" customHeight="1">
      <c r="A1428" s="30" t="s">
        <v>3087</v>
      </c>
      <c r="B1428" s="34">
        <v>0.0</v>
      </c>
      <c r="C1428" s="35">
        <v>2.0</v>
      </c>
      <c r="D1428" s="49">
        <v>2.0</v>
      </c>
      <c r="E1428" s="37"/>
    </row>
    <row r="1429" ht="15.75" hidden="1" customHeight="1"/>
    <row r="1430" ht="15.75" hidden="1" customHeight="1"/>
    <row r="1431" ht="15.75" hidden="1" customHeight="1">
      <c r="A1431" s="3" t="s">
        <v>3890</v>
      </c>
      <c r="B1431" s="4"/>
      <c r="C1431" s="4"/>
      <c r="D1431" s="4"/>
      <c r="E1431" s="5"/>
    </row>
    <row r="1432" ht="15.75" hidden="1" customHeight="1">
      <c r="A1432" s="8"/>
      <c r="B1432" s="9"/>
      <c r="C1432" s="9"/>
      <c r="D1432" s="9"/>
      <c r="E1432" s="10"/>
    </row>
    <row r="1433" ht="15.75" hidden="1" customHeight="1">
      <c r="A1433" s="3" t="s">
        <v>3061</v>
      </c>
      <c r="B1433" s="4"/>
      <c r="C1433" s="4"/>
      <c r="D1433" s="4"/>
      <c r="E1433" s="5"/>
    </row>
    <row r="1434" ht="15.75" hidden="1" customHeight="1">
      <c r="A1434" s="8"/>
      <c r="B1434" s="9"/>
      <c r="C1434" s="9"/>
      <c r="D1434" s="9"/>
      <c r="E1434" s="10"/>
    </row>
    <row r="1435" ht="15.75" hidden="1" customHeight="1">
      <c r="A1435" s="11">
        <v>45810.0</v>
      </c>
      <c r="B1435" s="4"/>
      <c r="C1435" s="12" t="s">
        <v>3062</v>
      </c>
      <c r="D1435" s="13">
        <v>45816.0</v>
      </c>
      <c r="E1435" s="5"/>
    </row>
    <row r="1436" ht="15.75" hidden="1" customHeight="1">
      <c r="A1436" s="8"/>
      <c r="B1436" s="9"/>
      <c r="C1436" s="14"/>
      <c r="D1436" s="9"/>
      <c r="E1436" s="10"/>
    </row>
    <row r="1437" ht="15.75" hidden="1" customHeight="1">
      <c r="A1437" s="44" t="s">
        <v>3898</v>
      </c>
      <c r="B1437" s="5"/>
      <c r="C1437" s="14"/>
      <c r="D1437" s="45" t="s">
        <v>3899</v>
      </c>
      <c r="E1437" s="5"/>
    </row>
    <row r="1438" ht="15.75" hidden="1" customHeight="1">
      <c r="A1438" s="8"/>
      <c r="B1438" s="10"/>
      <c r="C1438" s="14"/>
      <c r="D1438" s="9"/>
      <c r="E1438" s="10"/>
    </row>
    <row r="1439" ht="15.75" hidden="1" customHeight="1">
      <c r="A1439" s="17" t="s">
        <v>3063</v>
      </c>
      <c r="B1439" s="4"/>
      <c r="C1439" s="4"/>
      <c r="D1439" s="4"/>
      <c r="E1439" s="5"/>
    </row>
    <row r="1440" ht="15.75" hidden="1" customHeight="1">
      <c r="A1440" s="18" t="s">
        <v>3064</v>
      </c>
      <c r="B1440" s="19" t="s">
        <v>3065</v>
      </c>
      <c r="C1440" s="20" t="s">
        <v>3066</v>
      </c>
      <c r="D1440" s="19" t="s">
        <v>3067</v>
      </c>
      <c r="E1440" s="21" t="s">
        <v>13</v>
      </c>
    </row>
    <row r="1441" ht="15.75" hidden="1" customHeight="1">
      <c r="A1441" s="22" t="s">
        <v>3068</v>
      </c>
      <c r="B1441" s="23">
        <v>25809.0</v>
      </c>
      <c r="C1441" s="24">
        <v>25810.0</v>
      </c>
      <c r="D1441" s="25">
        <v>1.0</v>
      </c>
      <c r="E1441" s="26"/>
    </row>
    <row r="1442" ht="15.75" hidden="1" customHeight="1">
      <c r="A1442" s="22" t="s">
        <v>3069</v>
      </c>
      <c r="B1442" s="23">
        <v>9202.0</v>
      </c>
      <c r="C1442" s="24">
        <v>9202.0</v>
      </c>
      <c r="D1442" s="25">
        <v>0.0</v>
      </c>
      <c r="E1442" s="33"/>
    </row>
    <row r="1443" ht="15.75" hidden="1" customHeight="1">
      <c r="A1443" s="22" t="s">
        <v>3070</v>
      </c>
      <c r="B1443" s="23">
        <v>360.0</v>
      </c>
      <c r="C1443" s="24">
        <v>360.0</v>
      </c>
      <c r="D1443" s="25">
        <v>0.0</v>
      </c>
      <c r="E1443" s="33"/>
    </row>
    <row r="1444" ht="15.75" hidden="1" customHeight="1">
      <c r="A1444" s="22" t="s">
        <v>3072</v>
      </c>
      <c r="B1444" s="23">
        <v>1500.0</v>
      </c>
      <c r="C1444" s="24">
        <v>1501.0</v>
      </c>
      <c r="D1444" s="25">
        <v>1.0</v>
      </c>
      <c r="E1444" s="33"/>
    </row>
    <row r="1445" ht="15.75" hidden="1" customHeight="1">
      <c r="A1445" s="27" t="s">
        <v>3074</v>
      </c>
      <c r="B1445" s="23">
        <v>0.0</v>
      </c>
      <c r="C1445" s="24"/>
      <c r="D1445" s="25">
        <v>0.0</v>
      </c>
      <c r="E1445" s="33"/>
    </row>
    <row r="1446" ht="15.75" hidden="1" customHeight="1">
      <c r="A1446" s="27" t="s">
        <v>3075</v>
      </c>
      <c r="B1446" s="23">
        <v>0.0</v>
      </c>
      <c r="C1446" s="24"/>
      <c r="D1446" s="25">
        <v>0.0</v>
      </c>
      <c r="E1446" s="33"/>
    </row>
    <row r="1447" ht="15.75" hidden="1" customHeight="1">
      <c r="A1447" s="27" t="s">
        <v>3077</v>
      </c>
      <c r="B1447" s="23">
        <v>0.0</v>
      </c>
      <c r="C1447" s="24"/>
      <c r="D1447" s="25">
        <v>0.0</v>
      </c>
      <c r="E1447" s="26"/>
    </row>
    <row r="1448" ht="15.75" hidden="1" customHeight="1">
      <c r="A1448" s="27" t="s">
        <v>3078</v>
      </c>
      <c r="B1448" s="23">
        <v>240.0</v>
      </c>
      <c r="C1448" s="24">
        <v>240.0</v>
      </c>
      <c r="D1448" s="25">
        <v>0.0</v>
      </c>
      <c r="E1448" s="33"/>
    </row>
    <row r="1449" ht="15.75" hidden="1" customHeight="1">
      <c r="A1449" s="28" t="s">
        <v>3079</v>
      </c>
      <c r="B1449" s="23">
        <v>47089.0</v>
      </c>
      <c r="C1449" s="23">
        <v>47089.0</v>
      </c>
      <c r="D1449" s="25">
        <v>0.0</v>
      </c>
      <c r="E1449" s="33"/>
    </row>
    <row r="1450" ht="15.75" hidden="1" customHeight="1">
      <c r="A1450" s="28" t="s">
        <v>3080</v>
      </c>
      <c r="B1450" s="23">
        <v>45365.0</v>
      </c>
      <c r="C1450" s="7">
        <v>45365.0</v>
      </c>
      <c r="D1450" s="25">
        <v>0.0</v>
      </c>
      <c r="E1450" s="33"/>
    </row>
    <row r="1451" ht="15.75" hidden="1" customHeight="1">
      <c r="A1451" s="28" t="s">
        <v>3081</v>
      </c>
      <c r="B1451" s="23">
        <v>46391.0</v>
      </c>
      <c r="C1451" s="7">
        <v>46391.0</v>
      </c>
      <c r="D1451" s="25">
        <v>0.0</v>
      </c>
      <c r="E1451" s="33"/>
    </row>
    <row r="1452" ht="15.75" hidden="1" customHeight="1">
      <c r="A1452" s="28" t="s">
        <v>3082</v>
      </c>
      <c r="B1452" s="23">
        <v>38177.0</v>
      </c>
      <c r="C1452" s="7">
        <v>38177.0</v>
      </c>
      <c r="D1452" s="25">
        <v>0.0</v>
      </c>
      <c r="E1452" s="33"/>
    </row>
    <row r="1453" ht="15.75" hidden="1" customHeight="1">
      <c r="A1453" s="28" t="s">
        <v>3084</v>
      </c>
      <c r="B1453" s="23">
        <v>649.0</v>
      </c>
      <c r="C1453" s="7">
        <v>649.0</v>
      </c>
      <c r="D1453" s="25">
        <v>0.0</v>
      </c>
      <c r="E1453" s="33"/>
    </row>
    <row r="1454" ht="15.75" hidden="1" customHeight="1">
      <c r="A1454" s="28" t="s">
        <v>3085</v>
      </c>
      <c r="B1454" s="23">
        <v>10729.0</v>
      </c>
      <c r="C1454" s="7">
        <v>10729.0</v>
      </c>
      <c r="D1454" s="25">
        <v>0.0</v>
      </c>
      <c r="E1454" s="33"/>
    </row>
    <row r="1455" ht="15.75" hidden="1" customHeight="1">
      <c r="A1455" s="29" t="s">
        <v>3086</v>
      </c>
      <c r="B1455" s="23">
        <v>214782.0</v>
      </c>
      <c r="C1455" s="7">
        <v>214782.0</v>
      </c>
      <c r="D1455" s="25">
        <v>0.0</v>
      </c>
      <c r="E1455" s="33"/>
    </row>
    <row r="1456" ht="15.75" hidden="1" customHeight="1">
      <c r="A1456" s="30" t="s">
        <v>3087</v>
      </c>
      <c r="B1456" s="34">
        <v>0.0</v>
      </c>
      <c r="C1456" s="35">
        <v>2.0</v>
      </c>
      <c r="D1456" s="49">
        <v>2.0</v>
      </c>
      <c r="E1456" s="37"/>
    </row>
    <row r="1457" ht="15.75" hidden="1" customHeight="1"/>
    <row r="1458" ht="15.75" hidden="1" customHeight="1"/>
    <row r="1459" ht="15.75" hidden="1" customHeight="1">
      <c r="A1459" s="3" t="s">
        <v>3890</v>
      </c>
      <c r="B1459" s="4"/>
      <c r="C1459" s="4"/>
      <c r="D1459" s="4"/>
      <c r="E1459" s="5"/>
    </row>
    <row r="1460" ht="15.75" hidden="1" customHeight="1">
      <c r="A1460" s="8"/>
      <c r="B1460" s="9"/>
      <c r="C1460" s="9"/>
      <c r="D1460" s="9"/>
      <c r="E1460" s="10"/>
    </row>
    <row r="1461" ht="15.75" hidden="1" customHeight="1">
      <c r="A1461" s="3" t="s">
        <v>3061</v>
      </c>
      <c r="B1461" s="4"/>
      <c r="C1461" s="4"/>
      <c r="D1461" s="4"/>
      <c r="E1461" s="5"/>
    </row>
    <row r="1462" ht="15.75" hidden="1" customHeight="1">
      <c r="A1462" s="8"/>
      <c r="B1462" s="9"/>
      <c r="C1462" s="9"/>
      <c r="D1462" s="9"/>
      <c r="E1462" s="10"/>
    </row>
    <row r="1463" ht="15.75" hidden="1" customHeight="1">
      <c r="A1463" s="11">
        <v>45817.0</v>
      </c>
      <c r="B1463" s="4"/>
      <c r="C1463" s="12" t="s">
        <v>3062</v>
      </c>
      <c r="D1463" s="13">
        <v>45823.0</v>
      </c>
      <c r="E1463" s="5"/>
    </row>
    <row r="1464" ht="15.75" hidden="1" customHeight="1">
      <c r="A1464" s="8"/>
      <c r="B1464" s="9"/>
      <c r="C1464" s="14"/>
      <c r="D1464" s="9"/>
      <c r="E1464" s="10"/>
    </row>
    <row r="1465" ht="15.75" hidden="1" customHeight="1">
      <c r="A1465" s="44" t="s">
        <v>3898</v>
      </c>
      <c r="B1465" s="5"/>
      <c r="C1465" s="14"/>
      <c r="D1465" s="45" t="s">
        <v>3899</v>
      </c>
      <c r="E1465" s="5"/>
    </row>
    <row r="1466" ht="15.75" hidden="1" customHeight="1">
      <c r="A1466" s="8"/>
      <c r="B1466" s="10"/>
      <c r="C1466" s="14"/>
      <c r="D1466" s="9"/>
      <c r="E1466" s="10"/>
    </row>
    <row r="1467" ht="15.75" hidden="1" customHeight="1">
      <c r="A1467" s="17" t="s">
        <v>3063</v>
      </c>
      <c r="B1467" s="4"/>
      <c r="C1467" s="4"/>
      <c r="D1467" s="4"/>
      <c r="E1467" s="5"/>
    </row>
    <row r="1468" ht="15.75" hidden="1" customHeight="1">
      <c r="A1468" s="18" t="s">
        <v>3064</v>
      </c>
      <c r="B1468" s="19" t="s">
        <v>3065</v>
      </c>
      <c r="C1468" s="20" t="s">
        <v>3066</v>
      </c>
      <c r="D1468" s="19" t="s">
        <v>3067</v>
      </c>
      <c r="E1468" s="21" t="s">
        <v>13</v>
      </c>
    </row>
    <row r="1469" ht="15.75" hidden="1" customHeight="1">
      <c r="A1469" s="22" t="s">
        <v>3068</v>
      </c>
      <c r="B1469" s="23">
        <v>30853.0</v>
      </c>
      <c r="C1469" s="24">
        <v>30853.0</v>
      </c>
      <c r="D1469" s="25">
        <v>0.0</v>
      </c>
      <c r="E1469" s="26"/>
    </row>
    <row r="1470" ht="15.75" hidden="1" customHeight="1">
      <c r="A1470" s="22" t="s">
        <v>3069</v>
      </c>
      <c r="B1470" s="23">
        <v>8763.0</v>
      </c>
      <c r="C1470" s="24">
        <v>8763.0</v>
      </c>
      <c r="D1470" s="25">
        <v>0.0</v>
      </c>
      <c r="E1470" s="33"/>
    </row>
    <row r="1471" ht="15.75" hidden="1" customHeight="1">
      <c r="A1471" s="22" t="s">
        <v>3070</v>
      </c>
      <c r="B1471" s="23">
        <v>440.0</v>
      </c>
      <c r="C1471" s="24">
        <v>440.0</v>
      </c>
      <c r="D1471" s="25">
        <v>0.0</v>
      </c>
      <c r="E1471" s="33"/>
    </row>
    <row r="1472" ht="15.75" hidden="1" customHeight="1">
      <c r="A1472" s="22" t="s">
        <v>3072</v>
      </c>
      <c r="B1472" s="23">
        <v>500.0</v>
      </c>
      <c r="C1472" s="24">
        <v>500.0</v>
      </c>
      <c r="D1472" s="25">
        <v>0.0</v>
      </c>
      <c r="E1472" s="33"/>
    </row>
    <row r="1473" ht="15.75" hidden="1" customHeight="1">
      <c r="A1473" s="27" t="s">
        <v>3074</v>
      </c>
      <c r="B1473" s="23">
        <v>440.0</v>
      </c>
      <c r="C1473" s="24"/>
      <c r="D1473" s="25">
        <v>-440.0</v>
      </c>
      <c r="E1473" s="33"/>
    </row>
    <row r="1474" ht="15.75" hidden="1" customHeight="1">
      <c r="A1474" s="27" t="s">
        <v>3075</v>
      </c>
      <c r="B1474" s="23">
        <v>0.0</v>
      </c>
      <c r="C1474" s="24"/>
      <c r="D1474" s="25">
        <v>0.0</v>
      </c>
      <c r="E1474" s="33"/>
    </row>
    <row r="1475" ht="15.75" hidden="1" customHeight="1">
      <c r="A1475" s="27" t="s">
        <v>3077</v>
      </c>
      <c r="B1475" s="23">
        <v>2520.0</v>
      </c>
      <c r="C1475" s="24">
        <v>2520.0</v>
      </c>
      <c r="D1475" s="25">
        <v>0.0</v>
      </c>
      <c r="E1475" s="26" t="s">
        <v>7297</v>
      </c>
    </row>
    <row r="1476" ht="15.75" hidden="1" customHeight="1">
      <c r="A1476" s="27" t="s">
        <v>3078</v>
      </c>
      <c r="B1476" s="23">
        <v>2360.0</v>
      </c>
      <c r="C1476" s="24">
        <v>2800.0</v>
      </c>
      <c r="D1476" s="25">
        <v>440.0</v>
      </c>
      <c r="E1476" s="33"/>
    </row>
    <row r="1477" ht="15.75" hidden="1" customHeight="1">
      <c r="A1477" s="28" t="s">
        <v>3079</v>
      </c>
      <c r="B1477" s="23">
        <v>38206.0</v>
      </c>
      <c r="C1477" s="23">
        <v>38206.0</v>
      </c>
      <c r="D1477" s="25">
        <v>0.0</v>
      </c>
      <c r="E1477" s="33"/>
    </row>
    <row r="1478" ht="15.75" hidden="1" customHeight="1">
      <c r="A1478" s="28" t="s">
        <v>3080</v>
      </c>
      <c r="B1478" s="23">
        <v>37131.0</v>
      </c>
      <c r="C1478" s="7">
        <v>37131.0</v>
      </c>
      <c r="D1478" s="25">
        <v>0.0</v>
      </c>
      <c r="E1478" s="33"/>
    </row>
    <row r="1479" ht="15.75" hidden="1" customHeight="1">
      <c r="A1479" s="28" t="s">
        <v>3081</v>
      </c>
      <c r="B1479" s="23">
        <v>49905.0</v>
      </c>
      <c r="C1479" s="7">
        <v>49905.0</v>
      </c>
      <c r="D1479" s="25">
        <v>0.0</v>
      </c>
      <c r="E1479" s="33"/>
    </row>
    <row r="1480" ht="15.75" hidden="1" customHeight="1">
      <c r="A1480" s="28" t="s">
        <v>3082</v>
      </c>
      <c r="B1480" s="23">
        <v>48027.0</v>
      </c>
      <c r="C1480" s="7">
        <v>48027.0</v>
      </c>
      <c r="D1480" s="25">
        <v>0.0</v>
      </c>
      <c r="E1480" s="33"/>
    </row>
    <row r="1481" ht="15.75" hidden="1" customHeight="1">
      <c r="A1481" s="28" t="s">
        <v>3084</v>
      </c>
      <c r="B1481" s="23">
        <v>300.0</v>
      </c>
      <c r="C1481" s="7">
        <v>300.0</v>
      </c>
      <c r="D1481" s="25">
        <v>0.0</v>
      </c>
      <c r="E1481" s="33"/>
    </row>
    <row r="1482" ht="15.75" hidden="1" customHeight="1">
      <c r="A1482" s="28" t="s">
        <v>3085</v>
      </c>
      <c r="B1482" s="23">
        <v>8261.0</v>
      </c>
      <c r="C1482" s="7">
        <v>8261.0</v>
      </c>
      <c r="D1482" s="25">
        <v>0.0</v>
      </c>
      <c r="E1482" s="33"/>
    </row>
    <row r="1483" ht="15.75" hidden="1" customHeight="1">
      <c r="A1483" s="29" t="s">
        <v>3086</v>
      </c>
      <c r="B1483" s="23">
        <v>219445.0</v>
      </c>
      <c r="C1483" s="7">
        <v>219445.0</v>
      </c>
      <c r="D1483" s="25">
        <v>0.0</v>
      </c>
      <c r="E1483" s="33"/>
    </row>
    <row r="1484" ht="15.75" hidden="1" customHeight="1">
      <c r="A1484" s="30" t="s">
        <v>3087</v>
      </c>
      <c r="B1484" s="34">
        <v>0.0</v>
      </c>
      <c r="C1484" s="35">
        <v>0.0</v>
      </c>
      <c r="D1484" s="49">
        <v>0.0</v>
      </c>
      <c r="E1484" s="37"/>
    </row>
    <row r="1485" ht="15.75" hidden="1" customHeight="1"/>
    <row r="1486" ht="15.75" hidden="1" customHeight="1"/>
    <row r="1487" ht="15.75" hidden="1" customHeight="1">
      <c r="A1487" s="3" t="s">
        <v>3890</v>
      </c>
      <c r="B1487" s="4"/>
      <c r="C1487" s="4"/>
      <c r="D1487" s="4"/>
      <c r="E1487" s="5"/>
    </row>
    <row r="1488" ht="15.75" hidden="1" customHeight="1">
      <c r="A1488" s="8"/>
      <c r="B1488" s="9"/>
      <c r="C1488" s="9"/>
      <c r="D1488" s="9"/>
      <c r="E1488" s="10"/>
    </row>
    <row r="1489" ht="15.75" hidden="1" customHeight="1">
      <c r="A1489" s="3" t="s">
        <v>3061</v>
      </c>
      <c r="B1489" s="4"/>
      <c r="C1489" s="4"/>
      <c r="D1489" s="4"/>
      <c r="E1489" s="5"/>
    </row>
    <row r="1490" ht="15.75" hidden="1" customHeight="1">
      <c r="A1490" s="8"/>
      <c r="B1490" s="9"/>
      <c r="C1490" s="9"/>
      <c r="D1490" s="9"/>
      <c r="E1490" s="10"/>
    </row>
    <row r="1491" ht="15.75" hidden="1" customHeight="1">
      <c r="A1491" s="11">
        <v>45824.0</v>
      </c>
      <c r="B1491" s="4"/>
      <c r="C1491" s="12" t="s">
        <v>3062</v>
      </c>
      <c r="D1491" s="13">
        <v>45830.0</v>
      </c>
      <c r="E1491" s="5"/>
    </row>
    <row r="1492" ht="15.75" hidden="1" customHeight="1">
      <c r="A1492" s="8"/>
      <c r="B1492" s="9"/>
      <c r="C1492" s="14"/>
      <c r="D1492" s="9"/>
      <c r="E1492" s="10"/>
    </row>
    <row r="1493" ht="15.75" hidden="1" customHeight="1">
      <c r="A1493" s="44" t="s">
        <v>3898</v>
      </c>
      <c r="B1493" s="5"/>
      <c r="C1493" s="14"/>
      <c r="D1493" s="45" t="s">
        <v>3899</v>
      </c>
      <c r="E1493" s="5"/>
    </row>
    <row r="1494" ht="15.75" hidden="1" customHeight="1">
      <c r="A1494" s="8"/>
      <c r="B1494" s="10"/>
      <c r="C1494" s="14"/>
      <c r="D1494" s="9"/>
      <c r="E1494" s="10"/>
    </row>
    <row r="1495" ht="15.75" hidden="1" customHeight="1">
      <c r="A1495" s="17" t="s">
        <v>3063</v>
      </c>
      <c r="B1495" s="4"/>
      <c r="C1495" s="4"/>
      <c r="D1495" s="4"/>
      <c r="E1495" s="5"/>
    </row>
    <row r="1496" ht="15.75" hidden="1" customHeight="1">
      <c r="A1496" s="18" t="s">
        <v>3064</v>
      </c>
      <c r="B1496" s="19" t="s">
        <v>3065</v>
      </c>
      <c r="C1496" s="20" t="s">
        <v>3066</v>
      </c>
      <c r="D1496" s="19" t="s">
        <v>3067</v>
      </c>
      <c r="E1496" s="21" t="s">
        <v>13</v>
      </c>
    </row>
    <row r="1497" ht="15.75" hidden="1" customHeight="1">
      <c r="A1497" s="22" t="s">
        <v>3068</v>
      </c>
      <c r="B1497" s="23">
        <v>24008.0</v>
      </c>
      <c r="C1497" s="24">
        <v>24010.0</v>
      </c>
      <c r="D1497" s="25">
        <v>2.0</v>
      </c>
      <c r="E1497" s="26"/>
    </row>
    <row r="1498" ht="15.75" hidden="1" customHeight="1">
      <c r="A1498" s="22" t="s">
        <v>3069</v>
      </c>
      <c r="B1498" s="23">
        <v>7668.0</v>
      </c>
      <c r="C1498" s="24">
        <v>7668.0</v>
      </c>
      <c r="D1498" s="25">
        <v>0.0</v>
      </c>
      <c r="E1498" s="33"/>
    </row>
    <row r="1499" ht="15.75" hidden="1" customHeight="1">
      <c r="A1499" s="22" t="s">
        <v>3070</v>
      </c>
      <c r="B1499" s="23">
        <v>0.0</v>
      </c>
      <c r="C1499" s="24"/>
      <c r="D1499" s="25">
        <v>0.0</v>
      </c>
      <c r="E1499" s="33"/>
    </row>
    <row r="1500" ht="15.75" hidden="1" customHeight="1">
      <c r="A1500" s="22" t="s">
        <v>3072</v>
      </c>
      <c r="B1500" s="23">
        <v>500.0</v>
      </c>
      <c r="C1500" s="24">
        <v>500.0</v>
      </c>
      <c r="D1500" s="25">
        <v>0.0</v>
      </c>
      <c r="E1500" s="33"/>
    </row>
    <row r="1501" ht="15.75" hidden="1" customHeight="1">
      <c r="A1501" s="27" t="s">
        <v>3074</v>
      </c>
      <c r="B1501" s="23">
        <v>240.0</v>
      </c>
      <c r="C1501" s="24">
        <v>240.0</v>
      </c>
      <c r="D1501" s="25">
        <v>0.0</v>
      </c>
      <c r="E1501" s="33"/>
    </row>
    <row r="1502" ht="15.75" hidden="1" customHeight="1">
      <c r="A1502" s="27" t="s">
        <v>3075</v>
      </c>
      <c r="B1502" s="23">
        <v>0.0</v>
      </c>
      <c r="C1502" s="24"/>
      <c r="D1502" s="25">
        <v>0.0</v>
      </c>
      <c r="E1502" s="33"/>
    </row>
    <row r="1503" ht="15.75" hidden="1" customHeight="1">
      <c r="A1503" s="27" t="s">
        <v>3077</v>
      </c>
      <c r="B1503" s="23">
        <v>0.0</v>
      </c>
      <c r="C1503" s="24"/>
      <c r="D1503" s="25">
        <v>0.0</v>
      </c>
      <c r="E1503" s="26"/>
    </row>
    <row r="1504" ht="15.75" hidden="1" customHeight="1">
      <c r="A1504" s="27" t="s">
        <v>3078</v>
      </c>
      <c r="B1504" s="23">
        <v>2760.0</v>
      </c>
      <c r="C1504" s="24">
        <v>2760.0</v>
      </c>
      <c r="D1504" s="25">
        <v>0.0</v>
      </c>
      <c r="E1504" s="33"/>
    </row>
    <row r="1505" ht="15.75" hidden="1" customHeight="1">
      <c r="A1505" s="28" t="s">
        <v>3079</v>
      </c>
      <c r="B1505" s="23">
        <v>45194.0</v>
      </c>
      <c r="C1505" s="23">
        <v>45194.0</v>
      </c>
      <c r="D1505" s="25">
        <v>0.0</v>
      </c>
      <c r="E1505" s="33"/>
    </row>
    <row r="1506" ht="15.75" hidden="1" customHeight="1">
      <c r="A1506" s="28" t="s">
        <v>3080</v>
      </c>
      <c r="B1506" s="23">
        <v>36329.0</v>
      </c>
      <c r="C1506" s="7">
        <v>35965.0</v>
      </c>
      <c r="D1506" s="25">
        <v>-364.0</v>
      </c>
      <c r="E1506" s="33"/>
    </row>
    <row r="1507" ht="15.75" hidden="1" customHeight="1">
      <c r="A1507" s="28" t="s">
        <v>3081</v>
      </c>
      <c r="B1507" s="23">
        <v>52527.0</v>
      </c>
      <c r="C1507" s="7">
        <v>52081.0</v>
      </c>
      <c r="D1507" s="25">
        <v>-446.0</v>
      </c>
      <c r="E1507" s="33"/>
    </row>
    <row r="1508" ht="15.75" hidden="1" customHeight="1">
      <c r="A1508" s="28" t="s">
        <v>3082</v>
      </c>
      <c r="B1508" s="23">
        <v>51650.0</v>
      </c>
      <c r="C1508" s="7">
        <v>51650.0</v>
      </c>
      <c r="D1508" s="25">
        <v>0.0</v>
      </c>
      <c r="E1508" s="33"/>
    </row>
    <row r="1509" ht="15.75" hidden="1" customHeight="1">
      <c r="A1509" s="28" t="s">
        <v>3084</v>
      </c>
      <c r="B1509" s="23">
        <v>1261.0</v>
      </c>
      <c r="C1509" s="7">
        <v>1261.0</v>
      </c>
      <c r="D1509" s="25">
        <v>0.0</v>
      </c>
      <c r="E1509" s="33"/>
    </row>
    <row r="1510" ht="15.75" hidden="1" customHeight="1">
      <c r="A1510" s="28" t="s">
        <v>3085</v>
      </c>
      <c r="B1510" s="23">
        <v>9759.0</v>
      </c>
      <c r="C1510" s="7">
        <v>9759.0</v>
      </c>
      <c r="D1510" s="25">
        <v>0.0</v>
      </c>
      <c r="E1510" s="33"/>
    </row>
    <row r="1511" ht="15.75" hidden="1" customHeight="1">
      <c r="A1511" s="29" t="s">
        <v>3086</v>
      </c>
      <c r="B1511" s="23">
        <v>222071.5</v>
      </c>
      <c r="C1511" s="7">
        <v>221261.5</v>
      </c>
      <c r="D1511" s="25">
        <v>-810.0</v>
      </c>
      <c r="E1511" s="33"/>
    </row>
    <row r="1512" ht="15.75" hidden="1" customHeight="1">
      <c r="A1512" s="30" t="s">
        <v>3087</v>
      </c>
      <c r="B1512" s="34">
        <v>65.5</v>
      </c>
      <c r="C1512" s="35">
        <v>67.5</v>
      </c>
      <c r="D1512" s="49">
        <v>2.0</v>
      </c>
      <c r="E1512" s="37"/>
    </row>
    <row r="1513" ht="15.75" hidden="1" customHeight="1"/>
    <row r="1514" ht="15.75" hidden="1" customHeight="1"/>
    <row r="1515" ht="15.75" hidden="1" customHeight="1">
      <c r="A1515" s="3" t="s">
        <v>3890</v>
      </c>
      <c r="B1515" s="4"/>
      <c r="C1515" s="4"/>
      <c r="D1515" s="4"/>
      <c r="E1515" s="5"/>
    </row>
    <row r="1516" ht="15.75" hidden="1" customHeight="1">
      <c r="A1516" s="8"/>
      <c r="B1516" s="9"/>
      <c r="C1516" s="9"/>
      <c r="D1516" s="9"/>
      <c r="E1516" s="10"/>
    </row>
    <row r="1517" ht="15.75" hidden="1" customHeight="1">
      <c r="A1517" s="3" t="s">
        <v>3061</v>
      </c>
      <c r="B1517" s="4"/>
      <c r="C1517" s="4"/>
      <c r="D1517" s="4"/>
      <c r="E1517" s="5"/>
    </row>
    <row r="1518" ht="15.75" hidden="1" customHeight="1">
      <c r="A1518" s="8"/>
      <c r="B1518" s="9"/>
      <c r="C1518" s="9"/>
      <c r="D1518" s="9"/>
      <c r="E1518" s="10"/>
    </row>
    <row r="1519" ht="15.75" hidden="1" customHeight="1">
      <c r="A1519" s="11">
        <v>45831.0</v>
      </c>
      <c r="B1519" s="4"/>
      <c r="C1519" s="12" t="s">
        <v>3062</v>
      </c>
      <c r="D1519" s="13">
        <v>45838.0</v>
      </c>
      <c r="E1519" s="5"/>
    </row>
    <row r="1520" ht="15.75" hidden="1" customHeight="1">
      <c r="A1520" s="8"/>
      <c r="B1520" s="9"/>
      <c r="C1520" s="14"/>
      <c r="D1520" s="9"/>
      <c r="E1520" s="10"/>
    </row>
    <row r="1521" ht="15.75" hidden="1" customHeight="1">
      <c r="A1521" s="44" t="s">
        <v>3898</v>
      </c>
      <c r="B1521" s="5"/>
      <c r="C1521" s="14"/>
      <c r="D1521" s="45" t="s">
        <v>3898</v>
      </c>
      <c r="E1521" s="5"/>
    </row>
    <row r="1522" ht="15.75" hidden="1" customHeight="1">
      <c r="A1522" s="8"/>
      <c r="B1522" s="10"/>
      <c r="C1522" s="14"/>
      <c r="D1522" s="9"/>
      <c r="E1522" s="10"/>
    </row>
    <row r="1523" ht="15.75" hidden="1" customHeight="1">
      <c r="A1523" s="17" t="s">
        <v>3063</v>
      </c>
      <c r="B1523" s="4"/>
      <c r="C1523" s="4"/>
      <c r="D1523" s="4"/>
      <c r="E1523" s="5"/>
    </row>
    <row r="1524" ht="15.75" hidden="1" customHeight="1">
      <c r="A1524" s="18" t="s">
        <v>3064</v>
      </c>
      <c r="B1524" s="19" t="s">
        <v>3065</v>
      </c>
      <c r="C1524" s="20" t="s">
        <v>3066</v>
      </c>
      <c r="D1524" s="19" t="s">
        <v>3067</v>
      </c>
      <c r="E1524" s="21" t="s">
        <v>13</v>
      </c>
    </row>
    <row r="1525" ht="15.75" hidden="1" customHeight="1">
      <c r="A1525" s="22" t="s">
        <v>3068</v>
      </c>
      <c r="B1525" s="23">
        <v>36174.0</v>
      </c>
      <c r="C1525" s="24">
        <v>36175.0</v>
      </c>
      <c r="D1525" s="25">
        <v>1.0</v>
      </c>
      <c r="E1525" s="26"/>
    </row>
    <row r="1526" ht="15.75" hidden="1" customHeight="1">
      <c r="A1526" s="22" t="s">
        <v>3069</v>
      </c>
      <c r="B1526" s="23">
        <v>7086.0</v>
      </c>
      <c r="C1526" s="24">
        <v>7086.0</v>
      </c>
      <c r="D1526" s="25">
        <v>0.0</v>
      </c>
      <c r="E1526" s="33"/>
    </row>
    <row r="1527" ht="15.75" hidden="1" customHeight="1">
      <c r="A1527" s="22" t="s">
        <v>3070</v>
      </c>
      <c r="B1527" s="23">
        <v>360.0</v>
      </c>
      <c r="C1527" s="24">
        <v>360.0</v>
      </c>
      <c r="D1527" s="25">
        <v>0.0</v>
      </c>
      <c r="E1527" s="33"/>
    </row>
    <row r="1528" ht="15.75" hidden="1" customHeight="1">
      <c r="A1528" s="22" t="s">
        <v>3072</v>
      </c>
      <c r="B1528" s="23">
        <v>0.0</v>
      </c>
      <c r="C1528" s="24"/>
      <c r="D1528" s="25">
        <v>0.0</v>
      </c>
      <c r="E1528" s="33"/>
    </row>
    <row r="1529" ht="15.75" hidden="1" customHeight="1">
      <c r="A1529" s="27" t="s">
        <v>3074</v>
      </c>
      <c r="B1529" s="23">
        <v>0.0</v>
      </c>
      <c r="C1529" s="24"/>
      <c r="D1529" s="25">
        <v>0.0</v>
      </c>
      <c r="E1529" s="33"/>
    </row>
    <row r="1530" ht="15.75" hidden="1" customHeight="1">
      <c r="A1530" s="27" t="s">
        <v>3075</v>
      </c>
      <c r="B1530" s="23">
        <v>0.0</v>
      </c>
      <c r="C1530" s="24"/>
      <c r="D1530" s="25">
        <v>0.0</v>
      </c>
      <c r="E1530" s="33"/>
    </row>
    <row r="1531" ht="15.75" hidden="1" customHeight="1">
      <c r="A1531" s="27" t="s">
        <v>3077</v>
      </c>
      <c r="B1531" s="23">
        <v>6427.0</v>
      </c>
      <c r="C1531" s="24">
        <v>6427.0</v>
      </c>
      <c r="D1531" s="25">
        <v>0.0</v>
      </c>
      <c r="E1531" s="26" t="s">
        <v>7298</v>
      </c>
    </row>
    <row r="1532" ht="15.75" hidden="1" customHeight="1">
      <c r="A1532" s="27" t="s">
        <v>3078</v>
      </c>
      <c r="B1532" s="23">
        <v>4720.0</v>
      </c>
      <c r="C1532" s="24">
        <v>4720.0</v>
      </c>
      <c r="D1532" s="25">
        <v>0.0</v>
      </c>
      <c r="E1532" s="33"/>
    </row>
    <row r="1533" ht="15.75" hidden="1" customHeight="1">
      <c r="A1533" s="28" t="s">
        <v>3079</v>
      </c>
      <c r="B1533" s="23">
        <v>44146.8</v>
      </c>
      <c r="C1533" s="23">
        <v>44146.80000000001</v>
      </c>
      <c r="D1533" s="25">
        <v>7.275957614183426E-12</v>
      </c>
      <c r="E1533" s="33"/>
    </row>
    <row r="1534" ht="15.75" hidden="1" customHeight="1">
      <c r="A1534" s="28" t="s">
        <v>3080</v>
      </c>
      <c r="B1534" s="23">
        <v>45112.0</v>
      </c>
      <c r="C1534" s="7">
        <v>45112.0</v>
      </c>
      <c r="D1534" s="25">
        <v>0.0</v>
      </c>
      <c r="E1534" s="33"/>
    </row>
    <row r="1535" ht="15.75" hidden="1" customHeight="1">
      <c r="A1535" s="28" t="s">
        <v>3081</v>
      </c>
      <c r="B1535" s="23">
        <v>65365.0</v>
      </c>
      <c r="C1535" s="7">
        <v>65365.0</v>
      </c>
      <c r="D1535" s="25">
        <v>0.0</v>
      </c>
      <c r="E1535" s="33"/>
    </row>
    <row r="1536" ht="15.75" hidden="1" customHeight="1">
      <c r="A1536" s="28" t="s">
        <v>3082</v>
      </c>
      <c r="B1536" s="23">
        <v>50345.0</v>
      </c>
      <c r="C1536" s="7">
        <v>50345.0</v>
      </c>
      <c r="D1536" s="25">
        <v>0.0</v>
      </c>
      <c r="E1536" s="33"/>
    </row>
    <row r="1537" ht="15.75" hidden="1" customHeight="1">
      <c r="A1537" s="28" t="s">
        <v>3084</v>
      </c>
      <c r="B1537" s="23">
        <v>573.0</v>
      </c>
      <c r="C1537" s="7">
        <v>573.0</v>
      </c>
      <c r="D1537" s="25">
        <v>0.0</v>
      </c>
      <c r="E1537" s="33"/>
    </row>
    <row r="1538" ht="15.75" hidden="1" customHeight="1">
      <c r="A1538" s="28" t="s">
        <v>3085</v>
      </c>
      <c r="B1538" s="23">
        <v>14781.0</v>
      </c>
      <c r="C1538" s="7">
        <v>14781.0</v>
      </c>
      <c r="D1538" s="25">
        <v>0.0</v>
      </c>
      <c r="E1538" s="33"/>
    </row>
    <row r="1539" ht="15.75" hidden="1" customHeight="1">
      <c r="A1539" s="29" t="s">
        <v>3086</v>
      </c>
      <c r="B1539" s="23">
        <v>260309.19999999998</v>
      </c>
      <c r="C1539" s="7">
        <v>260309.19999999998</v>
      </c>
      <c r="D1539" s="25">
        <v>0.0</v>
      </c>
      <c r="E1539" s="33"/>
    </row>
    <row r="1540" ht="15.75" hidden="1" customHeight="1">
      <c r="A1540" s="30" t="s">
        <v>3087</v>
      </c>
      <c r="B1540" s="34">
        <v>-0.39999999999417923</v>
      </c>
      <c r="C1540" s="35">
        <v>0.6000000000349246</v>
      </c>
      <c r="D1540" s="49">
        <v>1.0000000000291038</v>
      </c>
      <c r="E1540" s="37"/>
    </row>
    <row r="1541" ht="15.75" hidden="1" customHeight="1"/>
    <row r="1542" ht="15.75" hidden="1" customHeight="1"/>
    <row r="1543" ht="15.75" hidden="1" customHeight="1">
      <c r="A1543" s="3" t="s">
        <v>3890</v>
      </c>
      <c r="B1543" s="4"/>
      <c r="C1543" s="4"/>
      <c r="D1543" s="4"/>
      <c r="E1543" s="5"/>
    </row>
    <row r="1544" ht="15.75" hidden="1" customHeight="1">
      <c r="A1544" s="8"/>
      <c r="B1544" s="9"/>
      <c r="C1544" s="9"/>
      <c r="D1544" s="9"/>
      <c r="E1544" s="10"/>
    </row>
    <row r="1545" ht="15.75" hidden="1" customHeight="1">
      <c r="A1545" s="3" t="s">
        <v>3061</v>
      </c>
      <c r="B1545" s="4"/>
      <c r="C1545" s="4"/>
      <c r="D1545" s="4"/>
      <c r="E1545" s="5"/>
    </row>
    <row r="1546" ht="15.75" hidden="1" customHeight="1">
      <c r="A1546" s="8"/>
      <c r="B1546" s="9"/>
      <c r="C1546" s="9"/>
      <c r="D1546" s="9"/>
      <c r="E1546" s="10"/>
    </row>
    <row r="1547" ht="15.75" hidden="1" customHeight="1">
      <c r="A1547" s="11">
        <v>45839.0</v>
      </c>
      <c r="B1547" s="4"/>
      <c r="C1547" s="12" t="s">
        <v>3062</v>
      </c>
      <c r="D1547" s="13">
        <v>45844.0</v>
      </c>
      <c r="E1547" s="5"/>
    </row>
    <row r="1548" ht="15.75" hidden="1" customHeight="1">
      <c r="A1548" s="8"/>
      <c r="B1548" s="9"/>
      <c r="C1548" s="14"/>
      <c r="D1548" s="9"/>
      <c r="E1548" s="10"/>
    </row>
    <row r="1549" ht="15.75" hidden="1" customHeight="1">
      <c r="A1549" s="44" t="s">
        <v>3900</v>
      </c>
      <c r="B1549" s="5"/>
      <c r="C1549" s="14"/>
      <c r="D1549" s="45" t="s">
        <v>3899</v>
      </c>
      <c r="E1549" s="5"/>
    </row>
    <row r="1550" ht="15.75" hidden="1" customHeight="1">
      <c r="A1550" s="8"/>
      <c r="B1550" s="10"/>
      <c r="C1550" s="14"/>
      <c r="D1550" s="9"/>
      <c r="E1550" s="10"/>
    </row>
    <row r="1551" ht="15.75" hidden="1" customHeight="1">
      <c r="A1551" s="17" t="s">
        <v>3063</v>
      </c>
      <c r="B1551" s="4"/>
      <c r="C1551" s="4"/>
      <c r="D1551" s="4"/>
      <c r="E1551" s="5"/>
    </row>
    <row r="1552" ht="15.75" hidden="1" customHeight="1">
      <c r="A1552" s="18" t="s">
        <v>3064</v>
      </c>
      <c r="B1552" s="19" t="s">
        <v>3065</v>
      </c>
      <c r="C1552" s="20" t="s">
        <v>3066</v>
      </c>
      <c r="D1552" s="19" t="s">
        <v>3067</v>
      </c>
      <c r="E1552" s="21" t="s">
        <v>13</v>
      </c>
    </row>
    <row r="1553" ht="15.75" hidden="1" customHeight="1">
      <c r="A1553" s="22" t="s">
        <v>3068</v>
      </c>
      <c r="B1553" s="23">
        <v>25644.0</v>
      </c>
      <c r="C1553" s="24">
        <v>25645.0</v>
      </c>
      <c r="D1553" s="25">
        <v>1.0</v>
      </c>
      <c r="E1553" s="26"/>
    </row>
    <row r="1554" ht="15.75" hidden="1" customHeight="1">
      <c r="A1554" s="22" t="s">
        <v>3069</v>
      </c>
      <c r="B1554" s="23">
        <v>6439.0</v>
      </c>
      <c r="C1554" s="24">
        <v>6439.0</v>
      </c>
      <c r="D1554" s="25">
        <v>0.0</v>
      </c>
      <c r="E1554" s="33"/>
    </row>
    <row r="1555" ht="15.75" hidden="1" customHeight="1">
      <c r="A1555" s="22" t="s">
        <v>3070</v>
      </c>
      <c r="B1555" s="23">
        <v>240.0</v>
      </c>
      <c r="C1555" s="24">
        <v>240.0</v>
      </c>
      <c r="D1555" s="25">
        <v>0.0</v>
      </c>
      <c r="E1555" s="33"/>
    </row>
    <row r="1556" ht="15.75" hidden="1" customHeight="1">
      <c r="A1556" s="22" t="s">
        <v>3072</v>
      </c>
      <c r="B1556" s="23">
        <v>504.0</v>
      </c>
      <c r="C1556" s="24">
        <v>504.0</v>
      </c>
      <c r="D1556" s="25">
        <v>0.0</v>
      </c>
      <c r="E1556" s="33"/>
    </row>
    <row r="1557" ht="15.75" hidden="1" customHeight="1">
      <c r="A1557" s="27" t="s">
        <v>3074</v>
      </c>
      <c r="B1557" s="23">
        <v>0.0</v>
      </c>
      <c r="C1557" s="24"/>
      <c r="D1557" s="25">
        <v>0.0</v>
      </c>
      <c r="E1557" s="33"/>
    </row>
    <row r="1558" ht="15.75" hidden="1" customHeight="1">
      <c r="A1558" s="27" t="s">
        <v>3075</v>
      </c>
      <c r="B1558" s="23">
        <v>0.0</v>
      </c>
      <c r="C1558" s="24"/>
      <c r="D1558" s="25">
        <v>0.0</v>
      </c>
      <c r="E1558" s="33"/>
    </row>
    <row r="1559" ht="15.75" hidden="1" customHeight="1">
      <c r="A1559" s="27" t="s">
        <v>3077</v>
      </c>
      <c r="B1559" s="23">
        <v>928.0</v>
      </c>
      <c r="C1559" s="24">
        <v>928.0</v>
      </c>
      <c r="D1559" s="25">
        <v>0.0</v>
      </c>
      <c r="E1559" s="26"/>
    </row>
    <row r="1560" ht="15.75" hidden="1" customHeight="1">
      <c r="A1560" s="27" t="s">
        <v>3078</v>
      </c>
      <c r="B1560" s="23">
        <v>2960.0</v>
      </c>
      <c r="C1560" s="24">
        <v>2920.0</v>
      </c>
      <c r="D1560" s="25">
        <v>-40.0</v>
      </c>
      <c r="E1560" s="33"/>
    </row>
    <row r="1561" ht="15.75" hidden="1" customHeight="1">
      <c r="A1561" s="28" t="s">
        <v>3079</v>
      </c>
      <c r="B1561" s="23">
        <v>43188.0</v>
      </c>
      <c r="C1561" s="23">
        <v>43188.0</v>
      </c>
      <c r="D1561" s="25">
        <v>0.0</v>
      </c>
      <c r="E1561" s="33"/>
    </row>
    <row r="1562" ht="15.75" hidden="1" customHeight="1">
      <c r="A1562" s="28" t="s">
        <v>3080</v>
      </c>
      <c r="B1562" s="23">
        <v>40145.0</v>
      </c>
      <c r="C1562" s="7">
        <v>40145.0</v>
      </c>
      <c r="D1562" s="25">
        <v>0.0</v>
      </c>
      <c r="E1562" s="33"/>
    </row>
    <row r="1563" ht="15.75" hidden="1" customHeight="1">
      <c r="A1563" s="28" t="s">
        <v>3081</v>
      </c>
      <c r="B1563" s="23">
        <v>35747.0</v>
      </c>
      <c r="C1563" s="7">
        <v>35747.0</v>
      </c>
      <c r="D1563" s="25">
        <v>0.0</v>
      </c>
      <c r="E1563" s="33"/>
    </row>
    <row r="1564" ht="15.75" hidden="1" customHeight="1">
      <c r="A1564" s="28" t="s">
        <v>3082</v>
      </c>
      <c r="B1564" s="23">
        <v>33611.0</v>
      </c>
      <c r="C1564" s="7">
        <v>33611.0</v>
      </c>
      <c r="D1564" s="25">
        <v>0.0</v>
      </c>
      <c r="E1564" s="33"/>
    </row>
    <row r="1565" ht="15.75" hidden="1" customHeight="1">
      <c r="A1565" s="28" t="s">
        <v>3084</v>
      </c>
      <c r="B1565" s="23">
        <v>872.0</v>
      </c>
      <c r="C1565" s="7">
        <v>872.0</v>
      </c>
      <c r="D1565" s="25">
        <v>0.0</v>
      </c>
      <c r="E1565" s="33"/>
    </row>
    <row r="1566" ht="15.75" hidden="1" customHeight="1">
      <c r="A1566" s="28" t="s">
        <v>3085</v>
      </c>
      <c r="B1566" s="23">
        <v>9798.0</v>
      </c>
      <c r="C1566" s="7">
        <v>9798.0</v>
      </c>
      <c r="D1566" s="25">
        <v>0.0</v>
      </c>
      <c r="E1566" s="33"/>
    </row>
    <row r="1567" ht="15.75" hidden="1" customHeight="1">
      <c r="A1567" s="29" t="s">
        <v>3086</v>
      </c>
      <c r="B1567" s="23">
        <v>190238.0</v>
      </c>
      <c r="C1567" s="7">
        <v>190238.0</v>
      </c>
      <c r="D1567" s="25">
        <v>0.0</v>
      </c>
      <c r="E1567" s="33"/>
    </row>
    <row r="1568" ht="15.75" hidden="1" customHeight="1">
      <c r="A1568" s="30" t="s">
        <v>3087</v>
      </c>
      <c r="B1568" s="34">
        <v>40.0</v>
      </c>
      <c r="C1568" s="35">
        <v>1.0</v>
      </c>
      <c r="D1568" s="49">
        <v>-39.0</v>
      </c>
      <c r="E1568" s="37"/>
    </row>
    <row r="1569" ht="15.75" hidden="1" customHeight="1"/>
    <row r="1570" ht="15.75" hidden="1" customHeight="1"/>
    <row r="1571" ht="15.75" hidden="1" customHeight="1">
      <c r="A1571" s="3" t="s">
        <v>3890</v>
      </c>
      <c r="B1571" s="4"/>
      <c r="C1571" s="4"/>
      <c r="D1571" s="4"/>
      <c r="E1571" s="5"/>
    </row>
    <row r="1572" ht="15.75" hidden="1" customHeight="1">
      <c r="A1572" s="8"/>
      <c r="B1572" s="9"/>
      <c r="C1572" s="9"/>
      <c r="D1572" s="9"/>
      <c r="E1572" s="10"/>
    </row>
    <row r="1573" ht="15.75" hidden="1" customHeight="1">
      <c r="A1573" s="3" t="s">
        <v>3061</v>
      </c>
      <c r="B1573" s="4"/>
      <c r="C1573" s="4"/>
      <c r="D1573" s="4"/>
      <c r="E1573" s="5"/>
    </row>
    <row r="1574" ht="15.75" hidden="1" customHeight="1">
      <c r="A1574" s="8"/>
      <c r="B1574" s="9"/>
      <c r="C1574" s="9"/>
      <c r="D1574" s="9"/>
      <c r="E1574" s="10"/>
    </row>
    <row r="1575" ht="15.75" hidden="1" customHeight="1">
      <c r="A1575" s="11">
        <v>45845.0</v>
      </c>
      <c r="B1575" s="4"/>
      <c r="C1575" s="12" t="s">
        <v>3062</v>
      </c>
      <c r="D1575" s="13">
        <v>45851.0</v>
      </c>
      <c r="E1575" s="5"/>
    </row>
    <row r="1576" ht="15.75" hidden="1" customHeight="1">
      <c r="A1576" s="8"/>
      <c r="B1576" s="9"/>
      <c r="C1576" s="14"/>
      <c r="D1576" s="9"/>
      <c r="E1576" s="10"/>
    </row>
    <row r="1577" ht="15.75" hidden="1" customHeight="1">
      <c r="A1577" s="44" t="s">
        <v>3898</v>
      </c>
      <c r="B1577" s="5"/>
      <c r="C1577" s="14"/>
      <c r="D1577" s="45" t="s">
        <v>3899</v>
      </c>
      <c r="E1577" s="5"/>
    </row>
    <row r="1578" ht="15.75" hidden="1" customHeight="1">
      <c r="A1578" s="8"/>
      <c r="B1578" s="10"/>
      <c r="C1578" s="14"/>
      <c r="D1578" s="9"/>
      <c r="E1578" s="10"/>
    </row>
    <row r="1579" ht="15.75" hidden="1" customHeight="1">
      <c r="A1579" s="17" t="s">
        <v>3063</v>
      </c>
      <c r="B1579" s="4"/>
      <c r="C1579" s="4"/>
      <c r="D1579" s="4"/>
      <c r="E1579" s="5"/>
    </row>
    <row r="1580" ht="15.75" hidden="1" customHeight="1">
      <c r="A1580" s="18" t="s">
        <v>3064</v>
      </c>
      <c r="B1580" s="19" t="s">
        <v>3065</v>
      </c>
      <c r="C1580" s="20" t="s">
        <v>3066</v>
      </c>
      <c r="D1580" s="19" t="s">
        <v>3067</v>
      </c>
      <c r="E1580" s="21" t="s">
        <v>13</v>
      </c>
    </row>
    <row r="1581" ht="15.75" hidden="1" customHeight="1">
      <c r="A1581" s="22" t="s">
        <v>3068</v>
      </c>
      <c r="B1581" s="23">
        <v>29881.0</v>
      </c>
      <c r="C1581" s="24">
        <v>30463.0</v>
      </c>
      <c r="D1581" s="25">
        <v>582.0</v>
      </c>
      <c r="E1581" s="26" t="s">
        <v>7299</v>
      </c>
    </row>
    <row r="1582" ht="15.75" hidden="1" customHeight="1">
      <c r="A1582" s="22" t="s">
        <v>3069</v>
      </c>
      <c r="B1582" s="23">
        <v>10623.0</v>
      </c>
      <c r="C1582" s="24">
        <v>10623.0</v>
      </c>
      <c r="D1582" s="25">
        <v>0.0</v>
      </c>
      <c r="E1582" s="33"/>
    </row>
    <row r="1583" ht="15.75" hidden="1" customHeight="1">
      <c r="A1583" s="22" t="s">
        <v>3070</v>
      </c>
      <c r="B1583" s="23">
        <v>180.0</v>
      </c>
      <c r="C1583" s="24">
        <v>180.0</v>
      </c>
      <c r="D1583" s="25">
        <v>0.0</v>
      </c>
      <c r="E1583" s="33"/>
    </row>
    <row r="1584" ht="15.75" hidden="1" customHeight="1">
      <c r="A1584" s="22" t="s">
        <v>3072</v>
      </c>
      <c r="B1584" s="23">
        <v>500.0</v>
      </c>
      <c r="C1584" s="24">
        <v>500.0</v>
      </c>
      <c r="D1584" s="25">
        <v>0.0</v>
      </c>
      <c r="E1584" s="33"/>
    </row>
    <row r="1585" ht="15.75" hidden="1" customHeight="1">
      <c r="A1585" s="27" t="s">
        <v>3074</v>
      </c>
      <c r="B1585" s="23">
        <v>0.0</v>
      </c>
      <c r="C1585" s="24"/>
      <c r="D1585" s="25">
        <v>0.0</v>
      </c>
      <c r="E1585" s="33"/>
    </row>
    <row r="1586" ht="15.75" hidden="1" customHeight="1">
      <c r="A1586" s="27" t="s">
        <v>3075</v>
      </c>
      <c r="B1586" s="23">
        <v>0.0</v>
      </c>
      <c r="C1586" s="24"/>
      <c r="D1586" s="25">
        <v>0.0</v>
      </c>
      <c r="E1586" s="33"/>
    </row>
    <row r="1587" ht="15.75" hidden="1" customHeight="1">
      <c r="A1587" s="27" t="s">
        <v>3077</v>
      </c>
      <c r="B1587" s="23">
        <v>2380.0</v>
      </c>
      <c r="C1587" s="24">
        <v>2380.0</v>
      </c>
      <c r="D1587" s="25">
        <v>0.0</v>
      </c>
      <c r="E1587" s="26" t="s">
        <v>7300</v>
      </c>
    </row>
    <row r="1588" ht="15.75" hidden="1" customHeight="1">
      <c r="A1588" s="27" t="s">
        <v>3078</v>
      </c>
      <c r="B1588" s="23">
        <v>3840.0</v>
      </c>
      <c r="C1588" s="24">
        <v>3840.0</v>
      </c>
      <c r="D1588" s="25">
        <v>0.0</v>
      </c>
      <c r="E1588" s="33"/>
    </row>
    <row r="1589" ht="15.75" hidden="1" customHeight="1">
      <c r="A1589" s="28" t="s">
        <v>3079</v>
      </c>
      <c r="B1589" s="23">
        <v>62956.0</v>
      </c>
      <c r="C1589" s="23">
        <v>62956.0</v>
      </c>
      <c r="D1589" s="25">
        <v>0.0</v>
      </c>
      <c r="E1589" s="33"/>
    </row>
    <row r="1590" ht="15.75" hidden="1" customHeight="1">
      <c r="A1590" s="28" t="s">
        <v>3080</v>
      </c>
      <c r="B1590" s="23">
        <v>37422.0</v>
      </c>
      <c r="C1590" s="7">
        <v>37950.0</v>
      </c>
      <c r="D1590" s="25">
        <v>528.0</v>
      </c>
      <c r="E1590" s="33"/>
    </row>
    <row r="1591" ht="15.75" hidden="1" customHeight="1">
      <c r="A1591" s="28" t="s">
        <v>3081</v>
      </c>
      <c r="B1591" s="23">
        <v>40992.0</v>
      </c>
      <c r="C1591" s="7">
        <v>40992.0</v>
      </c>
      <c r="D1591" s="25">
        <v>0.0</v>
      </c>
      <c r="E1591" s="33"/>
    </row>
    <row r="1592" ht="15.75" hidden="1" customHeight="1">
      <c r="A1592" s="28" t="s">
        <v>3082</v>
      </c>
      <c r="B1592" s="23">
        <v>41581.0</v>
      </c>
      <c r="C1592" s="7">
        <v>41581.0</v>
      </c>
      <c r="D1592" s="25">
        <v>0.0</v>
      </c>
      <c r="E1592" s="33"/>
    </row>
    <row r="1593" ht="15.75" hidden="1" customHeight="1">
      <c r="A1593" s="28" t="s">
        <v>3084</v>
      </c>
      <c r="B1593" s="23">
        <v>772.0</v>
      </c>
      <c r="C1593" s="7">
        <v>772.0</v>
      </c>
      <c r="D1593" s="25">
        <v>0.0</v>
      </c>
      <c r="E1593" s="33"/>
    </row>
    <row r="1594" ht="15.75" hidden="1" customHeight="1">
      <c r="A1594" s="28" t="s">
        <v>3085</v>
      </c>
      <c r="B1594" s="23">
        <v>14429.0</v>
      </c>
      <c r="C1594" s="7">
        <v>14429.0</v>
      </c>
      <c r="D1594" s="25">
        <v>0.0</v>
      </c>
      <c r="E1594" s="33"/>
    </row>
    <row r="1595" ht="15.75" hidden="1" customHeight="1">
      <c r="A1595" s="29" t="s">
        <v>3086</v>
      </c>
      <c r="B1595" s="23">
        <v>231126.5</v>
      </c>
      <c r="C1595" s="7">
        <v>231654.5</v>
      </c>
      <c r="D1595" s="25">
        <v>528.0</v>
      </c>
      <c r="E1595" s="33"/>
    </row>
    <row r="1596" ht="15.75" hidden="1" customHeight="1">
      <c r="A1596" s="30" t="s">
        <v>3087</v>
      </c>
      <c r="B1596" s="34">
        <v>0.5</v>
      </c>
      <c r="C1596" s="35">
        <v>582.5</v>
      </c>
      <c r="D1596" s="49">
        <v>582.0</v>
      </c>
      <c r="E1596" s="37"/>
    </row>
    <row r="1597" ht="15.75" hidden="1" customHeight="1"/>
    <row r="1598" ht="15.75" hidden="1" customHeight="1"/>
    <row r="1599" ht="15.75" hidden="1" customHeight="1">
      <c r="A1599" s="3" t="s">
        <v>3890</v>
      </c>
      <c r="B1599" s="4"/>
      <c r="C1599" s="4"/>
      <c r="D1599" s="4"/>
      <c r="E1599" s="5"/>
    </row>
    <row r="1600" ht="15.75" hidden="1" customHeight="1">
      <c r="A1600" s="8"/>
      <c r="B1600" s="9"/>
      <c r="C1600" s="9"/>
      <c r="D1600" s="9"/>
      <c r="E1600" s="10"/>
    </row>
    <row r="1601" ht="15.75" hidden="1" customHeight="1">
      <c r="A1601" s="3" t="s">
        <v>3061</v>
      </c>
      <c r="B1601" s="4"/>
      <c r="C1601" s="4"/>
      <c r="D1601" s="4"/>
      <c r="E1601" s="5"/>
    </row>
    <row r="1602" ht="15.75" hidden="1" customHeight="1">
      <c r="A1602" s="8"/>
      <c r="B1602" s="9"/>
      <c r="C1602" s="9"/>
      <c r="D1602" s="9"/>
      <c r="E1602" s="10"/>
    </row>
    <row r="1603" ht="15.75" hidden="1" customHeight="1">
      <c r="A1603" s="11">
        <v>45852.0</v>
      </c>
      <c r="B1603" s="4"/>
      <c r="C1603" s="12" t="s">
        <v>3062</v>
      </c>
      <c r="D1603" s="13">
        <v>45858.0</v>
      </c>
      <c r="E1603" s="5"/>
    </row>
    <row r="1604" ht="15.75" hidden="1" customHeight="1">
      <c r="A1604" s="8"/>
      <c r="B1604" s="9"/>
      <c r="C1604" s="14"/>
      <c r="D1604" s="9"/>
      <c r="E1604" s="10"/>
    </row>
    <row r="1605" ht="15.75" hidden="1" customHeight="1">
      <c r="A1605" s="44" t="s">
        <v>3898</v>
      </c>
      <c r="B1605" s="5"/>
      <c r="C1605" s="14"/>
      <c r="D1605" s="45" t="s">
        <v>3899</v>
      </c>
      <c r="E1605" s="5"/>
    </row>
    <row r="1606" ht="15.75" hidden="1" customHeight="1">
      <c r="A1606" s="8"/>
      <c r="B1606" s="10"/>
      <c r="C1606" s="14"/>
      <c r="D1606" s="9"/>
      <c r="E1606" s="10"/>
    </row>
    <row r="1607" ht="15.75" hidden="1" customHeight="1">
      <c r="A1607" s="17" t="s">
        <v>3063</v>
      </c>
      <c r="B1607" s="4"/>
      <c r="C1607" s="4"/>
      <c r="D1607" s="4"/>
      <c r="E1607" s="5"/>
    </row>
    <row r="1608" ht="15.75" hidden="1" customHeight="1">
      <c r="A1608" s="18" t="s">
        <v>3064</v>
      </c>
      <c r="B1608" s="19" t="s">
        <v>3065</v>
      </c>
      <c r="C1608" s="20" t="s">
        <v>3066</v>
      </c>
      <c r="D1608" s="19" t="s">
        <v>3067</v>
      </c>
      <c r="E1608" s="21" t="s">
        <v>13</v>
      </c>
    </row>
    <row r="1609" ht="15.75" hidden="1" customHeight="1">
      <c r="A1609" s="22" t="s">
        <v>3068</v>
      </c>
      <c r="B1609" s="23">
        <v>25104.0</v>
      </c>
      <c r="C1609" s="24">
        <v>25105.0</v>
      </c>
      <c r="D1609" s="25">
        <v>1.0</v>
      </c>
      <c r="E1609" s="26"/>
    </row>
    <row r="1610" ht="15.75" hidden="1" customHeight="1">
      <c r="A1610" s="22" t="s">
        <v>3069</v>
      </c>
      <c r="B1610" s="23">
        <v>10601.0</v>
      </c>
      <c r="C1610" s="24">
        <v>10601.0</v>
      </c>
      <c r="D1610" s="25">
        <v>0.0</v>
      </c>
      <c r="E1610" s="33"/>
    </row>
    <row r="1611" ht="15.75" hidden="1" customHeight="1">
      <c r="A1611" s="22" t="s">
        <v>3070</v>
      </c>
      <c r="B1611" s="23">
        <v>540.0</v>
      </c>
      <c r="C1611" s="24">
        <v>540.0</v>
      </c>
      <c r="D1611" s="25">
        <v>0.0</v>
      </c>
      <c r="E1611" s="33"/>
    </row>
    <row r="1612" ht="15.75" hidden="1" customHeight="1">
      <c r="A1612" s="22" t="s">
        <v>3072</v>
      </c>
      <c r="B1612" s="23">
        <v>500.0</v>
      </c>
      <c r="C1612" s="24">
        <v>500.0</v>
      </c>
      <c r="D1612" s="25">
        <v>0.0</v>
      </c>
      <c r="E1612" s="33"/>
    </row>
    <row r="1613" ht="15.75" hidden="1" customHeight="1">
      <c r="A1613" s="27" t="s">
        <v>3074</v>
      </c>
      <c r="B1613" s="23">
        <v>80.0</v>
      </c>
      <c r="C1613" s="24"/>
      <c r="D1613" s="25">
        <v>-80.0</v>
      </c>
      <c r="E1613" s="33"/>
    </row>
    <row r="1614" ht="15.75" hidden="1" customHeight="1">
      <c r="A1614" s="27" t="s">
        <v>3075</v>
      </c>
      <c r="B1614" s="23">
        <v>0.0</v>
      </c>
      <c r="C1614" s="24"/>
      <c r="D1614" s="25">
        <v>0.0</v>
      </c>
      <c r="E1614" s="33"/>
    </row>
    <row r="1615" ht="15.75" hidden="1" customHeight="1">
      <c r="A1615" s="27" t="s">
        <v>3077</v>
      </c>
      <c r="B1615" s="23">
        <v>1000.0</v>
      </c>
      <c r="C1615" s="24">
        <v>1000.0</v>
      </c>
      <c r="D1615" s="25">
        <v>0.0</v>
      </c>
      <c r="E1615" s="26" t="s">
        <v>7301</v>
      </c>
    </row>
    <row r="1616" ht="15.75" hidden="1" customHeight="1">
      <c r="A1616" s="27" t="s">
        <v>3078</v>
      </c>
      <c r="B1616" s="23">
        <v>2720.0</v>
      </c>
      <c r="C1616" s="24">
        <v>2800.0</v>
      </c>
      <c r="D1616" s="25">
        <v>80.0</v>
      </c>
      <c r="E1616" s="33"/>
    </row>
    <row r="1617" ht="15.75" hidden="1" customHeight="1">
      <c r="A1617" s="28" t="s">
        <v>3079</v>
      </c>
      <c r="B1617" s="23">
        <v>59318.0</v>
      </c>
      <c r="C1617" s="23">
        <v>59318.0</v>
      </c>
      <c r="D1617" s="25">
        <v>0.0</v>
      </c>
      <c r="E1617" s="33"/>
    </row>
    <row r="1618" ht="15.75" hidden="1" customHeight="1">
      <c r="A1618" s="28" t="s">
        <v>3080</v>
      </c>
      <c r="B1618" s="23">
        <v>39123.0</v>
      </c>
      <c r="C1618" s="7">
        <v>39123.0</v>
      </c>
      <c r="D1618" s="25">
        <v>0.0</v>
      </c>
      <c r="E1618" s="33"/>
    </row>
    <row r="1619" ht="15.75" hidden="1" customHeight="1">
      <c r="A1619" s="28" t="s">
        <v>3081</v>
      </c>
      <c r="B1619" s="23">
        <v>46650.0</v>
      </c>
      <c r="C1619" s="7">
        <v>46650.0</v>
      </c>
      <c r="D1619" s="25">
        <v>0.0</v>
      </c>
      <c r="E1619" s="33"/>
    </row>
    <row r="1620" ht="15.75" hidden="1" customHeight="1">
      <c r="A1620" s="28" t="s">
        <v>3082</v>
      </c>
      <c r="B1620" s="23">
        <v>50194.0</v>
      </c>
      <c r="C1620" s="7">
        <v>50523.0</v>
      </c>
      <c r="D1620" s="25">
        <v>329.0</v>
      </c>
      <c r="E1620" s="33"/>
    </row>
    <row r="1621" ht="15.75" hidden="1" customHeight="1">
      <c r="A1621" s="28" t="s">
        <v>3084</v>
      </c>
      <c r="B1621" s="23">
        <v>1610.0</v>
      </c>
      <c r="C1621" s="7">
        <v>1610.0</v>
      </c>
      <c r="D1621" s="25">
        <v>0.0</v>
      </c>
      <c r="E1621" s="33"/>
    </row>
    <row r="1622" ht="15.75" hidden="1" customHeight="1">
      <c r="A1622" s="28" t="s">
        <v>3085</v>
      </c>
      <c r="B1622" s="23">
        <v>9150.0</v>
      </c>
      <c r="C1622" s="7">
        <v>9150.0</v>
      </c>
      <c r="D1622" s="25">
        <v>0.0</v>
      </c>
      <c r="E1622" s="33"/>
    </row>
    <row r="1623" ht="15.75" hidden="1" customHeight="1">
      <c r="A1623" s="29" t="s">
        <v>3086</v>
      </c>
      <c r="B1623" s="23">
        <v>237440.0</v>
      </c>
      <c r="C1623" s="7">
        <v>237769.0</v>
      </c>
      <c r="D1623" s="25">
        <v>329.0</v>
      </c>
      <c r="E1623" s="33"/>
    </row>
    <row r="1624" ht="15.75" hidden="1" customHeight="1">
      <c r="A1624" s="30" t="s">
        <v>3087</v>
      </c>
      <c r="B1624" s="34">
        <v>0.0</v>
      </c>
      <c r="C1624" s="35">
        <v>1.0</v>
      </c>
      <c r="D1624" s="49">
        <v>1.0</v>
      </c>
      <c r="E1624" s="37"/>
    </row>
    <row r="1625" ht="15.75" hidden="1" customHeight="1"/>
    <row r="1626" ht="15.75" hidden="1" customHeight="1"/>
    <row r="1627" ht="15.75" hidden="1" customHeight="1">
      <c r="A1627" s="3" t="s">
        <v>3890</v>
      </c>
      <c r="B1627" s="4"/>
      <c r="C1627" s="4"/>
      <c r="D1627" s="4"/>
      <c r="E1627" s="5"/>
    </row>
    <row r="1628" ht="15.75" hidden="1" customHeight="1">
      <c r="A1628" s="8"/>
      <c r="B1628" s="9"/>
      <c r="C1628" s="9"/>
      <c r="D1628" s="9"/>
      <c r="E1628" s="10"/>
    </row>
    <row r="1629" ht="15.75" hidden="1" customHeight="1">
      <c r="A1629" s="3" t="s">
        <v>3061</v>
      </c>
      <c r="B1629" s="4"/>
      <c r="C1629" s="4"/>
      <c r="D1629" s="4"/>
      <c r="E1629" s="5"/>
    </row>
    <row r="1630" ht="15.75" hidden="1" customHeight="1">
      <c r="A1630" s="8"/>
      <c r="B1630" s="9"/>
      <c r="C1630" s="9"/>
      <c r="D1630" s="9"/>
      <c r="E1630" s="10"/>
    </row>
    <row r="1631" ht="15.75" hidden="1" customHeight="1">
      <c r="A1631" s="11">
        <v>45866.0</v>
      </c>
      <c r="B1631" s="4"/>
      <c r="C1631" s="12" t="s">
        <v>3062</v>
      </c>
      <c r="D1631" s="13">
        <v>45869.0</v>
      </c>
      <c r="E1631" s="5"/>
    </row>
    <row r="1632" ht="15.75" hidden="1" customHeight="1">
      <c r="A1632" s="8"/>
      <c r="B1632" s="9"/>
      <c r="C1632" s="14"/>
      <c r="D1632" s="9"/>
      <c r="E1632" s="10"/>
    </row>
    <row r="1633" ht="15.75" hidden="1" customHeight="1">
      <c r="A1633" s="44" t="s">
        <v>3898</v>
      </c>
      <c r="B1633" s="5"/>
      <c r="C1633" s="14"/>
      <c r="D1633" s="45" t="s">
        <v>3913</v>
      </c>
      <c r="E1633" s="5"/>
    </row>
    <row r="1634" ht="15.75" hidden="1" customHeight="1">
      <c r="A1634" s="8"/>
      <c r="B1634" s="10"/>
      <c r="C1634" s="14"/>
      <c r="D1634" s="9"/>
      <c r="E1634" s="10"/>
    </row>
    <row r="1635" ht="15.75" hidden="1" customHeight="1">
      <c r="A1635" s="17" t="s">
        <v>3063</v>
      </c>
      <c r="B1635" s="4"/>
      <c r="C1635" s="4"/>
      <c r="D1635" s="4"/>
      <c r="E1635" s="5"/>
    </row>
    <row r="1636" ht="15.75" hidden="1" customHeight="1">
      <c r="A1636" s="18" t="s">
        <v>3064</v>
      </c>
      <c r="B1636" s="19" t="s">
        <v>3065</v>
      </c>
      <c r="C1636" s="20" t="s">
        <v>3066</v>
      </c>
      <c r="D1636" s="19" t="s">
        <v>3067</v>
      </c>
      <c r="E1636" s="21" t="s">
        <v>13</v>
      </c>
    </row>
    <row r="1637" ht="15.75" hidden="1" customHeight="1">
      <c r="A1637" s="22" t="s">
        <v>3068</v>
      </c>
      <c r="B1637" s="23">
        <v>15019.0</v>
      </c>
      <c r="C1637" s="24">
        <v>15025.0</v>
      </c>
      <c r="D1637" s="25">
        <v>6.0</v>
      </c>
      <c r="E1637" s="26"/>
    </row>
    <row r="1638" ht="15.75" hidden="1" customHeight="1">
      <c r="A1638" s="22" t="s">
        <v>3069</v>
      </c>
      <c r="B1638" s="23">
        <v>6320.0</v>
      </c>
      <c r="C1638" s="24">
        <v>6320.0</v>
      </c>
      <c r="D1638" s="25">
        <v>0.0</v>
      </c>
      <c r="E1638" s="33"/>
    </row>
    <row r="1639" ht="15.75" hidden="1" customHeight="1">
      <c r="A1639" s="22" t="s">
        <v>3070</v>
      </c>
      <c r="B1639" s="23">
        <v>0.0</v>
      </c>
      <c r="C1639" s="24"/>
      <c r="D1639" s="25">
        <v>0.0</v>
      </c>
      <c r="E1639" s="33"/>
    </row>
    <row r="1640" ht="15.75" hidden="1" customHeight="1">
      <c r="A1640" s="22" t="s">
        <v>3072</v>
      </c>
      <c r="B1640" s="23">
        <v>0.0</v>
      </c>
      <c r="C1640" s="24"/>
      <c r="D1640" s="25">
        <v>0.0</v>
      </c>
      <c r="E1640" s="33"/>
    </row>
    <row r="1641" ht="15.75" hidden="1" customHeight="1">
      <c r="A1641" s="27" t="s">
        <v>3074</v>
      </c>
      <c r="B1641" s="23">
        <v>0.0</v>
      </c>
      <c r="C1641" s="24"/>
      <c r="D1641" s="25">
        <v>0.0</v>
      </c>
      <c r="E1641" s="33"/>
    </row>
    <row r="1642" ht="15.75" hidden="1" customHeight="1">
      <c r="A1642" s="27" t="s">
        <v>3075</v>
      </c>
      <c r="B1642" s="23">
        <v>0.0</v>
      </c>
      <c r="C1642" s="24"/>
      <c r="D1642" s="25">
        <v>0.0</v>
      </c>
      <c r="E1642" s="33"/>
    </row>
    <row r="1643" ht="15.75" hidden="1" customHeight="1">
      <c r="A1643" s="27" t="s">
        <v>3077</v>
      </c>
      <c r="B1643" s="23">
        <v>2000.0</v>
      </c>
      <c r="C1643" s="24">
        <v>2000.0</v>
      </c>
      <c r="D1643" s="25">
        <v>0.0</v>
      </c>
      <c r="E1643" s="26" t="s">
        <v>7302</v>
      </c>
    </row>
    <row r="1644" ht="15.75" hidden="1" customHeight="1">
      <c r="A1644" s="27" t="s">
        <v>3078</v>
      </c>
      <c r="B1644" s="23">
        <v>1720.0</v>
      </c>
      <c r="C1644" s="24">
        <v>1720.0</v>
      </c>
      <c r="D1644" s="25">
        <v>0.0</v>
      </c>
      <c r="E1644" s="33"/>
    </row>
    <row r="1645" ht="15.75" hidden="1" customHeight="1">
      <c r="A1645" s="28" t="s">
        <v>3079</v>
      </c>
      <c r="B1645" s="23">
        <v>28329.0</v>
      </c>
      <c r="C1645" s="23">
        <v>28329.0</v>
      </c>
      <c r="D1645" s="25">
        <v>0.0</v>
      </c>
      <c r="E1645" s="33"/>
    </row>
    <row r="1646" ht="15.75" hidden="1" customHeight="1">
      <c r="A1646" s="28" t="s">
        <v>3080</v>
      </c>
      <c r="B1646" s="23">
        <v>19469.0</v>
      </c>
      <c r="C1646" s="7">
        <v>19469.0</v>
      </c>
      <c r="D1646" s="25">
        <v>0.0</v>
      </c>
      <c r="E1646" s="33"/>
    </row>
    <row r="1647" ht="15.75" hidden="1" customHeight="1">
      <c r="A1647" s="28" t="s">
        <v>3081</v>
      </c>
      <c r="B1647" s="23">
        <v>25131.0</v>
      </c>
      <c r="C1647" s="7">
        <v>25131.0</v>
      </c>
      <c r="D1647" s="25">
        <v>0.0</v>
      </c>
      <c r="E1647" s="33"/>
    </row>
    <row r="1648" ht="15.75" hidden="1" customHeight="1">
      <c r="A1648" s="28" t="s">
        <v>3082</v>
      </c>
      <c r="B1648" s="23">
        <v>16365.0</v>
      </c>
      <c r="C1648" s="7">
        <v>16365.0</v>
      </c>
      <c r="D1648" s="25">
        <v>0.0</v>
      </c>
      <c r="E1648" s="33"/>
    </row>
    <row r="1649" ht="15.75" hidden="1" customHeight="1">
      <c r="A1649" s="28" t="s">
        <v>3084</v>
      </c>
      <c r="B1649" s="23">
        <v>349.0</v>
      </c>
      <c r="C1649" s="7">
        <v>349.0</v>
      </c>
      <c r="D1649" s="25">
        <v>0.0</v>
      </c>
      <c r="E1649" s="33"/>
    </row>
    <row r="1650" ht="15.75" hidden="1" customHeight="1">
      <c r="A1650" s="28" t="s">
        <v>3085</v>
      </c>
      <c r="B1650" s="23">
        <v>7979.0</v>
      </c>
      <c r="C1650" s="7">
        <v>7979.0</v>
      </c>
      <c r="D1650" s="25">
        <v>0.0</v>
      </c>
      <c r="E1650" s="33"/>
    </row>
    <row r="1651" ht="15.75" hidden="1" customHeight="1">
      <c r="A1651" s="29" t="s">
        <v>3086</v>
      </c>
      <c r="B1651" s="23">
        <v>114701.0</v>
      </c>
      <c r="C1651" s="7">
        <v>115628.0</v>
      </c>
      <c r="D1651" s="25">
        <v>927.0</v>
      </c>
      <c r="E1651" s="33"/>
    </row>
    <row r="1652" ht="15.75" hidden="1" customHeight="1">
      <c r="A1652" s="30" t="s">
        <v>3087</v>
      </c>
      <c r="B1652" s="34">
        <v>1.0</v>
      </c>
      <c r="C1652" s="35">
        <v>-920.0</v>
      </c>
      <c r="D1652" s="49">
        <v>-921.0</v>
      </c>
      <c r="E1652" s="37"/>
    </row>
    <row r="1653" ht="15.75" hidden="1" customHeight="1"/>
    <row r="1654" ht="15.75" hidden="1" customHeight="1"/>
    <row r="1655" ht="15.75" hidden="1" customHeight="1">
      <c r="A1655" s="3" t="s">
        <v>3890</v>
      </c>
      <c r="B1655" s="4"/>
      <c r="C1655" s="4"/>
      <c r="D1655" s="4"/>
      <c r="E1655" s="5"/>
    </row>
    <row r="1656" ht="15.75" hidden="1" customHeight="1">
      <c r="A1656" s="8"/>
      <c r="B1656" s="9"/>
      <c r="C1656" s="9"/>
      <c r="D1656" s="9"/>
      <c r="E1656" s="10"/>
    </row>
    <row r="1657" ht="15.75" hidden="1" customHeight="1">
      <c r="A1657" s="3" t="s">
        <v>3061</v>
      </c>
      <c r="B1657" s="4"/>
      <c r="C1657" s="4"/>
      <c r="D1657" s="4"/>
      <c r="E1657" s="5"/>
    </row>
    <row r="1658" ht="15.75" hidden="1" customHeight="1">
      <c r="A1658" s="8"/>
      <c r="B1658" s="9"/>
      <c r="C1658" s="9"/>
      <c r="D1658" s="9"/>
      <c r="E1658" s="10"/>
    </row>
    <row r="1659" ht="15.75" hidden="1" customHeight="1">
      <c r="A1659" s="11">
        <v>45870.0</v>
      </c>
      <c r="B1659" s="4"/>
      <c r="C1659" s="12" t="s">
        <v>3062</v>
      </c>
      <c r="D1659" s="13">
        <v>45872.0</v>
      </c>
      <c r="E1659" s="5"/>
    </row>
    <row r="1660" ht="15.75" hidden="1" customHeight="1">
      <c r="A1660" s="8"/>
      <c r="B1660" s="9"/>
      <c r="C1660" s="14"/>
      <c r="D1660" s="9"/>
      <c r="E1660" s="10"/>
    </row>
    <row r="1661" ht="15.75" hidden="1" customHeight="1">
      <c r="A1661" s="44" t="s">
        <v>3905</v>
      </c>
      <c r="B1661" s="5"/>
      <c r="C1661" s="14"/>
      <c r="D1661" s="45" t="s">
        <v>3899</v>
      </c>
      <c r="E1661" s="5"/>
    </row>
    <row r="1662" ht="15.75" hidden="1" customHeight="1">
      <c r="A1662" s="8"/>
      <c r="B1662" s="10"/>
      <c r="C1662" s="14"/>
      <c r="D1662" s="9"/>
      <c r="E1662" s="10"/>
    </row>
    <row r="1663" ht="15.75" hidden="1" customHeight="1">
      <c r="A1663" s="17" t="s">
        <v>3063</v>
      </c>
      <c r="B1663" s="4"/>
      <c r="C1663" s="4"/>
      <c r="D1663" s="4"/>
      <c r="E1663" s="5"/>
    </row>
    <row r="1664" ht="15.75" hidden="1" customHeight="1">
      <c r="A1664" s="18" t="s">
        <v>3064</v>
      </c>
      <c r="B1664" s="19" t="s">
        <v>3065</v>
      </c>
      <c r="C1664" s="20" t="s">
        <v>3066</v>
      </c>
      <c r="D1664" s="19" t="s">
        <v>3067</v>
      </c>
      <c r="E1664" s="21" t="s">
        <v>13</v>
      </c>
    </row>
    <row r="1665" ht="15.75" hidden="1" customHeight="1">
      <c r="A1665" s="22" t="s">
        <v>3068</v>
      </c>
      <c r="B1665" s="23">
        <v>12268.0</v>
      </c>
      <c r="C1665" s="24">
        <v>12268.0</v>
      </c>
      <c r="D1665" s="25">
        <v>0.0</v>
      </c>
      <c r="E1665" s="26"/>
    </row>
    <row r="1666" ht="15.75" hidden="1" customHeight="1">
      <c r="A1666" s="22" t="s">
        <v>3069</v>
      </c>
      <c r="B1666" s="23">
        <v>4162.0</v>
      </c>
      <c r="C1666" s="24">
        <v>4162.0</v>
      </c>
      <c r="D1666" s="25">
        <v>0.0</v>
      </c>
      <c r="E1666" s="33"/>
    </row>
    <row r="1667" ht="15.75" hidden="1" customHeight="1">
      <c r="A1667" s="22" t="s">
        <v>3070</v>
      </c>
      <c r="B1667" s="23">
        <v>360.0</v>
      </c>
      <c r="C1667" s="24">
        <v>360.0</v>
      </c>
      <c r="D1667" s="25">
        <v>0.0</v>
      </c>
      <c r="E1667" s="33"/>
    </row>
    <row r="1668" ht="15.75" hidden="1" customHeight="1">
      <c r="A1668" s="22" t="s">
        <v>3072</v>
      </c>
      <c r="B1668" s="23">
        <v>500.0</v>
      </c>
      <c r="C1668" s="24">
        <v>500.0</v>
      </c>
      <c r="D1668" s="25">
        <v>0.0</v>
      </c>
      <c r="E1668" s="33"/>
    </row>
    <row r="1669" ht="15.75" hidden="1" customHeight="1">
      <c r="A1669" s="27" t="s">
        <v>3074</v>
      </c>
      <c r="B1669" s="23">
        <v>0.0</v>
      </c>
      <c r="C1669" s="24"/>
      <c r="D1669" s="25">
        <v>0.0</v>
      </c>
      <c r="E1669" s="33"/>
    </row>
    <row r="1670" ht="15.75" hidden="1" customHeight="1">
      <c r="A1670" s="27" t="s">
        <v>3075</v>
      </c>
      <c r="B1670" s="23">
        <v>0.0</v>
      </c>
      <c r="C1670" s="24"/>
      <c r="D1670" s="25">
        <v>0.0</v>
      </c>
      <c r="E1670" s="33"/>
    </row>
    <row r="1671" ht="15.75" hidden="1" customHeight="1">
      <c r="A1671" s="27" t="s">
        <v>3077</v>
      </c>
      <c r="B1671" s="23">
        <v>0.0</v>
      </c>
      <c r="C1671" s="24"/>
      <c r="D1671" s="25">
        <v>0.0</v>
      </c>
      <c r="E1671" s="26"/>
    </row>
    <row r="1672" ht="15.75" hidden="1" customHeight="1">
      <c r="A1672" s="27" t="s">
        <v>3078</v>
      </c>
      <c r="B1672" s="23">
        <v>1280.0</v>
      </c>
      <c r="C1672" s="24">
        <v>1280.0</v>
      </c>
      <c r="D1672" s="25">
        <v>0.0</v>
      </c>
      <c r="E1672" s="33"/>
    </row>
    <row r="1673" ht="15.75" hidden="1" customHeight="1">
      <c r="A1673" s="28" t="s">
        <v>3079</v>
      </c>
      <c r="B1673" s="23">
        <v>18052.0</v>
      </c>
      <c r="C1673" s="23">
        <v>18052.0</v>
      </c>
      <c r="D1673" s="25">
        <v>0.0</v>
      </c>
      <c r="E1673" s="33"/>
    </row>
    <row r="1674" ht="15.75" hidden="1" customHeight="1">
      <c r="A1674" s="28" t="s">
        <v>3080</v>
      </c>
      <c r="B1674" s="23">
        <v>22427.0</v>
      </c>
      <c r="C1674" s="7">
        <v>22427.0</v>
      </c>
      <c r="D1674" s="25">
        <v>0.0</v>
      </c>
      <c r="E1674" s="33"/>
    </row>
    <row r="1675" ht="15.75" hidden="1" customHeight="1">
      <c r="A1675" s="28" t="s">
        <v>3081</v>
      </c>
      <c r="B1675" s="23">
        <v>25584.0</v>
      </c>
      <c r="C1675" s="7">
        <v>25584.0</v>
      </c>
      <c r="D1675" s="25">
        <v>0.0</v>
      </c>
      <c r="E1675" s="33"/>
    </row>
    <row r="1676" ht="15.75" hidden="1" customHeight="1">
      <c r="A1676" s="28" t="s">
        <v>3082</v>
      </c>
      <c r="B1676" s="23">
        <v>20808.0</v>
      </c>
      <c r="C1676" s="7">
        <v>20808.0</v>
      </c>
      <c r="D1676" s="25">
        <v>0.0</v>
      </c>
      <c r="E1676" s="33"/>
    </row>
    <row r="1677" ht="15.75" hidden="1" customHeight="1">
      <c r="A1677" s="28" t="s">
        <v>3084</v>
      </c>
      <c r="B1677" s="23">
        <v>942.0</v>
      </c>
      <c r="C1677" s="7">
        <v>942.0</v>
      </c>
      <c r="D1677" s="25">
        <v>0.0</v>
      </c>
      <c r="E1677" s="33"/>
    </row>
    <row r="1678" ht="15.75" hidden="1" customHeight="1">
      <c r="A1678" s="28" t="s">
        <v>3085</v>
      </c>
      <c r="B1678" s="23">
        <v>5287.0</v>
      </c>
      <c r="C1678" s="7">
        <v>5287.0</v>
      </c>
      <c r="D1678" s="25">
        <v>0.0</v>
      </c>
      <c r="E1678" s="33"/>
    </row>
    <row r="1679" ht="15.75" hidden="1" customHeight="1">
      <c r="A1679" s="29" t="s">
        <v>3086</v>
      </c>
      <c r="B1679" s="23">
        <v>106383.4</v>
      </c>
      <c r="C1679" s="7">
        <v>106383.4</v>
      </c>
      <c r="D1679" s="25">
        <v>0.0</v>
      </c>
      <c r="E1679" s="33"/>
    </row>
    <row r="1680" ht="15.75" hidden="1" customHeight="1">
      <c r="A1680" s="30" t="s">
        <v>3087</v>
      </c>
      <c r="B1680" s="34">
        <v>-0.39999999999417923</v>
      </c>
      <c r="C1680" s="35">
        <v>-0.39999999999417923</v>
      </c>
      <c r="D1680" s="49">
        <v>0.0</v>
      </c>
      <c r="E1680" s="37"/>
    </row>
    <row r="1681" ht="15.75" hidden="1" customHeight="1"/>
    <row r="1682" ht="15.75" hidden="1" customHeight="1"/>
    <row r="1683" ht="15.75" hidden="1" customHeight="1">
      <c r="A1683" s="3" t="s">
        <v>3890</v>
      </c>
      <c r="B1683" s="4"/>
      <c r="C1683" s="4"/>
      <c r="D1683" s="4"/>
      <c r="E1683" s="5"/>
    </row>
    <row r="1684" ht="15.75" hidden="1" customHeight="1">
      <c r="A1684" s="8"/>
      <c r="B1684" s="9"/>
      <c r="C1684" s="9"/>
      <c r="D1684" s="9"/>
      <c r="E1684" s="10"/>
    </row>
    <row r="1685" ht="15.75" hidden="1" customHeight="1">
      <c r="A1685" s="3" t="s">
        <v>3061</v>
      </c>
      <c r="B1685" s="4"/>
      <c r="C1685" s="4"/>
      <c r="D1685" s="4"/>
      <c r="E1685" s="5"/>
    </row>
    <row r="1686" ht="15.75" hidden="1" customHeight="1">
      <c r="A1686" s="8"/>
      <c r="B1686" s="9"/>
      <c r="C1686" s="9"/>
      <c r="D1686" s="9"/>
      <c r="E1686" s="10"/>
    </row>
    <row r="1687" ht="15.75" hidden="1" customHeight="1">
      <c r="A1687" s="11">
        <v>45873.0</v>
      </c>
      <c r="B1687" s="4"/>
      <c r="C1687" s="12" t="s">
        <v>3062</v>
      </c>
      <c r="D1687" s="13">
        <v>45879.0</v>
      </c>
      <c r="E1687" s="5"/>
    </row>
    <row r="1688" ht="15.75" hidden="1" customHeight="1">
      <c r="A1688" s="8"/>
      <c r="B1688" s="9"/>
      <c r="C1688" s="14"/>
      <c r="D1688" s="9"/>
      <c r="E1688" s="10"/>
    </row>
    <row r="1689" ht="15.75" hidden="1" customHeight="1">
      <c r="A1689" s="44" t="s">
        <v>3898</v>
      </c>
      <c r="B1689" s="5"/>
      <c r="C1689" s="14"/>
      <c r="D1689" s="45" t="s">
        <v>3899</v>
      </c>
      <c r="E1689" s="5"/>
    </row>
    <row r="1690" ht="15.75" hidden="1" customHeight="1">
      <c r="A1690" s="8"/>
      <c r="B1690" s="10"/>
      <c r="C1690" s="14"/>
      <c r="D1690" s="9"/>
      <c r="E1690" s="10"/>
    </row>
    <row r="1691" ht="15.75" hidden="1" customHeight="1">
      <c r="A1691" s="17" t="s">
        <v>3063</v>
      </c>
      <c r="B1691" s="4"/>
      <c r="C1691" s="4"/>
      <c r="D1691" s="4"/>
      <c r="E1691" s="5"/>
    </row>
    <row r="1692" ht="15.75" hidden="1" customHeight="1">
      <c r="A1692" s="18" t="s">
        <v>3064</v>
      </c>
      <c r="B1692" s="19" t="s">
        <v>3065</v>
      </c>
      <c r="C1692" s="20" t="s">
        <v>3066</v>
      </c>
      <c r="D1692" s="19" t="s">
        <v>3067</v>
      </c>
      <c r="E1692" s="21" t="s">
        <v>13</v>
      </c>
    </row>
    <row r="1693" ht="15.75" hidden="1" customHeight="1">
      <c r="A1693" s="22" t="s">
        <v>3068</v>
      </c>
      <c r="B1693" s="23">
        <v>35364.0</v>
      </c>
      <c r="C1693" s="24">
        <v>35365.0</v>
      </c>
      <c r="D1693" s="25">
        <v>1.0</v>
      </c>
      <c r="E1693" s="26"/>
    </row>
    <row r="1694" ht="15.75" hidden="1" customHeight="1">
      <c r="A1694" s="22" t="s">
        <v>3069</v>
      </c>
      <c r="B1694" s="23">
        <v>5674.0</v>
      </c>
      <c r="C1694" s="24">
        <v>5674.0</v>
      </c>
      <c r="D1694" s="25">
        <v>0.0</v>
      </c>
      <c r="E1694" s="33"/>
    </row>
    <row r="1695" ht="15.75" hidden="1" customHeight="1">
      <c r="A1695" s="22" t="s">
        <v>3070</v>
      </c>
      <c r="B1695" s="23">
        <v>0.0</v>
      </c>
      <c r="C1695" s="24"/>
      <c r="D1695" s="25">
        <v>0.0</v>
      </c>
      <c r="E1695" s="33"/>
    </row>
    <row r="1696" ht="15.75" hidden="1" customHeight="1">
      <c r="A1696" s="22" t="s">
        <v>3072</v>
      </c>
      <c r="B1696" s="23">
        <v>997.0</v>
      </c>
      <c r="C1696" s="24">
        <v>997.0</v>
      </c>
      <c r="D1696" s="25">
        <v>0.0</v>
      </c>
      <c r="E1696" s="33"/>
    </row>
    <row r="1697" ht="15.75" hidden="1" customHeight="1">
      <c r="A1697" s="27" t="s">
        <v>3074</v>
      </c>
      <c r="B1697" s="23">
        <v>0.0</v>
      </c>
      <c r="C1697" s="24"/>
      <c r="D1697" s="25">
        <v>0.0</v>
      </c>
      <c r="E1697" s="33"/>
    </row>
    <row r="1698" ht="15.75" hidden="1" customHeight="1">
      <c r="A1698" s="27" t="s">
        <v>3075</v>
      </c>
      <c r="B1698" s="23">
        <v>0.0</v>
      </c>
      <c r="C1698" s="24"/>
      <c r="D1698" s="25">
        <v>0.0</v>
      </c>
      <c r="E1698" s="33"/>
    </row>
    <row r="1699" ht="15.75" hidden="1" customHeight="1">
      <c r="A1699" s="27" t="s">
        <v>3077</v>
      </c>
      <c r="B1699" s="23">
        <v>550.0</v>
      </c>
      <c r="C1699" s="24">
        <v>550.0</v>
      </c>
      <c r="D1699" s="25">
        <v>0.0</v>
      </c>
      <c r="E1699" s="26" t="s">
        <v>7303</v>
      </c>
    </row>
    <row r="1700" ht="15.75" hidden="1" customHeight="1">
      <c r="A1700" s="27" t="s">
        <v>3078</v>
      </c>
      <c r="B1700" s="23">
        <v>2400.0</v>
      </c>
      <c r="C1700" s="24">
        <v>2400.0</v>
      </c>
      <c r="D1700" s="25">
        <v>0.0</v>
      </c>
      <c r="E1700" s="33"/>
    </row>
    <row r="1701" ht="15.75" hidden="1" customHeight="1">
      <c r="A1701" s="28" t="s">
        <v>3079</v>
      </c>
      <c r="B1701" s="23">
        <v>44776.0</v>
      </c>
      <c r="C1701" s="23">
        <v>44776.0</v>
      </c>
      <c r="D1701" s="25">
        <v>0.0</v>
      </c>
      <c r="E1701" s="33"/>
    </row>
    <row r="1702" ht="15.75" hidden="1" customHeight="1">
      <c r="A1702" s="28" t="s">
        <v>3080</v>
      </c>
      <c r="B1702" s="23">
        <v>35955.0</v>
      </c>
      <c r="C1702" s="7">
        <v>35955.0</v>
      </c>
      <c r="D1702" s="25">
        <v>0.0</v>
      </c>
      <c r="E1702" s="33"/>
    </row>
    <row r="1703" ht="15.75" hidden="1" customHeight="1">
      <c r="A1703" s="28" t="s">
        <v>3081</v>
      </c>
      <c r="B1703" s="23">
        <v>57849.0</v>
      </c>
      <c r="C1703" s="7">
        <v>57520.0</v>
      </c>
      <c r="D1703" s="25">
        <v>-329.0</v>
      </c>
      <c r="E1703" s="33"/>
    </row>
    <row r="1704" ht="15.75" hidden="1" customHeight="1">
      <c r="A1704" s="28" t="s">
        <v>3082</v>
      </c>
      <c r="B1704" s="23">
        <v>36129.0</v>
      </c>
      <c r="C1704" s="7">
        <v>36129.0</v>
      </c>
      <c r="D1704" s="25">
        <v>0.0</v>
      </c>
      <c r="E1704" s="33"/>
    </row>
    <row r="1705" ht="15.75" hidden="1" customHeight="1">
      <c r="A1705" s="28" t="s">
        <v>3084</v>
      </c>
      <c r="B1705" s="23">
        <v>2416.0</v>
      </c>
      <c r="C1705" s="7">
        <v>2416.0</v>
      </c>
      <c r="D1705" s="25">
        <v>0.0</v>
      </c>
      <c r="E1705" s="33"/>
    </row>
    <row r="1706" ht="15.75" hidden="1" customHeight="1">
      <c r="A1706" s="28" t="s">
        <v>3085</v>
      </c>
      <c r="B1706" s="23">
        <v>15126.0</v>
      </c>
      <c r="C1706" s="7">
        <v>15126.0</v>
      </c>
      <c r="D1706" s="25">
        <v>0.0</v>
      </c>
      <c r="E1706" s="33"/>
    </row>
    <row r="1707" ht="15.75" hidden="1" customHeight="1">
      <c r="A1707" s="29" t="s">
        <v>3086</v>
      </c>
      <c r="B1707" s="23">
        <v>222109.5</v>
      </c>
      <c r="C1707" s="7">
        <v>221780.5</v>
      </c>
      <c r="D1707" s="25">
        <v>-329.0</v>
      </c>
      <c r="E1707" s="33"/>
    </row>
    <row r="1708" ht="15.75" hidden="1" customHeight="1">
      <c r="A1708" s="30" t="s">
        <v>3087</v>
      </c>
      <c r="B1708" s="34">
        <v>0.5</v>
      </c>
      <c r="C1708" s="35">
        <v>1.5</v>
      </c>
      <c r="D1708" s="49">
        <v>1.0</v>
      </c>
      <c r="E1708" s="37"/>
    </row>
    <row r="1709" ht="15.75" hidden="1" customHeight="1"/>
    <row r="1710" ht="15.75" hidden="1" customHeight="1"/>
    <row r="1711" ht="15.75" hidden="1" customHeight="1">
      <c r="A1711" s="3" t="s">
        <v>3890</v>
      </c>
      <c r="B1711" s="4"/>
      <c r="C1711" s="4"/>
      <c r="D1711" s="4"/>
      <c r="E1711" s="5"/>
    </row>
    <row r="1712" ht="15.75" hidden="1" customHeight="1">
      <c r="A1712" s="8"/>
      <c r="B1712" s="9"/>
      <c r="C1712" s="9"/>
      <c r="D1712" s="9"/>
      <c r="E1712" s="10"/>
    </row>
    <row r="1713" ht="15.75" hidden="1" customHeight="1">
      <c r="A1713" s="3" t="s">
        <v>3061</v>
      </c>
      <c r="B1713" s="4"/>
      <c r="C1713" s="4"/>
      <c r="D1713" s="4"/>
      <c r="E1713" s="5"/>
    </row>
    <row r="1714" ht="15.75" hidden="1" customHeight="1">
      <c r="A1714" s="8"/>
      <c r="B1714" s="9"/>
      <c r="C1714" s="9"/>
      <c r="D1714" s="9"/>
      <c r="E1714" s="10"/>
    </row>
    <row r="1715" ht="15.75" hidden="1" customHeight="1">
      <c r="A1715" s="11">
        <v>45880.0</v>
      </c>
      <c r="B1715" s="4"/>
      <c r="C1715" s="12" t="s">
        <v>3062</v>
      </c>
      <c r="D1715" s="13">
        <v>45886.0</v>
      </c>
      <c r="E1715" s="5"/>
    </row>
    <row r="1716" ht="15.75" hidden="1" customHeight="1">
      <c r="A1716" s="8"/>
      <c r="B1716" s="9"/>
      <c r="C1716" s="14"/>
      <c r="D1716" s="9"/>
      <c r="E1716" s="10"/>
    </row>
    <row r="1717" ht="15.75" hidden="1" customHeight="1">
      <c r="A1717" s="44" t="s">
        <v>3898</v>
      </c>
      <c r="B1717" s="5"/>
      <c r="C1717" s="14"/>
      <c r="D1717" s="45" t="s">
        <v>3899</v>
      </c>
      <c r="E1717" s="5"/>
    </row>
    <row r="1718" ht="15.75" hidden="1" customHeight="1">
      <c r="A1718" s="8"/>
      <c r="B1718" s="10"/>
      <c r="C1718" s="14"/>
      <c r="D1718" s="9"/>
      <c r="E1718" s="10"/>
    </row>
    <row r="1719" ht="15.75" hidden="1" customHeight="1">
      <c r="A1719" s="17" t="s">
        <v>3063</v>
      </c>
      <c r="B1719" s="4"/>
      <c r="C1719" s="4"/>
      <c r="D1719" s="4"/>
      <c r="E1719" s="5"/>
    </row>
    <row r="1720" ht="15.75" hidden="1" customHeight="1">
      <c r="A1720" s="18" t="s">
        <v>3064</v>
      </c>
      <c r="B1720" s="19" t="s">
        <v>3065</v>
      </c>
      <c r="C1720" s="20" t="s">
        <v>3066</v>
      </c>
      <c r="D1720" s="19" t="s">
        <v>3067</v>
      </c>
      <c r="E1720" s="21" t="s">
        <v>13</v>
      </c>
    </row>
    <row r="1721" ht="15.75" hidden="1" customHeight="1">
      <c r="A1721" s="22" t="s">
        <v>3068</v>
      </c>
      <c r="B1721" s="23">
        <v>31890.0</v>
      </c>
      <c r="C1721" s="24">
        <v>31890.0</v>
      </c>
      <c r="D1721" s="25">
        <v>0.0</v>
      </c>
      <c r="E1721" s="26"/>
    </row>
    <row r="1722" ht="15.75" hidden="1" customHeight="1">
      <c r="A1722" s="22" t="s">
        <v>3069</v>
      </c>
      <c r="B1722" s="23">
        <v>13520.0</v>
      </c>
      <c r="C1722" s="24">
        <v>13520.0</v>
      </c>
      <c r="D1722" s="25">
        <v>0.0</v>
      </c>
      <c r="E1722" s="33"/>
    </row>
    <row r="1723" ht="15.75" hidden="1" customHeight="1">
      <c r="A1723" s="22" t="s">
        <v>3070</v>
      </c>
      <c r="B1723" s="23">
        <v>450.0</v>
      </c>
      <c r="C1723" s="24">
        <v>450.0</v>
      </c>
      <c r="D1723" s="25">
        <v>0.0</v>
      </c>
      <c r="E1723" s="33"/>
    </row>
    <row r="1724" ht="15.75" hidden="1" customHeight="1">
      <c r="A1724" s="22" t="s">
        <v>3072</v>
      </c>
      <c r="B1724" s="23">
        <v>1000.0</v>
      </c>
      <c r="C1724" s="24">
        <v>1000.0</v>
      </c>
      <c r="D1724" s="25">
        <v>0.0</v>
      </c>
      <c r="E1724" s="33"/>
    </row>
    <row r="1725" ht="15.75" hidden="1" customHeight="1">
      <c r="A1725" s="27" t="s">
        <v>3074</v>
      </c>
      <c r="B1725" s="23">
        <v>0.0</v>
      </c>
      <c r="C1725" s="24"/>
      <c r="D1725" s="25">
        <v>0.0</v>
      </c>
      <c r="E1725" s="33"/>
    </row>
    <row r="1726" ht="15.75" hidden="1" customHeight="1">
      <c r="A1726" s="27" t="s">
        <v>3075</v>
      </c>
      <c r="B1726" s="23">
        <v>0.0</v>
      </c>
      <c r="C1726" s="24"/>
      <c r="D1726" s="25">
        <v>0.0</v>
      </c>
      <c r="E1726" s="33"/>
    </row>
    <row r="1727" ht="15.75" hidden="1" customHeight="1">
      <c r="A1727" s="27" t="s">
        <v>3077</v>
      </c>
      <c r="B1727" s="23">
        <v>315.0</v>
      </c>
      <c r="C1727" s="24">
        <v>315.0</v>
      </c>
      <c r="D1727" s="25">
        <v>0.0</v>
      </c>
      <c r="E1727" s="26" t="s">
        <v>7304</v>
      </c>
    </row>
    <row r="1728" ht="15.75" hidden="1" customHeight="1">
      <c r="A1728" s="27" t="s">
        <v>3078</v>
      </c>
      <c r="B1728" s="23">
        <v>1200.0</v>
      </c>
      <c r="C1728" s="24">
        <v>1200.0</v>
      </c>
      <c r="D1728" s="25">
        <v>0.0</v>
      </c>
      <c r="E1728" s="33"/>
    </row>
    <row r="1729" ht="15.75" hidden="1" customHeight="1">
      <c r="A1729" s="28" t="s">
        <v>3079</v>
      </c>
      <c r="B1729" s="23">
        <v>48055.0</v>
      </c>
      <c r="C1729" s="23">
        <v>47726.0</v>
      </c>
      <c r="D1729" s="25">
        <v>-329.0</v>
      </c>
      <c r="E1729" s="33"/>
    </row>
    <row r="1730" ht="15.75" hidden="1" customHeight="1">
      <c r="A1730" s="28" t="s">
        <v>3080</v>
      </c>
      <c r="B1730" s="23">
        <v>45576.0</v>
      </c>
      <c r="C1730" s="7">
        <v>45576.0</v>
      </c>
      <c r="D1730" s="25">
        <v>0.0</v>
      </c>
      <c r="E1730" s="33"/>
    </row>
    <row r="1731" ht="15.75" hidden="1" customHeight="1">
      <c r="A1731" s="28" t="s">
        <v>3081</v>
      </c>
      <c r="B1731" s="23">
        <v>47938.0</v>
      </c>
      <c r="C1731" s="7">
        <v>47938.0</v>
      </c>
      <c r="D1731" s="25">
        <v>0.0</v>
      </c>
      <c r="E1731" s="33"/>
    </row>
    <row r="1732" ht="15.75" hidden="1" customHeight="1">
      <c r="A1732" s="28" t="s">
        <v>3082</v>
      </c>
      <c r="B1732" s="23">
        <v>47455.0</v>
      </c>
      <c r="C1732" s="7">
        <v>47455.0</v>
      </c>
      <c r="D1732" s="25">
        <v>0.0</v>
      </c>
      <c r="E1732" s="33"/>
    </row>
    <row r="1733" ht="15.75" hidden="1" customHeight="1">
      <c r="A1733" s="28" t="s">
        <v>3084</v>
      </c>
      <c r="B1733" s="23">
        <v>1875.0</v>
      </c>
      <c r="C1733" s="7">
        <v>2224.0</v>
      </c>
      <c r="D1733" s="25">
        <v>349.0</v>
      </c>
      <c r="E1733" s="33"/>
    </row>
    <row r="1734" ht="15.75" hidden="1" customHeight="1">
      <c r="A1734" s="28" t="s">
        <v>3085</v>
      </c>
      <c r="B1734" s="23">
        <v>15995.0</v>
      </c>
      <c r="C1734" s="7">
        <v>15995.0</v>
      </c>
      <c r="D1734" s="25">
        <v>0.0</v>
      </c>
      <c r="E1734" s="33"/>
    </row>
    <row r="1735" ht="15.75" hidden="1" customHeight="1">
      <c r="A1735" s="29" t="s">
        <v>3086</v>
      </c>
      <c r="B1735" s="23">
        <v>239274.2</v>
      </c>
      <c r="C1735" s="7">
        <v>238945.2</v>
      </c>
      <c r="D1735" s="25">
        <v>-329.0</v>
      </c>
      <c r="E1735" s="33"/>
    </row>
    <row r="1736" ht="15.75" hidden="1" customHeight="1">
      <c r="A1736" s="30" t="s">
        <v>3087</v>
      </c>
      <c r="B1736" s="34">
        <v>-0.19999999999708962</v>
      </c>
      <c r="C1736" s="35">
        <v>348.79999999998836</v>
      </c>
      <c r="D1736" s="49">
        <v>348.99999999998545</v>
      </c>
      <c r="E1736" s="37"/>
    </row>
    <row r="1737" ht="15.75" hidden="1" customHeight="1"/>
    <row r="1738" ht="15.75" hidden="1" customHeight="1"/>
    <row r="1739" ht="15.75" hidden="1" customHeight="1">
      <c r="A1739" s="3" t="s">
        <v>3890</v>
      </c>
      <c r="B1739" s="4"/>
      <c r="C1739" s="4"/>
      <c r="D1739" s="4"/>
      <c r="E1739" s="5"/>
    </row>
    <row r="1740" ht="15.75" hidden="1" customHeight="1">
      <c r="A1740" s="8"/>
      <c r="B1740" s="9"/>
      <c r="C1740" s="9"/>
      <c r="D1740" s="9"/>
      <c r="E1740" s="10"/>
    </row>
    <row r="1741" ht="15.75" hidden="1" customHeight="1">
      <c r="A1741" s="3" t="s">
        <v>3061</v>
      </c>
      <c r="B1741" s="4"/>
      <c r="C1741" s="4"/>
      <c r="D1741" s="4"/>
      <c r="E1741" s="5"/>
    </row>
    <row r="1742" ht="15.75" hidden="1" customHeight="1">
      <c r="A1742" s="8"/>
      <c r="B1742" s="9"/>
      <c r="C1742" s="9"/>
      <c r="D1742" s="9"/>
      <c r="E1742" s="10"/>
    </row>
    <row r="1743" ht="15.75" hidden="1" customHeight="1">
      <c r="A1743" s="11">
        <v>45887.0</v>
      </c>
      <c r="B1743" s="4"/>
      <c r="C1743" s="12" t="s">
        <v>3062</v>
      </c>
      <c r="D1743" s="13">
        <v>45893.0</v>
      </c>
      <c r="E1743" s="5"/>
    </row>
    <row r="1744" ht="15.75" hidden="1" customHeight="1">
      <c r="A1744" s="8"/>
      <c r="B1744" s="9"/>
      <c r="C1744" s="14"/>
      <c r="D1744" s="9"/>
      <c r="E1744" s="10"/>
    </row>
    <row r="1745" ht="15.75" hidden="1" customHeight="1">
      <c r="A1745" s="44" t="s">
        <v>3898</v>
      </c>
      <c r="B1745" s="5"/>
      <c r="C1745" s="14"/>
      <c r="D1745" s="45" t="s">
        <v>3899</v>
      </c>
      <c r="E1745" s="5"/>
    </row>
    <row r="1746" ht="15.75" hidden="1" customHeight="1">
      <c r="A1746" s="8"/>
      <c r="B1746" s="10"/>
      <c r="C1746" s="14"/>
      <c r="D1746" s="9"/>
      <c r="E1746" s="10"/>
    </row>
    <row r="1747" ht="15.75" hidden="1" customHeight="1">
      <c r="A1747" s="17" t="s">
        <v>3063</v>
      </c>
      <c r="B1747" s="4"/>
      <c r="C1747" s="4"/>
      <c r="D1747" s="4"/>
      <c r="E1747" s="5"/>
    </row>
    <row r="1748" ht="15.75" hidden="1" customHeight="1">
      <c r="A1748" s="18" t="s">
        <v>3064</v>
      </c>
      <c r="B1748" s="19" t="s">
        <v>3065</v>
      </c>
      <c r="C1748" s="20" t="s">
        <v>3066</v>
      </c>
      <c r="D1748" s="19" t="s">
        <v>3067</v>
      </c>
      <c r="E1748" s="21" t="s">
        <v>13</v>
      </c>
    </row>
    <row r="1749" ht="15.75" hidden="1" customHeight="1">
      <c r="A1749" s="22" t="s">
        <v>3068</v>
      </c>
      <c r="B1749" s="23">
        <v>31133.0</v>
      </c>
      <c r="C1749" s="24">
        <v>31133.0</v>
      </c>
      <c r="D1749" s="25">
        <v>0.0</v>
      </c>
      <c r="E1749" s="26"/>
    </row>
    <row r="1750" ht="15.75" hidden="1" customHeight="1">
      <c r="A1750" s="22" t="s">
        <v>3069</v>
      </c>
      <c r="B1750" s="23">
        <v>10799.0</v>
      </c>
      <c r="C1750" s="24">
        <v>10799.0</v>
      </c>
      <c r="D1750" s="25">
        <v>0.0</v>
      </c>
      <c r="E1750" s="33"/>
    </row>
    <row r="1751" ht="15.75" hidden="1" customHeight="1">
      <c r="A1751" s="22" t="s">
        <v>3070</v>
      </c>
      <c r="B1751" s="23">
        <v>0.0</v>
      </c>
      <c r="C1751" s="24"/>
      <c r="D1751" s="25">
        <v>0.0</v>
      </c>
      <c r="E1751" s="33"/>
    </row>
    <row r="1752" ht="15.75" hidden="1" customHeight="1">
      <c r="A1752" s="22" t="s">
        <v>3072</v>
      </c>
      <c r="B1752" s="23">
        <v>0.0</v>
      </c>
      <c r="C1752" s="24"/>
      <c r="D1752" s="25">
        <v>0.0</v>
      </c>
      <c r="E1752" s="33"/>
    </row>
    <row r="1753" ht="15.75" hidden="1" customHeight="1">
      <c r="A1753" s="27" t="s">
        <v>3074</v>
      </c>
      <c r="B1753" s="23">
        <v>920.0</v>
      </c>
      <c r="C1753" s="24"/>
      <c r="D1753" s="25">
        <v>-920.0</v>
      </c>
      <c r="E1753" s="33"/>
    </row>
    <row r="1754" ht="15.75" hidden="1" customHeight="1">
      <c r="A1754" s="27" t="s">
        <v>3075</v>
      </c>
      <c r="B1754" s="23">
        <v>0.0</v>
      </c>
      <c r="C1754" s="24"/>
      <c r="D1754" s="25">
        <v>0.0</v>
      </c>
      <c r="E1754" s="33"/>
    </row>
    <row r="1755" ht="15.75" hidden="1" customHeight="1">
      <c r="A1755" s="27" t="s">
        <v>3077</v>
      </c>
      <c r="B1755" s="23">
        <v>0.0</v>
      </c>
      <c r="C1755" s="24"/>
      <c r="D1755" s="25">
        <v>0.0</v>
      </c>
      <c r="E1755" s="26"/>
    </row>
    <row r="1756" ht="15.75" hidden="1" customHeight="1">
      <c r="A1756" s="27" t="s">
        <v>3078</v>
      </c>
      <c r="B1756" s="23">
        <v>2520.0</v>
      </c>
      <c r="C1756" s="24">
        <v>3440.0</v>
      </c>
      <c r="D1756" s="25">
        <v>920.0</v>
      </c>
      <c r="E1756" s="33"/>
    </row>
    <row r="1757" ht="15.75" hidden="1" customHeight="1">
      <c r="A1757" s="28" t="s">
        <v>3079</v>
      </c>
      <c r="B1757" s="23">
        <v>56317.0</v>
      </c>
      <c r="C1757" s="23">
        <v>56317.0</v>
      </c>
      <c r="D1757" s="25">
        <v>0.0</v>
      </c>
      <c r="E1757" s="33"/>
    </row>
    <row r="1758" ht="15.75" hidden="1" customHeight="1">
      <c r="A1758" s="28" t="s">
        <v>3080</v>
      </c>
      <c r="B1758" s="23">
        <v>46984.0</v>
      </c>
      <c r="C1758" s="7">
        <v>46984.0</v>
      </c>
      <c r="D1758" s="25">
        <v>0.0</v>
      </c>
      <c r="E1758" s="33"/>
    </row>
    <row r="1759" ht="15.75" hidden="1" customHeight="1">
      <c r="A1759" s="28" t="s">
        <v>3081</v>
      </c>
      <c r="B1759" s="23">
        <v>62304.0</v>
      </c>
      <c r="C1759" s="7">
        <v>61890.0</v>
      </c>
      <c r="D1759" s="25">
        <v>-414.0</v>
      </c>
      <c r="E1759" s="33"/>
    </row>
    <row r="1760" ht="15.75" hidden="1" customHeight="1">
      <c r="A1760" s="28" t="s">
        <v>3082</v>
      </c>
      <c r="B1760" s="23">
        <v>37144.0</v>
      </c>
      <c r="C1760" s="7">
        <v>37144.0</v>
      </c>
      <c r="D1760" s="25">
        <v>0.0</v>
      </c>
      <c r="E1760" s="33"/>
    </row>
    <row r="1761" ht="15.75" hidden="1" customHeight="1">
      <c r="A1761" s="28" t="s">
        <v>3084</v>
      </c>
      <c r="B1761" s="23">
        <v>1255.0</v>
      </c>
      <c r="C1761" s="7">
        <v>1255.0</v>
      </c>
      <c r="D1761" s="25">
        <v>0.0</v>
      </c>
      <c r="E1761" s="33"/>
    </row>
    <row r="1762" ht="15.75" hidden="1" customHeight="1">
      <c r="A1762" s="28" t="s">
        <v>3085</v>
      </c>
      <c r="B1762" s="23">
        <v>13602.0</v>
      </c>
      <c r="C1762" s="7">
        <v>13602.0</v>
      </c>
      <c r="D1762" s="25">
        <v>0.0</v>
      </c>
      <c r="E1762" s="33"/>
    </row>
    <row r="1763" ht="15.75" hidden="1" customHeight="1">
      <c r="A1763" s="29" t="s">
        <v>3086</v>
      </c>
      <c r="B1763" s="23">
        <v>249376.0</v>
      </c>
      <c r="C1763" s="7">
        <v>248962.0</v>
      </c>
      <c r="D1763" s="25">
        <v>-414.0</v>
      </c>
      <c r="E1763" s="33"/>
    </row>
    <row r="1764" ht="15.75" hidden="1" customHeight="1">
      <c r="A1764" s="30" t="s">
        <v>3087</v>
      </c>
      <c r="B1764" s="34">
        <v>0.0</v>
      </c>
      <c r="C1764" s="35">
        <v>0.0</v>
      </c>
      <c r="D1764" s="49">
        <v>0.0</v>
      </c>
      <c r="E1764" s="37"/>
    </row>
    <row r="1765" ht="15.75" hidden="1" customHeight="1"/>
    <row r="1766" ht="15.75" hidden="1" customHeight="1"/>
    <row r="1767" ht="15.75" hidden="1" customHeight="1">
      <c r="A1767" s="3" t="s">
        <v>3890</v>
      </c>
      <c r="B1767" s="4"/>
      <c r="C1767" s="4"/>
      <c r="D1767" s="4"/>
      <c r="E1767" s="5"/>
    </row>
    <row r="1768" ht="15.75" hidden="1" customHeight="1">
      <c r="A1768" s="8"/>
      <c r="B1768" s="9"/>
      <c r="C1768" s="9"/>
      <c r="D1768" s="9"/>
      <c r="E1768" s="10"/>
    </row>
    <row r="1769" ht="15.75" hidden="1" customHeight="1">
      <c r="A1769" s="3" t="s">
        <v>3061</v>
      </c>
      <c r="B1769" s="4"/>
      <c r="C1769" s="4"/>
      <c r="D1769" s="4"/>
      <c r="E1769" s="5"/>
    </row>
    <row r="1770" ht="15.75" hidden="1" customHeight="1">
      <c r="A1770" s="8"/>
      <c r="B1770" s="9"/>
      <c r="C1770" s="9"/>
      <c r="D1770" s="9"/>
      <c r="E1770" s="10"/>
    </row>
    <row r="1771" ht="15.75" hidden="1" customHeight="1">
      <c r="A1771" s="11">
        <v>45894.0</v>
      </c>
      <c r="B1771" s="4"/>
      <c r="C1771" s="12" t="s">
        <v>3062</v>
      </c>
      <c r="D1771" s="13">
        <v>45900.0</v>
      </c>
      <c r="E1771" s="5"/>
    </row>
    <row r="1772" ht="15.75" hidden="1" customHeight="1">
      <c r="A1772" s="8"/>
      <c r="B1772" s="9"/>
      <c r="C1772" s="14"/>
      <c r="D1772" s="9"/>
      <c r="E1772" s="10"/>
    </row>
    <row r="1773" ht="15.75" hidden="1" customHeight="1">
      <c r="A1773" s="44" t="s">
        <v>3898</v>
      </c>
      <c r="B1773" s="5"/>
      <c r="C1773" s="14"/>
      <c r="D1773" s="45" t="s">
        <v>3899</v>
      </c>
      <c r="E1773" s="5"/>
    </row>
    <row r="1774" ht="15.75" hidden="1" customHeight="1">
      <c r="A1774" s="8"/>
      <c r="B1774" s="10"/>
      <c r="C1774" s="14"/>
      <c r="D1774" s="9"/>
      <c r="E1774" s="10"/>
    </row>
    <row r="1775" ht="15.75" hidden="1" customHeight="1">
      <c r="A1775" s="17" t="s">
        <v>3063</v>
      </c>
      <c r="B1775" s="4"/>
      <c r="C1775" s="4"/>
      <c r="D1775" s="4"/>
      <c r="E1775" s="5"/>
    </row>
    <row r="1776" ht="15.75" hidden="1" customHeight="1">
      <c r="A1776" s="18" t="s">
        <v>3064</v>
      </c>
      <c r="B1776" s="19" t="s">
        <v>3065</v>
      </c>
      <c r="C1776" s="20" t="s">
        <v>3066</v>
      </c>
      <c r="D1776" s="19" t="s">
        <v>3067</v>
      </c>
      <c r="E1776" s="21" t="s">
        <v>13</v>
      </c>
    </row>
    <row r="1777" ht="15.75" hidden="1" customHeight="1">
      <c r="A1777" s="22" t="s">
        <v>3068</v>
      </c>
      <c r="B1777" s="23">
        <v>30982.0</v>
      </c>
      <c r="C1777" s="24">
        <v>30982.0</v>
      </c>
      <c r="D1777" s="25">
        <v>0.0</v>
      </c>
      <c r="E1777" s="26"/>
    </row>
    <row r="1778" ht="15.75" hidden="1" customHeight="1">
      <c r="A1778" s="22" t="s">
        <v>3069</v>
      </c>
      <c r="B1778" s="23">
        <v>6739.0</v>
      </c>
      <c r="C1778" s="24">
        <v>6739.0</v>
      </c>
      <c r="D1778" s="25">
        <v>0.0</v>
      </c>
      <c r="E1778" s="33"/>
    </row>
    <row r="1779" ht="15.75" hidden="1" customHeight="1">
      <c r="A1779" s="22" t="s">
        <v>3070</v>
      </c>
      <c r="B1779" s="23">
        <v>660.0</v>
      </c>
      <c r="C1779" s="24">
        <v>660.0</v>
      </c>
      <c r="D1779" s="25">
        <v>0.0</v>
      </c>
      <c r="E1779" s="33"/>
    </row>
    <row r="1780" ht="15.75" hidden="1" customHeight="1">
      <c r="A1780" s="22" t="s">
        <v>3072</v>
      </c>
      <c r="B1780" s="23">
        <v>500.0</v>
      </c>
      <c r="C1780" s="24">
        <v>500.0</v>
      </c>
      <c r="D1780" s="25">
        <v>0.0</v>
      </c>
      <c r="E1780" s="33"/>
    </row>
    <row r="1781" ht="15.75" hidden="1" customHeight="1">
      <c r="A1781" s="27" t="s">
        <v>3074</v>
      </c>
      <c r="B1781" s="23">
        <v>80.0</v>
      </c>
      <c r="C1781" s="24"/>
      <c r="D1781" s="25">
        <v>-80.0</v>
      </c>
      <c r="E1781" s="33"/>
    </row>
    <row r="1782" ht="15.75" hidden="1" customHeight="1">
      <c r="A1782" s="27" t="s">
        <v>3075</v>
      </c>
      <c r="B1782" s="23">
        <v>0.0</v>
      </c>
      <c r="C1782" s="24"/>
      <c r="D1782" s="25">
        <v>0.0</v>
      </c>
      <c r="E1782" s="33"/>
    </row>
    <row r="1783" ht="15.75" hidden="1" customHeight="1">
      <c r="A1783" s="27" t="s">
        <v>3077</v>
      </c>
      <c r="B1783" s="23">
        <v>1692.0</v>
      </c>
      <c r="C1783" s="24">
        <v>1692.0</v>
      </c>
      <c r="D1783" s="25">
        <v>0.0</v>
      </c>
      <c r="E1783" s="26"/>
    </row>
    <row r="1784" ht="15.75" hidden="1" customHeight="1">
      <c r="A1784" s="27" t="s">
        <v>3078</v>
      </c>
      <c r="B1784" s="23">
        <v>3120.0</v>
      </c>
      <c r="C1784" s="24">
        <v>3200.0</v>
      </c>
      <c r="D1784" s="25">
        <v>80.0</v>
      </c>
      <c r="E1784" s="33"/>
    </row>
    <row r="1785" ht="15.75" hidden="1" customHeight="1">
      <c r="A1785" s="28" t="s">
        <v>3079</v>
      </c>
      <c r="B1785" s="23">
        <v>49610.0</v>
      </c>
      <c r="C1785" s="23">
        <v>49610.0</v>
      </c>
      <c r="D1785" s="25">
        <v>0.0</v>
      </c>
      <c r="E1785" s="33"/>
    </row>
    <row r="1786" ht="15.75" hidden="1" customHeight="1">
      <c r="A1786" s="28" t="s">
        <v>3080</v>
      </c>
      <c r="B1786" s="23">
        <v>42728.0</v>
      </c>
      <c r="C1786" s="7">
        <v>42728.0</v>
      </c>
      <c r="D1786" s="25">
        <v>0.0</v>
      </c>
      <c r="E1786" s="33"/>
    </row>
    <row r="1787" ht="15.75" hidden="1" customHeight="1">
      <c r="A1787" s="28" t="s">
        <v>3081</v>
      </c>
      <c r="B1787" s="23">
        <v>51758.0</v>
      </c>
      <c r="C1787" s="7">
        <v>51758.0</v>
      </c>
      <c r="D1787" s="25">
        <v>0.0</v>
      </c>
      <c r="E1787" s="33"/>
    </row>
    <row r="1788" ht="15.75" hidden="1" customHeight="1">
      <c r="A1788" s="28" t="s">
        <v>3082</v>
      </c>
      <c r="B1788" s="23">
        <v>37603.0</v>
      </c>
      <c r="C1788" s="7">
        <v>37603.0</v>
      </c>
      <c r="D1788" s="25">
        <v>0.0</v>
      </c>
      <c r="E1788" s="33"/>
    </row>
    <row r="1789" ht="15.75" hidden="1" customHeight="1">
      <c r="A1789" s="28" t="s">
        <v>3084</v>
      </c>
      <c r="B1789" s="23">
        <v>1300.0</v>
      </c>
      <c r="C1789" s="7">
        <v>1300.0</v>
      </c>
      <c r="D1789" s="25">
        <v>0.0</v>
      </c>
      <c r="E1789" s="33"/>
    </row>
    <row r="1790" ht="15.75" hidden="1" customHeight="1">
      <c r="A1790" s="28" t="s">
        <v>3085</v>
      </c>
      <c r="B1790" s="23">
        <v>13542.0</v>
      </c>
      <c r="C1790" s="7">
        <v>13542.0</v>
      </c>
      <c r="D1790" s="25">
        <v>0.0</v>
      </c>
      <c r="E1790" s="33"/>
    </row>
    <row r="1791" ht="15.75" hidden="1" customHeight="1">
      <c r="A1791" s="29" t="s">
        <v>3086</v>
      </c>
      <c r="B1791" s="23">
        <v>226772.0</v>
      </c>
      <c r="C1791" s="7">
        <v>226772.0</v>
      </c>
      <c r="D1791" s="25">
        <v>0.0</v>
      </c>
      <c r="E1791" s="33"/>
    </row>
    <row r="1792" ht="15.75" hidden="1" customHeight="1">
      <c r="A1792" s="30" t="s">
        <v>3087</v>
      </c>
      <c r="B1792" s="34">
        <v>0.0</v>
      </c>
      <c r="C1792" s="35">
        <v>0.0</v>
      </c>
      <c r="D1792" s="49">
        <v>0.0</v>
      </c>
      <c r="E1792" s="37"/>
    </row>
    <row r="1793" ht="15.75" hidden="1" customHeight="1"/>
    <row r="1794" ht="15.75" hidden="1" customHeight="1"/>
    <row r="1795" ht="15.75" hidden="1" customHeight="1">
      <c r="A1795" s="3" t="s">
        <v>3890</v>
      </c>
      <c r="B1795" s="4"/>
      <c r="C1795" s="4"/>
      <c r="D1795" s="4"/>
      <c r="E1795" s="5"/>
    </row>
    <row r="1796" ht="15.75" hidden="1" customHeight="1">
      <c r="A1796" s="8"/>
      <c r="B1796" s="9"/>
      <c r="C1796" s="9"/>
      <c r="D1796" s="9"/>
      <c r="E1796" s="10"/>
    </row>
    <row r="1797" ht="15.75" hidden="1" customHeight="1">
      <c r="A1797" s="3" t="s">
        <v>3061</v>
      </c>
      <c r="B1797" s="4"/>
      <c r="C1797" s="4"/>
      <c r="D1797" s="4"/>
      <c r="E1797" s="5"/>
    </row>
    <row r="1798" ht="15.75" hidden="1" customHeight="1">
      <c r="A1798" s="8"/>
      <c r="B1798" s="9"/>
      <c r="C1798" s="9"/>
      <c r="D1798" s="9"/>
      <c r="E1798" s="10"/>
    </row>
    <row r="1799" ht="15.75" hidden="1" customHeight="1">
      <c r="A1799" s="11">
        <v>45901.0</v>
      </c>
      <c r="B1799" s="4"/>
      <c r="C1799" s="12" t="s">
        <v>3062</v>
      </c>
      <c r="D1799" s="13">
        <v>45907.0</v>
      </c>
      <c r="E1799" s="5"/>
    </row>
    <row r="1800" ht="15.75" hidden="1" customHeight="1">
      <c r="A1800" s="8"/>
      <c r="B1800" s="9"/>
      <c r="C1800" s="14"/>
      <c r="D1800" s="9"/>
      <c r="E1800" s="10"/>
    </row>
    <row r="1801" ht="15.75" hidden="1" customHeight="1">
      <c r="A1801" s="44" t="s">
        <v>3898</v>
      </c>
      <c r="B1801" s="5"/>
      <c r="C1801" s="14"/>
      <c r="D1801" s="45" t="s">
        <v>3899</v>
      </c>
      <c r="E1801" s="5"/>
    </row>
    <row r="1802" ht="15.75" hidden="1" customHeight="1">
      <c r="A1802" s="8"/>
      <c r="B1802" s="10"/>
      <c r="C1802" s="14"/>
      <c r="D1802" s="9"/>
      <c r="E1802" s="10"/>
    </row>
    <row r="1803" ht="15.75" hidden="1" customHeight="1">
      <c r="A1803" s="17" t="s">
        <v>3063</v>
      </c>
      <c r="B1803" s="4"/>
      <c r="C1803" s="4"/>
      <c r="D1803" s="4"/>
      <c r="E1803" s="5"/>
    </row>
    <row r="1804" ht="15.75" hidden="1" customHeight="1">
      <c r="A1804" s="18" t="s">
        <v>3064</v>
      </c>
      <c r="B1804" s="19" t="s">
        <v>3065</v>
      </c>
      <c r="C1804" s="20" t="s">
        <v>3066</v>
      </c>
      <c r="D1804" s="19" t="s">
        <v>3067</v>
      </c>
      <c r="E1804" s="21" t="s">
        <v>13</v>
      </c>
    </row>
    <row r="1805" ht="15.75" hidden="1" customHeight="1">
      <c r="A1805" s="22" t="s">
        <v>3068</v>
      </c>
      <c r="B1805" s="23">
        <v>26631.0</v>
      </c>
      <c r="C1805" s="24">
        <v>26632.0</v>
      </c>
      <c r="D1805" s="25">
        <v>1.0</v>
      </c>
      <c r="E1805" s="26"/>
    </row>
    <row r="1806" ht="15.75" hidden="1" customHeight="1">
      <c r="A1806" s="22" t="s">
        <v>3069</v>
      </c>
      <c r="B1806" s="23">
        <v>9300.0</v>
      </c>
      <c r="C1806" s="24">
        <v>9300.0</v>
      </c>
      <c r="D1806" s="25">
        <v>0.0</v>
      </c>
      <c r="E1806" s="33"/>
    </row>
    <row r="1807" ht="15.75" hidden="1" customHeight="1">
      <c r="A1807" s="22" t="s">
        <v>3070</v>
      </c>
      <c r="B1807" s="23">
        <v>0.0</v>
      </c>
      <c r="C1807" s="24"/>
      <c r="D1807" s="25">
        <v>0.0</v>
      </c>
      <c r="E1807" s="33"/>
    </row>
    <row r="1808" ht="15.75" hidden="1" customHeight="1">
      <c r="A1808" s="22" t="s">
        <v>3072</v>
      </c>
      <c r="B1808" s="23">
        <v>0.0</v>
      </c>
      <c r="C1808" s="24"/>
      <c r="D1808" s="25">
        <v>0.0</v>
      </c>
      <c r="E1808" s="33"/>
    </row>
    <row r="1809" ht="15.75" hidden="1" customHeight="1">
      <c r="A1809" s="27" t="s">
        <v>3074</v>
      </c>
      <c r="B1809" s="23">
        <v>0.0</v>
      </c>
      <c r="C1809" s="24"/>
      <c r="D1809" s="25">
        <v>0.0</v>
      </c>
      <c r="E1809" s="33"/>
    </row>
    <row r="1810" ht="15.75" hidden="1" customHeight="1">
      <c r="A1810" s="27" t="s">
        <v>3075</v>
      </c>
      <c r="B1810" s="23">
        <v>0.0</v>
      </c>
      <c r="C1810" s="24"/>
      <c r="D1810" s="25">
        <v>0.0</v>
      </c>
      <c r="E1810" s="33"/>
    </row>
    <row r="1811" ht="15.75" hidden="1" customHeight="1">
      <c r="A1811" s="27" t="s">
        <v>3077</v>
      </c>
      <c r="B1811" s="23">
        <v>0.0</v>
      </c>
      <c r="C1811" s="24"/>
      <c r="D1811" s="25">
        <v>0.0</v>
      </c>
      <c r="E1811" s="26"/>
    </row>
    <row r="1812" ht="15.75" hidden="1" customHeight="1">
      <c r="A1812" s="27" t="s">
        <v>3078</v>
      </c>
      <c r="B1812" s="23">
        <v>3200.0</v>
      </c>
      <c r="C1812" s="24">
        <v>3200.0</v>
      </c>
      <c r="D1812" s="25">
        <v>0.0</v>
      </c>
      <c r="E1812" s="33"/>
    </row>
    <row r="1813" ht="15.75" hidden="1" customHeight="1">
      <c r="A1813" s="28" t="s">
        <v>3079</v>
      </c>
      <c r="B1813" s="23">
        <v>54891.0</v>
      </c>
      <c r="C1813" s="23">
        <v>54472.0</v>
      </c>
      <c r="D1813" s="25">
        <v>-419.0</v>
      </c>
      <c r="E1813" s="33"/>
    </row>
    <row r="1814" ht="15.75" hidden="1" customHeight="1">
      <c r="A1814" s="28" t="s">
        <v>3080</v>
      </c>
      <c r="B1814" s="23">
        <v>38252.0</v>
      </c>
      <c r="C1814" s="7">
        <v>38252.0</v>
      </c>
      <c r="D1814" s="25">
        <v>0.0</v>
      </c>
      <c r="E1814" s="33"/>
    </row>
    <row r="1815" ht="15.75" hidden="1" customHeight="1">
      <c r="A1815" s="28" t="s">
        <v>3081</v>
      </c>
      <c r="B1815" s="23">
        <v>60958.0</v>
      </c>
      <c r="C1815" s="7">
        <v>60958.0</v>
      </c>
      <c r="D1815" s="25">
        <v>0.0</v>
      </c>
      <c r="E1815" s="33"/>
    </row>
    <row r="1816" ht="15.75" hidden="1" customHeight="1">
      <c r="A1816" s="28" t="s">
        <v>3082</v>
      </c>
      <c r="B1816" s="23">
        <v>37264.0</v>
      </c>
      <c r="C1816" s="7">
        <v>37264.0</v>
      </c>
      <c r="D1816" s="25">
        <v>0.0</v>
      </c>
      <c r="E1816" s="33"/>
    </row>
    <row r="1817" ht="15.75" hidden="1" customHeight="1">
      <c r="A1817" s="28" t="s">
        <v>3084</v>
      </c>
      <c r="B1817" s="23">
        <v>3540.0</v>
      </c>
      <c r="C1817" s="7">
        <v>3540.0</v>
      </c>
      <c r="D1817" s="25">
        <v>0.0</v>
      </c>
      <c r="E1817" s="33"/>
    </row>
    <row r="1818" ht="15.75" hidden="1" customHeight="1">
      <c r="A1818" s="28" t="s">
        <v>3085</v>
      </c>
      <c r="B1818" s="23">
        <v>9817.0</v>
      </c>
      <c r="C1818" s="7">
        <v>9817.0</v>
      </c>
      <c r="D1818" s="25">
        <v>0.0</v>
      </c>
      <c r="E1818" s="33"/>
    </row>
    <row r="1819" ht="15.75" hidden="1" customHeight="1">
      <c r="A1819" s="29" t="s">
        <v>3086</v>
      </c>
      <c r="B1819" s="23">
        <v>234035.5</v>
      </c>
      <c r="C1819" s="7">
        <v>233616.5</v>
      </c>
      <c r="D1819" s="25">
        <v>-419.0</v>
      </c>
      <c r="E1819" s="33"/>
    </row>
    <row r="1820" ht="15.75" hidden="1" customHeight="1">
      <c r="A1820" s="30" t="s">
        <v>3087</v>
      </c>
      <c r="B1820" s="34">
        <v>0.5</v>
      </c>
      <c r="C1820" s="35">
        <v>1.5</v>
      </c>
      <c r="D1820" s="49">
        <v>1.0</v>
      </c>
      <c r="E1820" s="37"/>
    </row>
    <row r="1821" ht="15.75" hidden="1" customHeight="1"/>
    <row r="1822" ht="15.75" hidden="1" customHeight="1"/>
    <row r="1823" ht="15.75" hidden="1" customHeight="1">
      <c r="A1823" s="3" t="s">
        <v>3890</v>
      </c>
      <c r="B1823" s="4"/>
      <c r="C1823" s="4"/>
      <c r="D1823" s="4"/>
      <c r="E1823" s="5"/>
    </row>
    <row r="1824" ht="15.75" hidden="1" customHeight="1">
      <c r="A1824" s="8"/>
      <c r="B1824" s="9"/>
      <c r="C1824" s="9"/>
      <c r="D1824" s="9"/>
      <c r="E1824" s="10"/>
    </row>
    <row r="1825" ht="15.75" hidden="1" customHeight="1">
      <c r="A1825" s="3" t="s">
        <v>3061</v>
      </c>
      <c r="B1825" s="4"/>
      <c r="C1825" s="4"/>
      <c r="D1825" s="4"/>
      <c r="E1825" s="5"/>
    </row>
    <row r="1826" ht="15.75" hidden="1" customHeight="1">
      <c r="A1826" s="8"/>
      <c r="B1826" s="9"/>
      <c r="C1826" s="9"/>
      <c r="D1826" s="9"/>
      <c r="E1826" s="10"/>
    </row>
    <row r="1827" ht="15.75" hidden="1" customHeight="1">
      <c r="A1827" s="11">
        <v>45908.0</v>
      </c>
      <c r="B1827" s="4"/>
      <c r="C1827" s="12" t="s">
        <v>3062</v>
      </c>
      <c r="D1827" s="13">
        <v>45914.0</v>
      </c>
      <c r="E1827" s="5"/>
    </row>
    <row r="1828" ht="15.75" hidden="1" customHeight="1">
      <c r="A1828" s="8"/>
      <c r="B1828" s="9"/>
      <c r="C1828" s="14"/>
      <c r="D1828" s="9"/>
      <c r="E1828" s="10"/>
    </row>
    <row r="1829" ht="15.75" hidden="1" customHeight="1">
      <c r="A1829" s="44" t="s">
        <v>3898</v>
      </c>
      <c r="B1829" s="5"/>
      <c r="C1829" s="14"/>
      <c r="D1829" s="45" t="s">
        <v>3899</v>
      </c>
      <c r="E1829" s="5"/>
    </row>
    <row r="1830" ht="15.75" hidden="1" customHeight="1">
      <c r="A1830" s="8"/>
      <c r="B1830" s="10"/>
      <c r="C1830" s="14"/>
      <c r="D1830" s="9"/>
      <c r="E1830" s="10"/>
    </row>
    <row r="1831" ht="15.75" hidden="1" customHeight="1">
      <c r="A1831" s="17" t="s">
        <v>3063</v>
      </c>
      <c r="B1831" s="4"/>
      <c r="C1831" s="4"/>
      <c r="D1831" s="4"/>
      <c r="E1831" s="5"/>
    </row>
    <row r="1832" ht="15.75" hidden="1" customHeight="1">
      <c r="A1832" s="18" t="s">
        <v>3064</v>
      </c>
      <c r="B1832" s="19" t="s">
        <v>3065</v>
      </c>
      <c r="C1832" s="20" t="s">
        <v>3066</v>
      </c>
      <c r="D1832" s="19" t="s">
        <v>3067</v>
      </c>
      <c r="E1832" s="21" t="s">
        <v>13</v>
      </c>
    </row>
    <row r="1833" ht="15.75" hidden="1" customHeight="1">
      <c r="A1833" s="22" t="s">
        <v>3068</v>
      </c>
      <c r="B1833" s="23">
        <v>32074.0</v>
      </c>
      <c r="C1833" s="24">
        <v>32075.0</v>
      </c>
      <c r="D1833" s="25">
        <v>1.0</v>
      </c>
      <c r="E1833" s="26"/>
    </row>
    <row r="1834" ht="15.75" hidden="1" customHeight="1">
      <c r="A1834" s="22" t="s">
        <v>3069</v>
      </c>
      <c r="B1834" s="23">
        <v>14552.0</v>
      </c>
      <c r="C1834" s="24">
        <v>14552.0</v>
      </c>
      <c r="D1834" s="25">
        <v>0.0</v>
      </c>
      <c r="E1834" s="33"/>
    </row>
    <row r="1835" ht="15.75" hidden="1" customHeight="1">
      <c r="A1835" s="22" t="s">
        <v>3070</v>
      </c>
      <c r="B1835" s="23">
        <v>180.0</v>
      </c>
      <c r="C1835" s="24">
        <v>180.0</v>
      </c>
      <c r="D1835" s="25">
        <v>0.0</v>
      </c>
      <c r="E1835" s="33"/>
    </row>
    <row r="1836" ht="15.75" hidden="1" customHeight="1">
      <c r="A1836" s="22" t="s">
        <v>3072</v>
      </c>
      <c r="B1836" s="23">
        <v>0.0</v>
      </c>
      <c r="C1836" s="24"/>
      <c r="D1836" s="25">
        <v>0.0</v>
      </c>
      <c r="E1836" s="33"/>
    </row>
    <row r="1837" ht="15.75" hidden="1" customHeight="1">
      <c r="A1837" s="27" t="s">
        <v>3074</v>
      </c>
      <c r="B1837" s="23">
        <v>0.0</v>
      </c>
      <c r="C1837" s="24"/>
      <c r="D1837" s="25">
        <v>0.0</v>
      </c>
      <c r="E1837" s="33"/>
    </row>
    <row r="1838" ht="15.75" hidden="1" customHeight="1">
      <c r="A1838" s="27" t="s">
        <v>3075</v>
      </c>
      <c r="B1838" s="23">
        <v>0.0</v>
      </c>
      <c r="C1838" s="24"/>
      <c r="D1838" s="25">
        <v>0.0</v>
      </c>
      <c r="E1838" s="33"/>
    </row>
    <row r="1839" ht="15.75" hidden="1" customHeight="1">
      <c r="A1839" s="27" t="s">
        <v>3077</v>
      </c>
      <c r="B1839" s="23">
        <v>0.0</v>
      </c>
      <c r="C1839" s="24"/>
      <c r="D1839" s="25">
        <v>0.0</v>
      </c>
      <c r="E1839" s="26"/>
    </row>
    <row r="1840" ht="15.75" hidden="1" customHeight="1">
      <c r="A1840" s="27" t="s">
        <v>3078</v>
      </c>
      <c r="B1840" s="23">
        <v>2720.0</v>
      </c>
      <c r="C1840" s="24">
        <v>2720.0</v>
      </c>
      <c r="D1840" s="25">
        <v>0.0</v>
      </c>
      <c r="E1840" s="33"/>
    </row>
    <row r="1841" ht="15.75" hidden="1" customHeight="1">
      <c r="A1841" s="28" t="s">
        <v>3079</v>
      </c>
      <c r="B1841" s="23">
        <v>56371.0</v>
      </c>
      <c r="C1841" s="23">
        <v>56371.0</v>
      </c>
      <c r="D1841" s="25">
        <v>0.0</v>
      </c>
      <c r="E1841" s="33"/>
    </row>
    <row r="1842" ht="15.75" hidden="1" customHeight="1">
      <c r="A1842" s="28" t="s">
        <v>3080</v>
      </c>
      <c r="B1842" s="23">
        <v>38067.0</v>
      </c>
      <c r="C1842" s="7">
        <v>38067.0</v>
      </c>
      <c r="D1842" s="25">
        <v>0.0</v>
      </c>
      <c r="E1842" s="33"/>
    </row>
    <row r="1843" ht="15.75" hidden="1" customHeight="1">
      <c r="A1843" s="28" t="s">
        <v>3081</v>
      </c>
      <c r="B1843" s="23">
        <v>69492.0</v>
      </c>
      <c r="C1843" s="7">
        <v>69113.0</v>
      </c>
      <c r="D1843" s="25">
        <v>-379.0</v>
      </c>
      <c r="E1843" s="33"/>
    </row>
    <row r="1844" ht="15.75" hidden="1" customHeight="1">
      <c r="A1844" s="28" t="s">
        <v>3082</v>
      </c>
      <c r="B1844" s="23">
        <v>38606.0</v>
      </c>
      <c r="C1844" s="7">
        <v>39015.0</v>
      </c>
      <c r="D1844" s="25">
        <v>409.0</v>
      </c>
      <c r="E1844" s="33"/>
    </row>
    <row r="1845" ht="15.75" hidden="1" customHeight="1">
      <c r="A1845" s="28" t="s">
        <v>3084</v>
      </c>
      <c r="B1845" s="23">
        <v>1723.0</v>
      </c>
      <c r="C1845" s="7">
        <v>1723.0</v>
      </c>
      <c r="D1845" s="25">
        <v>0.0</v>
      </c>
      <c r="E1845" s="33"/>
    </row>
    <row r="1846" ht="15.75" hidden="1" customHeight="1">
      <c r="A1846" s="28" t="s">
        <v>3085</v>
      </c>
      <c r="B1846" s="23">
        <v>9400.0</v>
      </c>
      <c r="C1846" s="7">
        <v>9400.0</v>
      </c>
      <c r="D1846" s="25">
        <v>0.0</v>
      </c>
      <c r="E1846" s="33"/>
    </row>
    <row r="1847" ht="15.75" hidden="1" customHeight="1">
      <c r="A1847" s="29" t="s">
        <v>3086</v>
      </c>
      <c r="B1847" s="23">
        <v>253784.5</v>
      </c>
      <c r="C1847" s="7">
        <v>251932.5</v>
      </c>
      <c r="D1847" s="25">
        <v>-1852.0</v>
      </c>
      <c r="E1847" s="33"/>
    </row>
    <row r="1848" ht="15.75" hidden="1" customHeight="1">
      <c r="A1848" s="30" t="s">
        <v>3087</v>
      </c>
      <c r="B1848" s="34">
        <v>0.5</v>
      </c>
      <c r="C1848" s="35">
        <v>1883.5</v>
      </c>
      <c r="D1848" s="49">
        <v>1883.0</v>
      </c>
      <c r="E1848" s="37"/>
    </row>
    <row r="1849" ht="15.75" hidden="1" customHeight="1"/>
    <row r="1850" ht="15.75" hidden="1" customHeight="1"/>
    <row r="1851" ht="15.75" hidden="1" customHeight="1">
      <c r="A1851" s="3" t="s">
        <v>3890</v>
      </c>
      <c r="B1851" s="4"/>
      <c r="C1851" s="4"/>
      <c r="D1851" s="4"/>
      <c r="E1851" s="5"/>
    </row>
    <row r="1852" ht="15.75" hidden="1" customHeight="1">
      <c r="A1852" s="8"/>
      <c r="B1852" s="9"/>
      <c r="C1852" s="9"/>
      <c r="D1852" s="9"/>
      <c r="E1852" s="10"/>
    </row>
    <row r="1853" ht="15.75" hidden="1" customHeight="1">
      <c r="A1853" s="3" t="s">
        <v>3061</v>
      </c>
      <c r="B1853" s="4"/>
      <c r="C1853" s="4"/>
      <c r="D1853" s="4"/>
      <c r="E1853" s="5"/>
    </row>
    <row r="1854" ht="15.75" hidden="1" customHeight="1">
      <c r="A1854" s="8"/>
      <c r="B1854" s="9"/>
      <c r="C1854" s="9"/>
      <c r="D1854" s="9"/>
      <c r="E1854" s="10"/>
    </row>
    <row r="1855" ht="15.75" hidden="1" customHeight="1">
      <c r="A1855" s="11">
        <v>45922.0</v>
      </c>
      <c r="B1855" s="4"/>
      <c r="C1855" s="12" t="s">
        <v>3062</v>
      </c>
      <c r="D1855" s="13">
        <v>45928.0</v>
      </c>
      <c r="E1855" s="5"/>
    </row>
    <row r="1856" ht="15.75" hidden="1" customHeight="1">
      <c r="A1856" s="8"/>
      <c r="B1856" s="9"/>
      <c r="C1856" s="14"/>
      <c r="D1856" s="9"/>
      <c r="E1856" s="10"/>
    </row>
    <row r="1857" ht="15.75" hidden="1" customHeight="1">
      <c r="A1857" s="44" t="s">
        <v>3898</v>
      </c>
      <c r="B1857" s="5"/>
      <c r="C1857" s="14"/>
      <c r="D1857" s="45" t="s">
        <v>3899</v>
      </c>
      <c r="E1857" s="5"/>
    </row>
    <row r="1858" ht="15.75" hidden="1" customHeight="1">
      <c r="A1858" s="8"/>
      <c r="B1858" s="10"/>
      <c r="C1858" s="14"/>
      <c r="D1858" s="9"/>
      <c r="E1858" s="10"/>
    </row>
    <row r="1859" ht="15.75" hidden="1" customHeight="1">
      <c r="A1859" s="17" t="s">
        <v>3063</v>
      </c>
      <c r="B1859" s="4"/>
      <c r="C1859" s="4"/>
      <c r="D1859" s="4"/>
      <c r="E1859" s="5"/>
    </row>
    <row r="1860" ht="15.75" hidden="1" customHeight="1">
      <c r="A1860" s="18" t="s">
        <v>3064</v>
      </c>
      <c r="B1860" s="19" t="s">
        <v>3065</v>
      </c>
      <c r="C1860" s="20" t="s">
        <v>3066</v>
      </c>
      <c r="D1860" s="19" t="s">
        <v>3067</v>
      </c>
      <c r="E1860" s="21" t="s">
        <v>13</v>
      </c>
    </row>
    <row r="1861" ht="15.75" hidden="1" customHeight="1">
      <c r="A1861" s="22" t="s">
        <v>3068</v>
      </c>
      <c r="B1861" s="23">
        <v>32665.0</v>
      </c>
      <c r="C1861" s="24">
        <v>32665.0</v>
      </c>
      <c r="D1861" s="25">
        <v>0.0</v>
      </c>
      <c r="E1861" s="26"/>
    </row>
    <row r="1862" ht="15.75" hidden="1" customHeight="1">
      <c r="A1862" s="22" t="s">
        <v>3069</v>
      </c>
      <c r="B1862" s="23">
        <v>13946.0</v>
      </c>
      <c r="C1862" s="24">
        <v>13946.0</v>
      </c>
      <c r="D1862" s="25">
        <v>0.0</v>
      </c>
      <c r="E1862" s="33"/>
    </row>
    <row r="1863" ht="15.75" hidden="1" customHeight="1">
      <c r="A1863" s="22" t="s">
        <v>3070</v>
      </c>
      <c r="B1863" s="23">
        <v>820.0</v>
      </c>
      <c r="C1863" s="24">
        <v>820.0</v>
      </c>
      <c r="D1863" s="25">
        <v>0.0</v>
      </c>
      <c r="E1863" s="33"/>
    </row>
    <row r="1864" ht="15.75" hidden="1" customHeight="1">
      <c r="A1864" s="22" t="s">
        <v>3072</v>
      </c>
      <c r="B1864" s="23">
        <v>500.0</v>
      </c>
      <c r="C1864" s="24">
        <v>500.0</v>
      </c>
      <c r="D1864" s="25">
        <v>0.0</v>
      </c>
      <c r="E1864" s="33"/>
    </row>
    <row r="1865" ht="15.75" hidden="1" customHeight="1">
      <c r="A1865" s="27" t="s">
        <v>3074</v>
      </c>
      <c r="B1865" s="23">
        <v>800.0</v>
      </c>
      <c r="C1865" s="24"/>
      <c r="D1865" s="25">
        <v>-800.0</v>
      </c>
      <c r="E1865" s="33"/>
    </row>
    <row r="1866" ht="15.75" hidden="1" customHeight="1">
      <c r="A1866" s="27" t="s">
        <v>3075</v>
      </c>
      <c r="B1866" s="23">
        <v>0.0</v>
      </c>
      <c r="C1866" s="24"/>
      <c r="D1866" s="25">
        <v>0.0</v>
      </c>
      <c r="E1866" s="33"/>
    </row>
    <row r="1867" ht="15.75" hidden="1" customHeight="1">
      <c r="A1867" s="27" t="s">
        <v>3077</v>
      </c>
      <c r="B1867" s="23">
        <v>2753.0</v>
      </c>
      <c r="C1867" s="24">
        <v>2753.0</v>
      </c>
      <c r="D1867" s="25">
        <v>0.0</v>
      </c>
      <c r="E1867" s="26" t="s">
        <v>7305</v>
      </c>
    </row>
    <row r="1868" ht="15.75" hidden="1" customHeight="1">
      <c r="A1868" s="27" t="s">
        <v>3078</v>
      </c>
      <c r="B1868" s="23">
        <v>2640.0</v>
      </c>
      <c r="C1868" s="24">
        <v>3440.0</v>
      </c>
      <c r="D1868" s="25">
        <v>800.0</v>
      </c>
      <c r="E1868" s="33"/>
    </row>
    <row r="1869" ht="15.75" hidden="1" customHeight="1">
      <c r="A1869" s="28" t="s">
        <v>3079</v>
      </c>
      <c r="B1869" s="23">
        <v>50026.0</v>
      </c>
      <c r="C1869" s="23">
        <v>50026.0</v>
      </c>
      <c r="D1869" s="25">
        <v>0.0</v>
      </c>
      <c r="E1869" s="33"/>
    </row>
    <row r="1870" ht="15.75" hidden="1" customHeight="1">
      <c r="A1870" s="28" t="s">
        <v>3080</v>
      </c>
      <c r="B1870" s="23">
        <v>40449.0</v>
      </c>
      <c r="C1870" s="7">
        <v>40449.0</v>
      </c>
      <c r="D1870" s="25">
        <v>0.0</v>
      </c>
      <c r="E1870" s="33"/>
    </row>
    <row r="1871" ht="15.75" hidden="1" customHeight="1">
      <c r="A1871" s="28" t="s">
        <v>3081</v>
      </c>
      <c r="B1871" s="23">
        <v>73600.01000000001</v>
      </c>
      <c r="C1871" s="7">
        <v>73600.00999999997</v>
      </c>
      <c r="D1871" s="25">
        <v>-4.3655745685100555E-11</v>
      </c>
      <c r="E1871" s="33"/>
    </row>
    <row r="1872" ht="15.75" hidden="1" customHeight="1">
      <c r="A1872" s="28" t="s">
        <v>3082</v>
      </c>
      <c r="B1872" s="23">
        <v>37760.0</v>
      </c>
      <c r="C1872" s="7">
        <v>37760.0</v>
      </c>
      <c r="D1872" s="25">
        <v>0.0</v>
      </c>
      <c r="E1872" s="33"/>
    </row>
    <row r="1873" ht="15.75" hidden="1" customHeight="1">
      <c r="A1873" s="28" t="s">
        <v>3084</v>
      </c>
      <c r="B1873" s="23">
        <v>2863.0</v>
      </c>
      <c r="C1873" s="7">
        <v>2863.0</v>
      </c>
      <c r="D1873" s="25">
        <v>0.0</v>
      </c>
      <c r="E1873" s="33"/>
    </row>
    <row r="1874" ht="15.75" hidden="1" customHeight="1">
      <c r="A1874" s="28" t="s">
        <v>3085</v>
      </c>
      <c r="B1874" s="23">
        <v>15283.029999999999</v>
      </c>
      <c r="C1874" s="7">
        <v>15283.029999999999</v>
      </c>
      <c r="D1874" s="25">
        <v>0.0</v>
      </c>
      <c r="E1874" s="33"/>
    </row>
    <row r="1875" ht="15.75" hidden="1" customHeight="1">
      <c r="A1875" s="29" t="s">
        <v>3086</v>
      </c>
      <c r="B1875" s="23">
        <v>258822.23999999993</v>
      </c>
      <c r="C1875" s="7">
        <v>258822.24000000022</v>
      </c>
      <c r="D1875" s="25">
        <v>2.9103830456733704E-10</v>
      </c>
      <c r="E1875" s="33"/>
    </row>
    <row r="1876" ht="15.75" hidden="1" customHeight="1">
      <c r="A1876" s="30" t="s">
        <v>3087</v>
      </c>
      <c r="B1876" s="34">
        <v>-0.2299999999377178</v>
      </c>
      <c r="C1876" s="35">
        <v>-0.23000000027241185</v>
      </c>
      <c r="D1876" s="49">
        <v>-3.346940502524376E-10</v>
      </c>
      <c r="E1876" s="37"/>
    </row>
    <row r="1877" ht="15.75" hidden="1" customHeight="1"/>
    <row r="1878" ht="15.75" hidden="1" customHeight="1"/>
    <row r="1879" ht="15.75" hidden="1" customHeight="1">
      <c r="A1879" s="3" t="s">
        <v>3890</v>
      </c>
      <c r="B1879" s="4"/>
      <c r="C1879" s="4"/>
      <c r="D1879" s="4"/>
      <c r="E1879" s="5"/>
    </row>
    <row r="1880" ht="15.75" hidden="1" customHeight="1">
      <c r="A1880" s="8"/>
      <c r="B1880" s="9"/>
      <c r="C1880" s="9"/>
      <c r="D1880" s="9"/>
      <c r="E1880" s="10"/>
    </row>
    <row r="1881" ht="15.75" hidden="1" customHeight="1">
      <c r="A1881" s="3" t="s">
        <v>3061</v>
      </c>
      <c r="B1881" s="4"/>
      <c r="C1881" s="4"/>
      <c r="D1881" s="4"/>
      <c r="E1881" s="5"/>
    </row>
    <row r="1882" ht="15.75" hidden="1" customHeight="1">
      <c r="A1882" s="8"/>
      <c r="B1882" s="9"/>
      <c r="C1882" s="9"/>
      <c r="D1882" s="9"/>
      <c r="E1882" s="10"/>
    </row>
    <row r="1883" ht="15.75" hidden="1" customHeight="1">
      <c r="A1883" s="11">
        <v>45929.0</v>
      </c>
      <c r="B1883" s="4"/>
      <c r="C1883" s="12" t="s">
        <v>3062</v>
      </c>
      <c r="D1883" s="13">
        <v>45930.0</v>
      </c>
      <c r="E1883" s="5"/>
    </row>
    <row r="1884" ht="15.75" hidden="1" customHeight="1">
      <c r="A1884" s="8"/>
      <c r="B1884" s="9"/>
      <c r="C1884" s="14"/>
      <c r="D1884" s="9"/>
      <c r="E1884" s="10"/>
    </row>
    <row r="1885" ht="15.75" hidden="1" customHeight="1">
      <c r="A1885" s="44" t="s">
        <v>3898</v>
      </c>
      <c r="B1885" s="5"/>
      <c r="C1885" s="14"/>
      <c r="D1885" s="45" t="s">
        <v>3900</v>
      </c>
      <c r="E1885" s="5"/>
    </row>
    <row r="1886" ht="15.75" hidden="1" customHeight="1">
      <c r="A1886" s="8"/>
      <c r="B1886" s="10"/>
      <c r="C1886" s="14"/>
      <c r="D1886" s="9"/>
      <c r="E1886" s="10"/>
    </row>
    <row r="1887" ht="15.75" hidden="1" customHeight="1">
      <c r="A1887" s="17" t="s">
        <v>3063</v>
      </c>
      <c r="B1887" s="4"/>
      <c r="C1887" s="4"/>
      <c r="D1887" s="4"/>
      <c r="E1887" s="5"/>
    </row>
    <row r="1888" ht="15.75" hidden="1" customHeight="1">
      <c r="A1888" s="18" t="s">
        <v>3064</v>
      </c>
      <c r="B1888" s="19" t="s">
        <v>3065</v>
      </c>
      <c r="C1888" s="20" t="s">
        <v>3066</v>
      </c>
      <c r="D1888" s="19" t="s">
        <v>3067</v>
      </c>
      <c r="E1888" s="21" t="s">
        <v>13</v>
      </c>
    </row>
    <row r="1889" ht="15.75" hidden="1" customHeight="1">
      <c r="A1889" s="22" t="s">
        <v>3068</v>
      </c>
      <c r="B1889" s="23">
        <v>5706.0</v>
      </c>
      <c r="C1889" s="24">
        <v>5706.0</v>
      </c>
      <c r="D1889" s="25">
        <v>0.0</v>
      </c>
      <c r="E1889" s="26"/>
    </row>
    <row r="1890" ht="15.75" hidden="1" customHeight="1">
      <c r="A1890" s="22" t="s">
        <v>3069</v>
      </c>
      <c r="B1890" s="23">
        <v>1396.0</v>
      </c>
      <c r="C1890" s="24">
        <v>1396.0</v>
      </c>
      <c r="D1890" s="25">
        <v>0.0</v>
      </c>
      <c r="E1890" s="33"/>
    </row>
    <row r="1891" ht="15.75" hidden="1" customHeight="1">
      <c r="A1891" s="22" t="s">
        <v>3070</v>
      </c>
      <c r="B1891" s="23">
        <v>0.0</v>
      </c>
      <c r="C1891" s="24"/>
      <c r="D1891" s="25">
        <v>0.0</v>
      </c>
      <c r="E1891" s="33"/>
    </row>
    <row r="1892" ht="15.75" hidden="1" customHeight="1">
      <c r="A1892" s="22" t="s">
        <v>3072</v>
      </c>
      <c r="B1892" s="23">
        <v>0.0</v>
      </c>
      <c r="C1892" s="24"/>
      <c r="D1892" s="25">
        <v>0.0</v>
      </c>
      <c r="E1892" s="33"/>
    </row>
    <row r="1893" ht="15.75" hidden="1" customHeight="1">
      <c r="A1893" s="27" t="s">
        <v>3074</v>
      </c>
      <c r="B1893" s="23">
        <v>0.0</v>
      </c>
      <c r="C1893" s="24"/>
      <c r="D1893" s="25">
        <v>0.0</v>
      </c>
      <c r="E1893" s="33"/>
    </row>
    <row r="1894" ht="15.75" hidden="1" customHeight="1">
      <c r="A1894" s="27" t="s">
        <v>3075</v>
      </c>
      <c r="B1894" s="23">
        <v>0.0</v>
      </c>
      <c r="C1894" s="24"/>
      <c r="D1894" s="25">
        <v>0.0</v>
      </c>
      <c r="E1894" s="33"/>
    </row>
    <row r="1895" ht="15.75" hidden="1" customHeight="1">
      <c r="A1895" s="27" t="s">
        <v>3077</v>
      </c>
      <c r="B1895" s="23">
        <v>0.0</v>
      </c>
      <c r="C1895" s="24"/>
      <c r="D1895" s="25">
        <v>0.0</v>
      </c>
      <c r="E1895" s="26"/>
    </row>
    <row r="1896" ht="15.75" hidden="1" customHeight="1">
      <c r="A1896" s="27" t="s">
        <v>3078</v>
      </c>
      <c r="B1896" s="23">
        <v>960.0</v>
      </c>
      <c r="C1896" s="24">
        <v>960.0</v>
      </c>
      <c r="D1896" s="25">
        <v>0.0</v>
      </c>
      <c r="E1896" s="33"/>
    </row>
    <row r="1897" ht="15.75" hidden="1" customHeight="1">
      <c r="A1897" s="28" t="s">
        <v>3079</v>
      </c>
      <c r="B1897" s="23">
        <v>14017.0</v>
      </c>
      <c r="C1897" s="23">
        <v>14017.0</v>
      </c>
      <c r="D1897" s="25">
        <v>0.0</v>
      </c>
      <c r="E1897" s="33"/>
    </row>
    <row r="1898" ht="15.75" hidden="1" customHeight="1">
      <c r="A1898" s="28" t="s">
        <v>3080</v>
      </c>
      <c r="B1898" s="23">
        <v>9071.0</v>
      </c>
      <c r="C1898" s="7">
        <v>9071.0</v>
      </c>
      <c r="D1898" s="25">
        <v>0.0</v>
      </c>
      <c r="E1898" s="33"/>
    </row>
    <row r="1899" ht="15.75" hidden="1" customHeight="1">
      <c r="A1899" s="28" t="s">
        <v>3081</v>
      </c>
      <c r="B1899" s="23">
        <v>15916.220000000001</v>
      </c>
      <c r="C1899" s="7">
        <v>15916.220000000001</v>
      </c>
      <c r="D1899" s="25">
        <v>0.0</v>
      </c>
      <c r="E1899" s="33"/>
    </row>
    <row r="1900" ht="15.75" hidden="1" customHeight="1">
      <c r="A1900" s="28" t="s">
        <v>3082</v>
      </c>
      <c r="B1900" s="23">
        <v>9932.0</v>
      </c>
      <c r="C1900" s="7">
        <v>9932.0</v>
      </c>
      <c r="D1900" s="25">
        <v>0.0</v>
      </c>
      <c r="E1900" s="33"/>
    </row>
    <row r="1901" ht="15.75" hidden="1" customHeight="1">
      <c r="A1901" s="28" t="s">
        <v>3084</v>
      </c>
      <c r="B1901" s="23">
        <v>575.0</v>
      </c>
      <c r="C1901" s="7">
        <v>575.0</v>
      </c>
      <c r="D1901" s="25">
        <v>0.0</v>
      </c>
      <c r="E1901" s="33"/>
    </row>
    <row r="1902" ht="15.75" hidden="1" customHeight="1">
      <c r="A1902" s="28" t="s">
        <v>3085</v>
      </c>
      <c r="B1902" s="23">
        <v>1730.0</v>
      </c>
      <c r="C1902" s="7">
        <v>1730.0</v>
      </c>
      <c r="D1902" s="25">
        <v>0.0</v>
      </c>
      <c r="E1902" s="33"/>
    </row>
    <row r="1903" ht="15.75" hidden="1" customHeight="1">
      <c r="A1903" s="29" t="s">
        <v>3086</v>
      </c>
      <c r="B1903" s="23">
        <v>57572.72</v>
      </c>
      <c r="C1903" s="7">
        <v>57572.719999999994</v>
      </c>
      <c r="D1903" s="25">
        <v>-7.275957614183426E-12</v>
      </c>
      <c r="E1903" s="33"/>
    </row>
    <row r="1904" ht="15.75" hidden="1" customHeight="1">
      <c r="A1904" s="30" t="s">
        <v>3087</v>
      </c>
      <c r="B1904" s="34">
        <v>0.5</v>
      </c>
      <c r="C1904" s="35">
        <v>0.500000000007276</v>
      </c>
      <c r="D1904" s="49">
        <v>7.275957614183426E-12</v>
      </c>
      <c r="E1904" s="37"/>
    </row>
    <row r="1905" ht="15.75" hidden="1" customHeight="1"/>
    <row r="1906" ht="15.75" hidden="1" customHeight="1"/>
    <row r="1907" ht="15.75" hidden="1" customHeight="1">
      <c r="A1907" s="3" t="s">
        <v>3890</v>
      </c>
      <c r="B1907" s="4"/>
      <c r="C1907" s="4"/>
      <c r="D1907" s="4"/>
      <c r="E1907" s="5"/>
    </row>
    <row r="1908" ht="15.75" hidden="1" customHeight="1">
      <c r="A1908" s="8"/>
      <c r="B1908" s="9"/>
      <c r="C1908" s="9"/>
      <c r="D1908" s="9"/>
      <c r="E1908" s="10"/>
    </row>
    <row r="1909" ht="15.75" hidden="1" customHeight="1">
      <c r="A1909" s="3" t="s">
        <v>3061</v>
      </c>
      <c r="B1909" s="4"/>
      <c r="C1909" s="4"/>
      <c r="D1909" s="4"/>
      <c r="E1909" s="5"/>
    </row>
    <row r="1910" ht="15.75" hidden="1" customHeight="1">
      <c r="A1910" s="8"/>
      <c r="B1910" s="9"/>
      <c r="C1910" s="9"/>
      <c r="D1910" s="9"/>
      <c r="E1910" s="10"/>
    </row>
    <row r="1911" ht="15.75" hidden="1" customHeight="1">
      <c r="A1911" s="11">
        <v>45931.0</v>
      </c>
      <c r="B1911" s="4"/>
      <c r="C1911" s="12" t="s">
        <v>3062</v>
      </c>
      <c r="D1911" s="13">
        <v>45935.0</v>
      </c>
      <c r="E1911" s="5"/>
    </row>
    <row r="1912" ht="15.75" hidden="1" customHeight="1">
      <c r="A1912" s="8"/>
      <c r="B1912" s="9"/>
      <c r="C1912" s="14"/>
      <c r="D1912" s="9"/>
      <c r="E1912" s="10"/>
    </row>
    <row r="1913" ht="15.75" hidden="1" customHeight="1">
      <c r="A1913" s="44" t="s">
        <v>3901</v>
      </c>
      <c r="B1913" s="5"/>
      <c r="C1913" s="14"/>
      <c r="D1913" s="45" t="s">
        <v>3899</v>
      </c>
      <c r="E1913" s="5"/>
    </row>
    <row r="1914" ht="15.75" hidden="1" customHeight="1">
      <c r="A1914" s="8"/>
      <c r="B1914" s="10"/>
      <c r="C1914" s="14"/>
      <c r="D1914" s="9"/>
      <c r="E1914" s="10"/>
    </row>
    <row r="1915" ht="15.75" hidden="1" customHeight="1">
      <c r="A1915" s="17" t="s">
        <v>3063</v>
      </c>
      <c r="B1915" s="4"/>
      <c r="C1915" s="4"/>
      <c r="D1915" s="4"/>
      <c r="E1915" s="5"/>
    </row>
    <row r="1916" ht="15.75" hidden="1" customHeight="1">
      <c r="A1916" s="18" t="s">
        <v>3064</v>
      </c>
      <c r="B1916" s="19" t="s">
        <v>3065</v>
      </c>
      <c r="C1916" s="20" t="s">
        <v>3066</v>
      </c>
      <c r="D1916" s="19" t="s">
        <v>3067</v>
      </c>
      <c r="E1916" s="21" t="s">
        <v>13</v>
      </c>
    </row>
    <row r="1917" ht="15.75" hidden="1" customHeight="1">
      <c r="A1917" s="22" t="s">
        <v>3068</v>
      </c>
      <c r="B1917" s="23">
        <v>17202.0</v>
      </c>
      <c r="C1917" s="24">
        <v>17202.0</v>
      </c>
      <c r="D1917" s="25">
        <v>0.0</v>
      </c>
      <c r="E1917" s="26"/>
    </row>
    <row r="1918" ht="15.75" hidden="1" customHeight="1">
      <c r="A1918" s="22" t="s">
        <v>3069</v>
      </c>
      <c r="B1918" s="23">
        <v>12492.0</v>
      </c>
      <c r="C1918" s="24">
        <v>12492.0</v>
      </c>
      <c r="D1918" s="25">
        <v>0.0</v>
      </c>
      <c r="E1918" s="33"/>
    </row>
    <row r="1919" ht="15.75" hidden="1" customHeight="1">
      <c r="A1919" s="22" t="s">
        <v>3070</v>
      </c>
      <c r="B1919" s="23">
        <v>0.0</v>
      </c>
      <c r="C1919" s="24"/>
      <c r="D1919" s="25">
        <v>0.0</v>
      </c>
      <c r="E1919" s="33"/>
    </row>
    <row r="1920" ht="15.75" hidden="1" customHeight="1">
      <c r="A1920" s="22" t="s">
        <v>3072</v>
      </c>
      <c r="B1920" s="23">
        <v>0.0</v>
      </c>
      <c r="C1920" s="24"/>
      <c r="D1920" s="25">
        <v>0.0</v>
      </c>
      <c r="E1920" s="33"/>
    </row>
    <row r="1921" ht="15.75" hidden="1" customHeight="1">
      <c r="A1921" s="27" t="s">
        <v>3074</v>
      </c>
      <c r="B1921" s="23">
        <v>0.0</v>
      </c>
      <c r="C1921" s="24"/>
      <c r="D1921" s="25">
        <v>0.0</v>
      </c>
      <c r="E1921" s="33"/>
    </row>
    <row r="1922" ht="15.75" hidden="1" customHeight="1">
      <c r="A1922" s="27" t="s">
        <v>3075</v>
      </c>
      <c r="B1922" s="23">
        <v>0.0</v>
      </c>
      <c r="C1922" s="24"/>
      <c r="D1922" s="25">
        <v>0.0</v>
      </c>
      <c r="E1922" s="33"/>
    </row>
    <row r="1923" ht="15.75" hidden="1" customHeight="1">
      <c r="A1923" s="27" t="s">
        <v>3077</v>
      </c>
      <c r="B1923" s="23">
        <v>4081.0</v>
      </c>
      <c r="C1923" s="24">
        <v>4081.0</v>
      </c>
      <c r="D1923" s="25">
        <v>0.0</v>
      </c>
      <c r="E1923" s="26" t="s">
        <v>7306</v>
      </c>
    </row>
    <row r="1924" ht="15.75" hidden="1" customHeight="1">
      <c r="A1924" s="27" t="s">
        <v>3078</v>
      </c>
      <c r="B1924" s="23">
        <v>2760.0</v>
      </c>
      <c r="C1924" s="24">
        <v>2760.0</v>
      </c>
      <c r="D1924" s="25">
        <v>0.0</v>
      </c>
      <c r="E1924" s="33"/>
    </row>
    <row r="1925" ht="15.75" hidden="1" customHeight="1">
      <c r="A1925" s="28" t="s">
        <v>3079</v>
      </c>
      <c r="B1925" s="23">
        <v>44129.0</v>
      </c>
      <c r="C1925" s="23">
        <v>44129.0</v>
      </c>
      <c r="D1925" s="25">
        <v>0.0</v>
      </c>
      <c r="E1925" s="33"/>
    </row>
    <row r="1926" ht="15.75" hidden="1" customHeight="1">
      <c r="A1926" s="28" t="s">
        <v>3080</v>
      </c>
      <c r="B1926" s="23">
        <v>25570.0</v>
      </c>
      <c r="C1926" s="7">
        <v>25570.0</v>
      </c>
      <c r="D1926" s="25">
        <v>0.0</v>
      </c>
      <c r="E1926" s="33"/>
    </row>
    <row r="1927" ht="15.75" hidden="1" customHeight="1">
      <c r="A1927" s="28" t="s">
        <v>3081</v>
      </c>
      <c r="B1927" s="23">
        <v>43199.0</v>
      </c>
      <c r="C1927" s="7">
        <v>42756.0</v>
      </c>
      <c r="D1927" s="25">
        <v>-443.0</v>
      </c>
      <c r="E1927" s="33"/>
    </row>
    <row r="1928" ht="15.75" hidden="1" customHeight="1">
      <c r="A1928" s="28" t="s">
        <v>3082</v>
      </c>
      <c r="B1928" s="23">
        <v>32287.0</v>
      </c>
      <c r="C1928" s="7">
        <v>32287.0</v>
      </c>
      <c r="D1928" s="25">
        <v>0.0</v>
      </c>
      <c r="E1928" s="33"/>
    </row>
    <row r="1929" ht="15.75" hidden="1" customHeight="1">
      <c r="A1929" s="28" t="s">
        <v>3084</v>
      </c>
      <c r="B1929" s="23">
        <v>1445.0</v>
      </c>
      <c r="C1929" s="7">
        <v>1445.0</v>
      </c>
      <c r="D1929" s="25">
        <v>0.0</v>
      </c>
      <c r="E1929" s="33"/>
    </row>
    <row r="1930" ht="15.75" hidden="1" customHeight="1">
      <c r="A1930" s="28" t="s">
        <v>3085</v>
      </c>
      <c r="B1930" s="23">
        <v>9000.0</v>
      </c>
      <c r="C1930" s="7">
        <v>9000.0</v>
      </c>
      <c r="D1930" s="25">
        <v>0.0</v>
      </c>
      <c r="E1930" s="33"/>
    </row>
    <row r="1931" ht="15.75" hidden="1" customHeight="1">
      <c r="A1931" s="29" t="s">
        <v>3086</v>
      </c>
      <c r="B1931" s="23">
        <v>183164.0</v>
      </c>
      <c r="C1931" s="7">
        <v>182721.0</v>
      </c>
      <c r="D1931" s="25">
        <v>-443.0</v>
      </c>
      <c r="E1931" s="33"/>
    </row>
    <row r="1932" ht="15.75" hidden="1" customHeight="1">
      <c r="A1932" s="30" t="s">
        <v>3087</v>
      </c>
      <c r="B1932" s="34">
        <v>1.0</v>
      </c>
      <c r="C1932" s="35">
        <v>1.0</v>
      </c>
      <c r="D1932" s="49">
        <v>0.0</v>
      </c>
      <c r="E1932" s="37"/>
    </row>
    <row r="1933" ht="15.75" hidden="1" customHeight="1"/>
    <row r="1934" ht="15.75" hidden="1" customHeight="1"/>
    <row r="1935" ht="15.75" hidden="1" customHeight="1">
      <c r="A1935" s="3" t="s">
        <v>3890</v>
      </c>
      <c r="B1935" s="4"/>
      <c r="C1935" s="4"/>
      <c r="D1935" s="4"/>
      <c r="E1935" s="5"/>
    </row>
    <row r="1936" ht="15.75" hidden="1" customHeight="1">
      <c r="A1936" s="8"/>
      <c r="B1936" s="9"/>
      <c r="C1936" s="9"/>
      <c r="D1936" s="9"/>
      <c r="E1936" s="10"/>
    </row>
    <row r="1937" ht="15.75" hidden="1" customHeight="1">
      <c r="A1937" s="3" t="s">
        <v>3061</v>
      </c>
      <c r="B1937" s="4"/>
      <c r="C1937" s="4"/>
      <c r="D1937" s="4"/>
      <c r="E1937" s="5"/>
    </row>
    <row r="1938" ht="15.75" hidden="1" customHeight="1">
      <c r="A1938" s="8"/>
      <c r="B1938" s="9"/>
      <c r="C1938" s="9"/>
      <c r="D1938" s="9"/>
      <c r="E1938" s="10"/>
    </row>
    <row r="1939" ht="15.75" hidden="1" customHeight="1">
      <c r="A1939" s="11">
        <v>45936.0</v>
      </c>
      <c r="B1939" s="4"/>
      <c r="C1939" s="12" t="s">
        <v>3062</v>
      </c>
      <c r="D1939" s="13">
        <v>45942.0</v>
      </c>
      <c r="E1939" s="5"/>
    </row>
    <row r="1940" ht="15.75" hidden="1" customHeight="1">
      <c r="A1940" s="8"/>
      <c r="B1940" s="9"/>
      <c r="C1940" s="14"/>
      <c r="D1940" s="9"/>
      <c r="E1940" s="10"/>
    </row>
    <row r="1941" ht="15.75" hidden="1" customHeight="1">
      <c r="A1941" s="44" t="s">
        <v>3898</v>
      </c>
      <c r="B1941" s="5"/>
      <c r="C1941" s="14"/>
      <c r="D1941" s="45" t="s">
        <v>3899</v>
      </c>
      <c r="E1941" s="5"/>
    </row>
    <row r="1942" ht="15.75" hidden="1" customHeight="1">
      <c r="A1942" s="8"/>
      <c r="B1942" s="10"/>
      <c r="C1942" s="14"/>
      <c r="D1942" s="9"/>
      <c r="E1942" s="10"/>
    </row>
    <row r="1943" ht="15.75" hidden="1" customHeight="1">
      <c r="A1943" s="17" t="s">
        <v>3063</v>
      </c>
      <c r="B1943" s="4"/>
      <c r="C1943" s="4"/>
      <c r="D1943" s="4"/>
      <c r="E1943" s="5"/>
    </row>
    <row r="1944" ht="15.75" hidden="1" customHeight="1">
      <c r="A1944" s="18" t="s">
        <v>3064</v>
      </c>
      <c r="B1944" s="19" t="s">
        <v>3065</v>
      </c>
      <c r="C1944" s="20" t="s">
        <v>3066</v>
      </c>
      <c r="D1944" s="19" t="s">
        <v>3067</v>
      </c>
      <c r="E1944" s="21" t="s">
        <v>13</v>
      </c>
    </row>
    <row r="1945" ht="15.75" hidden="1" customHeight="1">
      <c r="A1945" s="22" t="s">
        <v>3068</v>
      </c>
      <c r="B1945" s="23">
        <v>27008.0</v>
      </c>
      <c r="C1945" s="24">
        <v>27010.0</v>
      </c>
      <c r="D1945" s="25">
        <v>2.0</v>
      </c>
      <c r="E1945" s="26"/>
    </row>
    <row r="1946" ht="15.75" hidden="1" customHeight="1">
      <c r="A1946" s="22" t="s">
        <v>3069</v>
      </c>
      <c r="B1946" s="23">
        <v>14227.0</v>
      </c>
      <c r="C1946" s="24">
        <v>14227.0</v>
      </c>
      <c r="D1946" s="25">
        <v>0.0</v>
      </c>
      <c r="E1946" s="33"/>
    </row>
    <row r="1947" ht="15.75" hidden="1" customHeight="1">
      <c r="A1947" s="22" t="s">
        <v>3070</v>
      </c>
      <c r="B1947" s="23">
        <v>1050.0</v>
      </c>
      <c r="C1947" s="24">
        <v>1050.0</v>
      </c>
      <c r="D1947" s="25">
        <v>0.0</v>
      </c>
      <c r="E1947" s="33"/>
    </row>
    <row r="1948" ht="15.75" hidden="1" customHeight="1">
      <c r="A1948" s="22" t="s">
        <v>3072</v>
      </c>
      <c r="B1948" s="23">
        <v>500.0</v>
      </c>
      <c r="C1948" s="24">
        <v>500.0</v>
      </c>
      <c r="D1948" s="25">
        <v>0.0</v>
      </c>
      <c r="E1948" s="33"/>
    </row>
    <row r="1949" ht="15.75" hidden="1" customHeight="1">
      <c r="A1949" s="27" t="s">
        <v>3074</v>
      </c>
      <c r="B1949" s="23">
        <v>0.0</v>
      </c>
      <c r="C1949" s="24"/>
      <c r="D1949" s="25">
        <v>0.0</v>
      </c>
      <c r="E1949" s="33"/>
    </row>
    <row r="1950" ht="15.75" hidden="1" customHeight="1">
      <c r="A1950" s="27" t="s">
        <v>3075</v>
      </c>
      <c r="B1950" s="23">
        <v>0.0</v>
      </c>
      <c r="C1950" s="24"/>
      <c r="D1950" s="25">
        <v>0.0</v>
      </c>
      <c r="E1950" s="33"/>
    </row>
    <row r="1951" ht="15.75" hidden="1" customHeight="1">
      <c r="A1951" s="27" t="s">
        <v>3077</v>
      </c>
      <c r="B1951" s="23">
        <v>0.0</v>
      </c>
      <c r="C1951" s="24"/>
      <c r="D1951" s="25">
        <v>0.0</v>
      </c>
      <c r="E1951" s="26"/>
    </row>
    <row r="1952" ht="15.75" hidden="1" customHeight="1">
      <c r="A1952" s="27" t="s">
        <v>3078</v>
      </c>
      <c r="B1952" s="23">
        <v>3600.0</v>
      </c>
      <c r="C1952" s="24">
        <v>3600.0</v>
      </c>
      <c r="D1952" s="25">
        <v>0.0</v>
      </c>
      <c r="E1952" s="33"/>
    </row>
    <row r="1953" ht="15.75" hidden="1" customHeight="1">
      <c r="A1953" s="28" t="s">
        <v>3079</v>
      </c>
      <c r="B1953" s="23">
        <v>63072.0</v>
      </c>
      <c r="C1953" s="23">
        <v>62808.0</v>
      </c>
      <c r="D1953" s="25">
        <v>-264.0</v>
      </c>
      <c r="E1953" s="33"/>
    </row>
    <row r="1954" ht="15.75" hidden="1" customHeight="1">
      <c r="A1954" s="28" t="s">
        <v>3080</v>
      </c>
      <c r="B1954" s="23">
        <v>38116.0</v>
      </c>
      <c r="C1954" s="7">
        <v>38116.0</v>
      </c>
      <c r="D1954" s="25">
        <v>0.0</v>
      </c>
      <c r="E1954" s="33"/>
    </row>
    <row r="1955" ht="15.75" hidden="1" customHeight="1">
      <c r="A1955" s="28" t="s">
        <v>3081</v>
      </c>
      <c r="B1955" s="23">
        <v>67865.0</v>
      </c>
      <c r="C1955" s="7">
        <v>67601.0</v>
      </c>
      <c r="D1955" s="25">
        <v>-264.0</v>
      </c>
      <c r="E1955" s="33"/>
    </row>
    <row r="1956" ht="15.75" hidden="1" customHeight="1">
      <c r="A1956" s="28" t="s">
        <v>3082</v>
      </c>
      <c r="B1956" s="23">
        <v>50761.0</v>
      </c>
      <c r="C1956" s="7">
        <v>51195.0</v>
      </c>
      <c r="D1956" s="25">
        <v>434.0</v>
      </c>
      <c r="E1956" s="33"/>
    </row>
    <row r="1957" ht="15.75" hidden="1" customHeight="1">
      <c r="A1957" s="28" t="s">
        <v>3084</v>
      </c>
      <c r="B1957" s="23">
        <v>0.0</v>
      </c>
      <c r="C1957" s="7">
        <v>0.0</v>
      </c>
      <c r="D1957" s="25">
        <v>0.0</v>
      </c>
      <c r="E1957" s="33"/>
    </row>
    <row r="1958" ht="15.75" hidden="1" customHeight="1">
      <c r="A1958" s="28" t="s">
        <v>3085</v>
      </c>
      <c r="B1958" s="23">
        <v>10171.0</v>
      </c>
      <c r="C1958" s="7">
        <v>10171.0</v>
      </c>
      <c r="D1958" s="25">
        <v>0.0</v>
      </c>
      <c r="E1958" s="33"/>
    </row>
    <row r="1959" ht="15.75" hidden="1" customHeight="1">
      <c r="A1959" s="29" t="s">
        <v>3086</v>
      </c>
      <c r="B1959" s="23">
        <v>266197.8</v>
      </c>
      <c r="C1959" s="7">
        <v>266103.8</v>
      </c>
      <c r="D1959" s="25">
        <v>-94.0</v>
      </c>
      <c r="E1959" s="33"/>
    </row>
    <row r="1960" ht="15.75" hidden="1" customHeight="1">
      <c r="A1960" s="30" t="s">
        <v>3087</v>
      </c>
      <c r="B1960" s="34">
        <v>1.1999999999970896</v>
      </c>
      <c r="C1960" s="35">
        <v>3.2000000000116415</v>
      </c>
      <c r="D1960" s="49">
        <v>2.000000000014552</v>
      </c>
      <c r="E1960" s="37"/>
    </row>
    <row r="1961" ht="15.75" hidden="1" customHeight="1">
      <c r="A1961" s="7"/>
      <c r="B1961" s="46"/>
      <c r="C1961" s="50"/>
      <c r="D1961" s="47"/>
      <c r="E1961" s="51"/>
    </row>
    <row r="1962" ht="15.75" hidden="1" customHeight="1">
      <c r="A1962" s="7"/>
      <c r="B1962" s="46"/>
      <c r="C1962" s="50"/>
      <c r="D1962" s="47"/>
      <c r="E1962" s="51"/>
    </row>
    <row r="1963" ht="15.75" hidden="1" customHeight="1">
      <c r="A1963" s="3" t="s">
        <v>3890</v>
      </c>
      <c r="B1963" s="4"/>
      <c r="C1963" s="4"/>
      <c r="D1963" s="4"/>
      <c r="E1963" s="5"/>
    </row>
    <row r="1964" ht="15.75" hidden="1" customHeight="1">
      <c r="A1964" s="8"/>
      <c r="B1964" s="9"/>
      <c r="C1964" s="9"/>
      <c r="D1964" s="9"/>
      <c r="E1964" s="10"/>
    </row>
    <row r="1965" ht="15.75" hidden="1" customHeight="1">
      <c r="A1965" s="3" t="s">
        <v>3061</v>
      </c>
      <c r="B1965" s="4"/>
      <c r="C1965" s="4"/>
      <c r="D1965" s="4"/>
      <c r="E1965" s="5"/>
    </row>
    <row r="1966" ht="15.75" hidden="1" customHeight="1">
      <c r="A1966" s="8"/>
      <c r="B1966" s="9"/>
      <c r="C1966" s="9"/>
      <c r="D1966" s="9"/>
      <c r="E1966" s="10"/>
    </row>
    <row r="1967" ht="15.75" hidden="1" customHeight="1">
      <c r="A1967" s="11">
        <v>45943.0</v>
      </c>
      <c r="B1967" s="4"/>
      <c r="C1967" s="12" t="s">
        <v>3062</v>
      </c>
      <c r="D1967" s="13">
        <v>45949.0</v>
      </c>
      <c r="E1967" s="5"/>
    </row>
    <row r="1968" ht="15.75" hidden="1" customHeight="1">
      <c r="A1968" s="8"/>
      <c r="B1968" s="9"/>
      <c r="C1968" s="14"/>
      <c r="D1968" s="9"/>
      <c r="E1968" s="10"/>
    </row>
    <row r="1969" ht="15.75" hidden="1" customHeight="1">
      <c r="A1969" s="44" t="s">
        <v>3898</v>
      </c>
      <c r="B1969" s="5"/>
      <c r="C1969" s="14"/>
      <c r="D1969" s="45" t="s">
        <v>3899</v>
      </c>
      <c r="E1969" s="5"/>
    </row>
    <row r="1970" ht="15.75" hidden="1" customHeight="1">
      <c r="A1970" s="8"/>
      <c r="B1970" s="10"/>
      <c r="C1970" s="14"/>
      <c r="D1970" s="9"/>
      <c r="E1970" s="10"/>
    </row>
    <row r="1971" ht="15.75" hidden="1" customHeight="1">
      <c r="A1971" s="17" t="s">
        <v>3063</v>
      </c>
      <c r="B1971" s="4"/>
      <c r="C1971" s="4"/>
      <c r="D1971" s="4"/>
      <c r="E1971" s="5"/>
    </row>
    <row r="1972" ht="15.75" hidden="1" customHeight="1">
      <c r="A1972" s="18" t="s">
        <v>3064</v>
      </c>
      <c r="B1972" s="19" t="s">
        <v>3065</v>
      </c>
      <c r="C1972" s="20" t="s">
        <v>3066</v>
      </c>
      <c r="D1972" s="19" t="s">
        <v>3067</v>
      </c>
      <c r="E1972" s="21" t="s">
        <v>13</v>
      </c>
    </row>
    <row r="1973" ht="15.75" hidden="1" customHeight="1">
      <c r="A1973" s="22" t="s">
        <v>3068</v>
      </c>
      <c r="B1973" s="23">
        <v>26904.0</v>
      </c>
      <c r="C1973" s="24">
        <v>26905.0</v>
      </c>
      <c r="D1973" s="25">
        <v>1.0</v>
      </c>
      <c r="E1973" s="26"/>
    </row>
    <row r="1974" ht="15.75" hidden="1" customHeight="1">
      <c r="A1974" s="22" t="s">
        <v>3069</v>
      </c>
      <c r="B1974" s="23">
        <v>10186.0</v>
      </c>
      <c r="C1974" s="24">
        <v>10186.0</v>
      </c>
      <c r="D1974" s="25">
        <v>0.0</v>
      </c>
      <c r="E1974" s="33"/>
    </row>
    <row r="1975" ht="15.75" hidden="1" customHeight="1">
      <c r="A1975" s="22" t="s">
        <v>3070</v>
      </c>
      <c r="B1975" s="23">
        <v>1160.0</v>
      </c>
      <c r="C1975" s="24">
        <v>1160.0</v>
      </c>
      <c r="D1975" s="25">
        <v>0.0</v>
      </c>
      <c r="E1975" s="33"/>
    </row>
    <row r="1976" ht="15.75" hidden="1" customHeight="1">
      <c r="A1976" s="22" t="s">
        <v>3072</v>
      </c>
      <c r="B1976" s="23">
        <v>500.0</v>
      </c>
      <c r="C1976" s="24">
        <v>500.0</v>
      </c>
      <c r="D1976" s="25">
        <v>0.0</v>
      </c>
      <c r="E1976" s="33"/>
    </row>
    <row r="1977" ht="15.75" hidden="1" customHeight="1">
      <c r="A1977" s="27" t="s">
        <v>3074</v>
      </c>
      <c r="B1977" s="23">
        <v>0.0</v>
      </c>
      <c r="C1977" s="24"/>
      <c r="D1977" s="25">
        <v>0.0</v>
      </c>
      <c r="E1977" s="33"/>
    </row>
    <row r="1978" ht="15.75" hidden="1" customHeight="1">
      <c r="A1978" s="27" t="s">
        <v>3075</v>
      </c>
      <c r="B1978" s="23">
        <v>0.0</v>
      </c>
      <c r="C1978" s="24"/>
      <c r="D1978" s="25">
        <v>0.0</v>
      </c>
      <c r="E1978" s="33"/>
    </row>
    <row r="1979" ht="15.75" hidden="1" customHeight="1">
      <c r="A1979" s="27" t="s">
        <v>3077</v>
      </c>
      <c r="B1979" s="23">
        <v>565.0</v>
      </c>
      <c r="C1979" s="24">
        <v>565.0</v>
      </c>
      <c r="D1979" s="25">
        <v>0.0</v>
      </c>
      <c r="E1979" s="26" t="s">
        <v>7307</v>
      </c>
    </row>
    <row r="1980" ht="15.75" hidden="1" customHeight="1">
      <c r="A1980" s="27" t="s">
        <v>3078</v>
      </c>
      <c r="B1980" s="23">
        <v>3640.0</v>
      </c>
      <c r="C1980" s="24">
        <v>3640.0</v>
      </c>
      <c r="D1980" s="25">
        <v>0.0</v>
      </c>
      <c r="E1980" s="33"/>
    </row>
    <row r="1981" ht="15.75" hidden="1" customHeight="1">
      <c r="A1981" s="28" t="s">
        <v>3079</v>
      </c>
      <c r="B1981" s="23">
        <v>73445.0</v>
      </c>
      <c r="C1981" s="23">
        <v>73445.0</v>
      </c>
      <c r="D1981" s="25">
        <v>0.0</v>
      </c>
      <c r="E1981" s="33"/>
    </row>
    <row r="1982" ht="15.75" hidden="1" customHeight="1">
      <c r="A1982" s="28" t="s">
        <v>3080</v>
      </c>
      <c r="B1982" s="23">
        <v>45662.0</v>
      </c>
      <c r="C1982" s="7">
        <v>45662.0</v>
      </c>
      <c r="D1982" s="25">
        <v>0.0</v>
      </c>
      <c r="E1982" s="33"/>
    </row>
    <row r="1983" ht="15.75" hidden="1" customHeight="1">
      <c r="A1983" s="28" t="s">
        <v>3081</v>
      </c>
      <c r="B1983" s="23">
        <v>66525.0</v>
      </c>
      <c r="C1983" s="7">
        <v>66525.0</v>
      </c>
      <c r="D1983" s="25">
        <v>0.0</v>
      </c>
      <c r="E1983" s="33"/>
    </row>
    <row r="1984" ht="15.75" hidden="1" customHeight="1">
      <c r="A1984" s="28" t="s">
        <v>3082</v>
      </c>
      <c r="B1984" s="23">
        <v>58408.0</v>
      </c>
      <c r="C1984" s="7">
        <v>58714.0</v>
      </c>
      <c r="D1984" s="25">
        <v>306.0</v>
      </c>
      <c r="E1984" s="33"/>
    </row>
    <row r="1985" ht="15.75" hidden="1" customHeight="1">
      <c r="A1985" s="28" t="s">
        <v>3084</v>
      </c>
      <c r="B1985" s="23">
        <v>741.0</v>
      </c>
      <c r="C1985" s="7">
        <v>741.0</v>
      </c>
      <c r="D1985" s="25">
        <v>0.0</v>
      </c>
      <c r="E1985" s="33"/>
    </row>
    <row r="1986" ht="15.75" hidden="1" customHeight="1">
      <c r="A1986" s="28" t="s">
        <v>3085</v>
      </c>
      <c r="B1986" s="23">
        <v>9765.0</v>
      </c>
      <c r="C1986" s="7">
        <v>9765.0</v>
      </c>
      <c r="D1986" s="25">
        <v>0.0</v>
      </c>
      <c r="E1986" s="33"/>
    </row>
    <row r="1987" ht="15.75" hidden="1" customHeight="1">
      <c r="A1987" s="29" t="s">
        <v>3086</v>
      </c>
      <c r="B1987" s="23">
        <v>287736.0</v>
      </c>
      <c r="C1987" s="7">
        <v>288042.0</v>
      </c>
      <c r="D1987" s="25">
        <v>306.0</v>
      </c>
      <c r="E1987" s="33"/>
    </row>
    <row r="1988" ht="15.75" hidden="1" customHeight="1">
      <c r="A1988" s="30" t="s">
        <v>3087</v>
      </c>
      <c r="B1988" s="34">
        <v>0.0</v>
      </c>
      <c r="C1988" s="35">
        <v>1.0</v>
      </c>
      <c r="D1988" s="49">
        <v>1.0</v>
      </c>
      <c r="E1988" s="37"/>
    </row>
    <row r="1989" ht="15.75" hidden="1" customHeight="1">
      <c r="A1989" s="7"/>
      <c r="B1989" s="46"/>
      <c r="C1989" s="50"/>
      <c r="D1989" s="47"/>
      <c r="E1989" s="51"/>
    </row>
    <row r="1990" ht="15.75" hidden="1" customHeight="1">
      <c r="A1990" s="7"/>
      <c r="B1990" s="46"/>
      <c r="C1990" s="50"/>
      <c r="D1990" s="47"/>
      <c r="E1990" s="51"/>
    </row>
    <row r="1991" ht="15.75" hidden="1" customHeight="1">
      <c r="A1991" s="3" t="s">
        <v>3890</v>
      </c>
      <c r="B1991" s="4"/>
      <c r="C1991" s="4"/>
      <c r="D1991" s="4"/>
      <c r="E1991" s="5"/>
    </row>
    <row r="1992" ht="15.75" hidden="1" customHeight="1">
      <c r="A1992" s="8"/>
      <c r="B1992" s="9"/>
      <c r="C1992" s="9"/>
      <c r="D1992" s="9"/>
      <c r="E1992" s="10"/>
    </row>
    <row r="1993" ht="15.75" hidden="1" customHeight="1">
      <c r="A1993" s="3" t="s">
        <v>3061</v>
      </c>
      <c r="B1993" s="4"/>
      <c r="C1993" s="4"/>
      <c r="D1993" s="4"/>
      <c r="E1993" s="5"/>
    </row>
    <row r="1994" ht="15.75" hidden="1" customHeight="1">
      <c r="A1994" s="8"/>
      <c r="B1994" s="9"/>
      <c r="C1994" s="9"/>
      <c r="D1994" s="9"/>
      <c r="E1994" s="10"/>
    </row>
    <row r="1995" ht="15.75" hidden="1" customHeight="1">
      <c r="A1995" s="11">
        <v>45950.0</v>
      </c>
      <c r="B1995" s="4"/>
      <c r="C1995" s="12" t="s">
        <v>3062</v>
      </c>
      <c r="D1995" s="13">
        <v>45956.0</v>
      </c>
      <c r="E1995" s="5"/>
    </row>
    <row r="1996" ht="15.75" hidden="1" customHeight="1">
      <c r="A1996" s="8"/>
      <c r="B1996" s="9"/>
      <c r="C1996" s="14"/>
      <c r="D1996" s="9"/>
      <c r="E1996" s="10"/>
    </row>
    <row r="1997" ht="15.75" hidden="1" customHeight="1">
      <c r="A1997" s="44" t="s">
        <v>3898</v>
      </c>
      <c r="B1997" s="5"/>
      <c r="C1997" s="14"/>
      <c r="D1997" s="45" t="s">
        <v>3899</v>
      </c>
      <c r="E1997" s="5"/>
    </row>
    <row r="1998" ht="15.75" hidden="1" customHeight="1">
      <c r="A1998" s="8"/>
      <c r="B1998" s="10"/>
      <c r="C1998" s="14"/>
      <c r="D1998" s="9"/>
      <c r="E1998" s="10"/>
    </row>
    <row r="1999" ht="15.75" hidden="1" customHeight="1">
      <c r="A1999" s="17" t="s">
        <v>3063</v>
      </c>
      <c r="B1999" s="4"/>
      <c r="C1999" s="4"/>
      <c r="D1999" s="4"/>
      <c r="E1999" s="5"/>
    </row>
    <row r="2000" ht="15.75" hidden="1" customHeight="1">
      <c r="A2000" s="18" t="s">
        <v>3064</v>
      </c>
      <c r="B2000" s="19" t="s">
        <v>3065</v>
      </c>
      <c r="C2000" s="20" t="s">
        <v>3066</v>
      </c>
      <c r="D2000" s="19" t="s">
        <v>3067</v>
      </c>
      <c r="E2000" s="21" t="s">
        <v>13</v>
      </c>
    </row>
    <row r="2001" ht="15.75" hidden="1" customHeight="1">
      <c r="A2001" s="22" t="s">
        <v>3068</v>
      </c>
      <c r="B2001" s="23">
        <v>28308.0</v>
      </c>
      <c r="C2001" s="24">
        <v>28310.0</v>
      </c>
      <c r="D2001" s="25">
        <v>2.0</v>
      </c>
      <c r="E2001" s="26"/>
    </row>
    <row r="2002" ht="15.75" hidden="1" customHeight="1">
      <c r="A2002" s="22" t="s">
        <v>3069</v>
      </c>
      <c r="B2002" s="23">
        <v>9111.0</v>
      </c>
      <c r="C2002" s="24">
        <v>9111.0</v>
      </c>
      <c r="D2002" s="25">
        <v>0.0</v>
      </c>
      <c r="E2002" s="33"/>
    </row>
    <row r="2003" ht="15.75" hidden="1" customHeight="1">
      <c r="A2003" s="22" t="s">
        <v>3070</v>
      </c>
      <c r="B2003" s="23">
        <v>360.0</v>
      </c>
      <c r="C2003" s="24">
        <v>360.0</v>
      </c>
      <c r="D2003" s="25">
        <v>0.0</v>
      </c>
      <c r="E2003" s="33"/>
    </row>
    <row r="2004" ht="15.75" hidden="1" customHeight="1">
      <c r="A2004" s="22" t="s">
        <v>3072</v>
      </c>
      <c r="B2004" s="23">
        <v>999.0</v>
      </c>
      <c r="C2004" s="24">
        <v>999.0</v>
      </c>
      <c r="D2004" s="25">
        <v>0.0</v>
      </c>
      <c r="E2004" s="33"/>
    </row>
    <row r="2005" ht="15.75" hidden="1" customHeight="1">
      <c r="A2005" s="27" t="s">
        <v>3074</v>
      </c>
      <c r="B2005" s="23">
        <v>0.0</v>
      </c>
      <c r="C2005" s="24"/>
      <c r="D2005" s="25">
        <v>0.0</v>
      </c>
      <c r="E2005" s="33"/>
    </row>
    <row r="2006" ht="15.75" hidden="1" customHeight="1">
      <c r="A2006" s="27" t="s">
        <v>3075</v>
      </c>
      <c r="B2006" s="23">
        <v>0.0</v>
      </c>
      <c r="C2006" s="24"/>
      <c r="D2006" s="25">
        <v>0.0</v>
      </c>
      <c r="E2006" s="33"/>
    </row>
    <row r="2007" ht="15.75" hidden="1" customHeight="1">
      <c r="A2007" s="27" t="s">
        <v>3077</v>
      </c>
      <c r="B2007" s="23">
        <v>0.0</v>
      </c>
      <c r="C2007" s="24"/>
      <c r="D2007" s="25">
        <v>0.0</v>
      </c>
      <c r="E2007" s="26"/>
    </row>
    <row r="2008" ht="15.75" hidden="1" customHeight="1">
      <c r="A2008" s="27" t="s">
        <v>3078</v>
      </c>
      <c r="B2008" s="23">
        <v>2560.0</v>
      </c>
      <c r="C2008" s="24">
        <v>2560.0</v>
      </c>
      <c r="D2008" s="25">
        <v>0.0</v>
      </c>
      <c r="E2008" s="33"/>
    </row>
    <row r="2009" ht="15.75" hidden="1" customHeight="1">
      <c r="A2009" s="28" t="s">
        <v>3079</v>
      </c>
      <c r="B2009" s="23">
        <v>69320.0</v>
      </c>
      <c r="C2009" s="23">
        <v>69320.0</v>
      </c>
      <c r="D2009" s="25">
        <v>0.0</v>
      </c>
      <c r="E2009" s="33"/>
    </row>
    <row r="2010" ht="15.75" hidden="1" customHeight="1">
      <c r="A2010" s="28" t="s">
        <v>3080</v>
      </c>
      <c r="B2010" s="23">
        <v>36547.0</v>
      </c>
      <c r="C2010" s="7">
        <v>36547.0</v>
      </c>
      <c r="D2010" s="25">
        <v>0.0</v>
      </c>
      <c r="E2010" s="33"/>
    </row>
    <row r="2011" ht="15.75" hidden="1" customHeight="1">
      <c r="A2011" s="28" t="s">
        <v>3081</v>
      </c>
      <c r="B2011" s="23">
        <v>65544.0</v>
      </c>
      <c r="C2011" s="7">
        <v>65544.0</v>
      </c>
      <c r="D2011" s="25">
        <v>0.0</v>
      </c>
      <c r="E2011" s="33"/>
    </row>
    <row r="2012" ht="15.75" hidden="1" customHeight="1">
      <c r="A2012" s="28" t="s">
        <v>3082</v>
      </c>
      <c r="B2012" s="23">
        <v>44178.0</v>
      </c>
      <c r="C2012" s="7">
        <v>44178.0</v>
      </c>
      <c r="D2012" s="25">
        <v>0.0</v>
      </c>
      <c r="E2012" s="33"/>
    </row>
    <row r="2013" ht="15.75" hidden="1" customHeight="1">
      <c r="A2013" s="28" t="s">
        <v>3084</v>
      </c>
      <c r="B2013" s="23">
        <v>627.0</v>
      </c>
      <c r="C2013" s="7">
        <v>627.0</v>
      </c>
      <c r="D2013" s="25">
        <v>0.0</v>
      </c>
      <c r="E2013" s="33"/>
    </row>
    <row r="2014" ht="15.75" hidden="1" customHeight="1">
      <c r="A2014" s="28" t="s">
        <v>3085</v>
      </c>
      <c r="B2014" s="23">
        <v>11955.0</v>
      </c>
      <c r="C2014" s="7">
        <v>11955.0</v>
      </c>
      <c r="D2014" s="25">
        <v>0.0</v>
      </c>
      <c r="E2014" s="33"/>
    </row>
    <row r="2015" ht="15.75" hidden="1" customHeight="1">
      <c r="A2015" s="29" t="s">
        <v>3086</v>
      </c>
      <c r="B2015" s="23">
        <v>257552.5</v>
      </c>
      <c r="C2015" s="7">
        <v>257552.5</v>
      </c>
      <c r="D2015" s="25">
        <v>0.0</v>
      </c>
      <c r="E2015" s="33"/>
    </row>
    <row r="2016" ht="15.75" hidden="1" customHeight="1">
      <c r="A2016" s="30" t="s">
        <v>3087</v>
      </c>
      <c r="B2016" s="34">
        <v>1.5</v>
      </c>
      <c r="C2016" s="35">
        <v>3.5</v>
      </c>
      <c r="D2016" s="49">
        <v>2.0</v>
      </c>
      <c r="E2016" s="37"/>
    </row>
    <row r="2017" ht="15.75" hidden="1" customHeight="1">
      <c r="A2017" s="7"/>
      <c r="B2017" s="46"/>
      <c r="C2017" s="50"/>
      <c r="D2017" s="47"/>
      <c r="E2017" s="51"/>
    </row>
    <row r="2018" ht="15.75" hidden="1" customHeight="1">
      <c r="A2018" s="7"/>
      <c r="B2018" s="46"/>
      <c r="C2018" s="50"/>
      <c r="D2018" s="47"/>
      <c r="E2018" s="51"/>
    </row>
    <row r="2019" ht="15.75" hidden="1" customHeight="1">
      <c r="A2019" s="3" t="s">
        <v>3890</v>
      </c>
      <c r="B2019" s="4"/>
      <c r="C2019" s="4"/>
      <c r="D2019" s="4"/>
      <c r="E2019" s="5"/>
    </row>
    <row r="2020" ht="15.75" hidden="1" customHeight="1">
      <c r="A2020" s="8"/>
      <c r="B2020" s="9"/>
      <c r="C2020" s="9"/>
      <c r="D2020" s="9"/>
      <c r="E2020" s="10"/>
    </row>
    <row r="2021" ht="15.75" hidden="1" customHeight="1">
      <c r="A2021" s="3" t="s">
        <v>3061</v>
      </c>
      <c r="B2021" s="4"/>
      <c r="C2021" s="4"/>
      <c r="D2021" s="4"/>
      <c r="E2021" s="5"/>
    </row>
    <row r="2022" ht="15.75" hidden="1" customHeight="1">
      <c r="A2022" s="8"/>
      <c r="B2022" s="9"/>
      <c r="C2022" s="9"/>
      <c r="D2022" s="9"/>
      <c r="E2022" s="10"/>
    </row>
    <row r="2023" ht="15.75" hidden="1" customHeight="1">
      <c r="A2023" s="11">
        <v>45957.0</v>
      </c>
      <c r="B2023" s="4"/>
      <c r="C2023" s="12" t="s">
        <v>3062</v>
      </c>
      <c r="D2023" s="13">
        <v>45961.0</v>
      </c>
      <c r="E2023" s="5"/>
    </row>
    <row r="2024" ht="15.75" hidden="1" customHeight="1">
      <c r="A2024" s="8"/>
      <c r="B2024" s="9"/>
      <c r="C2024" s="14"/>
      <c r="D2024" s="9"/>
      <c r="E2024" s="10"/>
    </row>
    <row r="2025" ht="15.75" hidden="1" customHeight="1">
      <c r="A2025" s="44" t="s">
        <v>3898</v>
      </c>
      <c r="B2025" s="5"/>
      <c r="C2025" s="14"/>
      <c r="D2025" s="45" t="s">
        <v>3905</v>
      </c>
      <c r="E2025" s="5"/>
    </row>
    <row r="2026" ht="15.75" hidden="1" customHeight="1">
      <c r="A2026" s="8"/>
      <c r="B2026" s="10"/>
      <c r="C2026" s="14"/>
      <c r="D2026" s="9"/>
      <c r="E2026" s="10"/>
    </row>
    <row r="2027" ht="15.75" hidden="1" customHeight="1">
      <c r="A2027" s="17" t="s">
        <v>3063</v>
      </c>
      <c r="B2027" s="4"/>
      <c r="C2027" s="4"/>
      <c r="D2027" s="4"/>
      <c r="E2027" s="5"/>
    </row>
    <row r="2028" ht="15.75" hidden="1" customHeight="1">
      <c r="A2028" s="18" t="s">
        <v>3064</v>
      </c>
      <c r="B2028" s="19" t="s">
        <v>3065</v>
      </c>
      <c r="C2028" s="20" t="s">
        <v>3066</v>
      </c>
      <c r="D2028" s="19" t="s">
        <v>3067</v>
      </c>
      <c r="E2028" s="21" t="s">
        <v>13</v>
      </c>
    </row>
    <row r="2029" ht="15.75" hidden="1" customHeight="1">
      <c r="A2029" s="22" t="s">
        <v>3068</v>
      </c>
      <c r="B2029" s="23">
        <v>30423.0</v>
      </c>
      <c r="C2029" s="24">
        <v>30425.0</v>
      </c>
      <c r="D2029" s="25">
        <v>2.0</v>
      </c>
      <c r="E2029" s="26"/>
    </row>
    <row r="2030" ht="15.75" hidden="1" customHeight="1">
      <c r="A2030" s="22" t="s">
        <v>3069</v>
      </c>
      <c r="B2030" s="23">
        <v>6775.0</v>
      </c>
      <c r="C2030" s="24">
        <v>6775.0</v>
      </c>
      <c r="D2030" s="25">
        <v>0.0</v>
      </c>
      <c r="E2030" s="33"/>
    </row>
    <row r="2031" ht="15.75" hidden="1" customHeight="1">
      <c r="A2031" s="22" t="s">
        <v>3070</v>
      </c>
      <c r="B2031" s="23">
        <v>0.0</v>
      </c>
      <c r="C2031" s="24"/>
      <c r="D2031" s="25">
        <v>0.0</v>
      </c>
      <c r="E2031" s="33"/>
    </row>
    <row r="2032" ht="15.75" hidden="1" customHeight="1">
      <c r="A2032" s="22" t="s">
        <v>3072</v>
      </c>
      <c r="B2032" s="23">
        <v>498.0</v>
      </c>
      <c r="C2032" s="24">
        <v>498.0</v>
      </c>
      <c r="D2032" s="25">
        <v>0.0</v>
      </c>
      <c r="E2032" s="33"/>
    </row>
    <row r="2033" ht="15.75" hidden="1" customHeight="1">
      <c r="A2033" s="27" t="s">
        <v>3074</v>
      </c>
      <c r="B2033" s="23">
        <v>0.0</v>
      </c>
      <c r="C2033" s="24"/>
      <c r="D2033" s="25">
        <v>0.0</v>
      </c>
      <c r="E2033" s="33"/>
    </row>
    <row r="2034" ht="15.75" hidden="1" customHeight="1">
      <c r="A2034" s="27" t="s">
        <v>3075</v>
      </c>
      <c r="B2034" s="23">
        <v>0.0</v>
      </c>
      <c r="C2034" s="24"/>
      <c r="D2034" s="25">
        <v>0.0</v>
      </c>
      <c r="E2034" s="33"/>
    </row>
    <row r="2035" ht="15.75" hidden="1" customHeight="1">
      <c r="A2035" s="27" t="s">
        <v>3077</v>
      </c>
      <c r="B2035" s="23">
        <v>0.0</v>
      </c>
      <c r="C2035" s="24"/>
      <c r="D2035" s="25">
        <v>0.0</v>
      </c>
      <c r="E2035" s="26"/>
    </row>
    <row r="2036" ht="15.75" hidden="1" customHeight="1">
      <c r="A2036" s="27" t="s">
        <v>3078</v>
      </c>
      <c r="B2036" s="23">
        <v>2880.0</v>
      </c>
      <c r="C2036" s="24">
        <v>2880.0</v>
      </c>
      <c r="D2036" s="25">
        <v>0.0</v>
      </c>
      <c r="E2036" s="33"/>
    </row>
    <row r="2037" ht="15.75" hidden="1" customHeight="1">
      <c r="A2037" s="28" t="s">
        <v>3079</v>
      </c>
      <c r="B2037" s="23">
        <v>47760.0</v>
      </c>
      <c r="C2037" s="23">
        <v>47760.0</v>
      </c>
      <c r="D2037" s="25">
        <v>0.0</v>
      </c>
      <c r="E2037" s="33"/>
    </row>
    <row r="2038" ht="15.75" hidden="1" customHeight="1">
      <c r="A2038" s="28" t="s">
        <v>3080</v>
      </c>
      <c r="B2038" s="23">
        <v>24593.0</v>
      </c>
      <c r="C2038" s="7">
        <v>24593.0</v>
      </c>
      <c r="D2038" s="25">
        <v>0.0</v>
      </c>
      <c r="E2038" s="33"/>
    </row>
    <row r="2039" ht="15.75" hidden="1" customHeight="1">
      <c r="A2039" s="28" t="s">
        <v>3081</v>
      </c>
      <c r="B2039" s="23">
        <v>51987.0</v>
      </c>
      <c r="C2039" s="7">
        <v>51987.0</v>
      </c>
      <c r="D2039" s="25">
        <v>0.0</v>
      </c>
      <c r="E2039" s="33"/>
    </row>
    <row r="2040" ht="15.75" hidden="1" customHeight="1">
      <c r="A2040" s="28" t="s">
        <v>3082</v>
      </c>
      <c r="B2040" s="23">
        <v>33336.0</v>
      </c>
      <c r="C2040" s="7">
        <v>33336.0</v>
      </c>
      <c r="D2040" s="25">
        <v>0.0</v>
      </c>
      <c r="E2040" s="33"/>
    </row>
    <row r="2041" ht="15.75" hidden="1" customHeight="1">
      <c r="A2041" s="28" t="s">
        <v>3084</v>
      </c>
      <c r="B2041" s="23">
        <v>1028.0</v>
      </c>
      <c r="C2041" s="7">
        <v>1028.0</v>
      </c>
      <c r="D2041" s="25">
        <v>0.0</v>
      </c>
      <c r="E2041" s="33"/>
    </row>
    <row r="2042" ht="15.75" hidden="1" customHeight="1">
      <c r="A2042" s="28" t="s">
        <v>3085</v>
      </c>
      <c r="B2042" s="23">
        <v>15212.0</v>
      </c>
      <c r="C2042" s="7">
        <v>15212.0</v>
      </c>
      <c r="D2042" s="25">
        <v>0.0</v>
      </c>
      <c r="E2042" s="33"/>
    </row>
    <row r="2043" ht="15.75" hidden="1" customHeight="1">
      <c r="A2043" s="29" t="s">
        <v>3086</v>
      </c>
      <c r="B2043" s="23">
        <v>199280.0</v>
      </c>
      <c r="C2043" s="7">
        <v>199280.0</v>
      </c>
      <c r="D2043" s="25">
        <v>0.0</v>
      </c>
      <c r="E2043" s="33"/>
    </row>
    <row r="2044" ht="15.75" hidden="1" customHeight="1">
      <c r="A2044" s="30" t="s">
        <v>3087</v>
      </c>
      <c r="B2044" s="34">
        <v>0.0</v>
      </c>
      <c r="C2044" s="35">
        <v>2.0</v>
      </c>
      <c r="D2044" s="49">
        <v>2.0</v>
      </c>
      <c r="E2044" s="37"/>
    </row>
    <row r="2045" ht="15.75" hidden="1" customHeight="1">
      <c r="A2045" s="7"/>
      <c r="B2045" s="46"/>
      <c r="C2045" s="50"/>
      <c r="D2045" s="47"/>
      <c r="E2045" s="51"/>
    </row>
    <row r="2046" ht="15.75" hidden="1" customHeight="1">
      <c r="A2046" s="7"/>
      <c r="B2046" s="46"/>
      <c r="C2046" s="50"/>
      <c r="D2046" s="47"/>
      <c r="E2046" s="51"/>
    </row>
    <row r="2047" ht="15.75" hidden="1" customHeight="1">
      <c r="A2047" s="3" t="s">
        <v>3890</v>
      </c>
      <c r="B2047" s="4"/>
      <c r="C2047" s="4"/>
      <c r="D2047" s="4"/>
      <c r="E2047" s="5"/>
    </row>
    <row r="2048" ht="15.75" hidden="1" customHeight="1">
      <c r="A2048" s="8"/>
      <c r="B2048" s="9"/>
      <c r="C2048" s="9"/>
      <c r="D2048" s="9"/>
      <c r="E2048" s="10"/>
    </row>
    <row r="2049" ht="15.75" hidden="1" customHeight="1">
      <c r="A2049" s="3" t="s">
        <v>3061</v>
      </c>
      <c r="B2049" s="4"/>
      <c r="C2049" s="4"/>
      <c r="D2049" s="4"/>
      <c r="E2049" s="5"/>
    </row>
    <row r="2050" ht="15.75" hidden="1" customHeight="1">
      <c r="A2050" s="8"/>
      <c r="B2050" s="9"/>
      <c r="C2050" s="9"/>
      <c r="D2050" s="9"/>
      <c r="E2050" s="10"/>
    </row>
    <row r="2051" ht="15.75" hidden="1" customHeight="1">
      <c r="A2051" s="11">
        <v>45962.0</v>
      </c>
      <c r="B2051" s="4"/>
      <c r="C2051" s="12" t="s">
        <v>3062</v>
      </c>
      <c r="D2051" s="13">
        <v>45963.0</v>
      </c>
      <c r="E2051" s="5"/>
    </row>
    <row r="2052" ht="15.75" hidden="1" customHeight="1">
      <c r="A2052" s="8"/>
      <c r="B2052" s="9"/>
      <c r="C2052" s="14"/>
      <c r="D2052" s="9"/>
      <c r="E2052" s="10"/>
    </row>
    <row r="2053" ht="15.75" hidden="1" customHeight="1">
      <c r="A2053" s="44" t="s">
        <v>3907</v>
      </c>
      <c r="B2053" s="5"/>
      <c r="C2053" s="14"/>
      <c r="D2053" s="45" t="s">
        <v>3899</v>
      </c>
      <c r="E2053" s="5"/>
    </row>
    <row r="2054" ht="15.75" hidden="1" customHeight="1">
      <c r="A2054" s="8"/>
      <c r="B2054" s="10"/>
      <c r="C2054" s="14"/>
      <c r="D2054" s="9"/>
      <c r="E2054" s="10"/>
    </row>
    <row r="2055" ht="15.75" hidden="1" customHeight="1">
      <c r="A2055" s="17" t="s">
        <v>3063</v>
      </c>
      <c r="B2055" s="4"/>
      <c r="C2055" s="4"/>
      <c r="D2055" s="4"/>
      <c r="E2055" s="5"/>
    </row>
    <row r="2056" ht="15.75" hidden="1" customHeight="1">
      <c r="A2056" s="18" t="s">
        <v>3064</v>
      </c>
      <c r="B2056" s="19" t="s">
        <v>3065</v>
      </c>
      <c r="C2056" s="20" t="s">
        <v>3066</v>
      </c>
      <c r="D2056" s="19" t="s">
        <v>3067</v>
      </c>
      <c r="E2056" s="21" t="s">
        <v>13</v>
      </c>
    </row>
    <row r="2057" ht="15.75" hidden="1" customHeight="1">
      <c r="A2057" s="22" t="s">
        <v>3068</v>
      </c>
      <c r="B2057" s="23">
        <v>12103.0</v>
      </c>
      <c r="C2057" s="24">
        <v>12105.0</v>
      </c>
      <c r="D2057" s="25">
        <v>2.0</v>
      </c>
      <c r="E2057" s="26"/>
    </row>
    <row r="2058" ht="15.75" hidden="1" customHeight="1">
      <c r="A2058" s="22" t="s">
        <v>3069</v>
      </c>
      <c r="B2058" s="23">
        <v>3810.0</v>
      </c>
      <c r="C2058" s="24">
        <v>3810.0</v>
      </c>
      <c r="D2058" s="25">
        <v>0.0</v>
      </c>
      <c r="E2058" s="33"/>
    </row>
    <row r="2059" ht="15.75" hidden="1" customHeight="1">
      <c r="A2059" s="22" t="s">
        <v>3070</v>
      </c>
      <c r="B2059" s="23">
        <v>0.0</v>
      </c>
      <c r="C2059" s="24"/>
      <c r="D2059" s="25">
        <v>0.0</v>
      </c>
      <c r="E2059" s="33"/>
    </row>
    <row r="2060" ht="15.75" hidden="1" customHeight="1">
      <c r="A2060" s="22" t="s">
        <v>3072</v>
      </c>
      <c r="B2060" s="23">
        <v>0.0</v>
      </c>
      <c r="C2060" s="24"/>
      <c r="D2060" s="25">
        <v>0.0</v>
      </c>
      <c r="E2060" s="33"/>
    </row>
    <row r="2061" ht="15.75" hidden="1" customHeight="1">
      <c r="A2061" s="27" t="s">
        <v>3074</v>
      </c>
      <c r="B2061" s="23">
        <v>240.0</v>
      </c>
      <c r="C2061" s="24"/>
      <c r="D2061" s="25">
        <v>-240.0</v>
      </c>
      <c r="E2061" s="33"/>
    </row>
    <row r="2062" ht="15.75" hidden="1" customHeight="1">
      <c r="A2062" s="27" t="s">
        <v>3075</v>
      </c>
      <c r="B2062" s="23">
        <v>0.0</v>
      </c>
      <c r="C2062" s="24"/>
      <c r="D2062" s="25">
        <v>0.0</v>
      </c>
      <c r="E2062" s="33"/>
    </row>
    <row r="2063" ht="15.75" hidden="1" customHeight="1">
      <c r="A2063" s="27" t="s">
        <v>3077</v>
      </c>
      <c r="B2063" s="23">
        <v>0.0</v>
      </c>
      <c r="C2063" s="24"/>
      <c r="D2063" s="25">
        <v>0.0</v>
      </c>
      <c r="E2063" s="26"/>
    </row>
    <row r="2064" ht="15.75" hidden="1" customHeight="1">
      <c r="A2064" s="27" t="s">
        <v>3078</v>
      </c>
      <c r="B2064" s="23">
        <v>360.0</v>
      </c>
      <c r="C2064" s="24">
        <v>600.0</v>
      </c>
      <c r="D2064" s="25">
        <v>240.0</v>
      </c>
      <c r="E2064" s="33"/>
    </row>
    <row r="2065" ht="15.75" hidden="1" customHeight="1">
      <c r="A2065" s="28" t="s">
        <v>3079</v>
      </c>
      <c r="B2065" s="23">
        <v>22457.0</v>
      </c>
      <c r="C2065" s="23">
        <v>22457.0</v>
      </c>
      <c r="D2065" s="25">
        <v>0.0</v>
      </c>
      <c r="E2065" s="33"/>
    </row>
    <row r="2066" ht="15.75" hidden="1" customHeight="1">
      <c r="A2066" s="28" t="s">
        <v>3080</v>
      </c>
      <c r="B2066" s="23">
        <v>14743.0</v>
      </c>
      <c r="C2066" s="7">
        <v>14743.0</v>
      </c>
      <c r="D2066" s="25">
        <v>0.0</v>
      </c>
      <c r="E2066" s="33"/>
    </row>
    <row r="2067" ht="15.75" hidden="1" customHeight="1">
      <c r="A2067" s="28" t="s">
        <v>3081</v>
      </c>
      <c r="B2067" s="23">
        <v>15904.0</v>
      </c>
      <c r="C2067" s="7">
        <v>15904.0</v>
      </c>
      <c r="D2067" s="25">
        <v>0.0</v>
      </c>
      <c r="E2067" s="33"/>
    </row>
    <row r="2068" ht="15.75" hidden="1" customHeight="1">
      <c r="A2068" s="28" t="s">
        <v>3082</v>
      </c>
      <c r="B2068" s="23">
        <v>15682.0</v>
      </c>
      <c r="C2068" s="7">
        <v>15682.0</v>
      </c>
      <c r="D2068" s="25">
        <v>0.0</v>
      </c>
      <c r="E2068" s="33"/>
    </row>
    <row r="2069" ht="15.75" hidden="1" customHeight="1">
      <c r="A2069" s="28" t="s">
        <v>3084</v>
      </c>
      <c r="B2069" s="23">
        <v>0.0</v>
      </c>
      <c r="C2069" s="7">
        <v>0.0</v>
      </c>
      <c r="D2069" s="25">
        <v>0.0</v>
      </c>
      <c r="E2069" s="33"/>
    </row>
    <row r="2070" ht="15.75" hidden="1" customHeight="1">
      <c r="A2070" s="28" t="s">
        <v>3085</v>
      </c>
      <c r="B2070" s="23">
        <v>2431.0</v>
      </c>
      <c r="C2070" s="7">
        <v>2431.0</v>
      </c>
      <c r="D2070" s="25">
        <v>0.0</v>
      </c>
      <c r="E2070" s="33"/>
    </row>
    <row r="2071" ht="15.75" hidden="1" customHeight="1">
      <c r="A2071" s="29" t="s">
        <v>3086</v>
      </c>
      <c r="B2071" s="23">
        <v>85299.0</v>
      </c>
      <c r="C2071" s="7">
        <v>85299.0</v>
      </c>
      <c r="D2071" s="25">
        <v>0.0</v>
      </c>
      <c r="E2071" s="33"/>
    </row>
    <row r="2072" ht="15.75" hidden="1" customHeight="1">
      <c r="A2072" s="30" t="s">
        <v>3087</v>
      </c>
      <c r="B2072" s="34">
        <v>0.0</v>
      </c>
      <c r="C2072" s="35">
        <v>2.0</v>
      </c>
      <c r="D2072" s="49">
        <v>2.0</v>
      </c>
      <c r="E2072" s="37"/>
    </row>
    <row r="2073" ht="15.75" hidden="1" customHeight="1">
      <c r="A2073" s="7"/>
      <c r="B2073" s="46"/>
      <c r="C2073" s="50"/>
      <c r="D2073" s="47"/>
      <c r="E2073" s="51"/>
    </row>
    <row r="2074" ht="15.75" hidden="1" customHeight="1">
      <c r="A2074" s="7"/>
      <c r="B2074" s="46"/>
      <c r="C2074" s="50"/>
      <c r="D2074" s="47"/>
      <c r="E2074" s="51"/>
    </row>
    <row r="2075" ht="15.75" hidden="1" customHeight="1">
      <c r="A2075" s="3" t="s">
        <v>3890</v>
      </c>
      <c r="B2075" s="4"/>
      <c r="C2075" s="4"/>
      <c r="D2075" s="4"/>
      <c r="E2075" s="5"/>
    </row>
    <row r="2076" ht="15.75" hidden="1" customHeight="1">
      <c r="A2076" s="8"/>
      <c r="B2076" s="9"/>
      <c r="C2076" s="9"/>
      <c r="D2076" s="9"/>
      <c r="E2076" s="10"/>
    </row>
    <row r="2077" ht="15.75" hidden="1" customHeight="1">
      <c r="A2077" s="3" t="s">
        <v>3061</v>
      </c>
      <c r="B2077" s="4"/>
      <c r="C2077" s="4"/>
      <c r="D2077" s="4"/>
      <c r="E2077" s="5"/>
    </row>
    <row r="2078" ht="15.75" hidden="1" customHeight="1">
      <c r="A2078" s="8"/>
      <c r="B2078" s="9"/>
      <c r="C2078" s="9"/>
      <c r="D2078" s="9"/>
      <c r="E2078" s="10"/>
    </row>
    <row r="2079" ht="15.75" hidden="1" customHeight="1">
      <c r="A2079" s="11">
        <v>45964.0</v>
      </c>
      <c r="B2079" s="4"/>
      <c r="C2079" s="12" t="s">
        <v>3062</v>
      </c>
      <c r="D2079" s="13">
        <v>45970.0</v>
      </c>
      <c r="E2079" s="5"/>
    </row>
    <row r="2080" ht="15.75" hidden="1" customHeight="1">
      <c r="A2080" s="8"/>
      <c r="B2080" s="9"/>
      <c r="C2080" s="14"/>
      <c r="D2080" s="9"/>
      <c r="E2080" s="10"/>
    </row>
    <row r="2081" ht="15.75" hidden="1" customHeight="1">
      <c r="A2081" s="44" t="s">
        <v>3898</v>
      </c>
      <c r="B2081" s="5"/>
      <c r="C2081" s="14"/>
      <c r="D2081" s="45" t="s">
        <v>3899</v>
      </c>
      <c r="E2081" s="5"/>
    </row>
    <row r="2082" ht="15.75" hidden="1" customHeight="1">
      <c r="A2082" s="8"/>
      <c r="B2082" s="10"/>
      <c r="C2082" s="14"/>
      <c r="D2082" s="9"/>
      <c r="E2082" s="10"/>
    </row>
    <row r="2083" ht="15.75" hidden="1" customHeight="1">
      <c r="A2083" s="17" t="s">
        <v>3063</v>
      </c>
      <c r="B2083" s="4"/>
      <c r="C2083" s="4"/>
      <c r="D2083" s="4"/>
      <c r="E2083" s="5"/>
    </row>
    <row r="2084" ht="15.75" hidden="1" customHeight="1">
      <c r="A2084" s="18" t="s">
        <v>3064</v>
      </c>
      <c r="B2084" s="19" t="s">
        <v>3065</v>
      </c>
      <c r="C2084" s="20" t="s">
        <v>3066</v>
      </c>
      <c r="D2084" s="19" t="s">
        <v>3067</v>
      </c>
      <c r="E2084" s="21" t="s">
        <v>13</v>
      </c>
    </row>
    <row r="2085" ht="15.75" hidden="1" customHeight="1">
      <c r="A2085" s="22" t="s">
        <v>3068</v>
      </c>
      <c r="B2085" s="23">
        <v>23796.0</v>
      </c>
      <c r="C2085" s="24">
        <v>23800.0</v>
      </c>
      <c r="D2085" s="25">
        <v>4.0</v>
      </c>
      <c r="E2085" s="26"/>
    </row>
    <row r="2086" ht="15.75" hidden="1" customHeight="1">
      <c r="A2086" s="22" t="s">
        <v>3069</v>
      </c>
      <c r="B2086" s="23">
        <v>10273.0</v>
      </c>
      <c r="C2086" s="24">
        <v>10273.0</v>
      </c>
      <c r="D2086" s="25">
        <v>0.0</v>
      </c>
      <c r="E2086" s="33"/>
    </row>
    <row r="2087" ht="15.75" hidden="1" customHeight="1">
      <c r="A2087" s="22" t="s">
        <v>3070</v>
      </c>
      <c r="B2087" s="23">
        <v>720.0</v>
      </c>
      <c r="C2087" s="24">
        <v>720.0</v>
      </c>
      <c r="D2087" s="25">
        <v>0.0</v>
      </c>
      <c r="E2087" s="33"/>
    </row>
    <row r="2088" ht="15.75" hidden="1" customHeight="1">
      <c r="A2088" s="22" t="s">
        <v>3072</v>
      </c>
      <c r="B2088" s="23">
        <v>1000.0</v>
      </c>
      <c r="C2088" s="24">
        <v>995.0</v>
      </c>
      <c r="D2088" s="25">
        <v>-5.0</v>
      </c>
      <c r="E2088" s="33"/>
    </row>
    <row r="2089" ht="15.75" hidden="1" customHeight="1">
      <c r="A2089" s="27" t="s">
        <v>3074</v>
      </c>
      <c r="B2089" s="23">
        <v>0.0</v>
      </c>
      <c r="C2089" s="24"/>
      <c r="D2089" s="25">
        <v>0.0</v>
      </c>
      <c r="E2089" s="33"/>
    </row>
    <row r="2090" ht="15.75" hidden="1" customHeight="1">
      <c r="A2090" s="27" t="s">
        <v>3075</v>
      </c>
      <c r="B2090" s="23">
        <v>0.0</v>
      </c>
      <c r="C2090" s="24"/>
      <c r="D2090" s="25">
        <v>0.0</v>
      </c>
      <c r="E2090" s="33"/>
    </row>
    <row r="2091" ht="15.75" hidden="1" customHeight="1">
      <c r="A2091" s="27" t="s">
        <v>3077</v>
      </c>
      <c r="B2091" s="23">
        <v>1455.0</v>
      </c>
      <c r="C2091" s="24">
        <v>1455.0</v>
      </c>
      <c r="D2091" s="25">
        <v>0.0</v>
      </c>
      <c r="E2091" s="26" t="s">
        <v>7308</v>
      </c>
    </row>
    <row r="2092" ht="15.75" hidden="1" customHeight="1">
      <c r="A2092" s="27" t="s">
        <v>3078</v>
      </c>
      <c r="B2092" s="23">
        <v>3040.0</v>
      </c>
      <c r="C2092" s="24">
        <v>3040.0</v>
      </c>
      <c r="D2092" s="25">
        <v>0.0</v>
      </c>
      <c r="E2092" s="33"/>
    </row>
    <row r="2093" ht="15.75" hidden="1" customHeight="1">
      <c r="A2093" s="28" t="s">
        <v>3079</v>
      </c>
      <c r="B2093" s="23">
        <v>62883.0</v>
      </c>
      <c r="C2093" s="23">
        <v>62883.0</v>
      </c>
      <c r="D2093" s="25">
        <v>0.0</v>
      </c>
      <c r="E2093" s="33"/>
    </row>
    <row r="2094" ht="15.75" hidden="1" customHeight="1">
      <c r="A2094" s="28" t="s">
        <v>3080</v>
      </c>
      <c r="B2094" s="23">
        <v>40402.0</v>
      </c>
      <c r="C2094" s="7">
        <v>40402.0</v>
      </c>
      <c r="D2094" s="25">
        <v>0.0</v>
      </c>
      <c r="E2094" s="33"/>
    </row>
    <row r="2095" ht="15.75" hidden="1" customHeight="1">
      <c r="A2095" s="28" t="s">
        <v>3081</v>
      </c>
      <c r="B2095" s="23">
        <v>62616.0</v>
      </c>
      <c r="C2095" s="7">
        <v>62616.0</v>
      </c>
      <c r="D2095" s="25">
        <v>0.0</v>
      </c>
      <c r="E2095" s="33"/>
    </row>
    <row r="2096" ht="15.75" hidden="1" customHeight="1">
      <c r="A2096" s="28" t="s">
        <v>3082</v>
      </c>
      <c r="B2096" s="23">
        <v>55940.0</v>
      </c>
      <c r="C2096" s="7">
        <v>55940.0</v>
      </c>
      <c r="D2096" s="25">
        <v>0.0</v>
      </c>
      <c r="E2096" s="33"/>
    </row>
    <row r="2097" ht="15.75" hidden="1" customHeight="1">
      <c r="A2097" s="28" t="s">
        <v>3084</v>
      </c>
      <c r="B2097" s="23">
        <v>927.0</v>
      </c>
      <c r="C2097" s="7">
        <v>927.0</v>
      </c>
      <c r="D2097" s="25">
        <v>0.0</v>
      </c>
      <c r="E2097" s="33"/>
    </row>
    <row r="2098" ht="15.75" hidden="1" customHeight="1">
      <c r="A2098" s="28" t="s">
        <v>3085</v>
      </c>
      <c r="B2098" s="23">
        <v>8073.0</v>
      </c>
      <c r="C2098" s="7">
        <v>8073.0</v>
      </c>
      <c r="D2098" s="25">
        <v>0.0</v>
      </c>
      <c r="E2098" s="33"/>
    </row>
    <row r="2099" ht="15.75" hidden="1" customHeight="1">
      <c r="A2099" s="29" t="s">
        <v>3086</v>
      </c>
      <c r="B2099" s="23">
        <v>263052.0</v>
      </c>
      <c r="C2099" s="7">
        <v>263052.0</v>
      </c>
      <c r="D2099" s="25">
        <v>0.0</v>
      </c>
      <c r="E2099" s="33"/>
    </row>
    <row r="2100" ht="15.75" hidden="1" customHeight="1">
      <c r="A2100" s="30" t="s">
        <v>3087</v>
      </c>
      <c r="B2100" s="34">
        <v>0.0</v>
      </c>
      <c r="C2100" s="35">
        <v>-1.0</v>
      </c>
      <c r="D2100" s="49">
        <v>-1.0</v>
      </c>
      <c r="E2100" s="37"/>
    </row>
    <row r="2101" ht="15.75" hidden="1" customHeight="1">
      <c r="A2101" s="7"/>
      <c r="B2101" s="46"/>
      <c r="C2101" s="50"/>
      <c r="D2101" s="47"/>
      <c r="E2101" s="51"/>
    </row>
    <row r="2102" ht="15.75" hidden="1" customHeight="1">
      <c r="A2102" s="7"/>
      <c r="B2102" s="46"/>
      <c r="C2102" s="50"/>
      <c r="D2102" s="47"/>
      <c r="E2102" s="51"/>
    </row>
    <row r="2103" ht="15.75" hidden="1" customHeight="1">
      <c r="A2103" s="3" t="s">
        <v>3890</v>
      </c>
      <c r="B2103" s="4"/>
      <c r="C2103" s="4"/>
      <c r="D2103" s="4"/>
      <c r="E2103" s="5"/>
    </row>
    <row r="2104" ht="15.75" hidden="1" customHeight="1">
      <c r="A2104" s="8"/>
      <c r="B2104" s="9"/>
      <c r="C2104" s="9"/>
      <c r="D2104" s="9"/>
      <c r="E2104" s="10"/>
    </row>
    <row r="2105" ht="15.75" hidden="1" customHeight="1">
      <c r="A2105" s="3" t="s">
        <v>3061</v>
      </c>
      <c r="B2105" s="4"/>
      <c r="C2105" s="4"/>
      <c r="D2105" s="4"/>
      <c r="E2105" s="5"/>
    </row>
    <row r="2106" ht="15.75" hidden="1" customHeight="1">
      <c r="A2106" s="8"/>
      <c r="B2106" s="9"/>
      <c r="C2106" s="9"/>
      <c r="D2106" s="9"/>
      <c r="E2106" s="10"/>
    </row>
    <row r="2107" ht="15.75" hidden="1" customHeight="1">
      <c r="A2107" s="11">
        <v>45971.0</v>
      </c>
      <c r="B2107" s="4"/>
      <c r="C2107" s="12" t="s">
        <v>3062</v>
      </c>
      <c r="D2107" s="13">
        <v>45977.0</v>
      </c>
      <c r="E2107" s="5"/>
    </row>
    <row r="2108" ht="15.75" hidden="1" customHeight="1">
      <c r="A2108" s="8"/>
      <c r="B2108" s="9"/>
      <c r="C2108" s="14"/>
      <c r="D2108" s="9"/>
      <c r="E2108" s="10"/>
    </row>
    <row r="2109" ht="15.75" hidden="1" customHeight="1">
      <c r="A2109" s="44" t="s">
        <v>3898</v>
      </c>
      <c r="B2109" s="5"/>
      <c r="C2109" s="14"/>
      <c r="D2109" s="45" t="s">
        <v>3899</v>
      </c>
      <c r="E2109" s="5"/>
    </row>
    <row r="2110" ht="15.75" hidden="1" customHeight="1">
      <c r="A2110" s="8"/>
      <c r="B2110" s="10"/>
      <c r="C2110" s="14"/>
      <c r="D2110" s="9"/>
      <c r="E2110" s="10"/>
    </row>
    <row r="2111" ht="15.75" hidden="1" customHeight="1">
      <c r="A2111" s="17" t="s">
        <v>3063</v>
      </c>
      <c r="B2111" s="4"/>
      <c r="C2111" s="4"/>
      <c r="D2111" s="4"/>
      <c r="E2111" s="5"/>
    </row>
    <row r="2112" ht="15.75" hidden="1" customHeight="1">
      <c r="A2112" s="18" t="s">
        <v>3064</v>
      </c>
      <c r="B2112" s="19" t="s">
        <v>3065</v>
      </c>
      <c r="C2112" s="20" t="s">
        <v>3066</v>
      </c>
      <c r="D2112" s="19" t="s">
        <v>3067</v>
      </c>
      <c r="E2112" s="21" t="s">
        <v>13</v>
      </c>
    </row>
    <row r="2113" ht="15.75" hidden="1" customHeight="1">
      <c r="A2113" s="22" t="s">
        <v>3068</v>
      </c>
      <c r="B2113" s="23">
        <v>28145.0</v>
      </c>
      <c r="C2113" s="24">
        <v>28480.0</v>
      </c>
      <c r="D2113" s="25">
        <v>335.0</v>
      </c>
      <c r="E2113" s="26" t="s">
        <v>7309</v>
      </c>
    </row>
    <row r="2114" ht="15.75" hidden="1" customHeight="1">
      <c r="A2114" s="22" t="s">
        <v>3069</v>
      </c>
      <c r="B2114" s="23">
        <v>13323.0</v>
      </c>
      <c r="C2114" s="24">
        <v>13323.0</v>
      </c>
      <c r="D2114" s="25">
        <v>0.0</v>
      </c>
      <c r="E2114" s="33"/>
    </row>
    <row r="2115" ht="15.75" hidden="1" customHeight="1">
      <c r="A2115" s="22" t="s">
        <v>3070</v>
      </c>
      <c r="B2115" s="23">
        <v>0.0</v>
      </c>
      <c r="C2115" s="24"/>
      <c r="D2115" s="25">
        <v>0.0</v>
      </c>
      <c r="E2115" s="33"/>
    </row>
    <row r="2116" ht="15.75" hidden="1" customHeight="1">
      <c r="A2116" s="22" t="s">
        <v>3072</v>
      </c>
      <c r="B2116" s="23">
        <v>499.0</v>
      </c>
      <c r="C2116" s="24">
        <v>499.0</v>
      </c>
      <c r="D2116" s="25">
        <v>0.0</v>
      </c>
      <c r="E2116" s="33"/>
    </row>
    <row r="2117" ht="15.75" hidden="1" customHeight="1">
      <c r="A2117" s="27" t="s">
        <v>3074</v>
      </c>
      <c r="B2117" s="23">
        <v>0.0</v>
      </c>
      <c r="C2117" s="24"/>
      <c r="D2117" s="25">
        <v>0.0</v>
      </c>
      <c r="E2117" s="33"/>
    </row>
    <row r="2118" ht="15.75" hidden="1" customHeight="1">
      <c r="A2118" s="27" t="s">
        <v>3075</v>
      </c>
      <c r="B2118" s="23">
        <v>0.0</v>
      </c>
      <c r="C2118" s="24"/>
      <c r="D2118" s="25">
        <v>0.0</v>
      </c>
      <c r="E2118" s="33"/>
    </row>
    <row r="2119" ht="15.75" hidden="1" customHeight="1">
      <c r="A2119" s="27" t="s">
        <v>3077</v>
      </c>
      <c r="B2119" s="23">
        <v>1487.0</v>
      </c>
      <c r="C2119" s="24">
        <v>1487.0</v>
      </c>
      <c r="D2119" s="25">
        <v>0.0</v>
      </c>
      <c r="E2119" s="26" t="s">
        <v>7310</v>
      </c>
    </row>
    <row r="2120" ht="15.75" hidden="1" customHeight="1">
      <c r="A2120" s="27" t="s">
        <v>3078</v>
      </c>
      <c r="B2120" s="23">
        <v>3080.0</v>
      </c>
      <c r="C2120" s="24">
        <v>3080.0</v>
      </c>
      <c r="D2120" s="25">
        <v>0.0</v>
      </c>
      <c r="E2120" s="33"/>
    </row>
    <row r="2121" ht="15.75" hidden="1" customHeight="1">
      <c r="A2121" s="28" t="s">
        <v>3079</v>
      </c>
      <c r="B2121" s="23">
        <v>60305.0</v>
      </c>
      <c r="C2121" s="23">
        <v>60305.0</v>
      </c>
      <c r="D2121" s="25">
        <v>0.0</v>
      </c>
      <c r="E2121" s="33"/>
    </row>
    <row r="2122" ht="15.75" hidden="1" customHeight="1">
      <c r="A2122" s="28" t="s">
        <v>3080</v>
      </c>
      <c r="B2122" s="23">
        <v>36853.0</v>
      </c>
      <c r="C2122" s="7">
        <v>36853.0</v>
      </c>
      <c r="D2122" s="25">
        <v>0.0</v>
      </c>
      <c r="E2122" s="33"/>
    </row>
    <row r="2123" ht="15.75" hidden="1" customHeight="1">
      <c r="A2123" s="28" t="s">
        <v>3081</v>
      </c>
      <c r="B2123" s="23">
        <v>67144.0</v>
      </c>
      <c r="C2123" s="7">
        <v>67144.0</v>
      </c>
      <c r="D2123" s="25">
        <v>0.0</v>
      </c>
      <c r="E2123" s="33"/>
    </row>
    <row r="2124" ht="15.75" hidden="1" customHeight="1">
      <c r="A2124" s="28" t="s">
        <v>3082</v>
      </c>
      <c r="B2124" s="23">
        <v>44509.0</v>
      </c>
      <c r="C2124" s="7">
        <v>44509.0</v>
      </c>
      <c r="D2124" s="25">
        <v>0.0</v>
      </c>
      <c r="E2124" s="33"/>
    </row>
    <row r="2125" ht="15.75" hidden="1" customHeight="1">
      <c r="A2125" s="28" t="s">
        <v>3084</v>
      </c>
      <c r="B2125" s="23">
        <v>314.0</v>
      </c>
      <c r="C2125" s="7">
        <v>314.0</v>
      </c>
      <c r="D2125" s="25">
        <v>0.0</v>
      </c>
      <c r="E2125" s="33"/>
    </row>
    <row r="2126" ht="15.75" hidden="1" customHeight="1">
      <c r="A2126" s="28" t="s">
        <v>3085</v>
      </c>
      <c r="B2126" s="23">
        <v>14336.0</v>
      </c>
      <c r="C2126" s="7">
        <v>14336.0</v>
      </c>
      <c r="D2126" s="25">
        <v>0.0</v>
      </c>
      <c r="E2126" s="33"/>
    </row>
    <row r="2127" ht="15.75" hidden="1" customHeight="1">
      <c r="A2127" s="29" t="s">
        <v>3086</v>
      </c>
      <c r="B2127" s="23">
        <v>255659.0</v>
      </c>
      <c r="C2127" s="7">
        <v>255659.0</v>
      </c>
      <c r="D2127" s="25">
        <v>0.0</v>
      </c>
      <c r="E2127" s="33"/>
    </row>
    <row r="2128" ht="15.75" hidden="1" customHeight="1">
      <c r="A2128" s="30" t="s">
        <v>3087</v>
      </c>
      <c r="B2128" s="34">
        <v>0.0</v>
      </c>
      <c r="C2128" s="35">
        <v>335.0</v>
      </c>
      <c r="D2128" s="49">
        <v>335.0</v>
      </c>
      <c r="E2128" s="37"/>
    </row>
    <row r="2129" ht="15.75" hidden="1" customHeight="1">
      <c r="A2129" s="7"/>
      <c r="B2129" s="46"/>
      <c r="C2129" s="50"/>
      <c r="D2129" s="47"/>
      <c r="E2129" s="51"/>
    </row>
    <row r="2130" ht="15.75" hidden="1" customHeight="1">
      <c r="A2130" s="7"/>
      <c r="B2130" s="46"/>
      <c r="C2130" s="50"/>
      <c r="D2130" s="47"/>
      <c r="E2130" s="51"/>
    </row>
    <row r="2131" ht="15.75" hidden="1" customHeight="1">
      <c r="A2131" s="3" t="s">
        <v>3890</v>
      </c>
      <c r="B2131" s="4"/>
      <c r="C2131" s="4"/>
      <c r="D2131" s="4"/>
      <c r="E2131" s="5"/>
    </row>
    <row r="2132" ht="15.75" hidden="1" customHeight="1">
      <c r="A2132" s="8"/>
      <c r="B2132" s="9"/>
      <c r="C2132" s="9"/>
      <c r="D2132" s="9"/>
      <c r="E2132" s="10"/>
    </row>
    <row r="2133" ht="15.75" hidden="1" customHeight="1">
      <c r="A2133" s="3" t="s">
        <v>3061</v>
      </c>
      <c r="B2133" s="4"/>
      <c r="C2133" s="4"/>
      <c r="D2133" s="4"/>
      <c r="E2133" s="5"/>
    </row>
    <row r="2134" ht="15.75" hidden="1" customHeight="1">
      <c r="A2134" s="8"/>
      <c r="B2134" s="9"/>
      <c r="C2134" s="9"/>
      <c r="D2134" s="9"/>
      <c r="E2134" s="10"/>
    </row>
    <row r="2135" ht="15.75" hidden="1" customHeight="1">
      <c r="A2135" s="11">
        <v>45978.0</v>
      </c>
      <c r="B2135" s="4"/>
      <c r="C2135" s="12" t="s">
        <v>3062</v>
      </c>
      <c r="D2135" s="13">
        <v>45984.0</v>
      </c>
      <c r="E2135" s="5"/>
    </row>
    <row r="2136" ht="15.75" hidden="1" customHeight="1">
      <c r="A2136" s="8"/>
      <c r="B2136" s="9"/>
      <c r="C2136" s="14"/>
      <c r="D2136" s="9"/>
      <c r="E2136" s="10"/>
    </row>
    <row r="2137" ht="15.75" hidden="1" customHeight="1">
      <c r="A2137" s="44" t="s">
        <v>3898</v>
      </c>
      <c r="B2137" s="5"/>
      <c r="C2137" s="14"/>
      <c r="D2137" s="45" t="s">
        <v>3899</v>
      </c>
      <c r="E2137" s="5"/>
    </row>
    <row r="2138" ht="15.75" hidden="1" customHeight="1">
      <c r="A2138" s="8"/>
      <c r="B2138" s="10"/>
      <c r="C2138" s="14"/>
      <c r="D2138" s="9"/>
      <c r="E2138" s="10"/>
    </row>
    <row r="2139" ht="15.75" hidden="1" customHeight="1">
      <c r="A2139" s="17" t="s">
        <v>3063</v>
      </c>
      <c r="B2139" s="4"/>
      <c r="C2139" s="4"/>
      <c r="D2139" s="4"/>
      <c r="E2139" s="5"/>
    </row>
    <row r="2140" ht="15.75" hidden="1" customHeight="1">
      <c r="A2140" s="18" t="s">
        <v>3064</v>
      </c>
      <c r="B2140" s="19" t="s">
        <v>3065</v>
      </c>
      <c r="C2140" s="20" t="s">
        <v>3066</v>
      </c>
      <c r="D2140" s="19" t="s">
        <v>3067</v>
      </c>
      <c r="E2140" s="21" t="s">
        <v>13</v>
      </c>
    </row>
    <row r="2141" ht="15.75" hidden="1" customHeight="1">
      <c r="A2141" s="22" t="s">
        <v>3068</v>
      </c>
      <c r="B2141" s="23">
        <v>34665.0</v>
      </c>
      <c r="C2141" s="24">
        <v>34665.0</v>
      </c>
      <c r="D2141" s="25">
        <v>0.0</v>
      </c>
      <c r="E2141" s="26"/>
    </row>
    <row r="2142" ht="15.75" hidden="1" customHeight="1">
      <c r="A2142" s="22" t="s">
        <v>3069</v>
      </c>
      <c r="B2142" s="23">
        <v>11395.0</v>
      </c>
      <c r="C2142" s="24">
        <v>11395.0</v>
      </c>
      <c r="D2142" s="25">
        <v>0.0</v>
      </c>
      <c r="E2142" s="33"/>
    </row>
    <row r="2143" ht="15.75" hidden="1" customHeight="1">
      <c r="A2143" s="22" t="s">
        <v>3070</v>
      </c>
      <c r="B2143" s="23">
        <v>360.0</v>
      </c>
      <c r="C2143" s="24">
        <v>360.0</v>
      </c>
      <c r="D2143" s="25">
        <v>0.0</v>
      </c>
      <c r="E2143" s="33"/>
    </row>
    <row r="2144" ht="15.75" hidden="1" customHeight="1">
      <c r="A2144" s="22" t="s">
        <v>3072</v>
      </c>
      <c r="B2144" s="23">
        <v>500.0</v>
      </c>
      <c r="C2144" s="24">
        <v>500.0</v>
      </c>
      <c r="D2144" s="25">
        <v>0.0</v>
      </c>
      <c r="E2144" s="33"/>
    </row>
    <row r="2145" ht="15.75" hidden="1" customHeight="1">
      <c r="A2145" s="27" t="s">
        <v>3074</v>
      </c>
      <c r="B2145" s="23">
        <v>480.0</v>
      </c>
      <c r="C2145" s="24">
        <v>480.0</v>
      </c>
      <c r="D2145" s="25">
        <v>0.0</v>
      </c>
      <c r="E2145" s="33"/>
    </row>
    <row r="2146" ht="15.75" hidden="1" customHeight="1">
      <c r="A2146" s="27" t="s">
        <v>3075</v>
      </c>
      <c r="B2146" s="23">
        <v>0.0</v>
      </c>
      <c r="C2146" s="24"/>
      <c r="D2146" s="25">
        <v>0.0</v>
      </c>
      <c r="E2146" s="33"/>
    </row>
    <row r="2147" ht="15.75" hidden="1" customHeight="1">
      <c r="A2147" s="27" t="s">
        <v>3077</v>
      </c>
      <c r="B2147" s="23">
        <v>0.0</v>
      </c>
      <c r="C2147" s="24"/>
      <c r="D2147" s="25">
        <v>0.0</v>
      </c>
      <c r="E2147" s="26"/>
    </row>
    <row r="2148" ht="15.75" hidden="1" customHeight="1">
      <c r="A2148" s="27" t="s">
        <v>3078</v>
      </c>
      <c r="B2148" s="23">
        <v>4680.0</v>
      </c>
      <c r="C2148" s="24">
        <v>4680.0</v>
      </c>
      <c r="D2148" s="25">
        <v>0.0</v>
      </c>
      <c r="E2148" s="33"/>
    </row>
    <row r="2149" ht="15.75" hidden="1" customHeight="1">
      <c r="A2149" s="28" t="s">
        <v>3079</v>
      </c>
      <c r="B2149" s="23">
        <v>83174.0</v>
      </c>
      <c r="C2149" s="23">
        <v>83174.0</v>
      </c>
      <c r="D2149" s="25">
        <v>0.0</v>
      </c>
      <c r="E2149" s="33"/>
    </row>
    <row r="2150" ht="15.75" hidden="1" customHeight="1">
      <c r="A2150" s="28" t="s">
        <v>3080</v>
      </c>
      <c r="B2150" s="23">
        <v>34967.0</v>
      </c>
      <c r="C2150" s="7">
        <v>34967.0</v>
      </c>
      <c r="D2150" s="25">
        <v>0.0</v>
      </c>
      <c r="E2150" s="33"/>
    </row>
    <row r="2151" ht="15.75" hidden="1" customHeight="1">
      <c r="A2151" s="28" t="s">
        <v>3081</v>
      </c>
      <c r="B2151" s="23">
        <v>79224.0</v>
      </c>
      <c r="C2151" s="7">
        <v>78775.0</v>
      </c>
      <c r="D2151" s="25">
        <v>-449.0</v>
      </c>
      <c r="E2151" s="33"/>
    </row>
    <row r="2152" ht="15.75" hidden="1" customHeight="1">
      <c r="A2152" s="28" t="s">
        <v>3082</v>
      </c>
      <c r="B2152" s="23">
        <v>46333.0</v>
      </c>
      <c r="C2152" s="7">
        <v>46333.0</v>
      </c>
      <c r="D2152" s="25">
        <v>0.0</v>
      </c>
      <c r="E2152" s="33"/>
    </row>
    <row r="2153" ht="15.75" hidden="1" customHeight="1">
      <c r="A2153" s="28" t="s">
        <v>3084</v>
      </c>
      <c r="B2153" s="23">
        <v>0.0</v>
      </c>
      <c r="C2153" s="7">
        <v>0.0</v>
      </c>
      <c r="D2153" s="25">
        <v>0.0</v>
      </c>
      <c r="E2153" s="33"/>
    </row>
    <row r="2154" ht="15.75" hidden="1" customHeight="1">
      <c r="A2154" s="28" t="s">
        <v>3085</v>
      </c>
      <c r="B2154" s="23">
        <v>10874.0</v>
      </c>
      <c r="C2154" s="7">
        <v>10874.0</v>
      </c>
      <c r="D2154" s="25">
        <v>0.0</v>
      </c>
      <c r="E2154" s="33"/>
    </row>
    <row r="2155" ht="15.75" hidden="1" customHeight="1">
      <c r="A2155" s="29" t="s">
        <v>3086</v>
      </c>
      <c r="B2155" s="23">
        <v>295777.6</v>
      </c>
      <c r="C2155" s="7">
        <v>295328.6</v>
      </c>
      <c r="D2155" s="25">
        <v>-449.0</v>
      </c>
      <c r="E2155" s="33"/>
    </row>
    <row r="2156" ht="15.75" hidden="1" customHeight="1">
      <c r="A2156" s="30" t="s">
        <v>3087</v>
      </c>
      <c r="B2156" s="34">
        <v>0.4000000000014552</v>
      </c>
      <c r="C2156" s="35">
        <v>0.40000000002328306</v>
      </c>
      <c r="D2156" s="49">
        <v>2.1827872842550278E-11</v>
      </c>
      <c r="E2156" s="37"/>
    </row>
    <row r="2157" ht="15.75" hidden="1" customHeight="1">
      <c r="A2157" s="7"/>
      <c r="B2157" s="46"/>
      <c r="C2157" s="50"/>
      <c r="D2157" s="47"/>
      <c r="E2157" s="51"/>
    </row>
    <row r="2158" ht="15.75" hidden="1" customHeight="1">
      <c r="A2158" s="7"/>
      <c r="B2158" s="46"/>
      <c r="C2158" s="50"/>
      <c r="D2158" s="47"/>
      <c r="E2158" s="51"/>
    </row>
    <row r="2159" ht="15.75" hidden="1" customHeight="1">
      <c r="A2159" s="3" t="s">
        <v>3890</v>
      </c>
      <c r="B2159" s="4"/>
      <c r="C2159" s="4"/>
      <c r="D2159" s="4"/>
      <c r="E2159" s="5"/>
    </row>
    <row r="2160" ht="15.75" hidden="1" customHeight="1">
      <c r="A2160" s="8"/>
      <c r="B2160" s="9"/>
      <c r="C2160" s="9"/>
      <c r="D2160" s="9"/>
      <c r="E2160" s="10"/>
    </row>
    <row r="2161" ht="15.75" hidden="1" customHeight="1">
      <c r="A2161" s="3" t="s">
        <v>3061</v>
      </c>
      <c r="B2161" s="4"/>
      <c r="C2161" s="4"/>
      <c r="D2161" s="4"/>
      <c r="E2161" s="5"/>
    </row>
    <row r="2162" ht="15.75" hidden="1" customHeight="1">
      <c r="A2162" s="8"/>
      <c r="B2162" s="9"/>
      <c r="C2162" s="9"/>
      <c r="D2162" s="9"/>
      <c r="E2162" s="10"/>
    </row>
    <row r="2163" ht="15.75" hidden="1" customHeight="1">
      <c r="A2163" s="11">
        <v>45985.0</v>
      </c>
      <c r="B2163" s="4"/>
      <c r="C2163" s="12" t="s">
        <v>3062</v>
      </c>
      <c r="D2163" s="13">
        <v>45991.0</v>
      </c>
      <c r="E2163" s="5"/>
    </row>
    <row r="2164" ht="15.75" hidden="1" customHeight="1">
      <c r="A2164" s="8"/>
      <c r="B2164" s="9"/>
      <c r="C2164" s="14"/>
      <c r="D2164" s="9"/>
      <c r="E2164" s="10"/>
    </row>
    <row r="2165" ht="15.75" hidden="1" customHeight="1">
      <c r="A2165" s="44" t="s">
        <v>3898</v>
      </c>
      <c r="B2165" s="5"/>
      <c r="C2165" s="14"/>
      <c r="D2165" s="45" t="s">
        <v>3899</v>
      </c>
      <c r="E2165" s="5"/>
    </row>
    <row r="2166" ht="15.75" hidden="1" customHeight="1">
      <c r="A2166" s="8"/>
      <c r="B2166" s="10"/>
      <c r="C2166" s="14"/>
      <c r="D2166" s="9"/>
      <c r="E2166" s="10"/>
    </row>
    <row r="2167" ht="15.75" hidden="1" customHeight="1">
      <c r="A2167" s="17" t="s">
        <v>3063</v>
      </c>
      <c r="B2167" s="4"/>
      <c r="C2167" s="4"/>
      <c r="D2167" s="4"/>
      <c r="E2167" s="5"/>
    </row>
    <row r="2168" ht="15.75" hidden="1" customHeight="1">
      <c r="A2168" s="18" t="s">
        <v>3064</v>
      </c>
      <c r="B2168" s="19" t="s">
        <v>3065</v>
      </c>
      <c r="C2168" s="20" t="s">
        <v>3066</v>
      </c>
      <c r="D2168" s="19" t="s">
        <v>3067</v>
      </c>
      <c r="E2168" s="21" t="s">
        <v>13</v>
      </c>
    </row>
    <row r="2169" ht="15.75" hidden="1" customHeight="1">
      <c r="A2169" s="22" t="s">
        <v>3068</v>
      </c>
      <c r="B2169" s="23">
        <v>33885.0</v>
      </c>
      <c r="C2169" s="24">
        <v>33885.0</v>
      </c>
      <c r="D2169" s="25">
        <v>0.0</v>
      </c>
      <c r="E2169" s="26"/>
    </row>
    <row r="2170" ht="15.75" hidden="1" customHeight="1">
      <c r="A2170" s="22" t="s">
        <v>3069</v>
      </c>
      <c r="B2170" s="23">
        <v>9107.0</v>
      </c>
      <c r="C2170" s="24">
        <v>9107.0</v>
      </c>
      <c r="D2170" s="25">
        <v>0.0</v>
      </c>
      <c r="E2170" s="33"/>
    </row>
    <row r="2171" ht="15.75" hidden="1" customHeight="1">
      <c r="A2171" s="22" t="s">
        <v>3070</v>
      </c>
      <c r="B2171" s="23">
        <v>660.0</v>
      </c>
      <c r="C2171" s="24">
        <v>660.0</v>
      </c>
      <c r="D2171" s="25">
        <v>0.0</v>
      </c>
      <c r="E2171" s="33"/>
    </row>
    <row r="2172" ht="15.75" hidden="1" customHeight="1">
      <c r="A2172" s="22" t="s">
        <v>3072</v>
      </c>
      <c r="B2172" s="23">
        <v>500.0</v>
      </c>
      <c r="C2172" s="24">
        <v>499.0</v>
      </c>
      <c r="D2172" s="25">
        <v>-1.0</v>
      </c>
      <c r="E2172" s="33"/>
    </row>
    <row r="2173" ht="15.75" hidden="1" customHeight="1">
      <c r="A2173" s="27" t="s">
        <v>3074</v>
      </c>
      <c r="B2173" s="23">
        <v>0.0</v>
      </c>
      <c r="C2173" s="24"/>
      <c r="D2173" s="25">
        <v>0.0</v>
      </c>
      <c r="E2173" s="33"/>
    </row>
    <row r="2174" ht="15.75" hidden="1" customHeight="1">
      <c r="A2174" s="27" t="s">
        <v>3075</v>
      </c>
      <c r="B2174" s="23">
        <v>0.0</v>
      </c>
      <c r="C2174" s="24"/>
      <c r="D2174" s="25">
        <v>0.0</v>
      </c>
      <c r="E2174" s="33"/>
    </row>
    <row r="2175" ht="15.75" hidden="1" customHeight="1">
      <c r="A2175" s="27" t="s">
        <v>3077</v>
      </c>
      <c r="B2175" s="23">
        <v>1002.0</v>
      </c>
      <c r="C2175" s="24">
        <v>1002.0</v>
      </c>
      <c r="D2175" s="25">
        <v>0.0</v>
      </c>
      <c r="E2175" s="26" t="s">
        <v>7311</v>
      </c>
    </row>
    <row r="2176" ht="15.75" hidden="1" customHeight="1">
      <c r="A2176" s="27" t="s">
        <v>3078</v>
      </c>
      <c r="B2176" s="23">
        <v>4280.0</v>
      </c>
      <c r="C2176" s="24">
        <v>4280.0</v>
      </c>
      <c r="D2176" s="25">
        <v>0.0</v>
      </c>
      <c r="E2176" s="33"/>
    </row>
    <row r="2177" ht="15.75" hidden="1" customHeight="1">
      <c r="A2177" s="28" t="s">
        <v>3079</v>
      </c>
      <c r="B2177" s="23">
        <v>71565.0</v>
      </c>
      <c r="C2177" s="23">
        <v>71266.0</v>
      </c>
      <c r="D2177" s="25">
        <v>-299.0</v>
      </c>
      <c r="E2177" s="33"/>
    </row>
    <row r="2178" ht="15.75" hidden="1" customHeight="1">
      <c r="A2178" s="28" t="s">
        <v>3080</v>
      </c>
      <c r="B2178" s="23">
        <v>31780.0</v>
      </c>
      <c r="C2178" s="7">
        <v>31780.0</v>
      </c>
      <c r="D2178" s="25">
        <v>0.0</v>
      </c>
      <c r="E2178" s="33"/>
    </row>
    <row r="2179" ht="15.75" hidden="1" customHeight="1">
      <c r="A2179" s="28" t="s">
        <v>3081</v>
      </c>
      <c r="B2179" s="23">
        <v>80281.0</v>
      </c>
      <c r="C2179" s="7">
        <v>80281.0</v>
      </c>
      <c r="D2179" s="25">
        <v>0.0</v>
      </c>
      <c r="E2179" s="33"/>
    </row>
    <row r="2180" ht="15.75" hidden="1" customHeight="1">
      <c r="A2180" s="28" t="s">
        <v>3082</v>
      </c>
      <c r="B2180" s="23">
        <v>53067.0</v>
      </c>
      <c r="C2180" s="7">
        <v>53067.0</v>
      </c>
      <c r="D2180" s="25">
        <v>0.0</v>
      </c>
      <c r="E2180" s="33"/>
    </row>
    <row r="2181" ht="15.75" hidden="1" customHeight="1">
      <c r="A2181" s="28" t="s">
        <v>3084</v>
      </c>
      <c r="B2181" s="23">
        <v>463.0</v>
      </c>
      <c r="C2181" s="7">
        <v>463.0</v>
      </c>
      <c r="D2181" s="25">
        <v>0.0</v>
      </c>
      <c r="E2181" s="33"/>
    </row>
    <row r="2182" ht="15.75" hidden="1" customHeight="1">
      <c r="A2182" s="28" t="s">
        <v>3085</v>
      </c>
      <c r="B2182" s="23">
        <v>15510.0</v>
      </c>
      <c r="C2182" s="7">
        <v>15510.0</v>
      </c>
      <c r="D2182" s="25">
        <v>0.0</v>
      </c>
      <c r="E2182" s="33"/>
    </row>
    <row r="2183" ht="15.75" hidden="1" customHeight="1">
      <c r="A2183" s="29" t="s">
        <v>3086</v>
      </c>
      <c r="B2183" s="23">
        <v>286589.0</v>
      </c>
      <c r="C2183" s="7">
        <v>286290.0</v>
      </c>
      <c r="D2183" s="25">
        <v>-299.0</v>
      </c>
      <c r="E2183" s="33"/>
    </row>
    <row r="2184" ht="15.75" hidden="1" customHeight="1">
      <c r="A2184" s="30" t="s">
        <v>3087</v>
      </c>
      <c r="B2184" s="34">
        <v>1.0</v>
      </c>
      <c r="C2184" s="35">
        <v>0.0</v>
      </c>
      <c r="D2184" s="49">
        <v>-1.0</v>
      </c>
      <c r="E2184" s="37"/>
    </row>
    <row r="2185" ht="15.75" hidden="1" customHeight="1">
      <c r="A2185" s="7"/>
      <c r="B2185" s="46"/>
      <c r="C2185" s="50"/>
      <c r="D2185" s="47"/>
      <c r="E2185" s="51"/>
    </row>
    <row r="2186" ht="15.75" hidden="1" customHeight="1">
      <c r="A2186" s="7"/>
      <c r="B2186" s="46"/>
      <c r="C2186" s="50"/>
      <c r="D2186" s="47"/>
      <c r="E2186" s="51"/>
    </row>
    <row r="2187" ht="15.75" hidden="1" customHeight="1">
      <c r="A2187" s="3" t="s">
        <v>3890</v>
      </c>
      <c r="B2187" s="4"/>
      <c r="C2187" s="4"/>
      <c r="D2187" s="4"/>
      <c r="E2187" s="5"/>
    </row>
    <row r="2188" ht="15.75" hidden="1" customHeight="1">
      <c r="A2188" s="8"/>
      <c r="B2188" s="9"/>
      <c r="C2188" s="9"/>
      <c r="D2188" s="9"/>
      <c r="E2188" s="10"/>
    </row>
    <row r="2189" ht="15.75" hidden="1" customHeight="1">
      <c r="A2189" s="3" t="s">
        <v>3061</v>
      </c>
      <c r="B2189" s="4"/>
      <c r="C2189" s="4"/>
      <c r="D2189" s="4"/>
      <c r="E2189" s="5"/>
    </row>
    <row r="2190" ht="15.75" hidden="1" customHeight="1">
      <c r="A2190" s="8"/>
      <c r="B2190" s="9"/>
      <c r="C2190" s="9"/>
      <c r="D2190" s="9"/>
      <c r="E2190" s="10"/>
    </row>
    <row r="2191" ht="15.75" hidden="1" customHeight="1">
      <c r="A2191" s="11">
        <v>45992.0</v>
      </c>
      <c r="B2191" s="4"/>
      <c r="C2191" s="12" t="s">
        <v>3062</v>
      </c>
      <c r="D2191" s="13">
        <v>45998.0</v>
      </c>
      <c r="E2191" s="5"/>
    </row>
    <row r="2192" ht="15.75" hidden="1" customHeight="1">
      <c r="A2192" s="8"/>
      <c r="B2192" s="9"/>
      <c r="C2192" s="14"/>
      <c r="D2192" s="9"/>
      <c r="E2192" s="10"/>
    </row>
    <row r="2193" ht="15.75" hidden="1" customHeight="1">
      <c r="A2193" s="44" t="s">
        <v>3898</v>
      </c>
      <c r="B2193" s="5"/>
      <c r="C2193" s="14"/>
      <c r="D2193" s="45" t="s">
        <v>3899</v>
      </c>
      <c r="E2193" s="5"/>
    </row>
    <row r="2194" ht="15.75" hidden="1" customHeight="1">
      <c r="A2194" s="8"/>
      <c r="B2194" s="10"/>
      <c r="C2194" s="14"/>
      <c r="D2194" s="9"/>
      <c r="E2194" s="10"/>
    </row>
    <row r="2195" ht="15.75" hidden="1" customHeight="1">
      <c r="A2195" s="17" t="s">
        <v>3063</v>
      </c>
      <c r="B2195" s="4"/>
      <c r="C2195" s="4"/>
      <c r="D2195" s="4"/>
      <c r="E2195" s="5"/>
    </row>
    <row r="2196" ht="15.75" hidden="1" customHeight="1">
      <c r="A2196" s="18" t="s">
        <v>3064</v>
      </c>
      <c r="B2196" s="19" t="s">
        <v>3065</v>
      </c>
      <c r="C2196" s="20" t="s">
        <v>3066</v>
      </c>
      <c r="D2196" s="19" t="s">
        <v>3067</v>
      </c>
      <c r="E2196" s="21" t="s">
        <v>13</v>
      </c>
    </row>
    <row r="2197" ht="15.75" hidden="1" customHeight="1">
      <c r="A2197" s="22" t="s">
        <v>3068</v>
      </c>
      <c r="B2197" s="23">
        <v>28772.0</v>
      </c>
      <c r="C2197" s="24">
        <v>28772.0</v>
      </c>
      <c r="D2197" s="25">
        <v>0.0</v>
      </c>
      <c r="E2197" s="26"/>
    </row>
    <row r="2198" ht="15.75" hidden="1" customHeight="1">
      <c r="A2198" s="22" t="s">
        <v>3069</v>
      </c>
      <c r="B2198" s="23">
        <v>9523.0</v>
      </c>
      <c r="C2198" s="24">
        <v>9523.0</v>
      </c>
      <c r="D2198" s="25">
        <v>0.0</v>
      </c>
      <c r="E2198" s="33"/>
    </row>
    <row r="2199" ht="15.75" hidden="1" customHeight="1">
      <c r="A2199" s="22" t="s">
        <v>3070</v>
      </c>
      <c r="B2199" s="23">
        <v>0.0</v>
      </c>
      <c r="C2199" s="24"/>
      <c r="D2199" s="25">
        <v>0.0</v>
      </c>
      <c r="E2199" s="33"/>
    </row>
    <row r="2200" ht="15.75" hidden="1" customHeight="1">
      <c r="A2200" s="22" t="s">
        <v>3072</v>
      </c>
      <c r="B2200" s="23">
        <v>0.0</v>
      </c>
      <c r="C2200" s="24"/>
      <c r="D2200" s="25">
        <v>0.0</v>
      </c>
      <c r="E2200" s="33"/>
    </row>
    <row r="2201" ht="15.75" hidden="1" customHeight="1">
      <c r="A2201" s="27" t="s">
        <v>3074</v>
      </c>
      <c r="B2201" s="23">
        <v>0.0</v>
      </c>
      <c r="C2201" s="24"/>
      <c r="D2201" s="25">
        <v>0.0</v>
      </c>
      <c r="E2201" s="33"/>
    </row>
    <row r="2202" ht="15.75" hidden="1" customHeight="1">
      <c r="A2202" s="27" t="s">
        <v>3075</v>
      </c>
      <c r="B2202" s="23">
        <v>0.0</v>
      </c>
      <c r="C2202" s="24"/>
      <c r="D2202" s="25">
        <v>0.0</v>
      </c>
      <c r="E2202" s="33"/>
    </row>
    <row r="2203" ht="15.75" hidden="1" customHeight="1">
      <c r="A2203" s="27" t="s">
        <v>3077</v>
      </c>
      <c r="B2203" s="23">
        <v>1746.0</v>
      </c>
      <c r="C2203" s="24">
        <v>1746.0</v>
      </c>
      <c r="D2203" s="25">
        <v>0.0</v>
      </c>
      <c r="E2203" s="26" t="s">
        <v>7312</v>
      </c>
    </row>
    <row r="2204" ht="15.75" hidden="1" customHeight="1">
      <c r="A2204" s="27" t="s">
        <v>3078</v>
      </c>
      <c r="B2204" s="23">
        <v>4640.0</v>
      </c>
      <c r="C2204" s="24">
        <v>4640.0</v>
      </c>
      <c r="D2204" s="25">
        <v>0.0</v>
      </c>
      <c r="E2204" s="33"/>
    </row>
    <row r="2205" ht="15.75" hidden="1" customHeight="1">
      <c r="A2205" s="28" t="s">
        <v>3079</v>
      </c>
      <c r="B2205" s="23">
        <v>86370.0</v>
      </c>
      <c r="C2205" s="23">
        <v>86370.0</v>
      </c>
      <c r="D2205" s="25">
        <v>0.0</v>
      </c>
      <c r="E2205" s="33"/>
    </row>
    <row r="2206" ht="15.75" hidden="1" customHeight="1">
      <c r="A2206" s="28" t="s">
        <v>3080</v>
      </c>
      <c r="B2206" s="23">
        <v>35284.0</v>
      </c>
      <c r="C2206" s="7">
        <v>35284.0</v>
      </c>
      <c r="D2206" s="25">
        <v>0.0</v>
      </c>
      <c r="E2206" s="33"/>
    </row>
    <row r="2207" ht="15.75" hidden="1" customHeight="1">
      <c r="A2207" s="28" t="s">
        <v>3081</v>
      </c>
      <c r="B2207" s="23">
        <v>68028.0</v>
      </c>
      <c r="C2207" s="7">
        <v>68028.0</v>
      </c>
      <c r="D2207" s="25">
        <v>0.0</v>
      </c>
      <c r="E2207" s="33"/>
    </row>
    <row r="2208" ht="15.75" hidden="1" customHeight="1">
      <c r="A2208" s="28" t="s">
        <v>3082</v>
      </c>
      <c r="B2208" s="23">
        <v>58258.0</v>
      </c>
      <c r="C2208" s="7">
        <v>58258.0</v>
      </c>
      <c r="D2208" s="25">
        <v>0.0</v>
      </c>
      <c r="E2208" s="33"/>
    </row>
    <row r="2209" ht="15.75" hidden="1" customHeight="1">
      <c r="A2209" s="28" t="s">
        <v>3084</v>
      </c>
      <c r="B2209" s="23">
        <v>1527.0</v>
      </c>
      <c r="C2209" s="7">
        <v>1527.0</v>
      </c>
      <c r="D2209" s="25">
        <v>0.0</v>
      </c>
      <c r="E2209" s="33"/>
    </row>
    <row r="2210" ht="15.75" hidden="1" customHeight="1">
      <c r="A2210" s="28" t="s">
        <v>3085</v>
      </c>
      <c r="B2210" s="23">
        <v>12408.0</v>
      </c>
      <c r="C2210" s="7">
        <v>12408.0</v>
      </c>
      <c r="D2210" s="25">
        <v>0.0</v>
      </c>
      <c r="E2210" s="33"/>
    </row>
    <row r="2211" ht="15.75" hidden="1" customHeight="1">
      <c r="A2211" s="29" t="s">
        <v>3086</v>
      </c>
      <c r="B2211" s="23">
        <v>294146.7</v>
      </c>
      <c r="C2211" s="7">
        <v>294146.7</v>
      </c>
      <c r="D2211" s="25">
        <v>0.0</v>
      </c>
      <c r="E2211" s="33"/>
    </row>
    <row r="2212" ht="15.75" hidden="1" customHeight="1">
      <c r="A2212" s="30" t="s">
        <v>3087</v>
      </c>
      <c r="B2212" s="34">
        <v>1.2999999999992724</v>
      </c>
      <c r="C2212" s="35">
        <v>1.2999999999883585</v>
      </c>
      <c r="D2212" s="49">
        <v>-1.0913936421275139E-11</v>
      </c>
      <c r="E2212" s="37"/>
    </row>
    <row r="2213" ht="15.75" hidden="1" customHeight="1">
      <c r="A2213" s="7"/>
      <c r="B2213" s="46"/>
      <c r="C2213" s="50"/>
      <c r="D2213" s="47"/>
      <c r="E2213" s="51"/>
    </row>
    <row r="2214" ht="15.75" hidden="1" customHeight="1">
      <c r="A2214" s="7"/>
      <c r="B2214" s="46"/>
      <c r="C2214" s="50"/>
      <c r="D2214" s="47"/>
      <c r="E2214" s="51"/>
    </row>
    <row r="2215" ht="15.75" hidden="1" customHeight="1">
      <c r="A2215" s="3" t="s">
        <v>3890</v>
      </c>
      <c r="B2215" s="4"/>
      <c r="C2215" s="4"/>
      <c r="D2215" s="4"/>
      <c r="E2215" s="5"/>
    </row>
    <row r="2216" ht="15.75" hidden="1" customHeight="1">
      <c r="A2216" s="8"/>
      <c r="B2216" s="9"/>
      <c r="C2216" s="9"/>
      <c r="D2216" s="9"/>
      <c r="E2216" s="10"/>
    </row>
    <row r="2217" ht="15.75" hidden="1" customHeight="1">
      <c r="A2217" s="3" t="s">
        <v>3061</v>
      </c>
      <c r="B2217" s="4"/>
      <c r="C2217" s="4"/>
      <c r="D2217" s="4"/>
      <c r="E2217" s="5"/>
    </row>
    <row r="2218" ht="15.75" hidden="1" customHeight="1">
      <c r="A2218" s="8"/>
      <c r="B2218" s="9"/>
      <c r="C2218" s="9"/>
      <c r="D2218" s="9"/>
      <c r="E2218" s="10"/>
    </row>
    <row r="2219" ht="15.75" hidden="1" customHeight="1">
      <c r="A2219" s="11">
        <v>45992.0</v>
      </c>
      <c r="B2219" s="4"/>
      <c r="C2219" s="12" t="s">
        <v>3062</v>
      </c>
      <c r="D2219" s="13">
        <v>45998.0</v>
      </c>
      <c r="E2219" s="5"/>
    </row>
    <row r="2220" ht="15.75" hidden="1" customHeight="1">
      <c r="A2220" s="8"/>
      <c r="B2220" s="9"/>
      <c r="C2220" s="14"/>
      <c r="D2220" s="9"/>
      <c r="E2220" s="10"/>
    </row>
    <row r="2221" ht="15.75" hidden="1" customHeight="1">
      <c r="A2221" s="44" t="s">
        <v>3898</v>
      </c>
      <c r="B2221" s="5"/>
      <c r="C2221" s="14"/>
      <c r="D2221" s="45" t="s">
        <v>3899</v>
      </c>
      <c r="E2221" s="5"/>
    </row>
    <row r="2222" ht="15.75" hidden="1" customHeight="1">
      <c r="A2222" s="8"/>
      <c r="B2222" s="10"/>
      <c r="C2222" s="14"/>
      <c r="D2222" s="9"/>
      <c r="E2222" s="10"/>
    </row>
    <row r="2223" ht="15.75" hidden="1" customHeight="1">
      <c r="A2223" s="17" t="s">
        <v>3063</v>
      </c>
      <c r="B2223" s="4"/>
      <c r="C2223" s="4"/>
      <c r="D2223" s="4"/>
      <c r="E2223" s="5"/>
    </row>
    <row r="2224" ht="15.75" hidden="1" customHeight="1">
      <c r="A2224" s="18" t="s">
        <v>3064</v>
      </c>
      <c r="B2224" s="19" t="s">
        <v>3065</v>
      </c>
      <c r="C2224" s="20" t="s">
        <v>3066</v>
      </c>
      <c r="D2224" s="19" t="s">
        <v>3067</v>
      </c>
      <c r="E2224" s="21" t="s">
        <v>13</v>
      </c>
    </row>
    <row r="2225" ht="15.75" hidden="1" customHeight="1">
      <c r="A2225" s="22" t="s">
        <v>3068</v>
      </c>
      <c r="B2225" s="23">
        <v>28772.0</v>
      </c>
      <c r="C2225" s="24">
        <v>28772.0</v>
      </c>
      <c r="D2225" s="25">
        <v>0.0</v>
      </c>
      <c r="E2225" s="26"/>
    </row>
    <row r="2226" ht="15.75" hidden="1" customHeight="1">
      <c r="A2226" s="22" t="s">
        <v>3069</v>
      </c>
      <c r="B2226" s="23">
        <v>9523.0</v>
      </c>
      <c r="C2226" s="24">
        <v>9523.0</v>
      </c>
      <c r="D2226" s="25">
        <v>0.0</v>
      </c>
      <c r="E2226" s="33"/>
    </row>
    <row r="2227" ht="15.75" hidden="1" customHeight="1">
      <c r="A2227" s="22" t="s">
        <v>3070</v>
      </c>
      <c r="B2227" s="23">
        <v>0.0</v>
      </c>
      <c r="C2227" s="24"/>
      <c r="D2227" s="25">
        <v>0.0</v>
      </c>
      <c r="E2227" s="33"/>
    </row>
    <row r="2228" ht="15.75" hidden="1" customHeight="1">
      <c r="A2228" s="22" t="s">
        <v>3072</v>
      </c>
      <c r="B2228" s="23">
        <v>0.0</v>
      </c>
      <c r="C2228" s="24"/>
      <c r="D2228" s="25">
        <v>0.0</v>
      </c>
      <c r="E2228" s="33"/>
    </row>
    <row r="2229" ht="15.75" hidden="1" customHeight="1">
      <c r="A2229" s="27" t="s">
        <v>3074</v>
      </c>
      <c r="B2229" s="23">
        <v>0.0</v>
      </c>
      <c r="C2229" s="24"/>
      <c r="D2229" s="25">
        <v>0.0</v>
      </c>
      <c r="E2229" s="33"/>
    </row>
    <row r="2230" ht="15.75" hidden="1" customHeight="1">
      <c r="A2230" s="27" t="s">
        <v>3075</v>
      </c>
      <c r="B2230" s="23">
        <v>0.0</v>
      </c>
      <c r="C2230" s="24"/>
      <c r="D2230" s="25">
        <v>0.0</v>
      </c>
      <c r="E2230" s="33"/>
    </row>
    <row r="2231" ht="15.75" hidden="1" customHeight="1">
      <c r="A2231" s="27" t="s">
        <v>3077</v>
      </c>
      <c r="B2231" s="23">
        <v>1746.0</v>
      </c>
      <c r="C2231" s="24">
        <v>1746.0</v>
      </c>
      <c r="D2231" s="25">
        <v>0.0</v>
      </c>
      <c r="E2231" s="26" t="s">
        <v>7312</v>
      </c>
    </row>
    <row r="2232" ht="15.75" hidden="1" customHeight="1">
      <c r="A2232" s="27" t="s">
        <v>3078</v>
      </c>
      <c r="B2232" s="23">
        <v>4640.0</v>
      </c>
      <c r="C2232" s="24">
        <v>4640.0</v>
      </c>
      <c r="D2232" s="25">
        <v>0.0</v>
      </c>
      <c r="E2232" s="33"/>
    </row>
    <row r="2233" ht="15.75" hidden="1" customHeight="1">
      <c r="A2233" s="28" t="s">
        <v>3079</v>
      </c>
      <c r="B2233" s="23">
        <v>86370.0</v>
      </c>
      <c r="C2233" s="23">
        <v>86370.0</v>
      </c>
      <c r="D2233" s="25">
        <v>0.0</v>
      </c>
      <c r="E2233" s="33"/>
    </row>
    <row r="2234" ht="15.75" hidden="1" customHeight="1">
      <c r="A2234" s="28" t="s">
        <v>3080</v>
      </c>
      <c r="B2234" s="23">
        <v>35284.0</v>
      </c>
      <c r="C2234" s="7">
        <v>35284.0</v>
      </c>
      <c r="D2234" s="25">
        <v>0.0</v>
      </c>
      <c r="E2234" s="33"/>
    </row>
    <row r="2235" ht="15.75" hidden="1" customHeight="1">
      <c r="A2235" s="28" t="s">
        <v>3081</v>
      </c>
      <c r="B2235" s="23">
        <v>68028.0</v>
      </c>
      <c r="C2235" s="7">
        <v>68028.0</v>
      </c>
      <c r="D2235" s="25">
        <v>0.0</v>
      </c>
      <c r="E2235" s="33"/>
    </row>
    <row r="2236" ht="15.75" hidden="1" customHeight="1">
      <c r="A2236" s="28" t="s">
        <v>3082</v>
      </c>
      <c r="B2236" s="23">
        <v>58258.0</v>
      </c>
      <c r="C2236" s="7">
        <v>58258.0</v>
      </c>
      <c r="D2236" s="25">
        <v>0.0</v>
      </c>
      <c r="E2236" s="33"/>
    </row>
    <row r="2237" ht="15.75" hidden="1" customHeight="1">
      <c r="A2237" s="28" t="s">
        <v>3084</v>
      </c>
      <c r="B2237" s="23">
        <v>1527.0</v>
      </c>
      <c r="C2237" s="7">
        <v>1527.0</v>
      </c>
      <c r="D2237" s="25">
        <v>0.0</v>
      </c>
      <c r="E2237" s="33"/>
    </row>
    <row r="2238" ht="15.75" hidden="1" customHeight="1">
      <c r="A2238" s="28" t="s">
        <v>3085</v>
      </c>
      <c r="B2238" s="23">
        <v>12408.0</v>
      </c>
      <c r="C2238" s="7">
        <v>12408.0</v>
      </c>
      <c r="D2238" s="25">
        <v>0.0</v>
      </c>
      <c r="E2238" s="33"/>
    </row>
    <row r="2239" ht="15.75" hidden="1" customHeight="1">
      <c r="A2239" s="29" t="s">
        <v>3086</v>
      </c>
      <c r="B2239" s="23">
        <v>294146.7</v>
      </c>
      <c r="C2239" s="7">
        <v>294146.7</v>
      </c>
      <c r="D2239" s="25">
        <v>0.0</v>
      </c>
      <c r="E2239" s="33"/>
    </row>
    <row r="2240" ht="15.75" hidden="1" customHeight="1">
      <c r="A2240" s="30" t="s">
        <v>3087</v>
      </c>
      <c r="B2240" s="34">
        <v>1.2999999999992724</v>
      </c>
      <c r="C2240" s="35">
        <v>1.2999999999883585</v>
      </c>
      <c r="D2240" s="49">
        <v>-1.0913936421275139E-11</v>
      </c>
      <c r="E2240" s="37"/>
    </row>
    <row r="2241" ht="15.75" hidden="1" customHeight="1">
      <c r="A2241" s="7"/>
      <c r="B2241" s="46"/>
      <c r="C2241" s="50"/>
      <c r="D2241" s="47"/>
      <c r="E2241" s="51"/>
    </row>
    <row r="2242" ht="15.75" hidden="1" customHeight="1">
      <c r="A2242" s="7"/>
      <c r="B2242" s="46"/>
      <c r="C2242" s="50"/>
      <c r="D2242" s="47"/>
      <c r="E2242" s="51"/>
    </row>
    <row r="2243" ht="15.75" hidden="1" customHeight="1">
      <c r="A2243" s="3" t="s">
        <v>3890</v>
      </c>
      <c r="B2243" s="4"/>
      <c r="C2243" s="4"/>
      <c r="D2243" s="4"/>
      <c r="E2243" s="5"/>
    </row>
    <row r="2244" ht="15.75" hidden="1" customHeight="1">
      <c r="A2244" s="8"/>
      <c r="B2244" s="9"/>
      <c r="C2244" s="9"/>
      <c r="D2244" s="9"/>
      <c r="E2244" s="10"/>
    </row>
    <row r="2245" ht="15.75" hidden="1" customHeight="1">
      <c r="A2245" s="3" t="s">
        <v>3061</v>
      </c>
      <c r="B2245" s="4"/>
      <c r="C2245" s="4"/>
      <c r="D2245" s="4"/>
      <c r="E2245" s="5"/>
    </row>
    <row r="2246" ht="15.75" hidden="1" customHeight="1">
      <c r="A2246" s="8"/>
      <c r="B2246" s="9"/>
      <c r="C2246" s="9"/>
      <c r="D2246" s="9"/>
      <c r="E2246" s="10"/>
    </row>
    <row r="2247" ht="15.75" hidden="1" customHeight="1">
      <c r="A2247" s="11">
        <v>45999.0</v>
      </c>
      <c r="B2247" s="4"/>
      <c r="C2247" s="12" t="s">
        <v>3062</v>
      </c>
      <c r="D2247" s="13">
        <v>46005.0</v>
      </c>
      <c r="E2247" s="5"/>
    </row>
    <row r="2248" ht="15.75" hidden="1" customHeight="1">
      <c r="A2248" s="8"/>
      <c r="B2248" s="9"/>
      <c r="C2248" s="14"/>
      <c r="D2248" s="9"/>
      <c r="E2248" s="10"/>
    </row>
    <row r="2249" ht="15.75" hidden="1" customHeight="1">
      <c r="A2249" s="44" t="s">
        <v>3898</v>
      </c>
      <c r="B2249" s="5"/>
      <c r="C2249" s="14"/>
      <c r="D2249" s="45" t="s">
        <v>3899</v>
      </c>
      <c r="E2249" s="5"/>
    </row>
    <row r="2250" ht="15.75" hidden="1" customHeight="1">
      <c r="A2250" s="8"/>
      <c r="B2250" s="10"/>
      <c r="C2250" s="14"/>
      <c r="D2250" s="9"/>
      <c r="E2250" s="10"/>
    </row>
    <row r="2251" ht="15.75" hidden="1" customHeight="1">
      <c r="A2251" s="17" t="s">
        <v>3063</v>
      </c>
      <c r="B2251" s="4"/>
      <c r="C2251" s="4"/>
      <c r="D2251" s="4"/>
      <c r="E2251" s="5"/>
    </row>
    <row r="2252" ht="15.75" hidden="1" customHeight="1">
      <c r="A2252" s="18" t="s">
        <v>3064</v>
      </c>
      <c r="B2252" s="19" t="s">
        <v>3065</v>
      </c>
      <c r="C2252" s="20" t="s">
        <v>3066</v>
      </c>
      <c r="D2252" s="19" t="s">
        <v>3067</v>
      </c>
      <c r="E2252" s="21" t="s">
        <v>13</v>
      </c>
    </row>
    <row r="2253" ht="15.75" hidden="1" customHeight="1">
      <c r="A2253" s="22" t="s">
        <v>3068</v>
      </c>
      <c r="B2253" s="23">
        <v>38591.0</v>
      </c>
      <c r="C2253" s="24">
        <v>38600.0</v>
      </c>
      <c r="D2253" s="25">
        <v>9.0</v>
      </c>
      <c r="E2253" s="26"/>
    </row>
    <row r="2254" ht="15.75" hidden="1" customHeight="1">
      <c r="A2254" s="22" t="s">
        <v>3069</v>
      </c>
      <c r="B2254" s="23">
        <v>14811.0</v>
      </c>
      <c r="C2254" s="24">
        <v>14811.0</v>
      </c>
      <c r="D2254" s="25">
        <v>0.0</v>
      </c>
      <c r="E2254" s="33"/>
    </row>
    <row r="2255" ht="15.75" hidden="1" customHeight="1">
      <c r="A2255" s="22" t="s">
        <v>3070</v>
      </c>
      <c r="B2255" s="23">
        <v>0.0</v>
      </c>
      <c r="C2255" s="24"/>
      <c r="D2255" s="25">
        <v>0.0</v>
      </c>
      <c r="E2255" s="33"/>
    </row>
    <row r="2256" ht="15.75" hidden="1" customHeight="1">
      <c r="A2256" s="22" t="s">
        <v>3072</v>
      </c>
      <c r="B2256" s="23">
        <v>500.0</v>
      </c>
      <c r="C2256" s="24">
        <v>500.0</v>
      </c>
      <c r="D2256" s="25">
        <v>0.0</v>
      </c>
      <c r="E2256" s="33"/>
    </row>
    <row r="2257" ht="15.75" hidden="1" customHeight="1">
      <c r="A2257" s="27" t="s">
        <v>3074</v>
      </c>
      <c r="B2257" s="23">
        <v>0.0</v>
      </c>
      <c r="C2257" s="24"/>
      <c r="D2257" s="25">
        <v>0.0</v>
      </c>
      <c r="E2257" s="33"/>
    </row>
    <row r="2258" ht="15.75" hidden="1" customHeight="1">
      <c r="A2258" s="27" t="s">
        <v>3075</v>
      </c>
      <c r="B2258" s="23">
        <v>0.0</v>
      </c>
      <c r="C2258" s="24"/>
      <c r="D2258" s="25">
        <v>0.0</v>
      </c>
      <c r="E2258" s="33"/>
    </row>
    <row r="2259" ht="15.75" hidden="1" customHeight="1">
      <c r="A2259" s="27" t="s">
        <v>3077</v>
      </c>
      <c r="B2259" s="23">
        <v>1773.0</v>
      </c>
      <c r="C2259" s="24">
        <v>1773.0</v>
      </c>
      <c r="D2259" s="25">
        <v>0.0</v>
      </c>
      <c r="E2259" s="26" t="s">
        <v>7313</v>
      </c>
    </row>
    <row r="2260" ht="15.75" hidden="1" customHeight="1">
      <c r="A2260" s="27" t="s">
        <v>3078</v>
      </c>
      <c r="B2260" s="23">
        <v>4800.0</v>
      </c>
      <c r="C2260" s="24">
        <v>4800.0</v>
      </c>
      <c r="D2260" s="25">
        <v>0.0</v>
      </c>
      <c r="E2260" s="33"/>
    </row>
    <row r="2261" ht="15.75" hidden="1" customHeight="1">
      <c r="A2261" s="28" t="s">
        <v>3079</v>
      </c>
      <c r="B2261" s="23">
        <v>95994.0</v>
      </c>
      <c r="C2261" s="23">
        <v>95994.0</v>
      </c>
      <c r="D2261" s="25">
        <v>0.0</v>
      </c>
      <c r="E2261" s="33"/>
    </row>
    <row r="2262" ht="15.75" hidden="1" customHeight="1">
      <c r="A2262" s="28" t="s">
        <v>3080</v>
      </c>
      <c r="B2262" s="23">
        <v>24624.0</v>
      </c>
      <c r="C2262" s="7">
        <v>24624.0</v>
      </c>
      <c r="D2262" s="25">
        <v>0.0</v>
      </c>
      <c r="E2262" s="33"/>
    </row>
    <row r="2263" ht="15.75" hidden="1" customHeight="1">
      <c r="A2263" s="28" t="s">
        <v>3081</v>
      </c>
      <c r="B2263" s="23">
        <v>77374.0</v>
      </c>
      <c r="C2263" s="7">
        <v>77374.0</v>
      </c>
      <c r="D2263" s="25">
        <v>0.0</v>
      </c>
      <c r="E2263" s="33"/>
    </row>
    <row r="2264" ht="15.75" hidden="1" customHeight="1">
      <c r="A2264" s="28" t="s">
        <v>3082</v>
      </c>
      <c r="B2264" s="23">
        <v>59603.0</v>
      </c>
      <c r="C2264" s="7">
        <v>59603.0</v>
      </c>
      <c r="D2264" s="25">
        <v>0.0</v>
      </c>
      <c r="E2264" s="33"/>
    </row>
    <row r="2265" ht="15.75" hidden="1" customHeight="1">
      <c r="A2265" s="28" t="s">
        <v>3084</v>
      </c>
      <c r="B2265" s="23">
        <v>0.0</v>
      </c>
      <c r="C2265" s="7">
        <v>0.0</v>
      </c>
      <c r="D2265" s="25">
        <v>0.0</v>
      </c>
      <c r="E2265" s="33"/>
    </row>
    <row r="2266" ht="15.75" hidden="1" customHeight="1">
      <c r="A2266" s="28" t="s">
        <v>3085</v>
      </c>
      <c r="B2266" s="23">
        <v>12283.0</v>
      </c>
      <c r="C2266" s="7">
        <v>12283.0</v>
      </c>
      <c r="D2266" s="25">
        <v>0.0</v>
      </c>
      <c r="E2266" s="33"/>
    </row>
    <row r="2267" ht="15.75" hidden="1" customHeight="1">
      <c r="A2267" s="29" t="s">
        <v>3086</v>
      </c>
      <c r="B2267" s="23">
        <v>318068.8</v>
      </c>
      <c r="C2267" s="7">
        <v>318068.8</v>
      </c>
      <c r="D2267" s="25">
        <v>0.0</v>
      </c>
      <c r="E2267" s="33"/>
    </row>
    <row r="2268" ht="15.75" hidden="1" customHeight="1">
      <c r="A2268" s="30" t="s">
        <v>3087</v>
      </c>
      <c r="B2268" s="34">
        <v>1.1999999999970896</v>
      </c>
      <c r="C2268" s="35">
        <v>10.200000000011642</v>
      </c>
      <c r="D2268" s="49">
        <v>9.000000000014552</v>
      </c>
      <c r="E2268" s="37"/>
    </row>
    <row r="2269" ht="15.75" hidden="1" customHeight="1">
      <c r="A2269" s="7"/>
      <c r="B2269" s="46"/>
      <c r="C2269" s="50"/>
      <c r="D2269" s="47"/>
      <c r="E2269" s="51"/>
    </row>
    <row r="2270" ht="15.75" hidden="1" customHeight="1">
      <c r="A2270" s="7"/>
      <c r="B2270" s="46"/>
      <c r="C2270" s="50"/>
      <c r="D2270" s="47"/>
      <c r="E2270" s="51"/>
    </row>
    <row r="2271" ht="15.75" hidden="1" customHeight="1">
      <c r="A2271" s="3" t="s">
        <v>3890</v>
      </c>
      <c r="B2271" s="4"/>
      <c r="C2271" s="4"/>
      <c r="D2271" s="4"/>
      <c r="E2271" s="5"/>
    </row>
    <row r="2272" ht="15.75" hidden="1" customHeight="1">
      <c r="A2272" s="8"/>
      <c r="B2272" s="9"/>
      <c r="C2272" s="9"/>
      <c r="D2272" s="9"/>
      <c r="E2272" s="10"/>
    </row>
    <row r="2273" ht="15.75" hidden="1" customHeight="1">
      <c r="A2273" s="3" t="s">
        <v>3061</v>
      </c>
      <c r="B2273" s="4"/>
      <c r="C2273" s="4"/>
      <c r="D2273" s="4"/>
      <c r="E2273" s="5"/>
    </row>
    <row r="2274" ht="15.75" hidden="1" customHeight="1">
      <c r="A2274" s="8"/>
      <c r="B2274" s="9"/>
      <c r="C2274" s="9"/>
      <c r="D2274" s="9"/>
      <c r="E2274" s="10"/>
    </row>
    <row r="2275" ht="15.75" hidden="1" customHeight="1">
      <c r="A2275" s="11">
        <v>46006.0</v>
      </c>
      <c r="B2275" s="4"/>
      <c r="C2275" s="12" t="s">
        <v>3062</v>
      </c>
      <c r="D2275" s="13">
        <v>46012.0</v>
      </c>
      <c r="E2275" s="5"/>
    </row>
    <row r="2276" ht="15.75" hidden="1" customHeight="1">
      <c r="A2276" s="8"/>
      <c r="B2276" s="9"/>
      <c r="C2276" s="14"/>
      <c r="D2276" s="9"/>
      <c r="E2276" s="10"/>
    </row>
    <row r="2277" ht="15.75" hidden="1" customHeight="1">
      <c r="A2277" s="44" t="s">
        <v>3898</v>
      </c>
      <c r="B2277" s="5"/>
      <c r="C2277" s="14"/>
      <c r="D2277" s="45" t="s">
        <v>3899</v>
      </c>
      <c r="E2277" s="5"/>
    </row>
    <row r="2278" ht="15.75" hidden="1" customHeight="1">
      <c r="A2278" s="8"/>
      <c r="B2278" s="10"/>
      <c r="C2278" s="14"/>
      <c r="D2278" s="9"/>
      <c r="E2278" s="10"/>
    </row>
    <row r="2279" ht="15.75" hidden="1" customHeight="1">
      <c r="A2279" s="17" t="s">
        <v>3063</v>
      </c>
      <c r="B2279" s="4"/>
      <c r="C2279" s="4"/>
      <c r="D2279" s="4"/>
      <c r="E2279" s="5"/>
    </row>
    <row r="2280" ht="15.75" hidden="1" customHeight="1">
      <c r="A2280" s="18" t="s">
        <v>3064</v>
      </c>
      <c r="B2280" s="19" t="s">
        <v>3065</v>
      </c>
      <c r="C2280" s="20" t="s">
        <v>3066</v>
      </c>
      <c r="D2280" s="19" t="s">
        <v>3067</v>
      </c>
      <c r="E2280" s="21" t="s">
        <v>13</v>
      </c>
    </row>
    <row r="2281" ht="15.75" hidden="1" customHeight="1">
      <c r="A2281" s="22" t="s">
        <v>3068</v>
      </c>
      <c r="B2281" s="23">
        <v>31009.0</v>
      </c>
      <c r="C2281" s="24">
        <v>31010.0</v>
      </c>
      <c r="D2281" s="25">
        <v>1.0</v>
      </c>
      <c r="E2281" s="26"/>
    </row>
    <row r="2282" ht="15.75" hidden="1" customHeight="1">
      <c r="A2282" s="22" t="s">
        <v>3069</v>
      </c>
      <c r="B2282" s="23">
        <v>9934.0</v>
      </c>
      <c r="C2282" s="24">
        <v>9934.0</v>
      </c>
      <c r="D2282" s="25">
        <v>0.0</v>
      </c>
      <c r="E2282" s="33"/>
    </row>
    <row r="2283" ht="15.75" hidden="1" customHeight="1">
      <c r="A2283" s="22" t="s">
        <v>3070</v>
      </c>
      <c r="B2283" s="23">
        <v>400.0</v>
      </c>
      <c r="C2283" s="24">
        <v>400.0</v>
      </c>
      <c r="D2283" s="25">
        <v>0.0</v>
      </c>
      <c r="E2283" s="33"/>
    </row>
    <row r="2284" ht="15.75" hidden="1" customHeight="1">
      <c r="A2284" s="22" t="s">
        <v>3072</v>
      </c>
      <c r="B2284" s="23">
        <v>500.0</v>
      </c>
      <c r="C2284" s="24">
        <v>500.0</v>
      </c>
      <c r="D2284" s="25">
        <v>0.0</v>
      </c>
      <c r="E2284" s="33"/>
    </row>
    <row r="2285" ht="15.75" hidden="1" customHeight="1">
      <c r="A2285" s="27" t="s">
        <v>3074</v>
      </c>
      <c r="B2285" s="23">
        <v>0.0</v>
      </c>
      <c r="C2285" s="24"/>
      <c r="D2285" s="25">
        <v>0.0</v>
      </c>
      <c r="E2285" s="33"/>
    </row>
    <row r="2286" ht="15.75" hidden="1" customHeight="1">
      <c r="A2286" s="27" t="s">
        <v>3075</v>
      </c>
      <c r="B2286" s="23">
        <v>0.0</v>
      </c>
      <c r="C2286" s="24"/>
      <c r="D2286" s="25">
        <v>0.0</v>
      </c>
      <c r="E2286" s="33"/>
    </row>
    <row r="2287" ht="15.75" hidden="1" customHeight="1">
      <c r="A2287" s="27" t="s">
        <v>3077</v>
      </c>
      <c r="B2287" s="23">
        <v>7950.0</v>
      </c>
      <c r="C2287" s="24">
        <v>7950.0</v>
      </c>
      <c r="D2287" s="25">
        <v>0.0</v>
      </c>
      <c r="E2287" s="26" t="s">
        <v>7314</v>
      </c>
    </row>
    <row r="2288" ht="15.75" hidden="1" customHeight="1">
      <c r="A2288" s="27" t="s">
        <v>3078</v>
      </c>
      <c r="B2288" s="23">
        <v>5320.0</v>
      </c>
      <c r="C2288" s="24">
        <v>5320.0</v>
      </c>
      <c r="D2288" s="25">
        <v>0.0</v>
      </c>
      <c r="E2288" s="33"/>
    </row>
    <row r="2289" ht="15.75" hidden="1" customHeight="1">
      <c r="A2289" s="28" t="s">
        <v>3079</v>
      </c>
      <c r="B2289" s="23">
        <v>91422.0</v>
      </c>
      <c r="C2289" s="23">
        <v>91101.0</v>
      </c>
      <c r="D2289" s="25">
        <v>-321.0</v>
      </c>
      <c r="E2289" s="33"/>
    </row>
    <row r="2290" ht="15.75" hidden="1" customHeight="1">
      <c r="A2290" s="28" t="s">
        <v>3080</v>
      </c>
      <c r="B2290" s="23">
        <v>38946.0</v>
      </c>
      <c r="C2290" s="7">
        <v>38946.0</v>
      </c>
      <c r="D2290" s="25">
        <v>0.0</v>
      </c>
      <c r="E2290" s="33"/>
    </row>
    <row r="2291" ht="15.75" hidden="1" customHeight="1">
      <c r="A2291" s="28" t="s">
        <v>3081</v>
      </c>
      <c r="B2291" s="23">
        <v>82943.0</v>
      </c>
      <c r="C2291" s="7">
        <v>82943.0</v>
      </c>
      <c r="D2291" s="25">
        <v>0.0</v>
      </c>
      <c r="E2291" s="33"/>
    </row>
    <row r="2292" ht="15.75" hidden="1" customHeight="1">
      <c r="A2292" s="28" t="s">
        <v>3082</v>
      </c>
      <c r="B2292" s="23">
        <v>61412.5</v>
      </c>
      <c r="C2292" s="7">
        <v>61412.5</v>
      </c>
      <c r="D2292" s="25">
        <v>0.0</v>
      </c>
      <c r="E2292" s="33"/>
    </row>
    <row r="2293" ht="15.75" hidden="1" customHeight="1">
      <c r="A2293" s="28" t="s">
        <v>3084</v>
      </c>
      <c r="B2293" s="23">
        <v>300.0</v>
      </c>
      <c r="C2293" s="7">
        <v>300.0</v>
      </c>
      <c r="D2293" s="25">
        <v>0.0</v>
      </c>
      <c r="E2293" s="33"/>
    </row>
    <row r="2294" ht="15.75" hidden="1" customHeight="1">
      <c r="A2294" s="28" t="s">
        <v>3085</v>
      </c>
      <c r="B2294" s="23">
        <v>16979.0</v>
      </c>
      <c r="C2294" s="7">
        <v>16979.0</v>
      </c>
      <c r="D2294" s="25">
        <v>0.0</v>
      </c>
      <c r="E2294" s="33"/>
    </row>
    <row r="2295" ht="15.75" hidden="1" customHeight="1">
      <c r="A2295" s="29" t="s">
        <v>3086</v>
      </c>
      <c r="B2295" s="23">
        <v>330135.89999999997</v>
      </c>
      <c r="C2295" s="7">
        <v>329814.9</v>
      </c>
      <c r="D2295" s="25">
        <v>-320.9999999999418</v>
      </c>
      <c r="E2295" s="33"/>
    </row>
    <row r="2296" ht="15.75" hidden="1" customHeight="1">
      <c r="A2296" s="30" t="s">
        <v>3087</v>
      </c>
      <c r="B2296" s="34">
        <v>0.5999999999985448</v>
      </c>
      <c r="C2296" s="35">
        <v>1.599999999976717</v>
      </c>
      <c r="D2296" s="49">
        <v>0.9999999999781721</v>
      </c>
      <c r="E2296" s="37"/>
    </row>
    <row r="2297" ht="15.75" hidden="1" customHeight="1">
      <c r="A2297" s="7"/>
      <c r="B2297" s="46"/>
      <c r="C2297" s="50"/>
      <c r="D2297" s="47"/>
      <c r="E2297" s="51"/>
    </row>
    <row r="2298" ht="15.75" hidden="1" customHeight="1">
      <c r="A2298" s="7"/>
      <c r="B2298" s="46"/>
      <c r="C2298" s="50"/>
      <c r="D2298" s="47"/>
      <c r="E2298" s="51"/>
    </row>
    <row r="2299" ht="15.75" hidden="1" customHeight="1">
      <c r="A2299" s="3" t="s">
        <v>3890</v>
      </c>
      <c r="B2299" s="4"/>
      <c r="C2299" s="4"/>
      <c r="D2299" s="4"/>
      <c r="E2299" s="5"/>
    </row>
    <row r="2300" ht="15.75" hidden="1" customHeight="1">
      <c r="A2300" s="8"/>
      <c r="B2300" s="9"/>
      <c r="C2300" s="9"/>
      <c r="D2300" s="9"/>
      <c r="E2300" s="10"/>
    </row>
    <row r="2301" ht="15.75" hidden="1" customHeight="1">
      <c r="A2301" s="3" t="s">
        <v>3061</v>
      </c>
      <c r="B2301" s="4"/>
      <c r="C2301" s="4"/>
      <c r="D2301" s="4"/>
      <c r="E2301" s="5"/>
    </row>
    <row r="2302" ht="15.75" hidden="1" customHeight="1">
      <c r="A2302" s="8"/>
      <c r="B2302" s="9"/>
      <c r="C2302" s="9"/>
      <c r="D2302" s="9"/>
      <c r="E2302" s="10"/>
    </row>
    <row r="2303" ht="15.75" hidden="1" customHeight="1">
      <c r="A2303" s="11">
        <v>46013.0</v>
      </c>
      <c r="B2303" s="4"/>
      <c r="C2303" s="12" t="s">
        <v>3062</v>
      </c>
      <c r="D2303" s="13">
        <v>46019.0</v>
      </c>
      <c r="E2303" s="5"/>
    </row>
    <row r="2304" ht="15.75" hidden="1" customHeight="1">
      <c r="A2304" s="8"/>
      <c r="B2304" s="9"/>
      <c r="C2304" s="14"/>
      <c r="D2304" s="9"/>
      <c r="E2304" s="10"/>
    </row>
    <row r="2305" ht="15.75" hidden="1" customHeight="1">
      <c r="A2305" s="44" t="s">
        <v>3898</v>
      </c>
      <c r="B2305" s="5"/>
      <c r="C2305" s="14"/>
      <c r="D2305" s="45" t="s">
        <v>3899</v>
      </c>
      <c r="E2305" s="5"/>
    </row>
    <row r="2306" ht="15.75" hidden="1" customHeight="1">
      <c r="A2306" s="8"/>
      <c r="B2306" s="10"/>
      <c r="C2306" s="14"/>
      <c r="D2306" s="9"/>
      <c r="E2306" s="10"/>
    </row>
    <row r="2307" ht="15.75" hidden="1" customHeight="1">
      <c r="A2307" s="17" t="s">
        <v>3063</v>
      </c>
      <c r="B2307" s="4"/>
      <c r="C2307" s="4"/>
      <c r="D2307" s="4"/>
      <c r="E2307" s="5"/>
    </row>
    <row r="2308" ht="15.75" hidden="1" customHeight="1">
      <c r="A2308" s="18" t="s">
        <v>3064</v>
      </c>
      <c r="B2308" s="19" t="s">
        <v>3065</v>
      </c>
      <c r="C2308" s="20" t="s">
        <v>3066</v>
      </c>
      <c r="D2308" s="19" t="s">
        <v>3067</v>
      </c>
      <c r="E2308" s="21" t="s">
        <v>13</v>
      </c>
    </row>
    <row r="2309" ht="15.75" hidden="1" customHeight="1">
      <c r="A2309" s="22" t="s">
        <v>3068</v>
      </c>
      <c r="B2309" s="23">
        <v>23688.0</v>
      </c>
      <c r="C2309" s="24">
        <v>23688.0</v>
      </c>
      <c r="D2309" s="25">
        <v>0.0</v>
      </c>
      <c r="E2309" s="26"/>
    </row>
    <row r="2310" ht="15.75" hidden="1" customHeight="1">
      <c r="A2310" s="22" t="s">
        <v>3069</v>
      </c>
      <c r="B2310" s="23">
        <v>5677.0</v>
      </c>
      <c r="C2310" s="24">
        <v>5677.0</v>
      </c>
      <c r="D2310" s="25">
        <v>0.0</v>
      </c>
      <c r="E2310" s="33"/>
    </row>
    <row r="2311" ht="15.75" hidden="1" customHeight="1">
      <c r="A2311" s="22" t="s">
        <v>3070</v>
      </c>
      <c r="B2311" s="23">
        <v>560.0</v>
      </c>
      <c r="C2311" s="24">
        <v>560.0</v>
      </c>
      <c r="D2311" s="25">
        <v>0.0</v>
      </c>
      <c r="E2311" s="33"/>
    </row>
    <row r="2312" ht="15.75" hidden="1" customHeight="1">
      <c r="A2312" s="22" t="s">
        <v>3072</v>
      </c>
      <c r="B2312" s="23">
        <v>0.0</v>
      </c>
      <c r="C2312" s="24"/>
      <c r="D2312" s="25">
        <v>0.0</v>
      </c>
      <c r="E2312" s="33"/>
    </row>
    <row r="2313" ht="15.75" hidden="1" customHeight="1">
      <c r="A2313" s="27" t="s">
        <v>3074</v>
      </c>
      <c r="B2313" s="23">
        <v>0.0</v>
      </c>
      <c r="C2313" s="24"/>
      <c r="D2313" s="25">
        <v>0.0</v>
      </c>
      <c r="E2313" s="33"/>
    </row>
    <row r="2314" ht="15.75" hidden="1" customHeight="1">
      <c r="A2314" s="27" t="s">
        <v>3075</v>
      </c>
      <c r="B2314" s="23">
        <v>0.0</v>
      </c>
      <c r="C2314" s="24"/>
      <c r="D2314" s="25">
        <v>0.0</v>
      </c>
      <c r="E2314" s="33"/>
    </row>
    <row r="2315" ht="15.75" hidden="1" customHeight="1">
      <c r="A2315" s="27" t="s">
        <v>3077</v>
      </c>
      <c r="B2315" s="23">
        <v>0.0</v>
      </c>
      <c r="C2315" s="24"/>
      <c r="D2315" s="25">
        <v>0.0</v>
      </c>
      <c r="E2315" s="26"/>
    </row>
    <row r="2316" ht="15.75" hidden="1" customHeight="1">
      <c r="A2316" s="27" t="s">
        <v>3078</v>
      </c>
      <c r="B2316" s="23">
        <v>3760.0</v>
      </c>
      <c r="C2316" s="24">
        <v>3760.0</v>
      </c>
      <c r="D2316" s="25">
        <v>0.0</v>
      </c>
      <c r="E2316" s="33"/>
    </row>
    <row r="2317" ht="15.75" hidden="1" customHeight="1">
      <c r="A2317" s="28" t="s">
        <v>3079</v>
      </c>
      <c r="B2317" s="23">
        <v>36226.0</v>
      </c>
      <c r="C2317" s="23">
        <v>36226.0</v>
      </c>
      <c r="D2317" s="25">
        <v>0.0</v>
      </c>
      <c r="E2317" s="33"/>
    </row>
    <row r="2318" ht="15.75" hidden="1" customHeight="1">
      <c r="A2318" s="28" t="s">
        <v>3080</v>
      </c>
      <c r="B2318" s="23">
        <v>25985.0</v>
      </c>
      <c r="C2318" s="7">
        <v>25721.0</v>
      </c>
      <c r="D2318" s="25">
        <v>-264.0</v>
      </c>
      <c r="E2318" s="33"/>
    </row>
    <row r="2319" ht="15.75" hidden="1" customHeight="1">
      <c r="A2319" s="28" t="s">
        <v>3081</v>
      </c>
      <c r="B2319" s="23">
        <v>56314.0</v>
      </c>
      <c r="C2319" s="7">
        <v>56314.0</v>
      </c>
      <c r="D2319" s="25">
        <v>0.0</v>
      </c>
      <c r="E2319" s="33"/>
    </row>
    <row r="2320" ht="15.75" hidden="1" customHeight="1">
      <c r="A2320" s="28" t="s">
        <v>3082</v>
      </c>
      <c r="B2320" s="23">
        <v>36195.0</v>
      </c>
      <c r="C2320" s="7">
        <v>36195.0</v>
      </c>
      <c r="D2320" s="25">
        <v>0.0</v>
      </c>
      <c r="E2320" s="33"/>
    </row>
    <row r="2321" ht="15.75" hidden="1" customHeight="1">
      <c r="A2321" s="28" t="s">
        <v>3084</v>
      </c>
      <c r="B2321" s="23">
        <v>967.0</v>
      </c>
      <c r="C2321" s="7">
        <v>967.0</v>
      </c>
      <c r="D2321" s="25">
        <v>0.0</v>
      </c>
      <c r="E2321" s="33"/>
    </row>
    <row r="2322" ht="15.75" hidden="1" customHeight="1">
      <c r="A2322" s="28" t="s">
        <v>3085</v>
      </c>
      <c r="B2322" s="23">
        <v>9889.0</v>
      </c>
      <c r="C2322" s="7">
        <v>9889.0</v>
      </c>
      <c r="D2322" s="25">
        <v>0.0</v>
      </c>
      <c r="E2322" s="33"/>
    </row>
    <row r="2323" ht="15.75" hidden="1" customHeight="1">
      <c r="A2323" s="29" t="s">
        <v>3086</v>
      </c>
      <c r="B2323" s="23">
        <v>189371.0</v>
      </c>
      <c r="C2323" s="7">
        <v>189107.0</v>
      </c>
      <c r="D2323" s="25">
        <v>-264.0</v>
      </c>
      <c r="E2323" s="33"/>
    </row>
    <row r="2324" ht="15.75" hidden="1" customHeight="1">
      <c r="A2324" s="30" t="s">
        <v>3087</v>
      </c>
      <c r="B2324" s="34">
        <v>1.0</v>
      </c>
      <c r="C2324" s="35">
        <v>1.0</v>
      </c>
      <c r="D2324" s="49">
        <v>0.0</v>
      </c>
      <c r="E2324" s="37"/>
    </row>
    <row r="2325" ht="15.75" hidden="1" customHeight="1">
      <c r="A2325" s="7"/>
      <c r="B2325" s="46"/>
      <c r="C2325" s="50"/>
      <c r="D2325" s="47"/>
      <c r="E2325" s="51"/>
    </row>
    <row r="2326" ht="15.75" hidden="1" customHeight="1">
      <c r="A2326" s="7"/>
      <c r="B2326" s="46"/>
      <c r="C2326" s="50"/>
      <c r="D2326" s="47"/>
      <c r="E2326" s="51"/>
    </row>
    <row r="2327" ht="15.75" hidden="1" customHeight="1">
      <c r="A2327" s="3" t="s">
        <v>3890</v>
      </c>
      <c r="B2327" s="4"/>
      <c r="C2327" s="4"/>
      <c r="D2327" s="4"/>
      <c r="E2327" s="5"/>
    </row>
    <row r="2328" ht="15.75" hidden="1" customHeight="1">
      <c r="A2328" s="8"/>
      <c r="B2328" s="9"/>
      <c r="C2328" s="9"/>
      <c r="D2328" s="9"/>
      <c r="E2328" s="10"/>
    </row>
    <row r="2329" ht="15.75" hidden="1" customHeight="1">
      <c r="A2329" s="3" t="s">
        <v>3061</v>
      </c>
      <c r="B2329" s="4"/>
      <c r="C2329" s="4"/>
      <c r="D2329" s="4"/>
      <c r="E2329" s="5"/>
    </row>
    <row r="2330" ht="15.75" hidden="1" customHeight="1">
      <c r="A2330" s="8"/>
      <c r="B2330" s="9"/>
      <c r="C2330" s="9"/>
      <c r="D2330" s="9"/>
      <c r="E2330" s="10"/>
    </row>
    <row r="2331" ht="15.75" hidden="1" customHeight="1">
      <c r="A2331" s="11">
        <v>46020.0</v>
      </c>
      <c r="B2331" s="4"/>
      <c r="C2331" s="12" t="s">
        <v>3062</v>
      </c>
      <c r="D2331" s="13">
        <v>46022.0</v>
      </c>
      <c r="E2331" s="5"/>
    </row>
    <row r="2332" ht="15.75" hidden="1" customHeight="1">
      <c r="A2332" s="8"/>
      <c r="B2332" s="9"/>
      <c r="C2332" s="14"/>
      <c r="D2332" s="9"/>
      <c r="E2332" s="10"/>
    </row>
    <row r="2333" ht="15.75" hidden="1" customHeight="1">
      <c r="A2333" s="44" t="s">
        <v>3898</v>
      </c>
      <c r="B2333" s="5"/>
      <c r="C2333" s="14"/>
      <c r="D2333" s="45" t="s">
        <v>3901</v>
      </c>
      <c r="E2333" s="5"/>
    </row>
    <row r="2334" ht="15.75" hidden="1" customHeight="1">
      <c r="A2334" s="8"/>
      <c r="B2334" s="10"/>
      <c r="C2334" s="14"/>
      <c r="D2334" s="9"/>
      <c r="E2334" s="10"/>
    </row>
    <row r="2335" ht="15.75" hidden="1" customHeight="1">
      <c r="A2335" s="17" t="s">
        <v>3063</v>
      </c>
      <c r="B2335" s="4"/>
      <c r="C2335" s="4"/>
      <c r="D2335" s="4"/>
      <c r="E2335" s="5"/>
    </row>
    <row r="2336" ht="15.75" hidden="1" customHeight="1">
      <c r="A2336" s="18" t="s">
        <v>3064</v>
      </c>
      <c r="B2336" s="19" t="s">
        <v>3065</v>
      </c>
      <c r="C2336" s="20" t="s">
        <v>3066</v>
      </c>
      <c r="D2336" s="19" t="s">
        <v>3067</v>
      </c>
      <c r="E2336" s="21" t="s">
        <v>13</v>
      </c>
    </row>
    <row r="2337" ht="15.75" hidden="1" customHeight="1">
      <c r="A2337" s="22" t="s">
        <v>3068</v>
      </c>
      <c r="B2337" s="23">
        <v>13502.0</v>
      </c>
      <c r="C2337" s="24">
        <v>13502.0</v>
      </c>
      <c r="D2337" s="25">
        <v>0.0</v>
      </c>
      <c r="E2337" s="26"/>
    </row>
    <row r="2338" ht="15.75" hidden="1" customHeight="1">
      <c r="A2338" s="22" t="s">
        <v>3069</v>
      </c>
      <c r="B2338" s="23">
        <v>3518.0</v>
      </c>
      <c r="C2338" s="24">
        <v>3518.0</v>
      </c>
      <c r="D2338" s="25">
        <v>0.0</v>
      </c>
      <c r="E2338" s="33"/>
    </row>
    <row r="2339" ht="15.75" hidden="1" customHeight="1">
      <c r="A2339" s="22" t="s">
        <v>3070</v>
      </c>
      <c r="B2339" s="23">
        <v>0.0</v>
      </c>
      <c r="C2339" s="24"/>
      <c r="D2339" s="25">
        <v>0.0</v>
      </c>
      <c r="E2339" s="33"/>
    </row>
    <row r="2340" ht="15.75" hidden="1" customHeight="1">
      <c r="A2340" s="22" t="s">
        <v>3072</v>
      </c>
      <c r="B2340" s="23">
        <v>500.0</v>
      </c>
      <c r="C2340" s="24">
        <v>500.0</v>
      </c>
      <c r="D2340" s="25">
        <v>0.0</v>
      </c>
      <c r="E2340" s="33"/>
    </row>
    <row r="2341" ht="15.75" hidden="1" customHeight="1">
      <c r="A2341" s="27" t="s">
        <v>3074</v>
      </c>
      <c r="B2341" s="23">
        <v>0.0</v>
      </c>
      <c r="C2341" s="24"/>
      <c r="D2341" s="25">
        <v>0.0</v>
      </c>
      <c r="E2341" s="33"/>
    </row>
    <row r="2342" ht="15.75" hidden="1" customHeight="1">
      <c r="A2342" s="27" t="s">
        <v>3075</v>
      </c>
      <c r="B2342" s="23">
        <v>0.0</v>
      </c>
      <c r="C2342" s="24"/>
      <c r="D2342" s="25">
        <v>0.0</v>
      </c>
      <c r="E2342" s="33"/>
    </row>
    <row r="2343" ht="15.75" hidden="1" customHeight="1">
      <c r="A2343" s="27" t="s">
        <v>3077</v>
      </c>
      <c r="B2343" s="23">
        <v>0.0</v>
      </c>
      <c r="C2343" s="24"/>
      <c r="D2343" s="25">
        <v>0.0</v>
      </c>
      <c r="E2343" s="26"/>
    </row>
    <row r="2344" ht="15.75" hidden="1" customHeight="1">
      <c r="A2344" s="27" t="s">
        <v>3078</v>
      </c>
      <c r="B2344" s="23">
        <v>1480.0</v>
      </c>
      <c r="C2344" s="24">
        <v>1480.0</v>
      </c>
      <c r="D2344" s="25">
        <v>0.0</v>
      </c>
      <c r="E2344" s="33"/>
    </row>
    <row r="2345" ht="15.75" hidden="1" customHeight="1">
      <c r="A2345" s="28" t="s">
        <v>3079</v>
      </c>
      <c r="B2345" s="23">
        <v>31197.0</v>
      </c>
      <c r="C2345" s="23">
        <v>31197.0</v>
      </c>
      <c r="D2345" s="25">
        <v>0.0</v>
      </c>
      <c r="E2345" s="33"/>
    </row>
    <row r="2346" ht="15.75" hidden="1" customHeight="1">
      <c r="A2346" s="28" t="s">
        <v>3080</v>
      </c>
      <c r="B2346" s="23">
        <v>12349.0</v>
      </c>
      <c r="C2346" s="7">
        <v>12349.0</v>
      </c>
      <c r="D2346" s="25">
        <v>0.0</v>
      </c>
      <c r="E2346" s="33"/>
    </row>
    <row r="2347" ht="15.75" hidden="1" customHeight="1">
      <c r="A2347" s="28" t="s">
        <v>3081</v>
      </c>
      <c r="B2347" s="23">
        <v>32438.0</v>
      </c>
      <c r="C2347" s="7">
        <v>31302.0</v>
      </c>
      <c r="D2347" s="25">
        <v>-1136.0</v>
      </c>
      <c r="E2347" s="33"/>
    </row>
    <row r="2348" ht="15.75" hidden="1" customHeight="1">
      <c r="A2348" s="28" t="s">
        <v>3082</v>
      </c>
      <c r="B2348" s="23">
        <v>15898.0</v>
      </c>
      <c r="C2348" s="7">
        <v>15898.0</v>
      </c>
      <c r="D2348" s="25">
        <v>0.0</v>
      </c>
      <c r="E2348" s="33"/>
    </row>
    <row r="2349" ht="15.75" hidden="1" customHeight="1">
      <c r="A2349" s="28" t="s">
        <v>3084</v>
      </c>
      <c r="B2349" s="23">
        <v>0.0</v>
      </c>
      <c r="C2349" s="7">
        <v>0.0</v>
      </c>
      <c r="D2349" s="25">
        <v>0.0</v>
      </c>
      <c r="E2349" s="33"/>
    </row>
    <row r="2350" ht="15.75" hidden="1" customHeight="1">
      <c r="A2350" s="28" t="s">
        <v>3085</v>
      </c>
      <c r="B2350" s="23">
        <v>5822.0</v>
      </c>
      <c r="C2350" s="7">
        <v>5822.0</v>
      </c>
      <c r="D2350" s="25">
        <v>0.0</v>
      </c>
      <c r="E2350" s="33"/>
    </row>
    <row r="2351" ht="15.75" hidden="1" customHeight="1">
      <c r="A2351" s="29" t="s">
        <v>3086</v>
      </c>
      <c r="B2351" s="23">
        <v>110881.0</v>
      </c>
      <c r="C2351" s="7">
        <v>109745.0</v>
      </c>
      <c r="D2351" s="25">
        <v>-1136.0</v>
      </c>
      <c r="E2351" s="33"/>
    </row>
    <row r="2352" ht="15.75" hidden="1" customHeight="1">
      <c r="A2352" s="30" t="s">
        <v>3087</v>
      </c>
      <c r="B2352" s="34">
        <v>1.0</v>
      </c>
      <c r="C2352" s="35">
        <v>1.0</v>
      </c>
      <c r="D2352" s="49">
        <v>0.0</v>
      </c>
      <c r="E2352" s="37"/>
    </row>
    <row r="2353" ht="15.75" hidden="1" customHeight="1">
      <c r="A2353" s="7"/>
      <c r="B2353" s="46"/>
      <c r="C2353" s="50"/>
      <c r="D2353" s="47"/>
      <c r="E2353" s="51"/>
    </row>
    <row r="2354" ht="15.75" hidden="1" customHeight="1">
      <c r="A2354" s="7"/>
      <c r="B2354" s="46"/>
      <c r="C2354" s="50"/>
      <c r="D2354" s="47"/>
      <c r="E2354" s="51"/>
    </row>
    <row r="2355" ht="15.75" hidden="1" customHeight="1">
      <c r="A2355" s="3" t="s">
        <v>3890</v>
      </c>
      <c r="B2355" s="4"/>
      <c r="C2355" s="4"/>
      <c r="D2355" s="4"/>
      <c r="E2355" s="5"/>
    </row>
    <row r="2356" ht="15.75" hidden="1" customHeight="1">
      <c r="A2356" s="8"/>
      <c r="B2356" s="9"/>
      <c r="C2356" s="9"/>
      <c r="D2356" s="9"/>
      <c r="E2356" s="10"/>
    </row>
    <row r="2357" ht="15.75" hidden="1" customHeight="1">
      <c r="A2357" s="3" t="s">
        <v>3061</v>
      </c>
      <c r="B2357" s="4"/>
      <c r="C2357" s="4"/>
      <c r="D2357" s="4"/>
      <c r="E2357" s="5"/>
    </row>
    <row r="2358" ht="15.75" hidden="1" customHeight="1">
      <c r="A2358" s="8"/>
      <c r="B2358" s="9"/>
      <c r="C2358" s="9"/>
      <c r="D2358" s="9"/>
      <c r="E2358" s="10"/>
    </row>
    <row r="2359" ht="15.75" hidden="1" customHeight="1">
      <c r="A2359" s="11">
        <v>46023.0</v>
      </c>
      <c r="B2359" s="4"/>
      <c r="C2359" s="12" t="s">
        <v>3062</v>
      </c>
      <c r="D2359" s="13">
        <v>46026.0</v>
      </c>
      <c r="E2359" s="5"/>
    </row>
    <row r="2360" ht="15.75" hidden="1" customHeight="1">
      <c r="A2360" s="8"/>
      <c r="B2360" s="9"/>
      <c r="C2360" s="14"/>
      <c r="D2360" s="9"/>
      <c r="E2360" s="10"/>
    </row>
    <row r="2361" ht="15.75" hidden="1" customHeight="1">
      <c r="A2361" s="44" t="s">
        <v>3913</v>
      </c>
      <c r="B2361" s="5"/>
      <c r="C2361" s="14"/>
      <c r="D2361" s="45" t="s">
        <v>3899</v>
      </c>
      <c r="E2361" s="5"/>
    </row>
    <row r="2362" ht="15.75" hidden="1" customHeight="1">
      <c r="A2362" s="8"/>
      <c r="B2362" s="10"/>
      <c r="C2362" s="14"/>
      <c r="D2362" s="9"/>
      <c r="E2362" s="10"/>
    </row>
    <row r="2363" ht="15.75" hidden="1" customHeight="1">
      <c r="A2363" s="17" t="s">
        <v>3063</v>
      </c>
      <c r="B2363" s="4"/>
      <c r="C2363" s="4"/>
      <c r="D2363" s="4"/>
      <c r="E2363" s="5"/>
    </row>
    <row r="2364" ht="15.75" hidden="1" customHeight="1">
      <c r="A2364" s="18" t="s">
        <v>3064</v>
      </c>
      <c r="B2364" s="19" t="s">
        <v>3065</v>
      </c>
      <c r="C2364" s="20" t="s">
        <v>3066</v>
      </c>
      <c r="D2364" s="19" t="s">
        <v>3067</v>
      </c>
      <c r="E2364" s="21" t="s">
        <v>13</v>
      </c>
    </row>
    <row r="2365" ht="15.75" hidden="1" customHeight="1">
      <c r="A2365" s="22" t="s">
        <v>3068</v>
      </c>
      <c r="B2365" s="23">
        <v>26066.0</v>
      </c>
      <c r="C2365" s="24">
        <v>26070.0</v>
      </c>
      <c r="D2365" s="25">
        <v>4.0</v>
      </c>
      <c r="E2365" s="26"/>
    </row>
    <row r="2366" ht="15.75" hidden="1" customHeight="1">
      <c r="A2366" s="22" t="s">
        <v>3069</v>
      </c>
      <c r="B2366" s="23">
        <v>7714.0</v>
      </c>
      <c r="C2366" s="24">
        <v>7714.0</v>
      </c>
      <c r="D2366" s="25">
        <v>0.0</v>
      </c>
      <c r="E2366" s="33"/>
    </row>
    <row r="2367" ht="15.75" hidden="1" customHeight="1">
      <c r="A2367" s="22" t="s">
        <v>3070</v>
      </c>
      <c r="B2367" s="23">
        <v>0.0</v>
      </c>
      <c r="C2367" s="24"/>
      <c r="D2367" s="25">
        <v>0.0</v>
      </c>
      <c r="E2367" s="33"/>
    </row>
    <row r="2368" ht="15.75" hidden="1" customHeight="1">
      <c r="A2368" s="22" t="s">
        <v>3072</v>
      </c>
      <c r="B2368" s="23">
        <v>0.0</v>
      </c>
      <c r="C2368" s="24"/>
      <c r="D2368" s="25">
        <v>0.0</v>
      </c>
      <c r="E2368" s="33"/>
    </row>
    <row r="2369" ht="15.75" hidden="1" customHeight="1">
      <c r="A2369" s="27" t="s">
        <v>3074</v>
      </c>
      <c r="B2369" s="23">
        <v>0.0</v>
      </c>
      <c r="C2369" s="24"/>
      <c r="D2369" s="25">
        <v>0.0</v>
      </c>
      <c r="E2369" s="33"/>
    </row>
    <row r="2370" ht="15.75" hidden="1" customHeight="1">
      <c r="A2370" s="27" t="s">
        <v>3075</v>
      </c>
      <c r="B2370" s="23">
        <v>0.0</v>
      </c>
      <c r="C2370" s="24"/>
      <c r="D2370" s="25">
        <v>0.0</v>
      </c>
      <c r="E2370" s="33"/>
    </row>
    <row r="2371" ht="15.75" hidden="1" customHeight="1">
      <c r="A2371" s="27" t="s">
        <v>3077</v>
      </c>
      <c r="B2371" s="23">
        <v>0.0</v>
      </c>
      <c r="C2371" s="24"/>
      <c r="D2371" s="25">
        <v>0.0</v>
      </c>
      <c r="E2371" s="26"/>
    </row>
    <row r="2372" ht="15.75" hidden="1" customHeight="1">
      <c r="A2372" s="27" t="s">
        <v>3078</v>
      </c>
      <c r="B2372" s="23">
        <v>2400.0</v>
      </c>
      <c r="C2372" s="24">
        <v>2400.0</v>
      </c>
      <c r="D2372" s="25">
        <v>0.0</v>
      </c>
      <c r="E2372" s="33"/>
    </row>
    <row r="2373" ht="15.75" hidden="1" customHeight="1">
      <c r="A2373" s="28" t="s">
        <v>3079</v>
      </c>
      <c r="B2373" s="23">
        <v>60929.0</v>
      </c>
      <c r="C2373" s="23">
        <v>60929.0</v>
      </c>
      <c r="D2373" s="25">
        <v>0.0</v>
      </c>
      <c r="E2373" s="33"/>
    </row>
    <row r="2374" ht="15.75" hidden="1" customHeight="1">
      <c r="A2374" s="28" t="s">
        <v>3080</v>
      </c>
      <c r="B2374" s="23">
        <v>27095.0</v>
      </c>
      <c r="C2374" s="7">
        <v>27095.0</v>
      </c>
      <c r="D2374" s="25">
        <v>0.0</v>
      </c>
      <c r="E2374" s="33"/>
    </row>
    <row r="2375" ht="15.75" hidden="1" customHeight="1">
      <c r="A2375" s="28" t="s">
        <v>3081</v>
      </c>
      <c r="B2375" s="23">
        <v>50459.0</v>
      </c>
      <c r="C2375" s="7">
        <v>50459.0</v>
      </c>
      <c r="D2375" s="25">
        <v>0.0</v>
      </c>
      <c r="E2375" s="33"/>
    </row>
    <row r="2376" ht="15.75" hidden="1" customHeight="1">
      <c r="A2376" s="28" t="s">
        <v>3082</v>
      </c>
      <c r="B2376" s="23">
        <v>29644.0</v>
      </c>
      <c r="C2376" s="7">
        <v>29644.0</v>
      </c>
      <c r="D2376" s="25">
        <v>0.0</v>
      </c>
      <c r="E2376" s="33"/>
    </row>
    <row r="2377" ht="15.75" hidden="1" customHeight="1">
      <c r="A2377" s="28" t="s">
        <v>3084</v>
      </c>
      <c r="B2377" s="23">
        <v>747.0</v>
      </c>
      <c r="C2377" s="7">
        <v>747.0</v>
      </c>
      <c r="D2377" s="25">
        <v>0.0</v>
      </c>
      <c r="E2377" s="33"/>
    </row>
    <row r="2378" ht="15.75" hidden="1" customHeight="1">
      <c r="A2378" s="28" t="s">
        <v>3085</v>
      </c>
      <c r="B2378" s="23">
        <v>11153.0</v>
      </c>
      <c r="C2378" s="7">
        <v>11153.0</v>
      </c>
      <c r="D2378" s="25">
        <v>0.0</v>
      </c>
      <c r="E2378" s="33"/>
    </row>
    <row r="2379" ht="15.75" hidden="1" customHeight="1">
      <c r="A2379" s="29" t="s">
        <v>3086</v>
      </c>
      <c r="B2379" s="23">
        <v>205054.0</v>
      </c>
      <c r="C2379" s="7">
        <v>205054.0</v>
      </c>
      <c r="D2379" s="25">
        <v>0.0</v>
      </c>
      <c r="E2379" s="33"/>
    </row>
    <row r="2380" ht="15.75" hidden="1" customHeight="1">
      <c r="A2380" s="30" t="s">
        <v>3087</v>
      </c>
      <c r="B2380" s="34">
        <v>0.0</v>
      </c>
      <c r="C2380" s="35">
        <v>4.0</v>
      </c>
      <c r="D2380" s="49">
        <v>4.0</v>
      </c>
      <c r="E2380" s="37"/>
    </row>
    <row r="2381" ht="15.75" hidden="1" customHeight="1">
      <c r="A2381" s="7"/>
      <c r="B2381" s="46"/>
      <c r="C2381" s="50"/>
      <c r="D2381" s="47"/>
      <c r="E2381" s="51"/>
    </row>
    <row r="2382" ht="15.75" hidden="1" customHeight="1">
      <c r="A2382" s="7"/>
      <c r="B2382" s="46"/>
      <c r="C2382" s="50"/>
      <c r="D2382" s="47"/>
      <c r="E2382" s="51"/>
    </row>
    <row r="2383" ht="15.75" hidden="1" customHeight="1">
      <c r="A2383" s="3" t="s">
        <v>3890</v>
      </c>
      <c r="B2383" s="4"/>
      <c r="C2383" s="4"/>
      <c r="D2383" s="4"/>
      <c r="E2383" s="5"/>
    </row>
    <row r="2384" ht="15.75" hidden="1" customHeight="1">
      <c r="A2384" s="8"/>
      <c r="B2384" s="9"/>
      <c r="C2384" s="9"/>
      <c r="D2384" s="9"/>
      <c r="E2384" s="10"/>
    </row>
    <row r="2385" ht="15.75" hidden="1" customHeight="1">
      <c r="A2385" s="3" t="s">
        <v>3061</v>
      </c>
      <c r="B2385" s="4"/>
      <c r="C2385" s="4"/>
      <c r="D2385" s="4"/>
      <c r="E2385" s="5"/>
    </row>
    <row r="2386" ht="15.75" hidden="1" customHeight="1">
      <c r="A2386" s="8"/>
      <c r="B2386" s="9"/>
      <c r="C2386" s="9"/>
      <c r="D2386" s="9"/>
      <c r="E2386" s="10"/>
    </row>
    <row r="2387" ht="15.75" hidden="1" customHeight="1">
      <c r="A2387" s="11">
        <v>46027.0</v>
      </c>
      <c r="B2387" s="4"/>
      <c r="C2387" s="12" t="s">
        <v>3062</v>
      </c>
      <c r="D2387" s="13">
        <v>46033.0</v>
      </c>
      <c r="E2387" s="5"/>
    </row>
    <row r="2388" ht="15.75" hidden="1" customHeight="1">
      <c r="A2388" s="8"/>
      <c r="B2388" s="9"/>
      <c r="C2388" s="14"/>
      <c r="D2388" s="9"/>
      <c r="E2388" s="10"/>
    </row>
    <row r="2389" ht="15.75" hidden="1" customHeight="1">
      <c r="A2389" s="44" t="s">
        <v>3898</v>
      </c>
      <c r="B2389" s="5"/>
      <c r="C2389" s="14"/>
      <c r="D2389" s="45" t="s">
        <v>3899</v>
      </c>
      <c r="E2389" s="5"/>
    </row>
    <row r="2390" ht="15.75" hidden="1" customHeight="1">
      <c r="A2390" s="8"/>
      <c r="B2390" s="10"/>
      <c r="C2390" s="14"/>
      <c r="D2390" s="9"/>
      <c r="E2390" s="10"/>
    </row>
    <row r="2391" ht="15.75" hidden="1" customHeight="1">
      <c r="A2391" s="17" t="s">
        <v>3063</v>
      </c>
      <c r="B2391" s="4"/>
      <c r="C2391" s="4"/>
      <c r="D2391" s="4"/>
      <c r="E2391" s="5"/>
    </row>
    <row r="2392" ht="15.75" hidden="1" customHeight="1">
      <c r="A2392" s="18" t="s">
        <v>3064</v>
      </c>
      <c r="B2392" s="19" t="s">
        <v>3065</v>
      </c>
      <c r="C2392" s="20" t="s">
        <v>3066</v>
      </c>
      <c r="D2392" s="19" t="s">
        <v>3067</v>
      </c>
      <c r="E2392" s="21" t="s">
        <v>13</v>
      </c>
    </row>
    <row r="2393" ht="15.75" hidden="1" customHeight="1">
      <c r="A2393" s="22" t="s">
        <v>3068</v>
      </c>
      <c r="B2393" s="23">
        <v>34921.0</v>
      </c>
      <c r="C2393" s="24">
        <v>34921.0</v>
      </c>
      <c r="D2393" s="25">
        <v>0.0</v>
      </c>
      <c r="E2393" s="26"/>
    </row>
    <row r="2394" ht="15.75" hidden="1" customHeight="1">
      <c r="A2394" s="22" t="s">
        <v>3069</v>
      </c>
      <c r="B2394" s="23">
        <v>14855.0</v>
      </c>
      <c r="C2394" s="24">
        <v>14855.0</v>
      </c>
      <c r="D2394" s="25">
        <v>0.0</v>
      </c>
      <c r="E2394" s="33"/>
    </row>
    <row r="2395" ht="15.75" hidden="1" customHeight="1">
      <c r="A2395" s="22" t="s">
        <v>3070</v>
      </c>
      <c r="B2395" s="23">
        <v>680.0</v>
      </c>
      <c r="C2395" s="24">
        <v>680.0</v>
      </c>
      <c r="D2395" s="25">
        <v>0.0</v>
      </c>
      <c r="E2395" s="33"/>
    </row>
    <row r="2396" ht="15.75" hidden="1" customHeight="1">
      <c r="A2396" s="22" t="s">
        <v>3072</v>
      </c>
      <c r="B2396" s="23">
        <v>300.0</v>
      </c>
      <c r="C2396" s="24">
        <v>300.0</v>
      </c>
      <c r="D2396" s="25">
        <v>0.0</v>
      </c>
      <c r="E2396" s="33"/>
    </row>
    <row r="2397" ht="15.75" hidden="1" customHeight="1">
      <c r="A2397" s="27" t="s">
        <v>3074</v>
      </c>
      <c r="B2397" s="23">
        <v>0.0</v>
      </c>
      <c r="C2397" s="24"/>
      <c r="D2397" s="25">
        <v>0.0</v>
      </c>
      <c r="E2397" s="33"/>
    </row>
    <row r="2398" ht="15.75" hidden="1" customHeight="1">
      <c r="A2398" s="27" t="s">
        <v>3075</v>
      </c>
      <c r="B2398" s="23">
        <v>0.0</v>
      </c>
      <c r="C2398" s="24"/>
      <c r="D2398" s="25">
        <v>0.0</v>
      </c>
      <c r="E2398" s="33"/>
    </row>
    <row r="2399" ht="15.75" hidden="1" customHeight="1">
      <c r="A2399" s="27" t="s">
        <v>3077</v>
      </c>
      <c r="B2399" s="23">
        <v>0.0</v>
      </c>
      <c r="C2399" s="24"/>
      <c r="D2399" s="25">
        <v>0.0</v>
      </c>
      <c r="E2399" s="26"/>
    </row>
    <row r="2400" ht="15.75" hidden="1" customHeight="1">
      <c r="A2400" s="27" t="s">
        <v>3078</v>
      </c>
      <c r="B2400" s="23">
        <v>5040.0</v>
      </c>
      <c r="C2400" s="24">
        <v>5040.0</v>
      </c>
      <c r="D2400" s="25">
        <v>0.0</v>
      </c>
      <c r="E2400" s="33"/>
    </row>
    <row r="2401" ht="15.75" hidden="1" customHeight="1">
      <c r="A2401" s="28" t="s">
        <v>3079</v>
      </c>
      <c r="B2401" s="23">
        <v>71256.0</v>
      </c>
      <c r="C2401" s="23">
        <v>71256.0</v>
      </c>
      <c r="D2401" s="25">
        <v>0.0</v>
      </c>
      <c r="E2401" s="33"/>
    </row>
    <row r="2402" ht="15.75" hidden="1" customHeight="1">
      <c r="A2402" s="28" t="s">
        <v>3080</v>
      </c>
      <c r="B2402" s="23">
        <v>30355.0</v>
      </c>
      <c r="C2402" s="7">
        <v>30355.0</v>
      </c>
      <c r="D2402" s="25">
        <v>0.0</v>
      </c>
      <c r="E2402" s="33"/>
    </row>
    <row r="2403" ht="15.75" hidden="1" customHeight="1">
      <c r="A2403" s="28" t="s">
        <v>3081</v>
      </c>
      <c r="B2403" s="23">
        <v>66730.0</v>
      </c>
      <c r="C2403" s="7">
        <v>66730.0</v>
      </c>
      <c r="D2403" s="25">
        <v>0.0</v>
      </c>
      <c r="E2403" s="33"/>
    </row>
    <row r="2404" ht="15.75" hidden="1" customHeight="1">
      <c r="A2404" s="28" t="s">
        <v>3082</v>
      </c>
      <c r="B2404" s="23">
        <v>65982.0</v>
      </c>
      <c r="C2404" s="7">
        <v>65982.0</v>
      </c>
      <c r="D2404" s="25">
        <v>0.0</v>
      </c>
      <c r="E2404" s="33"/>
    </row>
    <row r="2405" ht="15.75" hidden="1" customHeight="1">
      <c r="A2405" s="28" t="s">
        <v>3084</v>
      </c>
      <c r="B2405" s="23">
        <v>758.0</v>
      </c>
      <c r="C2405" s="7">
        <v>758.0</v>
      </c>
      <c r="D2405" s="25">
        <v>0.0</v>
      </c>
      <c r="E2405" s="33"/>
    </row>
    <row r="2406" ht="15.75" hidden="1" customHeight="1">
      <c r="A2406" s="28" t="s">
        <v>3085</v>
      </c>
      <c r="B2406" s="23">
        <v>9567.0</v>
      </c>
      <c r="C2406" s="7">
        <v>9567.0</v>
      </c>
      <c r="D2406" s="25">
        <v>0.0</v>
      </c>
      <c r="E2406" s="33"/>
    </row>
    <row r="2407" ht="15.75" hidden="1" customHeight="1">
      <c r="A2407" s="29" t="s">
        <v>3086</v>
      </c>
      <c r="B2407" s="23">
        <v>290877.2</v>
      </c>
      <c r="C2407" s="7">
        <v>290877.2</v>
      </c>
      <c r="D2407" s="25">
        <v>0.0</v>
      </c>
      <c r="E2407" s="33"/>
    </row>
    <row r="2408" ht="15.75" hidden="1" customHeight="1">
      <c r="A2408" s="30" t="s">
        <v>3087</v>
      </c>
      <c r="B2408" s="34">
        <v>-0.19999999999708962</v>
      </c>
      <c r="C2408" s="35">
        <v>-0.20000000001164153</v>
      </c>
      <c r="D2408" s="49">
        <v>-1.4551915228366852E-11</v>
      </c>
      <c r="E2408" s="37"/>
    </row>
    <row r="2409" ht="15.75" hidden="1" customHeight="1">
      <c r="A2409" s="7"/>
      <c r="B2409" s="46"/>
      <c r="C2409" s="50"/>
      <c r="D2409" s="47"/>
      <c r="E2409" s="51"/>
    </row>
    <row r="2410" ht="15.75" hidden="1" customHeight="1">
      <c r="A2410" s="7"/>
      <c r="B2410" s="46"/>
      <c r="C2410" s="50"/>
      <c r="D2410" s="47"/>
      <c r="E2410" s="51"/>
    </row>
    <row r="2411" ht="15.75" hidden="1" customHeight="1">
      <c r="A2411" s="3" t="s">
        <v>3890</v>
      </c>
      <c r="B2411" s="4"/>
      <c r="C2411" s="4"/>
      <c r="D2411" s="4"/>
      <c r="E2411" s="5"/>
    </row>
    <row r="2412" ht="15.75" hidden="1" customHeight="1">
      <c r="A2412" s="8"/>
      <c r="B2412" s="9"/>
      <c r="C2412" s="9"/>
      <c r="D2412" s="9"/>
      <c r="E2412" s="10"/>
    </row>
    <row r="2413" ht="15.75" hidden="1" customHeight="1">
      <c r="A2413" s="3" t="s">
        <v>3061</v>
      </c>
      <c r="B2413" s="4"/>
      <c r="C2413" s="4"/>
      <c r="D2413" s="4"/>
      <c r="E2413" s="5"/>
    </row>
    <row r="2414" ht="15.75" hidden="1" customHeight="1">
      <c r="A2414" s="8"/>
      <c r="B2414" s="9"/>
      <c r="C2414" s="9"/>
      <c r="D2414" s="9"/>
      <c r="E2414" s="10"/>
    </row>
    <row r="2415" ht="15.75" hidden="1" customHeight="1">
      <c r="A2415" s="11">
        <v>46034.0</v>
      </c>
      <c r="B2415" s="4"/>
      <c r="C2415" s="12" t="s">
        <v>3062</v>
      </c>
      <c r="D2415" s="13">
        <v>46040.0</v>
      </c>
      <c r="E2415" s="5"/>
    </row>
    <row r="2416" ht="15.75" hidden="1" customHeight="1">
      <c r="A2416" s="8"/>
      <c r="B2416" s="9"/>
      <c r="C2416" s="14"/>
      <c r="D2416" s="9"/>
      <c r="E2416" s="10"/>
    </row>
    <row r="2417" ht="15.75" hidden="1" customHeight="1">
      <c r="A2417" s="44" t="s">
        <v>3898</v>
      </c>
      <c r="B2417" s="5"/>
      <c r="C2417" s="14"/>
      <c r="D2417" s="45" t="s">
        <v>3899</v>
      </c>
      <c r="E2417" s="5"/>
    </row>
    <row r="2418" ht="15.75" hidden="1" customHeight="1">
      <c r="A2418" s="8"/>
      <c r="B2418" s="10"/>
      <c r="C2418" s="14"/>
      <c r="D2418" s="9"/>
      <c r="E2418" s="10"/>
    </row>
    <row r="2419" ht="15.75" hidden="1" customHeight="1">
      <c r="A2419" s="17" t="s">
        <v>3063</v>
      </c>
      <c r="B2419" s="4"/>
      <c r="C2419" s="4"/>
      <c r="D2419" s="4"/>
      <c r="E2419" s="5"/>
    </row>
    <row r="2420" ht="15.75" hidden="1" customHeight="1">
      <c r="A2420" s="18" t="s">
        <v>3064</v>
      </c>
      <c r="B2420" s="19" t="s">
        <v>3065</v>
      </c>
      <c r="C2420" s="20" t="s">
        <v>3066</v>
      </c>
      <c r="D2420" s="19" t="s">
        <v>3067</v>
      </c>
      <c r="E2420" s="21" t="s">
        <v>13</v>
      </c>
    </row>
    <row r="2421" ht="15.75" hidden="1" customHeight="1">
      <c r="A2421" s="22" t="s">
        <v>3068</v>
      </c>
      <c r="B2421" s="23">
        <v>34605.0</v>
      </c>
      <c r="C2421" s="24">
        <v>34605.0</v>
      </c>
      <c r="D2421" s="25">
        <v>0.0</v>
      </c>
      <c r="E2421" s="26"/>
    </row>
    <row r="2422" ht="15.75" hidden="1" customHeight="1">
      <c r="A2422" s="22" t="s">
        <v>3069</v>
      </c>
      <c r="B2422" s="23">
        <v>12809.0</v>
      </c>
      <c r="C2422" s="24">
        <v>12809.0</v>
      </c>
      <c r="D2422" s="25">
        <v>0.0</v>
      </c>
      <c r="E2422" s="33"/>
    </row>
    <row r="2423" ht="15.75" hidden="1" customHeight="1">
      <c r="A2423" s="22" t="s">
        <v>3070</v>
      </c>
      <c r="B2423" s="23">
        <v>400.0</v>
      </c>
      <c r="C2423" s="24">
        <v>400.0</v>
      </c>
      <c r="D2423" s="25">
        <v>0.0</v>
      </c>
      <c r="E2423" s="33"/>
    </row>
    <row r="2424" ht="15.75" hidden="1" customHeight="1">
      <c r="A2424" s="22" t="s">
        <v>3072</v>
      </c>
      <c r="B2424" s="23">
        <v>1502.0</v>
      </c>
      <c r="C2424" s="24">
        <v>1502.0</v>
      </c>
      <c r="D2424" s="25">
        <v>0.0</v>
      </c>
      <c r="E2424" s="33"/>
    </row>
    <row r="2425" ht="15.75" hidden="1" customHeight="1">
      <c r="A2425" s="27" t="s">
        <v>3074</v>
      </c>
      <c r="B2425" s="23">
        <v>0.0</v>
      </c>
      <c r="C2425" s="24"/>
      <c r="D2425" s="25">
        <v>0.0</v>
      </c>
      <c r="E2425" s="33"/>
    </row>
    <row r="2426" ht="15.75" hidden="1" customHeight="1">
      <c r="A2426" s="27" t="s">
        <v>3075</v>
      </c>
      <c r="B2426" s="23">
        <v>0.0</v>
      </c>
      <c r="C2426" s="24"/>
      <c r="D2426" s="25">
        <v>0.0</v>
      </c>
      <c r="E2426" s="33"/>
    </row>
    <row r="2427" ht="15.75" hidden="1" customHeight="1">
      <c r="A2427" s="27" t="s">
        <v>3077</v>
      </c>
      <c r="B2427" s="23">
        <v>0.0</v>
      </c>
      <c r="C2427" s="24"/>
      <c r="D2427" s="25">
        <v>0.0</v>
      </c>
      <c r="E2427" s="26"/>
    </row>
    <row r="2428" ht="15.75" hidden="1" customHeight="1">
      <c r="A2428" s="27" t="s">
        <v>3078</v>
      </c>
      <c r="B2428" s="23">
        <v>3800.0</v>
      </c>
      <c r="C2428" s="24">
        <v>3800.0</v>
      </c>
      <c r="D2428" s="25">
        <v>0.0</v>
      </c>
      <c r="E2428" s="33"/>
    </row>
    <row r="2429" ht="15.75" hidden="1" customHeight="1">
      <c r="A2429" s="28" t="s">
        <v>3079</v>
      </c>
      <c r="B2429" s="23">
        <v>115212.28999999998</v>
      </c>
      <c r="C2429" s="23">
        <v>114883.2900000001</v>
      </c>
      <c r="D2429" s="25">
        <v>-328.9999999998836</v>
      </c>
      <c r="E2429" s="33"/>
    </row>
    <row r="2430" ht="15.75" hidden="1" customHeight="1">
      <c r="A2430" s="28" t="s">
        <v>3080</v>
      </c>
      <c r="B2430" s="23">
        <v>29007.0</v>
      </c>
      <c r="C2430" s="7">
        <v>29007.0</v>
      </c>
      <c r="D2430" s="25">
        <v>0.0</v>
      </c>
      <c r="E2430" s="33"/>
    </row>
    <row r="2431" ht="15.75" hidden="1" customHeight="1">
      <c r="A2431" s="28" t="s">
        <v>3081</v>
      </c>
      <c r="B2431" s="23">
        <v>74779.0</v>
      </c>
      <c r="C2431" s="7">
        <v>74779.0</v>
      </c>
      <c r="D2431" s="25">
        <v>0.0</v>
      </c>
      <c r="E2431" s="33"/>
    </row>
    <row r="2432" ht="15.75" hidden="1" customHeight="1">
      <c r="A2432" s="28" t="s">
        <v>3082</v>
      </c>
      <c r="B2432" s="23">
        <v>52705.0</v>
      </c>
      <c r="C2432" s="7">
        <v>52705.0</v>
      </c>
      <c r="D2432" s="25">
        <v>0.0</v>
      </c>
      <c r="E2432" s="33"/>
    </row>
    <row r="2433" ht="15.75" hidden="1" customHeight="1">
      <c r="A2433" s="28" t="s">
        <v>3084</v>
      </c>
      <c r="B2433" s="23">
        <v>0.0</v>
      </c>
      <c r="C2433" s="7">
        <v>0.0</v>
      </c>
      <c r="D2433" s="25">
        <v>0.0</v>
      </c>
      <c r="E2433" s="33"/>
    </row>
    <row r="2434" ht="15.75" hidden="1" customHeight="1">
      <c r="A2434" s="28" t="s">
        <v>3085</v>
      </c>
      <c r="B2434" s="23">
        <v>14169.0</v>
      </c>
      <c r="C2434" s="7">
        <v>14169.0</v>
      </c>
      <c r="D2434" s="25">
        <v>0.0</v>
      </c>
      <c r="E2434" s="33"/>
    </row>
    <row r="2435" ht="15.75" hidden="1" customHeight="1">
      <c r="A2435" s="29" t="s">
        <v>3086</v>
      </c>
      <c r="B2435" s="23">
        <v>324818.79000000004</v>
      </c>
      <c r="C2435" s="7">
        <v>324489.7899999998</v>
      </c>
      <c r="D2435" s="25">
        <v>-329.00000000023283</v>
      </c>
      <c r="E2435" s="33"/>
    </row>
    <row r="2436" ht="15.75" hidden="1" customHeight="1">
      <c r="A2436" s="30" t="s">
        <v>3087</v>
      </c>
      <c r="B2436" s="34">
        <v>0.49999999997089617</v>
      </c>
      <c r="C2436" s="35">
        <v>0.5000000002910383</v>
      </c>
      <c r="D2436" s="49">
        <v>3.2014213502407074E-10</v>
      </c>
      <c r="E2436" s="37"/>
    </row>
    <row r="2437" ht="15.75" hidden="1" customHeight="1">
      <c r="A2437" s="7"/>
      <c r="B2437" s="46"/>
      <c r="C2437" s="50"/>
      <c r="D2437" s="47"/>
      <c r="E2437" s="51"/>
    </row>
    <row r="2438" ht="15.75" hidden="1" customHeight="1">
      <c r="A2438" s="7"/>
      <c r="B2438" s="46"/>
      <c r="C2438" s="50"/>
      <c r="D2438" s="47"/>
      <c r="E2438" s="51"/>
    </row>
    <row r="2439" ht="15.75" hidden="1" customHeight="1">
      <c r="A2439" s="3" t="s">
        <v>3890</v>
      </c>
      <c r="B2439" s="4"/>
      <c r="C2439" s="4"/>
      <c r="D2439" s="4"/>
      <c r="E2439" s="5"/>
    </row>
    <row r="2440" ht="15.75" hidden="1" customHeight="1">
      <c r="A2440" s="8"/>
      <c r="B2440" s="9"/>
      <c r="C2440" s="9"/>
      <c r="D2440" s="9"/>
      <c r="E2440" s="10"/>
    </row>
    <row r="2441" ht="15.75" hidden="1" customHeight="1">
      <c r="A2441" s="3" t="s">
        <v>3061</v>
      </c>
      <c r="B2441" s="4"/>
      <c r="C2441" s="4"/>
      <c r="D2441" s="4"/>
      <c r="E2441" s="5"/>
    </row>
    <row r="2442" ht="15.75" hidden="1" customHeight="1">
      <c r="A2442" s="8"/>
      <c r="B2442" s="9"/>
      <c r="C2442" s="9"/>
      <c r="D2442" s="9"/>
      <c r="E2442" s="10"/>
    </row>
    <row r="2443" ht="15.75" hidden="1" customHeight="1">
      <c r="A2443" s="11">
        <v>46041.0</v>
      </c>
      <c r="B2443" s="4"/>
      <c r="C2443" s="12" t="s">
        <v>3062</v>
      </c>
      <c r="D2443" s="13">
        <v>46047.0</v>
      </c>
      <c r="E2443" s="5"/>
    </row>
    <row r="2444" ht="15.75" hidden="1" customHeight="1">
      <c r="A2444" s="8"/>
      <c r="B2444" s="9"/>
      <c r="C2444" s="14"/>
      <c r="D2444" s="9"/>
      <c r="E2444" s="10"/>
    </row>
    <row r="2445" ht="15.75" hidden="1" customHeight="1">
      <c r="A2445" s="44" t="s">
        <v>3898</v>
      </c>
      <c r="B2445" s="5"/>
      <c r="C2445" s="14"/>
      <c r="D2445" s="45" t="s">
        <v>3899</v>
      </c>
      <c r="E2445" s="5"/>
    </row>
    <row r="2446" ht="15.75" hidden="1" customHeight="1">
      <c r="A2446" s="8"/>
      <c r="B2446" s="10"/>
      <c r="C2446" s="14"/>
      <c r="D2446" s="9"/>
      <c r="E2446" s="10"/>
    </row>
    <row r="2447" ht="15.75" hidden="1" customHeight="1">
      <c r="A2447" s="17" t="s">
        <v>3063</v>
      </c>
      <c r="B2447" s="4"/>
      <c r="C2447" s="4"/>
      <c r="D2447" s="4"/>
      <c r="E2447" s="5"/>
    </row>
    <row r="2448" ht="15.75" hidden="1" customHeight="1">
      <c r="A2448" s="18" t="s">
        <v>3064</v>
      </c>
      <c r="B2448" s="19" t="s">
        <v>3065</v>
      </c>
      <c r="C2448" s="20" t="s">
        <v>3066</v>
      </c>
      <c r="D2448" s="19" t="s">
        <v>3067</v>
      </c>
      <c r="E2448" s="21" t="s">
        <v>13</v>
      </c>
    </row>
    <row r="2449" ht="15.75" hidden="1" customHeight="1">
      <c r="A2449" s="22" t="s">
        <v>3068</v>
      </c>
      <c r="B2449" s="23">
        <v>26483.0</v>
      </c>
      <c r="C2449" s="24">
        <v>26485.0</v>
      </c>
      <c r="D2449" s="25">
        <v>2.0</v>
      </c>
      <c r="E2449" s="26"/>
    </row>
    <row r="2450" ht="15.75" hidden="1" customHeight="1">
      <c r="A2450" s="22" t="s">
        <v>3069</v>
      </c>
      <c r="B2450" s="23">
        <v>14014.0</v>
      </c>
      <c r="C2450" s="24">
        <v>14014.0</v>
      </c>
      <c r="D2450" s="25">
        <v>0.0</v>
      </c>
      <c r="E2450" s="33"/>
    </row>
    <row r="2451" ht="15.75" hidden="1" customHeight="1">
      <c r="A2451" s="22" t="s">
        <v>3070</v>
      </c>
      <c r="B2451" s="23">
        <v>880.0</v>
      </c>
      <c r="C2451" s="24">
        <v>880.0</v>
      </c>
      <c r="D2451" s="25">
        <v>0.0</v>
      </c>
      <c r="E2451" s="33"/>
    </row>
    <row r="2452" ht="15.75" hidden="1" customHeight="1">
      <c r="A2452" s="22" t="s">
        <v>3072</v>
      </c>
      <c r="B2452" s="23">
        <v>1000.0</v>
      </c>
      <c r="C2452" s="24">
        <v>1000.0</v>
      </c>
      <c r="D2452" s="25">
        <v>0.0</v>
      </c>
      <c r="E2452" s="33"/>
    </row>
    <row r="2453" ht="15.75" hidden="1" customHeight="1">
      <c r="A2453" s="27" t="s">
        <v>3074</v>
      </c>
      <c r="B2453" s="23">
        <v>520.0</v>
      </c>
      <c r="C2453" s="24"/>
      <c r="D2453" s="25">
        <v>-520.0</v>
      </c>
      <c r="E2453" s="33"/>
    </row>
    <row r="2454" ht="15.75" hidden="1" customHeight="1">
      <c r="A2454" s="27" t="s">
        <v>3075</v>
      </c>
      <c r="B2454" s="23">
        <v>0.0</v>
      </c>
      <c r="C2454" s="24"/>
      <c r="D2454" s="25">
        <v>0.0</v>
      </c>
      <c r="E2454" s="33"/>
    </row>
    <row r="2455" ht="15.75" hidden="1" customHeight="1">
      <c r="A2455" s="27" t="s">
        <v>3077</v>
      </c>
      <c r="B2455" s="23">
        <v>1699.0</v>
      </c>
      <c r="C2455" s="24">
        <v>1699.0</v>
      </c>
      <c r="D2455" s="25">
        <v>0.0</v>
      </c>
      <c r="E2455" s="26" t="s">
        <v>7315</v>
      </c>
    </row>
    <row r="2456" ht="15.75" hidden="1" customHeight="1">
      <c r="A2456" s="27" t="s">
        <v>3078</v>
      </c>
      <c r="B2456" s="23">
        <v>3480.0</v>
      </c>
      <c r="C2456" s="24">
        <v>4000.0</v>
      </c>
      <c r="D2456" s="25">
        <v>520.0</v>
      </c>
      <c r="E2456" s="33"/>
    </row>
    <row r="2457" ht="15.75" hidden="1" customHeight="1">
      <c r="A2457" s="28" t="s">
        <v>3079</v>
      </c>
      <c r="B2457" s="23">
        <v>126326.74999999997</v>
      </c>
      <c r="C2457" s="23">
        <v>126326.75000000029</v>
      </c>
      <c r="D2457" s="25">
        <v>3.2014213502407074E-10</v>
      </c>
      <c r="E2457" s="33"/>
    </row>
    <row r="2458" ht="15.75" hidden="1" customHeight="1">
      <c r="A2458" s="28" t="s">
        <v>3080</v>
      </c>
      <c r="B2458" s="23">
        <v>29070.0</v>
      </c>
      <c r="C2458" s="7">
        <v>29070.0</v>
      </c>
      <c r="D2458" s="25">
        <v>0.0</v>
      </c>
      <c r="E2458" s="33"/>
    </row>
    <row r="2459" ht="15.75" hidden="1" customHeight="1">
      <c r="A2459" s="28" t="s">
        <v>3081</v>
      </c>
      <c r="B2459" s="23">
        <v>78719.0</v>
      </c>
      <c r="C2459" s="7">
        <v>78719.0</v>
      </c>
      <c r="D2459" s="25">
        <v>0.0</v>
      </c>
      <c r="E2459" s="33"/>
    </row>
    <row r="2460" ht="15.75" hidden="1" customHeight="1">
      <c r="A2460" s="28" t="s">
        <v>3082</v>
      </c>
      <c r="B2460" s="23">
        <v>55009.5</v>
      </c>
      <c r="C2460" s="7">
        <v>55009.5</v>
      </c>
      <c r="D2460" s="25">
        <v>0.0</v>
      </c>
      <c r="E2460" s="33"/>
    </row>
    <row r="2461" ht="15.75" hidden="1" customHeight="1">
      <c r="A2461" s="28" t="s">
        <v>3084</v>
      </c>
      <c r="B2461" s="23">
        <v>0.0</v>
      </c>
      <c r="C2461" s="7">
        <v>0.0</v>
      </c>
      <c r="D2461" s="25">
        <v>0.0</v>
      </c>
      <c r="E2461" s="33"/>
    </row>
    <row r="2462" ht="15.75" hidden="1" customHeight="1">
      <c r="A2462" s="28" t="s">
        <v>3085</v>
      </c>
      <c r="B2462" s="23">
        <v>10243.0</v>
      </c>
      <c r="C2462" s="7">
        <v>8992.0</v>
      </c>
      <c r="D2462" s="25">
        <v>-1251.0</v>
      </c>
      <c r="E2462" s="33"/>
    </row>
    <row r="2463" ht="15.75" hidden="1" customHeight="1">
      <c r="A2463" s="29" t="s">
        <v>3086</v>
      </c>
      <c r="B2463" s="23">
        <v>337201.25</v>
      </c>
      <c r="C2463" s="7">
        <v>335950.24999999953</v>
      </c>
      <c r="D2463" s="25">
        <v>-1251.0000000004657</v>
      </c>
      <c r="E2463" s="33"/>
    </row>
    <row r="2464" ht="15.75" hidden="1" customHeight="1">
      <c r="A2464" s="30" t="s">
        <v>3087</v>
      </c>
      <c r="B2464" s="34">
        <v>0.0</v>
      </c>
      <c r="C2464" s="35">
        <v>1253.0000000007567</v>
      </c>
      <c r="D2464" s="49">
        <v>1253.0000000007567</v>
      </c>
      <c r="E2464" s="37"/>
    </row>
    <row r="2465" ht="15.75" hidden="1" customHeight="1">
      <c r="A2465" s="7"/>
      <c r="B2465" s="46"/>
      <c r="C2465" s="50"/>
      <c r="D2465" s="47"/>
      <c r="E2465" s="51"/>
    </row>
    <row r="2466" ht="15.75" hidden="1" customHeight="1">
      <c r="A2466" s="7"/>
      <c r="B2466" s="46"/>
      <c r="C2466" s="50"/>
      <c r="D2466" s="47"/>
      <c r="E2466" s="51"/>
    </row>
    <row r="2467" ht="15.75" hidden="1" customHeight="1">
      <c r="A2467" s="3" t="s">
        <v>3890</v>
      </c>
      <c r="B2467" s="4"/>
      <c r="C2467" s="4"/>
      <c r="D2467" s="4"/>
      <c r="E2467" s="5"/>
    </row>
    <row r="2468" ht="15.75" hidden="1" customHeight="1">
      <c r="A2468" s="8"/>
      <c r="B2468" s="9"/>
      <c r="C2468" s="9"/>
      <c r="D2468" s="9"/>
      <c r="E2468" s="10"/>
    </row>
    <row r="2469" ht="15.75" hidden="1" customHeight="1">
      <c r="A2469" s="3" t="s">
        <v>3061</v>
      </c>
      <c r="B2469" s="4"/>
      <c r="C2469" s="4"/>
      <c r="D2469" s="4"/>
      <c r="E2469" s="5"/>
    </row>
    <row r="2470" ht="15.75" hidden="1" customHeight="1">
      <c r="A2470" s="8"/>
      <c r="B2470" s="9"/>
      <c r="C2470" s="9"/>
      <c r="D2470" s="9"/>
      <c r="E2470" s="10"/>
    </row>
    <row r="2471" ht="15.75" hidden="1" customHeight="1">
      <c r="A2471" s="11">
        <v>46041.0</v>
      </c>
      <c r="B2471" s="4"/>
      <c r="C2471" s="12" t="s">
        <v>3062</v>
      </c>
      <c r="D2471" s="13">
        <v>46047.0</v>
      </c>
      <c r="E2471" s="5"/>
    </row>
    <row r="2472" ht="15.75" hidden="1" customHeight="1">
      <c r="A2472" s="8"/>
      <c r="B2472" s="9"/>
      <c r="C2472" s="14"/>
      <c r="D2472" s="9"/>
      <c r="E2472" s="10"/>
    </row>
    <row r="2473" ht="15.75" hidden="1" customHeight="1">
      <c r="A2473" s="44" t="s">
        <v>3898</v>
      </c>
      <c r="B2473" s="5"/>
      <c r="C2473" s="14"/>
      <c r="D2473" s="45" t="s">
        <v>3899</v>
      </c>
      <c r="E2473" s="5"/>
    </row>
    <row r="2474" ht="15.75" hidden="1" customHeight="1">
      <c r="A2474" s="8"/>
      <c r="B2474" s="10"/>
      <c r="C2474" s="14"/>
      <c r="D2474" s="9"/>
      <c r="E2474" s="10"/>
    </row>
    <row r="2475" ht="15.75" hidden="1" customHeight="1">
      <c r="A2475" s="17" t="s">
        <v>3063</v>
      </c>
      <c r="B2475" s="4"/>
      <c r="C2475" s="4"/>
      <c r="D2475" s="4"/>
      <c r="E2475" s="5"/>
    </row>
    <row r="2476" ht="15.75" hidden="1" customHeight="1">
      <c r="A2476" s="18" t="s">
        <v>3064</v>
      </c>
      <c r="B2476" s="19" t="s">
        <v>3065</v>
      </c>
      <c r="C2476" s="20" t="s">
        <v>3066</v>
      </c>
      <c r="D2476" s="19" t="s">
        <v>3067</v>
      </c>
      <c r="E2476" s="21" t="s">
        <v>13</v>
      </c>
    </row>
    <row r="2477" ht="15.75" hidden="1" customHeight="1">
      <c r="A2477" s="22" t="s">
        <v>3068</v>
      </c>
      <c r="B2477" s="23">
        <v>26483.0</v>
      </c>
      <c r="C2477" s="24">
        <v>26485.0</v>
      </c>
      <c r="D2477" s="25">
        <v>2.0</v>
      </c>
      <c r="E2477" s="26"/>
    </row>
    <row r="2478" ht="15.75" hidden="1" customHeight="1">
      <c r="A2478" s="22" t="s">
        <v>3069</v>
      </c>
      <c r="B2478" s="23">
        <v>14014.0</v>
      </c>
      <c r="C2478" s="24">
        <v>14014.0</v>
      </c>
      <c r="D2478" s="25">
        <v>0.0</v>
      </c>
      <c r="E2478" s="33"/>
    </row>
    <row r="2479" ht="15.75" hidden="1" customHeight="1">
      <c r="A2479" s="22" t="s">
        <v>3070</v>
      </c>
      <c r="B2479" s="23">
        <v>880.0</v>
      </c>
      <c r="C2479" s="24">
        <v>880.0</v>
      </c>
      <c r="D2479" s="25">
        <v>0.0</v>
      </c>
      <c r="E2479" s="33"/>
    </row>
    <row r="2480" ht="15.75" hidden="1" customHeight="1">
      <c r="A2480" s="22" t="s">
        <v>3072</v>
      </c>
      <c r="B2480" s="23">
        <v>1000.0</v>
      </c>
      <c r="C2480" s="24">
        <v>1000.0</v>
      </c>
      <c r="D2480" s="25">
        <v>0.0</v>
      </c>
      <c r="E2480" s="33"/>
    </row>
    <row r="2481" ht="15.75" hidden="1" customHeight="1">
      <c r="A2481" s="27" t="s">
        <v>3074</v>
      </c>
      <c r="B2481" s="23">
        <v>520.0</v>
      </c>
      <c r="C2481" s="24"/>
      <c r="D2481" s="25">
        <v>-520.0</v>
      </c>
      <c r="E2481" s="33"/>
    </row>
    <row r="2482" ht="15.75" hidden="1" customHeight="1">
      <c r="A2482" s="27" t="s">
        <v>3075</v>
      </c>
      <c r="B2482" s="23">
        <v>0.0</v>
      </c>
      <c r="C2482" s="24"/>
      <c r="D2482" s="25">
        <v>0.0</v>
      </c>
      <c r="E2482" s="33"/>
    </row>
    <row r="2483" ht="15.75" hidden="1" customHeight="1">
      <c r="A2483" s="27" t="s">
        <v>3077</v>
      </c>
      <c r="B2483" s="23">
        <v>1699.0</v>
      </c>
      <c r="C2483" s="24">
        <v>1699.0</v>
      </c>
      <c r="D2483" s="25">
        <v>0.0</v>
      </c>
      <c r="E2483" s="26" t="s">
        <v>7315</v>
      </c>
    </row>
    <row r="2484" ht="15.75" hidden="1" customHeight="1">
      <c r="A2484" s="27" t="s">
        <v>3078</v>
      </c>
      <c r="B2484" s="23">
        <v>3480.0</v>
      </c>
      <c r="C2484" s="24">
        <v>4000.0</v>
      </c>
      <c r="D2484" s="25">
        <v>520.0</v>
      </c>
      <c r="E2484" s="33"/>
    </row>
    <row r="2485" ht="15.75" hidden="1" customHeight="1">
      <c r="A2485" s="28" t="s">
        <v>3079</v>
      </c>
      <c r="B2485" s="23">
        <v>126326.74999999997</v>
      </c>
      <c r="C2485" s="23">
        <v>126326.75000000029</v>
      </c>
      <c r="D2485" s="25">
        <v>3.2014213502407074E-10</v>
      </c>
      <c r="E2485" s="33"/>
    </row>
    <row r="2486" ht="15.75" hidden="1" customHeight="1">
      <c r="A2486" s="28" t="s">
        <v>3080</v>
      </c>
      <c r="B2486" s="23">
        <v>29070.0</v>
      </c>
      <c r="C2486" s="7">
        <v>29070.0</v>
      </c>
      <c r="D2486" s="25">
        <v>0.0</v>
      </c>
      <c r="E2486" s="33"/>
    </row>
    <row r="2487" ht="15.75" hidden="1" customHeight="1">
      <c r="A2487" s="28" t="s">
        <v>3081</v>
      </c>
      <c r="B2487" s="23">
        <v>78719.0</v>
      </c>
      <c r="C2487" s="7">
        <v>78719.0</v>
      </c>
      <c r="D2487" s="25">
        <v>0.0</v>
      </c>
      <c r="E2487" s="33"/>
    </row>
    <row r="2488" ht="15.75" hidden="1" customHeight="1">
      <c r="A2488" s="28" t="s">
        <v>3082</v>
      </c>
      <c r="B2488" s="23">
        <v>55009.5</v>
      </c>
      <c r="C2488" s="7">
        <v>55009.5</v>
      </c>
      <c r="D2488" s="25">
        <v>0.0</v>
      </c>
      <c r="E2488" s="33"/>
    </row>
    <row r="2489" ht="15.75" hidden="1" customHeight="1">
      <c r="A2489" s="28" t="s">
        <v>3084</v>
      </c>
      <c r="B2489" s="23">
        <v>0.0</v>
      </c>
      <c r="C2489" s="7">
        <v>0.0</v>
      </c>
      <c r="D2489" s="25">
        <v>0.0</v>
      </c>
      <c r="E2489" s="33"/>
    </row>
    <row r="2490" ht="15.75" hidden="1" customHeight="1">
      <c r="A2490" s="28" t="s">
        <v>3085</v>
      </c>
      <c r="B2490" s="23">
        <v>10243.0</v>
      </c>
      <c r="C2490" s="7">
        <v>8992.0</v>
      </c>
      <c r="D2490" s="25">
        <v>-1251.0</v>
      </c>
      <c r="E2490" s="33"/>
    </row>
    <row r="2491" ht="15.75" hidden="1" customHeight="1">
      <c r="A2491" s="29" t="s">
        <v>3086</v>
      </c>
      <c r="B2491" s="23">
        <v>337201.25</v>
      </c>
      <c r="C2491" s="7">
        <v>335950.24999999953</v>
      </c>
      <c r="D2491" s="25">
        <v>-1251.0000000004657</v>
      </c>
      <c r="E2491" s="33"/>
    </row>
    <row r="2492" ht="15.75" hidden="1" customHeight="1">
      <c r="A2492" s="30" t="s">
        <v>3087</v>
      </c>
      <c r="B2492" s="34">
        <v>0.0</v>
      </c>
      <c r="C2492" s="35">
        <v>1253.0000000007567</v>
      </c>
      <c r="D2492" s="49">
        <v>1253.0000000007567</v>
      </c>
      <c r="E2492" s="37"/>
    </row>
    <row r="2493" ht="15.75" hidden="1" customHeight="1">
      <c r="A2493" s="7"/>
      <c r="B2493" s="46"/>
      <c r="C2493" s="50"/>
      <c r="D2493" s="47"/>
      <c r="E2493" s="51"/>
    </row>
    <row r="2494" ht="15.75" hidden="1" customHeight="1">
      <c r="A2494" s="7"/>
      <c r="B2494" s="46"/>
      <c r="C2494" s="50"/>
      <c r="D2494" s="47"/>
      <c r="E2494" s="51"/>
    </row>
    <row r="2495" ht="15.75" hidden="1" customHeight="1">
      <c r="A2495" s="3" t="s">
        <v>3890</v>
      </c>
      <c r="B2495" s="4"/>
      <c r="C2495" s="4"/>
      <c r="D2495" s="4"/>
      <c r="E2495" s="5"/>
    </row>
    <row r="2496" ht="15.75" hidden="1" customHeight="1">
      <c r="A2496" s="8"/>
      <c r="B2496" s="9"/>
      <c r="C2496" s="9"/>
      <c r="D2496" s="9"/>
      <c r="E2496" s="10"/>
    </row>
    <row r="2497" ht="15.75" hidden="1" customHeight="1">
      <c r="A2497" s="3" t="s">
        <v>3061</v>
      </c>
      <c r="B2497" s="4"/>
      <c r="C2497" s="4"/>
      <c r="D2497" s="4"/>
      <c r="E2497" s="5"/>
    </row>
    <row r="2498" ht="15.75" hidden="1" customHeight="1">
      <c r="A2498" s="8"/>
      <c r="B2498" s="9"/>
      <c r="C2498" s="9"/>
      <c r="D2498" s="9"/>
      <c r="E2498" s="10"/>
    </row>
    <row r="2499" ht="15.75" hidden="1" customHeight="1">
      <c r="A2499" s="11">
        <v>46048.0</v>
      </c>
      <c r="B2499" s="4"/>
      <c r="C2499" s="12" t="s">
        <v>3062</v>
      </c>
      <c r="D2499" s="13">
        <v>46053.0</v>
      </c>
      <c r="E2499" s="5"/>
    </row>
    <row r="2500" ht="15.75" hidden="1" customHeight="1">
      <c r="A2500" s="8"/>
      <c r="B2500" s="9"/>
      <c r="C2500" s="14"/>
      <c r="D2500" s="9"/>
      <c r="E2500" s="10"/>
    </row>
    <row r="2501" ht="15.75" hidden="1" customHeight="1">
      <c r="A2501" s="44" t="s">
        <v>3898</v>
      </c>
      <c r="B2501" s="5"/>
      <c r="C2501" s="14"/>
      <c r="D2501" s="45" t="s">
        <v>3907</v>
      </c>
      <c r="E2501" s="5"/>
    </row>
    <row r="2502" ht="15.75" hidden="1" customHeight="1">
      <c r="A2502" s="8"/>
      <c r="B2502" s="10"/>
      <c r="C2502" s="14"/>
      <c r="D2502" s="9"/>
      <c r="E2502" s="10"/>
    </row>
    <row r="2503" ht="15.75" hidden="1" customHeight="1">
      <c r="A2503" s="17" t="s">
        <v>3063</v>
      </c>
      <c r="B2503" s="4"/>
      <c r="C2503" s="4"/>
      <c r="D2503" s="4"/>
      <c r="E2503" s="5"/>
    </row>
    <row r="2504" ht="15.75" hidden="1" customHeight="1">
      <c r="A2504" s="18" t="s">
        <v>3064</v>
      </c>
      <c r="B2504" s="19" t="s">
        <v>3065</v>
      </c>
      <c r="C2504" s="20" t="s">
        <v>3066</v>
      </c>
      <c r="D2504" s="19" t="s">
        <v>3067</v>
      </c>
      <c r="E2504" s="21" t="s">
        <v>13</v>
      </c>
    </row>
    <row r="2505" ht="15.75" hidden="1" customHeight="1">
      <c r="A2505" s="22" t="s">
        <v>3068</v>
      </c>
      <c r="B2505" s="23">
        <v>15668.0</v>
      </c>
      <c r="C2505" s="24">
        <v>15668.0</v>
      </c>
      <c r="D2505" s="25">
        <v>0.0</v>
      </c>
      <c r="E2505" s="26"/>
    </row>
    <row r="2506" ht="15.75" hidden="1" customHeight="1">
      <c r="A2506" s="22" t="s">
        <v>3069</v>
      </c>
      <c r="B2506" s="23">
        <v>10943.0</v>
      </c>
      <c r="C2506" s="24">
        <v>10943.0</v>
      </c>
      <c r="D2506" s="25">
        <v>0.0</v>
      </c>
      <c r="E2506" s="33"/>
    </row>
    <row r="2507" ht="15.75" hidden="1" customHeight="1">
      <c r="A2507" s="22" t="s">
        <v>3070</v>
      </c>
      <c r="B2507" s="23">
        <v>0.0</v>
      </c>
      <c r="C2507" s="24"/>
      <c r="D2507" s="25">
        <v>0.0</v>
      </c>
      <c r="E2507" s="33"/>
    </row>
    <row r="2508" ht="15.75" hidden="1" customHeight="1">
      <c r="A2508" s="22" t="s">
        <v>3072</v>
      </c>
      <c r="B2508" s="23">
        <v>0.0</v>
      </c>
      <c r="C2508" s="24"/>
      <c r="D2508" s="25">
        <v>0.0</v>
      </c>
      <c r="E2508" s="33"/>
    </row>
    <row r="2509" ht="15.75" hidden="1" customHeight="1">
      <c r="A2509" s="27" t="s">
        <v>3074</v>
      </c>
      <c r="B2509" s="23">
        <v>0.0</v>
      </c>
      <c r="C2509" s="24"/>
      <c r="D2509" s="25">
        <v>0.0</v>
      </c>
      <c r="E2509" s="33"/>
    </row>
    <row r="2510" ht="15.75" hidden="1" customHeight="1">
      <c r="A2510" s="27" t="s">
        <v>3075</v>
      </c>
      <c r="B2510" s="23">
        <v>0.0</v>
      </c>
      <c r="C2510" s="24"/>
      <c r="D2510" s="25">
        <v>0.0</v>
      </c>
      <c r="E2510" s="33"/>
    </row>
    <row r="2511" ht="15.75" hidden="1" customHeight="1">
      <c r="A2511" s="27" t="s">
        <v>3077</v>
      </c>
      <c r="B2511" s="23">
        <v>5601.0</v>
      </c>
      <c r="C2511" s="24">
        <v>5601.0</v>
      </c>
      <c r="D2511" s="25">
        <v>0.0</v>
      </c>
      <c r="E2511" s="26" t="s">
        <v>7316</v>
      </c>
    </row>
    <row r="2512" ht="15.75" hidden="1" customHeight="1">
      <c r="A2512" s="27" t="s">
        <v>3078</v>
      </c>
      <c r="B2512" s="23">
        <v>4200.0</v>
      </c>
      <c r="C2512" s="24">
        <v>4200.0</v>
      </c>
      <c r="D2512" s="25">
        <v>0.0</v>
      </c>
      <c r="E2512" s="33"/>
    </row>
    <row r="2513" ht="15.75" hidden="1" customHeight="1">
      <c r="A2513" s="28" t="s">
        <v>3079</v>
      </c>
      <c r="B2513" s="23">
        <v>104216.24</v>
      </c>
      <c r="C2513" s="23">
        <v>104216.24000000014</v>
      </c>
      <c r="D2513" s="25">
        <v>1.3096723705530167E-10</v>
      </c>
      <c r="E2513" s="33"/>
    </row>
    <row r="2514" ht="15.75" hidden="1" customHeight="1">
      <c r="A2514" s="28" t="s">
        <v>3080</v>
      </c>
      <c r="B2514" s="23">
        <v>34965.0</v>
      </c>
      <c r="C2514" s="7">
        <v>34965.0</v>
      </c>
      <c r="D2514" s="25">
        <v>0.0</v>
      </c>
      <c r="E2514" s="33"/>
    </row>
    <row r="2515" ht="15.75" hidden="1" customHeight="1">
      <c r="A2515" s="28" t="s">
        <v>3081</v>
      </c>
      <c r="B2515" s="23">
        <v>58048.0</v>
      </c>
      <c r="C2515" s="7">
        <v>58048.0</v>
      </c>
      <c r="D2515" s="25">
        <v>0.0</v>
      </c>
      <c r="E2515" s="33"/>
    </row>
    <row r="2516" ht="15.75" hidden="1" customHeight="1">
      <c r="A2516" s="28" t="s">
        <v>3082</v>
      </c>
      <c r="B2516" s="23">
        <v>47618.1</v>
      </c>
      <c r="C2516" s="7">
        <v>47618.1</v>
      </c>
      <c r="D2516" s="25">
        <v>0.0</v>
      </c>
      <c r="E2516" s="33"/>
    </row>
    <row r="2517" ht="15.75" hidden="1" customHeight="1">
      <c r="A2517" s="28" t="s">
        <v>3084</v>
      </c>
      <c r="B2517" s="23">
        <v>0.0</v>
      </c>
      <c r="C2517" s="7">
        <v>0.0</v>
      </c>
      <c r="D2517" s="25">
        <v>0.0</v>
      </c>
      <c r="E2517" s="33"/>
    </row>
    <row r="2518" ht="15.75" hidden="1" customHeight="1">
      <c r="A2518" s="28" t="s">
        <v>3085</v>
      </c>
      <c r="B2518" s="23">
        <v>7843.0</v>
      </c>
      <c r="C2518" s="7">
        <v>7843.0</v>
      </c>
      <c r="D2518" s="25">
        <v>0.0</v>
      </c>
      <c r="E2518" s="33"/>
    </row>
    <row r="2519" ht="15.75" hidden="1" customHeight="1">
      <c r="A2519" s="29" t="s">
        <v>3086</v>
      </c>
      <c r="B2519" s="23">
        <v>281259.3400000001</v>
      </c>
      <c r="C2519" s="7">
        <v>281259.33999999927</v>
      </c>
      <c r="D2519" s="25">
        <v>-8.149072527885437E-10</v>
      </c>
      <c r="E2519" s="33"/>
    </row>
    <row r="2520" ht="15.75" hidden="1" customHeight="1">
      <c r="A2520" s="30" t="s">
        <v>3087</v>
      </c>
      <c r="B2520" s="34">
        <v>-4.729372449219227E-11</v>
      </c>
      <c r="C2520" s="35">
        <v>8.731149137020111E-10</v>
      </c>
      <c r="D2520" s="49">
        <v>9.204086381942034E-10</v>
      </c>
      <c r="E2520" s="37"/>
    </row>
    <row r="2521" ht="15.75" hidden="1" customHeight="1">
      <c r="A2521" s="7"/>
      <c r="B2521" s="46"/>
      <c r="C2521" s="50"/>
      <c r="D2521" s="47"/>
      <c r="E2521" s="51"/>
    </row>
    <row r="2522" ht="15.75" hidden="1" customHeight="1">
      <c r="A2522" s="7"/>
      <c r="B2522" s="46"/>
      <c r="C2522" s="50"/>
      <c r="D2522" s="47"/>
      <c r="E2522" s="51"/>
    </row>
    <row r="2523" ht="15.75" hidden="1" customHeight="1">
      <c r="A2523" s="3" t="s">
        <v>3890</v>
      </c>
      <c r="B2523" s="4"/>
      <c r="C2523" s="4"/>
      <c r="D2523" s="4"/>
      <c r="E2523" s="5"/>
    </row>
    <row r="2524" ht="15.75" hidden="1" customHeight="1">
      <c r="A2524" s="8"/>
      <c r="B2524" s="9"/>
      <c r="C2524" s="9"/>
      <c r="D2524" s="9"/>
      <c r="E2524" s="10"/>
    </row>
    <row r="2525" ht="15.75" hidden="1" customHeight="1">
      <c r="A2525" s="3" t="s">
        <v>3061</v>
      </c>
      <c r="B2525" s="4"/>
      <c r="C2525" s="4"/>
      <c r="D2525" s="4"/>
      <c r="E2525" s="5"/>
    </row>
    <row r="2526" ht="15.75" hidden="1" customHeight="1">
      <c r="A2526" s="8"/>
      <c r="B2526" s="9"/>
      <c r="C2526" s="9"/>
      <c r="D2526" s="9"/>
      <c r="E2526" s="10"/>
    </row>
    <row r="2527" ht="15.75" hidden="1" customHeight="1">
      <c r="A2527" s="11">
        <v>46054.0</v>
      </c>
      <c r="B2527" s="4"/>
      <c r="C2527" s="12" t="s">
        <v>3062</v>
      </c>
      <c r="D2527" s="13">
        <v>46054.0</v>
      </c>
      <c r="E2527" s="5"/>
    </row>
    <row r="2528" ht="15.75" hidden="1" customHeight="1">
      <c r="A2528" s="8"/>
      <c r="B2528" s="9"/>
      <c r="C2528" s="14"/>
      <c r="D2528" s="9"/>
      <c r="E2528" s="10"/>
    </row>
    <row r="2529" ht="15.75" hidden="1" customHeight="1">
      <c r="A2529" s="44" t="s">
        <v>3899</v>
      </c>
      <c r="B2529" s="5"/>
      <c r="C2529" s="14"/>
      <c r="D2529" s="45" t="s">
        <v>3899</v>
      </c>
      <c r="E2529" s="5"/>
    </row>
    <row r="2530" ht="15.75" hidden="1" customHeight="1">
      <c r="A2530" s="8"/>
      <c r="B2530" s="10"/>
      <c r="C2530" s="14"/>
      <c r="D2530" s="9"/>
      <c r="E2530" s="10"/>
    </row>
    <row r="2531" ht="15.75" hidden="1" customHeight="1">
      <c r="A2531" s="17" t="s">
        <v>3063</v>
      </c>
      <c r="B2531" s="4"/>
      <c r="C2531" s="4"/>
      <c r="D2531" s="4"/>
      <c r="E2531" s="5"/>
    </row>
    <row r="2532" ht="15.75" hidden="1" customHeight="1">
      <c r="A2532" s="18" t="s">
        <v>3064</v>
      </c>
      <c r="B2532" s="19" t="s">
        <v>3065</v>
      </c>
      <c r="C2532" s="20" t="s">
        <v>3066</v>
      </c>
      <c r="D2532" s="19" t="s">
        <v>3067</v>
      </c>
      <c r="E2532" s="21" t="s">
        <v>13</v>
      </c>
    </row>
    <row r="2533" ht="15.75" hidden="1" customHeight="1">
      <c r="A2533" s="22" t="s">
        <v>3068</v>
      </c>
      <c r="B2533" s="23">
        <v>3295.0</v>
      </c>
      <c r="C2533" s="24">
        <v>3295.0</v>
      </c>
      <c r="D2533" s="25">
        <v>0.0</v>
      </c>
      <c r="E2533" s="26"/>
    </row>
    <row r="2534" ht="15.75" hidden="1" customHeight="1">
      <c r="A2534" s="22" t="s">
        <v>3069</v>
      </c>
      <c r="B2534" s="23">
        <v>3379.0</v>
      </c>
      <c r="C2534" s="24">
        <v>3379.0</v>
      </c>
      <c r="D2534" s="25">
        <v>0.0</v>
      </c>
      <c r="E2534" s="33"/>
    </row>
    <row r="2535" ht="15.75" hidden="1" customHeight="1">
      <c r="A2535" s="22" t="s">
        <v>3070</v>
      </c>
      <c r="B2535" s="23">
        <v>0.0</v>
      </c>
      <c r="C2535" s="24"/>
      <c r="D2535" s="25">
        <v>0.0</v>
      </c>
      <c r="E2535" s="33"/>
    </row>
    <row r="2536" ht="15.75" hidden="1" customHeight="1">
      <c r="A2536" s="22" t="s">
        <v>3072</v>
      </c>
      <c r="B2536" s="23">
        <v>500.0</v>
      </c>
      <c r="C2536" s="24">
        <v>500.0</v>
      </c>
      <c r="D2536" s="25">
        <v>0.0</v>
      </c>
      <c r="E2536" s="33"/>
    </row>
    <row r="2537" ht="15.75" hidden="1" customHeight="1">
      <c r="A2537" s="27" t="s">
        <v>3074</v>
      </c>
      <c r="B2537" s="23">
        <v>0.0</v>
      </c>
      <c r="C2537" s="24"/>
      <c r="D2537" s="25">
        <v>0.0</v>
      </c>
      <c r="E2537" s="33"/>
    </row>
    <row r="2538" ht="15.75" hidden="1" customHeight="1">
      <c r="A2538" s="27" t="s">
        <v>3075</v>
      </c>
      <c r="B2538" s="23">
        <v>0.0</v>
      </c>
      <c r="C2538" s="24"/>
      <c r="D2538" s="25">
        <v>0.0</v>
      </c>
      <c r="E2538" s="33"/>
    </row>
    <row r="2539" ht="15.75" hidden="1" customHeight="1">
      <c r="A2539" s="27" t="s">
        <v>3077</v>
      </c>
      <c r="B2539" s="23">
        <v>0.0</v>
      </c>
      <c r="C2539" s="24"/>
      <c r="D2539" s="25">
        <v>0.0</v>
      </c>
      <c r="E2539" s="26"/>
    </row>
    <row r="2540" ht="15.75" hidden="1" customHeight="1">
      <c r="A2540" s="27" t="s">
        <v>3078</v>
      </c>
      <c r="B2540" s="23">
        <v>160.0</v>
      </c>
      <c r="C2540" s="24">
        <v>160.0</v>
      </c>
      <c r="D2540" s="25">
        <v>0.0</v>
      </c>
      <c r="E2540" s="33"/>
    </row>
    <row r="2541" ht="15.75" hidden="1" customHeight="1">
      <c r="A2541" s="28" t="s">
        <v>3079</v>
      </c>
      <c r="B2541" s="23">
        <v>21120.889999999996</v>
      </c>
      <c r="C2541" s="23">
        <v>21120.889999999996</v>
      </c>
      <c r="D2541" s="25">
        <v>0.0</v>
      </c>
      <c r="E2541" s="33"/>
    </row>
    <row r="2542" ht="15.75" hidden="1" customHeight="1">
      <c r="A2542" s="28" t="s">
        <v>3080</v>
      </c>
      <c r="B2542" s="23">
        <v>4762.0</v>
      </c>
      <c r="C2542" s="7">
        <v>4762.0</v>
      </c>
      <c r="D2542" s="25">
        <v>0.0</v>
      </c>
      <c r="E2542" s="33"/>
    </row>
    <row r="2543" ht="15.75" hidden="1" customHeight="1">
      <c r="A2543" s="28" t="s">
        <v>3081</v>
      </c>
      <c r="B2543" s="23">
        <v>9220.0</v>
      </c>
      <c r="C2543" s="7">
        <v>9220.0</v>
      </c>
      <c r="D2543" s="25">
        <v>0.0</v>
      </c>
      <c r="E2543" s="33"/>
    </row>
    <row r="2544" ht="15.75" hidden="1" customHeight="1">
      <c r="A2544" s="28" t="s">
        <v>3082</v>
      </c>
      <c r="B2544" s="23">
        <v>6856.0</v>
      </c>
      <c r="C2544" s="7">
        <v>6856.0</v>
      </c>
      <c r="D2544" s="25">
        <v>0.0</v>
      </c>
      <c r="E2544" s="33"/>
    </row>
    <row r="2545" ht="15.75" hidden="1" customHeight="1">
      <c r="A2545" s="28" t="s">
        <v>3084</v>
      </c>
      <c r="B2545" s="23">
        <v>0.0</v>
      </c>
      <c r="C2545" s="7">
        <v>0.0</v>
      </c>
      <c r="D2545" s="25">
        <v>0.0</v>
      </c>
      <c r="E2545" s="33"/>
    </row>
    <row r="2546" ht="15.75" hidden="1" customHeight="1">
      <c r="A2546" s="28" t="s">
        <v>3085</v>
      </c>
      <c r="B2546" s="23">
        <v>1558.0</v>
      </c>
      <c r="C2546" s="7">
        <v>1558.0</v>
      </c>
      <c r="D2546" s="25">
        <v>0.0</v>
      </c>
      <c r="E2546" s="33"/>
    </row>
    <row r="2547" ht="15.75" hidden="1" customHeight="1">
      <c r="A2547" s="29" t="s">
        <v>3086</v>
      </c>
      <c r="B2547" s="23">
        <v>49292.89000000001</v>
      </c>
      <c r="C2547" s="7">
        <v>49292.89000000001</v>
      </c>
      <c r="D2547" s="25">
        <v>0.0</v>
      </c>
      <c r="E2547" s="33"/>
    </row>
    <row r="2548" ht="15.75" hidden="1" customHeight="1">
      <c r="A2548" s="30" t="s">
        <v>3087</v>
      </c>
      <c r="B2548" s="34">
        <v>-7.275957614183426E-12</v>
      </c>
      <c r="C2548" s="35">
        <v>-7.275957614183426E-12</v>
      </c>
      <c r="D2548" s="49">
        <v>0.0</v>
      </c>
      <c r="E2548" s="37"/>
    </row>
    <row r="2549" ht="15.75" hidden="1" customHeight="1">
      <c r="A2549" s="7"/>
      <c r="B2549" s="46"/>
      <c r="C2549" s="50"/>
      <c r="D2549" s="47"/>
      <c r="E2549" s="51"/>
    </row>
    <row r="2550" ht="15.75" hidden="1" customHeight="1">
      <c r="A2550" s="7"/>
      <c r="B2550" s="46"/>
      <c r="C2550" s="50"/>
      <c r="D2550" s="47"/>
      <c r="E2550" s="51"/>
    </row>
    <row r="2551" ht="15.75" hidden="1" customHeight="1">
      <c r="A2551" s="3" t="s">
        <v>3890</v>
      </c>
      <c r="B2551" s="4"/>
      <c r="C2551" s="4"/>
      <c r="D2551" s="4"/>
      <c r="E2551" s="5"/>
    </row>
    <row r="2552" ht="15.75" hidden="1" customHeight="1">
      <c r="A2552" s="8"/>
      <c r="B2552" s="9"/>
      <c r="C2552" s="9"/>
      <c r="D2552" s="9"/>
      <c r="E2552" s="10"/>
    </row>
    <row r="2553" ht="15.75" hidden="1" customHeight="1">
      <c r="A2553" s="3" t="s">
        <v>3061</v>
      </c>
      <c r="B2553" s="4"/>
      <c r="C2553" s="4"/>
      <c r="D2553" s="4"/>
      <c r="E2553" s="5"/>
    </row>
    <row r="2554" ht="15.75" hidden="1" customHeight="1">
      <c r="A2554" s="8"/>
      <c r="B2554" s="9"/>
      <c r="C2554" s="9"/>
      <c r="D2554" s="9"/>
      <c r="E2554" s="10"/>
    </row>
    <row r="2555" ht="15.75" hidden="1" customHeight="1">
      <c r="A2555" s="11">
        <v>46055.0</v>
      </c>
      <c r="B2555" s="4"/>
      <c r="C2555" s="12" t="s">
        <v>3062</v>
      </c>
      <c r="D2555" s="13">
        <v>46061.0</v>
      </c>
      <c r="E2555" s="5"/>
    </row>
    <row r="2556" ht="15.75" hidden="1" customHeight="1">
      <c r="A2556" s="8"/>
      <c r="B2556" s="9"/>
      <c r="C2556" s="14"/>
      <c r="D2556" s="9"/>
      <c r="E2556" s="10"/>
    </row>
    <row r="2557" ht="15.75" hidden="1" customHeight="1">
      <c r="A2557" s="44" t="s">
        <v>3898</v>
      </c>
      <c r="B2557" s="5"/>
      <c r="C2557" s="14"/>
      <c r="D2557" s="45" t="s">
        <v>3899</v>
      </c>
      <c r="E2557" s="5"/>
    </row>
    <row r="2558" ht="15.75" hidden="1" customHeight="1">
      <c r="A2558" s="8"/>
      <c r="B2558" s="10"/>
      <c r="C2558" s="14"/>
      <c r="D2558" s="9"/>
      <c r="E2558" s="10"/>
    </row>
    <row r="2559" ht="15.75" hidden="1" customHeight="1">
      <c r="A2559" s="17" t="s">
        <v>3063</v>
      </c>
      <c r="B2559" s="4"/>
      <c r="C2559" s="4"/>
      <c r="D2559" s="4"/>
      <c r="E2559" s="5"/>
    </row>
    <row r="2560" ht="15.75" hidden="1" customHeight="1">
      <c r="A2560" s="18" t="s">
        <v>3064</v>
      </c>
      <c r="B2560" s="19" t="s">
        <v>3065</v>
      </c>
      <c r="C2560" s="20" t="s">
        <v>3066</v>
      </c>
      <c r="D2560" s="19" t="s">
        <v>3067</v>
      </c>
      <c r="E2560" s="21" t="s">
        <v>13</v>
      </c>
    </row>
    <row r="2561" ht="15.75" hidden="1" customHeight="1">
      <c r="A2561" s="22" t="s">
        <v>3068</v>
      </c>
      <c r="B2561" s="23">
        <v>25902.0</v>
      </c>
      <c r="C2561" s="24">
        <v>25902.0</v>
      </c>
      <c r="D2561" s="25">
        <v>0.0</v>
      </c>
      <c r="E2561" s="26"/>
    </row>
    <row r="2562" ht="15.75" hidden="1" customHeight="1">
      <c r="A2562" s="22" t="s">
        <v>3069</v>
      </c>
      <c r="B2562" s="23">
        <v>11064.0</v>
      </c>
      <c r="C2562" s="24">
        <v>11064.0</v>
      </c>
      <c r="D2562" s="25">
        <v>0.0</v>
      </c>
      <c r="E2562" s="33"/>
    </row>
    <row r="2563" ht="15.75" hidden="1" customHeight="1">
      <c r="A2563" s="22" t="s">
        <v>3070</v>
      </c>
      <c r="B2563" s="23">
        <v>0.0</v>
      </c>
      <c r="C2563" s="24"/>
      <c r="D2563" s="25">
        <v>0.0</v>
      </c>
      <c r="E2563" s="33"/>
    </row>
    <row r="2564" ht="15.75" hidden="1" customHeight="1">
      <c r="A2564" s="22" t="s">
        <v>3072</v>
      </c>
      <c r="B2564" s="23">
        <v>501.0</v>
      </c>
      <c r="C2564" s="24">
        <v>501.0</v>
      </c>
      <c r="D2564" s="25">
        <v>0.0</v>
      </c>
      <c r="E2564" s="33"/>
    </row>
    <row r="2565" ht="15.75" hidden="1" customHeight="1">
      <c r="A2565" s="27" t="s">
        <v>3074</v>
      </c>
      <c r="B2565" s="23">
        <v>0.0</v>
      </c>
      <c r="C2565" s="24"/>
      <c r="D2565" s="25">
        <v>0.0</v>
      </c>
      <c r="E2565" s="33"/>
    </row>
    <row r="2566" ht="15.75" hidden="1" customHeight="1">
      <c r="A2566" s="27" t="s">
        <v>3075</v>
      </c>
      <c r="B2566" s="23">
        <v>0.0</v>
      </c>
      <c r="C2566" s="24"/>
      <c r="D2566" s="25">
        <v>0.0</v>
      </c>
      <c r="E2566" s="33"/>
    </row>
    <row r="2567" ht="15.75" hidden="1" customHeight="1">
      <c r="A2567" s="27" t="s">
        <v>3077</v>
      </c>
      <c r="B2567" s="23">
        <v>2763.0</v>
      </c>
      <c r="C2567" s="24">
        <v>2763.0</v>
      </c>
      <c r="D2567" s="25">
        <v>0.0</v>
      </c>
      <c r="E2567" s="26" t="s">
        <v>7317</v>
      </c>
    </row>
    <row r="2568" ht="15.75" hidden="1" customHeight="1">
      <c r="A2568" s="27" t="s">
        <v>3078</v>
      </c>
      <c r="B2568" s="23">
        <v>4280.0</v>
      </c>
      <c r="C2568" s="24">
        <v>4200.0</v>
      </c>
      <c r="D2568" s="25">
        <v>-80.0</v>
      </c>
      <c r="E2568" s="33"/>
    </row>
    <row r="2569" ht="15.75" hidden="1" customHeight="1">
      <c r="A2569" s="28" t="s">
        <v>3079</v>
      </c>
      <c r="B2569" s="23">
        <v>89584.16</v>
      </c>
      <c r="C2569" s="23">
        <v>89584.1600000001</v>
      </c>
      <c r="D2569" s="25">
        <v>1.0186340659856796E-10</v>
      </c>
      <c r="E2569" s="33"/>
    </row>
    <row r="2570" ht="15.75" hidden="1" customHeight="1">
      <c r="A2570" s="28" t="s">
        <v>3080</v>
      </c>
      <c r="B2570" s="23">
        <v>44442.0</v>
      </c>
      <c r="C2570" s="7">
        <v>44442.0</v>
      </c>
      <c r="D2570" s="25">
        <v>0.0</v>
      </c>
      <c r="E2570" s="33"/>
    </row>
    <row r="2571" ht="15.75" hidden="1" customHeight="1">
      <c r="A2571" s="28" t="s">
        <v>3081</v>
      </c>
      <c r="B2571" s="23">
        <v>66130.0</v>
      </c>
      <c r="C2571" s="7">
        <v>66130.0</v>
      </c>
      <c r="D2571" s="25">
        <v>0.0</v>
      </c>
      <c r="E2571" s="33"/>
    </row>
    <row r="2572" ht="15.75" hidden="1" customHeight="1">
      <c r="A2572" s="28" t="s">
        <v>3082</v>
      </c>
      <c r="B2572" s="23">
        <v>49294.0</v>
      </c>
      <c r="C2572" s="7">
        <v>49294.0</v>
      </c>
      <c r="D2572" s="25">
        <v>0.0</v>
      </c>
      <c r="E2572" s="33"/>
    </row>
    <row r="2573" ht="15.75" hidden="1" customHeight="1">
      <c r="A2573" s="28" t="s">
        <v>3084</v>
      </c>
      <c r="B2573" s="23">
        <v>0.0</v>
      </c>
      <c r="C2573" s="7">
        <v>0.0</v>
      </c>
      <c r="D2573" s="25">
        <v>0.0</v>
      </c>
      <c r="E2573" s="33"/>
    </row>
    <row r="2574" ht="15.75" hidden="1" customHeight="1">
      <c r="A2574" s="28" t="s">
        <v>3085</v>
      </c>
      <c r="B2574" s="23">
        <v>8050.0</v>
      </c>
      <c r="C2574" s="7">
        <v>8050.0</v>
      </c>
      <c r="D2574" s="25">
        <v>0.0</v>
      </c>
      <c r="E2574" s="33"/>
    </row>
    <row r="2575" ht="15.75" hidden="1" customHeight="1">
      <c r="A2575" s="29" t="s">
        <v>3086</v>
      </c>
      <c r="B2575" s="23">
        <v>293959.56</v>
      </c>
      <c r="C2575" s="7">
        <v>293959.5599999995</v>
      </c>
      <c r="D2575" s="25">
        <v>-5.238689482212067E-10</v>
      </c>
      <c r="E2575" s="33"/>
    </row>
    <row r="2576" ht="15.75" hidden="1" customHeight="1">
      <c r="A2576" s="30" t="s">
        <v>3087</v>
      </c>
      <c r="B2576" s="34">
        <v>0.6000000000203727</v>
      </c>
      <c r="C2576" s="35">
        <v>-79.399999999383</v>
      </c>
      <c r="D2576" s="49">
        <v>-79.99999999940337</v>
      </c>
      <c r="E2576" s="37"/>
    </row>
    <row r="2577" ht="15.75" hidden="1" customHeight="1">
      <c r="A2577" s="7"/>
      <c r="B2577" s="46"/>
      <c r="C2577" s="50"/>
      <c r="D2577" s="47"/>
      <c r="E2577" s="51"/>
    </row>
    <row r="2578" ht="15.75" hidden="1" customHeight="1">
      <c r="A2578" s="7"/>
      <c r="B2578" s="46"/>
      <c r="C2578" s="50"/>
      <c r="D2578" s="47"/>
      <c r="E2578" s="51"/>
    </row>
    <row r="2579" ht="15.75" hidden="1" customHeight="1">
      <c r="A2579" s="3" t="s">
        <v>3890</v>
      </c>
      <c r="B2579" s="4"/>
      <c r="C2579" s="4"/>
      <c r="D2579" s="4"/>
      <c r="E2579" s="5"/>
    </row>
    <row r="2580" ht="15.75" hidden="1" customHeight="1">
      <c r="A2580" s="8"/>
      <c r="B2580" s="9"/>
      <c r="C2580" s="9"/>
      <c r="D2580" s="9"/>
      <c r="E2580" s="10"/>
    </row>
    <row r="2581" ht="15.75" hidden="1" customHeight="1">
      <c r="A2581" s="3" t="s">
        <v>3061</v>
      </c>
      <c r="B2581" s="4"/>
      <c r="C2581" s="4"/>
      <c r="D2581" s="4"/>
      <c r="E2581" s="5"/>
    </row>
    <row r="2582" ht="15.75" hidden="1" customHeight="1">
      <c r="A2582" s="8"/>
      <c r="B2582" s="9"/>
      <c r="C2582" s="9"/>
      <c r="D2582" s="9"/>
      <c r="E2582" s="10"/>
    </row>
    <row r="2583" ht="15.75" hidden="1" customHeight="1">
      <c r="A2583" s="11">
        <v>46062.0</v>
      </c>
      <c r="B2583" s="4"/>
      <c r="C2583" s="12" t="s">
        <v>3062</v>
      </c>
      <c r="D2583" s="13">
        <v>46068.0</v>
      </c>
      <c r="E2583" s="5"/>
    </row>
    <row r="2584" ht="15.75" hidden="1" customHeight="1">
      <c r="A2584" s="8"/>
      <c r="B2584" s="9"/>
      <c r="C2584" s="14"/>
      <c r="D2584" s="9"/>
      <c r="E2584" s="10"/>
    </row>
    <row r="2585" ht="15.75" hidden="1" customHeight="1">
      <c r="A2585" s="44" t="s">
        <v>3898</v>
      </c>
      <c r="B2585" s="5"/>
      <c r="C2585" s="14"/>
      <c r="D2585" s="45" t="s">
        <v>3899</v>
      </c>
      <c r="E2585" s="5"/>
    </row>
    <row r="2586" ht="15.75" hidden="1" customHeight="1">
      <c r="A2586" s="8"/>
      <c r="B2586" s="10"/>
      <c r="C2586" s="14"/>
      <c r="D2586" s="9"/>
      <c r="E2586" s="10"/>
    </row>
    <row r="2587" ht="15.75" hidden="1" customHeight="1">
      <c r="A2587" s="17" t="s">
        <v>3063</v>
      </c>
      <c r="B2587" s="4"/>
      <c r="C2587" s="4"/>
      <c r="D2587" s="4"/>
      <c r="E2587" s="5"/>
    </row>
    <row r="2588" ht="15.75" hidden="1" customHeight="1">
      <c r="A2588" s="18" t="s">
        <v>3064</v>
      </c>
      <c r="B2588" s="19" t="s">
        <v>3065</v>
      </c>
      <c r="C2588" s="20" t="s">
        <v>3066</v>
      </c>
      <c r="D2588" s="19" t="s">
        <v>3067</v>
      </c>
      <c r="E2588" s="21" t="s">
        <v>13</v>
      </c>
    </row>
    <row r="2589" ht="15.75" hidden="1" customHeight="1">
      <c r="A2589" s="22" t="s">
        <v>3068</v>
      </c>
      <c r="B2589" s="23">
        <v>30982.0</v>
      </c>
      <c r="C2589" s="24">
        <v>30982.0</v>
      </c>
      <c r="D2589" s="25">
        <v>0.0</v>
      </c>
      <c r="E2589" s="26"/>
    </row>
    <row r="2590" ht="15.75" hidden="1" customHeight="1">
      <c r="A2590" s="22" t="s">
        <v>3069</v>
      </c>
      <c r="B2590" s="23">
        <v>11551.0</v>
      </c>
      <c r="C2590" s="24">
        <v>11551.0</v>
      </c>
      <c r="D2590" s="25">
        <v>0.0</v>
      </c>
      <c r="E2590" s="33"/>
    </row>
    <row r="2591" ht="15.75" hidden="1" customHeight="1">
      <c r="A2591" s="22" t="s">
        <v>3070</v>
      </c>
      <c r="B2591" s="23">
        <v>560.0</v>
      </c>
      <c r="C2591" s="24">
        <v>560.0</v>
      </c>
      <c r="D2591" s="25">
        <v>0.0</v>
      </c>
      <c r="E2591" s="33"/>
    </row>
    <row r="2592" ht="15.75" hidden="1" customHeight="1">
      <c r="A2592" s="22" t="s">
        <v>3072</v>
      </c>
      <c r="B2592" s="23">
        <v>500.0</v>
      </c>
      <c r="C2592" s="24">
        <v>500.0</v>
      </c>
      <c r="D2592" s="25">
        <v>0.0</v>
      </c>
      <c r="E2592" s="33"/>
    </row>
    <row r="2593" ht="15.75" hidden="1" customHeight="1">
      <c r="A2593" s="27" t="s">
        <v>3074</v>
      </c>
      <c r="B2593" s="23">
        <v>0.0</v>
      </c>
      <c r="C2593" s="24"/>
      <c r="D2593" s="25">
        <v>0.0</v>
      </c>
      <c r="E2593" s="33"/>
    </row>
    <row r="2594" ht="15.75" hidden="1" customHeight="1">
      <c r="A2594" s="27" t="s">
        <v>3075</v>
      </c>
      <c r="B2594" s="23">
        <v>0.0</v>
      </c>
      <c r="C2594" s="24">
        <v>244.0</v>
      </c>
      <c r="D2594" s="25">
        <v>244.0</v>
      </c>
      <c r="E2594" s="33" t="s">
        <v>7318</v>
      </c>
    </row>
    <row r="2595" ht="15.75" hidden="1" customHeight="1">
      <c r="A2595" s="27" t="s">
        <v>3077</v>
      </c>
      <c r="B2595" s="23">
        <v>4570.0</v>
      </c>
      <c r="C2595" s="24">
        <v>4326.0</v>
      </c>
      <c r="D2595" s="25">
        <v>-244.0</v>
      </c>
      <c r="E2595" s="26" t="s">
        <v>7319</v>
      </c>
    </row>
    <row r="2596" ht="15.75" hidden="1" customHeight="1">
      <c r="A2596" s="27" t="s">
        <v>3078</v>
      </c>
      <c r="B2596" s="23">
        <v>5000.0</v>
      </c>
      <c r="C2596" s="24">
        <v>5000.0</v>
      </c>
      <c r="D2596" s="25">
        <v>0.0</v>
      </c>
      <c r="E2596" s="33"/>
    </row>
    <row r="2597" ht="15.75" hidden="1" customHeight="1">
      <c r="A2597" s="28" t="s">
        <v>3079</v>
      </c>
      <c r="B2597" s="23">
        <v>90872.0</v>
      </c>
      <c r="C2597" s="23">
        <v>90872.0</v>
      </c>
      <c r="D2597" s="25">
        <v>0.0</v>
      </c>
      <c r="E2597" s="33"/>
    </row>
    <row r="2598" ht="15.75" hidden="1" customHeight="1">
      <c r="A2598" s="28" t="s">
        <v>3080</v>
      </c>
      <c r="B2598" s="23">
        <v>39919.0</v>
      </c>
      <c r="C2598" s="7">
        <v>39919.0</v>
      </c>
      <c r="D2598" s="25">
        <v>0.0</v>
      </c>
      <c r="E2598" s="33"/>
    </row>
    <row r="2599" ht="15.75" hidden="1" customHeight="1">
      <c r="A2599" s="28" t="s">
        <v>3081</v>
      </c>
      <c r="B2599" s="23">
        <v>69884.0</v>
      </c>
      <c r="C2599" s="7">
        <v>69884.0</v>
      </c>
      <c r="D2599" s="25">
        <v>0.0</v>
      </c>
      <c r="E2599" s="33"/>
    </row>
    <row r="2600" ht="15.75" hidden="1" customHeight="1">
      <c r="A2600" s="28" t="s">
        <v>3082</v>
      </c>
      <c r="B2600" s="23">
        <v>61441.0</v>
      </c>
      <c r="C2600" s="7">
        <v>61441.0</v>
      </c>
      <c r="D2600" s="25">
        <v>0.0</v>
      </c>
      <c r="E2600" s="33"/>
    </row>
    <row r="2601" ht="15.75" hidden="1" customHeight="1">
      <c r="A2601" s="28" t="s">
        <v>3084</v>
      </c>
      <c r="B2601" s="23">
        <v>0.0</v>
      </c>
      <c r="C2601" s="7">
        <v>0.0</v>
      </c>
      <c r="D2601" s="25">
        <v>0.0</v>
      </c>
      <c r="E2601" s="33"/>
    </row>
    <row r="2602" ht="15.75" hidden="1" customHeight="1">
      <c r="A2602" s="28" t="s">
        <v>3085</v>
      </c>
      <c r="B2602" s="23">
        <v>16175.0</v>
      </c>
      <c r="C2602" s="7">
        <v>16175.0</v>
      </c>
      <c r="D2602" s="25">
        <v>0.0</v>
      </c>
      <c r="E2602" s="33"/>
    </row>
    <row r="2603" ht="15.75" hidden="1" customHeight="1">
      <c r="A2603" s="29" t="s">
        <v>3086</v>
      </c>
      <c r="B2603" s="23">
        <v>315278.5</v>
      </c>
      <c r="C2603" s="7">
        <v>315278.5</v>
      </c>
      <c r="D2603" s="25">
        <v>0.0</v>
      </c>
      <c r="E2603" s="33"/>
    </row>
    <row r="2604" ht="15.75" hidden="1" customHeight="1">
      <c r="A2604" s="30" t="s">
        <v>3087</v>
      </c>
      <c r="B2604" s="34">
        <v>0.5</v>
      </c>
      <c r="C2604" s="35">
        <v>0.5</v>
      </c>
      <c r="D2604" s="49">
        <v>0.0</v>
      </c>
      <c r="E2604" s="37"/>
    </row>
    <row r="2605" ht="15.75" hidden="1" customHeight="1">
      <c r="A2605" s="7"/>
      <c r="B2605" s="46"/>
      <c r="C2605" s="50"/>
      <c r="D2605" s="47"/>
      <c r="E2605" s="51"/>
    </row>
    <row r="2606" ht="15.75" hidden="1" customHeight="1">
      <c r="A2606" s="7"/>
      <c r="B2606" s="46"/>
      <c r="C2606" s="50"/>
      <c r="D2606" s="47"/>
      <c r="E2606" s="51"/>
    </row>
    <row r="2607" ht="15.75" hidden="1" customHeight="1">
      <c r="A2607" s="3" t="s">
        <v>3890</v>
      </c>
      <c r="B2607" s="4"/>
      <c r="C2607" s="4"/>
      <c r="D2607" s="4"/>
      <c r="E2607" s="5"/>
    </row>
    <row r="2608" ht="15.75" hidden="1" customHeight="1">
      <c r="A2608" s="8"/>
      <c r="B2608" s="9"/>
      <c r="C2608" s="9"/>
      <c r="D2608" s="9"/>
      <c r="E2608" s="10"/>
    </row>
    <row r="2609" ht="15.75" hidden="1" customHeight="1">
      <c r="A2609" s="3" t="s">
        <v>3061</v>
      </c>
      <c r="B2609" s="4"/>
      <c r="C2609" s="4"/>
      <c r="D2609" s="4"/>
      <c r="E2609" s="5"/>
    </row>
    <row r="2610" ht="15.75" hidden="1" customHeight="1">
      <c r="A2610" s="8"/>
      <c r="B2610" s="9"/>
      <c r="C2610" s="9"/>
      <c r="D2610" s="9"/>
      <c r="E2610" s="10"/>
    </row>
    <row r="2611" ht="15.75" hidden="1" customHeight="1">
      <c r="A2611" s="11">
        <v>46069.0</v>
      </c>
      <c r="B2611" s="4"/>
      <c r="C2611" s="12" t="s">
        <v>3062</v>
      </c>
      <c r="D2611" s="13">
        <v>46075.0</v>
      </c>
      <c r="E2611" s="5"/>
    </row>
    <row r="2612" ht="15.75" hidden="1" customHeight="1">
      <c r="A2612" s="8"/>
      <c r="B2612" s="9"/>
      <c r="C2612" s="14"/>
      <c r="D2612" s="9"/>
      <c r="E2612" s="10"/>
    </row>
    <row r="2613" ht="15.75" hidden="1" customHeight="1">
      <c r="A2613" s="44" t="s">
        <v>3898</v>
      </c>
      <c r="B2613" s="5"/>
      <c r="C2613" s="14"/>
      <c r="D2613" s="45" t="s">
        <v>3899</v>
      </c>
      <c r="E2613" s="5"/>
    </row>
    <row r="2614" ht="15.75" hidden="1" customHeight="1">
      <c r="A2614" s="8"/>
      <c r="B2614" s="10"/>
      <c r="C2614" s="14"/>
      <c r="D2614" s="9"/>
      <c r="E2614" s="10"/>
    </row>
    <row r="2615" ht="15.75" hidden="1" customHeight="1">
      <c r="A2615" s="17" t="s">
        <v>3063</v>
      </c>
      <c r="B2615" s="4"/>
      <c r="C2615" s="4"/>
      <c r="D2615" s="4"/>
      <c r="E2615" s="5"/>
    </row>
    <row r="2616" ht="15.75" hidden="1" customHeight="1">
      <c r="A2616" s="18" t="s">
        <v>3064</v>
      </c>
      <c r="B2616" s="19" t="s">
        <v>3065</v>
      </c>
      <c r="C2616" s="20" t="s">
        <v>3066</v>
      </c>
      <c r="D2616" s="19" t="s">
        <v>3067</v>
      </c>
      <c r="E2616" s="21" t="s">
        <v>13</v>
      </c>
    </row>
    <row r="2617" ht="15.75" hidden="1" customHeight="1">
      <c r="A2617" s="22" t="s">
        <v>3068</v>
      </c>
      <c r="B2617" s="23">
        <v>31220.0</v>
      </c>
      <c r="C2617" s="24">
        <v>31220.0</v>
      </c>
      <c r="D2617" s="25">
        <v>0.0</v>
      </c>
      <c r="E2617" s="26"/>
    </row>
    <row r="2618" ht="15.75" hidden="1" customHeight="1">
      <c r="A2618" s="22" t="s">
        <v>3069</v>
      </c>
      <c r="B2618" s="23">
        <v>13198.0</v>
      </c>
      <c r="C2618" s="24">
        <v>13198.0</v>
      </c>
      <c r="D2618" s="25">
        <v>0.0</v>
      </c>
      <c r="E2618" s="33"/>
    </row>
    <row r="2619" ht="15.75" hidden="1" customHeight="1">
      <c r="A2619" s="22" t="s">
        <v>3070</v>
      </c>
      <c r="B2619" s="23">
        <v>200.0</v>
      </c>
      <c r="C2619" s="24">
        <v>200.0</v>
      </c>
      <c r="D2619" s="25">
        <v>0.0</v>
      </c>
      <c r="E2619" s="33"/>
    </row>
    <row r="2620" ht="15.75" hidden="1" customHeight="1">
      <c r="A2620" s="22" t="s">
        <v>3072</v>
      </c>
      <c r="B2620" s="23">
        <v>500.0</v>
      </c>
      <c r="C2620" s="24">
        <v>1000.0</v>
      </c>
      <c r="D2620" s="25">
        <v>500.0</v>
      </c>
      <c r="E2620" s="33"/>
    </row>
    <row r="2621" ht="15.75" hidden="1" customHeight="1">
      <c r="A2621" s="27" t="s">
        <v>3074</v>
      </c>
      <c r="B2621" s="23">
        <v>320.0</v>
      </c>
      <c r="C2621" s="24"/>
      <c r="D2621" s="25">
        <v>-320.0</v>
      </c>
      <c r="E2621" s="33"/>
    </row>
    <row r="2622" ht="15.75" hidden="1" customHeight="1">
      <c r="A2622" s="27" t="s">
        <v>3075</v>
      </c>
      <c r="B2622" s="23">
        <v>0.0</v>
      </c>
      <c r="C2622" s="24"/>
      <c r="D2622" s="25">
        <v>0.0</v>
      </c>
      <c r="E2622" s="33"/>
    </row>
    <row r="2623" ht="15.75" hidden="1" customHeight="1">
      <c r="A2623" s="27" t="s">
        <v>3077</v>
      </c>
      <c r="B2623" s="23">
        <v>998.0</v>
      </c>
      <c r="C2623" s="24">
        <v>454.0</v>
      </c>
      <c r="D2623" s="25">
        <v>-544.0</v>
      </c>
      <c r="E2623" s="26" t="s">
        <v>7320</v>
      </c>
    </row>
    <row r="2624" ht="15.75" hidden="1" customHeight="1">
      <c r="A2624" s="27" t="s">
        <v>3078</v>
      </c>
      <c r="B2624" s="23">
        <v>5080.0</v>
      </c>
      <c r="C2624" s="24">
        <v>5080.0</v>
      </c>
      <c r="D2624" s="25">
        <v>0.0</v>
      </c>
      <c r="E2624" s="33"/>
    </row>
    <row r="2625" ht="15.75" hidden="1" customHeight="1">
      <c r="A2625" s="28" t="s">
        <v>3079</v>
      </c>
      <c r="B2625" s="23">
        <v>79728.0</v>
      </c>
      <c r="C2625" s="23">
        <v>79728.0</v>
      </c>
      <c r="D2625" s="25">
        <v>0.0</v>
      </c>
      <c r="E2625" s="33"/>
    </row>
    <row r="2626" ht="15.75" hidden="1" customHeight="1">
      <c r="A2626" s="28" t="s">
        <v>3080</v>
      </c>
      <c r="B2626" s="23">
        <v>37090.0</v>
      </c>
      <c r="C2626" s="7">
        <v>37090.0</v>
      </c>
      <c r="D2626" s="25">
        <v>0.0</v>
      </c>
      <c r="E2626" s="33"/>
    </row>
    <row r="2627" ht="15.75" hidden="1" customHeight="1">
      <c r="A2627" s="28" t="s">
        <v>3081</v>
      </c>
      <c r="B2627" s="23">
        <v>59763.0</v>
      </c>
      <c r="C2627" s="7">
        <v>59763.0</v>
      </c>
      <c r="D2627" s="25">
        <v>0.0</v>
      </c>
      <c r="E2627" s="33"/>
    </row>
    <row r="2628" ht="15.75" hidden="1" customHeight="1">
      <c r="A2628" s="28" t="s">
        <v>3082</v>
      </c>
      <c r="B2628" s="23">
        <v>60831.0</v>
      </c>
      <c r="C2628" s="7">
        <v>60831.0</v>
      </c>
      <c r="D2628" s="25">
        <v>0.0</v>
      </c>
      <c r="E2628" s="33"/>
    </row>
    <row r="2629" ht="15.75" hidden="1" customHeight="1">
      <c r="A2629" s="28" t="s">
        <v>3084</v>
      </c>
      <c r="B2629" s="23">
        <v>0.0</v>
      </c>
      <c r="C2629" s="7">
        <v>0.0</v>
      </c>
      <c r="D2629" s="25">
        <v>0.0</v>
      </c>
      <c r="E2629" s="33"/>
    </row>
    <row r="2630" ht="15.75" hidden="1" customHeight="1">
      <c r="A2630" s="28" t="s">
        <v>3085</v>
      </c>
      <c r="B2630" s="23">
        <v>12747.0</v>
      </c>
      <c r="C2630" s="7">
        <v>12747.0</v>
      </c>
      <c r="D2630" s="25">
        <v>0.0</v>
      </c>
      <c r="E2630" s="33"/>
    </row>
    <row r="2631" ht="15.75" hidden="1" customHeight="1">
      <c r="A2631" s="29" t="s">
        <v>3086</v>
      </c>
      <c r="B2631" s="23">
        <v>288927.0</v>
      </c>
      <c r="C2631" s="7">
        <v>288927.0</v>
      </c>
      <c r="D2631" s="25">
        <v>0.0</v>
      </c>
      <c r="E2631" s="33"/>
    </row>
    <row r="2632" ht="15.75" hidden="1" customHeight="1">
      <c r="A2632" s="30" t="s">
        <v>3087</v>
      </c>
      <c r="B2632" s="34">
        <v>1.0</v>
      </c>
      <c r="C2632" s="35">
        <v>-363.0</v>
      </c>
      <c r="D2632" s="49">
        <v>-364.0</v>
      </c>
      <c r="E2632" s="37" t="s">
        <v>7321</v>
      </c>
    </row>
    <row r="2633" ht="15.75" hidden="1" customHeight="1">
      <c r="A2633" s="7"/>
      <c r="B2633" s="46"/>
      <c r="C2633" s="50"/>
      <c r="D2633" s="47"/>
      <c r="E2633" s="51"/>
    </row>
    <row r="2634" ht="15.75" hidden="1" customHeight="1">
      <c r="A2634" s="7"/>
      <c r="B2634" s="46"/>
      <c r="C2634" s="50"/>
      <c r="D2634" s="47"/>
      <c r="E2634" s="51"/>
    </row>
    <row r="2635" ht="15.75" hidden="1" customHeight="1">
      <c r="A2635" s="3" t="s">
        <v>3890</v>
      </c>
      <c r="B2635" s="4"/>
      <c r="C2635" s="4"/>
      <c r="D2635" s="4"/>
      <c r="E2635" s="5"/>
    </row>
    <row r="2636" ht="15.75" hidden="1" customHeight="1">
      <c r="A2636" s="8"/>
      <c r="B2636" s="9"/>
      <c r="C2636" s="9"/>
      <c r="D2636" s="9"/>
      <c r="E2636" s="10"/>
    </row>
    <row r="2637" ht="15.75" hidden="1" customHeight="1">
      <c r="A2637" s="3" t="s">
        <v>3061</v>
      </c>
      <c r="B2637" s="4"/>
      <c r="C2637" s="4"/>
      <c r="D2637" s="4"/>
      <c r="E2637" s="5"/>
    </row>
    <row r="2638" ht="15.75" hidden="1" customHeight="1">
      <c r="A2638" s="8"/>
      <c r="B2638" s="9"/>
      <c r="C2638" s="9"/>
      <c r="D2638" s="9"/>
      <c r="E2638" s="10"/>
    </row>
    <row r="2639" ht="15.75" hidden="1" customHeight="1">
      <c r="A2639" s="11">
        <v>46069.0</v>
      </c>
      <c r="B2639" s="4"/>
      <c r="C2639" s="12" t="s">
        <v>3062</v>
      </c>
      <c r="D2639" s="13">
        <v>46075.0</v>
      </c>
      <c r="E2639" s="5"/>
    </row>
    <row r="2640" ht="15.75" hidden="1" customHeight="1">
      <c r="A2640" s="8"/>
      <c r="B2640" s="9"/>
      <c r="C2640" s="14"/>
      <c r="D2640" s="9"/>
      <c r="E2640" s="10"/>
    </row>
    <row r="2641" ht="15.75" hidden="1" customHeight="1">
      <c r="A2641" s="44" t="s">
        <v>3898</v>
      </c>
      <c r="B2641" s="5"/>
      <c r="C2641" s="14"/>
      <c r="D2641" s="45" t="s">
        <v>3899</v>
      </c>
      <c r="E2641" s="5"/>
    </row>
    <row r="2642" ht="15.75" hidden="1" customHeight="1">
      <c r="A2642" s="8"/>
      <c r="B2642" s="10"/>
      <c r="C2642" s="14"/>
      <c r="D2642" s="9"/>
      <c r="E2642" s="10"/>
    </row>
    <row r="2643" ht="15.75" hidden="1" customHeight="1">
      <c r="A2643" s="17" t="s">
        <v>3063</v>
      </c>
      <c r="B2643" s="4"/>
      <c r="C2643" s="4"/>
      <c r="D2643" s="4"/>
      <c r="E2643" s="5"/>
    </row>
    <row r="2644" ht="15.75" hidden="1" customHeight="1">
      <c r="A2644" s="18" t="s">
        <v>3064</v>
      </c>
      <c r="B2644" s="19" t="s">
        <v>3065</v>
      </c>
      <c r="C2644" s="20" t="s">
        <v>3066</v>
      </c>
      <c r="D2644" s="19" t="s">
        <v>3067</v>
      </c>
      <c r="E2644" s="21" t="s">
        <v>13</v>
      </c>
    </row>
    <row r="2645" ht="15.75" hidden="1" customHeight="1">
      <c r="A2645" s="22" t="s">
        <v>3068</v>
      </c>
      <c r="B2645" s="23">
        <v>31220.0</v>
      </c>
      <c r="C2645" s="24">
        <v>31220.0</v>
      </c>
      <c r="D2645" s="25">
        <v>0.0</v>
      </c>
      <c r="E2645" s="26"/>
    </row>
    <row r="2646" ht="15.75" hidden="1" customHeight="1">
      <c r="A2646" s="22" t="s">
        <v>3069</v>
      </c>
      <c r="B2646" s="23">
        <v>13198.0</v>
      </c>
      <c r="C2646" s="24">
        <v>13198.0</v>
      </c>
      <c r="D2646" s="25">
        <v>0.0</v>
      </c>
      <c r="E2646" s="33"/>
    </row>
    <row r="2647" ht="15.75" hidden="1" customHeight="1">
      <c r="A2647" s="22" t="s">
        <v>3070</v>
      </c>
      <c r="B2647" s="23">
        <v>200.0</v>
      </c>
      <c r="C2647" s="24">
        <v>200.0</v>
      </c>
      <c r="D2647" s="25">
        <v>0.0</v>
      </c>
      <c r="E2647" s="33"/>
    </row>
    <row r="2648" ht="15.75" hidden="1" customHeight="1">
      <c r="A2648" s="22" t="s">
        <v>3072</v>
      </c>
      <c r="B2648" s="23">
        <v>500.0</v>
      </c>
      <c r="C2648" s="24">
        <v>1000.0</v>
      </c>
      <c r="D2648" s="25">
        <v>500.0</v>
      </c>
      <c r="E2648" s="33"/>
    </row>
    <row r="2649" ht="15.75" hidden="1" customHeight="1">
      <c r="A2649" s="27" t="s">
        <v>3074</v>
      </c>
      <c r="B2649" s="23">
        <v>320.0</v>
      </c>
      <c r="C2649" s="24"/>
      <c r="D2649" s="25">
        <v>-320.0</v>
      </c>
      <c r="E2649" s="33"/>
    </row>
    <row r="2650" ht="15.75" hidden="1" customHeight="1">
      <c r="A2650" s="27" t="s">
        <v>3075</v>
      </c>
      <c r="B2650" s="23">
        <v>0.0</v>
      </c>
      <c r="C2650" s="24"/>
      <c r="D2650" s="25">
        <v>0.0</v>
      </c>
      <c r="E2650" s="33"/>
    </row>
    <row r="2651" ht="15.75" hidden="1" customHeight="1">
      <c r="A2651" s="27" t="s">
        <v>3077</v>
      </c>
      <c r="B2651" s="23">
        <v>998.0</v>
      </c>
      <c r="C2651" s="24">
        <v>454.0</v>
      </c>
      <c r="D2651" s="25">
        <v>-544.0</v>
      </c>
      <c r="E2651" s="26" t="s">
        <v>7320</v>
      </c>
    </row>
    <row r="2652" ht="15.75" hidden="1" customHeight="1">
      <c r="A2652" s="27" t="s">
        <v>3078</v>
      </c>
      <c r="B2652" s="23">
        <v>5080.0</v>
      </c>
      <c r="C2652" s="24">
        <v>5080.0</v>
      </c>
      <c r="D2652" s="25">
        <v>0.0</v>
      </c>
      <c r="E2652" s="33"/>
    </row>
    <row r="2653" ht="15.75" hidden="1" customHeight="1">
      <c r="A2653" s="28" t="s">
        <v>3079</v>
      </c>
      <c r="B2653" s="23">
        <v>79728.0</v>
      </c>
      <c r="C2653" s="23">
        <v>79728.0</v>
      </c>
      <c r="D2653" s="25">
        <v>0.0</v>
      </c>
      <c r="E2653" s="33"/>
    </row>
    <row r="2654" ht="15.75" hidden="1" customHeight="1">
      <c r="A2654" s="28" t="s">
        <v>3080</v>
      </c>
      <c r="B2654" s="23">
        <v>37090.0</v>
      </c>
      <c r="C2654" s="7">
        <v>37090.0</v>
      </c>
      <c r="D2654" s="25">
        <v>0.0</v>
      </c>
      <c r="E2654" s="33"/>
    </row>
    <row r="2655" ht="15.75" hidden="1" customHeight="1">
      <c r="A2655" s="28" t="s">
        <v>3081</v>
      </c>
      <c r="B2655" s="23">
        <v>59763.0</v>
      </c>
      <c r="C2655" s="7">
        <v>59763.0</v>
      </c>
      <c r="D2655" s="25">
        <v>0.0</v>
      </c>
      <c r="E2655" s="33"/>
    </row>
    <row r="2656" ht="15.75" hidden="1" customHeight="1">
      <c r="A2656" s="28" t="s">
        <v>3082</v>
      </c>
      <c r="B2656" s="23">
        <v>60831.0</v>
      </c>
      <c r="C2656" s="7">
        <v>60831.0</v>
      </c>
      <c r="D2656" s="25">
        <v>0.0</v>
      </c>
      <c r="E2656" s="33"/>
    </row>
    <row r="2657" ht="15.75" hidden="1" customHeight="1">
      <c r="A2657" s="28" t="s">
        <v>3084</v>
      </c>
      <c r="B2657" s="23">
        <v>0.0</v>
      </c>
      <c r="C2657" s="7">
        <v>0.0</v>
      </c>
      <c r="D2657" s="25">
        <v>0.0</v>
      </c>
      <c r="E2657" s="33"/>
    </row>
    <row r="2658" ht="15.75" hidden="1" customHeight="1">
      <c r="A2658" s="28" t="s">
        <v>3085</v>
      </c>
      <c r="B2658" s="23">
        <v>12747.0</v>
      </c>
      <c r="C2658" s="7">
        <v>12747.0</v>
      </c>
      <c r="D2658" s="25">
        <v>0.0</v>
      </c>
      <c r="E2658" s="33"/>
    </row>
    <row r="2659" ht="15.75" hidden="1" customHeight="1">
      <c r="A2659" s="29" t="s">
        <v>3086</v>
      </c>
      <c r="B2659" s="23">
        <v>288927.0</v>
      </c>
      <c r="C2659" s="7">
        <v>288927.0</v>
      </c>
      <c r="D2659" s="25">
        <v>0.0</v>
      </c>
      <c r="E2659" s="33"/>
    </row>
    <row r="2660" ht="15.75" hidden="1" customHeight="1">
      <c r="A2660" s="30" t="s">
        <v>3087</v>
      </c>
      <c r="B2660" s="34">
        <v>1.0</v>
      </c>
      <c r="C2660" s="35">
        <v>-363.0</v>
      </c>
      <c r="D2660" s="49">
        <v>-364.0</v>
      </c>
      <c r="E2660" s="37" t="s">
        <v>7321</v>
      </c>
    </row>
    <row r="2661" ht="15.75" hidden="1" customHeight="1">
      <c r="A2661" s="7"/>
      <c r="B2661" s="46"/>
      <c r="C2661" s="50"/>
      <c r="D2661" s="47"/>
      <c r="E2661" s="51"/>
    </row>
    <row r="2662" ht="15.75" hidden="1" customHeight="1">
      <c r="A2662" s="7"/>
      <c r="B2662" s="46"/>
      <c r="C2662" s="50"/>
      <c r="D2662" s="47"/>
      <c r="E2662" s="51"/>
    </row>
    <row r="2663" ht="15.75" customHeight="1">
      <c r="A2663" s="3" t="s">
        <v>3890</v>
      </c>
      <c r="B2663" s="4"/>
      <c r="C2663" s="4"/>
      <c r="D2663" s="4"/>
      <c r="E2663" s="5"/>
    </row>
    <row r="2664" ht="15.75" customHeight="1">
      <c r="A2664" s="8"/>
      <c r="B2664" s="9"/>
      <c r="C2664" s="9"/>
      <c r="D2664" s="9"/>
      <c r="E2664" s="10"/>
    </row>
    <row r="2665" ht="15.75" customHeight="1">
      <c r="A2665" s="3" t="s">
        <v>3061</v>
      </c>
      <c r="B2665" s="4"/>
      <c r="C2665" s="4"/>
      <c r="D2665" s="4"/>
      <c r="E2665" s="5"/>
    </row>
    <row r="2666" ht="15.75" customHeight="1">
      <c r="A2666" s="8"/>
      <c r="B2666" s="9"/>
      <c r="C2666" s="9"/>
      <c r="D2666" s="9"/>
      <c r="E2666" s="10"/>
    </row>
    <row r="2667" ht="15.75" customHeight="1">
      <c r="A2667" s="11">
        <v>46076.0</v>
      </c>
      <c r="B2667" s="4"/>
      <c r="C2667" s="12" t="s">
        <v>3062</v>
      </c>
      <c r="D2667" s="13">
        <v>46081.0</v>
      </c>
      <c r="E2667" s="5"/>
    </row>
    <row r="2668" ht="15.75" customHeight="1">
      <c r="A2668" s="8"/>
      <c r="B2668" s="9"/>
      <c r="C2668" s="14"/>
      <c r="D2668" s="9"/>
      <c r="E2668" s="10"/>
    </row>
    <row r="2669" ht="15.75" customHeight="1">
      <c r="A2669" s="44" t="s">
        <v>3898</v>
      </c>
      <c r="B2669" s="5"/>
      <c r="C2669" s="14"/>
      <c r="D2669" s="45" t="s">
        <v>3907</v>
      </c>
      <c r="E2669" s="5"/>
    </row>
    <row r="2670" ht="15.75" customHeight="1">
      <c r="A2670" s="8"/>
      <c r="B2670" s="10"/>
      <c r="C2670" s="14"/>
      <c r="D2670" s="9"/>
      <c r="E2670" s="10"/>
    </row>
    <row r="2671" ht="15.75" customHeight="1">
      <c r="A2671" s="17" t="s">
        <v>3063</v>
      </c>
      <c r="B2671" s="4"/>
      <c r="C2671" s="4"/>
      <c r="D2671" s="4"/>
      <c r="E2671" s="5"/>
    </row>
    <row r="2672" ht="15.75" customHeight="1">
      <c r="A2672" s="18" t="s">
        <v>3064</v>
      </c>
      <c r="B2672" s="19" t="s">
        <v>3065</v>
      </c>
      <c r="C2672" s="20" t="s">
        <v>3066</v>
      </c>
      <c r="D2672" s="19" t="s">
        <v>3067</v>
      </c>
      <c r="E2672" s="21" t="s">
        <v>13</v>
      </c>
    </row>
    <row r="2673" ht="15.75" customHeight="1">
      <c r="A2673" s="22" t="s">
        <v>3068</v>
      </c>
      <c r="B2673" s="23">
        <v>23368.0</v>
      </c>
      <c r="C2673" s="24">
        <v>23368.0</v>
      </c>
      <c r="D2673" s="25">
        <v>0.0</v>
      </c>
      <c r="E2673" s="26"/>
    </row>
    <row r="2674" ht="15.75" customHeight="1">
      <c r="A2674" s="22" t="s">
        <v>3069</v>
      </c>
      <c r="B2674" s="23">
        <v>8374.0</v>
      </c>
      <c r="C2674" s="24">
        <v>8374.0</v>
      </c>
      <c r="D2674" s="25">
        <v>0.0</v>
      </c>
      <c r="E2674" s="33"/>
    </row>
    <row r="2675" ht="15.75" customHeight="1">
      <c r="A2675" s="22" t="s">
        <v>3070</v>
      </c>
      <c r="B2675" s="23">
        <v>0.0</v>
      </c>
      <c r="C2675" s="24"/>
      <c r="D2675" s="25">
        <v>0.0</v>
      </c>
      <c r="E2675" s="33"/>
    </row>
    <row r="2676" ht="15.75" customHeight="1">
      <c r="A2676" s="22" t="s">
        <v>3072</v>
      </c>
      <c r="B2676" s="23">
        <v>0.0</v>
      </c>
      <c r="C2676" s="24"/>
      <c r="D2676" s="25">
        <v>0.0</v>
      </c>
      <c r="E2676" s="33"/>
    </row>
    <row r="2677" ht="15.75" customHeight="1">
      <c r="A2677" s="27" t="s">
        <v>3074</v>
      </c>
      <c r="B2677" s="23">
        <v>0.0</v>
      </c>
      <c r="C2677" s="24"/>
      <c r="D2677" s="25">
        <v>0.0</v>
      </c>
      <c r="E2677" s="33"/>
    </row>
    <row r="2678" ht="15.75" customHeight="1">
      <c r="A2678" s="27" t="s">
        <v>3075</v>
      </c>
      <c r="B2678" s="23">
        <v>0.0</v>
      </c>
      <c r="C2678" s="24"/>
      <c r="D2678" s="25">
        <v>0.0</v>
      </c>
      <c r="E2678" s="33"/>
    </row>
    <row r="2679" ht="15.75" customHeight="1">
      <c r="A2679" s="27" t="s">
        <v>3077</v>
      </c>
      <c r="B2679" s="23">
        <v>215.0</v>
      </c>
      <c r="C2679" s="24">
        <v>514.0</v>
      </c>
      <c r="D2679" s="25">
        <v>299.0</v>
      </c>
      <c r="E2679" s="26" t="s">
        <v>7322</v>
      </c>
    </row>
    <row r="2680" ht="15.75" customHeight="1">
      <c r="A2680" s="27" t="s">
        <v>3078</v>
      </c>
      <c r="B2680" s="23">
        <v>4320.0</v>
      </c>
      <c r="C2680" s="24">
        <v>4440.0</v>
      </c>
      <c r="D2680" s="25">
        <v>120.0</v>
      </c>
      <c r="E2680" s="33"/>
    </row>
    <row r="2681" ht="15.75" customHeight="1">
      <c r="A2681" s="28" t="s">
        <v>3079</v>
      </c>
      <c r="B2681" s="23">
        <v>54493.0</v>
      </c>
      <c r="C2681" s="23">
        <v>59773.0</v>
      </c>
      <c r="D2681" s="25">
        <v>5280.0</v>
      </c>
      <c r="E2681" s="33"/>
    </row>
    <row r="2682" ht="15.75" customHeight="1">
      <c r="A2682" s="28" t="s">
        <v>3080</v>
      </c>
      <c r="B2682" s="23">
        <v>30167.0</v>
      </c>
      <c r="C2682" s="7">
        <v>30167.0</v>
      </c>
      <c r="D2682" s="25">
        <v>0.0</v>
      </c>
      <c r="E2682" s="33"/>
    </row>
    <row r="2683" ht="15.75" customHeight="1">
      <c r="A2683" s="28" t="s">
        <v>3081</v>
      </c>
      <c r="B2683" s="23">
        <v>51455.0</v>
      </c>
      <c r="C2683" s="7">
        <v>51455.0</v>
      </c>
      <c r="D2683" s="25">
        <v>0.0</v>
      </c>
      <c r="E2683" s="33"/>
    </row>
    <row r="2684" ht="15.75" customHeight="1">
      <c r="A2684" s="28" t="s">
        <v>3082</v>
      </c>
      <c r="B2684" s="23">
        <v>49765.9</v>
      </c>
      <c r="C2684" s="7">
        <v>49765.9</v>
      </c>
      <c r="D2684" s="25">
        <v>0.0</v>
      </c>
      <c r="E2684" s="33"/>
    </row>
    <row r="2685" ht="15.75" customHeight="1">
      <c r="A2685" s="28" t="s">
        <v>3084</v>
      </c>
      <c r="B2685" s="23">
        <v>249.0</v>
      </c>
      <c r="C2685" s="7">
        <v>249.0</v>
      </c>
      <c r="D2685" s="25">
        <v>0.0</v>
      </c>
      <c r="E2685" s="33"/>
    </row>
    <row r="2686" ht="15.75" customHeight="1">
      <c r="A2686" s="28" t="s">
        <v>3085</v>
      </c>
      <c r="B2686" s="23">
        <v>9190.0</v>
      </c>
      <c r="C2686" s="7">
        <v>9190.0</v>
      </c>
      <c r="D2686" s="25">
        <v>0.0</v>
      </c>
      <c r="E2686" s="33"/>
    </row>
    <row r="2687" ht="15.75" customHeight="1">
      <c r="A2687" s="29" t="s">
        <v>3086</v>
      </c>
      <c r="B2687" s="23">
        <v>222406.4</v>
      </c>
      <c r="C2687" s="7">
        <v>227686.4</v>
      </c>
      <c r="D2687" s="25">
        <v>5280.0</v>
      </c>
      <c r="E2687" s="33"/>
    </row>
    <row r="2688" ht="15.75" customHeight="1">
      <c r="A2688" s="30" t="s">
        <v>3087</v>
      </c>
      <c r="B2688" s="34">
        <v>0.5</v>
      </c>
      <c r="C2688" s="35">
        <v>419.5</v>
      </c>
      <c r="D2688" s="49">
        <v>419.0</v>
      </c>
      <c r="E2688" s="37" t="s">
        <v>7323</v>
      </c>
    </row>
    <row r="2689" ht="15.75" customHeight="1">
      <c r="A2689" s="7"/>
      <c r="B2689" s="46"/>
      <c r="C2689" s="50"/>
      <c r="D2689" s="47"/>
      <c r="E2689" s="51"/>
    </row>
    <row r="2690" ht="15.75" customHeight="1">
      <c r="A2690" s="7"/>
      <c r="B2690" s="46"/>
      <c r="C2690" s="50"/>
      <c r="D2690" s="47"/>
      <c r="E2690" s="51"/>
    </row>
    <row r="2691" ht="15.75" customHeight="1">
      <c r="A2691" s="3" t="s">
        <v>3890</v>
      </c>
      <c r="B2691" s="4"/>
      <c r="C2691" s="4"/>
      <c r="D2691" s="4"/>
      <c r="E2691" s="5"/>
    </row>
    <row r="2692" ht="15.75" customHeight="1">
      <c r="A2692" s="8"/>
      <c r="B2692" s="9"/>
      <c r="C2692" s="9"/>
      <c r="D2692" s="9"/>
      <c r="E2692" s="10"/>
    </row>
    <row r="2693" ht="15.75" customHeight="1">
      <c r="A2693" s="3" t="s">
        <v>3061</v>
      </c>
      <c r="B2693" s="4"/>
      <c r="C2693" s="4"/>
      <c r="D2693" s="4"/>
      <c r="E2693" s="5"/>
    </row>
    <row r="2694" ht="15.75" customHeight="1">
      <c r="A2694" s="8"/>
      <c r="B2694" s="9"/>
      <c r="C2694" s="9"/>
      <c r="D2694" s="9"/>
      <c r="E2694" s="10"/>
    </row>
    <row r="2695" ht="15.75" customHeight="1">
      <c r="A2695" s="11">
        <v>46082.0</v>
      </c>
      <c r="B2695" s="4"/>
      <c r="C2695" s="12" t="s">
        <v>3062</v>
      </c>
      <c r="D2695" s="13">
        <v>46082.0</v>
      </c>
      <c r="E2695" s="5"/>
    </row>
    <row r="2696" ht="15.75" customHeight="1">
      <c r="A2696" s="8"/>
      <c r="B2696" s="9"/>
      <c r="C2696" s="14"/>
      <c r="D2696" s="9"/>
      <c r="E2696" s="10"/>
    </row>
    <row r="2697" ht="15.75" customHeight="1">
      <c r="A2697" s="44" t="s">
        <v>3899</v>
      </c>
      <c r="B2697" s="5"/>
      <c r="C2697" s="14"/>
      <c r="D2697" s="45" t="s">
        <v>3899</v>
      </c>
      <c r="E2697" s="5"/>
    </row>
    <row r="2698" ht="15.75" customHeight="1">
      <c r="A2698" s="8"/>
      <c r="B2698" s="10"/>
      <c r="C2698" s="14"/>
      <c r="D2698" s="9"/>
      <c r="E2698" s="10"/>
    </row>
    <row r="2699" ht="15.75" customHeight="1">
      <c r="A2699" s="17" t="s">
        <v>3063</v>
      </c>
      <c r="B2699" s="4"/>
      <c r="C2699" s="4"/>
      <c r="D2699" s="4"/>
      <c r="E2699" s="5"/>
    </row>
    <row r="2700" ht="15.75" customHeight="1">
      <c r="A2700" s="18" t="s">
        <v>3064</v>
      </c>
      <c r="B2700" s="19" t="s">
        <v>3065</v>
      </c>
      <c r="C2700" s="20" t="s">
        <v>3066</v>
      </c>
      <c r="D2700" s="19" t="s">
        <v>3067</v>
      </c>
      <c r="E2700" s="21" t="s">
        <v>13</v>
      </c>
    </row>
    <row r="2701" ht="15.75" customHeight="1">
      <c r="A2701" s="22" t="s">
        <v>3068</v>
      </c>
      <c r="B2701" s="23">
        <v>6329.0</v>
      </c>
      <c r="C2701" s="24">
        <v>6330.0</v>
      </c>
      <c r="D2701" s="25">
        <v>1.0</v>
      </c>
      <c r="E2701" s="26"/>
    </row>
    <row r="2702" ht="15.75" customHeight="1">
      <c r="A2702" s="22" t="s">
        <v>3069</v>
      </c>
      <c r="B2702" s="23">
        <v>1741.0</v>
      </c>
      <c r="C2702" s="24">
        <v>1741.0</v>
      </c>
      <c r="D2702" s="25">
        <v>0.0</v>
      </c>
      <c r="E2702" s="33"/>
    </row>
    <row r="2703" ht="15.75" customHeight="1">
      <c r="A2703" s="22" t="s">
        <v>3070</v>
      </c>
      <c r="B2703" s="23">
        <v>0.0</v>
      </c>
      <c r="C2703" s="24"/>
      <c r="D2703" s="25">
        <v>0.0</v>
      </c>
      <c r="E2703" s="33"/>
    </row>
    <row r="2704" ht="15.75" customHeight="1">
      <c r="A2704" s="22" t="s">
        <v>3072</v>
      </c>
      <c r="B2704" s="23">
        <v>0.0</v>
      </c>
      <c r="C2704" s="24"/>
      <c r="D2704" s="25">
        <v>0.0</v>
      </c>
      <c r="E2704" s="33"/>
    </row>
    <row r="2705" ht="15.75" customHeight="1">
      <c r="A2705" s="27" t="s">
        <v>3074</v>
      </c>
      <c r="B2705" s="23">
        <v>0.0</v>
      </c>
      <c r="C2705" s="24"/>
      <c r="D2705" s="25">
        <v>0.0</v>
      </c>
      <c r="E2705" s="33"/>
    </row>
    <row r="2706" ht="15.75" customHeight="1">
      <c r="A2706" s="27" t="s">
        <v>3075</v>
      </c>
      <c r="B2706" s="23">
        <v>0.0</v>
      </c>
      <c r="C2706" s="24"/>
      <c r="D2706" s="25">
        <v>0.0</v>
      </c>
      <c r="E2706" s="33"/>
    </row>
    <row r="2707" ht="15.75" customHeight="1">
      <c r="A2707" s="27" t="s">
        <v>3077</v>
      </c>
      <c r="B2707" s="23">
        <v>0.0</v>
      </c>
      <c r="C2707" s="24"/>
      <c r="D2707" s="25">
        <v>0.0</v>
      </c>
      <c r="E2707" s="26"/>
    </row>
    <row r="2708" ht="15.75" customHeight="1">
      <c r="A2708" s="27" t="s">
        <v>3078</v>
      </c>
      <c r="B2708" s="23">
        <v>1000.0</v>
      </c>
      <c r="C2708" s="24">
        <v>1000.0</v>
      </c>
      <c r="D2708" s="25">
        <v>0.0</v>
      </c>
      <c r="E2708" s="33"/>
    </row>
    <row r="2709" ht="15.75" customHeight="1">
      <c r="A2709" s="28" t="s">
        <v>3079</v>
      </c>
      <c r="B2709" s="23">
        <v>12379.0</v>
      </c>
      <c r="C2709" s="23">
        <v>11945.0</v>
      </c>
      <c r="D2709" s="25">
        <v>-434.0</v>
      </c>
      <c r="E2709" s="33"/>
    </row>
    <row r="2710" ht="15.75" customHeight="1">
      <c r="A2710" s="28" t="s">
        <v>3080</v>
      </c>
      <c r="B2710" s="23">
        <v>3201.0</v>
      </c>
      <c r="C2710" s="7">
        <v>3201.0</v>
      </c>
      <c r="D2710" s="25">
        <v>0.0</v>
      </c>
      <c r="E2710" s="33"/>
    </row>
    <row r="2711" ht="15.75" customHeight="1">
      <c r="A2711" s="28" t="s">
        <v>3081</v>
      </c>
      <c r="B2711" s="23">
        <v>9346.0</v>
      </c>
      <c r="C2711" s="7">
        <v>9346.0</v>
      </c>
      <c r="D2711" s="25">
        <v>0.0</v>
      </c>
      <c r="E2711" s="33"/>
    </row>
    <row r="2712" ht="15.75" customHeight="1">
      <c r="A2712" s="28" t="s">
        <v>3082</v>
      </c>
      <c r="B2712" s="23">
        <v>10151.0</v>
      </c>
      <c r="C2712" s="7">
        <v>10151.0</v>
      </c>
      <c r="D2712" s="25">
        <v>0.0</v>
      </c>
      <c r="E2712" s="33"/>
    </row>
    <row r="2713" ht="15.75" customHeight="1">
      <c r="A2713" s="28" t="s">
        <v>3084</v>
      </c>
      <c r="B2713" s="23">
        <v>0.0</v>
      </c>
      <c r="C2713" s="7">
        <v>0.0</v>
      </c>
      <c r="D2713" s="25">
        <v>0.0</v>
      </c>
      <c r="E2713" s="33"/>
    </row>
    <row r="2714" ht="15.75" customHeight="1">
      <c r="A2714" s="28" t="s">
        <v>3085</v>
      </c>
      <c r="B2714" s="23">
        <v>1591.0</v>
      </c>
      <c r="C2714" s="7">
        <v>1591.0</v>
      </c>
      <c r="D2714" s="25">
        <v>0.0</v>
      </c>
      <c r="E2714" s="33"/>
    </row>
    <row r="2715" ht="15.75" customHeight="1">
      <c r="A2715" s="29" t="s">
        <v>3086</v>
      </c>
      <c r="B2715" s="23">
        <v>44147.0</v>
      </c>
      <c r="C2715" s="7">
        <v>43713.0</v>
      </c>
      <c r="D2715" s="25">
        <v>-434.0</v>
      </c>
      <c r="E2715" s="33"/>
    </row>
    <row r="2716" ht="15.75" customHeight="1">
      <c r="A2716" s="30" t="s">
        <v>3087</v>
      </c>
      <c r="B2716" s="34">
        <v>0.0</v>
      </c>
      <c r="C2716" s="35">
        <v>1.0</v>
      </c>
      <c r="D2716" s="49">
        <v>1.0</v>
      </c>
      <c r="E2716" s="37"/>
    </row>
    <row r="2717" ht="15.75" customHeight="1">
      <c r="A2717" s="7"/>
      <c r="B2717" s="46"/>
      <c r="C2717" s="50"/>
      <c r="D2717" s="47"/>
      <c r="E2717" s="51"/>
    </row>
    <row r="2718" ht="15.75" customHeight="1">
      <c r="A2718" s="7"/>
      <c r="B2718" s="46"/>
      <c r="C2718" s="50"/>
      <c r="D2718" s="47"/>
      <c r="E2718" s="51"/>
    </row>
    <row r="2719" ht="15.75" customHeight="1">
      <c r="A2719" s="3" t="s">
        <v>3890</v>
      </c>
      <c r="B2719" s="4"/>
      <c r="C2719" s="4"/>
      <c r="D2719" s="4"/>
      <c r="E2719" s="5"/>
    </row>
    <row r="2720" ht="15.75" customHeight="1">
      <c r="A2720" s="8"/>
      <c r="B2720" s="9"/>
      <c r="C2720" s="9"/>
      <c r="D2720" s="9"/>
      <c r="E2720" s="10"/>
    </row>
    <row r="2721" ht="15.75" customHeight="1">
      <c r="A2721" s="3" t="s">
        <v>3061</v>
      </c>
      <c r="B2721" s="4"/>
      <c r="C2721" s="4"/>
      <c r="D2721" s="4"/>
      <c r="E2721" s="5"/>
    </row>
    <row r="2722" ht="15.75" customHeight="1">
      <c r="A2722" s="8"/>
      <c r="B2722" s="9"/>
      <c r="C2722" s="9"/>
      <c r="D2722" s="9"/>
      <c r="E2722" s="10"/>
    </row>
    <row r="2723" ht="15.75" customHeight="1">
      <c r="A2723" s="11">
        <v>46083.0</v>
      </c>
      <c r="B2723" s="4"/>
      <c r="C2723" s="12" t="s">
        <v>3062</v>
      </c>
      <c r="D2723" s="13">
        <v>46089.0</v>
      </c>
      <c r="E2723" s="5"/>
    </row>
    <row r="2724" ht="15.75" customHeight="1">
      <c r="A2724" s="8"/>
      <c r="B2724" s="9"/>
      <c r="C2724" s="14"/>
      <c r="D2724" s="9"/>
      <c r="E2724" s="10"/>
    </row>
    <row r="2725" ht="15.75" customHeight="1">
      <c r="A2725" s="44" t="s">
        <v>3898</v>
      </c>
      <c r="B2725" s="5"/>
      <c r="C2725" s="14"/>
      <c r="D2725" s="45" t="s">
        <v>3899</v>
      </c>
      <c r="E2725" s="5"/>
    </row>
    <row r="2726" ht="15.75" customHeight="1">
      <c r="A2726" s="8"/>
      <c r="B2726" s="10"/>
      <c r="C2726" s="14"/>
      <c r="D2726" s="9"/>
      <c r="E2726" s="10"/>
    </row>
    <row r="2727" ht="15.75" customHeight="1">
      <c r="A2727" s="17" t="s">
        <v>3063</v>
      </c>
      <c r="B2727" s="4"/>
      <c r="C2727" s="4"/>
      <c r="D2727" s="4"/>
      <c r="E2727" s="5"/>
    </row>
    <row r="2728" ht="15.75" customHeight="1">
      <c r="A2728" s="18" t="s">
        <v>3064</v>
      </c>
      <c r="B2728" s="19" t="s">
        <v>3065</v>
      </c>
      <c r="C2728" s="20" t="s">
        <v>3066</v>
      </c>
      <c r="D2728" s="19" t="s">
        <v>3067</v>
      </c>
      <c r="E2728" s="21" t="s">
        <v>13</v>
      </c>
    </row>
    <row r="2729" ht="15.75" customHeight="1">
      <c r="A2729" s="22" t="s">
        <v>3068</v>
      </c>
      <c r="B2729" s="23">
        <v>19082.0</v>
      </c>
      <c r="C2729" s="24">
        <v>19082.0</v>
      </c>
      <c r="D2729" s="25">
        <v>0.0</v>
      </c>
      <c r="E2729" s="26"/>
    </row>
    <row r="2730" ht="15.75" customHeight="1">
      <c r="A2730" s="22" t="s">
        <v>3069</v>
      </c>
      <c r="B2730" s="23">
        <v>12547.0</v>
      </c>
      <c r="C2730" s="24">
        <v>12547.0</v>
      </c>
      <c r="D2730" s="25">
        <v>0.0</v>
      </c>
      <c r="E2730" s="33"/>
    </row>
    <row r="2731" ht="15.75" customHeight="1">
      <c r="A2731" s="22" t="s">
        <v>3070</v>
      </c>
      <c r="B2731" s="23">
        <v>0.0</v>
      </c>
      <c r="C2731" s="24"/>
      <c r="D2731" s="25">
        <v>0.0</v>
      </c>
      <c r="E2731" s="33"/>
    </row>
    <row r="2732" ht="15.75" customHeight="1">
      <c r="A2732" s="22" t="s">
        <v>3072</v>
      </c>
      <c r="B2732" s="23">
        <v>0.0</v>
      </c>
      <c r="C2732" s="24"/>
      <c r="D2732" s="25">
        <v>0.0</v>
      </c>
      <c r="E2732" s="33"/>
    </row>
    <row r="2733" ht="15.75" customHeight="1">
      <c r="A2733" s="27" t="s">
        <v>3074</v>
      </c>
      <c r="B2733" s="23">
        <v>0.0</v>
      </c>
      <c r="C2733" s="24"/>
      <c r="D2733" s="25">
        <v>0.0</v>
      </c>
      <c r="E2733" s="33"/>
    </row>
    <row r="2734" ht="15.75" customHeight="1">
      <c r="A2734" s="27" t="s">
        <v>3075</v>
      </c>
      <c r="B2734" s="23">
        <v>0.0</v>
      </c>
      <c r="C2734" s="24"/>
      <c r="D2734" s="25">
        <v>0.0</v>
      </c>
      <c r="E2734" s="33"/>
    </row>
    <row r="2735" ht="15.75" customHeight="1">
      <c r="A2735" s="27" t="s">
        <v>3077</v>
      </c>
      <c r="B2735" s="23">
        <v>193.0</v>
      </c>
      <c r="C2735" s="24">
        <v>193.0</v>
      </c>
      <c r="D2735" s="25">
        <v>0.0</v>
      </c>
      <c r="E2735" s="26" t="s">
        <v>3891</v>
      </c>
    </row>
    <row r="2736" ht="15.75" customHeight="1">
      <c r="A2736" s="27" t="s">
        <v>3078</v>
      </c>
      <c r="B2736" s="23">
        <v>4760.0</v>
      </c>
      <c r="C2736" s="24">
        <v>4760.0</v>
      </c>
      <c r="D2736" s="25">
        <v>0.0</v>
      </c>
      <c r="E2736" s="33"/>
    </row>
    <row r="2737" ht="15.75" customHeight="1">
      <c r="A2737" s="28" t="s">
        <v>3079</v>
      </c>
      <c r="B2737" s="23">
        <v>66298.0</v>
      </c>
      <c r="C2737" s="23">
        <v>66298.0</v>
      </c>
      <c r="D2737" s="25">
        <v>0.0</v>
      </c>
      <c r="E2737" s="33"/>
    </row>
    <row r="2738" ht="15.75" customHeight="1">
      <c r="A2738" s="28" t="s">
        <v>3080</v>
      </c>
      <c r="B2738" s="23">
        <v>26926.0</v>
      </c>
      <c r="C2738" s="7">
        <v>26926.0</v>
      </c>
      <c r="D2738" s="25">
        <v>0.0</v>
      </c>
      <c r="E2738" s="33"/>
    </row>
    <row r="2739" ht="15.75" customHeight="1">
      <c r="A2739" s="28" t="s">
        <v>3081</v>
      </c>
      <c r="B2739" s="23">
        <v>54591.0</v>
      </c>
      <c r="C2739" s="7">
        <v>54591.0</v>
      </c>
      <c r="D2739" s="25">
        <v>0.0</v>
      </c>
      <c r="E2739" s="33"/>
    </row>
    <row r="2740" ht="15.75" customHeight="1">
      <c r="A2740" s="28" t="s">
        <v>3082</v>
      </c>
      <c r="B2740" s="23">
        <v>50394.0</v>
      </c>
      <c r="C2740" s="7">
        <v>50703.0</v>
      </c>
      <c r="D2740" s="25">
        <v>309.0</v>
      </c>
      <c r="E2740" s="33"/>
    </row>
    <row r="2741" ht="15.75" customHeight="1">
      <c r="A2741" s="28" t="s">
        <v>3084</v>
      </c>
      <c r="B2741" s="23">
        <v>856.0</v>
      </c>
      <c r="C2741" s="7">
        <v>856.0</v>
      </c>
      <c r="D2741" s="25">
        <v>0.0</v>
      </c>
      <c r="E2741" s="33"/>
    </row>
    <row r="2742" ht="15.75" customHeight="1">
      <c r="A2742" s="28" t="s">
        <v>3085</v>
      </c>
      <c r="B2742" s="23">
        <v>6970.0</v>
      </c>
      <c r="C2742" s="7">
        <v>6970.0</v>
      </c>
      <c r="D2742" s="25">
        <v>0.0</v>
      </c>
      <c r="E2742" s="33"/>
    </row>
    <row r="2743" ht="15.75" customHeight="1">
      <c r="A2743" s="29" t="s">
        <v>3086</v>
      </c>
      <c r="B2743" s="23">
        <v>235647.0</v>
      </c>
      <c r="C2743" s="7">
        <v>236454.0</v>
      </c>
      <c r="D2743" s="25">
        <v>807.0</v>
      </c>
      <c r="E2743" s="33"/>
    </row>
    <row r="2744" ht="15.75" customHeight="1">
      <c r="A2744" s="30" t="s">
        <v>3087</v>
      </c>
      <c r="B2744" s="34">
        <v>0.0</v>
      </c>
      <c r="C2744" s="35">
        <v>-498.0</v>
      </c>
      <c r="D2744" s="49">
        <v>-498.0</v>
      </c>
      <c r="E2744" s="37"/>
    </row>
    <row r="2745" ht="15.75" customHeight="1">
      <c r="A2745" s="7"/>
      <c r="B2745" s="46"/>
      <c r="C2745" s="50"/>
      <c r="D2745" s="47"/>
      <c r="E2745" s="51"/>
    </row>
    <row r="2746" ht="15.75" customHeight="1">
      <c r="A2746" s="7"/>
      <c r="B2746" s="46"/>
      <c r="C2746" s="50"/>
      <c r="D2746" s="47"/>
      <c r="E2746" s="51"/>
    </row>
    <row r="2747" ht="15.75" customHeight="1">
      <c r="A2747" s="7"/>
      <c r="B2747" s="46"/>
      <c r="C2747" s="50"/>
      <c r="D2747" s="47"/>
      <c r="E2747" s="51"/>
    </row>
    <row r="2748" ht="15.75" customHeight="1">
      <c r="A2748" s="7"/>
      <c r="B2748" s="46"/>
      <c r="C2748" s="50"/>
      <c r="D2748" s="47"/>
      <c r="E2748" s="51"/>
    </row>
    <row r="2749" ht="15.75" customHeight="1">
      <c r="A2749" s="7"/>
      <c r="B2749" s="46"/>
      <c r="C2749" s="50"/>
      <c r="D2749" s="47"/>
      <c r="E2749" s="51"/>
    </row>
    <row r="2750" ht="15.75" customHeight="1">
      <c r="A2750" s="7"/>
      <c r="B2750" s="46"/>
      <c r="C2750" s="50"/>
      <c r="D2750" s="47"/>
      <c r="E2750" s="51"/>
    </row>
    <row r="2751" ht="15.75" customHeight="1">
      <c r="A2751" s="7"/>
      <c r="B2751" s="46"/>
      <c r="C2751" s="50"/>
      <c r="D2751" s="47"/>
      <c r="E2751" s="51"/>
    </row>
    <row r="2752" ht="15.75" customHeight="1">
      <c r="A2752" s="7"/>
      <c r="B2752" s="46"/>
      <c r="C2752" s="50"/>
      <c r="D2752" s="47"/>
      <c r="E2752" s="51"/>
    </row>
    <row r="2753" ht="15.75" customHeight="1">
      <c r="A2753" s="7"/>
      <c r="B2753" s="46"/>
      <c r="C2753" s="50"/>
      <c r="D2753" s="47"/>
      <c r="E2753" s="51"/>
    </row>
    <row r="2754" ht="15.75" customHeight="1">
      <c r="A2754" s="7"/>
      <c r="B2754" s="46"/>
      <c r="C2754" s="50"/>
      <c r="D2754" s="47"/>
      <c r="E2754" s="51"/>
    </row>
    <row r="2755" ht="15.75" customHeight="1">
      <c r="A2755" s="7"/>
      <c r="B2755" s="46"/>
      <c r="C2755" s="50"/>
      <c r="D2755" s="47"/>
      <c r="E2755" s="51"/>
    </row>
    <row r="2756" ht="15.75" customHeight="1">
      <c r="A2756" s="7"/>
      <c r="B2756" s="46"/>
      <c r="C2756" s="50"/>
      <c r="D2756" s="47"/>
      <c r="E2756" s="51"/>
    </row>
    <row r="2757" ht="15.75" customHeight="1">
      <c r="A2757" s="7"/>
      <c r="B2757" s="46"/>
      <c r="C2757" s="50"/>
      <c r="D2757" s="47"/>
      <c r="E2757" s="51"/>
    </row>
    <row r="2758" ht="15.75" customHeight="1">
      <c r="A2758" s="7"/>
      <c r="B2758" s="46"/>
      <c r="C2758" s="50"/>
      <c r="D2758" s="47"/>
      <c r="E2758" s="51"/>
    </row>
  </sheetData>
  <mergeCells count="784">
    <mergeCell ref="A2251:E2251"/>
    <mergeCell ref="A2271:E2272"/>
    <mergeCell ref="A2273:E2274"/>
    <mergeCell ref="A2275:B2276"/>
    <mergeCell ref="C2275:C2278"/>
    <mergeCell ref="D2275:E2276"/>
    <mergeCell ref="A2277:B2278"/>
    <mergeCell ref="D2277:E2278"/>
    <mergeCell ref="A2279:E2279"/>
    <mergeCell ref="A2299:E2300"/>
    <mergeCell ref="A2301:E2302"/>
    <mergeCell ref="A2303:B2304"/>
    <mergeCell ref="C2303:C2306"/>
    <mergeCell ref="A2305:B2306"/>
    <mergeCell ref="D2135:E2136"/>
    <mergeCell ref="D2137:E2138"/>
    <mergeCell ref="A2139:E2139"/>
    <mergeCell ref="A2159:E2160"/>
    <mergeCell ref="A2161:E2162"/>
    <mergeCell ref="C2163:C2166"/>
    <mergeCell ref="D2163:E2164"/>
    <mergeCell ref="D2191:E2192"/>
    <mergeCell ref="D2193:E2194"/>
    <mergeCell ref="D2165:E2166"/>
    <mergeCell ref="A2167:E2167"/>
    <mergeCell ref="A2187:E2188"/>
    <mergeCell ref="A2189:E2190"/>
    <mergeCell ref="A2191:B2192"/>
    <mergeCell ref="C2191:C2194"/>
    <mergeCell ref="A2193:B2194"/>
    <mergeCell ref="A2195:E2195"/>
    <mergeCell ref="A2215:E2216"/>
    <mergeCell ref="A2217:E2218"/>
    <mergeCell ref="A2219:B2220"/>
    <mergeCell ref="C2219:C2222"/>
    <mergeCell ref="D2219:E2220"/>
    <mergeCell ref="A2221:B2222"/>
    <mergeCell ref="D2247:E2248"/>
    <mergeCell ref="D2249:E2250"/>
    <mergeCell ref="D2221:E2222"/>
    <mergeCell ref="A2223:E2223"/>
    <mergeCell ref="A2243:E2244"/>
    <mergeCell ref="A2245:E2246"/>
    <mergeCell ref="A2247:B2248"/>
    <mergeCell ref="C2247:C2250"/>
    <mergeCell ref="A2249:B2250"/>
    <mergeCell ref="A2331:B2332"/>
    <mergeCell ref="A2333:B2334"/>
    <mergeCell ref="A2419:E2419"/>
    <mergeCell ref="A2439:E2440"/>
    <mergeCell ref="A2441:E2442"/>
    <mergeCell ref="A2443:B2444"/>
    <mergeCell ref="C2443:C2446"/>
    <mergeCell ref="D2443:E2444"/>
    <mergeCell ref="A2445:B2446"/>
    <mergeCell ref="D2445:E2446"/>
    <mergeCell ref="A2447:E2447"/>
    <mergeCell ref="A2467:E2468"/>
    <mergeCell ref="A2469:E2470"/>
    <mergeCell ref="A2471:B2472"/>
    <mergeCell ref="C2471:C2474"/>
    <mergeCell ref="A2473:B2474"/>
    <mergeCell ref="D2303:E2304"/>
    <mergeCell ref="D2305:E2306"/>
    <mergeCell ref="A2307:E2307"/>
    <mergeCell ref="A2327:E2328"/>
    <mergeCell ref="A2329:E2330"/>
    <mergeCell ref="C2331:C2334"/>
    <mergeCell ref="D2331:E2332"/>
    <mergeCell ref="D2359:E2360"/>
    <mergeCell ref="D2361:E2362"/>
    <mergeCell ref="D2333:E2334"/>
    <mergeCell ref="A2335:E2335"/>
    <mergeCell ref="A2355:E2356"/>
    <mergeCell ref="A2357:E2358"/>
    <mergeCell ref="A2359:B2360"/>
    <mergeCell ref="C2359:C2362"/>
    <mergeCell ref="A2361:B2362"/>
    <mergeCell ref="A2363:E2363"/>
    <mergeCell ref="A2383:E2384"/>
    <mergeCell ref="A2385:E2386"/>
    <mergeCell ref="A2387:B2388"/>
    <mergeCell ref="C2387:C2390"/>
    <mergeCell ref="D2387:E2388"/>
    <mergeCell ref="A2389:B2390"/>
    <mergeCell ref="D2415:E2416"/>
    <mergeCell ref="D2417:E2418"/>
    <mergeCell ref="D2389:E2390"/>
    <mergeCell ref="A2391:E2391"/>
    <mergeCell ref="A2411:E2412"/>
    <mergeCell ref="A2413:E2414"/>
    <mergeCell ref="A2415:B2416"/>
    <mergeCell ref="C2415:C2418"/>
    <mergeCell ref="A2417:B2418"/>
    <mergeCell ref="A2499:B2500"/>
    <mergeCell ref="A2501:B2502"/>
    <mergeCell ref="A2587:E2587"/>
    <mergeCell ref="A2607:E2608"/>
    <mergeCell ref="A2609:E2610"/>
    <mergeCell ref="A2611:B2612"/>
    <mergeCell ref="C2611:C2614"/>
    <mergeCell ref="D2611:E2612"/>
    <mergeCell ref="A2613:B2614"/>
    <mergeCell ref="D2613:E2614"/>
    <mergeCell ref="A2615:E2615"/>
    <mergeCell ref="A2635:E2636"/>
    <mergeCell ref="A2637:E2638"/>
    <mergeCell ref="A2639:B2640"/>
    <mergeCell ref="C2639:C2642"/>
    <mergeCell ref="A2641:B2642"/>
    <mergeCell ref="D2471:E2472"/>
    <mergeCell ref="D2473:E2474"/>
    <mergeCell ref="A2475:E2475"/>
    <mergeCell ref="A2495:E2496"/>
    <mergeCell ref="A2497:E2498"/>
    <mergeCell ref="C2499:C2502"/>
    <mergeCell ref="D2499:E2500"/>
    <mergeCell ref="D2527:E2528"/>
    <mergeCell ref="D2529:E2530"/>
    <mergeCell ref="D2501:E2502"/>
    <mergeCell ref="A2503:E2503"/>
    <mergeCell ref="A2523:E2524"/>
    <mergeCell ref="A2525:E2526"/>
    <mergeCell ref="A2527:B2528"/>
    <mergeCell ref="C2527:C2530"/>
    <mergeCell ref="A2529:B2530"/>
    <mergeCell ref="A2531:E2531"/>
    <mergeCell ref="A2551:E2552"/>
    <mergeCell ref="A2553:E2554"/>
    <mergeCell ref="A2555:B2556"/>
    <mergeCell ref="C2555:C2558"/>
    <mergeCell ref="D2555:E2556"/>
    <mergeCell ref="A2557:B2558"/>
    <mergeCell ref="D2583:E2584"/>
    <mergeCell ref="D2585:E2586"/>
    <mergeCell ref="D2557:E2558"/>
    <mergeCell ref="A2559:E2559"/>
    <mergeCell ref="A2579:E2580"/>
    <mergeCell ref="A2581:E2582"/>
    <mergeCell ref="A2583:B2584"/>
    <mergeCell ref="C2583:C2586"/>
    <mergeCell ref="A2585:B2586"/>
    <mergeCell ref="A2667:B2668"/>
    <mergeCell ref="A2669:B2670"/>
    <mergeCell ref="A739:E739"/>
    <mergeCell ref="A759:E760"/>
    <mergeCell ref="A761:E762"/>
    <mergeCell ref="A763:B764"/>
    <mergeCell ref="C763:C766"/>
    <mergeCell ref="D763:E764"/>
    <mergeCell ref="A765:B766"/>
    <mergeCell ref="D765:E766"/>
    <mergeCell ref="A767:E767"/>
    <mergeCell ref="A787:E788"/>
    <mergeCell ref="A789:E790"/>
    <mergeCell ref="A791:B792"/>
    <mergeCell ref="C791:C794"/>
    <mergeCell ref="A793:B794"/>
    <mergeCell ref="D623:E624"/>
    <mergeCell ref="D625:E626"/>
    <mergeCell ref="A627:E627"/>
    <mergeCell ref="A647:E648"/>
    <mergeCell ref="A649:E650"/>
    <mergeCell ref="C651:C654"/>
    <mergeCell ref="D651:E652"/>
    <mergeCell ref="D679:E680"/>
    <mergeCell ref="D681:E682"/>
    <mergeCell ref="D653:E654"/>
    <mergeCell ref="A655:E655"/>
    <mergeCell ref="A675:E676"/>
    <mergeCell ref="A677:E678"/>
    <mergeCell ref="A679:B680"/>
    <mergeCell ref="C679:C682"/>
    <mergeCell ref="A681:B682"/>
    <mergeCell ref="A683:E683"/>
    <mergeCell ref="A703:E704"/>
    <mergeCell ref="A705:E706"/>
    <mergeCell ref="A707:B708"/>
    <mergeCell ref="C707:C710"/>
    <mergeCell ref="D707:E708"/>
    <mergeCell ref="A709:B710"/>
    <mergeCell ref="D735:E736"/>
    <mergeCell ref="D737:E738"/>
    <mergeCell ref="D709:E710"/>
    <mergeCell ref="A711:E711"/>
    <mergeCell ref="A731:E732"/>
    <mergeCell ref="A733:E734"/>
    <mergeCell ref="A735:B736"/>
    <mergeCell ref="C735:C738"/>
    <mergeCell ref="A737:B738"/>
    <mergeCell ref="A819:B820"/>
    <mergeCell ref="A821:B822"/>
    <mergeCell ref="A907:E907"/>
    <mergeCell ref="A927:E928"/>
    <mergeCell ref="A929:E930"/>
    <mergeCell ref="A931:B932"/>
    <mergeCell ref="C931:C934"/>
    <mergeCell ref="D931:E932"/>
    <mergeCell ref="A933:B934"/>
    <mergeCell ref="D933:E934"/>
    <mergeCell ref="A935:E935"/>
    <mergeCell ref="A955:E956"/>
    <mergeCell ref="A957:E958"/>
    <mergeCell ref="A959:B960"/>
    <mergeCell ref="C959:C962"/>
    <mergeCell ref="A961:B962"/>
    <mergeCell ref="D791:E792"/>
    <mergeCell ref="D793:E794"/>
    <mergeCell ref="A795:E795"/>
    <mergeCell ref="A815:E816"/>
    <mergeCell ref="A817:E818"/>
    <mergeCell ref="C819:C822"/>
    <mergeCell ref="D819:E820"/>
    <mergeCell ref="D847:E848"/>
    <mergeCell ref="D849:E850"/>
    <mergeCell ref="D821:E822"/>
    <mergeCell ref="A823:E823"/>
    <mergeCell ref="A843:E844"/>
    <mergeCell ref="A845:E846"/>
    <mergeCell ref="A847:B848"/>
    <mergeCell ref="C847:C850"/>
    <mergeCell ref="A849:B850"/>
    <mergeCell ref="A851:E851"/>
    <mergeCell ref="A871:E872"/>
    <mergeCell ref="A873:E874"/>
    <mergeCell ref="A875:B876"/>
    <mergeCell ref="C875:C878"/>
    <mergeCell ref="D875:E876"/>
    <mergeCell ref="A877:B878"/>
    <mergeCell ref="D903:E904"/>
    <mergeCell ref="D905:E906"/>
    <mergeCell ref="D877:E878"/>
    <mergeCell ref="A879:E879"/>
    <mergeCell ref="A899:E900"/>
    <mergeCell ref="A901:E902"/>
    <mergeCell ref="A903:B904"/>
    <mergeCell ref="C903:C906"/>
    <mergeCell ref="A905:B906"/>
    <mergeCell ref="A987:B988"/>
    <mergeCell ref="A989:B990"/>
    <mergeCell ref="A1075:E1075"/>
    <mergeCell ref="A1095:E1096"/>
    <mergeCell ref="A1097:E1098"/>
    <mergeCell ref="A1099:B1100"/>
    <mergeCell ref="C1099:C1102"/>
    <mergeCell ref="D1099:E1100"/>
    <mergeCell ref="A1101:B1102"/>
    <mergeCell ref="D1101:E1102"/>
    <mergeCell ref="A1103:E1103"/>
    <mergeCell ref="A1123:E1124"/>
    <mergeCell ref="A1125:E1126"/>
    <mergeCell ref="A1127:B1128"/>
    <mergeCell ref="C1127:C1130"/>
    <mergeCell ref="A1129:B1130"/>
    <mergeCell ref="D959:E960"/>
    <mergeCell ref="D961:E962"/>
    <mergeCell ref="A963:E963"/>
    <mergeCell ref="A983:E984"/>
    <mergeCell ref="A985:E986"/>
    <mergeCell ref="C987:C990"/>
    <mergeCell ref="D987:E988"/>
    <mergeCell ref="D1015:E1016"/>
    <mergeCell ref="D1017:E1018"/>
    <mergeCell ref="D989:E990"/>
    <mergeCell ref="A991:E991"/>
    <mergeCell ref="A1011:E1012"/>
    <mergeCell ref="A1013:E1014"/>
    <mergeCell ref="A1015:B1016"/>
    <mergeCell ref="C1015:C1018"/>
    <mergeCell ref="A1017:B1018"/>
    <mergeCell ref="A1019:E1019"/>
    <mergeCell ref="A1039:E1040"/>
    <mergeCell ref="A1041:E1042"/>
    <mergeCell ref="A1043:B1044"/>
    <mergeCell ref="C1043:C1046"/>
    <mergeCell ref="D1043:E1044"/>
    <mergeCell ref="A1045:B1046"/>
    <mergeCell ref="D1071:E1072"/>
    <mergeCell ref="D1073:E1074"/>
    <mergeCell ref="D1045:E1046"/>
    <mergeCell ref="A1047:E1047"/>
    <mergeCell ref="A1067:E1068"/>
    <mergeCell ref="A1069:E1070"/>
    <mergeCell ref="A1071:B1072"/>
    <mergeCell ref="C1071:C1074"/>
    <mergeCell ref="A1073:B1074"/>
    <mergeCell ref="A1155:B1156"/>
    <mergeCell ref="A1157:B1158"/>
    <mergeCell ref="D2639:E2640"/>
    <mergeCell ref="D2641:E2642"/>
    <mergeCell ref="A2643:E2643"/>
    <mergeCell ref="A2663:E2664"/>
    <mergeCell ref="A2665:E2666"/>
    <mergeCell ref="C2667:C2670"/>
    <mergeCell ref="D2667:E2668"/>
    <mergeCell ref="D2695:E2696"/>
    <mergeCell ref="D2697:E2698"/>
    <mergeCell ref="D2669:E2670"/>
    <mergeCell ref="A2671:E2671"/>
    <mergeCell ref="A2691:E2692"/>
    <mergeCell ref="A2693:E2694"/>
    <mergeCell ref="A2695:B2696"/>
    <mergeCell ref="C2695:C2698"/>
    <mergeCell ref="A2697:B2698"/>
    <mergeCell ref="D2725:E2726"/>
    <mergeCell ref="A2727:E2727"/>
    <mergeCell ref="A2699:E2699"/>
    <mergeCell ref="A2719:E2720"/>
    <mergeCell ref="A2721:E2722"/>
    <mergeCell ref="A2723:B2724"/>
    <mergeCell ref="C2723:C2726"/>
    <mergeCell ref="D2723:E2724"/>
    <mergeCell ref="A2725:B2726"/>
    <mergeCell ref="A1:E2"/>
    <mergeCell ref="A3:E4"/>
    <mergeCell ref="A5:B6"/>
    <mergeCell ref="C5:C8"/>
    <mergeCell ref="D5:E6"/>
    <mergeCell ref="A7:B8"/>
    <mergeCell ref="D7:E8"/>
    <mergeCell ref="A9:E9"/>
    <mergeCell ref="A29:E30"/>
    <mergeCell ref="A31:E32"/>
    <mergeCell ref="A33:B34"/>
    <mergeCell ref="C33:C36"/>
    <mergeCell ref="D33:E34"/>
    <mergeCell ref="A35:B36"/>
    <mergeCell ref="D61:E62"/>
    <mergeCell ref="D63:E64"/>
    <mergeCell ref="D35:E36"/>
    <mergeCell ref="A37:E37"/>
    <mergeCell ref="A57:E58"/>
    <mergeCell ref="A59:E60"/>
    <mergeCell ref="A61:B62"/>
    <mergeCell ref="C61:C64"/>
    <mergeCell ref="A63:B64"/>
    <mergeCell ref="A65:E65"/>
    <mergeCell ref="A85:E86"/>
    <mergeCell ref="A87:E88"/>
    <mergeCell ref="A89:B90"/>
    <mergeCell ref="C89:C92"/>
    <mergeCell ref="D89:E90"/>
    <mergeCell ref="A91:B92"/>
    <mergeCell ref="D117:E118"/>
    <mergeCell ref="D119:E120"/>
    <mergeCell ref="D91:E92"/>
    <mergeCell ref="A93:E93"/>
    <mergeCell ref="A113:E114"/>
    <mergeCell ref="A115:E116"/>
    <mergeCell ref="A117:B118"/>
    <mergeCell ref="C117:C120"/>
    <mergeCell ref="A119:B120"/>
    <mergeCell ref="A233:E233"/>
    <mergeCell ref="A253:E254"/>
    <mergeCell ref="A255:E256"/>
    <mergeCell ref="A257:B258"/>
    <mergeCell ref="C257:C260"/>
    <mergeCell ref="D257:E258"/>
    <mergeCell ref="A259:B260"/>
    <mergeCell ref="D259:E260"/>
    <mergeCell ref="A261:E261"/>
    <mergeCell ref="A281:E282"/>
    <mergeCell ref="A283:E284"/>
    <mergeCell ref="A285:B286"/>
    <mergeCell ref="C285:C288"/>
    <mergeCell ref="A287:B288"/>
    <mergeCell ref="A121:E121"/>
    <mergeCell ref="A141:E142"/>
    <mergeCell ref="A143:E144"/>
    <mergeCell ref="A145:B146"/>
    <mergeCell ref="C145:C148"/>
    <mergeCell ref="D145:E146"/>
    <mergeCell ref="A147:B148"/>
    <mergeCell ref="D173:E174"/>
    <mergeCell ref="D175:E176"/>
    <mergeCell ref="D147:E148"/>
    <mergeCell ref="A149:E149"/>
    <mergeCell ref="A169:E170"/>
    <mergeCell ref="A171:E172"/>
    <mergeCell ref="A173:B174"/>
    <mergeCell ref="C173:C176"/>
    <mergeCell ref="A175:B176"/>
    <mergeCell ref="A177:E177"/>
    <mergeCell ref="A197:E198"/>
    <mergeCell ref="A199:E200"/>
    <mergeCell ref="A201:B202"/>
    <mergeCell ref="C201:C204"/>
    <mergeCell ref="D201:E202"/>
    <mergeCell ref="A203:B204"/>
    <mergeCell ref="D229:E230"/>
    <mergeCell ref="D231:E232"/>
    <mergeCell ref="D203:E204"/>
    <mergeCell ref="A205:E205"/>
    <mergeCell ref="A225:E226"/>
    <mergeCell ref="A227:E228"/>
    <mergeCell ref="A229:B230"/>
    <mergeCell ref="C229:C232"/>
    <mergeCell ref="A231:B232"/>
    <mergeCell ref="A313:B314"/>
    <mergeCell ref="A315:B316"/>
    <mergeCell ref="A403:E403"/>
    <mergeCell ref="A423:E424"/>
    <mergeCell ref="A425:E426"/>
    <mergeCell ref="A427:B428"/>
    <mergeCell ref="C427:C430"/>
    <mergeCell ref="D427:E428"/>
    <mergeCell ref="A429:B430"/>
    <mergeCell ref="D429:E430"/>
    <mergeCell ref="A431:E431"/>
    <mergeCell ref="A451:E452"/>
    <mergeCell ref="A453:E454"/>
    <mergeCell ref="A455:B456"/>
    <mergeCell ref="C455:C458"/>
    <mergeCell ref="A457:B458"/>
    <mergeCell ref="D285:E286"/>
    <mergeCell ref="D287:E288"/>
    <mergeCell ref="A289:E289"/>
    <mergeCell ref="A309:E310"/>
    <mergeCell ref="A311:E312"/>
    <mergeCell ref="C313:C316"/>
    <mergeCell ref="D313:E314"/>
    <mergeCell ref="D341:E342"/>
    <mergeCell ref="D343:E344"/>
    <mergeCell ref="D315:E316"/>
    <mergeCell ref="A317:E317"/>
    <mergeCell ref="A337:E338"/>
    <mergeCell ref="A339:E340"/>
    <mergeCell ref="A341:B342"/>
    <mergeCell ref="C341:C344"/>
    <mergeCell ref="A343:B344"/>
    <mergeCell ref="A345:E345"/>
    <mergeCell ref="A367:E368"/>
    <mergeCell ref="A369:E370"/>
    <mergeCell ref="A371:B372"/>
    <mergeCell ref="C371:C374"/>
    <mergeCell ref="D371:E372"/>
    <mergeCell ref="A373:B374"/>
    <mergeCell ref="D399:E400"/>
    <mergeCell ref="D401:E402"/>
    <mergeCell ref="D373:E374"/>
    <mergeCell ref="A375:E375"/>
    <mergeCell ref="A395:E396"/>
    <mergeCell ref="A397:E398"/>
    <mergeCell ref="A399:B400"/>
    <mergeCell ref="C399:C402"/>
    <mergeCell ref="A401:B402"/>
    <mergeCell ref="A483:B484"/>
    <mergeCell ref="A485:B486"/>
    <mergeCell ref="A571:E571"/>
    <mergeCell ref="A591:E592"/>
    <mergeCell ref="A593:E594"/>
    <mergeCell ref="A595:B596"/>
    <mergeCell ref="C595:C598"/>
    <mergeCell ref="D595:E596"/>
    <mergeCell ref="A597:B598"/>
    <mergeCell ref="D597:E598"/>
    <mergeCell ref="A599:E599"/>
    <mergeCell ref="A619:E620"/>
    <mergeCell ref="A621:E622"/>
    <mergeCell ref="A623:B624"/>
    <mergeCell ref="C623:C626"/>
    <mergeCell ref="A625:B626"/>
    <mergeCell ref="D455:E456"/>
    <mergeCell ref="D457:E458"/>
    <mergeCell ref="A459:E459"/>
    <mergeCell ref="A479:E480"/>
    <mergeCell ref="A481:E482"/>
    <mergeCell ref="C483:C486"/>
    <mergeCell ref="D483:E484"/>
    <mergeCell ref="D511:E512"/>
    <mergeCell ref="D513:E514"/>
    <mergeCell ref="D485:E486"/>
    <mergeCell ref="A487:E487"/>
    <mergeCell ref="A507:E508"/>
    <mergeCell ref="A509:E510"/>
    <mergeCell ref="A511:B512"/>
    <mergeCell ref="C511:C514"/>
    <mergeCell ref="A513:B514"/>
    <mergeCell ref="A515:E515"/>
    <mergeCell ref="A535:E536"/>
    <mergeCell ref="A537:E538"/>
    <mergeCell ref="A539:B540"/>
    <mergeCell ref="C539:C542"/>
    <mergeCell ref="D539:E540"/>
    <mergeCell ref="A541:B542"/>
    <mergeCell ref="D567:E568"/>
    <mergeCell ref="D569:E570"/>
    <mergeCell ref="D541:E542"/>
    <mergeCell ref="A543:E543"/>
    <mergeCell ref="A563:E564"/>
    <mergeCell ref="A565:E566"/>
    <mergeCell ref="A567:B568"/>
    <mergeCell ref="C567:C570"/>
    <mergeCell ref="A569:B570"/>
    <mergeCell ref="A651:B652"/>
    <mergeCell ref="A653:B654"/>
    <mergeCell ref="A1243:E1243"/>
    <mergeCell ref="A1263:E1264"/>
    <mergeCell ref="A1265:E1266"/>
    <mergeCell ref="A1267:B1268"/>
    <mergeCell ref="C1267:C1270"/>
    <mergeCell ref="D1267:E1268"/>
    <mergeCell ref="A1269:B1270"/>
    <mergeCell ref="D1269:E1270"/>
    <mergeCell ref="A1271:E1271"/>
    <mergeCell ref="A1291:E1292"/>
    <mergeCell ref="A1293:E1294"/>
    <mergeCell ref="A1295:B1296"/>
    <mergeCell ref="C1295:C1298"/>
    <mergeCell ref="A1297:B1298"/>
    <mergeCell ref="D1127:E1128"/>
    <mergeCell ref="D1129:E1130"/>
    <mergeCell ref="A1131:E1131"/>
    <mergeCell ref="A1151:E1152"/>
    <mergeCell ref="A1153:E1154"/>
    <mergeCell ref="C1155:C1158"/>
    <mergeCell ref="D1155:E1156"/>
    <mergeCell ref="D1183:E1184"/>
    <mergeCell ref="D1185:E1186"/>
    <mergeCell ref="D1157:E1158"/>
    <mergeCell ref="A1159:E1159"/>
    <mergeCell ref="A1179:E1180"/>
    <mergeCell ref="A1181:E1182"/>
    <mergeCell ref="A1183:B1184"/>
    <mergeCell ref="C1183:C1186"/>
    <mergeCell ref="A1185:B1186"/>
    <mergeCell ref="A1187:E1187"/>
    <mergeCell ref="A1207:E1208"/>
    <mergeCell ref="A1209:E1210"/>
    <mergeCell ref="A1211:B1212"/>
    <mergeCell ref="C1211:C1214"/>
    <mergeCell ref="D1211:E1212"/>
    <mergeCell ref="A1213:B1214"/>
    <mergeCell ref="D1239:E1240"/>
    <mergeCell ref="D1241:E1242"/>
    <mergeCell ref="D1213:E1214"/>
    <mergeCell ref="A1215:E1215"/>
    <mergeCell ref="A1235:E1236"/>
    <mergeCell ref="A1237:E1238"/>
    <mergeCell ref="A1239:B1240"/>
    <mergeCell ref="C1239:C1242"/>
    <mergeCell ref="A1241:B1242"/>
    <mergeCell ref="A1323:B1324"/>
    <mergeCell ref="A1325:B1326"/>
    <mergeCell ref="A1411:E1411"/>
    <mergeCell ref="A1431:E1432"/>
    <mergeCell ref="A1433:E1434"/>
    <mergeCell ref="A1435:B1436"/>
    <mergeCell ref="C1435:C1438"/>
    <mergeCell ref="D1435:E1436"/>
    <mergeCell ref="A1437:B1438"/>
    <mergeCell ref="D1437:E1438"/>
    <mergeCell ref="A1439:E1439"/>
    <mergeCell ref="A1459:E1460"/>
    <mergeCell ref="A1461:E1462"/>
    <mergeCell ref="A1463:B1464"/>
    <mergeCell ref="C1463:C1466"/>
    <mergeCell ref="A1465:B1466"/>
    <mergeCell ref="D1295:E1296"/>
    <mergeCell ref="D1297:E1298"/>
    <mergeCell ref="A1299:E1299"/>
    <mergeCell ref="A1319:E1320"/>
    <mergeCell ref="A1321:E1322"/>
    <mergeCell ref="C1323:C1326"/>
    <mergeCell ref="D1323:E1324"/>
    <mergeCell ref="D1351:E1352"/>
    <mergeCell ref="D1353:E1354"/>
    <mergeCell ref="D1325:E1326"/>
    <mergeCell ref="A1327:E1327"/>
    <mergeCell ref="A1347:E1348"/>
    <mergeCell ref="A1349:E1350"/>
    <mergeCell ref="A1351:B1352"/>
    <mergeCell ref="C1351:C1354"/>
    <mergeCell ref="A1353:B1354"/>
    <mergeCell ref="A1355:E1355"/>
    <mergeCell ref="A1375:E1376"/>
    <mergeCell ref="A1377:E1378"/>
    <mergeCell ref="A1379:B1380"/>
    <mergeCell ref="C1379:C1382"/>
    <mergeCell ref="D1379:E1380"/>
    <mergeCell ref="A1381:B1382"/>
    <mergeCell ref="D1407:E1408"/>
    <mergeCell ref="D1409:E1410"/>
    <mergeCell ref="D1381:E1382"/>
    <mergeCell ref="A1383:E1383"/>
    <mergeCell ref="A1403:E1404"/>
    <mergeCell ref="A1405:E1406"/>
    <mergeCell ref="A1407:B1408"/>
    <mergeCell ref="C1407:C1410"/>
    <mergeCell ref="A1409:B1410"/>
    <mergeCell ref="A1491:B1492"/>
    <mergeCell ref="A1493:B1494"/>
    <mergeCell ref="A1579:E1579"/>
    <mergeCell ref="A1599:E1600"/>
    <mergeCell ref="A1601:E1602"/>
    <mergeCell ref="A1603:B1604"/>
    <mergeCell ref="C1603:C1606"/>
    <mergeCell ref="D1603:E1604"/>
    <mergeCell ref="A1605:B1606"/>
    <mergeCell ref="D1605:E1606"/>
    <mergeCell ref="A1607:E1607"/>
    <mergeCell ref="A1627:E1628"/>
    <mergeCell ref="A1629:E1630"/>
    <mergeCell ref="A1631:B1632"/>
    <mergeCell ref="C1631:C1634"/>
    <mergeCell ref="A1633:B1634"/>
    <mergeCell ref="D1463:E1464"/>
    <mergeCell ref="D1465:E1466"/>
    <mergeCell ref="A1467:E1467"/>
    <mergeCell ref="A1487:E1488"/>
    <mergeCell ref="A1489:E1490"/>
    <mergeCell ref="C1491:C1494"/>
    <mergeCell ref="D1491:E1492"/>
    <mergeCell ref="D1519:E1520"/>
    <mergeCell ref="D1521:E1522"/>
    <mergeCell ref="D1493:E1494"/>
    <mergeCell ref="A1495:E1495"/>
    <mergeCell ref="A1515:E1516"/>
    <mergeCell ref="A1517:E1518"/>
    <mergeCell ref="A1519:B1520"/>
    <mergeCell ref="C1519:C1522"/>
    <mergeCell ref="A1521:B1522"/>
    <mergeCell ref="A1523:E1523"/>
    <mergeCell ref="A1543:E1544"/>
    <mergeCell ref="A1545:E1546"/>
    <mergeCell ref="A1547:B1548"/>
    <mergeCell ref="C1547:C1550"/>
    <mergeCell ref="D1547:E1548"/>
    <mergeCell ref="A1549:B1550"/>
    <mergeCell ref="D1575:E1576"/>
    <mergeCell ref="D1577:E1578"/>
    <mergeCell ref="D1549:E1550"/>
    <mergeCell ref="A1551:E1551"/>
    <mergeCell ref="A1571:E1572"/>
    <mergeCell ref="A1573:E1574"/>
    <mergeCell ref="A1575:B1576"/>
    <mergeCell ref="C1575:C1578"/>
    <mergeCell ref="A1577:B1578"/>
    <mergeCell ref="A1659:B1660"/>
    <mergeCell ref="A1661:B1662"/>
    <mergeCell ref="A1747:E1747"/>
    <mergeCell ref="A1767:E1768"/>
    <mergeCell ref="A1769:E1770"/>
    <mergeCell ref="A1771:B1772"/>
    <mergeCell ref="C1771:C1774"/>
    <mergeCell ref="D1771:E1772"/>
    <mergeCell ref="A1773:B1774"/>
    <mergeCell ref="D1773:E1774"/>
    <mergeCell ref="A1775:E1775"/>
    <mergeCell ref="A1795:E1796"/>
    <mergeCell ref="A1797:E1798"/>
    <mergeCell ref="A1799:B1800"/>
    <mergeCell ref="C1799:C1802"/>
    <mergeCell ref="A1801:B1802"/>
    <mergeCell ref="D1631:E1632"/>
    <mergeCell ref="D1633:E1634"/>
    <mergeCell ref="A1635:E1635"/>
    <mergeCell ref="A1655:E1656"/>
    <mergeCell ref="A1657:E1658"/>
    <mergeCell ref="C1659:C1662"/>
    <mergeCell ref="D1659:E1660"/>
    <mergeCell ref="D1687:E1688"/>
    <mergeCell ref="D1689:E1690"/>
    <mergeCell ref="D1661:E1662"/>
    <mergeCell ref="A1663:E1663"/>
    <mergeCell ref="A1683:E1684"/>
    <mergeCell ref="A1685:E1686"/>
    <mergeCell ref="A1687:B1688"/>
    <mergeCell ref="C1687:C1690"/>
    <mergeCell ref="A1689:B1690"/>
    <mergeCell ref="A1691:E1691"/>
    <mergeCell ref="A1711:E1712"/>
    <mergeCell ref="A1713:E1714"/>
    <mergeCell ref="A1715:B1716"/>
    <mergeCell ref="C1715:C1718"/>
    <mergeCell ref="D1715:E1716"/>
    <mergeCell ref="A1717:B1718"/>
    <mergeCell ref="D1743:E1744"/>
    <mergeCell ref="D1745:E1746"/>
    <mergeCell ref="D1717:E1718"/>
    <mergeCell ref="A1719:E1719"/>
    <mergeCell ref="A1739:E1740"/>
    <mergeCell ref="A1741:E1742"/>
    <mergeCell ref="A1743:B1744"/>
    <mergeCell ref="C1743:C1746"/>
    <mergeCell ref="A1745:B1746"/>
    <mergeCell ref="A1827:B1828"/>
    <mergeCell ref="A1829:B1830"/>
    <mergeCell ref="A1915:E1915"/>
    <mergeCell ref="A1935:E1936"/>
    <mergeCell ref="A1937:E1938"/>
    <mergeCell ref="A1939:B1940"/>
    <mergeCell ref="C1939:C1942"/>
    <mergeCell ref="D1939:E1940"/>
    <mergeCell ref="A1941:B1942"/>
    <mergeCell ref="D1941:E1942"/>
    <mergeCell ref="A1943:E1943"/>
    <mergeCell ref="A1963:E1964"/>
    <mergeCell ref="A1965:E1966"/>
    <mergeCell ref="A1967:B1968"/>
    <mergeCell ref="C1967:C1970"/>
    <mergeCell ref="A1969:B1970"/>
    <mergeCell ref="D1799:E1800"/>
    <mergeCell ref="D1801:E1802"/>
    <mergeCell ref="A1803:E1803"/>
    <mergeCell ref="A1823:E1824"/>
    <mergeCell ref="A1825:E1826"/>
    <mergeCell ref="C1827:C1830"/>
    <mergeCell ref="D1827:E1828"/>
    <mergeCell ref="D1855:E1856"/>
    <mergeCell ref="D1857:E1858"/>
    <mergeCell ref="D1829:E1830"/>
    <mergeCell ref="A1831:E1831"/>
    <mergeCell ref="A1851:E1852"/>
    <mergeCell ref="A1853:E1854"/>
    <mergeCell ref="A1855:B1856"/>
    <mergeCell ref="C1855:C1858"/>
    <mergeCell ref="A1857:B1858"/>
    <mergeCell ref="A1859:E1859"/>
    <mergeCell ref="A1879:E1880"/>
    <mergeCell ref="A1881:E1882"/>
    <mergeCell ref="A1883:B1884"/>
    <mergeCell ref="C1883:C1886"/>
    <mergeCell ref="D1883:E1884"/>
    <mergeCell ref="A1885:B1886"/>
    <mergeCell ref="D1911:E1912"/>
    <mergeCell ref="D1913:E1914"/>
    <mergeCell ref="D1885:E1886"/>
    <mergeCell ref="A1887:E1887"/>
    <mergeCell ref="A1907:E1908"/>
    <mergeCell ref="A1909:E1910"/>
    <mergeCell ref="A1911:B1912"/>
    <mergeCell ref="C1911:C1914"/>
    <mergeCell ref="A1913:B1914"/>
    <mergeCell ref="A1995:B1996"/>
    <mergeCell ref="A1997:B1998"/>
    <mergeCell ref="A2083:E2083"/>
    <mergeCell ref="A2103:E2104"/>
    <mergeCell ref="A2105:E2106"/>
    <mergeCell ref="A2107:B2108"/>
    <mergeCell ref="C2107:C2110"/>
    <mergeCell ref="D2107:E2108"/>
    <mergeCell ref="A2109:B2110"/>
    <mergeCell ref="D2109:E2110"/>
    <mergeCell ref="A2111:E2111"/>
    <mergeCell ref="A2131:E2132"/>
    <mergeCell ref="A2133:E2134"/>
    <mergeCell ref="A2135:B2136"/>
    <mergeCell ref="C2135:C2138"/>
    <mergeCell ref="A2137:B2138"/>
    <mergeCell ref="D1967:E1968"/>
    <mergeCell ref="D1969:E1970"/>
    <mergeCell ref="A1971:E1971"/>
    <mergeCell ref="A1991:E1992"/>
    <mergeCell ref="A1993:E1994"/>
    <mergeCell ref="C1995:C1998"/>
    <mergeCell ref="D1995:E1996"/>
    <mergeCell ref="D2023:E2024"/>
    <mergeCell ref="D2025:E2026"/>
    <mergeCell ref="D1997:E1998"/>
    <mergeCell ref="A1999:E1999"/>
    <mergeCell ref="A2019:E2020"/>
    <mergeCell ref="A2021:E2022"/>
    <mergeCell ref="A2023:B2024"/>
    <mergeCell ref="C2023:C2026"/>
    <mergeCell ref="A2025:B2026"/>
    <mergeCell ref="A2027:E2027"/>
    <mergeCell ref="A2047:E2048"/>
    <mergeCell ref="A2049:E2050"/>
    <mergeCell ref="A2051:B2052"/>
    <mergeCell ref="C2051:C2054"/>
    <mergeCell ref="D2051:E2052"/>
    <mergeCell ref="A2053:B2054"/>
    <mergeCell ref="D2079:E2080"/>
    <mergeCell ref="D2081:E2082"/>
    <mergeCell ref="D2053:E2054"/>
    <mergeCell ref="A2055:E2055"/>
    <mergeCell ref="A2075:E2076"/>
    <mergeCell ref="A2077:E2078"/>
    <mergeCell ref="A2079:B2080"/>
    <mergeCell ref="C2079:C2082"/>
    <mergeCell ref="A2081:B2082"/>
    <mergeCell ref="A2163:B2164"/>
    <mergeCell ref="A2165:B2166"/>
  </mergeCells>
  <conditionalFormatting sqref="B26:C26 B54:C54 B82:C82 B110:C110 B138:C138 B166:C166 B194:C194 B222:C222 B250:C250 B278:C278 B306:C306 B334:C334 B362:C362 B392:C392 B420:C420 B448:C448 B476:C476 B504:C504 B532:C532 B560:C560 B588:C588 B616:C616 B644:C644 B672:C672 B700:C700 B728:C728 B756:C756 B784:C784 B812:C812 B840:C840 B868:C868 B896:C896 B924:C924 B952:C952 B980:C980 B1008:C1008 B1036:C1036 B1064:C1064 B1092:C1092 B1120:C1120 B1148:C1148 B1176:C1176 B1204:C1204 B1232:C1232 B1260:C1260 B1288:C1288 B1316:C1316 B1344:C1344 B1372:C1372 B1400:C1400 B1428:C1428 B1456:C1456 B1484:C1484 B1512:C1512 B1540:C1540 B1568:C1568 B1596:C1596 B1624:C1624 B1652:C1652 B1680:C1680 B1708:C1708 B1736:C1736 B1764:C1764 B1792:C1792 B1820:C1820 B1848:C1848 B1876:C1876 B1904:C1904 B1932:C1932 B1960:C1962 B1972:D1990 B2000:D2018 B2028:D2046 B2056:D2074 B2084:D2102 B2112:D2130 B2140:D2158 B2168:D2186 B2196:D2214 B2224:D2242 B2252:D2270 B2280:D2298 B2308:D2326 B2336:D2354 B2364:D2382 B2392:D2410 B2420:D2438 B2448:D2466 B2476:D2494 B2504:D2522 B2532:D2550 B2560:D2578 B2588:D2606 B2616:D2634 B2644:D2662 B2672:D2690 B2700:D2718 B2728:D2758 C1967:D1970 C1995:D1998 C2023:D2026 C2051:D2054 C2079:D2082 C2107:D2110 C2135:D2138 C2163:D2166 C2191:D2194 C2219:D2222 C2247:D2250 C2275:D2278 C2303:D2306 C2331:D2334 C2359:D2362 C2387:D2390 C2415:D2418 C2443:D2446 C2471:D2474 C2499:D2502 C2527:D2530 C2555:D2558 C2583:D2586 C2611:D2614 C2639:D2642 C2667:D2670 C2695:D2698 C2723:D2724 C2725:D2726 D11:D26 D39:D54 D67:D82 D95:D110 D123:D138 D151:D166 D179:D194 D207:D222 D235:D250 D263:D278 D291:D306 D319:D334 D347:D362 D377:D392 D405:D420 D433:D448 D461:D476 D489:D504 D517:D532 D545:D560 D573:D588 D601:D616 D629:D644 D657:D672 D685:D700 D713:D728 D741:D756 D769:D784 D797:D812 D825:D840 D853:D868 D881:D896 D909:D924 D937:D952 D965:D980 D993:D1008 D1021:D1036 D1049:D1064 D1077:D1092 D1105:D1120 D1133:D1148 D1161:D1176 D1189:D1204 D1217:D1232 D1245:D1260 D1273:D1288 D1301:D1316 D1329:D1344 D1357:D1372 D1385:D1400 D1413:D1428 D1441:D1456 D1469:D1484 D1497:D1512 D1525:D1540 D1553:D1568 D1581:D1596 D1609:D1624 D1637:D1652 D1665:D1680 D1693:D1708 D1721:D1736 D1749:D1764 D1777:D1792 D1805:D1820 D1833:D1848 D1861:D1876 D1889:D1904 D1917:D1932 D1945:D1962">
    <cfRule type="cellIs" dxfId="0" priority="1" operator="lessThan">
      <formula>0</formula>
    </cfRule>
  </conditionalFormatting>
  <conditionalFormatting sqref="A7:B8 A35:B36 A63:B64 A91:B92 A119:B120 A147:B148 A175:B176 A203:B204 A231:B232 A259:B260 A287:B288 A315:B316 A343:B344 A373:B374 A401:B402 A429:B430 A457:B458 A485:B486 A513:B514 A541:B542 A569:B570 A597:B598 A625:B626 A653:B654 A681:B682 A709:B710 A737:B738 A765:B766 A793:B794 A821:B822 A849:B850 A877:B878 A905:B906 A933:B934 A961:B962 A989:B990 A1017:B1018 A1045:B1046 A1073:B1074 A1101:B1102 A1129:B1130 A1157:B1158 A1185:B1186 A1213:B1214 A1241:B1242 A1269:B1270 A1297:B1298 A1325:B1326 A1353:B1354 A1381:B1382 A1409:B1410 A1437:B1438 A1465:B1466 A1493:B1494 A1521:B1522 A1549:B1550 A1577:B1578 A1605:B1606 A1633:B1634 A1661:B1662 A1689:B1690 A1717:B1718 A1745:B1746 A1773:B1774 A1801:B1802 A1829:B1830 A1857:B1858 A1885:B1886 A1913:B1914 A1941:B1942 A1969:B1970 A1997:B1998 A2025:B2026 A2053:B2054 A2081:B2082 A2109:B2110 A2137:B2138 A2165:B2166 A2193:B2194 A2221:B2222 A2249:B2250 A2277:B2278 A2305:B2306 A2333:B2334 A2361:B2362 A2389:B2390 A2417:B2418 A2445:B2446 A2473:B2474 A2501:B2502 A2529:B2530 A2557:B2558 A2585:B2586 A2613:B2614 A2641:B2642 A2669:B2670 A2697:B2698 A2725:B2726">
    <cfRule type="cellIs" dxfId="1" priority="2" operator="notEqual">
      <formula>"Pondělí"</formula>
    </cfRule>
  </conditionalFormatting>
  <conditionalFormatting sqref="D7:E8 D35:E36 D63:E64 D91:E92 D119:E120 D147:E148 D175:E176 D203:E204 D231:E232 D259:E260 D287:E288 D315:E316 D343:E344 D373:E374 D401:E402 D429:E430 D457:E458 D485:E486 D513:E514 D541:E542 D569:E570 D597:E598 D625:E626 D653:E654 D681:E682 D709:E710 D737:E738 D765:E766 D793:E794 D821:E822 D849:E850 D877:E878 D905:E906 D933:E934 D961:E962 D989:E990 D1017:E1018 D1045:E1046 D1073:E1074 D1101:E1102 D1129:E1130 D1157:E1158 D1185:E1186 D1213:E1214 D1241:E1242 D1269:E1270 D1297:E1298 D1325:E1326 D1353:E1354 D1381:E1382 D1409:E1410 D1437:E1438 D1465:E1466 D1493:E1494 D1521:E1522 D1549:E1550 D1577:E1578 D1605:E1606 D1633:E1634 D1661:E1662 D1689:E1690 D1717:E1718 D1745:E1746 D1773:E1774 D1801:E1802 D1829:E1830 D1857:E1858 D1885:E1886 D1913:E1914 D1941:E1942 D1969:E1970 D1997:E1998 D2025:E2026 D2053:E2054 D2081:E2082 D2109:E2110 D2137:E2138 D2165:E2166 D2193:E2194 D2221:E2222 D2249:E2250 D2277:E2278 D2305:E2306 D2333:E2334 D2361:E2362 D2389:E2390 D2417:E2418 D2445:E2446 D2473:E2474 D2501:E2502 D2529:E2530 D2557:E2558 D2585:E2586 D2613:E2614 D2641:E2642 D2669:E2670 D2697:E2698 D2725:E2726">
    <cfRule type="cellIs" dxfId="1" priority="3" operator="notEqual">
      <formula>"Neděle"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hidden="1" customHeight="1">
      <c r="A1" s="3" t="s">
        <v>3892</v>
      </c>
      <c r="B1" s="4"/>
      <c r="C1" s="4"/>
      <c r="D1" s="4"/>
      <c r="E1" s="5"/>
    </row>
    <row r="2" ht="15.75" hidden="1" customHeight="1">
      <c r="A2" s="8"/>
      <c r="B2" s="9"/>
      <c r="C2" s="9"/>
      <c r="D2" s="9"/>
      <c r="E2" s="10"/>
    </row>
    <row r="3" ht="15.75" hidden="1" customHeight="1">
      <c r="A3" s="3" t="s">
        <v>3061</v>
      </c>
      <c r="B3" s="4"/>
      <c r="C3" s="4"/>
      <c r="D3" s="4"/>
      <c r="E3" s="5"/>
    </row>
    <row r="4" ht="15.75" hidden="1" customHeight="1">
      <c r="A4" s="8"/>
      <c r="B4" s="9"/>
      <c r="C4" s="9"/>
      <c r="D4" s="9"/>
      <c r="E4" s="10"/>
    </row>
    <row r="5" ht="15.75" hidden="1" customHeight="1">
      <c r="A5" s="11">
        <v>45536.0</v>
      </c>
      <c r="B5" s="4"/>
      <c r="C5" s="12" t="s">
        <v>3062</v>
      </c>
      <c r="D5" s="13">
        <v>45536.0</v>
      </c>
      <c r="E5" s="5"/>
    </row>
    <row r="6" ht="15.75" hidden="1" customHeight="1">
      <c r="A6" s="8"/>
      <c r="B6" s="9"/>
      <c r="C6" s="14"/>
      <c r="D6" s="9"/>
      <c r="E6" s="10"/>
    </row>
    <row r="7" ht="15.75" hidden="1" customHeight="1">
      <c r="A7" s="15" t="str">
        <f>CHOOSE(WEEKDAY(A5), "Neděle", "Pondělí", "Úterý", "Středa", "Čtvrtek", "Pátek", "Sobota")</f>
        <v>Neděle</v>
      </c>
      <c r="B7" s="5"/>
      <c r="C7" s="14"/>
      <c r="D7" s="16" t="str">
        <f>CHOOSE(WEEKDAY(D5), "Neděle", "Pondělí", "Úterý", "Středa", "Čtvrtek", "Pátek", "Sobota")</f>
        <v>Neděle</v>
      </c>
      <c r="E7" s="5"/>
    </row>
    <row r="8" ht="15.75" hidden="1" customHeight="1">
      <c r="A8" s="8"/>
      <c r="B8" s="10"/>
      <c r="C8" s="14"/>
      <c r="D8" s="9"/>
      <c r="E8" s="10"/>
    </row>
    <row r="9" ht="15.75" hidden="1" customHeight="1">
      <c r="A9" s="17" t="s">
        <v>3063</v>
      </c>
      <c r="B9" s="4"/>
      <c r="C9" s="4"/>
      <c r="D9" s="4"/>
      <c r="E9" s="5"/>
    </row>
    <row r="10" ht="15.75" hidden="1" customHeight="1">
      <c r="A10" s="18" t="s">
        <v>3064</v>
      </c>
      <c r="B10" s="19" t="s">
        <v>3065</v>
      </c>
      <c r="C10" s="20" t="s">
        <v>3066</v>
      </c>
      <c r="D10" s="19" t="s">
        <v>3067</v>
      </c>
      <c r="E10" s="21" t="s">
        <v>13</v>
      </c>
    </row>
    <row r="11" ht="15.75" hidden="1" customHeight="1">
      <c r="A11" s="22" t="s">
        <v>3068</v>
      </c>
      <c r="B11" s="23">
        <v>2680.0</v>
      </c>
      <c r="C11" s="24">
        <f>80+100+2500</f>
        <v>2680</v>
      </c>
      <c r="D11" s="25">
        <f t="shared" ref="D11:D26" si="1">C11-B11</f>
        <v>0</v>
      </c>
      <c r="E11" s="33"/>
    </row>
    <row r="12" ht="15.75" hidden="1" customHeight="1">
      <c r="A12" s="22" t="s">
        <v>3069</v>
      </c>
      <c r="B12" s="23">
        <v>4173.0</v>
      </c>
      <c r="C12" s="24">
        <v>4173.0</v>
      </c>
      <c r="D12" s="25">
        <f t="shared" si="1"/>
        <v>0</v>
      </c>
      <c r="E12" s="33"/>
    </row>
    <row r="13" ht="15.75" hidden="1" customHeight="1">
      <c r="A13" s="22" t="s">
        <v>3070</v>
      </c>
      <c r="B13" s="23">
        <v>0.0</v>
      </c>
      <c r="C13" s="24"/>
      <c r="D13" s="25">
        <f t="shared" si="1"/>
        <v>0</v>
      </c>
      <c r="E13" s="33"/>
    </row>
    <row r="14" ht="15.75" hidden="1" customHeight="1">
      <c r="A14" s="22" t="s">
        <v>3072</v>
      </c>
      <c r="B14" s="23">
        <v>500.0</v>
      </c>
      <c r="C14" s="24">
        <v>500.0</v>
      </c>
      <c r="D14" s="25">
        <f t="shared" si="1"/>
        <v>0</v>
      </c>
      <c r="E14" s="33"/>
    </row>
    <row r="15" ht="15.75" hidden="1" customHeight="1">
      <c r="A15" s="27" t="s">
        <v>3074</v>
      </c>
      <c r="B15" s="23">
        <v>0.0</v>
      </c>
      <c r="C15" s="24"/>
      <c r="D15" s="25">
        <f t="shared" si="1"/>
        <v>0</v>
      </c>
      <c r="E15" s="33"/>
    </row>
    <row r="16" ht="15.75" hidden="1" customHeight="1">
      <c r="A16" s="27" t="s">
        <v>3075</v>
      </c>
      <c r="B16" s="23">
        <v>0.0</v>
      </c>
      <c r="C16" s="24"/>
      <c r="D16" s="25">
        <f t="shared" si="1"/>
        <v>0</v>
      </c>
      <c r="E16" s="33"/>
    </row>
    <row r="17" ht="15.75" hidden="1" customHeight="1">
      <c r="A17" s="27" t="s">
        <v>3077</v>
      </c>
      <c r="B17" s="23">
        <v>0.0</v>
      </c>
      <c r="C17" s="24"/>
      <c r="D17" s="25">
        <f t="shared" si="1"/>
        <v>0</v>
      </c>
      <c r="E17" s="33"/>
    </row>
    <row r="18" ht="15.75" hidden="1" customHeight="1">
      <c r="A18" s="27" t="s">
        <v>3078</v>
      </c>
      <c r="B18" s="23">
        <v>240.0</v>
      </c>
      <c r="C18" s="24">
        <v>240.0</v>
      </c>
      <c r="D18" s="25">
        <f t="shared" si="1"/>
        <v>0</v>
      </c>
      <c r="E18" s="33"/>
    </row>
    <row r="19" ht="15.75" hidden="1" customHeight="1">
      <c r="A19" s="28" t="s">
        <v>3079</v>
      </c>
      <c r="B19" s="23">
        <v>20935.0</v>
      </c>
      <c r="C19" s="23">
        <f t="array" ref="C19">SUMIFS(INDIRECT(A1 &amp; " Restia!C:C"), INDIRECT(A1 &amp; " Restia!A:A"), A19, INDIRECT(A1 &amp; " Restia!B:B"), "&lt;&gt;canceled")</f>
        <v>99263</v>
      </c>
      <c r="D19" s="25">
        <f t="shared" si="1"/>
        <v>78328</v>
      </c>
      <c r="E19" s="33"/>
    </row>
    <row r="20" ht="15.75" hidden="1" customHeight="1">
      <c r="A20" s="28" t="s">
        <v>3080</v>
      </c>
      <c r="B20" s="23">
        <v>4909.0</v>
      </c>
      <c r="C20" s="7">
        <f t="array" ref="C20">SUMIFS( INDIRECT(A1 &amp; " Restia!C:C"), INDIRECT(A1 &amp; " Restia!A:A"), A20, INDIRECT(A1 &amp; " Restia!B:B"), "&lt;&gt;canceled" )</f>
        <v>42338</v>
      </c>
      <c r="D20" s="25">
        <f t="shared" si="1"/>
        <v>37429</v>
      </c>
      <c r="E20" s="33"/>
    </row>
    <row r="21" ht="15.75" hidden="1" customHeight="1">
      <c r="A21" s="28" t="s">
        <v>3081</v>
      </c>
      <c r="B21" s="23">
        <v>10859.0</v>
      </c>
      <c r="C21" s="7">
        <f t="array" ref="C21">SUMIFS( INDIRECT(A1 &amp; " Restia!C:C"), INDIRECT(A1 &amp; " Restia!A:A"), "damejidlo", INDIRECT(A1 &amp; " Restia!G:G"), "online", INDIRECT(A1 &amp; " Restia!B:B"), "&lt;&gt;canceled" )</f>
        <v>67345</v>
      </c>
      <c r="D21" s="25">
        <f t="shared" si="1"/>
        <v>56486</v>
      </c>
      <c r="E21" s="33"/>
    </row>
    <row r="22" ht="15.75" hidden="1" customHeight="1">
      <c r="A22" s="28" t="s">
        <v>3082</v>
      </c>
      <c r="B22" s="23">
        <v>8818.0</v>
      </c>
      <c r="C22" s="7">
        <f t="array" ref="C22">SUMIFS( INDIRECT(A1 &amp; " Restia!C:C"), INDIRECT(A1 &amp; " Restia!A:A"), "generic", INDIRECT(A1 &amp; " Restia!G:G"), "online", INDIRECT(A1 &amp; " Restia!B:B"), "&lt;&gt;canceled" )</f>
        <v>59610</v>
      </c>
      <c r="D22" s="25">
        <f t="shared" si="1"/>
        <v>50792</v>
      </c>
      <c r="E22" s="33"/>
    </row>
    <row r="23" ht="15.75" hidden="1" customHeight="1">
      <c r="A23" s="28" t="s">
        <v>3084</v>
      </c>
      <c r="B23" s="23">
        <v>588.0</v>
      </c>
      <c r="C23" s="7">
        <f t="array" ref="C23">SUMIFS( INDIRECT(A1 &amp; " Restia!C:C"), INDIRECT(A1 &amp; " Restia!E:E"), "wolt kurýr", INDIRECT(A1 &amp; " Restia!A:A"), "&lt;&gt;wolt", INDIRECT(A1 &amp; " Restia!G:G"), "cash", INDIRECT(A1 &amp; " Restia!B:B"), "&lt;&gt;canceled" )</f>
        <v>583</v>
      </c>
      <c r="D23" s="25">
        <f t="shared" si="1"/>
        <v>-5</v>
      </c>
      <c r="E23" s="33"/>
    </row>
    <row r="24" ht="15.75" hidden="1" customHeight="1">
      <c r="A24" s="28" t="s">
        <v>3085</v>
      </c>
      <c r="B24" s="23">
        <v>881.0</v>
      </c>
      <c r="C24" s="7">
        <f t="array" ref="C24">SUMIFS( INDIRECT(A1 &amp; " Restia!C:C"), INDIRECT(A1 &amp; " Restia!A:A"), "damejidlo", INDIRECT(A1 &amp; " Restia!G:G"), "cash", INDIRECT(A1 &amp; " Restia!B:B"), "&lt;&gt;canceled")</f>
        <v>9414</v>
      </c>
      <c r="D24" s="25">
        <f t="shared" si="1"/>
        <v>8533</v>
      </c>
      <c r="E24" s="33"/>
    </row>
    <row r="25" ht="15.75" hidden="1" customHeight="1">
      <c r="A25" s="29" t="s">
        <v>3086</v>
      </c>
      <c r="B25" s="23">
        <v>53701.0</v>
      </c>
      <c r="C25" s="7">
        <f t="array" ref="C25">SUM(INDIRECT(A1 &amp; " Restia!C:C")) - SUMIFS(INDIRECT(A1 &amp; " Restia!C:C"), INDIRECT(A1 &amp; " Restia!B:B"), "canceled")</f>
        <v>328628</v>
      </c>
      <c r="D25" s="25">
        <f t="shared" si="1"/>
        <v>274927</v>
      </c>
      <c r="E25" s="33"/>
    </row>
    <row r="26" ht="15.75" hidden="1" customHeight="1">
      <c r="A26" s="30" t="s">
        <v>3087</v>
      </c>
      <c r="B26" s="34">
        <v>1.0</v>
      </c>
      <c r="C26" s="35">
        <f>sum(C11:C23)-C25</f>
        <v>-51896</v>
      </c>
      <c r="D26" s="36">
        <f t="shared" si="1"/>
        <v>-51897</v>
      </c>
      <c r="E26" s="37"/>
    </row>
    <row r="27" ht="15.75" hidden="1" customHeight="1"/>
    <row r="28" ht="15.75" hidden="1" customHeight="1"/>
    <row r="29" ht="15.75" hidden="1" customHeight="1">
      <c r="A29" s="3" t="s">
        <v>3892</v>
      </c>
      <c r="B29" s="4"/>
      <c r="C29" s="4"/>
      <c r="D29" s="4"/>
      <c r="E29" s="5"/>
    </row>
    <row r="30" ht="15.75" hidden="1" customHeight="1">
      <c r="A30" s="8"/>
      <c r="B30" s="9"/>
      <c r="C30" s="9"/>
      <c r="D30" s="9"/>
      <c r="E30" s="10"/>
    </row>
    <row r="31" ht="15.75" hidden="1" customHeight="1">
      <c r="A31" s="3" t="s">
        <v>3061</v>
      </c>
      <c r="B31" s="4"/>
      <c r="C31" s="4"/>
      <c r="D31" s="4"/>
      <c r="E31" s="5"/>
    </row>
    <row r="32" ht="15.75" hidden="1" customHeight="1">
      <c r="A32" s="8"/>
      <c r="B32" s="9"/>
      <c r="C32" s="9"/>
      <c r="D32" s="9"/>
      <c r="E32" s="10"/>
    </row>
    <row r="33" ht="15.75" hidden="1" customHeight="1">
      <c r="A33" s="11">
        <v>45537.0</v>
      </c>
      <c r="B33" s="4"/>
      <c r="C33" s="12" t="s">
        <v>3062</v>
      </c>
      <c r="D33" s="13">
        <v>45543.0</v>
      </c>
      <c r="E33" s="5"/>
    </row>
    <row r="34" ht="15.75" hidden="1" customHeight="1">
      <c r="A34" s="8"/>
      <c r="B34" s="9"/>
      <c r="C34" s="14"/>
      <c r="D34" s="9"/>
      <c r="E34" s="10"/>
    </row>
    <row r="35" ht="15.75" hidden="1" customHeight="1">
      <c r="A35" s="15" t="str">
        <f>CHOOSE(WEEKDAY(A33), "Neděle", "Pondělí", "Úterý", "Středa", "Čtvrtek", "Pátek", "Sobota")</f>
        <v>Pondělí</v>
      </c>
      <c r="B35" s="5"/>
      <c r="C35" s="14"/>
      <c r="D35" s="16" t="str">
        <f>CHOOSE(WEEKDAY(D33), "Neděle", "Pondělí", "Úterý", "Středa", "Čtvrtek", "Pátek", "Sobota")</f>
        <v>Neděle</v>
      </c>
      <c r="E35" s="5"/>
    </row>
    <row r="36" ht="15.75" hidden="1" customHeight="1">
      <c r="A36" s="8"/>
      <c r="B36" s="10"/>
      <c r="C36" s="14"/>
      <c r="D36" s="9"/>
      <c r="E36" s="10"/>
    </row>
    <row r="37" ht="15.75" hidden="1" customHeight="1">
      <c r="A37" s="17" t="s">
        <v>3063</v>
      </c>
      <c r="B37" s="4"/>
      <c r="C37" s="4"/>
      <c r="D37" s="4"/>
      <c r="E37" s="5"/>
    </row>
    <row r="38" ht="15.75" hidden="1" customHeight="1">
      <c r="A38" s="18" t="s">
        <v>3064</v>
      </c>
      <c r="B38" s="19" t="s">
        <v>3065</v>
      </c>
      <c r="C38" s="20" t="s">
        <v>3066</v>
      </c>
      <c r="D38" s="19" t="s">
        <v>3067</v>
      </c>
      <c r="E38" s="21" t="s">
        <v>13</v>
      </c>
    </row>
    <row r="39" ht="15.75" hidden="1" customHeight="1">
      <c r="A39" s="22" t="s">
        <v>3068</v>
      </c>
      <c r="B39" s="23">
        <v>35100.0</v>
      </c>
      <c r="C39" s="24">
        <f>(2000*6)+(1000*6)+(500*22)+(200*30)+(100*1)</f>
        <v>35100</v>
      </c>
      <c r="D39" s="25">
        <f t="shared" ref="D39:D54" si="2">C39-B39</f>
        <v>0</v>
      </c>
      <c r="E39" s="33"/>
    </row>
    <row r="40" ht="15.75" hidden="1" customHeight="1">
      <c r="A40" s="22" t="s">
        <v>3069</v>
      </c>
      <c r="B40" s="23">
        <v>25021.0</v>
      </c>
      <c r="C40" s="24">
        <f>3286+6107+4135+2135+4189+2457+2712</f>
        <v>25021</v>
      </c>
      <c r="D40" s="25">
        <f t="shared" si="2"/>
        <v>0</v>
      </c>
      <c r="E40" s="33"/>
    </row>
    <row r="41" ht="15.75" hidden="1" customHeight="1">
      <c r="A41" s="22" t="s">
        <v>3070</v>
      </c>
      <c r="B41" s="23">
        <v>180.0</v>
      </c>
      <c r="C41" s="24">
        <v>180.0</v>
      </c>
      <c r="D41" s="25">
        <f t="shared" si="2"/>
        <v>0</v>
      </c>
      <c r="E41" s="33"/>
    </row>
    <row r="42" ht="15.75" hidden="1" customHeight="1">
      <c r="A42" s="22" t="s">
        <v>3072</v>
      </c>
      <c r="B42" s="23">
        <v>500.0</v>
      </c>
      <c r="C42" s="24">
        <v>500.0</v>
      </c>
      <c r="D42" s="25">
        <f t="shared" si="2"/>
        <v>0</v>
      </c>
      <c r="E42" s="33"/>
    </row>
    <row r="43" ht="15.75" hidden="1" customHeight="1">
      <c r="A43" s="27" t="s">
        <v>3074</v>
      </c>
      <c r="B43" s="23">
        <v>0.0</v>
      </c>
      <c r="C43" s="24"/>
      <c r="D43" s="25">
        <f t="shared" si="2"/>
        <v>0</v>
      </c>
      <c r="E43" s="33"/>
    </row>
    <row r="44" ht="15.75" hidden="1" customHeight="1">
      <c r="A44" s="27" t="s">
        <v>3075</v>
      </c>
      <c r="B44" s="23">
        <v>0.0</v>
      </c>
      <c r="C44" s="24"/>
      <c r="D44" s="25">
        <f t="shared" si="2"/>
        <v>0</v>
      </c>
      <c r="E44" s="33"/>
    </row>
    <row r="45" ht="15.75" hidden="1" customHeight="1">
      <c r="A45" s="27" t="s">
        <v>3077</v>
      </c>
      <c r="B45" s="23">
        <v>1060.0</v>
      </c>
      <c r="C45" s="24">
        <f>60+1000</f>
        <v>1060</v>
      </c>
      <c r="D45" s="25">
        <f t="shared" si="2"/>
        <v>0</v>
      </c>
      <c r="E45" s="33" t="s">
        <v>7324</v>
      </c>
    </row>
    <row r="46" ht="15.75" hidden="1" customHeight="1">
      <c r="A46" s="27" t="s">
        <v>3078</v>
      </c>
      <c r="B46" s="23">
        <v>2200.0</v>
      </c>
      <c r="C46" s="24">
        <f>440+600+120+160+280+400+280</f>
        <v>2280</v>
      </c>
      <c r="D46" s="25">
        <f t="shared" si="2"/>
        <v>80</v>
      </c>
      <c r="E46" s="33"/>
    </row>
    <row r="47" ht="15.75" hidden="1" customHeight="1">
      <c r="A47" s="28" t="s">
        <v>3079</v>
      </c>
      <c r="B47" s="23">
        <v>107917.0</v>
      </c>
      <c r="C47" s="23">
        <f t="array" ref="C47">SUMIFS(INDIRECT(A29 &amp; " Restia!C:C"), INDIRECT(A29 &amp; " Restia!A:A"), A47, INDIRECT(A29 &amp; " Restia!B:B"), "&lt;&gt;canceled")</f>
        <v>99263</v>
      </c>
      <c r="D47" s="25">
        <f t="shared" si="2"/>
        <v>-8654</v>
      </c>
      <c r="E47" s="33"/>
    </row>
    <row r="48" ht="15.75" hidden="1" customHeight="1">
      <c r="A48" s="28" t="s">
        <v>3080</v>
      </c>
      <c r="B48" s="23">
        <v>27703.0</v>
      </c>
      <c r="C48" s="7">
        <f t="array" ref="C48">SUMIFS( INDIRECT(A29 &amp; " Restia!C:C"), INDIRECT(A29 &amp; " Restia!A:A"), A48, INDIRECT(A29 &amp; " Restia!B:B"), "&lt;&gt;canceled" )</f>
        <v>42338</v>
      </c>
      <c r="D48" s="25">
        <f t="shared" si="2"/>
        <v>14635</v>
      </c>
      <c r="E48" s="33"/>
    </row>
    <row r="49" ht="15.75" hidden="1" customHeight="1">
      <c r="A49" s="28" t="s">
        <v>3081</v>
      </c>
      <c r="B49" s="23">
        <v>74706.0</v>
      </c>
      <c r="C49" s="7">
        <f t="array" ref="C49">SUMIFS( INDIRECT(A29 &amp; " Restia!C:C"), INDIRECT(A29 &amp; " Restia!A:A"), "damejidlo", INDIRECT(A29 &amp; " Restia!G:G"), "online", INDIRECT(A29 &amp; " Restia!B:B"), "&lt;&gt;canceled" )</f>
        <v>67345</v>
      </c>
      <c r="D49" s="25">
        <f t="shared" si="2"/>
        <v>-7361</v>
      </c>
      <c r="E49" s="33"/>
    </row>
    <row r="50" ht="15.75" hidden="1" customHeight="1">
      <c r="A50" s="28" t="s">
        <v>3082</v>
      </c>
      <c r="B50" s="23">
        <v>53877.0</v>
      </c>
      <c r="C50" s="7">
        <f t="array" ref="C50">SUMIFS( INDIRECT(A29 &amp; " Restia!C:C"), INDIRECT(A29 &amp; " Restia!A:A"), "generic", INDIRECT(A29 &amp; " Restia!G:G"), "online", INDIRECT(A29 &amp; " Restia!B:B"), "&lt;&gt;canceled" )</f>
        <v>59610</v>
      </c>
      <c r="D50" s="25">
        <f t="shared" si="2"/>
        <v>5733</v>
      </c>
      <c r="E50" s="33"/>
    </row>
    <row r="51" ht="15.75" hidden="1" customHeight="1">
      <c r="A51" s="28" t="s">
        <v>3084</v>
      </c>
      <c r="B51" s="23">
        <v>2246.0</v>
      </c>
      <c r="C51" s="7">
        <f t="array" ref="C51">SUMIFS( INDIRECT(A29 &amp; " Restia!C:C"), INDIRECT(A29 &amp; " Restia!E:E"), "wolt kurýr", INDIRECT(A29 &amp; " Restia!A:A"), "&lt;&gt;wolt", INDIRECT(A29 &amp; " Restia!G:G"), "cash", INDIRECT(A29 &amp; " Restia!B:B"), "&lt;&gt;canceled" )</f>
        <v>583</v>
      </c>
      <c r="D51" s="25">
        <f t="shared" si="2"/>
        <v>-1663</v>
      </c>
      <c r="E51" s="33"/>
    </row>
    <row r="52" ht="15.75" hidden="1" customHeight="1">
      <c r="A52" s="28" t="s">
        <v>3085</v>
      </c>
      <c r="B52" s="23">
        <v>12244.0</v>
      </c>
      <c r="C52" s="7">
        <f t="array" ref="C52">SUMIFS( INDIRECT(A29 &amp; " Restia!C:C"), INDIRECT(A29 &amp; " Restia!A:A"), "damejidlo", INDIRECT(A29 &amp; " Restia!G:G"), "cash", INDIRECT(A29 &amp; " Restia!B:B"), "&lt;&gt;canceled")</f>
        <v>9414</v>
      </c>
      <c r="D52" s="25">
        <f t="shared" si="2"/>
        <v>-2830</v>
      </c>
      <c r="E52" s="33"/>
    </row>
    <row r="53" ht="15.75" hidden="1" customHeight="1">
      <c r="A53" s="29" t="s">
        <v>3086</v>
      </c>
      <c r="B53" s="23">
        <v>330405.0</v>
      </c>
      <c r="C53" s="7">
        <f t="array" ref="C53">SUM(INDIRECT(A29 &amp; " Restia!C:C")) - SUMIFS(INDIRECT(A29 &amp; " Restia!C:C"), INDIRECT(A29 &amp; " Restia!B:B"), "canceled")</f>
        <v>328628</v>
      </c>
      <c r="D53" s="25">
        <f t="shared" si="2"/>
        <v>-1777</v>
      </c>
      <c r="E53" s="33"/>
    </row>
    <row r="54" ht="15.75" hidden="1" customHeight="1">
      <c r="A54" s="30" t="s">
        <v>3087</v>
      </c>
      <c r="B54" s="34">
        <v>105.0</v>
      </c>
      <c r="C54" s="35">
        <f>sum(C39:C51)-C53</f>
        <v>4652</v>
      </c>
      <c r="D54" s="36">
        <f t="shared" si="2"/>
        <v>4547</v>
      </c>
      <c r="E54" s="37"/>
    </row>
    <row r="55" ht="15.75" hidden="1" customHeight="1"/>
    <row r="56" ht="15.75" hidden="1" customHeight="1"/>
    <row r="57" ht="15.75" hidden="1" customHeight="1">
      <c r="A57" s="3" t="s">
        <v>3892</v>
      </c>
      <c r="B57" s="4"/>
      <c r="C57" s="4"/>
      <c r="D57" s="4"/>
      <c r="E57" s="5"/>
    </row>
    <row r="58" ht="15.75" hidden="1" customHeight="1">
      <c r="A58" s="8"/>
      <c r="B58" s="9"/>
      <c r="C58" s="9"/>
      <c r="D58" s="9"/>
      <c r="E58" s="10"/>
    </row>
    <row r="59" ht="15.75" hidden="1" customHeight="1">
      <c r="A59" s="3" t="s">
        <v>3061</v>
      </c>
      <c r="B59" s="4"/>
      <c r="C59" s="4"/>
      <c r="D59" s="4"/>
      <c r="E59" s="5"/>
    </row>
    <row r="60" ht="15.75" hidden="1" customHeight="1">
      <c r="A60" s="8"/>
      <c r="B60" s="9"/>
      <c r="C60" s="9"/>
      <c r="D60" s="9"/>
      <c r="E60" s="10"/>
    </row>
    <row r="61" ht="15.75" hidden="1" customHeight="1">
      <c r="A61" s="11">
        <v>45544.0</v>
      </c>
      <c r="B61" s="4"/>
      <c r="C61" s="12" t="s">
        <v>3062</v>
      </c>
      <c r="D61" s="13">
        <v>45550.0</v>
      </c>
      <c r="E61" s="5"/>
    </row>
    <row r="62" ht="15.75" hidden="1" customHeight="1">
      <c r="A62" s="8"/>
      <c r="B62" s="9"/>
      <c r="C62" s="14"/>
      <c r="D62" s="9"/>
      <c r="E62" s="10"/>
    </row>
    <row r="63" ht="15.75" hidden="1" customHeight="1">
      <c r="A63" s="15" t="str">
        <f>CHOOSE(WEEKDAY(A61), "Neděle", "Pondělí", "Úterý", "Středa", "Čtvrtek", "Pátek", "Sobota")</f>
        <v>Pondělí</v>
      </c>
      <c r="B63" s="5"/>
      <c r="C63" s="14"/>
      <c r="D63" s="16" t="str">
        <f>CHOOSE(WEEKDAY(D61), "Neděle", "Pondělí", "Úterý", "Středa", "Čtvrtek", "Pátek", "Sobota")</f>
        <v>Neděle</v>
      </c>
      <c r="E63" s="5"/>
    </row>
    <row r="64" ht="15.75" hidden="1" customHeight="1">
      <c r="A64" s="8"/>
      <c r="B64" s="10"/>
      <c r="C64" s="14"/>
      <c r="D64" s="9"/>
      <c r="E64" s="10"/>
    </row>
    <row r="65" ht="15.75" hidden="1" customHeight="1">
      <c r="A65" s="17" t="s">
        <v>3063</v>
      </c>
      <c r="B65" s="4"/>
      <c r="C65" s="4"/>
      <c r="D65" s="4"/>
      <c r="E65" s="5"/>
    </row>
    <row r="66" ht="15.75" hidden="1" customHeight="1">
      <c r="A66" s="18" t="s">
        <v>3064</v>
      </c>
      <c r="B66" s="19" t="s">
        <v>3065</v>
      </c>
      <c r="C66" s="20" t="s">
        <v>3066</v>
      </c>
      <c r="D66" s="19" t="s">
        <v>3067</v>
      </c>
      <c r="E66" s="21" t="s">
        <v>13</v>
      </c>
    </row>
    <row r="67" ht="15.75" hidden="1" customHeight="1">
      <c r="A67" s="22" t="s">
        <v>3068</v>
      </c>
      <c r="B67" s="23">
        <v>39351.0</v>
      </c>
      <c r="C67" s="24">
        <f>(2000*7)+(1000*12)+(500*14)+(200*29)+(100*5)+(20*2)+(10*1)+(5*1)+(2*1)</f>
        <v>39357</v>
      </c>
      <c r="D67" s="25">
        <f t="shared" ref="D67:D82" si="3">C67-B67</f>
        <v>6</v>
      </c>
      <c r="E67" s="33"/>
    </row>
    <row r="68" ht="15.75" hidden="1" customHeight="1">
      <c r="A68" s="22" t="s">
        <v>3069</v>
      </c>
      <c r="B68" s="23">
        <v>22822.0</v>
      </c>
      <c r="C68" s="24">
        <f>3274+3702+4102+5319+1366+2992+2067</f>
        <v>22822</v>
      </c>
      <c r="D68" s="25">
        <f t="shared" si="3"/>
        <v>0</v>
      </c>
      <c r="E68" s="33"/>
    </row>
    <row r="69" ht="15.75" hidden="1" customHeight="1">
      <c r="A69" s="22" t="s">
        <v>3070</v>
      </c>
      <c r="B69" s="23">
        <v>220.0</v>
      </c>
      <c r="C69" s="24">
        <f>110+110</f>
        <v>220</v>
      </c>
      <c r="D69" s="25">
        <f t="shared" si="3"/>
        <v>0</v>
      </c>
      <c r="E69" s="33"/>
    </row>
    <row r="70" ht="15.75" hidden="1" customHeight="1">
      <c r="A70" s="22" t="s">
        <v>3072</v>
      </c>
      <c r="B70" s="23">
        <v>1499.0</v>
      </c>
      <c r="C70" s="24">
        <f>505+499+500</f>
        <v>1504</v>
      </c>
      <c r="D70" s="25">
        <f t="shared" si="3"/>
        <v>5</v>
      </c>
      <c r="E70" s="33"/>
    </row>
    <row r="71" ht="15.75" hidden="1" customHeight="1">
      <c r="A71" s="27" t="s">
        <v>3074</v>
      </c>
      <c r="B71" s="23">
        <v>0.0</v>
      </c>
      <c r="C71" s="24"/>
      <c r="D71" s="25">
        <f t="shared" si="3"/>
        <v>0</v>
      </c>
      <c r="E71" s="33"/>
    </row>
    <row r="72" ht="15.75" hidden="1" customHeight="1">
      <c r="A72" s="27" t="s">
        <v>3075</v>
      </c>
      <c r="B72" s="23">
        <v>0.0</v>
      </c>
      <c r="C72" s="24"/>
      <c r="D72" s="25">
        <f t="shared" si="3"/>
        <v>0</v>
      </c>
      <c r="E72" s="33"/>
    </row>
    <row r="73" ht="15.75" hidden="1" customHeight="1">
      <c r="A73" s="27" t="s">
        <v>3077</v>
      </c>
      <c r="B73" s="23">
        <v>40.0</v>
      </c>
      <c r="C73" s="24"/>
      <c r="D73" s="25">
        <f t="shared" si="3"/>
        <v>-40</v>
      </c>
      <c r="E73" s="33"/>
    </row>
    <row r="74" ht="15.75" hidden="1" customHeight="1">
      <c r="A74" s="27" t="s">
        <v>3078</v>
      </c>
      <c r="B74" s="23">
        <v>2760.0</v>
      </c>
      <c r="C74" s="24">
        <f>720+400+480+120+400+40+120+320+240</f>
        <v>2840</v>
      </c>
      <c r="D74" s="25">
        <f t="shared" si="3"/>
        <v>80</v>
      </c>
      <c r="E74" s="33"/>
    </row>
    <row r="75" ht="15.75" hidden="1" customHeight="1">
      <c r="A75" s="28" t="s">
        <v>3079</v>
      </c>
      <c r="B75" s="23">
        <v>133891.0</v>
      </c>
      <c r="C75" s="23">
        <f t="array" ref="C75">SUMIFS(INDIRECT(A57 &amp; " Restia!C:C"), INDIRECT(A57 &amp; " Restia!A:A"), A75, INDIRECT(A57 &amp; " Restia!B:B"), "&lt;&gt;canceled")</f>
        <v>99263</v>
      </c>
      <c r="D75" s="25">
        <f t="shared" si="3"/>
        <v>-34628</v>
      </c>
      <c r="E75" s="33"/>
    </row>
    <row r="76" ht="15.75" hidden="1" customHeight="1">
      <c r="A76" s="28" t="s">
        <v>3080</v>
      </c>
      <c r="B76" s="23">
        <v>34219.0</v>
      </c>
      <c r="C76" s="7">
        <f t="array" ref="C76">SUMIFS( INDIRECT(A57 &amp; " Restia!C:C"), INDIRECT(A57 &amp; " Restia!A:A"), A76, INDIRECT(A57 &amp; " Restia!B:B"), "&lt;&gt;canceled" )</f>
        <v>42338</v>
      </c>
      <c r="D76" s="25">
        <f t="shared" si="3"/>
        <v>8119</v>
      </c>
      <c r="E76" s="33"/>
    </row>
    <row r="77" ht="15.75" hidden="1" customHeight="1">
      <c r="A77" s="28" t="s">
        <v>3081</v>
      </c>
      <c r="B77" s="23">
        <v>80839.0</v>
      </c>
      <c r="C77" s="7">
        <f t="array" ref="C77">SUMIFS( INDIRECT(A57 &amp; " Restia!C:C"), INDIRECT(A57 &amp; " Restia!A:A"), "damejidlo", INDIRECT(A57 &amp; " Restia!G:G"), "online", INDIRECT(A57 &amp; " Restia!B:B"), "&lt;&gt;canceled" )</f>
        <v>67345</v>
      </c>
      <c r="D77" s="25">
        <f t="shared" si="3"/>
        <v>-13494</v>
      </c>
      <c r="E77" s="33"/>
    </row>
    <row r="78" ht="15.75" hidden="1" customHeight="1">
      <c r="A78" s="28" t="s">
        <v>3082</v>
      </c>
      <c r="B78" s="23">
        <v>60519.0</v>
      </c>
      <c r="C78" s="7">
        <f t="array" ref="C78">SUMIFS( INDIRECT(A57 &amp; " Restia!C:C"), INDIRECT(A57 &amp; " Restia!A:A"), "generic", INDIRECT(A57 &amp; " Restia!G:G"), "online", INDIRECT(A57 &amp; " Restia!B:B"), "&lt;&gt;canceled" )</f>
        <v>59610</v>
      </c>
      <c r="D78" s="25">
        <f t="shared" si="3"/>
        <v>-909</v>
      </c>
      <c r="E78" s="33"/>
    </row>
    <row r="79" ht="15.75" hidden="1" customHeight="1">
      <c r="A79" s="28" t="s">
        <v>3084</v>
      </c>
      <c r="B79" s="23">
        <v>2317.0</v>
      </c>
      <c r="C79" s="7">
        <f t="array" ref="C79">SUMIFS( INDIRECT(A57 &amp; " Restia!C:C"), INDIRECT(A57 &amp; " Restia!E:E"), "wolt kurýr", INDIRECT(A57 &amp; " Restia!A:A"), "&lt;&gt;wolt", INDIRECT(A57 &amp; " Restia!G:G"), "cash", INDIRECT(A57 &amp; " Restia!B:B"), "&lt;&gt;canceled" )</f>
        <v>583</v>
      </c>
      <c r="D79" s="25">
        <f t="shared" si="3"/>
        <v>-1734</v>
      </c>
      <c r="E79" s="33"/>
    </row>
    <row r="80" ht="15.75" hidden="1" customHeight="1">
      <c r="A80" s="28" t="s">
        <v>3085</v>
      </c>
      <c r="B80" s="23">
        <v>15643.0</v>
      </c>
      <c r="C80" s="7">
        <f t="array" ref="C80">SUMIFS( INDIRECT(A57 &amp; " Restia!C:C"), INDIRECT(A57 &amp; " Restia!A:A"), "damejidlo", INDIRECT(A57 &amp; " Restia!G:G"), "cash", INDIRECT(A57 &amp; " Restia!B:B"), "&lt;&gt;canceled")</f>
        <v>9414</v>
      </c>
      <c r="D80" s="25">
        <f t="shared" si="3"/>
        <v>-6229</v>
      </c>
      <c r="E80" s="33"/>
    </row>
    <row r="81" ht="15.75" hidden="1" customHeight="1">
      <c r="A81" s="29" t="s">
        <v>3086</v>
      </c>
      <c r="B81" s="23">
        <v>378386.5</v>
      </c>
      <c r="C81" s="7">
        <f t="array" ref="C81">SUM(INDIRECT(A57 &amp; " Restia!C:C")) - SUMIFS(INDIRECT(A57 &amp; " Restia!C:C"), INDIRECT(A57 &amp; " Restia!B:B"), "canceled")</f>
        <v>328628</v>
      </c>
      <c r="D81" s="25">
        <f t="shared" si="3"/>
        <v>-49758.5</v>
      </c>
      <c r="E81" s="33"/>
    </row>
    <row r="82" ht="15.75" hidden="1" customHeight="1">
      <c r="A82" s="30" t="s">
        <v>3087</v>
      </c>
      <c r="B82" s="34">
        <v>90.5</v>
      </c>
      <c r="C82" s="35">
        <f>sum(C67:C79)-C81</f>
        <v>7254</v>
      </c>
      <c r="D82" s="36">
        <f t="shared" si="3"/>
        <v>7163.5</v>
      </c>
      <c r="E82" s="37"/>
    </row>
    <row r="83" ht="15.75" hidden="1" customHeight="1"/>
    <row r="84" ht="15.75" hidden="1" customHeight="1"/>
    <row r="85" ht="15.75" hidden="1" customHeight="1">
      <c r="A85" s="3" t="s">
        <v>3892</v>
      </c>
      <c r="B85" s="4"/>
      <c r="C85" s="4"/>
      <c r="D85" s="4"/>
      <c r="E85" s="5"/>
    </row>
    <row r="86" ht="15.75" hidden="1" customHeight="1">
      <c r="A86" s="8"/>
      <c r="B86" s="9"/>
      <c r="C86" s="9"/>
      <c r="D86" s="9"/>
      <c r="E86" s="10"/>
    </row>
    <row r="87" ht="15.75" hidden="1" customHeight="1">
      <c r="A87" s="3" t="s">
        <v>3061</v>
      </c>
      <c r="B87" s="4"/>
      <c r="C87" s="4"/>
      <c r="D87" s="4"/>
      <c r="E87" s="5"/>
    </row>
    <row r="88" ht="15.75" hidden="1" customHeight="1">
      <c r="A88" s="8"/>
      <c r="B88" s="9"/>
      <c r="C88" s="9"/>
      <c r="D88" s="9"/>
      <c r="E88" s="10"/>
    </row>
    <row r="89" ht="15.75" hidden="1" customHeight="1">
      <c r="A89" s="11">
        <v>45551.0</v>
      </c>
      <c r="B89" s="4"/>
      <c r="C89" s="12" t="s">
        <v>3062</v>
      </c>
      <c r="D89" s="13">
        <v>45557.0</v>
      </c>
      <c r="E89" s="5"/>
    </row>
    <row r="90" ht="15.75" hidden="1" customHeight="1">
      <c r="A90" s="8"/>
      <c r="B90" s="9"/>
      <c r="C90" s="14"/>
      <c r="D90" s="9"/>
      <c r="E90" s="10"/>
    </row>
    <row r="91" ht="15.75" hidden="1" customHeight="1">
      <c r="A91" s="15" t="str">
        <f>CHOOSE(WEEKDAY(A89), "Neděle", "Pondělí", "Úterý", "Středa", "Čtvrtek", "Pátek", "Sobota")</f>
        <v>Pondělí</v>
      </c>
      <c r="B91" s="5"/>
      <c r="C91" s="14"/>
      <c r="D91" s="16" t="str">
        <f>CHOOSE(WEEKDAY(D89), "Neděle", "Pondělí", "Úterý", "Středa", "Čtvrtek", "Pátek", "Sobota")</f>
        <v>Neděle</v>
      </c>
      <c r="E91" s="5"/>
    </row>
    <row r="92" ht="15.75" hidden="1" customHeight="1">
      <c r="A92" s="8"/>
      <c r="B92" s="10"/>
      <c r="C92" s="14"/>
      <c r="D92" s="9"/>
      <c r="E92" s="10"/>
    </row>
    <row r="93" ht="15.75" hidden="1" customHeight="1">
      <c r="A93" s="17" t="s">
        <v>3063</v>
      </c>
      <c r="B93" s="4"/>
      <c r="C93" s="4"/>
      <c r="D93" s="4"/>
      <c r="E93" s="5"/>
    </row>
    <row r="94" ht="15.75" hidden="1" customHeight="1">
      <c r="A94" s="18" t="s">
        <v>3064</v>
      </c>
      <c r="B94" s="19" t="s">
        <v>3065</v>
      </c>
      <c r="C94" s="20" t="s">
        <v>3066</v>
      </c>
      <c r="D94" s="19" t="s">
        <v>3067</v>
      </c>
      <c r="E94" s="21" t="s">
        <v>13</v>
      </c>
    </row>
    <row r="95" ht="15.75" hidden="1" customHeight="1">
      <c r="A95" s="22" t="s">
        <v>3068</v>
      </c>
      <c r="B95" s="23">
        <v>36835.0</v>
      </c>
      <c r="C95" s="24">
        <f>(2000*0)+(1000*11)+(500*18)+(200*32)+(100*4)+(50*1)+(20*0)+(10*0)+(5*0)+(2*0)+(1*0)</f>
        <v>26850</v>
      </c>
      <c r="D95" s="25">
        <f t="shared" ref="D95:D110" si="4">C95-B95</f>
        <v>-9985</v>
      </c>
      <c r="E95" s="33"/>
    </row>
    <row r="96" ht="15.75" hidden="1" customHeight="1">
      <c r="A96" s="22" t="s">
        <v>3069</v>
      </c>
      <c r="B96" s="23">
        <v>24312.0</v>
      </c>
      <c r="C96" s="24">
        <f>3461+3875+2711+3186+3780+3925+3374</f>
        <v>24312</v>
      </c>
      <c r="D96" s="25">
        <f t="shared" si="4"/>
        <v>0</v>
      </c>
      <c r="E96" s="33"/>
    </row>
    <row r="97" ht="15.75" hidden="1" customHeight="1">
      <c r="A97" s="22" t="s">
        <v>3070</v>
      </c>
      <c r="B97" s="23">
        <v>220.0</v>
      </c>
      <c r="C97" s="24">
        <f>110+110</f>
        <v>220</v>
      </c>
      <c r="D97" s="25">
        <f t="shared" si="4"/>
        <v>0</v>
      </c>
      <c r="E97" s="33"/>
    </row>
    <row r="98" ht="15.75" hidden="1" customHeight="1">
      <c r="A98" s="22" t="s">
        <v>3072</v>
      </c>
      <c r="B98" s="23">
        <v>499.0</v>
      </c>
      <c r="C98" s="24">
        <v>499.0</v>
      </c>
      <c r="D98" s="25">
        <f t="shared" si="4"/>
        <v>0</v>
      </c>
      <c r="E98" s="33"/>
    </row>
    <row r="99" ht="15.75" hidden="1" customHeight="1">
      <c r="A99" s="27" t="s">
        <v>3074</v>
      </c>
      <c r="B99" s="23">
        <v>135.0</v>
      </c>
      <c r="C99" s="24">
        <v>135.0</v>
      </c>
      <c r="D99" s="25">
        <f t="shared" si="4"/>
        <v>0</v>
      </c>
      <c r="E99" s="33"/>
    </row>
    <row r="100" ht="15.75" hidden="1" customHeight="1">
      <c r="A100" s="27" t="s">
        <v>3075</v>
      </c>
      <c r="B100" s="23">
        <v>0.0</v>
      </c>
      <c r="C100" s="24"/>
      <c r="D100" s="25">
        <f t="shared" si="4"/>
        <v>0</v>
      </c>
      <c r="E100" s="33"/>
    </row>
    <row r="101" ht="15.75" hidden="1" customHeight="1">
      <c r="A101" s="27" t="s">
        <v>3077</v>
      </c>
      <c r="B101" s="23">
        <v>10080.0</v>
      </c>
      <c r="C101" s="24">
        <v>10000.0</v>
      </c>
      <c r="D101" s="25">
        <f t="shared" si="4"/>
        <v>-80</v>
      </c>
      <c r="E101" s="33" t="s">
        <v>7325</v>
      </c>
    </row>
    <row r="102" ht="15.75" hidden="1" customHeight="1">
      <c r="A102" s="27" t="s">
        <v>3078</v>
      </c>
      <c r="B102" s="23">
        <v>3720.0</v>
      </c>
      <c r="C102" s="24">
        <f>440+520+400+520+600+440+280+320+280</f>
        <v>3800</v>
      </c>
      <c r="D102" s="25">
        <f t="shared" si="4"/>
        <v>80</v>
      </c>
      <c r="E102" s="33"/>
    </row>
    <row r="103" ht="15.75" hidden="1" customHeight="1">
      <c r="A103" s="28" t="s">
        <v>3079</v>
      </c>
      <c r="B103" s="23">
        <v>106105.0</v>
      </c>
      <c r="C103" s="23">
        <f t="array" ref="C103">SUMIFS(INDIRECT(A85 &amp; " Restia!C:C"), INDIRECT(A85 &amp; " Restia!A:A"), A103, INDIRECT(A85 &amp; " Restia!B:B"), "&lt;&gt;canceled")</f>
        <v>99263</v>
      </c>
      <c r="D103" s="25">
        <f t="shared" si="4"/>
        <v>-6842</v>
      </c>
      <c r="E103" s="33"/>
    </row>
    <row r="104" ht="15.75" hidden="1" customHeight="1">
      <c r="A104" s="28" t="s">
        <v>3080</v>
      </c>
      <c r="B104" s="23">
        <v>29482.0</v>
      </c>
      <c r="C104" s="7">
        <f t="array" ref="C104">SUMIFS( INDIRECT(A85 &amp; " Restia!C:C"), INDIRECT(A85 &amp; " Restia!A:A"), A104, INDIRECT(A85 &amp; " Restia!B:B"), "&lt;&gt;canceled" )</f>
        <v>42338</v>
      </c>
      <c r="D104" s="25">
        <f t="shared" si="4"/>
        <v>12856</v>
      </c>
      <c r="E104" s="33"/>
    </row>
    <row r="105" ht="15.75" hidden="1" customHeight="1">
      <c r="A105" s="28" t="s">
        <v>3081</v>
      </c>
      <c r="B105" s="23">
        <v>76656.0</v>
      </c>
      <c r="C105" s="7">
        <f t="array" ref="C105">SUMIFS( INDIRECT(A85 &amp; " Restia!C:C"), INDIRECT(A85 &amp; " Restia!A:A"), "damejidlo", INDIRECT(A85 &amp; " Restia!G:G"), "online", INDIRECT(A85 &amp; " Restia!B:B"), "&lt;&gt;canceled" )</f>
        <v>67345</v>
      </c>
      <c r="D105" s="25">
        <f t="shared" si="4"/>
        <v>-9311</v>
      </c>
      <c r="E105" s="33"/>
    </row>
    <row r="106" ht="15.75" hidden="1" customHeight="1">
      <c r="A106" s="28" t="s">
        <v>3082</v>
      </c>
      <c r="B106" s="23">
        <v>66900.5</v>
      </c>
      <c r="C106" s="7">
        <f t="array" ref="C106">SUMIFS( INDIRECT(A85 &amp; " Restia!C:C"), INDIRECT(A85 &amp; " Restia!A:A"), "generic", INDIRECT(A85 &amp; " Restia!G:G"), "online", INDIRECT(A85 &amp; " Restia!B:B"), "&lt;&gt;canceled" )</f>
        <v>59610</v>
      </c>
      <c r="D106" s="25">
        <f t="shared" si="4"/>
        <v>-7290.5</v>
      </c>
      <c r="E106" s="33"/>
    </row>
    <row r="107" ht="15.75" hidden="1" customHeight="1">
      <c r="A107" s="28" t="s">
        <v>3084</v>
      </c>
      <c r="B107" s="23">
        <v>1205.0</v>
      </c>
      <c r="C107" s="7">
        <f t="array" ref="C107">SUMIFS( INDIRECT(A85 &amp; " Restia!C:C"), INDIRECT(A85 &amp; " Restia!E:E"), "wolt kurýr", INDIRECT(A85 &amp; " Restia!A:A"), "&lt;&gt;wolt", INDIRECT(A85 &amp; " Restia!G:G"), "cash", INDIRECT(A85 &amp; " Restia!B:B"), "&lt;&gt;canceled" )</f>
        <v>583</v>
      </c>
      <c r="D107" s="25">
        <f t="shared" si="4"/>
        <v>-622</v>
      </c>
      <c r="E107" s="33"/>
    </row>
    <row r="108" ht="15.75" hidden="1" customHeight="1">
      <c r="A108" s="28" t="s">
        <v>3085</v>
      </c>
      <c r="B108" s="23">
        <v>13259.0</v>
      </c>
      <c r="C108" s="7">
        <f t="array" ref="C108">SUMIFS( INDIRECT(A85 &amp; " Restia!C:C"), INDIRECT(A85 &amp; " Restia!A:A"), "damejidlo", INDIRECT(A85 &amp; " Restia!G:G"), "cash", INDIRECT(A85 &amp; " Restia!B:B"), "&lt;&gt;canceled")</f>
        <v>9414</v>
      </c>
      <c r="D108" s="25">
        <f t="shared" si="4"/>
        <v>-3845</v>
      </c>
      <c r="E108" s="33"/>
    </row>
    <row r="109" ht="15.75" hidden="1" customHeight="1">
      <c r="A109" s="29" t="s">
        <v>3086</v>
      </c>
      <c r="B109" s="23">
        <v>346070.0</v>
      </c>
      <c r="C109" s="7">
        <f t="array" ref="C109">SUM(INDIRECT(A85 &amp; " Restia!C:C")) - SUMIFS(INDIRECT(A85 &amp; " Restia!C:C"), INDIRECT(A85 &amp; " Restia!B:B"), "canceled")</f>
        <v>328628</v>
      </c>
      <c r="D109" s="25">
        <f t="shared" si="4"/>
        <v>-17442</v>
      </c>
      <c r="E109" s="33"/>
    </row>
    <row r="110" ht="15.75" hidden="1" customHeight="1">
      <c r="A110" s="30" t="s">
        <v>3087</v>
      </c>
      <c r="B110" s="34">
        <v>10079.5</v>
      </c>
      <c r="C110" s="35">
        <f>sum(C95:C107)-C109</f>
        <v>6327</v>
      </c>
      <c r="D110" s="36">
        <f t="shared" si="4"/>
        <v>-3752.5</v>
      </c>
      <c r="E110" s="37"/>
    </row>
    <row r="111" ht="15.75" hidden="1" customHeight="1"/>
    <row r="112" ht="15.75" hidden="1" customHeight="1"/>
    <row r="113" ht="15.75" hidden="1" customHeight="1">
      <c r="A113" s="3" t="s">
        <v>3892</v>
      </c>
      <c r="B113" s="4"/>
      <c r="C113" s="4"/>
      <c r="D113" s="4"/>
      <c r="E113" s="5"/>
    </row>
    <row r="114" ht="15.75" hidden="1" customHeight="1">
      <c r="A114" s="8"/>
      <c r="B114" s="9"/>
      <c r="C114" s="9"/>
      <c r="D114" s="9"/>
      <c r="E114" s="10"/>
    </row>
    <row r="115" ht="15.75" hidden="1" customHeight="1">
      <c r="A115" s="3" t="s">
        <v>3061</v>
      </c>
      <c r="B115" s="4"/>
      <c r="C115" s="4"/>
      <c r="D115" s="4"/>
      <c r="E115" s="5"/>
    </row>
    <row r="116" ht="15.75" hidden="1" customHeight="1">
      <c r="A116" s="8"/>
      <c r="B116" s="9"/>
      <c r="C116" s="9"/>
      <c r="D116" s="9"/>
      <c r="E116" s="10"/>
    </row>
    <row r="117" ht="15.75" hidden="1" customHeight="1">
      <c r="A117" s="11">
        <v>45558.0</v>
      </c>
      <c r="B117" s="4"/>
      <c r="C117" s="12" t="s">
        <v>3062</v>
      </c>
      <c r="D117" s="13">
        <v>45564.0</v>
      </c>
      <c r="E117" s="5"/>
    </row>
    <row r="118" ht="15.75" hidden="1" customHeight="1">
      <c r="A118" s="8"/>
      <c r="B118" s="9"/>
      <c r="C118" s="14"/>
      <c r="D118" s="9"/>
      <c r="E118" s="10"/>
    </row>
    <row r="119" ht="15.75" hidden="1" customHeight="1">
      <c r="A119" s="15" t="str">
        <f>CHOOSE(WEEKDAY(A117), "Neděle", "Pondělí", "Úterý", "Středa", "Čtvrtek", "Pátek", "Sobota")</f>
        <v>Pondělí</v>
      </c>
      <c r="B119" s="5"/>
      <c r="C119" s="14"/>
      <c r="D119" s="16" t="str">
        <f>CHOOSE(WEEKDAY(D117), "Neděle", "Pondělí", "Úterý", "Středa", "Čtvrtek", "Pátek", "Sobota")</f>
        <v>Neděle</v>
      </c>
      <c r="E119" s="5"/>
    </row>
    <row r="120" ht="15.75" hidden="1" customHeight="1">
      <c r="A120" s="8"/>
      <c r="B120" s="10"/>
      <c r="C120" s="14"/>
      <c r="D120" s="9"/>
      <c r="E120" s="10"/>
    </row>
    <row r="121" ht="15.75" hidden="1" customHeight="1">
      <c r="A121" s="17" t="s">
        <v>3063</v>
      </c>
      <c r="B121" s="4"/>
      <c r="C121" s="4"/>
      <c r="D121" s="4"/>
      <c r="E121" s="5"/>
    </row>
    <row r="122" ht="15.75" hidden="1" customHeight="1">
      <c r="A122" s="18" t="s">
        <v>3064</v>
      </c>
      <c r="B122" s="19" t="s">
        <v>3065</v>
      </c>
      <c r="C122" s="20" t="s">
        <v>3066</v>
      </c>
      <c r="D122" s="19" t="s">
        <v>3067</v>
      </c>
      <c r="E122" s="21" t="s">
        <v>13</v>
      </c>
    </row>
    <row r="123" ht="15.75" hidden="1" customHeight="1">
      <c r="A123" s="22" t="s">
        <v>3068</v>
      </c>
      <c r="B123" s="23">
        <v>39751.0</v>
      </c>
      <c r="C123" s="24">
        <f>(2000*4)+(1000*13)+(500*23)+(200*30)+(100*12)+(50*1)+(20*0)+(10*0)+(5*0)+(2*0)+(1*0)</f>
        <v>39750</v>
      </c>
      <c r="D123" s="25">
        <f t="shared" ref="D123:D138" si="5">C123-B123</f>
        <v>-1</v>
      </c>
      <c r="E123" s="33"/>
    </row>
    <row r="124" ht="15.75" hidden="1" customHeight="1">
      <c r="A124" s="22" t="s">
        <v>3069</v>
      </c>
      <c r="B124" s="23">
        <v>24789.0</v>
      </c>
      <c r="C124" s="24">
        <f>4391+4449+2419+4002+4889+1717+2922</f>
        <v>24789</v>
      </c>
      <c r="D124" s="25">
        <f t="shared" si="5"/>
        <v>0</v>
      </c>
      <c r="E124" s="33"/>
    </row>
    <row r="125" ht="15.75" hidden="1" customHeight="1">
      <c r="A125" s="22" t="s">
        <v>3070</v>
      </c>
      <c r="B125" s="23">
        <v>200.0</v>
      </c>
      <c r="C125" s="24">
        <v>200.0</v>
      </c>
      <c r="D125" s="25">
        <f t="shared" si="5"/>
        <v>0</v>
      </c>
      <c r="E125" s="33"/>
    </row>
    <row r="126" ht="15.75" hidden="1" customHeight="1">
      <c r="A126" s="22" t="s">
        <v>3072</v>
      </c>
      <c r="B126" s="23">
        <v>999.0</v>
      </c>
      <c r="C126" s="24">
        <f>499+500</f>
        <v>999</v>
      </c>
      <c r="D126" s="25">
        <f t="shared" si="5"/>
        <v>0</v>
      </c>
      <c r="E126" s="33"/>
    </row>
    <row r="127" ht="15.75" hidden="1" customHeight="1">
      <c r="A127" s="27" t="s">
        <v>3074</v>
      </c>
      <c r="B127" s="23">
        <v>0.0</v>
      </c>
      <c r="C127" s="24"/>
      <c r="D127" s="25">
        <f t="shared" si="5"/>
        <v>0</v>
      </c>
      <c r="E127" s="33"/>
    </row>
    <row r="128" ht="15.75" hidden="1" customHeight="1">
      <c r="A128" s="27" t="s">
        <v>3075</v>
      </c>
      <c r="B128" s="23">
        <v>0.0</v>
      </c>
      <c r="C128" s="24"/>
      <c r="D128" s="25">
        <f t="shared" si="5"/>
        <v>0</v>
      </c>
      <c r="E128" s="33"/>
    </row>
    <row r="129" ht="15.75" hidden="1" customHeight="1">
      <c r="A129" s="27" t="s">
        <v>3077</v>
      </c>
      <c r="B129" s="23">
        <v>0.0</v>
      </c>
      <c r="C129" s="24"/>
      <c r="D129" s="25">
        <f t="shared" si="5"/>
        <v>0</v>
      </c>
      <c r="E129" s="33" t="s">
        <v>7325</v>
      </c>
    </row>
    <row r="130" ht="15.75" hidden="1" customHeight="1">
      <c r="A130" s="27" t="s">
        <v>3078</v>
      </c>
      <c r="B130" s="23">
        <v>3360.0</v>
      </c>
      <c r="C130" s="24">
        <f>320+200+520+760+120+400+320+240+400+120</f>
        <v>3400</v>
      </c>
      <c r="D130" s="25">
        <f t="shared" si="5"/>
        <v>40</v>
      </c>
      <c r="E130" s="33"/>
    </row>
    <row r="131" ht="15.75" hidden="1" customHeight="1">
      <c r="A131" s="28" t="s">
        <v>3079</v>
      </c>
      <c r="B131" s="23">
        <v>96295.0</v>
      </c>
      <c r="C131" s="23">
        <f t="array" ref="C131">SUMIFS(INDIRECT(A113 &amp; " Restia!C:C"), INDIRECT(A113 &amp; " Restia!A:A"), A131, INDIRECT(A113 &amp; " Restia!B:B"), "&lt;&gt;canceled")</f>
        <v>99263</v>
      </c>
      <c r="D131" s="25">
        <f t="shared" si="5"/>
        <v>2968</v>
      </c>
      <c r="E131" s="33"/>
    </row>
    <row r="132" ht="15.75" hidden="1" customHeight="1">
      <c r="A132" s="28" t="s">
        <v>3080</v>
      </c>
      <c r="B132" s="23">
        <v>36336.0</v>
      </c>
      <c r="C132" s="7">
        <f t="array" ref="C132">SUMIFS( INDIRECT(A113 &amp; " Restia!C:C"), INDIRECT(A113 &amp; " Restia!A:A"), A132, INDIRECT(A113 &amp; " Restia!B:B"), "&lt;&gt;canceled" )</f>
        <v>42338</v>
      </c>
      <c r="D132" s="25">
        <f t="shared" si="5"/>
        <v>6002</v>
      </c>
      <c r="E132" s="33"/>
    </row>
    <row r="133" ht="15.75" hidden="1" customHeight="1">
      <c r="A133" s="28" t="s">
        <v>3081</v>
      </c>
      <c r="B133" s="23">
        <v>67291.0</v>
      </c>
      <c r="C133" s="7">
        <f t="array" ref="C133">SUMIFS( INDIRECT(A113 &amp; " Restia!C:C"), INDIRECT(A113 &amp; " Restia!A:A"), "damejidlo", INDIRECT(A113 &amp; " Restia!G:G"), "online", INDIRECT(A113 &amp; " Restia!B:B"), "&lt;&gt;canceled" )</f>
        <v>67345</v>
      </c>
      <c r="D133" s="25">
        <f t="shared" si="5"/>
        <v>54</v>
      </c>
      <c r="E133" s="33"/>
    </row>
    <row r="134" ht="15.75" hidden="1" customHeight="1">
      <c r="A134" s="28" t="s">
        <v>3082</v>
      </c>
      <c r="B134" s="23">
        <v>57856.0</v>
      </c>
      <c r="C134" s="7">
        <f t="array" ref="C134">SUMIFS( INDIRECT(A113 &amp; " Restia!C:C"), INDIRECT(A113 &amp; " Restia!A:A"), "generic", INDIRECT(A113 &amp; " Restia!G:G"), "online", INDIRECT(A113 &amp; " Restia!B:B"), "&lt;&gt;canceled" )</f>
        <v>59610</v>
      </c>
      <c r="D134" s="25">
        <f t="shared" si="5"/>
        <v>1754</v>
      </c>
      <c r="E134" s="33"/>
    </row>
    <row r="135" ht="15.75" hidden="1" customHeight="1">
      <c r="A135" s="28" t="s">
        <v>3084</v>
      </c>
      <c r="B135" s="23">
        <v>996.0</v>
      </c>
      <c r="C135" s="7">
        <f t="array" ref="C135">SUMIFS( INDIRECT(A113 &amp; " Restia!C:C"), INDIRECT(A113 &amp; " Restia!E:E"), "wolt kurýr", INDIRECT(A113 &amp; " Restia!A:A"), "&lt;&gt;wolt", INDIRECT(A113 &amp; " Restia!G:G"), "cash", INDIRECT(A113 &amp; " Restia!B:B"), "&lt;&gt;canceled" )</f>
        <v>583</v>
      </c>
      <c r="D135" s="25">
        <f t="shared" si="5"/>
        <v>-413</v>
      </c>
      <c r="E135" s="33"/>
    </row>
    <row r="136" ht="15.75" hidden="1" customHeight="1">
      <c r="A136" s="28" t="s">
        <v>3085</v>
      </c>
      <c r="B136" s="23">
        <v>12594.0</v>
      </c>
      <c r="C136" s="7">
        <f t="array" ref="C136">SUMIFS( INDIRECT(A113 &amp; " Restia!C:C"), INDIRECT(A113 &amp; " Restia!A:A"), "damejidlo", INDIRECT(A113 &amp; " Restia!G:G"), "cash", INDIRECT(A113 &amp; " Restia!B:B"), "&lt;&gt;canceled")</f>
        <v>9414</v>
      </c>
      <c r="D136" s="25">
        <f t="shared" si="5"/>
        <v>-3180</v>
      </c>
      <c r="E136" s="33"/>
    </row>
    <row r="137" ht="15.75" hidden="1" customHeight="1">
      <c r="A137" s="29" t="s">
        <v>3086</v>
      </c>
      <c r="B137" s="23">
        <v>327822.9</v>
      </c>
      <c r="C137" s="7">
        <f t="array" ref="C137">SUM(INDIRECT(A113 &amp; " Restia!C:C")) - SUMIFS(INDIRECT(A113 &amp; " Restia!C:C"), INDIRECT(A113 &amp; " Restia!B:B"), "canceled")</f>
        <v>328628</v>
      </c>
      <c r="D137" s="25">
        <f t="shared" si="5"/>
        <v>805.1</v>
      </c>
      <c r="E137" s="33"/>
    </row>
    <row r="138" ht="15.75" hidden="1" customHeight="1">
      <c r="A138" s="30" t="s">
        <v>3087</v>
      </c>
      <c r="B138" s="34">
        <v>50.099999999998545</v>
      </c>
      <c r="C138" s="35">
        <f>sum(C123:C135)-C137</f>
        <v>9649</v>
      </c>
      <c r="D138" s="36">
        <f t="shared" si="5"/>
        <v>9598.9</v>
      </c>
      <c r="E138" s="37"/>
    </row>
    <row r="139" ht="15.75" hidden="1" customHeight="1"/>
    <row r="140" ht="15.75" hidden="1" customHeight="1"/>
    <row r="141" ht="15.75" hidden="1" customHeight="1">
      <c r="A141" s="3" t="s">
        <v>3892</v>
      </c>
      <c r="B141" s="4"/>
      <c r="C141" s="4"/>
      <c r="D141" s="4"/>
      <c r="E141" s="5"/>
    </row>
    <row r="142" ht="15.75" hidden="1" customHeight="1">
      <c r="A142" s="8"/>
      <c r="B142" s="9"/>
      <c r="C142" s="9"/>
      <c r="D142" s="9"/>
      <c r="E142" s="10"/>
    </row>
    <row r="143" ht="15.75" hidden="1" customHeight="1">
      <c r="A143" s="3" t="s">
        <v>3061</v>
      </c>
      <c r="B143" s="4"/>
      <c r="C143" s="4"/>
      <c r="D143" s="4"/>
      <c r="E143" s="5"/>
    </row>
    <row r="144" ht="15.75" hidden="1" customHeight="1">
      <c r="A144" s="8"/>
      <c r="B144" s="9"/>
      <c r="C144" s="9"/>
      <c r="D144" s="9"/>
      <c r="E144" s="10"/>
    </row>
    <row r="145" ht="15.75" hidden="1" customHeight="1">
      <c r="A145" s="11">
        <v>45565.0</v>
      </c>
      <c r="B145" s="4"/>
      <c r="C145" s="12" t="s">
        <v>3062</v>
      </c>
      <c r="D145" s="13">
        <v>45565.0</v>
      </c>
      <c r="E145" s="5"/>
    </row>
    <row r="146" ht="15.75" hidden="1" customHeight="1">
      <c r="A146" s="8"/>
      <c r="B146" s="9"/>
      <c r="C146" s="14"/>
      <c r="D146" s="9"/>
      <c r="E146" s="10"/>
    </row>
    <row r="147" ht="15.75" hidden="1" customHeight="1">
      <c r="A147" s="15" t="str">
        <f>CHOOSE(WEEKDAY(A145), "Neděle", "Pondělí", "Úterý", "Středa", "Čtvrtek", "Pátek", "Sobota")</f>
        <v>Pondělí</v>
      </c>
      <c r="B147" s="5"/>
      <c r="C147" s="14"/>
      <c r="D147" s="16" t="str">
        <f>CHOOSE(WEEKDAY(D145), "Neděle", "Pondělí", "Úterý", "Středa", "Čtvrtek", "Pátek", "Sobota")</f>
        <v>Pondělí</v>
      </c>
      <c r="E147" s="5"/>
    </row>
    <row r="148" ht="15.75" hidden="1" customHeight="1">
      <c r="A148" s="8"/>
      <c r="B148" s="10"/>
      <c r="C148" s="14"/>
      <c r="D148" s="9"/>
      <c r="E148" s="10"/>
    </row>
    <row r="149" ht="15.75" hidden="1" customHeight="1">
      <c r="A149" s="17" t="s">
        <v>3063</v>
      </c>
      <c r="B149" s="4"/>
      <c r="C149" s="4"/>
      <c r="D149" s="4"/>
      <c r="E149" s="5"/>
    </row>
    <row r="150" ht="15.75" hidden="1" customHeight="1">
      <c r="A150" s="18" t="s">
        <v>3064</v>
      </c>
      <c r="B150" s="19" t="s">
        <v>3065</v>
      </c>
      <c r="C150" s="20" t="s">
        <v>3066</v>
      </c>
      <c r="D150" s="19" t="s">
        <v>3067</v>
      </c>
      <c r="E150" s="21" t="s">
        <v>13</v>
      </c>
    </row>
    <row r="151" ht="15.75" hidden="1" customHeight="1">
      <c r="A151" s="22" t="s">
        <v>3068</v>
      </c>
      <c r="B151" s="23">
        <v>2904.0</v>
      </c>
      <c r="C151" s="24">
        <f>(2000*0)+(1000*2)+(500*1)+(200*2)+(100*0)+(50*0)+(20*0)+(10*0)+(5*1)+(2*0)+(1*0)</f>
        <v>2905</v>
      </c>
      <c r="D151" s="25">
        <f t="shared" ref="D151:D166" si="6">C151-B151</f>
        <v>1</v>
      </c>
      <c r="E151" s="33"/>
    </row>
    <row r="152" ht="15.75" hidden="1" customHeight="1">
      <c r="A152" s="22" t="s">
        <v>3069</v>
      </c>
      <c r="B152" s="23">
        <v>687.0</v>
      </c>
      <c r="C152" s="24">
        <v>687.0</v>
      </c>
      <c r="D152" s="25">
        <f t="shared" si="6"/>
        <v>0</v>
      </c>
      <c r="E152" s="33"/>
    </row>
    <row r="153" ht="15.75" hidden="1" customHeight="1">
      <c r="A153" s="22" t="s">
        <v>3070</v>
      </c>
      <c r="B153" s="23">
        <v>0.0</v>
      </c>
      <c r="C153" s="24"/>
      <c r="D153" s="25">
        <f t="shared" si="6"/>
        <v>0</v>
      </c>
      <c r="E153" s="33"/>
    </row>
    <row r="154" ht="15.75" hidden="1" customHeight="1">
      <c r="A154" s="22" t="s">
        <v>3072</v>
      </c>
      <c r="B154" s="23">
        <v>0.0</v>
      </c>
      <c r="C154" s="24"/>
      <c r="D154" s="25">
        <f t="shared" si="6"/>
        <v>0</v>
      </c>
      <c r="E154" s="33"/>
    </row>
    <row r="155" ht="15.75" hidden="1" customHeight="1">
      <c r="A155" s="27" t="s">
        <v>3074</v>
      </c>
      <c r="B155" s="23">
        <v>0.0</v>
      </c>
      <c r="C155" s="24"/>
      <c r="D155" s="25">
        <f t="shared" si="6"/>
        <v>0</v>
      </c>
      <c r="E155" s="33"/>
    </row>
    <row r="156" ht="15.75" hidden="1" customHeight="1">
      <c r="A156" s="27" t="s">
        <v>3075</v>
      </c>
      <c r="B156" s="23">
        <v>0.0</v>
      </c>
      <c r="C156" s="24"/>
      <c r="D156" s="25">
        <f t="shared" si="6"/>
        <v>0</v>
      </c>
      <c r="E156" s="33"/>
    </row>
    <row r="157" ht="15.75" hidden="1" customHeight="1">
      <c r="A157" s="27" t="s">
        <v>3077</v>
      </c>
      <c r="B157" s="23">
        <v>0.0</v>
      </c>
      <c r="C157" s="24"/>
      <c r="D157" s="25">
        <f t="shared" si="6"/>
        <v>0</v>
      </c>
      <c r="E157" s="33"/>
    </row>
    <row r="158" ht="15.75" hidden="1" customHeight="1">
      <c r="A158" s="27" t="s">
        <v>3078</v>
      </c>
      <c r="B158" s="23">
        <v>0.0</v>
      </c>
      <c r="C158" s="24"/>
      <c r="D158" s="25">
        <f t="shared" si="6"/>
        <v>0</v>
      </c>
      <c r="E158" s="33"/>
    </row>
    <row r="159" ht="15.75" hidden="1" customHeight="1">
      <c r="A159" s="28" t="s">
        <v>3079</v>
      </c>
      <c r="B159" s="23">
        <v>7002.0</v>
      </c>
      <c r="C159" s="23">
        <f t="array" ref="C159">SUMIFS(INDIRECT(A141 &amp; " Restia!C:C"), INDIRECT(A141 &amp; " Restia!A:A"), A159, INDIRECT(A141 &amp; " Restia!B:B"), "&lt;&gt;canceled")</f>
        <v>99263</v>
      </c>
      <c r="D159" s="25">
        <f t="shared" si="6"/>
        <v>92261</v>
      </c>
      <c r="E159" s="33"/>
    </row>
    <row r="160" ht="15.75" hidden="1" customHeight="1">
      <c r="A160" s="28" t="s">
        <v>3080</v>
      </c>
      <c r="B160" s="23">
        <v>2947.0</v>
      </c>
      <c r="C160" s="7">
        <f t="array" ref="C160">SUMIFS( INDIRECT(A141 &amp; " Restia!C:C"), INDIRECT(A141 &amp; " Restia!A:A"), A160, INDIRECT(A141 &amp; " Restia!B:B"), "&lt;&gt;canceled" )</f>
        <v>42338</v>
      </c>
      <c r="D160" s="25">
        <f t="shared" si="6"/>
        <v>39391</v>
      </c>
      <c r="E160" s="33"/>
    </row>
    <row r="161" ht="15.75" hidden="1" customHeight="1">
      <c r="A161" s="28" t="s">
        <v>3081</v>
      </c>
      <c r="B161" s="23">
        <v>11761.0</v>
      </c>
      <c r="C161" s="7">
        <f t="array" ref="C161">SUMIFS( INDIRECT(A141 &amp; " Restia!C:C"), INDIRECT(A141 &amp; " Restia!A:A"), "damejidlo", INDIRECT(A141 &amp; " Restia!G:G"), "online", INDIRECT(A141 &amp; " Restia!B:B"), "&lt;&gt;canceled" )</f>
        <v>67345</v>
      </c>
      <c r="D161" s="25">
        <f t="shared" si="6"/>
        <v>55584</v>
      </c>
      <c r="E161" s="33"/>
    </row>
    <row r="162" ht="15.75" hidden="1" customHeight="1">
      <c r="A162" s="28" t="s">
        <v>3082</v>
      </c>
      <c r="B162" s="23">
        <v>7462.0</v>
      </c>
      <c r="C162" s="7">
        <f t="array" ref="C162">SUMIFS( INDIRECT(A141 &amp; " Restia!C:C"), INDIRECT(A141 &amp; " Restia!A:A"), "generic", INDIRECT(A141 &amp; " Restia!G:G"), "online", INDIRECT(A141 &amp; " Restia!B:B"), "&lt;&gt;canceled" )</f>
        <v>59610</v>
      </c>
      <c r="D162" s="25">
        <f t="shared" si="6"/>
        <v>52148</v>
      </c>
      <c r="E162" s="33"/>
    </row>
    <row r="163" ht="15.75" hidden="1" customHeight="1">
      <c r="A163" s="28" t="s">
        <v>3084</v>
      </c>
      <c r="B163" s="23">
        <v>250.0</v>
      </c>
      <c r="C163" s="7">
        <f t="array" ref="C163">SUMIFS( INDIRECT(A141 &amp; " Restia!C:C"), INDIRECT(A141 &amp; " Restia!E:E"), "wolt kurýr", INDIRECT(A141 &amp; " Restia!A:A"), "&lt;&gt;wolt", INDIRECT(A141 &amp; " Restia!G:G"), "cash", INDIRECT(A141 &amp; " Restia!B:B"), "&lt;&gt;canceled" )</f>
        <v>583</v>
      </c>
      <c r="D163" s="25">
        <f t="shared" si="6"/>
        <v>333</v>
      </c>
      <c r="E163" s="33"/>
    </row>
    <row r="164" ht="15.75" hidden="1" customHeight="1">
      <c r="A164" s="28" t="s">
        <v>3085</v>
      </c>
      <c r="B164" s="23">
        <v>1416.0</v>
      </c>
      <c r="C164" s="7">
        <f t="array" ref="C164">SUMIFS( INDIRECT(A141 &amp; " Restia!C:C"), INDIRECT(A141 &amp; " Restia!A:A"), "damejidlo", INDIRECT(A141 &amp; " Restia!G:G"), "cash", INDIRECT(A141 &amp; " Restia!B:B"), "&lt;&gt;canceled")</f>
        <v>9414</v>
      </c>
      <c r="D164" s="25">
        <f t="shared" si="6"/>
        <v>7998</v>
      </c>
      <c r="E164" s="33"/>
    </row>
    <row r="165" ht="15.75" hidden="1" customHeight="1">
      <c r="A165" s="29" t="s">
        <v>3086</v>
      </c>
      <c r="B165" s="23">
        <v>33013.0</v>
      </c>
      <c r="C165" s="7">
        <f t="array" ref="C165">SUM(INDIRECT(A141 &amp; " Restia!C:C")) - SUMIFS(INDIRECT(A141 &amp; " Restia!C:C"), INDIRECT(A141 &amp; " Restia!B:B"), "canceled")</f>
        <v>328628</v>
      </c>
      <c r="D165" s="25">
        <f t="shared" si="6"/>
        <v>295615</v>
      </c>
      <c r="E165" s="33"/>
    </row>
    <row r="166" ht="15.75" hidden="1" customHeight="1">
      <c r="A166" s="30" t="s">
        <v>3087</v>
      </c>
      <c r="B166" s="34">
        <v>0.0</v>
      </c>
      <c r="C166" s="35">
        <f>sum(C151:C163)-C165</f>
        <v>-55897</v>
      </c>
      <c r="D166" s="36">
        <f t="shared" si="6"/>
        <v>-55897</v>
      </c>
      <c r="E166" s="37"/>
    </row>
    <row r="167" ht="15.75" hidden="1" customHeight="1"/>
    <row r="168" ht="15.75" hidden="1" customHeight="1"/>
    <row r="169" ht="15.75" hidden="1" customHeight="1">
      <c r="A169" s="3" t="s">
        <v>3892</v>
      </c>
      <c r="B169" s="4"/>
      <c r="C169" s="4"/>
      <c r="D169" s="4"/>
      <c r="E169" s="5"/>
    </row>
    <row r="170" ht="15.75" hidden="1" customHeight="1">
      <c r="A170" s="8"/>
      <c r="B170" s="9"/>
      <c r="C170" s="9"/>
      <c r="D170" s="9"/>
      <c r="E170" s="10"/>
    </row>
    <row r="171" ht="15.75" hidden="1" customHeight="1">
      <c r="A171" s="3" t="s">
        <v>3061</v>
      </c>
      <c r="B171" s="4"/>
      <c r="C171" s="4"/>
      <c r="D171" s="4"/>
      <c r="E171" s="5"/>
    </row>
    <row r="172" ht="15.75" hidden="1" customHeight="1">
      <c r="A172" s="8"/>
      <c r="B172" s="9"/>
      <c r="C172" s="9"/>
      <c r="D172" s="9"/>
      <c r="E172" s="10"/>
    </row>
    <row r="173" ht="15.75" hidden="1" customHeight="1">
      <c r="A173" s="11">
        <v>45566.0</v>
      </c>
      <c r="B173" s="4"/>
      <c r="C173" s="12" t="s">
        <v>3062</v>
      </c>
      <c r="D173" s="13">
        <v>45571.0</v>
      </c>
      <c r="E173" s="5"/>
    </row>
    <row r="174" ht="15.75" hidden="1" customHeight="1">
      <c r="A174" s="8"/>
      <c r="B174" s="9"/>
      <c r="C174" s="14"/>
      <c r="D174" s="9"/>
      <c r="E174" s="10"/>
    </row>
    <row r="175" ht="15.75" hidden="1" customHeight="1">
      <c r="A175" s="15" t="str">
        <f>CHOOSE(WEEKDAY(A173), "Neděle", "Pondělí", "Úterý", "Středa", "Čtvrtek", "Pátek", "Sobota")</f>
        <v>Úterý</v>
      </c>
      <c r="B175" s="5"/>
      <c r="C175" s="14"/>
      <c r="D175" s="16" t="str">
        <f>CHOOSE(WEEKDAY(D173), "Neděle", "Pondělí", "Úterý", "Středa", "Čtvrtek", "Pátek", "Sobota")</f>
        <v>Neděle</v>
      </c>
      <c r="E175" s="5"/>
    </row>
    <row r="176" ht="15.75" hidden="1" customHeight="1">
      <c r="A176" s="8"/>
      <c r="B176" s="10"/>
      <c r="C176" s="14"/>
      <c r="D176" s="9"/>
      <c r="E176" s="10"/>
    </row>
    <row r="177" ht="15.75" hidden="1" customHeight="1">
      <c r="A177" s="17" t="s">
        <v>3063</v>
      </c>
      <c r="B177" s="4"/>
      <c r="C177" s="4"/>
      <c r="D177" s="4"/>
      <c r="E177" s="5"/>
    </row>
    <row r="178" ht="15.75" hidden="1" customHeight="1">
      <c r="A178" s="18" t="s">
        <v>3064</v>
      </c>
      <c r="B178" s="19" t="s">
        <v>3065</v>
      </c>
      <c r="C178" s="20" t="s">
        <v>3066</v>
      </c>
      <c r="D178" s="19" t="s">
        <v>3067</v>
      </c>
      <c r="E178" s="21" t="s">
        <v>13</v>
      </c>
    </row>
    <row r="179" ht="15.75" hidden="1" customHeight="1">
      <c r="A179" s="22" t="s">
        <v>3068</v>
      </c>
      <c r="B179" s="23">
        <v>31412.0</v>
      </c>
      <c r="C179" s="24">
        <v>31415.0</v>
      </c>
      <c r="D179" s="25">
        <f t="shared" ref="D179:D194" si="7">C179-B179</f>
        <v>3</v>
      </c>
      <c r="E179" s="33"/>
    </row>
    <row r="180" ht="15.75" hidden="1" customHeight="1">
      <c r="A180" s="22" t="s">
        <v>3069</v>
      </c>
      <c r="B180" s="23">
        <v>20502.0</v>
      </c>
      <c r="C180" s="24">
        <f>3204+2819+4706+4439+2899+2435</f>
        <v>20502</v>
      </c>
      <c r="D180" s="25">
        <f t="shared" si="7"/>
        <v>0</v>
      </c>
      <c r="E180" s="33"/>
    </row>
    <row r="181" ht="15.75" hidden="1" customHeight="1">
      <c r="A181" s="22" t="s">
        <v>3070</v>
      </c>
      <c r="B181" s="23">
        <v>145.0</v>
      </c>
      <c r="C181" s="24">
        <v>145.0</v>
      </c>
      <c r="D181" s="25">
        <f t="shared" si="7"/>
        <v>0</v>
      </c>
      <c r="E181" s="33"/>
    </row>
    <row r="182" ht="15.75" hidden="1" customHeight="1">
      <c r="A182" s="22" t="s">
        <v>3072</v>
      </c>
      <c r="B182" s="23">
        <v>499.0</v>
      </c>
      <c r="C182" s="24">
        <v>499.0</v>
      </c>
      <c r="D182" s="25">
        <f t="shared" si="7"/>
        <v>0</v>
      </c>
      <c r="E182" s="33"/>
    </row>
    <row r="183" ht="15.75" hidden="1" customHeight="1">
      <c r="A183" s="27" t="s">
        <v>3074</v>
      </c>
      <c r="B183" s="23">
        <v>0.0</v>
      </c>
      <c r="C183" s="24"/>
      <c r="D183" s="25">
        <f t="shared" si="7"/>
        <v>0</v>
      </c>
      <c r="E183" s="33"/>
    </row>
    <row r="184" ht="15.75" hidden="1" customHeight="1">
      <c r="A184" s="27" t="s">
        <v>3075</v>
      </c>
      <c r="B184" s="23">
        <v>0.0</v>
      </c>
      <c r="C184" s="24"/>
      <c r="D184" s="25">
        <f t="shared" si="7"/>
        <v>0</v>
      </c>
      <c r="E184" s="33"/>
    </row>
    <row r="185" ht="15.75" hidden="1" customHeight="1">
      <c r="A185" s="27" t="s">
        <v>3077</v>
      </c>
      <c r="B185" s="23">
        <v>490.0</v>
      </c>
      <c r="C185" s="24">
        <v>450.0</v>
      </c>
      <c r="D185" s="25">
        <f t="shared" si="7"/>
        <v>-40</v>
      </c>
      <c r="E185" s="33" t="s">
        <v>7326</v>
      </c>
    </row>
    <row r="186" ht="15.75" hidden="1" customHeight="1">
      <c r="A186" s="27" t="s">
        <v>3078</v>
      </c>
      <c r="B186" s="23">
        <v>3800.0</v>
      </c>
      <c r="C186" s="24">
        <f>360+200+720+520+360+680+440+200+360</f>
        <v>3840</v>
      </c>
      <c r="D186" s="25">
        <f t="shared" si="7"/>
        <v>40</v>
      </c>
      <c r="E186" s="33"/>
    </row>
    <row r="187" ht="15.75" hidden="1" customHeight="1">
      <c r="A187" s="28" t="s">
        <v>3079</v>
      </c>
      <c r="B187" s="23">
        <v>73471.0</v>
      </c>
      <c r="C187" s="23">
        <f t="array" ref="C187">SUMIFS(INDIRECT(A169 &amp; " Restia!C:C"), INDIRECT(A169 &amp; " Restia!A:A"), A187, INDIRECT(A169 &amp; " Restia!B:B"), "&lt;&gt;canceled")</f>
        <v>99263</v>
      </c>
      <c r="D187" s="25">
        <f t="shared" si="7"/>
        <v>25792</v>
      </c>
      <c r="E187" s="33"/>
    </row>
    <row r="188" ht="15.75" hidden="1" customHeight="1">
      <c r="A188" s="28" t="s">
        <v>3080</v>
      </c>
      <c r="B188" s="23">
        <v>27749.0</v>
      </c>
      <c r="C188" s="7">
        <f t="array" ref="C188">SUMIFS( INDIRECT(A169 &amp; " Restia!C:C"), INDIRECT(A169 &amp; " Restia!A:A"), A188, INDIRECT(A169 &amp; " Restia!B:B"), "&lt;&gt;canceled" )</f>
        <v>42338</v>
      </c>
      <c r="D188" s="25">
        <f t="shared" si="7"/>
        <v>14589</v>
      </c>
      <c r="E188" s="33"/>
    </row>
    <row r="189" ht="15.75" hidden="1" customHeight="1">
      <c r="A189" s="28" t="s">
        <v>3081</v>
      </c>
      <c r="B189" s="23">
        <v>69218.0</v>
      </c>
      <c r="C189" s="7">
        <f t="array" ref="C189">SUMIFS( INDIRECT(A169 &amp; " Restia!C:C"), INDIRECT(A169 &amp; " Restia!A:A"), "damejidlo", INDIRECT(A169 &amp; " Restia!G:G"), "online", INDIRECT(A169 &amp; " Restia!B:B"), "&lt;&gt;canceled" )</f>
        <v>67345</v>
      </c>
      <c r="D189" s="25">
        <f t="shared" si="7"/>
        <v>-1873</v>
      </c>
      <c r="E189" s="33"/>
    </row>
    <row r="190" ht="15.75" hidden="1" customHeight="1">
      <c r="A190" s="28" t="s">
        <v>3082</v>
      </c>
      <c r="B190" s="23">
        <v>43687.5</v>
      </c>
      <c r="C190" s="7">
        <f t="array" ref="C190">SUMIFS( INDIRECT(A169 &amp; " Restia!C:C"), INDIRECT(A169 &amp; " Restia!A:A"), "generic", INDIRECT(A169 &amp; " Restia!G:G"), "online", INDIRECT(A169 &amp; " Restia!B:B"), "&lt;&gt;canceled" )</f>
        <v>59610</v>
      </c>
      <c r="D190" s="25">
        <f t="shared" si="7"/>
        <v>15922.5</v>
      </c>
      <c r="E190" s="33"/>
    </row>
    <row r="191" ht="15.75" hidden="1" customHeight="1">
      <c r="A191" s="28" t="s">
        <v>3084</v>
      </c>
      <c r="B191" s="23">
        <v>318.0</v>
      </c>
      <c r="C191" s="7">
        <f t="array" ref="C191">SUMIFS( INDIRECT(A169 &amp; " Restia!C:C"), INDIRECT(A169 &amp; " Restia!E:E"), "wolt kurýr", INDIRECT(A169 &amp; " Restia!A:A"), "&lt;&gt;wolt", INDIRECT(A169 &amp; " Restia!G:G"), "cash", INDIRECT(A169 &amp; " Restia!B:B"), "&lt;&gt;canceled" )</f>
        <v>583</v>
      </c>
      <c r="D191" s="25">
        <f t="shared" si="7"/>
        <v>265</v>
      </c>
      <c r="E191" s="33"/>
    </row>
    <row r="192" ht="15.75" hidden="1" customHeight="1">
      <c r="A192" s="28" t="s">
        <v>3085</v>
      </c>
      <c r="B192" s="23">
        <v>12275.0</v>
      </c>
      <c r="C192" s="7">
        <f t="array" ref="C192">SUMIFS( INDIRECT(A169 &amp; " Restia!C:C"), INDIRECT(A169 &amp; " Restia!A:A"), "damejidlo", INDIRECT(A169 &amp; " Restia!G:G"), "cash", INDIRECT(A169 &amp; " Restia!B:B"), "&lt;&gt;canceled")</f>
        <v>9414</v>
      </c>
      <c r="D192" s="25">
        <f t="shared" si="7"/>
        <v>-2861</v>
      </c>
      <c r="E192" s="33"/>
    </row>
    <row r="193" ht="15.75" hidden="1" customHeight="1">
      <c r="A193" s="29" t="s">
        <v>3086</v>
      </c>
      <c r="B193" s="23">
        <v>271249.0</v>
      </c>
      <c r="C193" s="7">
        <f t="array" ref="C193">SUM(INDIRECT(A169 &amp; " Restia!C:C")) - SUMIFS(INDIRECT(A169 &amp; " Restia!C:C"), INDIRECT(A169 &amp; " Restia!B:B"), "canceled")</f>
        <v>328628</v>
      </c>
      <c r="D193" s="25">
        <f t="shared" si="7"/>
        <v>57379</v>
      </c>
      <c r="E193" s="33"/>
    </row>
    <row r="194" ht="15.75" hidden="1" customHeight="1">
      <c r="A194" s="30" t="s">
        <v>3087</v>
      </c>
      <c r="B194" s="34">
        <v>42.5</v>
      </c>
      <c r="C194" s="35">
        <f>sum(C179:C191)-C193</f>
        <v>-2638</v>
      </c>
      <c r="D194" s="36">
        <f t="shared" si="7"/>
        <v>-2680.5</v>
      </c>
      <c r="E194" s="37"/>
    </row>
    <row r="195" ht="15.75" hidden="1" customHeight="1"/>
    <row r="196" ht="15.75" hidden="1" customHeight="1"/>
    <row r="197" ht="15.75" hidden="1" customHeight="1">
      <c r="A197" s="3" t="s">
        <v>3892</v>
      </c>
      <c r="B197" s="4"/>
      <c r="C197" s="4"/>
      <c r="D197" s="4"/>
      <c r="E197" s="5"/>
    </row>
    <row r="198" ht="15.75" hidden="1" customHeight="1">
      <c r="A198" s="8"/>
      <c r="B198" s="9"/>
      <c r="C198" s="9"/>
      <c r="D198" s="9"/>
      <c r="E198" s="10"/>
    </row>
    <row r="199" ht="15.75" hidden="1" customHeight="1">
      <c r="A199" s="3" t="s">
        <v>3061</v>
      </c>
      <c r="B199" s="4"/>
      <c r="C199" s="4"/>
      <c r="D199" s="4"/>
      <c r="E199" s="5"/>
    </row>
    <row r="200" ht="15.75" hidden="1" customHeight="1">
      <c r="A200" s="8"/>
      <c r="B200" s="9"/>
      <c r="C200" s="9"/>
      <c r="D200" s="9"/>
      <c r="E200" s="10"/>
    </row>
    <row r="201" ht="15.75" hidden="1" customHeight="1">
      <c r="A201" s="11">
        <v>45572.0</v>
      </c>
      <c r="B201" s="4"/>
      <c r="C201" s="12" t="s">
        <v>3062</v>
      </c>
      <c r="D201" s="13">
        <v>45578.0</v>
      </c>
      <c r="E201" s="5"/>
    </row>
    <row r="202" ht="15.75" hidden="1" customHeight="1">
      <c r="A202" s="8"/>
      <c r="B202" s="9"/>
      <c r="C202" s="14"/>
      <c r="D202" s="9"/>
      <c r="E202" s="10"/>
    </row>
    <row r="203" ht="15.75" hidden="1" customHeight="1">
      <c r="A203" s="15" t="str">
        <f>CHOOSE(WEEKDAY(A201), "Neděle", "Pondělí", "Úterý", "Středa", "Čtvrtek", "Pátek", "Sobota")</f>
        <v>Pondělí</v>
      </c>
      <c r="B203" s="5"/>
      <c r="C203" s="14"/>
      <c r="D203" s="16" t="str">
        <f>CHOOSE(WEEKDAY(D201), "Neděle", "Pondělí", "Úterý", "Středa", "Čtvrtek", "Pátek", "Sobota")</f>
        <v>Neděle</v>
      </c>
      <c r="E203" s="5"/>
    </row>
    <row r="204" ht="15.75" hidden="1" customHeight="1">
      <c r="A204" s="8"/>
      <c r="B204" s="10"/>
      <c r="C204" s="14"/>
      <c r="D204" s="9"/>
      <c r="E204" s="10"/>
    </row>
    <row r="205" ht="15.75" hidden="1" customHeight="1">
      <c r="A205" s="17" t="s">
        <v>3063</v>
      </c>
      <c r="B205" s="4"/>
      <c r="C205" s="4"/>
      <c r="D205" s="4"/>
      <c r="E205" s="5"/>
    </row>
    <row r="206" ht="15.75" hidden="1" customHeight="1">
      <c r="A206" s="18" t="s">
        <v>3064</v>
      </c>
      <c r="B206" s="19" t="s">
        <v>3065</v>
      </c>
      <c r="C206" s="20" t="s">
        <v>3066</v>
      </c>
      <c r="D206" s="19" t="s">
        <v>3067</v>
      </c>
      <c r="E206" s="21" t="s">
        <v>13</v>
      </c>
    </row>
    <row r="207" ht="15.75" hidden="1" customHeight="1">
      <c r="A207" s="22" t="s">
        <v>3068</v>
      </c>
      <c r="B207" s="23">
        <v>25889.0</v>
      </c>
      <c r="C207" s="24">
        <f>2400+4500+19000</f>
        <v>25900</v>
      </c>
      <c r="D207" s="25">
        <f t="shared" ref="D207:D222" si="8">C207-B207</f>
        <v>11</v>
      </c>
      <c r="E207" s="33"/>
    </row>
    <row r="208" ht="15.75" hidden="1" customHeight="1">
      <c r="A208" s="22" t="s">
        <v>3069</v>
      </c>
      <c r="B208" s="23">
        <v>16264.0</v>
      </c>
      <c r="C208" s="24">
        <f>1709+3825+2030+3712+1436+1778+1774</f>
        <v>16264</v>
      </c>
      <c r="D208" s="25">
        <f t="shared" si="8"/>
        <v>0</v>
      </c>
      <c r="E208" s="33"/>
    </row>
    <row r="209" ht="15.75" hidden="1" customHeight="1">
      <c r="A209" s="22" t="s">
        <v>3070</v>
      </c>
      <c r="B209" s="23">
        <v>300.0</v>
      </c>
      <c r="C209" s="24">
        <f>300</f>
        <v>300</v>
      </c>
      <c r="D209" s="25">
        <f t="shared" si="8"/>
        <v>0</v>
      </c>
      <c r="E209" s="33"/>
    </row>
    <row r="210" ht="15.75" hidden="1" customHeight="1">
      <c r="A210" s="22" t="s">
        <v>3072</v>
      </c>
      <c r="B210" s="23">
        <v>500.0</v>
      </c>
      <c r="C210" s="24">
        <v>500.0</v>
      </c>
      <c r="D210" s="25">
        <f t="shared" si="8"/>
        <v>0</v>
      </c>
      <c r="E210" s="33"/>
    </row>
    <row r="211" ht="15.75" hidden="1" customHeight="1">
      <c r="A211" s="27" t="s">
        <v>3074</v>
      </c>
      <c r="B211" s="23">
        <v>40.0</v>
      </c>
      <c r="C211" s="24"/>
      <c r="D211" s="25">
        <f t="shared" si="8"/>
        <v>-40</v>
      </c>
      <c r="E211" s="33"/>
    </row>
    <row r="212" ht="15.75" hidden="1" customHeight="1">
      <c r="A212" s="27" t="s">
        <v>3075</v>
      </c>
      <c r="B212" s="23">
        <v>0.0</v>
      </c>
      <c r="C212" s="24"/>
      <c r="D212" s="25">
        <f t="shared" si="8"/>
        <v>0</v>
      </c>
      <c r="E212" s="33"/>
    </row>
    <row r="213" ht="15.75" hidden="1" customHeight="1">
      <c r="A213" s="27" t="s">
        <v>3077</v>
      </c>
      <c r="B213" s="23">
        <v>500.0</v>
      </c>
      <c r="C213" s="24">
        <v>500.0</v>
      </c>
      <c r="D213" s="25">
        <f t="shared" si="8"/>
        <v>0</v>
      </c>
      <c r="E213" s="33"/>
    </row>
    <row r="214" ht="15.75" hidden="1" customHeight="1">
      <c r="A214" s="27" t="s">
        <v>3078</v>
      </c>
      <c r="B214" s="23">
        <v>3560.0</v>
      </c>
      <c r="C214" s="24">
        <f>320+480+320+560+320+480+240+560+320</f>
        <v>3600</v>
      </c>
      <c r="D214" s="25">
        <f t="shared" si="8"/>
        <v>40</v>
      </c>
      <c r="E214" s="33"/>
    </row>
    <row r="215" ht="15.75" hidden="1" customHeight="1">
      <c r="A215" s="28" t="s">
        <v>3079</v>
      </c>
      <c r="B215" s="23">
        <v>116806.0</v>
      </c>
      <c r="C215" s="23">
        <f t="array" ref="C215">SUMIFS(INDIRECT(A197 &amp; " Restia!C:C"), INDIRECT(A197 &amp; " Restia!A:A"), A215, INDIRECT(A197 &amp; " Restia!B:B"), "&lt;&gt;canceled")</f>
        <v>99263</v>
      </c>
      <c r="D215" s="25">
        <f t="shared" si="8"/>
        <v>-17543</v>
      </c>
      <c r="E215" s="33"/>
    </row>
    <row r="216" ht="15.75" hidden="1" customHeight="1">
      <c r="A216" s="28" t="s">
        <v>3080</v>
      </c>
      <c r="B216" s="23">
        <v>26699.0</v>
      </c>
      <c r="C216" s="7">
        <f t="array" ref="C216">SUMIFS( INDIRECT(A197 &amp; " Restia!C:C"), INDIRECT(A197 &amp; " Restia!A:A"), A216, INDIRECT(A197 &amp; " Restia!B:B"), "&lt;&gt;canceled" )</f>
        <v>42338</v>
      </c>
      <c r="D216" s="25">
        <f t="shared" si="8"/>
        <v>15639</v>
      </c>
      <c r="E216" s="33"/>
    </row>
    <row r="217" ht="15.75" hidden="1" customHeight="1">
      <c r="A217" s="28" t="s">
        <v>3081</v>
      </c>
      <c r="B217" s="23">
        <v>82725.0</v>
      </c>
      <c r="C217" s="7">
        <f t="array" ref="C217">SUMIFS( INDIRECT(A197 &amp; " Restia!C:C"), INDIRECT(A197 &amp; " Restia!A:A"), "damejidlo", INDIRECT(A197 &amp; " Restia!G:G"), "online", INDIRECT(A197 &amp; " Restia!B:B"), "&lt;&gt;canceled" )</f>
        <v>67345</v>
      </c>
      <c r="D217" s="25">
        <f t="shared" si="8"/>
        <v>-15380</v>
      </c>
      <c r="E217" s="33"/>
    </row>
    <row r="218" ht="15.75" hidden="1" customHeight="1">
      <c r="A218" s="28" t="s">
        <v>3082</v>
      </c>
      <c r="B218" s="23">
        <v>68787.5</v>
      </c>
      <c r="C218" s="7">
        <f t="array" ref="C218">SUMIFS( INDIRECT(A197 &amp; " Restia!C:C"), INDIRECT(A197 &amp; " Restia!A:A"), "generic", INDIRECT(A197 &amp; " Restia!G:G"), "online", INDIRECT(A197 &amp; " Restia!B:B"), "&lt;&gt;canceled" )</f>
        <v>59610</v>
      </c>
      <c r="D218" s="25">
        <f t="shared" si="8"/>
        <v>-9177.5</v>
      </c>
      <c r="E218" s="33"/>
    </row>
    <row r="219" ht="15.75" hidden="1" customHeight="1">
      <c r="A219" s="28" t="s">
        <v>3084</v>
      </c>
      <c r="B219" s="23">
        <v>3130.0</v>
      </c>
      <c r="C219" s="7">
        <f t="array" ref="C219">SUMIFS( INDIRECT(A197 &amp; " Restia!C:C"), INDIRECT(A197 &amp; " Restia!E:E"), "wolt kurýr", INDIRECT(A197 &amp; " Restia!A:A"), "&lt;&gt;wolt", INDIRECT(A197 &amp; " Restia!G:G"), "cash", INDIRECT(A197 &amp; " Restia!B:B"), "&lt;&gt;canceled" )</f>
        <v>583</v>
      </c>
      <c r="D219" s="25">
        <f t="shared" si="8"/>
        <v>-2547</v>
      </c>
      <c r="E219" s="33"/>
    </row>
    <row r="220" ht="15.75" hidden="1" customHeight="1">
      <c r="A220" s="28" t="s">
        <v>3085</v>
      </c>
      <c r="B220" s="23">
        <v>11356.0</v>
      </c>
      <c r="C220" s="7">
        <f t="array" ref="C220">SUMIFS( INDIRECT(A197 &amp; " Restia!C:C"), INDIRECT(A197 &amp; " Restia!A:A"), "damejidlo", INDIRECT(A197 &amp; " Restia!G:G"), "cash", INDIRECT(A197 &amp; " Restia!B:B"), "&lt;&gt;canceled")</f>
        <v>9414</v>
      </c>
      <c r="D220" s="25">
        <f t="shared" si="8"/>
        <v>-1942</v>
      </c>
      <c r="E220" s="33"/>
    </row>
    <row r="221" ht="15.75" hidden="1" customHeight="1">
      <c r="A221" s="29" t="s">
        <v>3086</v>
      </c>
      <c r="B221" s="23">
        <v>345171.4</v>
      </c>
      <c r="C221" s="7">
        <f t="array" ref="C221">SUM(INDIRECT(A197 &amp; " Restia!C:C")) - SUMIFS(INDIRECT(A197 &amp; " Restia!C:C"), INDIRECT(A197 &amp; " Restia!B:B"), "canceled")</f>
        <v>328628</v>
      </c>
      <c r="D221" s="25">
        <f t="shared" si="8"/>
        <v>-16543.4</v>
      </c>
      <c r="E221" s="33"/>
    </row>
    <row r="222" ht="15.75" hidden="1" customHeight="1">
      <c r="A222" s="30" t="s">
        <v>3087</v>
      </c>
      <c r="B222" s="34">
        <v>29.10000000000582</v>
      </c>
      <c r="C222" s="35">
        <f>sum(C207:C219)-C221</f>
        <v>-12425</v>
      </c>
      <c r="D222" s="36">
        <f t="shared" si="8"/>
        <v>-12454.1</v>
      </c>
      <c r="E222" s="37"/>
    </row>
    <row r="223" ht="15.75" hidden="1" customHeight="1"/>
    <row r="224" ht="15.75" hidden="1" customHeight="1"/>
    <row r="225" ht="15.75" hidden="1" customHeight="1">
      <c r="A225" s="3" t="s">
        <v>3892</v>
      </c>
      <c r="B225" s="4"/>
      <c r="C225" s="4"/>
      <c r="D225" s="4"/>
      <c r="E225" s="5"/>
    </row>
    <row r="226" ht="15.75" hidden="1" customHeight="1">
      <c r="A226" s="8"/>
      <c r="B226" s="9"/>
      <c r="C226" s="9"/>
      <c r="D226" s="9"/>
      <c r="E226" s="10"/>
    </row>
    <row r="227" ht="15.75" hidden="1" customHeight="1">
      <c r="A227" s="3" t="s">
        <v>3061</v>
      </c>
      <c r="B227" s="4"/>
      <c r="C227" s="4"/>
      <c r="D227" s="4"/>
      <c r="E227" s="5"/>
    </row>
    <row r="228" ht="15.75" hidden="1" customHeight="1">
      <c r="A228" s="8"/>
      <c r="B228" s="9"/>
      <c r="C228" s="9"/>
      <c r="D228" s="9"/>
      <c r="E228" s="10"/>
    </row>
    <row r="229" ht="15.75" hidden="1" customHeight="1">
      <c r="A229" s="11">
        <v>45579.0</v>
      </c>
      <c r="B229" s="4"/>
      <c r="C229" s="12" t="s">
        <v>3062</v>
      </c>
      <c r="D229" s="13">
        <v>45585.0</v>
      </c>
      <c r="E229" s="5"/>
    </row>
    <row r="230" ht="15.75" hidden="1" customHeight="1">
      <c r="A230" s="8"/>
      <c r="B230" s="9"/>
      <c r="C230" s="14"/>
      <c r="D230" s="9"/>
      <c r="E230" s="10"/>
    </row>
    <row r="231" ht="15.75" hidden="1" customHeight="1">
      <c r="A231" s="15" t="str">
        <f>CHOOSE(WEEKDAY(A229), "Neděle", "Pondělí", "Úterý", "Středa", "Čtvrtek", "Pátek", "Sobota")</f>
        <v>Pondělí</v>
      </c>
      <c r="B231" s="5"/>
      <c r="C231" s="14"/>
      <c r="D231" s="16" t="str">
        <f>CHOOSE(WEEKDAY(D229), "Neděle", "Pondělí", "Úterý", "Středa", "Čtvrtek", "Pátek", "Sobota")</f>
        <v>Neděle</v>
      </c>
      <c r="E231" s="5"/>
    </row>
    <row r="232" ht="15.75" hidden="1" customHeight="1">
      <c r="A232" s="8"/>
      <c r="B232" s="10"/>
      <c r="C232" s="14"/>
      <c r="D232" s="9"/>
      <c r="E232" s="10"/>
    </row>
    <row r="233" ht="15.75" hidden="1" customHeight="1">
      <c r="A233" s="17" t="s">
        <v>3063</v>
      </c>
      <c r="B233" s="4"/>
      <c r="C233" s="4"/>
      <c r="D233" s="4"/>
      <c r="E233" s="5"/>
    </row>
    <row r="234" ht="15.75" hidden="1" customHeight="1">
      <c r="A234" s="18" t="s">
        <v>3064</v>
      </c>
      <c r="B234" s="19" t="s">
        <v>3065</v>
      </c>
      <c r="C234" s="20" t="s">
        <v>3066</v>
      </c>
      <c r="D234" s="19" t="s">
        <v>3067</v>
      </c>
      <c r="E234" s="21" t="s">
        <v>13</v>
      </c>
    </row>
    <row r="235" ht="15.75" hidden="1" customHeight="1">
      <c r="A235" s="22" t="s">
        <v>3068</v>
      </c>
      <c r="B235" s="23">
        <v>33547.0</v>
      </c>
      <c r="C235" s="24">
        <f>50+4000+3500+26000</f>
        <v>33550</v>
      </c>
      <c r="D235" s="25">
        <f t="shared" ref="D235:D250" si="9">C235-B235</f>
        <v>3</v>
      </c>
      <c r="E235" s="33"/>
    </row>
    <row r="236" ht="15.75" hidden="1" customHeight="1">
      <c r="A236" s="22" t="s">
        <v>3069</v>
      </c>
      <c r="B236" s="23">
        <v>22611.0</v>
      </c>
      <c r="C236" s="24">
        <f>3544+4637+4290+2720+1445+5975</f>
        <v>22611</v>
      </c>
      <c r="D236" s="25">
        <f t="shared" si="9"/>
        <v>0</v>
      </c>
      <c r="E236" s="33"/>
    </row>
    <row r="237" ht="15.75" hidden="1" customHeight="1">
      <c r="A237" s="22" t="s">
        <v>3070</v>
      </c>
      <c r="B237" s="23">
        <v>216.0</v>
      </c>
      <c r="C237" s="24">
        <v>116.0</v>
      </c>
      <c r="D237" s="25">
        <f t="shared" si="9"/>
        <v>-100</v>
      </c>
      <c r="E237" s="33"/>
    </row>
    <row r="238" ht="15.75" hidden="1" customHeight="1">
      <c r="A238" s="22" t="s">
        <v>3072</v>
      </c>
      <c r="B238" s="23">
        <v>499.0</v>
      </c>
      <c r="C238" s="24">
        <v>499.0</v>
      </c>
      <c r="D238" s="25">
        <f t="shared" si="9"/>
        <v>0</v>
      </c>
      <c r="E238" s="33"/>
    </row>
    <row r="239" ht="15.75" hidden="1" customHeight="1">
      <c r="A239" s="27" t="s">
        <v>3074</v>
      </c>
      <c r="B239" s="23">
        <v>500.0</v>
      </c>
      <c r="C239" s="24">
        <v>500.0</v>
      </c>
      <c r="D239" s="25">
        <f t="shared" si="9"/>
        <v>0</v>
      </c>
      <c r="E239" s="33"/>
    </row>
    <row r="240" ht="15.75" hidden="1" customHeight="1">
      <c r="A240" s="27" t="s">
        <v>3075</v>
      </c>
      <c r="B240" s="23">
        <v>0.0</v>
      </c>
      <c r="C240" s="24"/>
      <c r="D240" s="25">
        <f t="shared" si="9"/>
        <v>0</v>
      </c>
      <c r="E240" s="33"/>
    </row>
    <row r="241" ht="15.75" hidden="1" customHeight="1">
      <c r="A241" s="27" t="s">
        <v>3077</v>
      </c>
      <c r="B241" s="23">
        <v>500.0</v>
      </c>
      <c r="C241" s="24">
        <v>500.0</v>
      </c>
      <c r="D241" s="25">
        <f t="shared" si="9"/>
        <v>0</v>
      </c>
      <c r="E241" s="33"/>
    </row>
    <row r="242" ht="15.75" hidden="1" customHeight="1">
      <c r="A242" s="27" t="s">
        <v>3078</v>
      </c>
      <c r="B242" s="23">
        <v>3080.0</v>
      </c>
      <c r="C242" s="24">
        <f>360+520+640+560+160+560+160+120</f>
        <v>3080</v>
      </c>
      <c r="D242" s="25">
        <f t="shared" si="9"/>
        <v>0</v>
      </c>
      <c r="E242" s="33"/>
    </row>
    <row r="243" ht="15.75" hidden="1" customHeight="1">
      <c r="A243" s="28" t="s">
        <v>3079</v>
      </c>
      <c r="B243" s="23">
        <v>103351.0</v>
      </c>
      <c r="C243" s="23">
        <f t="array" ref="C243">SUMIFS(INDIRECT(A225 &amp; " Restia!C:C"), INDIRECT(A225 &amp; " Restia!A:A"), A243, INDIRECT(A225 &amp; " Restia!B:B"), "&lt;&gt;canceled")</f>
        <v>99263</v>
      </c>
      <c r="D243" s="25">
        <f t="shared" si="9"/>
        <v>-4088</v>
      </c>
      <c r="E243" s="33"/>
    </row>
    <row r="244" ht="15.75" hidden="1" customHeight="1">
      <c r="A244" s="28" t="s">
        <v>3080</v>
      </c>
      <c r="B244" s="23">
        <v>32191.0</v>
      </c>
      <c r="C244" s="7">
        <f t="array" ref="C244">SUMIFS( INDIRECT(A225 &amp; " Restia!C:C"), INDIRECT(A225 &amp; " Restia!A:A"), A244, INDIRECT(A225 &amp; " Restia!B:B"), "&lt;&gt;canceled" )</f>
        <v>42338</v>
      </c>
      <c r="D244" s="25">
        <f t="shared" si="9"/>
        <v>10147</v>
      </c>
      <c r="E244" s="33"/>
    </row>
    <row r="245" ht="15.75" hidden="1" customHeight="1">
      <c r="A245" s="28" t="s">
        <v>3081</v>
      </c>
      <c r="B245" s="23">
        <v>82425.0</v>
      </c>
      <c r="C245" s="7">
        <f t="array" ref="C245">SUMIFS( INDIRECT(A225 &amp; " Restia!C:C"), INDIRECT(A225 &amp; " Restia!A:A"), "damejidlo", INDIRECT(A225 &amp; " Restia!G:G"), "online", INDIRECT(A225 &amp; " Restia!B:B"), "&lt;&gt;canceled" )</f>
        <v>67345</v>
      </c>
      <c r="D245" s="25">
        <f t="shared" si="9"/>
        <v>-15080</v>
      </c>
      <c r="E245" s="33"/>
    </row>
    <row r="246" ht="15.75" hidden="1" customHeight="1">
      <c r="A246" s="28" t="s">
        <v>3082</v>
      </c>
      <c r="B246" s="23">
        <v>61804.0</v>
      </c>
      <c r="C246" s="7">
        <f t="array" ref="C246">SUMIFS( INDIRECT(A225 &amp; " Restia!C:C"), INDIRECT(A225 &amp; " Restia!A:A"), "generic", INDIRECT(A225 &amp; " Restia!G:G"), "online", INDIRECT(A225 &amp; " Restia!B:B"), "&lt;&gt;canceled" )</f>
        <v>59610</v>
      </c>
      <c r="D246" s="25">
        <f t="shared" si="9"/>
        <v>-2194</v>
      </c>
      <c r="E246" s="33"/>
    </row>
    <row r="247" ht="15.75" hidden="1" customHeight="1">
      <c r="A247" s="28" t="s">
        <v>3084</v>
      </c>
      <c r="B247" s="23">
        <v>3414.0</v>
      </c>
      <c r="C247" s="7">
        <f t="array" ref="C247">SUMIFS( INDIRECT(A225 &amp; " Restia!C:C"), INDIRECT(A225 &amp; " Restia!E:E"), "wolt kurýr", INDIRECT(A225 &amp; " Restia!A:A"), "&lt;&gt;wolt", INDIRECT(A225 &amp; " Restia!G:G"), "cash", INDIRECT(A225 &amp; " Restia!B:B"), "&lt;&gt;canceled" )</f>
        <v>583</v>
      </c>
      <c r="D247" s="25">
        <f t="shared" si="9"/>
        <v>-2831</v>
      </c>
      <c r="E247" s="33"/>
    </row>
    <row r="248" ht="15.75" hidden="1" customHeight="1">
      <c r="A248" s="28" t="s">
        <v>3085</v>
      </c>
      <c r="B248" s="23">
        <v>19748.0</v>
      </c>
      <c r="C248" s="7">
        <f t="array" ref="C248">SUMIFS( INDIRECT(A225 &amp; " Restia!C:C"), INDIRECT(A225 &amp; " Restia!A:A"), "damejidlo", INDIRECT(A225 &amp; " Restia!G:G"), "cash", INDIRECT(A225 &amp; " Restia!B:B"), "&lt;&gt;canceled")</f>
        <v>9414</v>
      </c>
      <c r="D248" s="25">
        <f t="shared" si="9"/>
        <v>-10334</v>
      </c>
      <c r="E248" s="33"/>
    </row>
    <row r="249" ht="15.75" hidden="1" customHeight="1">
      <c r="A249" s="29" t="s">
        <v>3086</v>
      </c>
      <c r="B249" s="23">
        <v>344048.0</v>
      </c>
      <c r="C249" s="7">
        <f t="array" ref="C249">SUM(INDIRECT(A225 &amp; " Restia!C:C")) - SUMIFS(INDIRECT(A225 &amp; " Restia!C:C"), INDIRECT(A225 &amp; " Restia!B:B"), "canceled")</f>
        <v>328628</v>
      </c>
      <c r="D249" s="25">
        <f t="shared" si="9"/>
        <v>-15420</v>
      </c>
      <c r="E249" s="33"/>
    </row>
    <row r="250" ht="15.75" hidden="1" customHeight="1">
      <c r="A250" s="30" t="s">
        <v>3087</v>
      </c>
      <c r="B250" s="34">
        <v>90.0</v>
      </c>
      <c r="C250" s="35">
        <f>sum(C235:C247)-C249</f>
        <v>1367</v>
      </c>
      <c r="D250" s="36">
        <f t="shared" si="9"/>
        <v>1277</v>
      </c>
      <c r="E250" s="37"/>
    </row>
    <row r="251" ht="15.75" hidden="1" customHeight="1"/>
    <row r="252" ht="15.75" hidden="1" customHeight="1"/>
    <row r="253" ht="15.75" hidden="1" customHeight="1">
      <c r="A253" s="3" t="s">
        <v>3892</v>
      </c>
      <c r="B253" s="4"/>
      <c r="C253" s="4"/>
      <c r="D253" s="4"/>
      <c r="E253" s="5"/>
    </row>
    <row r="254" ht="15.75" hidden="1" customHeight="1">
      <c r="A254" s="8"/>
      <c r="B254" s="9"/>
      <c r="C254" s="9"/>
      <c r="D254" s="9"/>
      <c r="E254" s="10"/>
    </row>
    <row r="255" ht="15.75" hidden="1" customHeight="1">
      <c r="A255" s="3" t="s">
        <v>3061</v>
      </c>
      <c r="B255" s="4"/>
      <c r="C255" s="4"/>
      <c r="D255" s="4"/>
      <c r="E255" s="5"/>
    </row>
    <row r="256" ht="15.75" hidden="1" customHeight="1">
      <c r="A256" s="8"/>
      <c r="B256" s="9"/>
      <c r="C256" s="9"/>
      <c r="D256" s="9"/>
      <c r="E256" s="10"/>
    </row>
    <row r="257" ht="15.75" hidden="1" customHeight="1">
      <c r="A257" s="11">
        <v>45586.0</v>
      </c>
      <c r="B257" s="4"/>
      <c r="C257" s="12" t="s">
        <v>3062</v>
      </c>
      <c r="D257" s="13">
        <v>45592.0</v>
      </c>
      <c r="E257" s="5"/>
    </row>
    <row r="258" ht="15.75" hidden="1" customHeight="1">
      <c r="A258" s="8"/>
      <c r="B258" s="9"/>
      <c r="C258" s="14"/>
      <c r="D258" s="9"/>
      <c r="E258" s="10"/>
    </row>
    <row r="259" ht="15.75" hidden="1" customHeight="1">
      <c r="A259" s="15" t="str">
        <f>CHOOSE(WEEKDAY(A257), "Neděle", "Pondělí", "Úterý", "Středa", "Čtvrtek", "Pátek", "Sobota")</f>
        <v>Pondělí</v>
      </c>
      <c r="B259" s="5"/>
      <c r="C259" s="14"/>
      <c r="D259" s="16" t="str">
        <f>CHOOSE(WEEKDAY(D257), "Neděle", "Pondělí", "Úterý", "Středa", "Čtvrtek", "Pátek", "Sobota")</f>
        <v>Neděle</v>
      </c>
      <c r="E259" s="5"/>
    </row>
    <row r="260" ht="15.75" hidden="1" customHeight="1">
      <c r="A260" s="8"/>
      <c r="B260" s="10"/>
      <c r="C260" s="14"/>
      <c r="D260" s="9"/>
      <c r="E260" s="10"/>
    </row>
    <row r="261" ht="15.75" hidden="1" customHeight="1">
      <c r="A261" s="17" t="s">
        <v>3063</v>
      </c>
      <c r="B261" s="4"/>
      <c r="C261" s="4"/>
      <c r="D261" s="4"/>
      <c r="E261" s="5"/>
    </row>
    <row r="262" ht="15.75" hidden="1" customHeight="1">
      <c r="A262" s="18" t="s">
        <v>3064</v>
      </c>
      <c r="B262" s="19" t="s">
        <v>3065</v>
      </c>
      <c r="C262" s="20" t="s">
        <v>3066</v>
      </c>
      <c r="D262" s="19" t="s">
        <v>3067</v>
      </c>
      <c r="E262" s="21" t="s">
        <v>13</v>
      </c>
    </row>
    <row r="263" ht="15.75" hidden="1" customHeight="1">
      <c r="A263" s="22" t="s">
        <v>3068</v>
      </c>
      <c r="B263" s="23">
        <v>45077.0</v>
      </c>
      <c r="C263" s="24">
        <f>80+300+12200+12500+20000</f>
        <v>45080</v>
      </c>
      <c r="D263" s="25">
        <f t="shared" ref="D263:D278" si="10">C263-B263</f>
        <v>3</v>
      </c>
      <c r="E263" s="33"/>
    </row>
    <row r="264" ht="15.75" hidden="1" customHeight="1">
      <c r="A264" s="22" t="s">
        <v>3069</v>
      </c>
      <c r="B264" s="23">
        <v>20190.0</v>
      </c>
      <c r="C264" s="24">
        <v>20190.0</v>
      </c>
      <c r="D264" s="25">
        <f t="shared" si="10"/>
        <v>0</v>
      </c>
      <c r="E264" s="33"/>
    </row>
    <row r="265" ht="15.75" hidden="1" customHeight="1">
      <c r="A265" s="22" t="s">
        <v>3070</v>
      </c>
      <c r="B265" s="23">
        <v>110.0</v>
      </c>
      <c r="C265" s="24">
        <v>110.0</v>
      </c>
      <c r="D265" s="25">
        <f t="shared" si="10"/>
        <v>0</v>
      </c>
      <c r="E265" s="33"/>
    </row>
    <row r="266" ht="15.75" hidden="1" customHeight="1">
      <c r="A266" s="22" t="s">
        <v>3072</v>
      </c>
      <c r="B266" s="23">
        <v>499.0</v>
      </c>
      <c r="C266" s="24">
        <v>499.0</v>
      </c>
      <c r="D266" s="25">
        <f t="shared" si="10"/>
        <v>0</v>
      </c>
      <c r="E266" s="33"/>
    </row>
    <row r="267" ht="15.75" hidden="1" customHeight="1">
      <c r="A267" s="27" t="s">
        <v>3074</v>
      </c>
      <c r="B267" s="23">
        <v>40.0</v>
      </c>
      <c r="C267" s="24"/>
      <c r="D267" s="25">
        <f t="shared" si="10"/>
        <v>-40</v>
      </c>
      <c r="E267" s="33"/>
    </row>
    <row r="268" ht="15.75" hidden="1" customHeight="1">
      <c r="A268" s="27" t="s">
        <v>3075</v>
      </c>
      <c r="B268" s="23">
        <v>0.0</v>
      </c>
      <c r="C268" s="24"/>
      <c r="D268" s="25">
        <f t="shared" si="10"/>
        <v>0</v>
      </c>
      <c r="E268" s="33"/>
    </row>
    <row r="269" ht="15.75" hidden="1" customHeight="1">
      <c r="A269" s="27" t="s">
        <v>3077</v>
      </c>
      <c r="B269" s="23">
        <v>120.0</v>
      </c>
      <c r="C269" s="24"/>
      <c r="D269" s="25">
        <f t="shared" si="10"/>
        <v>-120</v>
      </c>
      <c r="E269" s="33"/>
    </row>
    <row r="270" ht="15.75" hidden="1" customHeight="1">
      <c r="A270" s="27" t="s">
        <v>3078</v>
      </c>
      <c r="B270" s="23">
        <v>3800.0</v>
      </c>
      <c r="C270" s="24">
        <f>800+400+440+80+280+480+480+920</f>
        <v>3880</v>
      </c>
      <c r="D270" s="25">
        <f t="shared" si="10"/>
        <v>80</v>
      </c>
      <c r="E270" s="33"/>
    </row>
    <row r="271" ht="15.75" hidden="1" customHeight="1">
      <c r="A271" s="28" t="s">
        <v>3079</v>
      </c>
      <c r="B271" s="23">
        <v>109019.0</v>
      </c>
      <c r="C271" s="23">
        <v>109019.0</v>
      </c>
      <c r="D271" s="25">
        <f t="shared" si="10"/>
        <v>0</v>
      </c>
      <c r="E271" s="33"/>
    </row>
    <row r="272" ht="15.75" hidden="1" customHeight="1">
      <c r="A272" s="28" t="s">
        <v>3080</v>
      </c>
      <c r="B272" s="23">
        <v>32041.0</v>
      </c>
      <c r="C272" s="7">
        <v>32041.0</v>
      </c>
      <c r="D272" s="25">
        <f t="shared" si="10"/>
        <v>0</v>
      </c>
      <c r="E272" s="33"/>
    </row>
    <row r="273" ht="15.75" hidden="1" customHeight="1">
      <c r="A273" s="28" t="s">
        <v>3081</v>
      </c>
      <c r="B273" s="23">
        <v>71820.0</v>
      </c>
      <c r="C273" s="7">
        <v>70651.0</v>
      </c>
      <c r="D273" s="25">
        <f t="shared" si="10"/>
        <v>-1169</v>
      </c>
      <c r="E273" s="33"/>
    </row>
    <row r="274" ht="15.75" hidden="1" customHeight="1">
      <c r="A274" s="28" t="s">
        <v>3082</v>
      </c>
      <c r="B274" s="23">
        <v>52999.0</v>
      </c>
      <c r="C274" s="7">
        <v>52999.0</v>
      </c>
      <c r="D274" s="25">
        <f t="shared" si="10"/>
        <v>0</v>
      </c>
      <c r="E274" s="33"/>
    </row>
    <row r="275" ht="15.75" hidden="1" customHeight="1">
      <c r="A275" s="28" t="s">
        <v>3084</v>
      </c>
      <c r="B275" s="23">
        <v>3011.0</v>
      </c>
      <c r="C275" s="7">
        <v>3011.0</v>
      </c>
      <c r="D275" s="25">
        <f t="shared" si="10"/>
        <v>0</v>
      </c>
      <c r="E275" s="33"/>
    </row>
    <row r="276" ht="15.75" hidden="1" customHeight="1">
      <c r="A276" s="28" t="s">
        <v>3085</v>
      </c>
      <c r="B276" s="23">
        <v>18817.0</v>
      </c>
      <c r="C276" s="7">
        <v>18553.0</v>
      </c>
      <c r="D276" s="25">
        <f t="shared" si="10"/>
        <v>-264</v>
      </c>
      <c r="E276" s="33"/>
    </row>
    <row r="277" ht="15.75" hidden="1" customHeight="1">
      <c r="A277" s="29" t="s">
        <v>3086</v>
      </c>
      <c r="B277" s="23">
        <v>338673.5</v>
      </c>
      <c r="C277" s="7">
        <v>337240.5</v>
      </c>
      <c r="D277" s="25">
        <f t="shared" si="10"/>
        <v>-1433</v>
      </c>
      <c r="E277" s="33"/>
    </row>
    <row r="278" ht="15.75" hidden="1" customHeight="1">
      <c r="A278" s="30" t="s">
        <v>3087</v>
      </c>
      <c r="B278" s="34">
        <v>52.5</v>
      </c>
      <c r="C278" s="35">
        <f>sum(C263:C275)-C277</f>
        <v>239.5</v>
      </c>
      <c r="D278" s="36">
        <f t="shared" si="10"/>
        <v>187</v>
      </c>
      <c r="E278" s="37"/>
    </row>
    <row r="279" ht="15.75" hidden="1" customHeight="1"/>
    <row r="280" ht="15.75" hidden="1" customHeight="1"/>
    <row r="281" ht="15.75" hidden="1" customHeight="1">
      <c r="A281" s="3" t="s">
        <v>3892</v>
      </c>
      <c r="B281" s="4"/>
      <c r="C281" s="4"/>
      <c r="D281" s="4"/>
      <c r="E281" s="5"/>
    </row>
    <row r="282" ht="15.75" hidden="1" customHeight="1">
      <c r="A282" s="8"/>
      <c r="B282" s="9"/>
      <c r="C282" s="9"/>
      <c r="D282" s="9"/>
      <c r="E282" s="10"/>
    </row>
    <row r="283" ht="15.75" hidden="1" customHeight="1">
      <c r="A283" s="3" t="s">
        <v>3061</v>
      </c>
      <c r="B283" s="4"/>
      <c r="C283" s="4"/>
      <c r="D283" s="4"/>
      <c r="E283" s="5"/>
    </row>
    <row r="284" ht="15.75" hidden="1" customHeight="1">
      <c r="A284" s="8"/>
      <c r="B284" s="9"/>
      <c r="C284" s="9"/>
      <c r="D284" s="9"/>
      <c r="E284" s="10"/>
    </row>
    <row r="285" ht="15.75" hidden="1" customHeight="1">
      <c r="A285" s="11">
        <v>45593.0</v>
      </c>
      <c r="B285" s="4"/>
      <c r="C285" s="12" t="s">
        <v>3062</v>
      </c>
      <c r="D285" s="13">
        <v>45596.0</v>
      </c>
      <c r="E285" s="5"/>
    </row>
    <row r="286" ht="15.75" hidden="1" customHeight="1">
      <c r="A286" s="8"/>
      <c r="B286" s="9"/>
      <c r="C286" s="14"/>
      <c r="D286" s="9"/>
      <c r="E286" s="10"/>
    </row>
    <row r="287" ht="15.75" hidden="1" customHeight="1">
      <c r="A287" s="44" t="s">
        <v>3898</v>
      </c>
      <c r="B287" s="5"/>
      <c r="C287" s="14"/>
      <c r="D287" s="45" t="s">
        <v>3913</v>
      </c>
      <c r="E287" s="5"/>
    </row>
    <row r="288" ht="15.75" hidden="1" customHeight="1">
      <c r="A288" s="8"/>
      <c r="B288" s="10"/>
      <c r="C288" s="14"/>
      <c r="D288" s="9"/>
      <c r="E288" s="10"/>
    </row>
    <row r="289" ht="15.75" hidden="1" customHeight="1">
      <c r="A289" s="17" t="s">
        <v>3063</v>
      </c>
      <c r="B289" s="4"/>
      <c r="C289" s="4"/>
      <c r="D289" s="4"/>
      <c r="E289" s="5"/>
    </row>
    <row r="290" ht="15.75" hidden="1" customHeight="1">
      <c r="A290" s="18" t="s">
        <v>3064</v>
      </c>
      <c r="B290" s="19" t="s">
        <v>3065</v>
      </c>
      <c r="C290" s="20" t="s">
        <v>3066</v>
      </c>
      <c r="D290" s="19" t="s">
        <v>3067</v>
      </c>
      <c r="E290" s="21" t="s">
        <v>13</v>
      </c>
    </row>
    <row r="291" ht="15.75" hidden="1" customHeight="1">
      <c r="A291" s="22" t="s">
        <v>3068</v>
      </c>
      <c r="B291" s="23">
        <v>20984.0</v>
      </c>
      <c r="C291" s="24">
        <v>21000.0</v>
      </c>
      <c r="D291" s="25">
        <v>16.0</v>
      </c>
      <c r="E291" s="33"/>
    </row>
    <row r="292" ht="15.75" hidden="1" customHeight="1">
      <c r="A292" s="22" t="s">
        <v>3069</v>
      </c>
      <c r="B292" s="23">
        <v>14162.0</v>
      </c>
      <c r="C292" s="24">
        <v>14162.0</v>
      </c>
      <c r="D292" s="25">
        <v>0.0</v>
      </c>
      <c r="E292" s="33"/>
    </row>
    <row r="293" ht="15.75" hidden="1" customHeight="1">
      <c r="A293" s="22" t="s">
        <v>3070</v>
      </c>
      <c r="B293" s="23">
        <v>0.0</v>
      </c>
      <c r="C293" s="24"/>
      <c r="D293" s="25">
        <v>0.0</v>
      </c>
      <c r="E293" s="33"/>
    </row>
    <row r="294" ht="15.75" hidden="1" customHeight="1">
      <c r="A294" s="22" t="s">
        <v>3072</v>
      </c>
      <c r="B294" s="23">
        <v>998.0</v>
      </c>
      <c r="C294" s="24">
        <v>998.0</v>
      </c>
      <c r="D294" s="25">
        <v>0.0</v>
      </c>
      <c r="E294" s="33"/>
    </row>
    <row r="295" ht="15.75" hidden="1" customHeight="1">
      <c r="A295" s="27" t="s">
        <v>3074</v>
      </c>
      <c r="B295" s="23">
        <v>0.0</v>
      </c>
      <c r="C295" s="24"/>
      <c r="D295" s="25">
        <v>0.0</v>
      </c>
      <c r="E295" s="33"/>
    </row>
    <row r="296" ht="15.75" hidden="1" customHeight="1">
      <c r="A296" s="27" t="s">
        <v>3075</v>
      </c>
      <c r="B296" s="23">
        <v>0.0</v>
      </c>
      <c r="C296" s="24"/>
      <c r="D296" s="25">
        <v>0.0</v>
      </c>
      <c r="E296" s="33"/>
    </row>
    <row r="297" ht="15.75" hidden="1" customHeight="1">
      <c r="A297" s="27" t="s">
        <v>3077</v>
      </c>
      <c r="B297" s="23">
        <v>80.0</v>
      </c>
      <c r="C297" s="24"/>
      <c r="D297" s="25">
        <v>-80.0</v>
      </c>
      <c r="E297" s="33"/>
    </row>
    <row r="298" ht="15.75" hidden="1" customHeight="1">
      <c r="A298" s="27" t="s">
        <v>3078</v>
      </c>
      <c r="B298" s="23">
        <v>2080.0</v>
      </c>
      <c r="C298" s="24">
        <v>2160.0</v>
      </c>
      <c r="D298" s="25">
        <v>80.0</v>
      </c>
      <c r="E298" s="33"/>
    </row>
    <row r="299" ht="15.75" hidden="1" customHeight="1">
      <c r="A299" s="28" t="s">
        <v>3079</v>
      </c>
      <c r="B299" s="23">
        <v>55181.0</v>
      </c>
      <c r="C299" s="23">
        <v>55181.0</v>
      </c>
      <c r="D299" s="25">
        <v>0.0</v>
      </c>
      <c r="E299" s="33"/>
    </row>
    <row r="300" ht="15.75" hidden="1" customHeight="1">
      <c r="A300" s="28" t="s">
        <v>3080</v>
      </c>
      <c r="B300" s="23">
        <v>14854.0</v>
      </c>
      <c r="C300" s="7">
        <v>14854.0</v>
      </c>
      <c r="D300" s="25">
        <v>0.0</v>
      </c>
      <c r="E300" s="33"/>
    </row>
    <row r="301" ht="15.75" hidden="1" customHeight="1">
      <c r="A301" s="28" t="s">
        <v>3081</v>
      </c>
      <c r="B301" s="23">
        <v>32034.0</v>
      </c>
      <c r="C301" s="7">
        <v>32034.0</v>
      </c>
      <c r="D301" s="25">
        <v>0.0</v>
      </c>
      <c r="E301" s="33"/>
    </row>
    <row r="302" ht="15.75" hidden="1" customHeight="1">
      <c r="A302" s="28" t="s">
        <v>3082</v>
      </c>
      <c r="B302" s="23">
        <v>36657.5</v>
      </c>
      <c r="C302" s="7">
        <v>36657.5</v>
      </c>
      <c r="D302" s="25">
        <v>0.0</v>
      </c>
      <c r="E302" s="33"/>
    </row>
    <row r="303" ht="15.75" hidden="1" customHeight="1">
      <c r="A303" s="28" t="s">
        <v>3084</v>
      </c>
      <c r="B303" s="23">
        <v>1298.0</v>
      </c>
      <c r="C303" s="7">
        <v>1298.0</v>
      </c>
      <c r="D303" s="25">
        <v>0.0</v>
      </c>
      <c r="E303" s="33"/>
    </row>
    <row r="304" ht="15.75" hidden="1" customHeight="1">
      <c r="A304" s="28" t="s">
        <v>3085</v>
      </c>
      <c r="B304" s="23">
        <v>6336.0</v>
      </c>
      <c r="C304" s="7">
        <v>6336.0</v>
      </c>
      <c r="D304" s="25">
        <v>0.0</v>
      </c>
      <c r="E304" s="33"/>
    </row>
    <row r="305" ht="15.75" hidden="1" customHeight="1">
      <c r="A305" s="29" t="s">
        <v>3086</v>
      </c>
      <c r="B305" s="23">
        <v>178323.0</v>
      </c>
      <c r="C305" s="7">
        <v>178323.0</v>
      </c>
      <c r="D305" s="25">
        <v>0.0</v>
      </c>
      <c r="E305" s="33"/>
    </row>
    <row r="306" ht="15.75" hidden="1" customHeight="1">
      <c r="A306" s="30" t="s">
        <v>3087</v>
      </c>
      <c r="B306" s="34">
        <v>5.5</v>
      </c>
      <c r="C306" s="35">
        <v>21.5</v>
      </c>
      <c r="D306" s="49">
        <v>16.0</v>
      </c>
      <c r="E306" s="37"/>
    </row>
    <row r="307" ht="15.75" hidden="1" customHeight="1"/>
    <row r="308" ht="15.75" hidden="1" customHeight="1"/>
    <row r="309" ht="15.75" hidden="1" customHeight="1">
      <c r="A309" s="3" t="s">
        <v>3892</v>
      </c>
      <c r="B309" s="4"/>
      <c r="C309" s="4"/>
      <c r="D309" s="4"/>
      <c r="E309" s="5"/>
    </row>
    <row r="310" ht="15.75" hidden="1" customHeight="1">
      <c r="A310" s="8"/>
      <c r="B310" s="9"/>
      <c r="C310" s="9"/>
      <c r="D310" s="9"/>
      <c r="E310" s="10"/>
    </row>
    <row r="311" ht="15.75" hidden="1" customHeight="1">
      <c r="A311" s="3" t="s">
        <v>3061</v>
      </c>
      <c r="B311" s="4"/>
      <c r="C311" s="4"/>
      <c r="D311" s="4"/>
      <c r="E311" s="5"/>
    </row>
    <row r="312" ht="15.75" hidden="1" customHeight="1">
      <c r="A312" s="8"/>
      <c r="B312" s="9"/>
      <c r="C312" s="9"/>
      <c r="D312" s="9"/>
      <c r="E312" s="10"/>
    </row>
    <row r="313" ht="15.75" hidden="1" customHeight="1">
      <c r="A313" s="11">
        <v>45597.0</v>
      </c>
      <c r="B313" s="4"/>
      <c r="C313" s="12" t="s">
        <v>3062</v>
      </c>
      <c r="D313" s="13">
        <v>45599.0</v>
      </c>
      <c r="E313" s="5"/>
    </row>
    <row r="314" ht="15.75" hidden="1" customHeight="1">
      <c r="A314" s="8"/>
      <c r="B314" s="9"/>
      <c r="C314" s="14"/>
      <c r="D314" s="9"/>
      <c r="E314" s="10"/>
    </row>
    <row r="315" ht="15.75" hidden="1" customHeight="1">
      <c r="A315" s="44" t="s">
        <v>3905</v>
      </c>
      <c r="B315" s="5"/>
      <c r="C315" s="14"/>
      <c r="D315" s="45" t="s">
        <v>3899</v>
      </c>
      <c r="E315" s="5"/>
    </row>
    <row r="316" ht="15.75" hidden="1" customHeight="1">
      <c r="A316" s="8"/>
      <c r="B316" s="10"/>
      <c r="C316" s="14"/>
      <c r="D316" s="9"/>
      <c r="E316" s="10"/>
    </row>
    <row r="317" ht="15.75" hidden="1" customHeight="1">
      <c r="A317" s="17" t="s">
        <v>3063</v>
      </c>
      <c r="B317" s="4"/>
      <c r="C317" s="4"/>
      <c r="D317" s="4"/>
      <c r="E317" s="5"/>
    </row>
    <row r="318" ht="15.75" hidden="1" customHeight="1">
      <c r="A318" s="18" t="s">
        <v>3064</v>
      </c>
      <c r="B318" s="19" t="s">
        <v>3065</v>
      </c>
      <c r="C318" s="20" t="s">
        <v>3066</v>
      </c>
      <c r="D318" s="19" t="s">
        <v>3067</v>
      </c>
      <c r="E318" s="21" t="s">
        <v>13</v>
      </c>
    </row>
    <row r="319" ht="15.75" hidden="1" customHeight="1">
      <c r="A319" s="22" t="s">
        <v>3068</v>
      </c>
      <c r="B319" s="23">
        <v>23290.0</v>
      </c>
      <c r="C319" s="24">
        <v>23300.0</v>
      </c>
      <c r="D319" s="25">
        <v>10.0</v>
      </c>
      <c r="E319" s="33"/>
    </row>
    <row r="320" ht="15.75" hidden="1" customHeight="1">
      <c r="A320" s="22" t="s">
        <v>3069</v>
      </c>
      <c r="B320" s="23">
        <v>11739.0</v>
      </c>
      <c r="C320" s="24">
        <v>11739.0</v>
      </c>
      <c r="D320" s="25">
        <v>0.0</v>
      </c>
      <c r="E320" s="33"/>
    </row>
    <row r="321" ht="15.75" hidden="1" customHeight="1">
      <c r="A321" s="22" t="s">
        <v>3070</v>
      </c>
      <c r="B321" s="23">
        <v>0.0</v>
      </c>
      <c r="C321" s="24"/>
      <c r="D321" s="25">
        <v>0.0</v>
      </c>
      <c r="E321" s="33"/>
    </row>
    <row r="322" ht="15.75" hidden="1" customHeight="1">
      <c r="A322" s="22" t="s">
        <v>3072</v>
      </c>
      <c r="B322" s="23">
        <v>1000.0</v>
      </c>
      <c r="C322" s="24">
        <v>1000.0</v>
      </c>
      <c r="D322" s="25">
        <v>0.0</v>
      </c>
      <c r="E322" s="33"/>
    </row>
    <row r="323" ht="15.75" hidden="1" customHeight="1">
      <c r="A323" s="27" t="s">
        <v>3074</v>
      </c>
      <c r="B323" s="23">
        <v>0.0</v>
      </c>
      <c r="C323" s="24"/>
      <c r="D323" s="25">
        <v>0.0</v>
      </c>
      <c r="E323" s="33"/>
    </row>
    <row r="324" ht="15.75" hidden="1" customHeight="1">
      <c r="A324" s="27" t="s">
        <v>3075</v>
      </c>
      <c r="B324" s="23">
        <v>0.0</v>
      </c>
      <c r="C324" s="24"/>
      <c r="D324" s="25">
        <v>0.0</v>
      </c>
      <c r="E324" s="33"/>
    </row>
    <row r="325" ht="15.75" hidden="1" customHeight="1">
      <c r="A325" s="27" t="s">
        <v>3077</v>
      </c>
      <c r="B325" s="23">
        <v>0.0</v>
      </c>
      <c r="C325" s="24"/>
      <c r="D325" s="25">
        <v>0.0</v>
      </c>
      <c r="E325" s="33"/>
    </row>
    <row r="326" ht="15.75" hidden="1" customHeight="1">
      <c r="A326" s="27" t="s">
        <v>3078</v>
      </c>
      <c r="B326" s="23">
        <v>1320.0</v>
      </c>
      <c r="C326" s="24">
        <v>1240.0</v>
      </c>
      <c r="D326" s="25">
        <v>-80.0</v>
      </c>
      <c r="E326" s="33"/>
    </row>
    <row r="327" ht="15.75" hidden="1" customHeight="1">
      <c r="A327" s="28" t="s">
        <v>3079</v>
      </c>
      <c r="B327" s="23">
        <v>43049.0</v>
      </c>
      <c r="C327" s="23">
        <v>43049.0</v>
      </c>
      <c r="D327" s="25">
        <v>0.0</v>
      </c>
      <c r="E327" s="33"/>
    </row>
    <row r="328" ht="15.75" hidden="1" customHeight="1">
      <c r="A328" s="28" t="s">
        <v>3080</v>
      </c>
      <c r="B328" s="23">
        <v>16603.0</v>
      </c>
      <c r="C328" s="7">
        <v>16603.0</v>
      </c>
      <c r="D328" s="25">
        <v>0.0</v>
      </c>
      <c r="E328" s="33"/>
    </row>
    <row r="329" ht="15.75" hidden="1" customHeight="1">
      <c r="A329" s="28" t="s">
        <v>3081</v>
      </c>
      <c r="B329" s="23">
        <v>33368.0</v>
      </c>
      <c r="C329" s="7">
        <v>33368.0</v>
      </c>
      <c r="D329" s="25">
        <v>0.0</v>
      </c>
      <c r="E329" s="33"/>
    </row>
    <row r="330" ht="15.75" hidden="1" customHeight="1">
      <c r="A330" s="28" t="s">
        <v>3082</v>
      </c>
      <c r="B330" s="23">
        <v>35547.0</v>
      </c>
      <c r="C330" s="7">
        <v>35547.0</v>
      </c>
      <c r="D330" s="25">
        <v>0.0</v>
      </c>
      <c r="E330" s="33"/>
    </row>
    <row r="331" ht="15.75" hidden="1" customHeight="1">
      <c r="A331" s="28" t="s">
        <v>3084</v>
      </c>
      <c r="B331" s="23">
        <v>917.0</v>
      </c>
      <c r="C331" s="7">
        <v>917.0</v>
      </c>
      <c r="D331" s="25">
        <v>0.0</v>
      </c>
      <c r="E331" s="33"/>
    </row>
    <row r="332" ht="15.75" hidden="1" customHeight="1">
      <c r="A332" s="28" t="s">
        <v>3085</v>
      </c>
      <c r="B332" s="23">
        <v>9209.0</v>
      </c>
      <c r="C332" s="7">
        <v>9209.0</v>
      </c>
      <c r="D332" s="25">
        <v>0.0</v>
      </c>
      <c r="E332" s="33"/>
    </row>
    <row r="333" ht="15.75" hidden="1" customHeight="1">
      <c r="A333" s="29" t="s">
        <v>3086</v>
      </c>
      <c r="B333" s="23">
        <v>166809.5</v>
      </c>
      <c r="C333" s="7">
        <v>166809.5</v>
      </c>
      <c r="D333" s="25">
        <v>0.0</v>
      </c>
      <c r="E333" s="33"/>
    </row>
    <row r="334" ht="15.75" hidden="1" customHeight="1">
      <c r="A334" s="30" t="s">
        <v>3087</v>
      </c>
      <c r="B334" s="34">
        <v>23.5</v>
      </c>
      <c r="C334" s="35">
        <v>-46.5</v>
      </c>
      <c r="D334" s="49">
        <v>-70.0</v>
      </c>
      <c r="E334" s="37"/>
    </row>
    <row r="335" ht="15.75" hidden="1" customHeight="1"/>
    <row r="336" ht="15.75" hidden="1" customHeight="1"/>
    <row r="337" ht="15.75" hidden="1" customHeight="1">
      <c r="A337" s="3" t="s">
        <v>3892</v>
      </c>
      <c r="B337" s="4"/>
      <c r="C337" s="4"/>
      <c r="D337" s="4"/>
      <c r="E337" s="5"/>
    </row>
    <row r="338" ht="15.75" hidden="1" customHeight="1">
      <c r="A338" s="8"/>
      <c r="B338" s="9"/>
      <c r="C338" s="9"/>
      <c r="D338" s="9"/>
      <c r="E338" s="10"/>
    </row>
    <row r="339" ht="15.75" hidden="1" customHeight="1">
      <c r="A339" s="3" t="s">
        <v>3061</v>
      </c>
      <c r="B339" s="4"/>
      <c r="C339" s="4"/>
      <c r="D339" s="4"/>
      <c r="E339" s="5"/>
    </row>
    <row r="340" ht="15.75" hidden="1" customHeight="1">
      <c r="A340" s="8"/>
      <c r="B340" s="9"/>
      <c r="C340" s="9"/>
      <c r="D340" s="9"/>
      <c r="E340" s="10"/>
    </row>
    <row r="341" ht="15.75" hidden="1" customHeight="1">
      <c r="A341" s="11">
        <v>45600.0</v>
      </c>
      <c r="B341" s="4"/>
      <c r="C341" s="12" t="s">
        <v>3062</v>
      </c>
      <c r="D341" s="13">
        <v>45606.0</v>
      </c>
      <c r="E341" s="5"/>
    </row>
    <row r="342" ht="15.75" hidden="1" customHeight="1">
      <c r="A342" s="8"/>
      <c r="B342" s="9"/>
      <c r="C342" s="14"/>
      <c r="D342" s="9"/>
      <c r="E342" s="10"/>
    </row>
    <row r="343" ht="15.75" hidden="1" customHeight="1">
      <c r="A343" s="44" t="s">
        <v>3898</v>
      </c>
      <c r="B343" s="5"/>
      <c r="C343" s="14"/>
      <c r="D343" s="45" t="s">
        <v>3899</v>
      </c>
      <c r="E343" s="5"/>
    </row>
    <row r="344" ht="15.75" hidden="1" customHeight="1">
      <c r="A344" s="8"/>
      <c r="B344" s="10"/>
      <c r="C344" s="14"/>
      <c r="D344" s="9"/>
      <c r="E344" s="10"/>
    </row>
    <row r="345" ht="15.75" hidden="1" customHeight="1">
      <c r="A345" s="17" t="s">
        <v>3063</v>
      </c>
      <c r="B345" s="4"/>
      <c r="C345" s="4"/>
      <c r="D345" s="4"/>
      <c r="E345" s="5"/>
    </row>
    <row r="346" ht="15.75" hidden="1" customHeight="1">
      <c r="A346" s="18" t="s">
        <v>3064</v>
      </c>
      <c r="B346" s="19" t="s">
        <v>3065</v>
      </c>
      <c r="C346" s="20" t="s">
        <v>3066</v>
      </c>
      <c r="D346" s="19" t="s">
        <v>3067</v>
      </c>
      <c r="E346" s="21" t="s">
        <v>13</v>
      </c>
    </row>
    <row r="347" ht="15.75" hidden="1" customHeight="1">
      <c r="A347" s="22" t="s">
        <v>3068</v>
      </c>
      <c r="B347" s="23">
        <v>29390.0</v>
      </c>
      <c r="C347" s="24">
        <v>31415.0</v>
      </c>
      <c r="D347" s="25">
        <v>2025.0</v>
      </c>
      <c r="E347" s="33"/>
    </row>
    <row r="348" ht="15.75" hidden="1" customHeight="1">
      <c r="A348" s="22" t="s">
        <v>3069</v>
      </c>
      <c r="B348" s="23">
        <v>19810.0</v>
      </c>
      <c r="C348" s="24">
        <v>19810.0</v>
      </c>
      <c r="D348" s="25">
        <v>0.0</v>
      </c>
      <c r="E348" s="33"/>
    </row>
    <row r="349" ht="15.75" hidden="1" customHeight="1">
      <c r="A349" s="22" t="s">
        <v>3070</v>
      </c>
      <c r="B349" s="23">
        <v>0.0</v>
      </c>
      <c r="C349" s="24"/>
      <c r="D349" s="25">
        <v>0.0</v>
      </c>
      <c r="E349" s="33"/>
    </row>
    <row r="350" ht="15.75" hidden="1" customHeight="1">
      <c r="A350" s="22" t="s">
        <v>3072</v>
      </c>
      <c r="B350" s="23">
        <v>500.0</v>
      </c>
      <c r="C350" s="24">
        <v>500.0</v>
      </c>
      <c r="D350" s="25">
        <v>0.0</v>
      </c>
      <c r="E350" s="33"/>
    </row>
    <row r="351" ht="15.75" hidden="1" customHeight="1">
      <c r="A351" s="27" t="s">
        <v>3074</v>
      </c>
      <c r="B351" s="23">
        <v>0.0</v>
      </c>
      <c r="C351" s="24"/>
      <c r="D351" s="25">
        <v>0.0</v>
      </c>
      <c r="E351" s="33"/>
    </row>
    <row r="352" ht="15.75" hidden="1" customHeight="1">
      <c r="A352" s="27" t="s">
        <v>3075</v>
      </c>
      <c r="B352" s="23">
        <v>0.0</v>
      </c>
      <c r="C352" s="24"/>
      <c r="D352" s="25">
        <v>0.0</v>
      </c>
      <c r="E352" s="33"/>
    </row>
    <row r="353" ht="15.75" hidden="1" customHeight="1">
      <c r="A353" s="27" t="s">
        <v>3077</v>
      </c>
      <c r="B353" s="23">
        <v>2080.0</v>
      </c>
      <c r="C353" s="24">
        <v>2000.0</v>
      </c>
      <c r="D353" s="25">
        <v>-80.0</v>
      </c>
      <c r="E353" s="33" t="s">
        <v>7327</v>
      </c>
    </row>
    <row r="354" ht="15.75" hidden="1" customHeight="1">
      <c r="A354" s="27" t="s">
        <v>3078</v>
      </c>
      <c r="B354" s="23">
        <v>3160.0</v>
      </c>
      <c r="C354" s="24">
        <v>3240.0</v>
      </c>
      <c r="D354" s="25">
        <v>80.0</v>
      </c>
      <c r="E354" s="33"/>
    </row>
    <row r="355" ht="15.75" hidden="1" customHeight="1">
      <c r="A355" s="28" t="s">
        <v>3079</v>
      </c>
      <c r="B355" s="23">
        <v>79548.0</v>
      </c>
      <c r="C355" s="23">
        <v>79548.0</v>
      </c>
      <c r="D355" s="25">
        <v>0.0</v>
      </c>
      <c r="E355" s="33"/>
    </row>
    <row r="356" ht="15.75" hidden="1" customHeight="1">
      <c r="A356" s="28" t="s">
        <v>3080</v>
      </c>
      <c r="B356" s="23">
        <v>43310.0</v>
      </c>
      <c r="C356" s="7">
        <v>43310.0</v>
      </c>
      <c r="D356" s="25">
        <v>0.0</v>
      </c>
      <c r="E356" s="33"/>
    </row>
    <row r="357" ht="15.75" hidden="1" customHeight="1">
      <c r="A357" s="28" t="s">
        <v>3081</v>
      </c>
      <c r="B357" s="23">
        <v>74218.0</v>
      </c>
      <c r="C357" s="7">
        <v>73849.0</v>
      </c>
      <c r="D357" s="25">
        <v>-369.0</v>
      </c>
      <c r="E357" s="33"/>
    </row>
    <row r="358" ht="15.75" hidden="1" customHeight="1">
      <c r="A358" s="28" t="s">
        <v>3082</v>
      </c>
      <c r="B358" s="23">
        <v>47167.0</v>
      </c>
      <c r="C358" s="7">
        <v>47167.0</v>
      </c>
      <c r="D358" s="25">
        <v>0.0</v>
      </c>
      <c r="E358" s="33"/>
    </row>
    <row r="359" ht="15.75" hidden="1" customHeight="1">
      <c r="A359" s="28" t="s">
        <v>3084</v>
      </c>
      <c r="B359" s="23">
        <v>0.0</v>
      </c>
      <c r="C359" s="7">
        <v>0.0</v>
      </c>
      <c r="D359" s="25">
        <v>0.0</v>
      </c>
      <c r="E359" s="33"/>
    </row>
    <row r="360" ht="15.75" hidden="1" customHeight="1">
      <c r="A360" s="28" t="s">
        <v>3085</v>
      </c>
      <c r="B360" s="23">
        <v>15147.0</v>
      </c>
      <c r="C360" s="7">
        <v>14720.0</v>
      </c>
      <c r="D360" s="25">
        <v>-427.0</v>
      </c>
      <c r="E360" s="33"/>
    </row>
    <row r="361" ht="15.75" hidden="1" customHeight="1">
      <c r="A361" s="29" t="s">
        <v>3086</v>
      </c>
      <c r="B361" s="23">
        <v>301188.5</v>
      </c>
      <c r="C361" s="7">
        <v>300392.5</v>
      </c>
      <c r="D361" s="25">
        <v>-796.0</v>
      </c>
      <c r="E361" s="33"/>
    </row>
    <row r="362" ht="15.75" hidden="1" customHeight="1">
      <c r="A362" s="30" t="s">
        <v>3087</v>
      </c>
      <c r="B362" s="34">
        <v>-2005.5</v>
      </c>
      <c r="C362" s="35">
        <v>446.5</v>
      </c>
      <c r="D362" s="49">
        <v>2452.0</v>
      </c>
      <c r="E362" s="37"/>
    </row>
    <row r="363" ht="15.75" hidden="1" customHeight="1"/>
    <row r="364" ht="15.75" hidden="1" customHeight="1"/>
    <row r="365" ht="15.75" hidden="1" customHeight="1">
      <c r="A365" s="3" t="s">
        <v>3892</v>
      </c>
      <c r="B365" s="4"/>
      <c r="C365" s="4"/>
      <c r="D365" s="4"/>
      <c r="E365" s="5"/>
    </row>
    <row r="366" ht="15.75" hidden="1" customHeight="1">
      <c r="A366" s="8"/>
      <c r="B366" s="9"/>
      <c r="C366" s="9"/>
      <c r="D366" s="9"/>
      <c r="E366" s="10"/>
    </row>
    <row r="367" ht="15.75" hidden="1" customHeight="1">
      <c r="A367" s="3" t="s">
        <v>3061</v>
      </c>
      <c r="B367" s="4"/>
      <c r="C367" s="4"/>
      <c r="D367" s="4"/>
      <c r="E367" s="5"/>
    </row>
    <row r="368" ht="15.75" hidden="1" customHeight="1">
      <c r="A368" s="8"/>
      <c r="B368" s="9"/>
      <c r="C368" s="9"/>
      <c r="D368" s="9"/>
      <c r="E368" s="10"/>
    </row>
    <row r="369" ht="15.75" hidden="1" customHeight="1">
      <c r="A369" s="11">
        <v>45607.0</v>
      </c>
      <c r="B369" s="4"/>
      <c r="C369" s="12" t="s">
        <v>3062</v>
      </c>
      <c r="D369" s="13">
        <v>45613.0</v>
      </c>
      <c r="E369" s="5"/>
    </row>
    <row r="370" ht="15.75" hidden="1" customHeight="1">
      <c r="A370" s="8"/>
      <c r="B370" s="9"/>
      <c r="C370" s="14"/>
      <c r="D370" s="9"/>
      <c r="E370" s="10"/>
    </row>
    <row r="371" ht="15.75" hidden="1" customHeight="1">
      <c r="A371" s="44" t="s">
        <v>3898</v>
      </c>
      <c r="B371" s="5"/>
      <c r="C371" s="14"/>
      <c r="D371" s="45" t="s">
        <v>3899</v>
      </c>
      <c r="E371" s="5"/>
    </row>
    <row r="372" ht="15.75" hidden="1" customHeight="1">
      <c r="A372" s="8"/>
      <c r="B372" s="10"/>
      <c r="C372" s="14"/>
      <c r="D372" s="9"/>
      <c r="E372" s="10"/>
    </row>
    <row r="373" ht="15.75" hidden="1" customHeight="1">
      <c r="A373" s="17" t="s">
        <v>3063</v>
      </c>
      <c r="B373" s="4"/>
      <c r="C373" s="4"/>
      <c r="D373" s="4"/>
      <c r="E373" s="5"/>
    </row>
    <row r="374" ht="15.75" hidden="1" customHeight="1">
      <c r="A374" s="18" t="s">
        <v>3064</v>
      </c>
      <c r="B374" s="19" t="s">
        <v>3065</v>
      </c>
      <c r="C374" s="20" t="s">
        <v>3066</v>
      </c>
      <c r="D374" s="19" t="s">
        <v>3067</v>
      </c>
      <c r="E374" s="21" t="s">
        <v>13</v>
      </c>
    </row>
    <row r="375" ht="15.75" hidden="1" customHeight="1">
      <c r="A375" s="22" t="s">
        <v>3068</v>
      </c>
      <c r="B375" s="23">
        <v>34630.0</v>
      </c>
      <c r="C375" s="24">
        <v>34630.0</v>
      </c>
      <c r="D375" s="25">
        <v>0.0</v>
      </c>
      <c r="E375" s="33"/>
    </row>
    <row r="376" ht="15.75" hidden="1" customHeight="1">
      <c r="A376" s="22" t="s">
        <v>3069</v>
      </c>
      <c r="B376" s="23">
        <v>22910.0</v>
      </c>
      <c r="C376" s="24">
        <v>22931.0</v>
      </c>
      <c r="D376" s="25">
        <v>21.0</v>
      </c>
      <c r="E376" s="33"/>
    </row>
    <row r="377" ht="15.75" hidden="1" customHeight="1">
      <c r="A377" s="22" t="s">
        <v>3070</v>
      </c>
      <c r="B377" s="23">
        <v>630.0</v>
      </c>
      <c r="C377" s="24">
        <v>630.0</v>
      </c>
      <c r="D377" s="25">
        <v>0.0</v>
      </c>
      <c r="E377" s="33"/>
    </row>
    <row r="378" ht="15.75" hidden="1" customHeight="1">
      <c r="A378" s="22" t="s">
        <v>3072</v>
      </c>
      <c r="B378" s="23">
        <v>0.0</v>
      </c>
      <c r="C378" s="24"/>
      <c r="D378" s="25">
        <v>0.0</v>
      </c>
      <c r="E378" s="33"/>
    </row>
    <row r="379" ht="15.75" hidden="1" customHeight="1">
      <c r="A379" s="27" t="s">
        <v>3074</v>
      </c>
      <c r="B379" s="23">
        <v>500.0</v>
      </c>
      <c r="C379" s="24">
        <v>500.0</v>
      </c>
      <c r="D379" s="25">
        <v>0.0</v>
      </c>
      <c r="E379" s="33"/>
    </row>
    <row r="380" ht="15.75" hidden="1" customHeight="1">
      <c r="A380" s="27" t="s">
        <v>3075</v>
      </c>
      <c r="B380" s="23">
        <v>0.0</v>
      </c>
      <c r="C380" s="24"/>
      <c r="D380" s="25">
        <v>0.0</v>
      </c>
      <c r="E380" s="33"/>
    </row>
    <row r="381" ht="15.75" hidden="1" customHeight="1">
      <c r="A381" s="27" t="s">
        <v>3077</v>
      </c>
      <c r="B381" s="23">
        <v>1458.0</v>
      </c>
      <c r="C381" s="24">
        <v>1417.0</v>
      </c>
      <c r="D381" s="25">
        <v>-41.0</v>
      </c>
      <c r="E381" s="33"/>
    </row>
    <row r="382" ht="15.75" hidden="1" customHeight="1">
      <c r="A382" s="27" t="s">
        <v>3078</v>
      </c>
      <c r="B382" s="23">
        <v>3400.0</v>
      </c>
      <c r="C382" s="24">
        <v>3440.0</v>
      </c>
      <c r="D382" s="25">
        <v>40.0</v>
      </c>
      <c r="E382" s="33"/>
    </row>
    <row r="383" ht="15.75" hidden="1" customHeight="1">
      <c r="A383" s="28" t="s">
        <v>3079</v>
      </c>
      <c r="B383" s="23">
        <v>104919.0</v>
      </c>
      <c r="C383" s="23">
        <v>104919.0</v>
      </c>
      <c r="D383" s="25">
        <v>0.0</v>
      </c>
      <c r="E383" s="33"/>
    </row>
    <row r="384" ht="15.75" hidden="1" customHeight="1">
      <c r="A384" s="28" t="s">
        <v>3080</v>
      </c>
      <c r="B384" s="23">
        <v>33016.0</v>
      </c>
      <c r="C384" s="7">
        <v>33016.0</v>
      </c>
      <c r="D384" s="25">
        <v>0.0</v>
      </c>
      <c r="E384" s="33"/>
    </row>
    <row r="385" ht="15.75" hidden="1" customHeight="1">
      <c r="A385" s="28" t="s">
        <v>3081</v>
      </c>
      <c r="B385" s="23">
        <v>75646.0</v>
      </c>
      <c r="C385" s="7">
        <v>75646.0</v>
      </c>
      <c r="D385" s="25">
        <v>0.0</v>
      </c>
      <c r="E385" s="33"/>
    </row>
    <row r="386" ht="15.75" hidden="1" customHeight="1">
      <c r="A386" s="28" t="s">
        <v>3082</v>
      </c>
      <c r="B386" s="23">
        <v>62100.5</v>
      </c>
      <c r="C386" s="7">
        <v>62100.5</v>
      </c>
      <c r="D386" s="25">
        <v>0.0</v>
      </c>
      <c r="E386" s="33"/>
    </row>
    <row r="387" ht="15.75" hidden="1" customHeight="1">
      <c r="A387" s="28" t="s">
        <v>3084</v>
      </c>
      <c r="B387" s="23">
        <v>2591.0</v>
      </c>
      <c r="C387" s="7">
        <v>2591.0</v>
      </c>
      <c r="D387" s="25">
        <v>0.0</v>
      </c>
      <c r="E387" s="33"/>
    </row>
    <row r="388" ht="15.75" hidden="1" customHeight="1">
      <c r="A388" s="28" t="s">
        <v>3085</v>
      </c>
      <c r="B388" s="23">
        <v>13201.0</v>
      </c>
      <c r="C388" s="7">
        <v>13201.0</v>
      </c>
      <c r="D388" s="25">
        <v>0.0</v>
      </c>
      <c r="E388" s="33"/>
    </row>
    <row r="389" ht="15.75" hidden="1" customHeight="1">
      <c r="A389" s="29" t="s">
        <v>3086</v>
      </c>
      <c r="B389" s="23">
        <v>341783.0</v>
      </c>
      <c r="C389" s="7">
        <v>341783.0</v>
      </c>
      <c r="D389" s="25">
        <v>0.0</v>
      </c>
      <c r="E389" s="33"/>
    </row>
    <row r="390" ht="15.75" hidden="1" customHeight="1">
      <c r="A390" s="30" t="s">
        <v>3087</v>
      </c>
      <c r="B390" s="34">
        <v>17.5</v>
      </c>
      <c r="C390" s="35">
        <v>37.5</v>
      </c>
      <c r="D390" s="49">
        <v>20.0</v>
      </c>
      <c r="E390" s="37"/>
    </row>
    <row r="391" ht="15.75" hidden="1" customHeight="1"/>
    <row r="392" ht="15.75" hidden="1" customHeight="1"/>
    <row r="393" ht="15.75" hidden="1" customHeight="1">
      <c r="A393" s="3" t="s">
        <v>3892</v>
      </c>
      <c r="B393" s="4"/>
      <c r="C393" s="4"/>
      <c r="D393" s="4"/>
      <c r="E393" s="5"/>
    </row>
    <row r="394" ht="15.75" hidden="1" customHeight="1">
      <c r="A394" s="8"/>
      <c r="B394" s="9"/>
      <c r="C394" s="9"/>
      <c r="D394" s="9"/>
      <c r="E394" s="10"/>
    </row>
    <row r="395" ht="15.75" hidden="1" customHeight="1">
      <c r="A395" s="3" t="s">
        <v>3061</v>
      </c>
      <c r="B395" s="4"/>
      <c r="C395" s="4"/>
      <c r="D395" s="4"/>
      <c r="E395" s="5"/>
    </row>
    <row r="396" ht="15.75" hidden="1" customHeight="1">
      <c r="A396" s="8"/>
      <c r="B396" s="9"/>
      <c r="C396" s="9"/>
      <c r="D396" s="9"/>
      <c r="E396" s="10"/>
    </row>
    <row r="397" ht="15.75" hidden="1" customHeight="1">
      <c r="A397" s="11">
        <v>45614.0</v>
      </c>
      <c r="B397" s="4"/>
      <c r="C397" s="12" t="s">
        <v>3062</v>
      </c>
      <c r="D397" s="13">
        <v>45620.0</v>
      </c>
      <c r="E397" s="5"/>
    </row>
    <row r="398" ht="15.75" hidden="1" customHeight="1">
      <c r="A398" s="8"/>
      <c r="B398" s="9"/>
      <c r="C398" s="14"/>
      <c r="D398" s="9"/>
      <c r="E398" s="10"/>
    </row>
    <row r="399" ht="15.75" hidden="1" customHeight="1">
      <c r="A399" s="44" t="s">
        <v>3898</v>
      </c>
      <c r="B399" s="5"/>
      <c r="C399" s="14"/>
      <c r="D399" s="45" t="s">
        <v>3899</v>
      </c>
      <c r="E399" s="5"/>
    </row>
    <row r="400" ht="15.75" hidden="1" customHeight="1">
      <c r="A400" s="8"/>
      <c r="B400" s="10"/>
      <c r="C400" s="14"/>
      <c r="D400" s="9"/>
      <c r="E400" s="10"/>
    </row>
    <row r="401" ht="15.75" hidden="1" customHeight="1">
      <c r="A401" s="17" t="s">
        <v>3063</v>
      </c>
      <c r="B401" s="4"/>
      <c r="C401" s="4"/>
      <c r="D401" s="4"/>
      <c r="E401" s="5"/>
    </row>
    <row r="402" ht="15.75" hidden="1" customHeight="1">
      <c r="A402" s="18" t="s">
        <v>3064</v>
      </c>
      <c r="B402" s="19" t="s">
        <v>3065</v>
      </c>
      <c r="C402" s="20" t="s">
        <v>3066</v>
      </c>
      <c r="D402" s="19" t="s">
        <v>3067</v>
      </c>
      <c r="E402" s="21" t="s">
        <v>13</v>
      </c>
    </row>
    <row r="403" ht="15.75" hidden="1" customHeight="1">
      <c r="A403" s="22" t="s">
        <v>3068</v>
      </c>
      <c r="B403" s="23">
        <v>36238.0</v>
      </c>
      <c r="C403" s="24">
        <v>36240.0</v>
      </c>
      <c r="D403" s="25">
        <v>2.0</v>
      </c>
      <c r="E403" s="33"/>
    </row>
    <row r="404" ht="15.75" hidden="1" customHeight="1">
      <c r="A404" s="22" t="s">
        <v>3069</v>
      </c>
      <c r="B404" s="23">
        <v>21688.0</v>
      </c>
      <c r="C404" s="24">
        <v>21688.0</v>
      </c>
      <c r="D404" s="25">
        <v>0.0</v>
      </c>
      <c r="E404" s="33"/>
    </row>
    <row r="405" ht="15.75" hidden="1" customHeight="1">
      <c r="A405" s="22" t="s">
        <v>3070</v>
      </c>
      <c r="B405" s="23">
        <v>530.0</v>
      </c>
      <c r="C405" s="24">
        <v>530.0</v>
      </c>
      <c r="D405" s="25">
        <v>0.0</v>
      </c>
      <c r="E405" s="33"/>
    </row>
    <row r="406" ht="15.75" hidden="1" customHeight="1">
      <c r="A406" s="22" t="s">
        <v>3072</v>
      </c>
      <c r="B406" s="23">
        <v>1500.0</v>
      </c>
      <c r="C406" s="24">
        <v>1500.0</v>
      </c>
      <c r="D406" s="25">
        <v>0.0</v>
      </c>
      <c r="E406" s="33"/>
    </row>
    <row r="407" ht="15.75" hidden="1" customHeight="1">
      <c r="A407" s="27" t="s">
        <v>3074</v>
      </c>
      <c r="B407" s="23">
        <v>200.0</v>
      </c>
      <c r="C407" s="24"/>
      <c r="D407" s="25">
        <v>-200.0</v>
      </c>
      <c r="E407" s="33"/>
    </row>
    <row r="408" ht="15.75" hidden="1" customHeight="1">
      <c r="A408" s="27" t="s">
        <v>3075</v>
      </c>
      <c r="B408" s="23">
        <v>0.0</v>
      </c>
      <c r="C408" s="24"/>
      <c r="D408" s="25">
        <v>0.0</v>
      </c>
      <c r="E408" s="33"/>
    </row>
    <row r="409" ht="15.75" hidden="1" customHeight="1">
      <c r="A409" s="27" t="s">
        <v>3077</v>
      </c>
      <c r="B409" s="23">
        <v>480.0</v>
      </c>
      <c r="C409" s="24"/>
      <c r="D409" s="25">
        <v>-480.0</v>
      </c>
      <c r="E409" s="33"/>
    </row>
    <row r="410" ht="15.75" hidden="1" customHeight="1">
      <c r="A410" s="27" t="s">
        <v>3078</v>
      </c>
      <c r="B410" s="23">
        <v>2240.0</v>
      </c>
      <c r="C410" s="24">
        <v>2920.0</v>
      </c>
      <c r="D410" s="25">
        <v>680.0</v>
      </c>
      <c r="E410" s="33"/>
    </row>
    <row r="411" ht="15.75" hidden="1" customHeight="1">
      <c r="A411" s="28" t="s">
        <v>3079</v>
      </c>
      <c r="B411" s="23">
        <v>112078.0</v>
      </c>
      <c r="C411" s="23">
        <v>112078.0</v>
      </c>
      <c r="D411" s="25">
        <v>0.0</v>
      </c>
      <c r="E411" s="33"/>
    </row>
    <row r="412" ht="15.75" hidden="1" customHeight="1">
      <c r="A412" s="28" t="s">
        <v>3080</v>
      </c>
      <c r="B412" s="23">
        <v>32312.0</v>
      </c>
      <c r="C412" s="7">
        <v>32312.0</v>
      </c>
      <c r="D412" s="25">
        <v>0.0</v>
      </c>
      <c r="E412" s="33"/>
    </row>
    <row r="413" ht="15.75" hidden="1" customHeight="1">
      <c r="A413" s="28" t="s">
        <v>3081</v>
      </c>
      <c r="B413" s="23">
        <v>77846.0</v>
      </c>
      <c r="C413" s="7">
        <v>77582.0</v>
      </c>
      <c r="D413" s="25">
        <v>-264.0</v>
      </c>
      <c r="E413" s="33"/>
    </row>
    <row r="414" ht="15.75" hidden="1" customHeight="1">
      <c r="A414" s="28" t="s">
        <v>3082</v>
      </c>
      <c r="B414" s="23">
        <v>64193.5</v>
      </c>
      <c r="C414" s="7">
        <v>64492.5</v>
      </c>
      <c r="D414" s="25">
        <v>299.0</v>
      </c>
      <c r="E414" s="33"/>
    </row>
    <row r="415" ht="15.75" hidden="1" customHeight="1">
      <c r="A415" s="28" t="s">
        <v>3084</v>
      </c>
      <c r="B415" s="23">
        <v>3889.0</v>
      </c>
      <c r="C415" s="7">
        <v>3889.0</v>
      </c>
      <c r="D415" s="25">
        <v>0.0</v>
      </c>
      <c r="E415" s="33"/>
    </row>
    <row r="416" ht="15.75" hidden="1" customHeight="1">
      <c r="A416" s="28" t="s">
        <v>3085</v>
      </c>
      <c r="B416" s="23">
        <v>15129.0</v>
      </c>
      <c r="C416" s="7">
        <v>15129.0</v>
      </c>
      <c r="D416" s="25">
        <v>0.0</v>
      </c>
      <c r="E416" s="33"/>
    </row>
    <row r="417" ht="15.75" hidden="1" customHeight="1">
      <c r="A417" s="29" t="s">
        <v>3086</v>
      </c>
      <c r="B417" s="23">
        <v>353165.2</v>
      </c>
      <c r="C417" s="7">
        <v>353200.2</v>
      </c>
      <c r="D417" s="25">
        <v>35.0</v>
      </c>
      <c r="E417" s="33"/>
    </row>
    <row r="418" ht="15.75" hidden="1" customHeight="1">
      <c r="A418" s="30" t="s">
        <v>3087</v>
      </c>
      <c r="B418" s="34">
        <v>29.30000000000291</v>
      </c>
      <c r="C418" s="35">
        <v>31.29999999998836</v>
      </c>
      <c r="D418" s="49">
        <v>1.999999999985448</v>
      </c>
      <c r="E418" s="37"/>
    </row>
    <row r="419" ht="15.75" hidden="1" customHeight="1"/>
    <row r="420" ht="15.75" hidden="1" customHeight="1"/>
    <row r="421" ht="15.75" hidden="1" customHeight="1">
      <c r="A421" s="3" t="s">
        <v>3892</v>
      </c>
      <c r="B421" s="4"/>
      <c r="C421" s="4"/>
      <c r="D421" s="4"/>
      <c r="E421" s="5"/>
    </row>
    <row r="422" ht="15.75" hidden="1" customHeight="1">
      <c r="A422" s="8"/>
      <c r="B422" s="9"/>
      <c r="C422" s="9"/>
      <c r="D422" s="9"/>
      <c r="E422" s="10"/>
    </row>
    <row r="423" ht="15.75" hidden="1" customHeight="1">
      <c r="A423" s="3" t="s">
        <v>3061</v>
      </c>
      <c r="B423" s="4"/>
      <c r="C423" s="4"/>
      <c r="D423" s="4"/>
      <c r="E423" s="5"/>
    </row>
    <row r="424" ht="15.75" hidden="1" customHeight="1">
      <c r="A424" s="8"/>
      <c r="B424" s="9"/>
      <c r="C424" s="9"/>
      <c r="D424" s="9"/>
      <c r="E424" s="10"/>
    </row>
    <row r="425" ht="15.75" hidden="1" customHeight="1">
      <c r="A425" s="11">
        <v>45621.0</v>
      </c>
      <c r="B425" s="4"/>
      <c r="C425" s="12" t="s">
        <v>3062</v>
      </c>
      <c r="D425" s="13">
        <v>45626.0</v>
      </c>
      <c r="E425" s="5"/>
    </row>
    <row r="426" ht="15.75" hidden="1" customHeight="1">
      <c r="A426" s="8"/>
      <c r="B426" s="9"/>
      <c r="C426" s="14"/>
      <c r="D426" s="9"/>
      <c r="E426" s="10"/>
    </row>
    <row r="427" ht="15.75" hidden="1" customHeight="1">
      <c r="A427" s="44" t="s">
        <v>3898</v>
      </c>
      <c r="B427" s="5"/>
      <c r="C427" s="14"/>
      <c r="D427" s="45" t="s">
        <v>3907</v>
      </c>
      <c r="E427" s="5"/>
    </row>
    <row r="428" ht="15.75" hidden="1" customHeight="1">
      <c r="A428" s="8"/>
      <c r="B428" s="10"/>
      <c r="C428" s="14"/>
      <c r="D428" s="9"/>
      <c r="E428" s="10"/>
    </row>
    <row r="429" ht="15.75" hidden="1" customHeight="1">
      <c r="A429" s="17" t="s">
        <v>3063</v>
      </c>
      <c r="B429" s="4"/>
      <c r="C429" s="4"/>
      <c r="D429" s="4"/>
      <c r="E429" s="5"/>
    </row>
    <row r="430" ht="15.75" hidden="1" customHeight="1">
      <c r="A430" s="18" t="s">
        <v>3064</v>
      </c>
      <c r="B430" s="19" t="s">
        <v>3065</v>
      </c>
      <c r="C430" s="20" t="s">
        <v>3066</v>
      </c>
      <c r="D430" s="19" t="s">
        <v>3067</v>
      </c>
      <c r="E430" s="21" t="s">
        <v>13</v>
      </c>
    </row>
    <row r="431" ht="15.75" hidden="1" customHeight="1">
      <c r="A431" s="22" t="s">
        <v>3068</v>
      </c>
      <c r="B431" s="23">
        <v>30032.0</v>
      </c>
      <c r="C431" s="24">
        <v>17632.0</v>
      </c>
      <c r="D431" s="25">
        <v>-12400.0</v>
      </c>
      <c r="E431" s="33"/>
    </row>
    <row r="432" ht="15.75" hidden="1" customHeight="1">
      <c r="A432" s="22" t="s">
        <v>3069</v>
      </c>
      <c r="B432" s="23">
        <v>19233.5</v>
      </c>
      <c r="C432" s="24">
        <v>19233.0</v>
      </c>
      <c r="D432" s="25">
        <v>-0.5</v>
      </c>
      <c r="E432" s="33"/>
    </row>
    <row r="433" ht="15.75" hidden="1" customHeight="1">
      <c r="A433" s="22" t="s">
        <v>3070</v>
      </c>
      <c r="B433" s="23">
        <v>200.0</v>
      </c>
      <c r="C433" s="24">
        <v>200.0</v>
      </c>
      <c r="D433" s="25">
        <v>0.0</v>
      </c>
      <c r="E433" s="33"/>
    </row>
    <row r="434" ht="15.75" hidden="1" customHeight="1">
      <c r="A434" s="22" t="s">
        <v>3072</v>
      </c>
      <c r="B434" s="23">
        <v>1000.0</v>
      </c>
      <c r="C434" s="24">
        <v>1000.0</v>
      </c>
      <c r="D434" s="25">
        <v>0.0</v>
      </c>
      <c r="E434" s="33"/>
    </row>
    <row r="435" ht="15.75" hidden="1" customHeight="1">
      <c r="A435" s="27" t="s">
        <v>3074</v>
      </c>
      <c r="B435" s="23">
        <v>0.0</v>
      </c>
      <c r="C435" s="24"/>
      <c r="D435" s="25">
        <v>0.0</v>
      </c>
      <c r="E435" s="33"/>
    </row>
    <row r="436" ht="15.75" hidden="1" customHeight="1">
      <c r="A436" s="27" t="s">
        <v>3075</v>
      </c>
      <c r="B436" s="23">
        <v>0.0</v>
      </c>
      <c r="C436" s="24"/>
      <c r="D436" s="25">
        <v>0.0</v>
      </c>
      <c r="E436" s="33"/>
    </row>
    <row r="437" ht="15.75" hidden="1" customHeight="1">
      <c r="A437" s="27" t="s">
        <v>3077</v>
      </c>
      <c r="B437" s="23">
        <v>400.0</v>
      </c>
      <c r="C437" s="24"/>
      <c r="D437" s="25">
        <v>-400.0</v>
      </c>
      <c r="E437" s="33"/>
    </row>
    <row r="438" ht="15.75" hidden="1" customHeight="1">
      <c r="A438" s="27" t="s">
        <v>3078</v>
      </c>
      <c r="B438" s="23">
        <v>1080.0</v>
      </c>
      <c r="C438" s="24">
        <v>1480.0</v>
      </c>
      <c r="D438" s="25">
        <v>400.0</v>
      </c>
      <c r="E438" s="33"/>
    </row>
    <row r="439" ht="15.75" hidden="1" customHeight="1">
      <c r="A439" s="28" t="s">
        <v>3079</v>
      </c>
      <c r="B439" s="23">
        <v>88504.0</v>
      </c>
      <c r="C439" s="23">
        <v>88504.0</v>
      </c>
      <c r="D439" s="25">
        <v>0.0</v>
      </c>
      <c r="E439" s="33"/>
    </row>
    <row r="440" ht="15.75" hidden="1" customHeight="1">
      <c r="A440" s="28" t="s">
        <v>3080</v>
      </c>
      <c r="B440" s="23">
        <v>34100.0</v>
      </c>
      <c r="C440" s="7">
        <v>34100.0</v>
      </c>
      <c r="D440" s="25">
        <v>0.0</v>
      </c>
      <c r="E440" s="33"/>
    </row>
    <row r="441" ht="15.75" hidden="1" customHeight="1">
      <c r="A441" s="28" t="s">
        <v>3081</v>
      </c>
      <c r="B441" s="23">
        <v>59785.0</v>
      </c>
      <c r="C441" s="7">
        <v>59571.0</v>
      </c>
      <c r="D441" s="25">
        <v>-214.0</v>
      </c>
      <c r="E441" s="33"/>
    </row>
    <row r="442" ht="15.75" hidden="1" customHeight="1">
      <c r="A442" s="28" t="s">
        <v>3082</v>
      </c>
      <c r="B442" s="23">
        <v>54313.0</v>
      </c>
      <c r="C442" s="7">
        <v>54313.0</v>
      </c>
      <c r="D442" s="25">
        <v>0.0</v>
      </c>
      <c r="E442" s="33"/>
    </row>
    <row r="443" ht="15.75" hidden="1" customHeight="1">
      <c r="A443" s="28" t="s">
        <v>3084</v>
      </c>
      <c r="B443" s="23">
        <v>3925.0</v>
      </c>
      <c r="C443" s="7">
        <v>3925.0</v>
      </c>
      <c r="D443" s="25">
        <v>0.0</v>
      </c>
      <c r="E443" s="33"/>
    </row>
    <row r="444" ht="15.75" hidden="1" customHeight="1">
      <c r="A444" s="28" t="s">
        <v>3085</v>
      </c>
      <c r="B444" s="23">
        <v>14193.0</v>
      </c>
      <c r="C444" s="7">
        <v>13701.0</v>
      </c>
      <c r="D444" s="25">
        <v>-492.0</v>
      </c>
      <c r="E444" s="33"/>
    </row>
    <row r="445" ht="15.75" hidden="1" customHeight="1">
      <c r="A445" s="29" t="s">
        <v>3086</v>
      </c>
      <c r="B445" s="23">
        <v>292555.5</v>
      </c>
      <c r="C445" s="7">
        <v>291849.5</v>
      </c>
      <c r="D445" s="25">
        <v>-706.0</v>
      </c>
      <c r="E445" s="33"/>
    </row>
    <row r="446" ht="15.75" hidden="1" customHeight="1">
      <c r="A446" s="30" t="s">
        <v>3087</v>
      </c>
      <c r="B446" s="34">
        <v>17.0</v>
      </c>
      <c r="C446" s="35">
        <v>-11891.5</v>
      </c>
      <c r="D446" s="49">
        <v>-11908.5</v>
      </c>
      <c r="E446" s="37"/>
    </row>
    <row r="447" ht="15.75" hidden="1" customHeight="1"/>
    <row r="448" ht="15.75" hidden="1" customHeight="1"/>
    <row r="449" ht="15.75" hidden="1" customHeight="1">
      <c r="A449" s="3" t="s">
        <v>3892</v>
      </c>
      <c r="B449" s="4"/>
      <c r="C449" s="4"/>
      <c r="D449" s="4"/>
      <c r="E449" s="5"/>
    </row>
    <row r="450" ht="15.75" hidden="1" customHeight="1">
      <c r="A450" s="8"/>
      <c r="B450" s="9"/>
      <c r="C450" s="9"/>
      <c r="D450" s="9"/>
      <c r="E450" s="10"/>
    </row>
    <row r="451" ht="15.75" hidden="1" customHeight="1">
      <c r="A451" s="3" t="s">
        <v>3061</v>
      </c>
      <c r="B451" s="4"/>
      <c r="C451" s="4"/>
      <c r="D451" s="4"/>
      <c r="E451" s="5"/>
    </row>
    <row r="452" ht="15.75" hidden="1" customHeight="1">
      <c r="A452" s="8"/>
      <c r="B452" s="9"/>
      <c r="C452" s="9"/>
      <c r="D452" s="9"/>
      <c r="E452" s="10"/>
    </row>
    <row r="453" ht="15.75" hidden="1" customHeight="1">
      <c r="A453" s="11">
        <v>45627.0</v>
      </c>
      <c r="B453" s="4"/>
      <c r="C453" s="12" t="s">
        <v>3062</v>
      </c>
      <c r="D453" s="13">
        <v>45627.0</v>
      </c>
      <c r="E453" s="5"/>
    </row>
    <row r="454" ht="15.75" hidden="1" customHeight="1">
      <c r="A454" s="8"/>
      <c r="B454" s="9"/>
      <c r="C454" s="14"/>
      <c r="D454" s="9"/>
      <c r="E454" s="10"/>
    </row>
    <row r="455" ht="15.75" hidden="1" customHeight="1">
      <c r="A455" s="44" t="s">
        <v>3899</v>
      </c>
      <c r="B455" s="5"/>
      <c r="C455" s="14"/>
      <c r="D455" s="45" t="s">
        <v>3899</v>
      </c>
      <c r="E455" s="5"/>
    </row>
    <row r="456" ht="15.75" hidden="1" customHeight="1">
      <c r="A456" s="8"/>
      <c r="B456" s="10"/>
      <c r="C456" s="14"/>
      <c r="D456" s="9"/>
      <c r="E456" s="10"/>
    </row>
    <row r="457" ht="15.75" hidden="1" customHeight="1">
      <c r="A457" s="17" t="s">
        <v>3063</v>
      </c>
      <c r="B457" s="4"/>
      <c r="C457" s="4"/>
      <c r="D457" s="4"/>
      <c r="E457" s="5"/>
    </row>
    <row r="458" ht="15.75" hidden="1" customHeight="1">
      <c r="A458" s="18" t="s">
        <v>3064</v>
      </c>
      <c r="B458" s="19" t="s">
        <v>3065</v>
      </c>
      <c r="C458" s="20" t="s">
        <v>3066</v>
      </c>
      <c r="D458" s="19" t="s">
        <v>3067</v>
      </c>
      <c r="E458" s="21" t="s">
        <v>13</v>
      </c>
    </row>
    <row r="459" ht="15.75" hidden="1" customHeight="1">
      <c r="A459" s="22" t="s">
        <v>3068</v>
      </c>
      <c r="B459" s="23">
        <v>4820.0</v>
      </c>
      <c r="C459" s="24">
        <v>4820.0</v>
      </c>
      <c r="D459" s="25">
        <v>0.0</v>
      </c>
      <c r="E459" s="33"/>
    </row>
    <row r="460" ht="15.75" hidden="1" customHeight="1">
      <c r="A460" s="22" t="s">
        <v>3069</v>
      </c>
      <c r="B460" s="23">
        <v>2689.0</v>
      </c>
      <c r="C460" s="24">
        <v>2689.0</v>
      </c>
      <c r="D460" s="25">
        <v>0.0</v>
      </c>
      <c r="E460" s="33"/>
    </row>
    <row r="461" ht="15.75" hidden="1" customHeight="1">
      <c r="A461" s="22" t="s">
        <v>3070</v>
      </c>
      <c r="B461" s="23">
        <v>0.0</v>
      </c>
      <c r="C461" s="24"/>
      <c r="D461" s="25">
        <v>0.0</v>
      </c>
      <c r="E461" s="33"/>
    </row>
    <row r="462" ht="15.75" hidden="1" customHeight="1">
      <c r="A462" s="22" t="s">
        <v>3072</v>
      </c>
      <c r="B462" s="23">
        <v>0.0</v>
      </c>
      <c r="C462" s="24"/>
      <c r="D462" s="25">
        <v>0.0</v>
      </c>
      <c r="E462" s="33"/>
    </row>
    <row r="463" ht="15.75" hidden="1" customHeight="1">
      <c r="A463" s="27" t="s">
        <v>3074</v>
      </c>
      <c r="B463" s="23">
        <v>0.0</v>
      </c>
      <c r="C463" s="24"/>
      <c r="D463" s="25">
        <v>0.0</v>
      </c>
      <c r="E463" s="33"/>
    </row>
    <row r="464" ht="15.75" hidden="1" customHeight="1">
      <c r="A464" s="27" t="s">
        <v>3075</v>
      </c>
      <c r="B464" s="23">
        <v>0.0</v>
      </c>
      <c r="C464" s="24"/>
      <c r="D464" s="25">
        <v>0.0</v>
      </c>
      <c r="E464" s="33"/>
    </row>
    <row r="465" ht="15.75" hidden="1" customHeight="1">
      <c r="A465" s="27" t="s">
        <v>3077</v>
      </c>
      <c r="B465" s="23">
        <v>12400.0</v>
      </c>
      <c r="C465" s="24">
        <v>12400.0</v>
      </c>
      <c r="D465" s="25">
        <v>0.0</v>
      </c>
      <c r="E465" s="33" t="s">
        <v>7328</v>
      </c>
    </row>
    <row r="466" ht="15.75" hidden="1" customHeight="1">
      <c r="A466" s="27" t="s">
        <v>3078</v>
      </c>
      <c r="B466" s="23">
        <v>200.0</v>
      </c>
      <c r="C466" s="24">
        <v>200.0</v>
      </c>
      <c r="D466" s="25">
        <v>0.0</v>
      </c>
      <c r="E466" s="33"/>
    </row>
    <row r="467" ht="15.75" hidden="1" customHeight="1">
      <c r="A467" s="28" t="s">
        <v>3079</v>
      </c>
      <c r="B467" s="23">
        <v>13673.0</v>
      </c>
      <c r="C467" s="23">
        <v>13673.0</v>
      </c>
      <c r="D467" s="25">
        <v>0.0</v>
      </c>
      <c r="E467" s="33"/>
    </row>
    <row r="468" ht="15.75" hidden="1" customHeight="1">
      <c r="A468" s="28" t="s">
        <v>3080</v>
      </c>
      <c r="B468" s="23">
        <v>6267.0</v>
      </c>
      <c r="C468" s="7">
        <v>6267.0</v>
      </c>
      <c r="D468" s="25">
        <v>0.0</v>
      </c>
      <c r="E468" s="33"/>
    </row>
    <row r="469" ht="15.75" hidden="1" customHeight="1">
      <c r="A469" s="28" t="s">
        <v>3081</v>
      </c>
      <c r="B469" s="23">
        <v>15011.0</v>
      </c>
      <c r="C469" s="7">
        <v>15011.0</v>
      </c>
      <c r="D469" s="25">
        <v>0.0</v>
      </c>
      <c r="E469" s="33"/>
    </row>
    <row r="470" ht="15.75" hidden="1" customHeight="1">
      <c r="A470" s="28" t="s">
        <v>3082</v>
      </c>
      <c r="B470" s="23">
        <v>6878.0</v>
      </c>
      <c r="C470" s="7">
        <v>6878.0</v>
      </c>
      <c r="D470" s="25">
        <v>0.0</v>
      </c>
      <c r="E470" s="33"/>
    </row>
    <row r="471" ht="15.75" hidden="1" customHeight="1">
      <c r="A471" s="28" t="s">
        <v>3084</v>
      </c>
      <c r="B471" s="23">
        <v>0.0</v>
      </c>
      <c r="C471" s="7">
        <v>0.0</v>
      </c>
      <c r="D471" s="25">
        <v>0.0</v>
      </c>
      <c r="E471" s="33"/>
    </row>
    <row r="472" ht="15.75" hidden="1" customHeight="1">
      <c r="A472" s="28" t="s">
        <v>3085</v>
      </c>
      <c r="B472" s="23">
        <v>3104.0</v>
      </c>
      <c r="C472" s="7">
        <v>3104.0</v>
      </c>
      <c r="D472" s="25">
        <v>0.0</v>
      </c>
      <c r="E472" s="33"/>
    </row>
    <row r="473" ht="15.75" hidden="1" customHeight="1">
      <c r="A473" s="29" t="s">
        <v>3086</v>
      </c>
      <c r="B473" s="23">
        <v>49533.0</v>
      </c>
      <c r="C473" s="7">
        <v>49533.0</v>
      </c>
      <c r="D473" s="25">
        <v>0.0</v>
      </c>
      <c r="E473" s="33"/>
    </row>
    <row r="474" ht="15.75" hidden="1" customHeight="1">
      <c r="A474" s="30" t="s">
        <v>3087</v>
      </c>
      <c r="B474" s="34">
        <v>12405.0</v>
      </c>
      <c r="C474" s="35">
        <v>12405.0</v>
      </c>
      <c r="D474" s="49">
        <v>0.0</v>
      </c>
      <c r="E474" s="37"/>
    </row>
    <row r="475" ht="15.75" hidden="1" customHeight="1"/>
    <row r="476" ht="15.75" hidden="1" customHeight="1"/>
    <row r="477" ht="15.75" hidden="1" customHeight="1">
      <c r="A477" s="3" t="s">
        <v>3892</v>
      </c>
      <c r="B477" s="4"/>
      <c r="C477" s="4"/>
      <c r="D477" s="4"/>
      <c r="E477" s="5"/>
    </row>
    <row r="478" ht="15.75" hidden="1" customHeight="1">
      <c r="A478" s="8"/>
      <c r="B478" s="9"/>
      <c r="C478" s="9"/>
      <c r="D478" s="9"/>
      <c r="E478" s="10"/>
    </row>
    <row r="479" ht="15.75" hidden="1" customHeight="1">
      <c r="A479" s="3" t="s">
        <v>3061</v>
      </c>
      <c r="B479" s="4"/>
      <c r="C479" s="4"/>
      <c r="D479" s="4"/>
      <c r="E479" s="5"/>
    </row>
    <row r="480" ht="15.75" hidden="1" customHeight="1">
      <c r="A480" s="8"/>
      <c r="B480" s="9"/>
      <c r="C480" s="9"/>
      <c r="D480" s="9"/>
      <c r="E480" s="10"/>
    </row>
    <row r="481" ht="15.75" hidden="1" customHeight="1">
      <c r="A481" s="11">
        <v>45628.0</v>
      </c>
      <c r="B481" s="4"/>
      <c r="C481" s="12" t="s">
        <v>3062</v>
      </c>
      <c r="D481" s="13">
        <v>45634.0</v>
      </c>
      <c r="E481" s="5"/>
    </row>
    <row r="482" ht="15.75" hidden="1" customHeight="1">
      <c r="A482" s="8"/>
      <c r="B482" s="9"/>
      <c r="C482" s="14"/>
      <c r="D482" s="9"/>
      <c r="E482" s="10"/>
    </row>
    <row r="483" ht="15.75" hidden="1" customHeight="1">
      <c r="A483" s="44" t="s">
        <v>3898</v>
      </c>
      <c r="B483" s="5"/>
      <c r="C483" s="14"/>
      <c r="D483" s="45" t="s">
        <v>3899</v>
      </c>
      <c r="E483" s="5"/>
    </row>
    <row r="484" ht="15.75" hidden="1" customHeight="1">
      <c r="A484" s="8"/>
      <c r="B484" s="10"/>
      <c r="C484" s="14"/>
      <c r="D484" s="9"/>
      <c r="E484" s="10"/>
    </row>
    <row r="485" ht="15.75" hidden="1" customHeight="1">
      <c r="A485" s="17" t="s">
        <v>3063</v>
      </c>
      <c r="B485" s="4"/>
      <c r="C485" s="4"/>
      <c r="D485" s="4"/>
      <c r="E485" s="5"/>
    </row>
    <row r="486" ht="15.75" hidden="1" customHeight="1">
      <c r="A486" s="18" t="s">
        <v>3064</v>
      </c>
      <c r="B486" s="19" t="s">
        <v>3065</v>
      </c>
      <c r="C486" s="20" t="s">
        <v>3066</v>
      </c>
      <c r="D486" s="19" t="s">
        <v>3067</v>
      </c>
      <c r="E486" s="21" t="s">
        <v>13</v>
      </c>
    </row>
    <row r="487" ht="15.75" hidden="1" customHeight="1">
      <c r="A487" s="22" t="s">
        <v>3068</v>
      </c>
      <c r="B487" s="23">
        <v>39785.0</v>
      </c>
      <c r="C487" s="24">
        <v>39780.0</v>
      </c>
      <c r="D487" s="25">
        <v>-5.0</v>
      </c>
      <c r="E487" s="33"/>
    </row>
    <row r="488" ht="15.75" hidden="1" customHeight="1">
      <c r="A488" s="22" t="s">
        <v>3069</v>
      </c>
      <c r="B488" s="23">
        <v>26517.0</v>
      </c>
      <c r="C488" s="24">
        <v>26517.0</v>
      </c>
      <c r="D488" s="25">
        <v>0.0</v>
      </c>
      <c r="E488" s="33"/>
    </row>
    <row r="489" ht="15.75" hidden="1" customHeight="1">
      <c r="A489" s="22" t="s">
        <v>3070</v>
      </c>
      <c r="B489" s="23">
        <v>400.0</v>
      </c>
      <c r="C489" s="24">
        <v>400.0</v>
      </c>
      <c r="D489" s="25">
        <v>0.0</v>
      </c>
      <c r="E489" s="33"/>
    </row>
    <row r="490" ht="15.75" hidden="1" customHeight="1">
      <c r="A490" s="22" t="s">
        <v>3072</v>
      </c>
      <c r="B490" s="23">
        <v>1500.0</v>
      </c>
      <c r="C490" s="24">
        <v>1500.0</v>
      </c>
      <c r="D490" s="25">
        <v>0.0</v>
      </c>
      <c r="E490" s="33"/>
    </row>
    <row r="491" ht="15.75" hidden="1" customHeight="1">
      <c r="A491" s="27" t="s">
        <v>3074</v>
      </c>
      <c r="B491" s="23">
        <v>0.0</v>
      </c>
      <c r="C491" s="24"/>
      <c r="D491" s="25">
        <v>0.0</v>
      </c>
      <c r="E491" s="33"/>
    </row>
    <row r="492" ht="15.75" hidden="1" customHeight="1">
      <c r="A492" s="27" t="s">
        <v>3075</v>
      </c>
      <c r="B492" s="23">
        <v>0.0</v>
      </c>
      <c r="C492" s="24"/>
      <c r="D492" s="25">
        <v>0.0</v>
      </c>
      <c r="E492" s="33"/>
    </row>
    <row r="493" ht="15.75" hidden="1" customHeight="1">
      <c r="A493" s="27" t="s">
        <v>3077</v>
      </c>
      <c r="B493" s="23">
        <v>2280.0</v>
      </c>
      <c r="C493" s="24">
        <v>2280.0</v>
      </c>
      <c r="D493" s="25">
        <v>0.0</v>
      </c>
      <c r="E493" s="33" t="s">
        <v>7329</v>
      </c>
    </row>
    <row r="494" ht="15.75" hidden="1" customHeight="1">
      <c r="A494" s="27" t="s">
        <v>3078</v>
      </c>
      <c r="B494" s="23">
        <v>3680.0</v>
      </c>
      <c r="C494" s="24">
        <v>3240.0</v>
      </c>
      <c r="D494" s="25">
        <v>-440.0</v>
      </c>
      <c r="E494" s="33"/>
    </row>
    <row r="495" ht="15.75" hidden="1" customHeight="1">
      <c r="A495" s="28" t="s">
        <v>3079</v>
      </c>
      <c r="B495" s="23">
        <v>101457.0</v>
      </c>
      <c r="C495" s="23">
        <v>101457.0</v>
      </c>
      <c r="D495" s="25">
        <v>0.0</v>
      </c>
      <c r="E495" s="33"/>
    </row>
    <row r="496" ht="15.75" hidden="1" customHeight="1">
      <c r="A496" s="28" t="s">
        <v>3080</v>
      </c>
      <c r="B496" s="23">
        <v>35290.0</v>
      </c>
      <c r="C496" s="7">
        <v>35290.0</v>
      </c>
      <c r="D496" s="25">
        <v>0.0</v>
      </c>
      <c r="E496" s="33"/>
    </row>
    <row r="497" ht="15.75" hidden="1" customHeight="1">
      <c r="A497" s="28" t="s">
        <v>3081</v>
      </c>
      <c r="B497" s="23">
        <v>80648.0</v>
      </c>
      <c r="C497" s="7">
        <v>78703.0</v>
      </c>
      <c r="D497" s="25">
        <v>-1945.0</v>
      </c>
      <c r="E497" s="33"/>
    </row>
    <row r="498" ht="15.75" hidden="1" customHeight="1">
      <c r="A498" s="28" t="s">
        <v>3082</v>
      </c>
      <c r="B498" s="23">
        <v>67107.5</v>
      </c>
      <c r="C498" s="7">
        <v>67107.5</v>
      </c>
      <c r="D498" s="25">
        <v>0.0</v>
      </c>
      <c r="E498" s="33"/>
    </row>
    <row r="499" ht="15.75" hidden="1" customHeight="1">
      <c r="A499" s="28" t="s">
        <v>3084</v>
      </c>
      <c r="B499" s="23">
        <v>3187.0</v>
      </c>
      <c r="C499" s="7">
        <v>3187.0</v>
      </c>
      <c r="D499" s="25">
        <v>0.0</v>
      </c>
      <c r="E499" s="33"/>
    </row>
    <row r="500" ht="15.75" hidden="1" customHeight="1">
      <c r="A500" s="28" t="s">
        <v>3085</v>
      </c>
      <c r="B500" s="23">
        <v>13694.0</v>
      </c>
      <c r="C500" s="7">
        <v>13694.0</v>
      </c>
      <c r="D500" s="25">
        <v>0.0</v>
      </c>
      <c r="E500" s="33"/>
    </row>
    <row r="501" ht="15.75" hidden="1" customHeight="1">
      <c r="A501" s="29" t="s">
        <v>3086</v>
      </c>
      <c r="B501" s="23">
        <v>361829.8</v>
      </c>
      <c r="C501" s="7">
        <v>359884.8</v>
      </c>
      <c r="D501" s="25">
        <v>-1945.0</v>
      </c>
      <c r="E501" s="33"/>
    </row>
    <row r="502" ht="15.75" hidden="1" customHeight="1">
      <c r="A502" s="30" t="s">
        <v>3087</v>
      </c>
      <c r="B502" s="34">
        <v>21.69999999999709</v>
      </c>
      <c r="C502" s="35">
        <v>-423.29999999998836</v>
      </c>
      <c r="D502" s="49">
        <v>-444.99999999998545</v>
      </c>
      <c r="E502" s="37"/>
    </row>
    <row r="503" ht="15.75" hidden="1" customHeight="1"/>
    <row r="504" ht="15.75" hidden="1" customHeight="1"/>
    <row r="505" ht="15.75" hidden="1" customHeight="1">
      <c r="A505" s="3" t="s">
        <v>3892</v>
      </c>
      <c r="B505" s="4"/>
      <c r="C505" s="4"/>
      <c r="D505" s="4"/>
      <c r="E505" s="5"/>
    </row>
    <row r="506" ht="15.75" hidden="1" customHeight="1">
      <c r="A506" s="8"/>
      <c r="B506" s="9"/>
      <c r="C506" s="9"/>
      <c r="D506" s="9"/>
      <c r="E506" s="10"/>
    </row>
    <row r="507" ht="15.75" hidden="1" customHeight="1">
      <c r="A507" s="3" t="s">
        <v>3061</v>
      </c>
      <c r="B507" s="4"/>
      <c r="C507" s="4"/>
      <c r="D507" s="4"/>
      <c r="E507" s="5"/>
    </row>
    <row r="508" ht="15.75" hidden="1" customHeight="1">
      <c r="A508" s="8"/>
      <c r="B508" s="9"/>
      <c r="C508" s="9"/>
      <c r="D508" s="9"/>
      <c r="E508" s="10"/>
    </row>
    <row r="509" ht="15.75" hidden="1" customHeight="1">
      <c r="A509" s="11">
        <v>45635.0</v>
      </c>
      <c r="B509" s="4"/>
      <c r="C509" s="12" t="s">
        <v>3062</v>
      </c>
      <c r="D509" s="13">
        <v>45641.0</v>
      </c>
      <c r="E509" s="5"/>
    </row>
    <row r="510" ht="15.75" hidden="1" customHeight="1">
      <c r="A510" s="8"/>
      <c r="B510" s="9"/>
      <c r="C510" s="14"/>
      <c r="D510" s="9"/>
      <c r="E510" s="10"/>
    </row>
    <row r="511" ht="15.75" hidden="1" customHeight="1">
      <c r="A511" s="44" t="s">
        <v>3898</v>
      </c>
      <c r="B511" s="5"/>
      <c r="C511" s="14"/>
      <c r="D511" s="45" t="s">
        <v>3899</v>
      </c>
      <c r="E511" s="5"/>
    </row>
    <row r="512" ht="15.75" hidden="1" customHeight="1">
      <c r="A512" s="8"/>
      <c r="B512" s="10"/>
      <c r="C512" s="14"/>
      <c r="D512" s="9"/>
      <c r="E512" s="10"/>
    </row>
    <row r="513" ht="15.75" hidden="1" customHeight="1">
      <c r="A513" s="17" t="s">
        <v>3063</v>
      </c>
      <c r="B513" s="4"/>
      <c r="C513" s="4"/>
      <c r="D513" s="4"/>
      <c r="E513" s="5"/>
    </row>
    <row r="514" ht="15.75" hidden="1" customHeight="1">
      <c r="A514" s="18" t="s">
        <v>3064</v>
      </c>
      <c r="B514" s="19" t="s">
        <v>3065</v>
      </c>
      <c r="C514" s="20" t="s">
        <v>3066</v>
      </c>
      <c r="D514" s="19" t="s">
        <v>3067</v>
      </c>
      <c r="E514" s="21" t="s">
        <v>13</v>
      </c>
    </row>
    <row r="515" ht="15.75" hidden="1" customHeight="1">
      <c r="A515" s="22" t="s">
        <v>3068</v>
      </c>
      <c r="B515" s="23">
        <v>41939.0</v>
      </c>
      <c r="C515" s="24">
        <v>41942.0</v>
      </c>
      <c r="D515" s="25">
        <v>3.0</v>
      </c>
      <c r="E515" s="33"/>
    </row>
    <row r="516" ht="15.75" hidden="1" customHeight="1">
      <c r="A516" s="22" t="s">
        <v>3069</v>
      </c>
      <c r="B516" s="23">
        <v>24536.0</v>
      </c>
      <c r="C516" s="24">
        <v>19211.0</v>
      </c>
      <c r="D516" s="25">
        <v>-5325.0</v>
      </c>
      <c r="E516" s="33" t="s">
        <v>7330</v>
      </c>
    </row>
    <row r="517" ht="15.75" hidden="1" customHeight="1">
      <c r="A517" s="22" t="s">
        <v>3070</v>
      </c>
      <c r="B517" s="23">
        <v>760.0</v>
      </c>
      <c r="C517" s="24">
        <v>760.0</v>
      </c>
      <c r="D517" s="25">
        <v>0.0</v>
      </c>
      <c r="E517" s="33"/>
    </row>
    <row r="518" ht="15.75" hidden="1" customHeight="1">
      <c r="A518" s="22" t="s">
        <v>3072</v>
      </c>
      <c r="B518" s="23">
        <v>1020.0</v>
      </c>
      <c r="C518" s="24">
        <v>1020.0</v>
      </c>
      <c r="D518" s="25">
        <v>0.0</v>
      </c>
      <c r="E518" s="33"/>
    </row>
    <row r="519" ht="15.75" hidden="1" customHeight="1">
      <c r="A519" s="27" t="s">
        <v>3074</v>
      </c>
      <c r="B519" s="23">
        <v>0.0</v>
      </c>
      <c r="C519" s="24"/>
      <c r="D519" s="25">
        <v>0.0</v>
      </c>
      <c r="E519" s="33"/>
    </row>
    <row r="520" ht="15.75" hidden="1" customHeight="1">
      <c r="A520" s="27" t="s">
        <v>3075</v>
      </c>
      <c r="B520" s="23">
        <v>0.0</v>
      </c>
      <c r="C520" s="24"/>
      <c r="D520" s="25">
        <v>0.0</v>
      </c>
      <c r="E520" s="33"/>
    </row>
    <row r="521" ht="15.75" hidden="1" customHeight="1">
      <c r="A521" s="27" t="s">
        <v>3077</v>
      </c>
      <c r="B521" s="23">
        <v>7920.0</v>
      </c>
      <c r="C521" s="24">
        <v>7000.0</v>
      </c>
      <c r="D521" s="25">
        <v>-920.0</v>
      </c>
      <c r="E521" s="33" t="s">
        <v>7331</v>
      </c>
    </row>
    <row r="522" ht="15.75" hidden="1" customHeight="1">
      <c r="A522" s="27" t="s">
        <v>3078</v>
      </c>
      <c r="B522" s="23">
        <v>2840.0</v>
      </c>
      <c r="C522" s="24">
        <v>3760.0</v>
      </c>
      <c r="D522" s="25">
        <v>920.0</v>
      </c>
      <c r="E522" s="33"/>
    </row>
    <row r="523" ht="15.75" hidden="1" customHeight="1">
      <c r="A523" s="28" t="s">
        <v>3079</v>
      </c>
      <c r="B523" s="23">
        <v>117349.0</v>
      </c>
      <c r="C523" s="23">
        <v>117349.0</v>
      </c>
      <c r="D523" s="25">
        <v>0.0</v>
      </c>
      <c r="E523" s="33"/>
    </row>
    <row r="524" ht="15.75" hidden="1" customHeight="1">
      <c r="A524" s="28" t="s">
        <v>3080</v>
      </c>
      <c r="B524" s="23">
        <v>33356.0</v>
      </c>
      <c r="C524" s="7">
        <v>33356.0</v>
      </c>
      <c r="D524" s="25">
        <v>0.0</v>
      </c>
      <c r="E524" s="33"/>
    </row>
    <row r="525" ht="15.75" hidden="1" customHeight="1">
      <c r="A525" s="28" t="s">
        <v>3081</v>
      </c>
      <c r="B525" s="23">
        <v>87221.0</v>
      </c>
      <c r="C525" s="7">
        <v>86658.0</v>
      </c>
      <c r="D525" s="25">
        <v>-563.0</v>
      </c>
      <c r="E525" s="33"/>
    </row>
    <row r="526" ht="15.75" hidden="1" customHeight="1">
      <c r="A526" s="28" t="s">
        <v>3082</v>
      </c>
      <c r="B526" s="23">
        <v>78943.0</v>
      </c>
      <c r="C526" s="7">
        <v>78943.0</v>
      </c>
      <c r="D526" s="25">
        <v>0.0</v>
      </c>
      <c r="E526" s="33"/>
    </row>
    <row r="527" ht="15.75" hidden="1" customHeight="1">
      <c r="A527" s="28" t="s">
        <v>3084</v>
      </c>
      <c r="B527" s="23">
        <v>1934.0</v>
      </c>
      <c r="C527" s="7">
        <v>3143.0</v>
      </c>
      <c r="D527" s="25">
        <v>1209.0</v>
      </c>
      <c r="E527" s="33"/>
    </row>
    <row r="528" ht="15.75" hidden="1" customHeight="1">
      <c r="A528" s="28" t="s">
        <v>3085</v>
      </c>
      <c r="B528" s="23">
        <v>16341.0</v>
      </c>
      <c r="C528" s="7">
        <v>16341.0</v>
      </c>
      <c r="D528" s="25">
        <v>0.0</v>
      </c>
      <c r="E528" s="33"/>
    </row>
    <row r="529" ht="15.75" hidden="1" customHeight="1">
      <c r="A529" s="29" t="s">
        <v>3086</v>
      </c>
      <c r="B529" s="23">
        <v>397849.0</v>
      </c>
      <c r="C529" s="7">
        <v>397286.0</v>
      </c>
      <c r="D529" s="25">
        <v>-563.0</v>
      </c>
      <c r="E529" s="33"/>
    </row>
    <row r="530" ht="15.75" hidden="1" customHeight="1">
      <c r="A530" s="30" t="s">
        <v>3087</v>
      </c>
      <c r="B530" s="34">
        <v>-31.0</v>
      </c>
      <c r="C530" s="35">
        <v>-4144.0</v>
      </c>
      <c r="D530" s="49">
        <v>-4113.0</v>
      </c>
      <c r="E530" s="37"/>
    </row>
    <row r="531" ht="15.75" hidden="1" customHeight="1"/>
    <row r="532" ht="15.75" hidden="1" customHeight="1"/>
    <row r="533" ht="15.75" hidden="1" customHeight="1">
      <c r="A533" s="3" t="s">
        <v>3892</v>
      </c>
      <c r="B533" s="4"/>
      <c r="C533" s="4"/>
      <c r="D533" s="4"/>
      <c r="E533" s="5"/>
    </row>
    <row r="534" ht="15.75" hidden="1" customHeight="1">
      <c r="A534" s="8"/>
      <c r="B534" s="9"/>
      <c r="C534" s="9"/>
      <c r="D534" s="9"/>
      <c r="E534" s="10"/>
    </row>
    <row r="535" ht="15.75" hidden="1" customHeight="1">
      <c r="A535" s="3" t="s">
        <v>3061</v>
      </c>
      <c r="B535" s="4"/>
      <c r="C535" s="4"/>
      <c r="D535" s="4"/>
      <c r="E535" s="5"/>
    </row>
    <row r="536" ht="15.75" hidden="1" customHeight="1">
      <c r="A536" s="8"/>
      <c r="B536" s="9"/>
      <c r="C536" s="9"/>
      <c r="D536" s="9"/>
      <c r="E536" s="10"/>
    </row>
    <row r="537" ht="15.75" hidden="1" customHeight="1">
      <c r="A537" s="11">
        <v>45642.0</v>
      </c>
      <c r="B537" s="4"/>
      <c r="C537" s="12" t="s">
        <v>3062</v>
      </c>
      <c r="D537" s="13">
        <v>45648.0</v>
      </c>
      <c r="E537" s="5"/>
    </row>
    <row r="538" ht="15.75" hidden="1" customHeight="1">
      <c r="A538" s="8"/>
      <c r="B538" s="9"/>
      <c r="C538" s="14"/>
      <c r="D538" s="9"/>
      <c r="E538" s="10"/>
    </row>
    <row r="539" ht="15.75" hidden="1" customHeight="1">
      <c r="A539" s="44" t="s">
        <v>3898</v>
      </c>
      <c r="B539" s="5"/>
      <c r="C539" s="14"/>
      <c r="D539" s="45" t="s">
        <v>3899</v>
      </c>
      <c r="E539" s="5"/>
    </row>
    <row r="540" ht="15.75" hidden="1" customHeight="1">
      <c r="A540" s="8"/>
      <c r="B540" s="10"/>
      <c r="C540" s="14"/>
      <c r="D540" s="9"/>
      <c r="E540" s="10"/>
    </row>
    <row r="541" ht="15.75" hidden="1" customHeight="1">
      <c r="A541" s="17" t="s">
        <v>3063</v>
      </c>
      <c r="B541" s="4"/>
      <c r="C541" s="4"/>
      <c r="D541" s="4"/>
      <c r="E541" s="5"/>
    </row>
    <row r="542" ht="15.75" hidden="1" customHeight="1">
      <c r="A542" s="18" t="s">
        <v>3064</v>
      </c>
      <c r="B542" s="19" t="s">
        <v>3065</v>
      </c>
      <c r="C542" s="20" t="s">
        <v>3066</v>
      </c>
      <c r="D542" s="19" t="s">
        <v>3067</v>
      </c>
      <c r="E542" s="21" t="s">
        <v>13</v>
      </c>
    </row>
    <row r="543" ht="15.75" hidden="1" customHeight="1">
      <c r="A543" s="22" t="s">
        <v>3068</v>
      </c>
      <c r="B543" s="23">
        <v>36613.0</v>
      </c>
      <c r="C543" s="24">
        <v>36115.0</v>
      </c>
      <c r="D543" s="25">
        <v>-498.0</v>
      </c>
      <c r="E543" s="33"/>
    </row>
    <row r="544" ht="15.75" hidden="1" customHeight="1">
      <c r="A544" s="22" t="s">
        <v>3069</v>
      </c>
      <c r="B544" s="23">
        <v>19451.0</v>
      </c>
      <c r="C544" s="24">
        <v>19451.0</v>
      </c>
      <c r="D544" s="25">
        <v>0.0</v>
      </c>
      <c r="E544" s="33"/>
    </row>
    <row r="545" ht="15.75" hidden="1" customHeight="1">
      <c r="A545" s="22" t="s">
        <v>3070</v>
      </c>
      <c r="B545" s="23">
        <v>0.0</v>
      </c>
      <c r="C545" s="24"/>
      <c r="D545" s="25">
        <v>0.0</v>
      </c>
      <c r="E545" s="33"/>
    </row>
    <row r="546" ht="15.75" hidden="1" customHeight="1">
      <c r="A546" s="22" t="s">
        <v>3072</v>
      </c>
      <c r="B546" s="23">
        <v>1000.0</v>
      </c>
      <c r="C546" s="24">
        <v>1000.0</v>
      </c>
      <c r="D546" s="25">
        <v>0.0</v>
      </c>
      <c r="E546" s="33"/>
    </row>
    <row r="547" ht="15.75" hidden="1" customHeight="1">
      <c r="A547" s="27" t="s">
        <v>3074</v>
      </c>
      <c r="B547" s="23">
        <v>0.0</v>
      </c>
      <c r="C547" s="24"/>
      <c r="D547" s="25">
        <v>0.0</v>
      </c>
      <c r="E547" s="33"/>
    </row>
    <row r="548" ht="15.75" hidden="1" customHeight="1">
      <c r="A548" s="27" t="s">
        <v>3075</v>
      </c>
      <c r="B548" s="23">
        <v>108.0</v>
      </c>
      <c r="C548" s="24">
        <v>108.0</v>
      </c>
      <c r="D548" s="25">
        <v>0.0</v>
      </c>
      <c r="E548" s="33"/>
    </row>
    <row r="549" ht="15.75" hidden="1" customHeight="1">
      <c r="A549" s="27" t="s">
        <v>3077</v>
      </c>
      <c r="B549" s="23">
        <v>3654.0</v>
      </c>
      <c r="C549" s="24">
        <v>3654.0</v>
      </c>
      <c r="D549" s="25">
        <v>0.0</v>
      </c>
      <c r="E549" s="33"/>
    </row>
    <row r="550" ht="15.75" hidden="1" customHeight="1">
      <c r="A550" s="27" t="s">
        <v>3078</v>
      </c>
      <c r="B550" s="23">
        <v>3600.0</v>
      </c>
      <c r="C550" s="24">
        <v>3320.0</v>
      </c>
      <c r="D550" s="25">
        <v>-280.0</v>
      </c>
      <c r="E550" s="33"/>
    </row>
    <row r="551" ht="15.75" hidden="1" customHeight="1">
      <c r="A551" s="28" t="s">
        <v>3079</v>
      </c>
      <c r="B551" s="23">
        <v>102051.0</v>
      </c>
      <c r="C551" s="23">
        <v>102051.0</v>
      </c>
      <c r="D551" s="25">
        <v>0.0</v>
      </c>
      <c r="E551" s="33"/>
    </row>
    <row r="552" ht="15.75" hidden="1" customHeight="1">
      <c r="A552" s="28" t="s">
        <v>3080</v>
      </c>
      <c r="B552" s="23">
        <v>44934.0</v>
      </c>
      <c r="C552" s="7">
        <v>44934.0</v>
      </c>
      <c r="D552" s="25">
        <v>0.0</v>
      </c>
      <c r="E552" s="33"/>
    </row>
    <row r="553" ht="15.75" hidden="1" customHeight="1">
      <c r="A553" s="28" t="s">
        <v>3081</v>
      </c>
      <c r="B553" s="23">
        <v>70795.0</v>
      </c>
      <c r="C553" s="7">
        <v>70466.0</v>
      </c>
      <c r="D553" s="25">
        <v>-329.0</v>
      </c>
      <c r="E553" s="33"/>
    </row>
    <row r="554" ht="15.75" hidden="1" customHeight="1">
      <c r="A554" s="28" t="s">
        <v>3082</v>
      </c>
      <c r="B554" s="23">
        <v>65836.0</v>
      </c>
      <c r="C554" s="7">
        <v>65836.0</v>
      </c>
      <c r="D554" s="25">
        <v>0.0</v>
      </c>
      <c r="E554" s="33"/>
    </row>
    <row r="555" ht="15.75" hidden="1" customHeight="1">
      <c r="A555" s="28" t="s">
        <v>3084</v>
      </c>
      <c r="B555" s="23">
        <v>3740.0</v>
      </c>
      <c r="C555" s="7">
        <v>3740.0</v>
      </c>
      <c r="D555" s="25">
        <v>0.0</v>
      </c>
      <c r="E555" s="33"/>
    </row>
    <row r="556" ht="15.75" hidden="1" customHeight="1">
      <c r="A556" s="28" t="s">
        <v>3085</v>
      </c>
      <c r="B556" s="23">
        <v>15034.0</v>
      </c>
      <c r="C556" s="7">
        <v>14755.0</v>
      </c>
      <c r="D556" s="25">
        <v>-279.0</v>
      </c>
      <c r="E556" s="33"/>
    </row>
    <row r="557" ht="15.75" hidden="1" customHeight="1">
      <c r="A557" s="29" t="s">
        <v>3086</v>
      </c>
      <c r="B557" s="23">
        <v>351760.5</v>
      </c>
      <c r="C557" s="7">
        <v>351152.5</v>
      </c>
      <c r="D557" s="25">
        <v>-608.0</v>
      </c>
      <c r="E557" s="33"/>
    </row>
    <row r="558" ht="15.75" hidden="1" customHeight="1">
      <c r="A558" s="30" t="s">
        <v>3087</v>
      </c>
      <c r="B558" s="34">
        <v>21.5</v>
      </c>
      <c r="C558" s="35">
        <v>-477.5</v>
      </c>
      <c r="D558" s="49">
        <v>-499.0</v>
      </c>
      <c r="E558" s="37"/>
    </row>
    <row r="559" ht="15.75" hidden="1" customHeight="1"/>
    <row r="560" ht="15.75" hidden="1" customHeight="1"/>
    <row r="561" ht="15.75" hidden="1" customHeight="1">
      <c r="A561" s="3" t="s">
        <v>3892</v>
      </c>
      <c r="B561" s="4"/>
      <c r="C561" s="4"/>
      <c r="D561" s="4"/>
      <c r="E561" s="5"/>
    </row>
    <row r="562" ht="15.75" hidden="1" customHeight="1">
      <c r="A562" s="8"/>
      <c r="B562" s="9"/>
      <c r="C562" s="9"/>
      <c r="D562" s="9"/>
      <c r="E562" s="10"/>
    </row>
    <row r="563" ht="15.75" hidden="1" customHeight="1">
      <c r="A563" s="3" t="s">
        <v>3061</v>
      </c>
      <c r="B563" s="4"/>
      <c r="C563" s="4"/>
      <c r="D563" s="4"/>
      <c r="E563" s="5"/>
    </row>
    <row r="564" ht="15.75" hidden="1" customHeight="1">
      <c r="A564" s="8"/>
      <c r="B564" s="9"/>
      <c r="C564" s="9"/>
      <c r="D564" s="9"/>
      <c r="E564" s="10"/>
    </row>
    <row r="565" ht="15.75" hidden="1" customHeight="1">
      <c r="A565" s="11">
        <v>45649.0</v>
      </c>
      <c r="B565" s="4"/>
      <c r="C565" s="12" t="s">
        <v>3062</v>
      </c>
      <c r="D565" s="13">
        <v>45655.0</v>
      </c>
      <c r="E565" s="5"/>
    </row>
    <row r="566" ht="15.75" hidden="1" customHeight="1">
      <c r="A566" s="8"/>
      <c r="B566" s="9"/>
      <c r="C566" s="14"/>
      <c r="D566" s="9"/>
      <c r="E566" s="10"/>
    </row>
    <row r="567" ht="15.75" hidden="1" customHeight="1">
      <c r="A567" s="44" t="s">
        <v>3898</v>
      </c>
      <c r="B567" s="5"/>
      <c r="C567" s="14"/>
      <c r="D567" s="45" t="s">
        <v>3899</v>
      </c>
      <c r="E567" s="5"/>
    </row>
    <row r="568" ht="15.75" hidden="1" customHeight="1">
      <c r="A568" s="8"/>
      <c r="B568" s="10"/>
      <c r="C568" s="14"/>
      <c r="D568" s="9"/>
      <c r="E568" s="10"/>
    </row>
    <row r="569" ht="15.75" hidden="1" customHeight="1">
      <c r="A569" s="17" t="s">
        <v>3063</v>
      </c>
      <c r="B569" s="4"/>
      <c r="C569" s="4"/>
      <c r="D569" s="4"/>
      <c r="E569" s="5"/>
    </row>
    <row r="570" ht="15.75" hidden="1" customHeight="1">
      <c r="A570" s="18" t="s">
        <v>3064</v>
      </c>
      <c r="B570" s="19" t="s">
        <v>3065</v>
      </c>
      <c r="C570" s="20" t="s">
        <v>3066</v>
      </c>
      <c r="D570" s="19" t="s">
        <v>3067</v>
      </c>
      <c r="E570" s="21" t="s">
        <v>13</v>
      </c>
    </row>
    <row r="571" ht="15.75" hidden="1" customHeight="1">
      <c r="A571" s="22" t="s">
        <v>3068</v>
      </c>
      <c r="B571" s="23">
        <v>34206.0</v>
      </c>
      <c r="C571" s="24">
        <v>34206.0</v>
      </c>
      <c r="D571" s="25">
        <v>0.0</v>
      </c>
      <c r="E571" s="33"/>
    </row>
    <row r="572" ht="15.75" hidden="1" customHeight="1">
      <c r="A572" s="22" t="s">
        <v>3069</v>
      </c>
      <c r="B572" s="23">
        <v>9875.0</v>
      </c>
      <c r="C572" s="24">
        <v>9875.0</v>
      </c>
      <c r="D572" s="25">
        <v>0.0</v>
      </c>
      <c r="E572" s="33"/>
    </row>
    <row r="573" ht="15.75" hidden="1" customHeight="1">
      <c r="A573" s="22" t="s">
        <v>3070</v>
      </c>
      <c r="B573" s="23">
        <v>1300.0</v>
      </c>
      <c r="C573" s="24">
        <v>1300.0</v>
      </c>
      <c r="D573" s="25">
        <v>0.0</v>
      </c>
      <c r="E573" s="33"/>
    </row>
    <row r="574" ht="15.75" hidden="1" customHeight="1">
      <c r="A574" s="22" t="s">
        <v>3072</v>
      </c>
      <c r="B574" s="23">
        <v>499.0</v>
      </c>
      <c r="C574" s="24">
        <v>499.0</v>
      </c>
      <c r="D574" s="25">
        <v>0.0</v>
      </c>
      <c r="E574" s="33"/>
    </row>
    <row r="575" ht="15.75" hidden="1" customHeight="1">
      <c r="A575" s="27" t="s">
        <v>3074</v>
      </c>
      <c r="B575" s="23">
        <v>0.0</v>
      </c>
      <c r="C575" s="24"/>
      <c r="D575" s="25">
        <v>0.0</v>
      </c>
      <c r="E575" s="33"/>
    </row>
    <row r="576" ht="15.75" hidden="1" customHeight="1">
      <c r="A576" s="27" t="s">
        <v>3075</v>
      </c>
      <c r="B576" s="23">
        <v>38.0</v>
      </c>
      <c r="C576" s="24">
        <v>38.0</v>
      </c>
      <c r="D576" s="25">
        <v>0.0</v>
      </c>
      <c r="E576" s="33"/>
    </row>
    <row r="577" ht="15.75" hidden="1" customHeight="1">
      <c r="A577" s="27" t="s">
        <v>3077</v>
      </c>
      <c r="B577" s="23">
        <v>2500.0</v>
      </c>
      <c r="C577" s="24">
        <v>2500.0</v>
      </c>
      <c r="D577" s="25">
        <v>0.0</v>
      </c>
      <c r="E577" s="33"/>
    </row>
    <row r="578" ht="15.75" hidden="1" customHeight="1">
      <c r="A578" s="27" t="s">
        <v>3078</v>
      </c>
      <c r="B578" s="23">
        <v>2120.0</v>
      </c>
      <c r="C578" s="24">
        <v>2120.0</v>
      </c>
      <c r="D578" s="25">
        <v>0.0</v>
      </c>
      <c r="E578" s="33"/>
    </row>
    <row r="579" ht="15.75" hidden="1" customHeight="1">
      <c r="A579" s="28" t="s">
        <v>3079</v>
      </c>
      <c r="B579" s="23">
        <v>65186.0</v>
      </c>
      <c r="C579" s="23">
        <v>65186.0</v>
      </c>
      <c r="D579" s="25">
        <v>0.0</v>
      </c>
      <c r="E579" s="33"/>
    </row>
    <row r="580" ht="15.75" hidden="1" customHeight="1">
      <c r="A580" s="28" t="s">
        <v>3080</v>
      </c>
      <c r="B580" s="23">
        <v>25256.0</v>
      </c>
      <c r="C580" s="7">
        <v>25256.0</v>
      </c>
      <c r="D580" s="25">
        <v>0.0</v>
      </c>
      <c r="E580" s="33"/>
    </row>
    <row r="581" ht="15.75" hidden="1" customHeight="1">
      <c r="A581" s="28" t="s">
        <v>3081</v>
      </c>
      <c r="B581" s="23">
        <v>57282.0</v>
      </c>
      <c r="C581" s="7">
        <v>56921.0</v>
      </c>
      <c r="D581" s="25">
        <v>-361.0</v>
      </c>
      <c r="E581" s="33"/>
    </row>
    <row r="582" ht="15.75" hidden="1" customHeight="1">
      <c r="A582" s="28" t="s">
        <v>3082</v>
      </c>
      <c r="B582" s="23">
        <v>38984.5</v>
      </c>
      <c r="C582" s="7">
        <v>38984.5</v>
      </c>
      <c r="D582" s="25">
        <v>0.0</v>
      </c>
      <c r="E582" s="33"/>
    </row>
    <row r="583" ht="15.75" hidden="1" customHeight="1">
      <c r="A583" s="28" t="s">
        <v>3084</v>
      </c>
      <c r="B583" s="23">
        <v>2909.0</v>
      </c>
      <c r="C583" s="7">
        <v>2909.0</v>
      </c>
      <c r="D583" s="25">
        <v>0.0</v>
      </c>
      <c r="E583" s="33"/>
    </row>
    <row r="584" ht="15.75" hidden="1" customHeight="1">
      <c r="A584" s="28" t="s">
        <v>3085</v>
      </c>
      <c r="B584" s="23">
        <v>15651.0</v>
      </c>
      <c r="C584" s="7">
        <v>15651.0</v>
      </c>
      <c r="D584" s="25">
        <v>0.0</v>
      </c>
      <c r="E584" s="33"/>
    </row>
    <row r="585" ht="15.75" hidden="1" customHeight="1">
      <c r="A585" s="29" t="s">
        <v>3086</v>
      </c>
      <c r="B585" s="23">
        <v>240482.0</v>
      </c>
      <c r="C585" s="7">
        <v>240121.0</v>
      </c>
      <c r="D585" s="25">
        <v>-361.0</v>
      </c>
      <c r="E585" s="33"/>
    </row>
    <row r="586" ht="15.75" hidden="1" customHeight="1">
      <c r="A586" s="30" t="s">
        <v>3087</v>
      </c>
      <c r="B586" s="34">
        <v>-326.5</v>
      </c>
      <c r="C586" s="35">
        <v>-326.5</v>
      </c>
      <c r="D586" s="49">
        <v>0.0</v>
      </c>
      <c r="E586" s="37"/>
    </row>
    <row r="587" ht="15.75" hidden="1" customHeight="1"/>
    <row r="588" ht="15.75" hidden="1" customHeight="1"/>
    <row r="589" ht="15.75" hidden="1" customHeight="1">
      <c r="A589" s="3" t="s">
        <v>3892</v>
      </c>
      <c r="B589" s="4"/>
      <c r="C589" s="4"/>
      <c r="D589" s="4"/>
      <c r="E589" s="5"/>
    </row>
    <row r="590" ht="15.75" hidden="1" customHeight="1">
      <c r="A590" s="8"/>
      <c r="B590" s="9"/>
      <c r="C590" s="9"/>
      <c r="D590" s="9"/>
      <c r="E590" s="10"/>
    </row>
    <row r="591" ht="15.75" hidden="1" customHeight="1">
      <c r="A591" s="3" t="s">
        <v>3061</v>
      </c>
      <c r="B591" s="4"/>
      <c r="C591" s="4"/>
      <c r="D591" s="4"/>
      <c r="E591" s="5"/>
    </row>
    <row r="592" ht="15.75" hidden="1" customHeight="1">
      <c r="A592" s="8"/>
      <c r="B592" s="9"/>
      <c r="C592" s="9"/>
      <c r="D592" s="9"/>
      <c r="E592" s="10"/>
    </row>
    <row r="593" ht="15.75" hidden="1" customHeight="1">
      <c r="A593" s="11">
        <v>45649.0</v>
      </c>
      <c r="B593" s="4"/>
      <c r="C593" s="12" t="s">
        <v>3062</v>
      </c>
      <c r="D593" s="13">
        <v>45655.0</v>
      </c>
      <c r="E593" s="5"/>
    </row>
    <row r="594" ht="15.75" hidden="1" customHeight="1">
      <c r="A594" s="8"/>
      <c r="B594" s="9"/>
      <c r="C594" s="14"/>
      <c r="D594" s="9"/>
      <c r="E594" s="10"/>
    </row>
    <row r="595" ht="15.75" hidden="1" customHeight="1">
      <c r="A595" s="44" t="s">
        <v>3898</v>
      </c>
      <c r="B595" s="5"/>
      <c r="C595" s="14"/>
      <c r="D595" s="45" t="s">
        <v>3899</v>
      </c>
      <c r="E595" s="5"/>
    </row>
    <row r="596" ht="15.75" hidden="1" customHeight="1">
      <c r="A596" s="8"/>
      <c r="B596" s="10"/>
      <c r="C596" s="14"/>
      <c r="D596" s="9"/>
      <c r="E596" s="10"/>
    </row>
    <row r="597" ht="15.75" hidden="1" customHeight="1">
      <c r="A597" s="17" t="s">
        <v>3063</v>
      </c>
      <c r="B597" s="4"/>
      <c r="C597" s="4"/>
      <c r="D597" s="4"/>
      <c r="E597" s="5"/>
    </row>
    <row r="598" ht="15.75" hidden="1" customHeight="1">
      <c r="A598" s="18" t="s">
        <v>3064</v>
      </c>
      <c r="B598" s="19" t="s">
        <v>3065</v>
      </c>
      <c r="C598" s="20" t="s">
        <v>3066</v>
      </c>
      <c r="D598" s="19" t="s">
        <v>3067</v>
      </c>
      <c r="E598" s="21" t="s">
        <v>13</v>
      </c>
    </row>
    <row r="599" ht="15.75" hidden="1" customHeight="1">
      <c r="A599" s="22" t="s">
        <v>3068</v>
      </c>
      <c r="B599" s="23">
        <v>34206.0</v>
      </c>
      <c r="C599" s="24">
        <v>34206.0</v>
      </c>
      <c r="D599" s="25">
        <v>0.0</v>
      </c>
      <c r="E599" s="33"/>
    </row>
    <row r="600" ht="15.75" hidden="1" customHeight="1">
      <c r="A600" s="22" t="s">
        <v>3069</v>
      </c>
      <c r="B600" s="23">
        <v>9875.0</v>
      </c>
      <c r="C600" s="24">
        <v>9875.0</v>
      </c>
      <c r="D600" s="25">
        <v>0.0</v>
      </c>
      <c r="E600" s="33"/>
    </row>
    <row r="601" ht="15.75" hidden="1" customHeight="1">
      <c r="A601" s="22" t="s">
        <v>3070</v>
      </c>
      <c r="B601" s="23">
        <v>1300.0</v>
      </c>
      <c r="C601" s="24">
        <v>1300.0</v>
      </c>
      <c r="D601" s="25">
        <v>0.0</v>
      </c>
      <c r="E601" s="33"/>
    </row>
    <row r="602" ht="15.75" hidden="1" customHeight="1">
      <c r="A602" s="22" t="s">
        <v>3072</v>
      </c>
      <c r="B602" s="23">
        <v>499.0</v>
      </c>
      <c r="C602" s="24">
        <v>499.0</v>
      </c>
      <c r="D602" s="25">
        <v>0.0</v>
      </c>
      <c r="E602" s="33"/>
    </row>
    <row r="603" ht="15.75" hidden="1" customHeight="1">
      <c r="A603" s="27" t="s">
        <v>3074</v>
      </c>
      <c r="B603" s="23">
        <v>0.0</v>
      </c>
      <c r="C603" s="24"/>
      <c r="D603" s="25">
        <v>0.0</v>
      </c>
      <c r="E603" s="33"/>
    </row>
    <row r="604" ht="15.75" hidden="1" customHeight="1">
      <c r="A604" s="27" t="s">
        <v>3075</v>
      </c>
      <c r="B604" s="23">
        <v>38.0</v>
      </c>
      <c r="C604" s="24">
        <v>38.0</v>
      </c>
      <c r="D604" s="25">
        <v>0.0</v>
      </c>
      <c r="E604" s="33"/>
    </row>
    <row r="605" ht="15.75" hidden="1" customHeight="1">
      <c r="A605" s="27" t="s">
        <v>3077</v>
      </c>
      <c r="B605" s="23">
        <v>2500.0</v>
      </c>
      <c r="C605" s="24">
        <v>2500.0</v>
      </c>
      <c r="D605" s="25">
        <v>0.0</v>
      </c>
      <c r="E605" s="26" t="s">
        <v>7332</v>
      </c>
    </row>
    <row r="606" ht="15.75" hidden="1" customHeight="1">
      <c r="A606" s="27" t="s">
        <v>3078</v>
      </c>
      <c r="B606" s="23">
        <v>2120.0</v>
      </c>
      <c r="C606" s="24">
        <v>2120.0</v>
      </c>
      <c r="D606" s="25">
        <v>0.0</v>
      </c>
      <c r="E606" s="33"/>
    </row>
    <row r="607" ht="15.75" hidden="1" customHeight="1">
      <c r="A607" s="28" t="s">
        <v>3079</v>
      </c>
      <c r="B607" s="23">
        <v>65186.0</v>
      </c>
      <c r="C607" s="23">
        <v>65186.0</v>
      </c>
      <c r="D607" s="25">
        <v>0.0</v>
      </c>
      <c r="E607" s="33"/>
    </row>
    <row r="608" ht="15.75" hidden="1" customHeight="1">
      <c r="A608" s="28" t="s">
        <v>3080</v>
      </c>
      <c r="B608" s="23">
        <v>25256.0</v>
      </c>
      <c r="C608" s="7">
        <v>25256.0</v>
      </c>
      <c r="D608" s="25">
        <v>0.0</v>
      </c>
      <c r="E608" s="33"/>
    </row>
    <row r="609" ht="15.75" hidden="1" customHeight="1">
      <c r="A609" s="28" t="s">
        <v>3081</v>
      </c>
      <c r="B609" s="23">
        <v>57282.0</v>
      </c>
      <c r="C609" s="7">
        <v>56921.0</v>
      </c>
      <c r="D609" s="25">
        <v>-361.0</v>
      </c>
      <c r="E609" s="33"/>
    </row>
    <row r="610" ht="15.75" hidden="1" customHeight="1">
      <c r="A610" s="28" t="s">
        <v>3082</v>
      </c>
      <c r="B610" s="23">
        <v>38984.5</v>
      </c>
      <c r="C610" s="7">
        <v>38984.5</v>
      </c>
      <c r="D610" s="25">
        <v>0.0</v>
      </c>
      <c r="E610" s="33"/>
    </row>
    <row r="611" ht="15.75" hidden="1" customHeight="1">
      <c r="A611" s="28" t="s">
        <v>3084</v>
      </c>
      <c r="B611" s="23">
        <v>2909.0</v>
      </c>
      <c r="C611" s="7">
        <v>2909.0</v>
      </c>
      <c r="D611" s="25">
        <v>0.0</v>
      </c>
      <c r="E611" s="33"/>
    </row>
    <row r="612" ht="15.75" hidden="1" customHeight="1">
      <c r="A612" s="28" t="s">
        <v>3085</v>
      </c>
      <c r="B612" s="23">
        <v>15651.0</v>
      </c>
      <c r="C612" s="7">
        <v>15651.0</v>
      </c>
      <c r="D612" s="25">
        <v>0.0</v>
      </c>
      <c r="E612" s="33"/>
    </row>
    <row r="613" ht="15.75" hidden="1" customHeight="1">
      <c r="A613" s="29" t="s">
        <v>3086</v>
      </c>
      <c r="B613" s="23">
        <v>240482.0</v>
      </c>
      <c r="C613" s="7">
        <v>240121.0</v>
      </c>
      <c r="D613" s="25">
        <v>-361.0</v>
      </c>
      <c r="E613" s="33"/>
    </row>
    <row r="614" ht="15.75" hidden="1" customHeight="1">
      <c r="A614" s="30" t="s">
        <v>3087</v>
      </c>
      <c r="B614" s="34">
        <v>-326.5</v>
      </c>
      <c r="C614" s="35">
        <v>-326.5</v>
      </c>
      <c r="D614" s="49">
        <v>0.0</v>
      </c>
      <c r="E614" s="37"/>
    </row>
    <row r="615" ht="15.75" hidden="1" customHeight="1"/>
    <row r="616" ht="15.75" hidden="1" customHeight="1"/>
    <row r="617" ht="15.75" hidden="1" customHeight="1">
      <c r="A617" s="3" t="s">
        <v>3892</v>
      </c>
      <c r="B617" s="4"/>
      <c r="C617" s="4"/>
      <c r="D617" s="4"/>
      <c r="E617" s="5"/>
    </row>
    <row r="618" ht="15.75" hidden="1" customHeight="1">
      <c r="A618" s="8"/>
      <c r="B618" s="9"/>
      <c r="C618" s="9"/>
      <c r="D618" s="9"/>
      <c r="E618" s="10"/>
    </row>
    <row r="619" ht="15.75" hidden="1" customHeight="1">
      <c r="A619" s="3" t="s">
        <v>3061</v>
      </c>
      <c r="B619" s="4"/>
      <c r="C619" s="4"/>
      <c r="D619" s="4"/>
      <c r="E619" s="5"/>
    </row>
    <row r="620" ht="15.75" hidden="1" customHeight="1">
      <c r="A620" s="8"/>
      <c r="B620" s="9"/>
      <c r="C620" s="9"/>
      <c r="D620" s="9"/>
      <c r="E620" s="10"/>
    </row>
    <row r="621" ht="15.75" hidden="1" customHeight="1">
      <c r="A621" s="11">
        <v>45656.0</v>
      </c>
      <c r="B621" s="4"/>
      <c r="C621" s="12" t="s">
        <v>3062</v>
      </c>
      <c r="D621" s="13">
        <v>45657.0</v>
      </c>
      <c r="E621" s="5"/>
    </row>
    <row r="622" ht="15.75" hidden="1" customHeight="1">
      <c r="A622" s="8"/>
      <c r="B622" s="9"/>
      <c r="C622" s="14"/>
      <c r="D622" s="9"/>
      <c r="E622" s="10"/>
    </row>
    <row r="623" ht="15.75" hidden="1" customHeight="1">
      <c r="A623" s="44" t="s">
        <v>3898</v>
      </c>
      <c r="B623" s="5"/>
      <c r="C623" s="14"/>
      <c r="D623" s="45" t="s">
        <v>3900</v>
      </c>
      <c r="E623" s="5"/>
    </row>
    <row r="624" ht="15.75" hidden="1" customHeight="1">
      <c r="A624" s="8"/>
      <c r="B624" s="10"/>
      <c r="C624" s="14"/>
      <c r="D624" s="9"/>
      <c r="E624" s="10"/>
    </row>
    <row r="625" ht="15.75" hidden="1" customHeight="1">
      <c r="A625" s="17" t="s">
        <v>3063</v>
      </c>
      <c r="B625" s="4"/>
      <c r="C625" s="4"/>
      <c r="D625" s="4"/>
      <c r="E625" s="5"/>
    </row>
    <row r="626" ht="15.75" hidden="1" customHeight="1">
      <c r="A626" s="18" t="s">
        <v>3064</v>
      </c>
      <c r="B626" s="19" t="s">
        <v>3065</v>
      </c>
      <c r="C626" s="20" t="s">
        <v>3066</v>
      </c>
      <c r="D626" s="19" t="s">
        <v>3067</v>
      </c>
      <c r="E626" s="21" t="s">
        <v>13</v>
      </c>
    </row>
    <row r="627" ht="15.75" hidden="1" customHeight="1">
      <c r="A627" s="22" t="s">
        <v>3068</v>
      </c>
      <c r="B627" s="23">
        <v>12148.0</v>
      </c>
      <c r="C627" s="24">
        <v>12150.0</v>
      </c>
      <c r="D627" s="25">
        <v>2.0</v>
      </c>
      <c r="E627" s="33"/>
    </row>
    <row r="628" ht="15.75" hidden="1" customHeight="1">
      <c r="A628" s="22" t="s">
        <v>3069</v>
      </c>
      <c r="B628" s="23">
        <v>4923.0</v>
      </c>
      <c r="C628" s="24">
        <v>4923.0</v>
      </c>
      <c r="D628" s="25">
        <v>0.0</v>
      </c>
      <c r="E628" s="33"/>
    </row>
    <row r="629" ht="15.75" hidden="1" customHeight="1">
      <c r="A629" s="22" t="s">
        <v>3070</v>
      </c>
      <c r="B629" s="23">
        <v>280.0</v>
      </c>
      <c r="C629" s="24">
        <v>280.0</v>
      </c>
      <c r="D629" s="25">
        <v>0.0</v>
      </c>
      <c r="E629" s="33"/>
    </row>
    <row r="630" ht="15.75" hidden="1" customHeight="1">
      <c r="A630" s="22" t="s">
        <v>3072</v>
      </c>
      <c r="B630" s="23">
        <v>500.0</v>
      </c>
      <c r="C630" s="24">
        <v>500.0</v>
      </c>
      <c r="D630" s="25">
        <v>0.0</v>
      </c>
      <c r="E630" s="33"/>
    </row>
    <row r="631" ht="15.75" hidden="1" customHeight="1">
      <c r="A631" s="27" t="s">
        <v>3074</v>
      </c>
      <c r="B631" s="23">
        <v>135.0</v>
      </c>
      <c r="C631" s="24">
        <v>135.0</v>
      </c>
      <c r="D631" s="25">
        <v>0.0</v>
      </c>
      <c r="E631" s="33"/>
    </row>
    <row r="632" ht="15.75" hidden="1" customHeight="1">
      <c r="A632" s="27" t="s">
        <v>3075</v>
      </c>
      <c r="B632" s="23">
        <v>115.0</v>
      </c>
      <c r="C632" s="24">
        <v>115.0</v>
      </c>
      <c r="D632" s="25">
        <v>0.0</v>
      </c>
      <c r="E632" s="33"/>
    </row>
    <row r="633" ht="15.75" hidden="1" customHeight="1">
      <c r="A633" s="27" t="s">
        <v>3077</v>
      </c>
      <c r="B633" s="23">
        <v>0.0</v>
      </c>
      <c r="C633" s="24"/>
      <c r="D633" s="25">
        <v>0.0</v>
      </c>
      <c r="E633" s="26"/>
    </row>
    <row r="634" ht="15.75" hidden="1" customHeight="1">
      <c r="A634" s="27" t="s">
        <v>3078</v>
      </c>
      <c r="B634" s="23">
        <v>880.0</v>
      </c>
      <c r="C634" s="24">
        <v>880.0</v>
      </c>
      <c r="D634" s="25">
        <v>0.0</v>
      </c>
      <c r="E634" s="33"/>
    </row>
    <row r="635" ht="15.75" hidden="1" customHeight="1">
      <c r="A635" s="28" t="s">
        <v>3079</v>
      </c>
      <c r="B635" s="23">
        <v>31364.0</v>
      </c>
      <c r="C635" s="23">
        <v>0.0</v>
      </c>
      <c r="D635" s="25">
        <v>-31364.0</v>
      </c>
      <c r="E635" s="33"/>
    </row>
    <row r="636" ht="15.75" hidden="1" customHeight="1">
      <c r="A636" s="28" t="s">
        <v>3080</v>
      </c>
      <c r="B636" s="23">
        <v>5618.0</v>
      </c>
      <c r="C636" s="7">
        <v>0.0</v>
      </c>
      <c r="D636" s="25">
        <v>-5618.0</v>
      </c>
      <c r="E636" s="33"/>
    </row>
    <row r="637" ht="15.75" hidden="1" customHeight="1">
      <c r="A637" s="28" t="s">
        <v>3081</v>
      </c>
      <c r="B637" s="23">
        <v>24976.0</v>
      </c>
      <c r="C637" s="7">
        <v>0.0</v>
      </c>
      <c r="D637" s="25">
        <v>-24976.0</v>
      </c>
      <c r="E637" s="33"/>
    </row>
    <row r="638" ht="15.75" hidden="1" customHeight="1">
      <c r="A638" s="28" t="s">
        <v>3082</v>
      </c>
      <c r="B638" s="23">
        <v>14773.0</v>
      </c>
      <c r="C638" s="7">
        <v>0.0</v>
      </c>
      <c r="D638" s="25">
        <v>-14773.0</v>
      </c>
      <c r="E638" s="33"/>
    </row>
    <row r="639" ht="15.75" hidden="1" customHeight="1">
      <c r="A639" s="28" t="s">
        <v>3084</v>
      </c>
      <c r="B639" s="23">
        <v>4659.0</v>
      </c>
      <c r="C639" s="7">
        <v>0.0</v>
      </c>
      <c r="D639" s="25">
        <v>-4659.0</v>
      </c>
      <c r="E639" s="33"/>
    </row>
    <row r="640" ht="15.75" hidden="1" customHeight="1">
      <c r="A640" s="28" t="s">
        <v>3085</v>
      </c>
      <c r="B640" s="23">
        <v>5845.0</v>
      </c>
      <c r="C640" s="7">
        <v>0.0</v>
      </c>
      <c r="D640" s="25">
        <v>-5845.0</v>
      </c>
      <c r="E640" s="33"/>
    </row>
    <row r="641" ht="15.75" hidden="1" customHeight="1">
      <c r="A641" s="29" t="s">
        <v>3086</v>
      </c>
      <c r="B641" s="23">
        <v>100371.0</v>
      </c>
      <c r="C641" s="7">
        <v>0.0</v>
      </c>
      <c r="D641" s="25">
        <v>-100371.0</v>
      </c>
      <c r="E641" s="33"/>
    </row>
    <row r="642" ht="15.75" hidden="1" customHeight="1">
      <c r="A642" s="30" t="s">
        <v>3087</v>
      </c>
      <c r="B642" s="34">
        <v>0.0</v>
      </c>
      <c r="C642" s="35">
        <v>18983.0</v>
      </c>
      <c r="D642" s="49">
        <v>18983.0</v>
      </c>
      <c r="E642" s="37"/>
    </row>
    <row r="643" ht="15.75" hidden="1" customHeight="1"/>
    <row r="644" ht="15.75" hidden="1" customHeight="1"/>
    <row r="645" ht="15.75" hidden="1" customHeight="1">
      <c r="A645" s="3" t="s">
        <v>3892</v>
      </c>
      <c r="B645" s="4"/>
      <c r="C645" s="4"/>
      <c r="D645" s="4"/>
      <c r="E645" s="5"/>
    </row>
    <row r="646" ht="15.75" hidden="1" customHeight="1">
      <c r="A646" s="8"/>
      <c r="B646" s="9"/>
      <c r="C646" s="9"/>
      <c r="D646" s="9"/>
      <c r="E646" s="10"/>
    </row>
    <row r="647" ht="15.75" hidden="1" customHeight="1">
      <c r="A647" s="3" t="s">
        <v>3061</v>
      </c>
      <c r="B647" s="4"/>
      <c r="C647" s="4"/>
      <c r="D647" s="4"/>
      <c r="E647" s="5"/>
    </row>
    <row r="648" ht="15.75" hidden="1" customHeight="1">
      <c r="A648" s="8"/>
      <c r="B648" s="9"/>
      <c r="C648" s="9"/>
      <c r="D648" s="9"/>
      <c r="E648" s="10"/>
    </row>
    <row r="649" ht="15.75" hidden="1" customHeight="1">
      <c r="A649" s="11">
        <v>45656.0</v>
      </c>
      <c r="B649" s="4"/>
      <c r="C649" s="12" t="s">
        <v>3062</v>
      </c>
      <c r="D649" s="13">
        <v>45657.0</v>
      </c>
      <c r="E649" s="5"/>
    </row>
    <row r="650" ht="15.75" hidden="1" customHeight="1">
      <c r="A650" s="8"/>
      <c r="B650" s="9"/>
      <c r="C650" s="14"/>
      <c r="D650" s="9"/>
      <c r="E650" s="10"/>
    </row>
    <row r="651" ht="15.75" hidden="1" customHeight="1">
      <c r="A651" s="44" t="s">
        <v>3898</v>
      </c>
      <c r="B651" s="5"/>
      <c r="C651" s="14"/>
      <c r="D651" s="45" t="s">
        <v>3900</v>
      </c>
      <c r="E651" s="5"/>
    </row>
    <row r="652" ht="15.75" hidden="1" customHeight="1">
      <c r="A652" s="8"/>
      <c r="B652" s="10"/>
      <c r="C652" s="14"/>
      <c r="D652" s="9"/>
      <c r="E652" s="10"/>
    </row>
    <row r="653" ht="15.75" hidden="1" customHeight="1">
      <c r="A653" s="17" t="s">
        <v>3063</v>
      </c>
      <c r="B653" s="4"/>
      <c r="C653" s="4"/>
      <c r="D653" s="4"/>
      <c r="E653" s="5"/>
    </row>
    <row r="654" ht="15.75" hidden="1" customHeight="1">
      <c r="A654" s="18" t="s">
        <v>3064</v>
      </c>
      <c r="B654" s="19" t="s">
        <v>3065</v>
      </c>
      <c r="C654" s="20" t="s">
        <v>3066</v>
      </c>
      <c r="D654" s="19" t="s">
        <v>3067</v>
      </c>
      <c r="E654" s="21" t="s">
        <v>13</v>
      </c>
    </row>
    <row r="655" ht="15.75" hidden="1" customHeight="1">
      <c r="A655" s="22" t="s">
        <v>3068</v>
      </c>
      <c r="B655" s="23">
        <v>12148.0</v>
      </c>
      <c r="C655" s="24">
        <v>12150.0</v>
      </c>
      <c r="D655" s="25">
        <v>2.0</v>
      </c>
      <c r="E655" s="33"/>
    </row>
    <row r="656" ht="15.75" hidden="1" customHeight="1">
      <c r="A656" s="22" t="s">
        <v>3069</v>
      </c>
      <c r="B656" s="23">
        <v>4923.0</v>
      </c>
      <c r="C656" s="24">
        <v>4923.0</v>
      </c>
      <c r="D656" s="25">
        <v>0.0</v>
      </c>
      <c r="E656" s="33"/>
    </row>
    <row r="657" ht="15.75" hidden="1" customHeight="1">
      <c r="A657" s="22" t="s">
        <v>3070</v>
      </c>
      <c r="B657" s="23">
        <v>280.0</v>
      </c>
      <c r="C657" s="24">
        <v>280.0</v>
      </c>
      <c r="D657" s="25">
        <v>0.0</v>
      </c>
      <c r="E657" s="33"/>
    </row>
    <row r="658" ht="15.75" hidden="1" customHeight="1">
      <c r="A658" s="22" t="s">
        <v>3072</v>
      </c>
      <c r="B658" s="23">
        <v>500.0</v>
      </c>
      <c r="C658" s="24">
        <v>500.0</v>
      </c>
      <c r="D658" s="25">
        <v>0.0</v>
      </c>
      <c r="E658" s="33"/>
    </row>
    <row r="659" ht="15.75" hidden="1" customHeight="1">
      <c r="A659" s="27" t="s">
        <v>3074</v>
      </c>
      <c r="B659" s="23">
        <v>135.0</v>
      </c>
      <c r="C659" s="24">
        <v>135.0</v>
      </c>
      <c r="D659" s="25">
        <v>0.0</v>
      </c>
      <c r="E659" s="33"/>
    </row>
    <row r="660" ht="15.75" hidden="1" customHeight="1">
      <c r="A660" s="27" t="s">
        <v>3075</v>
      </c>
      <c r="B660" s="23">
        <v>115.0</v>
      </c>
      <c r="C660" s="24">
        <v>115.0</v>
      </c>
      <c r="D660" s="25">
        <v>0.0</v>
      </c>
      <c r="E660" s="33"/>
    </row>
    <row r="661" ht="15.75" hidden="1" customHeight="1">
      <c r="A661" s="27" t="s">
        <v>3077</v>
      </c>
      <c r="B661" s="23">
        <v>0.0</v>
      </c>
      <c r="C661" s="24"/>
      <c r="D661" s="25">
        <v>0.0</v>
      </c>
      <c r="E661" s="26"/>
    </row>
    <row r="662" ht="15.75" hidden="1" customHeight="1">
      <c r="A662" s="27" t="s">
        <v>3078</v>
      </c>
      <c r="B662" s="23">
        <v>880.0</v>
      </c>
      <c r="C662" s="24">
        <v>880.0</v>
      </c>
      <c r="D662" s="25">
        <v>0.0</v>
      </c>
      <c r="E662" s="33"/>
    </row>
    <row r="663" ht="15.75" hidden="1" customHeight="1">
      <c r="A663" s="28" t="s">
        <v>3079</v>
      </c>
      <c r="B663" s="23">
        <v>31364.0</v>
      </c>
      <c r="C663" s="23">
        <v>30891.0</v>
      </c>
      <c r="D663" s="25">
        <v>-473.0</v>
      </c>
      <c r="E663" s="33"/>
    </row>
    <row r="664" ht="15.75" hidden="1" customHeight="1">
      <c r="A664" s="28" t="s">
        <v>3080</v>
      </c>
      <c r="B664" s="23">
        <v>5618.0</v>
      </c>
      <c r="C664" s="7">
        <v>5618.0</v>
      </c>
      <c r="D664" s="25">
        <v>0.0</v>
      </c>
      <c r="E664" s="33"/>
    </row>
    <row r="665" ht="15.75" hidden="1" customHeight="1">
      <c r="A665" s="28" t="s">
        <v>3081</v>
      </c>
      <c r="B665" s="23">
        <v>24976.0</v>
      </c>
      <c r="C665" s="7">
        <v>24976.0</v>
      </c>
      <c r="D665" s="25">
        <v>0.0</v>
      </c>
      <c r="E665" s="33"/>
    </row>
    <row r="666" ht="15.75" hidden="1" customHeight="1">
      <c r="A666" s="28" t="s">
        <v>3082</v>
      </c>
      <c r="B666" s="23">
        <v>14773.0</v>
      </c>
      <c r="C666" s="7">
        <v>14773.0</v>
      </c>
      <c r="D666" s="25">
        <v>0.0</v>
      </c>
      <c r="E666" s="33"/>
    </row>
    <row r="667" ht="15.75" hidden="1" customHeight="1">
      <c r="A667" s="28" t="s">
        <v>3084</v>
      </c>
      <c r="B667" s="23">
        <v>4659.0</v>
      </c>
      <c r="C667" s="7">
        <v>4659.0</v>
      </c>
      <c r="D667" s="25">
        <v>0.0</v>
      </c>
      <c r="E667" s="33"/>
    </row>
    <row r="668" ht="15.75" hidden="1" customHeight="1">
      <c r="A668" s="28" t="s">
        <v>3085</v>
      </c>
      <c r="B668" s="23">
        <v>5845.0</v>
      </c>
      <c r="C668" s="7">
        <v>5845.0</v>
      </c>
      <c r="D668" s="25">
        <v>0.0</v>
      </c>
      <c r="E668" s="33"/>
    </row>
    <row r="669" ht="15.75" hidden="1" customHeight="1">
      <c r="A669" s="29" t="s">
        <v>3086</v>
      </c>
      <c r="B669" s="23">
        <v>100371.0</v>
      </c>
      <c r="C669" s="7">
        <v>99898.0</v>
      </c>
      <c r="D669" s="25">
        <v>-473.0</v>
      </c>
      <c r="E669" s="33"/>
    </row>
    <row r="670" ht="15.75" hidden="1" customHeight="1">
      <c r="A670" s="30" t="s">
        <v>3087</v>
      </c>
      <c r="B670" s="34">
        <v>0.0</v>
      </c>
      <c r="C670" s="35">
        <v>2.0</v>
      </c>
      <c r="D670" s="49">
        <v>2.0</v>
      </c>
      <c r="E670" s="37"/>
    </row>
    <row r="671" ht="15.75" hidden="1" customHeight="1"/>
    <row r="672" ht="15.75" hidden="1" customHeight="1"/>
    <row r="673" ht="15.75" hidden="1" customHeight="1">
      <c r="A673" s="3" t="s">
        <v>3892</v>
      </c>
      <c r="B673" s="4"/>
      <c r="C673" s="4"/>
      <c r="D673" s="4"/>
      <c r="E673" s="5"/>
    </row>
    <row r="674" ht="15.75" hidden="1" customHeight="1">
      <c r="A674" s="8"/>
      <c r="B674" s="9"/>
      <c r="C674" s="9"/>
      <c r="D674" s="9"/>
      <c r="E674" s="10"/>
    </row>
    <row r="675" ht="15.75" hidden="1" customHeight="1">
      <c r="A675" s="3" t="s">
        <v>3061</v>
      </c>
      <c r="B675" s="4"/>
      <c r="C675" s="4"/>
      <c r="D675" s="4"/>
      <c r="E675" s="5"/>
    </row>
    <row r="676" ht="15.75" hidden="1" customHeight="1">
      <c r="A676" s="8"/>
      <c r="B676" s="9"/>
      <c r="C676" s="9"/>
      <c r="D676" s="9"/>
      <c r="E676" s="10"/>
    </row>
    <row r="677" ht="15.75" hidden="1" customHeight="1">
      <c r="A677" s="11">
        <v>45658.0</v>
      </c>
      <c r="B677" s="4"/>
      <c r="C677" s="12" t="s">
        <v>3062</v>
      </c>
      <c r="D677" s="13">
        <v>45662.0</v>
      </c>
      <c r="E677" s="5"/>
    </row>
    <row r="678" ht="15.75" hidden="1" customHeight="1">
      <c r="A678" s="8"/>
      <c r="B678" s="9"/>
      <c r="C678" s="14"/>
      <c r="D678" s="9"/>
      <c r="E678" s="10"/>
    </row>
    <row r="679" ht="15.75" hidden="1" customHeight="1">
      <c r="A679" s="44" t="s">
        <v>3901</v>
      </c>
      <c r="B679" s="5"/>
      <c r="C679" s="14"/>
      <c r="D679" s="45" t="s">
        <v>3899</v>
      </c>
      <c r="E679" s="5"/>
    </row>
    <row r="680" ht="15.75" hidden="1" customHeight="1">
      <c r="A680" s="8"/>
      <c r="B680" s="10"/>
      <c r="C680" s="14"/>
      <c r="D680" s="9"/>
      <c r="E680" s="10"/>
    </row>
    <row r="681" ht="15.75" hidden="1" customHeight="1">
      <c r="A681" s="17" t="s">
        <v>3063</v>
      </c>
      <c r="B681" s="4"/>
      <c r="C681" s="4"/>
      <c r="D681" s="4"/>
      <c r="E681" s="5"/>
    </row>
    <row r="682" ht="15.75" hidden="1" customHeight="1">
      <c r="A682" s="18" t="s">
        <v>3064</v>
      </c>
      <c r="B682" s="19" t="s">
        <v>3065</v>
      </c>
      <c r="C682" s="20" t="s">
        <v>3066</v>
      </c>
      <c r="D682" s="19" t="s">
        <v>3067</v>
      </c>
      <c r="E682" s="21" t="s">
        <v>13</v>
      </c>
    </row>
    <row r="683" ht="15.75" hidden="1" customHeight="1">
      <c r="A683" s="22" t="s">
        <v>3068</v>
      </c>
      <c r="B683" s="23">
        <v>29053.0</v>
      </c>
      <c r="C683" s="24">
        <v>29055.0</v>
      </c>
      <c r="D683" s="25">
        <v>2.0</v>
      </c>
      <c r="E683" s="33"/>
    </row>
    <row r="684" ht="15.75" hidden="1" customHeight="1">
      <c r="A684" s="22" t="s">
        <v>3069</v>
      </c>
      <c r="B684" s="23">
        <v>15937.0</v>
      </c>
      <c r="C684" s="24">
        <v>15937.0</v>
      </c>
      <c r="D684" s="25">
        <v>0.0</v>
      </c>
      <c r="E684" s="33"/>
    </row>
    <row r="685" ht="15.75" hidden="1" customHeight="1">
      <c r="A685" s="22" t="s">
        <v>3070</v>
      </c>
      <c r="B685" s="23">
        <v>0.0</v>
      </c>
      <c r="C685" s="24"/>
      <c r="D685" s="25">
        <v>0.0</v>
      </c>
      <c r="E685" s="33"/>
    </row>
    <row r="686" ht="15.75" hidden="1" customHeight="1">
      <c r="A686" s="22" t="s">
        <v>3072</v>
      </c>
      <c r="B686" s="23">
        <v>499.0</v>
      </c>
      <c r="C686" s="24">
        <v>499.0</v>
      </c>
      <c r="D686" s="25">
        <v>0.0</v>
      </c>
      <c r="E686" s="33"/>
    </row>
    <row r="687" ht="15.75" hidden="1" customHeight="1">
      <c r="A687" s="27" t="s">
        <v>3074</v>
      </c>
      <c r="B687" s="23">
        <v>0.0</v>
      </c>
      <c r="C687" s="24"/>
      <c r="D687" s="25">
        <v>0.0</v>
      </c>
      <c r="E687" s="33"/>
    </row>
    <row r="688" ht="15.75" hidden="1" customHeight="1">
      <c r="A688" s="27" t="s">
        <v>3075</v>
      </c>
      <c r="B688" s="23">
        <v>0.0</v>
      </c>
      <c r="C688" s="24"/>
      <c r="D688" s="25">
        <v>0.0</v>
      </c>
      <c r="E688" s="33"/>
    </row>
    <row r="689" ht="15.75" hidden="1" customHeight="1">
      <c r="A689" s="27" t="s">
        <v>3077</v>
      </c>
      <c r="B689" s="23">
        <v>150.0</v>
      </c>
      <c r="C689" s="24">
        <v>150.0</v>
      </c>
      <c r="D689" s="25">
        <v>0.0</v>
      </c>
      <c r="E689" s="26"/>
    </row>
    <row r="690" ht="15.75" hidden="1" customHeight="1">
      <c r="A690" s="27" t="s">
        <v>3078</v>
      </c>
      <c r="B690" s="23">
        <v>2920.0</v>
      </c>
      <c r="C690" s="24">
        <v>2920.0</v>
      </c>
      <c r="D690" s="25">
        <v>0.0</v>
      </c>
      <c r="E690" s="33"/>
    </row>
    <row r="691" ht="15.75" hidden="1" customHeight="1">
      <c r="A691" s="28" t="s">
        <v>3079</v>
      </c>
      <c r="B691" s="23">
        <v>92542.0</v>
      </c>
      <c r="C691" s="23">
        <v>92542.0</v>
      </c>
      <c r="D691" s="25">
        <v>0.0</v>
      </c>
      <c r="E691" s="33"/>
    </row>
    <row r="692" ht="15.75" hidden="1" customHeight="1">
      <c r="A692" s="28" t="s">
        <v>3080</v>
      </c>
      <c r="B692" s="23">
        <v>20828.0</v>
      </c>
      <c r="C692" s="7">
        <v>20828.0</v>
      </c>
      <c r="D692" s="25">
        <v>0.0</v>
      </c>
      <c r="E692" s="33"/>
    </row>
    <row r="693" ht="15.75" hidden="1" customHeight="1">
      <c r="A693" s="28" t="s">
        <v>3081</v>
      </c>
      <c r="B693" s="23">
        <v>52061.0</v>
      </c>
      <c r="C693" s="7">
        <v>52061.0</v>
      </c>
      <c r="D693" s="25">
        <v>0.0</v>
      </c>
      <c r="E693" s="33"/>
    </row>
    <row r="694" ht="15.75" hidden="1" customHeight="1">
      <c r="A694" s="28" t="s">
        <v>3082</v>
      </c>
      <c r="B694" s="23">
        <v>45319.5</v>
      </c>
      <c r="C694" s="7">
        <v>45319.5</v>
      </c>
      <c r="D694" s="25">
        <v>0.0</v>
      </c>
      <c r="E694" s="33"/>
    </row>
    <row r="695" ht="15.75" hidden="1" customHeight="1">
      <c r="A695" s="28" t="s">
        <v>3084</v>
      </c>
      <c r="B695" s="23">
        <v>4572.0</v>
      </c>
      <c r="C695" s="7">
        <v>4572.0</v>
      </c>
      <c r="D695" s="25">
        <v>0.0</v>
      </c>
      <c r="E695" s="33"/>
    </row>
    <row r="696" ht="15.75" hidden="1" customHeight="1">
      <c r="A696" s="28" t="s">
        <v>3085</v>
      </c>
      <c r="B696" s="23">
        <v>9603.0</v>
      </c>
      <c r="C696" s="7">
        <v>9603.0</v>
      </c>
      <c r="D696" s="25">
        <v>0.0</v>
      </c>
      <c r="E696" s="33"/>
    </row>
    <row r="697" ht="15.75" hidden="1" customHeight="1">
      <c r="A697" s="29" t="s">
        <v>3086</v>
      </c>
      <c r="B697" s="23">
        <v>263859.5</v>
      </c>
      <c r="C697" s="7">
        <v>263859.5</v>
      </c>
      <c r="D697" s="25">
        <v>0.0</v>
      </c>
      <c r="E697" s="33"/>
    </row>
    <row r="698" ht="15.75" hidden="1" customHeight="1">
      <c r="A698" s="30" t="s">
        <v>3087</v>
      </c>
      <c r="B698" s="34">
        <v>22.0</v>
      </c>
      <c r="C698" s="35">
        <v>24.0</v>
      </c>
      <c r="D698" s="49">
        <v>2.0</v>
      </c>
      <c r="E698" s="37"/>
    </row>
    <row r="699" ht="15.75" hidden="1" customHeight="1"/>
    <row r="700" ht="15.75" hidden="1" customHeight="1"/>
    <row r="701" ht="15.75" hidden="1" customHeight="1">
      <c r="A701" s="3" t="s">
        <v>3892</v>
      </c>
      <c r="B701" s="4"/>
      <c r="C701" s="4"/>
      <c r="D701" s="4"/>
      <c r="E701" s="5"/>
    </row>
    <row r="702" ht="15.75" hidden="1" customHeight="1">
      <c r="A702" s="8"/>
      <c r="B702" s="9"/>
      <c r="C702" s="9"/>
      <c r="D702" s="9"/>
      <c r="E702" s="10"/>
    </row>
    <row r="703" ht="15.75" hidden="1" customHeight="1">
      <c r="A703" s="3" t="s">
        <v>3061</v>
      </c>
      <c r="B703" s="4"/>
      <c r="C703" s="4"/>
      <c r="D703" s="4"/>
      <c r="E703" s="5"/>
    </row>
    <row r="704" ht="15.75" hidden="1" customHeight="1">
      <c r="A704" s="8"/>
      <c r="B704" s="9"/>
      <c r="C704" s="9"/>
      <c r="D704" s="9"/>
      <c r="E704" s="10"/>
    </row>
    <row r="705" ht="15.75" hidden="1" customHeight="1">
      <c r="A705" s="11">
        <v>45663.0</v>
      </c>
      <c r="B705" s="4"/>
      <c r="C705" s="12" t="s">
        <v>3062</v>
      </c>
      <c r="D705" s="13">
        <v>45669.0</v>
      </c>
      <c r="E705" s="5"/>
    </row>
    <row r="706" ht="15.75" hidden="1" customHeight="1">
      <c r="A706" s="8"/>
      <c r="B706" s="9"/>
      <c r="C706" s="14"/>
      <c r="D706" s="9"/>
      <c r="E706" s="10"/>
    </row>
    <row r="707" ht="15.75" hidden="1" customHeight="1">
      <c r="A707" s="44" t="s">
        <v>3898</v>
      </c>
      <c r="B707" s="5"/>
      <c r="C707" s="14"/>
      <c r="D707" s="45" t="s">
        <v>3899</v>
      </c>
      <c r="E707" s="5"/>
    </row>
    <row r="708" ht="15.75" hidden="1" customHeight="1">
      <c r="A708" s="8"/>
      <c r="B708" s="10"/>
      <c r="C708" s="14"/>
      <c r="D708" s="9"/>
      <c r="E708" s="10"/>
    </row>
    <row r="709" ht="15.75" hidden="1" customHeight="1">
      <c r="A709" s="17" t="s">
        <v>3063</v>
      </c>
      <c r="B709" s="4"/>
      <c r="C709" s="4"/>
      <c r="D709" s="4"/>
      <c r="E709" s="5"/>
    </row>
    <row r="710" ht="15.75" hidden="1" customHeight="1">
      <c r="A710" s="18" t="s">
        <v>3064</v>
      </c>
      <c r="B710" s="19" t="s">
        <v>3065</v>
      </c>
      <c r="C710" s="20" t="s">
        <v>3066</v>
      </c>
      <c r="D710" s="19" t="s">
        <v>3067</v>
      </c>
      <c r="E710" s="21" t="s">
        <v>13</v>
      </c>
    </row>
    <row r="711" ht="15.75" hidden="1" customHeight="1">
      <c r="A711" s="22" t="s">
        <v>3068</v>
      </c>
      <c r="B711" s="23">
        <v>43686.0</v>
      </c>
      <c r="C711" s="24">
        <v>43686.0</v>
      </c>
      <c r="D711" s="25">
        <v>0.0</v>
      </c>
      <c r="E711" s="33"/>
    </row>
    <row r="712" ht="15.75" hidden="1" customHeight="1">
      <c r="A712" s="22" t="s">
        <v>3069</v>
      </c>
      <c r="B712" s="23">
        <v>15511.5</v>
      </c>
      <c r="C712" s="24">
        <v>15511.5</v>
      </c>
      <c r="D712" s="25">
        <v>0.0</v>
      </c>
      <c r="E712" s="33"/>
    </row>
    <row r="713" ht="15.75" hidden="1" customHeight="1">
      <c r="A713" s="22" t="s">
        <v>3070</v>
      </c>
      <c r="B713" s="23">
        <v>240.0</v>
      </c>
      <c r="C713" s="24">
        <v>240.0</v>
      </c>
      <c r="D713" s="25">
        <v>0.0</v>
      </c>
      <c r="E713" s="33"/>
    </row>
    <row r="714" ht="15.75" hidden="1" customHeight="1">
      <c r="A714" s="22" t="s">
        <v>3072</v>
      </c>
      <c r="B714" s="23">
        <v>500.0</v>
      </c>
      <c r="C714" s="24">
        <v>500.0</v>
      </c>
      <c r="D714" s="25">
        <v>0.0</v>
      </c>
      <c r="E714" s="33"/>
    </row>
    <row r="715" ht="15.75" hidden="1" customHeight="1">
      <c r="A715" s="27" t="s">
        <v>3074</v>
      </c>
      <c r="B715" s="23">
        <v>0.0</v>
      </c>
      <c r="C715" s="24"/>
      <c r="D715" s="25">
        <v>0.0</v>
      </c>
      <c r="E715" s="33"/>
    </row>
    <row r="716" ht="15.75" hidden="1" customHeight="1">
      <c r="A716" s="27" t="s">
        <v>3075</v>
      </c>
      <c r="B716" s="23">
        <v>0.0</v>
      </c>
      <c r="C716" s="24"/>
      <c r="D716" s="25">
        <v>0.0</v>
      </c>
      <c r="E716" s="33"/>
    </row>
    <row r="717" ht="15.75" hidden="1" customHeight="1">
      <c r="A717" s="27" t="s">
        <v>3077</v>
      </c>
      <c r="B717" s="23">
        <v>1000.0</v>
      </c>
      <c r="C717" s="24">
        <v>1000.0</v>
      </c>
      <c r="D717" s="25">
        <v>0.0</v>
      </c>
      <c r="E717" s="26" t="s">
        <v>7333</v>
      </c>
    </row>
    <row r="718" ht="15.75" hidden="1" customHeight="1">
      <c r="A718" s="27" t="s">
        <v>3078</v>
      </c>
      <c r="B718" s="23">
        <v>3200.0</v>
      </c>
      <c r="C718" s="24">
        <v>3200.0</v>
      </c>
      <c r="D718" s="25">
        <v>0.0</v>
      </c>
      <c r="E718" s="33"/>
    </row>
    <row r="719" ht="15.75" hidden="1" customHeight="1">
      <c r="A719" s="28" t="s">
        <v>3079</v>
      </c>
      <c r="B719" s="23">
        <v>106137.0</v>
      </c>
      <c r="C719" s="23">
        <v>106137.0</v>
      </c>
      <c r="D719" s="25">
        <v>0.0</v>
      </c>
      <c r="E719" s="33"/>
    </row>
    <row r="720" ht="15.75" hidden="1" customHeight="1">
      <c r="A720" s="28" t="s">
        <v>3080</v>
      </c>
      <c r="B720" s="23">
        <v>33201.0</v>
      </c>
      <c r="C720" s="7">
        <v>33201.0</v>
      </c>
      <c r="D720" s="25">
        <v>0.0</v>
      </c>
      <c r="E720" s="33"/>
    </row>
    <row r="721" ht="15.75" hidden="1" customHeight="1">
      <c r="A721" s="28" t="s">
        <v>3081</v>
      </c>
      <c r="B721" s="23">
        <v>62752.0</v>
      </c>
      <c r="C721" s="7">
        <v>62752.0</v>
      </c>
      <c r="D721" s="25">
        <v>0.0</v>
      </c>
      <c r="E721" s="33"/>
    </row>
    <row r="722" ht="15.75" hidden="1" customHeight="1">
      <c r="A722" s="28" t="s">
        <v>3082</v>
      </c>
      <c r="B722" s="23">
        <v>63043.5</v>
      </c>
      <c r="C722" s="7">
        <v>63043.5</v>
      </c>
      <c r="D722" s="25">
        <v>0.0</v>
      </c>
      <c r="E722" s="33"/>
    </row>
    <row r="723" ht="15.75" hidden="1" customHeight="1">
      <c r="A723" s="28" t="s">
        <v>3084</v>
      </c>
      <c r="B723" s="23">
        <v>6934.0</v>
      </c>
      <c r="C723" s="7">
        <v>6934.0</v>
      </c>
      <c r="D723" s="25">
        <v>0.0</v>
      </c>
      <c r="E723" s="33"/>
    </row>
    <row r="724" ht="15.75" hidden="1" customHeight="1">
      <c r="A724" s="28" t="s">
        <v>3085</v>
      </c>
      <c r="B724" s="23">
        <v>20419.0</v>
      </c>
      <c r="C724" s="7">
        <v>20419.0</v>
      </c>
      <c r="D724" s="25">
        <v>0.0</v>
      </c>
      <c r="E724" s="33"/>
    </row>
    <row r="725" ht="15.75" hidden="1" customHeight="1">
      <c r="A725" s="29" t="s">
        <v>3086</v>
      </c>
      <c r="B725" s="23">
        <v>336191.5</v>
      </c>
      <c r="C725" s="7">
        <v>336191.5</v>
      </c>
      <c r="D725" s="25">
        <v>0.0</v>
      </c>
      <c r="E725" s="33"/>
    </row>
    <row r="726" ht="15.75" hidden="1" customHeight="1">
      <c r="A726" s="30" t="s">
        <v>3087</v>
      </c>
      <c r="B726" s="34">
        <v>13.5</v>
      </c>
      <c r="C726" s="35">
        <v>13.5</v>
      </c>
      <c r="D726" s="49">
        <v>0.0</v>
      </c>
      <c r="E726" s="37"/>
    </row>
    <row r="727" ht="15.75" hidden="1" customHeight="1"/>
    <row r="728" ht="15.75" hidden="1" customHeight="1"/>
    <row r="729" ht="15.75" hidden="1" customHeight="1">
      <c r="A729" s="3" t="s">
        <v>3892</v>
      </c>
      <c r="B729" s="4"/>
      <c r="C729" s="4"/>
      <c r="D729" s="4"/>
      <c r="E729" s="5"/>
    </row>
    <row r="730" ht="15.75" hidden="1" customHeight="1">
      <c r="A730" s="8"/>
      <c r="B730" s="9"/>
      <c r="C730" s="9"/>
      <c r="D730" s="9"/>
      <c r="E730" s="10"/>
    </row>
    <row r="731" ht="15.75" hidden="1" customHeight="1">
      <c r="A731" s="3" t="s">
        <v>3061</v>
      </c>
      <c r="B731" s="4"/>
      <c r="C731" s="4"/>
      <c r="D731" s="4"/>
      <c r="E731" s="5"/>
    </row>
    <row r="732" ht="15.75" hidden="1" customHeight="1">
      <c r="A732" s="8"/>
      <c r="B732" s="9"/>
      <c r="C732" s="9"/>
      <c r="D732" s="9"/>
      <c r="E732" s="10"/>
    </row>
    <row r="733" ht="15.75" hidden="1" customHeight="1">
      <c r="A733" s="11">
        <v>45670.0</v>
      </c>
      <c r="B733" s="4"/>
      <c r="C733" s="12" t="s">
        <v>3062</v>
      </c>
      <c r="D733" s="13">
        <v>45676.0</v>
      </c>
      <c r="E733" s="5"/>
    </row>
    <row r="734" ht="15.75" hidden="1" customHeight="1">
      <c r="A734" s="8"/>
      <c r="B734" s="9"/>
      <c r="C734" s="14"/>
      <c r="D734" s="9"/>
      <c r="E734" s="10"/>
    </row>
    <row r="735" ht="15.75" hidden="1" customHeight="1">
      <c r="A735" s="44" t="s">
        <v>3898</v>
      </c>
      <c r="B735" s="5"/>
      <c r="C735" s="14"/>
      <c r="D735" s="45" t="s">
        <v>3899</v>
      </c>
      <c r="E735" s="5"/>
    </row>
    <row r="736" ht="15.75" hidden="1" customHeight="1">
      <c r="A736" s="8"/>
      <c r="B736" s="10"/>
      <c r="C736" s="14"/>
      <c r="D736" s="9"/>
      <c r="E736" s="10"/>
    </row>
    <row r="737" ht="15.75" hidden="1" customHeight="1">
      <c r="A737" s="17" t="s">
        <v>3063</v>
      </c>
      <c r="B737" s="4"/>
      <c r="C737" s="4"/>
      <c r="D737" s="4"/>
      <c r="E737" s="5"/>
    </row>
    <row r="738" ht="15.75" hidden="1" customHeight="1">
      <c r="A738" s="18" t="s">
        <v>3064</v>
      </c>
      <c r="B738" s="19" t="s">
        <v>3065</v>
      </c>
      <c r="C738" s="20" t="s">
        <v>3066</v>
      </c>
      <c r="D738" s="19" t="s">
        <v>3067</v>
      </c>
      <c r="E738" s="21" t="s">
        <v>13</v>
      </c>
    </row>
    <row r="739" ht="15.75" hidden="1" customHeight="1">
      <c r="A739" s="22" t="s">
        <v>3068</v>
      </c>
      <c r="B739" s="23">
        <v>34499.0</v>
      </c>
      <c r="C739" s="24">
        <v>34500.0</v>
      </c>
      <c r="D739" s="25">
        <v>1.0</v>
      </c>
      <c r="E739" s="33"/>
    </row>
    <row r="740" ht="15.75" hidden="1" customHeight="1">
      <c r="A740" s="22" t="s">
        <v>3069</v>
      </c>
      <c r="B740" s="23">
        <v>23376.0</v>
      </c>
      <c r="C740" s="24">
        <v>23376.0</v>
      </c>
      <c r="D740" s="25">
        <v>0.0</v>
      </c>
      <c r="E740" s="33"/>
    </row>
    <row r="741" ht="15.75" hidden="1" customHeight="1">
      <c r="A741" s="22" t="s">
        <v>3070</v>
      </c>
      <c r="B741" s="23">
        <v>300.0</v>
      </c>
      <c r="C741" s="24">
        <v>300.0</v>
      </c>
      <c r="D741" s="25">
        <v>0.0</v>
      </c>
      <c r="E741" s="33"/>
    </row>
    <row r="742" ht="15.75" hidden="1" customHeight="1">
      <c r="A742" s="22" t="s">
        <v>3072</v>
      </c>
      <c r="B742" s="23">
        <v>500.0</v>
      </c>
      <c r="C742" s="24">
        <v>500.0</v>
      </c>
      <c r="D742" s="25">
        <v>0.0</v>
      </c>
      <c r="E742" s="33"/>
    </row>
    <row r="743" ht="15.75" hidden="1" customHeight="1">
      <c r="A743" s="27" t="s">
        <v>3074</v>
      </c>
      <c r="B743" s="23">
        <v>219.0</v>
      </c>
      <c r="C743" s="24">
        <v>209.0</v>
      </c>
      <c r="D743" s="25">
        <v>-10.0</v>
      </c>
      <c r="E743" s="26" t="s">
        <v>7334</v>
      </c>
    </row>
    <row r="744" ht="15.75" hidden="1" customHeight="1">
      <c r="A744" s="27" t="s">
        <v>3075</v>
      </c>
      <c r="B744" s="23">
        <v>0.0</v>
      </c>
      <c r="C744" s="24"/>
      <c r="D744" s="25">
        <v>0.0</v>
      </c>
      <c r="E744" s="33"/>
    </row>
    <row r="745" ht="15.75" hidden="1" customHeight="1">
      <c r="A745" s="27" t="s">
        <v>3077</v>
      </c>
      <c r="B745" s="23">
        <v>190.0</v>
      </c>
      <c r="C745" s="24">
        <v>110.0</v>
      </c>
      <c r="D745" s="25">
        <v>-80.0</v>
      </c>
      <c r="E745" s="26" t="s">
        <v>7335</v>
      </c>
    </row>
    <row r="746" ht="15.75" hidden="1" customHeight="1">
      <c r="A746" s="27" t="s">
        <v>3078</v>
      </c>
      <c r="B746" s="23">
        <v>3560.0</v>
      </c>
      <c r="C746" s="24">
        <v>3640.0</v>
      </c>
      <c r="D746" s="25">
        <v>80.0</v>
      </c>
      <c r="E746" s="33"/>
    </row>
    <row r="747" ht="15.75" hidden="1" customHeight="1">
      <c r="A747" s="28" t="s">
        <v>3079</v>
      </c>
      <c r="B747" s="23">
        <v>98514.0</v>
      </c>
      <c r="C747" s="23">
        <v>98514.0</v>
      </c>
      <c r="D747" s="25">
        <v>0.0</v>
      </c>
      <c r="E747" s="33"/>
    </row>
    <row r="748" ht="15.75" hidden="1" customHeight="1">
      <c r="A748" s="28" t="s">
        <v>3080</v>
      </c>
      <c r="B748" s="23">
        <v>28744.0</v>
      </c>
      <c r="C748" s="7">
        <v>28744.0</v>
      </c>
      <c r="D748" s="25">
        <v>0.0</v>
      </c>
      <c r="E748" s="33"/>
    </row>
    <row r="749" ht="15.75" hidden="1" customHeight="1">
      <c r="A749" s="28" t="s">
        <v>3081</v>
      </c>
      <c r="B749" s="23">
        <v>73877.0</v>
      </c>
      <c r="C749" s="7">
        <v>73877.0</v>
      </c>
      <c r="D749" s="25">
        <v>0.0</v>
      </c>
      <c r="E749" s="33"/>
    </row>
    <row r="750" ht="15.75" hidden="1" customHeight="1">
      <c r="A750" s="28" t="s">
        <v>3082</v>
      </c>
      <c r="B750" s="23">
        <v>53288.0</v>
      </c>
      <c r="C750" s="7">
        <v>53288.0</v>
      </c>
      <c r="D750" s="25">
        <v>0.0</v>
      </c>
      <c r="E750" s="33"/>
    </row>
    <row r="751" ht="15.75" hidden="1" customHeight="1">
      <c r="A751" s="28" t="s">
        <v>3084</v>
      </c>
      <c r="B751" s="23">
        <v>6322.0</v>
      </c>
      <c r="C751" s="7">
        <v>6322.0</v>
      </c>
      <c r="D751" s="25">
        <v>0.0</v>
      </c>
      <c r="E751" s="33"/>
    </row>
    <row r="752" ht="15.75" hidden="1" customHeight="1">
      <c r="A752" s="28" t="s">
        <v>3085</v>
      </c>
      <c r="B752" s="23">
        <v>11480.0</v>
      </c>
      <c r="C752" s="7">
        <v>11480.0</v>
      </c>
      <c r="D752" s="25">
        <v>0.0</v>
      </c>
      <c r="E752" s="33"/>
    </row>
    <row r="753" ht="15.75" hidden="1" customHeight="1">
      <c r="A753" s="29" t="s">
        <v>3086</v>
      </c>
      <c r="B753" s="23">
        <v>323367.5</v>
      </c>
      <c r="C753" s="7">
        <v>323367.5</v>
      </c>
      <c r="D753" s="25">
        <v>0.0</v>
      </c>
      <c r="E753" s="33"/>
    </row>
    <row r="754" ht="15.75" hidden="1" customHeight="1">
      <c r="A754" s="30" t="s">
        <v>3087</v>
      </c>
      <c r="B754" s="34">
        <v>21.5</v>
      </c>
      <c r="C754" s="35">
        <v>12.5</v>
      </c>
      <c r="D754" s="49">
        <v>-9.0</v>
      </c>
      <c r="E754" s="37"/>
    </row>
    <row r="755" ht="15.75" hidden="1" customHeight="1"/>
    <row r="756" ht="15.75" hidden="1" customHeight="1"/>
    <row r="757" ht="15.75" hidden="1" customHeight="1">
      <c r="A757" s="3" t="s">
        <v>3892</v>
      </c>
      <c r="B757" s="4"/>
      <c r="C757" s="4"/>
      <c r="D757" s="4"/>
      <c r="E757" s="5"/>
    </row>
    <row r="758" ht="15.75" hidden="1" customHeight="1">
      <c r="A758" s="8"/>
      <c r="B758" s="9"/>
      <c r="C758" s="9"/>
      <c r="D758" s="9"/>
      <c r="E758" s="10"/>
    </row>
    <row r="759" ht="15.75" hidden="1" customHeight="1">
      <c r="A759" s="3" t="s">
        <v>3061</v>
      </c>
      <c r="B759" s="4"/>
      <c r="C759" s="4"/>
      <c r="D759" s="4"/>
      <c r="E759" s="5"/>
    </row>
    <row r="760" ht="15.75" hidden="1" customHeight="1">
      <c r="A760" s="8"/>
      <c r="B760" s="9"/>
      <c r="C760" s="9"/>
      <c r="D760" s="9"/>
      <c r="E760" s="10"/>
    </row>
    <row r="761" ht="15.75" hidden="1" customHeight="1">
      <c r="A761" s="11">
        <v>45677.0</v>
      </c>
      <c r="B761" s="4"/>
      <c r="C761" s="12" t="s">
        <v>3062</v>
      </c>
      <c r="D761" s="13">
        <v>45683.0</v>
      </c>
      <c r="E761" s="5"/>
    </row>
    <row r="762" ht="15.75" hidden="1" customHeight="1">
      <c r="A762" s="8"/>
      <c r="B762" s="9"/>
      <c r="C762" s="14"/>
      <c r="D762" s="9"/>
      <c r="E762" s="10"/>
    </row>
    <row r="763" ht="15.75" hidden="1" customHeight="1">
      <c r="A763" s="44" t="s">
        <v>3898</v>
      </c>
      <c r="B763" s="5"/>
      <c r="C763" s="14"/>
      <c r="D763" s="45" t="s">
        <v>3899</v>
      </c>
      <c r="E763" s="5"/>
    </row>
    <row r="764" ht="15.75" hidden="1" customHeight="1">
      <c r="A764" s="8"/>
      <c r="B764" s="10"/>
      <c r="C764" s="14"/>
      <c r="D764" s="9"/>
      <c r="E764" s="10"/>
    </row>
    <row r="765" ht="15.75" hidden="1" customHeight="1">
      <c r="A765" s="17" t="s">
        <v>3063</v>
      </c>
      <c r="B765" s="4"/>
      <c r="C765" s="4"/>
      <c r="D765" s="4"/>
      <c r="E765" s="5"/>
    </row>
    <row r="766" ht="15.75" hidden="1" customHeight="1">
      <c r="A766" s="18" t="s">
        <v>3064</v>
      </c>
      <c r="B766" s="19" t="s">
        <v>3065</v>
      </c>
      <c r="C766" s="20" t="s">
        <v>3066</v>
      </c>
      <c r="D766" s="19" t="s">
        <v>3067</v>
      </c>
      <c r="E766" s="21" t="s">
        <v>13</v>
      </c>
    </row>
    <row r="767" ht="15.75" hidden="1" customHeight="1">
      <c r="A767" s="22" t="s">
        <v>3068</v>
      </c>
      <c r="B767" s="23">
        <v>29859.0</v>
      </c>
      <c r="C767" s="24">
        <v>29860.0</v>
      </c>
      <c r="D767" s="25">
        <v>1.0</v>
      </c>
      <c r="E767" s="33"/>
    </row>
    <row r="768" ht="15.75" hidden="1" customHeight="1">
      <c r="A768" s="22" t="s">
        <v>3069</v>
      </c>
      <c r="B768" s="23">
        <v>23008.0</v>
      </c>
      <c r="C768" s="24">
        <v>23008.0</v>
      </c>
      <c r="D768" s="25">
        <v>0.0</v>
      </c>
      <c r="E768" s="33"/>
    </row>
    <row r="769" ht="15.75" hidden="1" customHeight="1">
      <c r="A769" s="22" t="s">
        <v>3070</v>
      </c>
      <c r="B769" s="23">
        <v>0.0</v>
      </c>
      <c r="C769" s="24"/>
      <c r="D769" s="25">
        <v>0.0</v>
      </c>
      <c r="E769" s="33"/>
    </row>
    <row r="770" ht="15.75" hidden="1" customHeight="1">
      <c r="A770" s="22" t="s">
        <v>3072</v>
      </c>
      <c r="B770" s="23">
        <v>1000.0</v>
      </c>
      <c r="C770" s="24">
        <v>1000.0</v>
      </c>
      <c r="D770" s="25">
        <v>0.0</v>
      </c>
      <c r="E770" s="33"/>
    </row>
    <row r="771" ht="15.75" hidden="1" customHeight="1">
      <c r="A771" s="27" t="s">
        <v>3074</v>
      </c>
      <c r="B771" s="23">
        <v>0.0</v>
      </c>
      <c r="C771" s="24"/>
      <c r="D771" s="25">
        <v>0.0</v>
      </c>
      <c r="E771" s="26"/>
    </row>
    <row r="772" ht="15.75" hidden="1" customHeight="1">
      <c r="A772" s="27" t="s">
        <v>3075</v>
      </c>
      <c r="B772" s="23">
        <v>0.0</v>
      </c>
      <c r="C772" s="24"/>
      <c r="D772" s="25">
        <v>0.0</v>
      </c>
      <c r="E772" s="33"/>
    </row>
    <row r="773" ht="15.75" hidden="1" customHeight="1">
      <c r="A773" s="27" t="s">
        <v>3077</v>
      </c>
      <c r="B773" s="23">
        <v>185.0</v>
      </c>
      <c r="C773" s="24">
        <v>105.0</v>
      </c>
      <c r="D773" s="25">
        <v>-80.0</v>
      </c>
      <c r="E773" s="26" t="s">
        <v>7336</v>
      </c>
    </row>
    <row r="774" ht="15.75" hidden="1" customHeight="1">
      <c r="A774" s="27" t="s">
        <v>3078</v>
      </c>
      <c r="B774" s="23">
        <v>3160.0</v>
      </c>
      <c r="C774" s="24">
        <v>3240.0</v>
      </c>
      <c r="D774" s="25">
        <v>80.0</v>
      </c>
      <c r="E774" s="33"/>
    </row>
    <row r="775" ht="15.75" hidden="1" customHeight="1">
      <c r="A775" s="28" t="s">
        <v>3079</v>
      </c>
      <c r="B775" s="23">
        <v>89046.0</v>
      </c>
      <c r="C775" s="23">
        <v>89046.0</v>
      </c>
      <c r="D775" s="25">
        <v>0.0</v>
      </c>
      <c r="E775" s="33"/>
    </row>
    <row r="776" ht="15.75" hidden="1" customHeight="1">
      <c r="A776" s="28" t="s">
        <v>3080</v>
      </c>
      <c r="B776" s="23">
        <v>22499.0</v>
      </c>
      <c r="C776" s="7">
        <v>22499.0</v>
      </c>
      <c r="D776" s="25">
        <v>0.0</v>
      </c>
      <c r="E776" s="33"/>
    </row>
    <row r="777" ht="15.75" hidden="1" customHeight="1">
      <c r="A777" s="28" t="s">
        <v>3081</v>
      </c>
      <c r="B777" s="23">
        <v>76239.0</v>
      </c>
      <c r="C777" s="7">
        <v>76239.0</v>
      </c>
      <c r="D777" s="25">
        <v>0.0</v>
      </c>
      <c r="E777" s="33"/>
    </row>
    <row r="778" ht="15.75" hidden="1" customHeight="1">
      <c r="A778" s="28" t="s">
        <v>3082</v>
      </c>
      <c r="B778" s="23">
        <v>60242.5</v>
      </c>
      <c r="C778" s="7">
        <v>60242.5</v>
      </c>
      <c r="D778" s="25">
        <v>0.0</v>
      </c>
      <c r="E778" s="33"/>
    </row>
    <row r="779" ht="15.75" hidden="1" customHeight="1">
      <c r="A779" s="28" t="s">
        <v>3084</v>
      </c>
      <c r="B779" s="23">
        <v>5336.0</v>
      </c>
      <c r="C779" s="7">
        <v>5336.0</v>
      </c>
      <c r="D779" s="25">
        <v>0.0</v>
      </c>
      <c r="E779" s="33"/>
    </row>
    <row r="780" ht="15.75" hidden="1" customHeight="1">
      <c r="A780" s="28" t="s">
        <v>3085</v>
      </c>
      <c r="B780" s="23">
        <v>10002.0</v>
      </c>
      <c r="C780" s="7">
        <v>10002.0</v>
      </c>
      <c r="D780" s="25">
        <v>0.0</v>
      </c>
      <c r="E780" s="33"/>
    </row>
    <row r="781" ht="15.75" hidden="1" customHeight="1">
      <c r="A781" s="29" t="s">
        <v>3086</v>
      </c>
      <c r="B781" s="23">
        <v>310556.0</v>
      </c>
      <c r="C781" s="7">
        <v>310556.0</v>
      </c>
      <c r="D781" s="25">
        <v>0.0</v>
      </c>
      <c r="E781" s="33"/>
    </row>
    <row r="782" ht="15.75" hidden="1" customHeight="1">
      <c r="A782" s="30" t="s">
        <v>3087</v>
      </c>
      <c r="B782" s="34">
        <v>18.5</v>
      </c>
      <c r="C782" s="35">
        <v>19.5</v>
      </c>
      <c r="D782" s="49">
        <v>1.0</v>
      </c>
      <c r="E782" s="37"/>
    </row>
    <row r="783" ht="15.75" hidden="1" customHeight="1"/>
    <row r="784" ht="15.75" hidden="1" customHeight="1"/>
    <row r="785" ht="15.75" hidden="1" customHeight="1">
      <c r="A785" s="3" t="s">
        <v>3892</v>
      </c>
      <c r="B785" s="4"/>
      <c r="C785" s="4"/>
      <c r="D785" s="4"/>
      <c r="E785" s="5"/>
    </row>
    <row r="786" ht="15.75" hidden="1" customHeight="1">
      <c r="A786" s="8"/>
      <c r="B786" s="9"/>
      <c r="C786" s="9"/>
      <c r="D786" s="9"/>
      <c r="E786" s="10"/>
    </row>
    <row r="787" ht="15.75" hidden="1" customHeight="1">
      <c r="A787" s="3" t="s">
        <v>3061</v>
      </c>
      <c r="B787" s="4"/>
      <c r="C787" s="4"/>
      <c r="D787" s="4"/>
      <c r="E787" s="5"/>
    </row>
    <row r="788" ht="15.75" hidden="1" customHeight="1">
      <c r="A788" s="8"/>
      <c r="B788" s="9"/>
      <c r="C788" s="9"/>
      <c r="D788" s="9"/>
      <c r="E788" s="10"/>
    </row>
    <row r="789" ht="15.75" hidden="1" customHeight="1">
      <c r="A789" s="11">
        <v>45684.0</v>
      </c>
      <c r="B789" s="4"/>
      <c r="C789" s="12" t="s">
        <v>3062</v>
      </c>
      <c r="D789" s="13">
        <v>45688.0</v>
      </c>
      <c r="E789" s="5"/>
    </row>
    <row r="790" ht="15.75" hidden="1" customHeight="1">
      <c r="A790" s="8"/>
      <c r="B790" s="9"/>
      <c r="C790" s="14"/>
      <c r="D790" s="9"/>
      <c r="E790" s="10"/>
    </row>
    <row r="791" ht="15.75" hidden="1" customHeight="1">
      <c r="A791" s="44" t="s">
        <v>3898</v>
      </c>
      <c r="B791" s="5"/>
      <c r="C791" s="14"/>
      <c r="D791" s="45" t="s">
        <v>3905</v>
      </c>
      <c r="E791" s="5"/>
    </row>
    <row r="792" ht="15.75" hidden="1" customHeight="1">
      <c r="A792" s="8"/>
      <c r="B792" s="10"/>
      <c r="C792" s="14"/>
      <c r="D792" s="9"/>
      <c r="E792" s="10"/>
    </row>
    <row r="793" ht="15.75" hidden="1" customHeight="1">
      <c r="A793" s="17" t="s">
        <v>3063</v>
      </c>
      <c r="B793" s="4"/>
      <c r="C793" s="4"/>
      <c r="D793" s="4"/>
      <c r="E793" s="5"/>
    </row>
    <row r="794" ht="15.75" hidden="1" customHeight="1">
      <c r="A794" s="18" t="s">
        <v>3064</v>
      </c>
      <c r="B794" s="19" t="s">
        <v>3065</v>
      </c>
      <c r="C794" s="20" t="s">
        <v>3066</v>
      </c>
      <c r="D794" s="19" t="s">
        <v>3067</v>
      </c>
      <c r="E794" s="21" t="s">
        <v>13</v>
      </c>
    </row>
    <row r="795" ht="15.75" hidden="1" customHeight="1">
      <c r="A795" s="22" t="s">
        <v>3068</v>
      </c>
      <c r="B795" s="23">
        <v>23519.0</v>
      </c>
      <c r="C795" s="24">
        <v>23519.0</v>
      </c>
      <c r="D795" s="25">
        <v>0.0</v>
      </c>
      <c r="E795" s="33"/>
    </row>
    <row r="796" ht="15.75" hidden="1" customHeight="1">
      <c r="A796" s="22" t="s">
        <v>3069</v>
      </c>
      <c r="B796" s="23">
        <v>12180.0</v>
      </c>
      <c r="C796" s="24">
        <v>12180.0</v>
      </c>
      <c r="D796" s="25">
        <v>0.0</v>
      </c>
      <c r="E796" s="33"/>
    </row>
    <row r="797" ht="15.75" hidden="1" customHeight="1">
      <c r="A797" s="22" t="s">
        <v>3070</v>
      </c>
      <c r="B797" s="23">
        <v>840.0</v>
      </c>
      <c r="C797" s="24">
        <v>840.0</v>
      </c>
      <c r="D797" s="25">
        <v>0.0</v>
      </c>
      <c r="E797" s="33"/>
    </row>
    <row r="798" ht="15.75" hidden="1" customHeight="1">
      <c r="A798" s="22" t="s">
        <v>3072</v>
      </c>
      <c r="B798" s="23">
        <v>0.0</v>
      </c>
      <c r="C798" s="24"/>
      <c r="D798" s="25">
        <v>0.0</v>
      </c>
      <c r="E798" s="33"/>
    </row>
    <row r="799" ht="15.75" hidden="1" customHeight="1">
      <c r="A799" s="27" t="s">
        <v>3074</v>
      </c>
      <c r="B799" s="23">
        <v>0.0</v>
      </c>
      <c r="C799" s="24"/>
      <c r="D799" s="25">
        <v>0.0</v>
      </c>
      <c r="E799" s="26"/>
    </row>
    <row r="800" ht="15.75" hidden="1" customHeight="1">
      <c r="A800" s="27" t="s">
        <v>3075</v>
      </c>
      <c r="B800" s="23">
        <v>0.0</v>
      </c>
      <c r="C800" s="24"/>
      <c r="D800" s="25">
        <v>0.0</v>
      </c>
      <c r="E800" s="33"/>
    </row>
    <row r="801" ht="15.75" hidden="1" customHeight="1">
      <c r="A801" s="27" t="s">
        <v>3077</v>
      </c>
      <c r="B801" s="23">
        <v>45.0</v>
      </c>
      <c r="C801" s="24">
        <v>45.0</v>
      </c>
      <c r="D801" s="25">
        <v>0.0</v>
      </c>
      <c r="E801" s="26"/>
    </row>
    <row r="802" ht="15.75" hidden="1" customHeight="1">
      <c r="A802" s="27" t="s">
        <v>3078</v>
      </c>
      <c r="B802" s="23">
        <v>2200.0</v>
      </c>
      <c r="C802" s="24">
        <v>2200.0</v>
      </c>
      <c r="D802" s="25">
        <v>0.0</v>
      </c>
      <c r="E802" s="33"/>
    </row>
    <row r="803" ht="15.75" hidden="1" customHeight="1">
      <c r="A803" s="28" t="s">
        <v>3079</v>
      </c>
      <c r="B803" s="23">
        <v>66187.0</v>
      </c>
      <c r="C803" s="23">
        <v>66187.0</v>
      </c>
      <c r="D803" s="25">
        <v>0.0</v>
      </c>
      <c r="E803" s="33"/>
    </row>
    <row r="804" ht="15.75" hidden="1" customHeight="1">
      <c r="A804" s="28" t="s">
        <v>3080</v>
      </c>
      <c r="B804" s="23">
        <v>17229.0</v>
      </c>
      <c r="C804" s="7">
        <v>17229.0</v>
      </c>
      <c r="D804" s="25">
        <v>0.0</v>
      </c>
      <c r="E804" s="33"/>
    </row>
    <row r="805" ht="15.75" hidden="1" customHeight="1">
      <c r="A805" s="28" t="s">
        <v>3081</v>
      </c>
      <c r="B805" s="23">
        <v>44820.0</v>
      </c>
      <c r="C805" s="7">
        <v>44820.0</v>
      </c>
      <c r="D805" s="25">
        <v>0.0</v>
      </c>
      <c r="E805" s="33"/>
    </row>
    <row r="806" ht="15.75" hidden="1" customHeight="1">
      <c r="A806" s="28" t="s">
        <v>3082</v>
      </c>
      <c r="B806" s="23">
        <v>42880.0</v>
      </c>
      <c r="C806" s="7">
        <v>42880.0</v>
      </c>
      <c r="D806" s="25">
        <v>0.0</v>
      </c>
      <c r="E806" s="33"/>
    </row>
    <row r="807" ht="15.75" hidden="1" customHeight="1">
      <c r="A807" s="28" t="s">
        <v>3084</v>
      </c>
      <c r="B807" s="23">
        <v>2522.0</v>
      </c>
      <c r="C807" s="7">
        <v>2522.0</v>
      </c>
      <c r="D807" s="25">
        <v>0.0</v>
      </c>
      <c r="E807" s="33"/>
    </row>
    <row r="808" ht="15.75" hidden="1" customHeight="1">
      <c r="A808" s="28" t="s">
        <v>3085</v>
      </c>
      <c r="B808" s="23">
        <v>8953.0</v>
      </c>
      <c r="C808" s="7">
        <v>8953.0</v>
      </c>
      <c r="D808" s="25">
        <v>0.0</v>
      </c>
      <c r="E808" s="33"/>
    </row>
    <row r="809" ht="15.75" hidden="1" customHeight="1">
      <c r="A809" s="29" t="s">
        <v>3086</v>
      </c>
      <c r="B809" s="23">
        <v>212421.2</v>
      </c>
      <c r="C809" s="7">
        <v>212421.2</v>
      </c>
      <c r="D809" s="25">
        <v>0.0</v>
      </c>
      <c r="E809" s="33"/>
    </row>
    <row r="810" ht="15.75" hidden="1" customHeight="1">
      <c r="A810" s="30" t="s">
        <v>3087</v>
      </c>
      <c r="B810" s="34">
        <v>0.8000000000029104</v>
      </c>
      <c r="C810" s="35">
        <v>0.7999999999883585</v>
      </c>
      <c r="D810" s="49">
        <v>-1.4551915228366852E-11</v>
      </c>
      <c r="E810" s="37"/>
    </row>
    <row r="811" ht="15.75" hidden="1" customHeight="1"/>
    <row r="812" ht="15.75" hidden="1" customHeight="1"/>
    <row r="813" ht="15.75" hidden="1" customHeight="1">
      <c r="A813" s="3" t="s">
        <v>3892</v>
      </c>
      <c r="B813" s="4"/>
      <c r="C813" s="4"/>
      <c r="D813" s="4"/>
      <c r="E813" s="5"/>
    </row>
    <row r="814" ht="15.75" hidden="1" customHeight="1">
      <c r="A814" s="8"/>
      <c r="B814" s="9"/>
      <c r="C814" s="9"/>
      <c r="D814" s="9"/>
      <c r="E814" s="10"/>
    </row>
    <row r="815" ht="15.75" hidden="1" customHeight="1">
      <c r="A815" s="3" t="s">
        <v>3061</v>
      </c>
      <c r="B815" s="4"/>
      <c r="C815" s="4"/>
      <c r="D815" s="4"/>
      <c r="E815" s="5"/>
    </row>
    <row r="816" ht="15.75" hidden="1" customHeight="1">
      <c r="A816" s="8"/>
      <c r="B816" s="9"/>
      <c r="C816" s="9"/>
      <c r="D816" s="9"/>
      <c r="E816" s="10"/>
    </row>
    <row r="817" ht="15.75" hidden="1" customHeight="1">
      <c r="A817" s="11">
        <v>45689.0</v>
      </c>
      <c r="B817" s="4"/>
      <c r="C817" s="12" t="s">
        <v>3062</v>
      </c>
      <c r="D817" s="13">
        <v>45690.0</v>
      </c>
      <c r="E817" s="5"/>
    </row>
    <row r="818" ht="15.75" hidden="1" customHeight="1">
      <c r="A818" s="8"/>
      <c r="B818" s="9"/>
      <c r="C818" s="14"/>
      <c r="D818" s="9"/>
      <c r="E818" s="10"/>
    </row>
    <row r="819" ht="15.75" hidden="1" customHeight="1">
      <c r="A819" s="44" t="s">
        <v>3907</v>
      </c>
      <c r="B819" s="5"/>
      <c r="C819" s="14"/>
      <c r="D819" s="45" t="s">
        <v>3899</v>
      </c>
      <c r="E819" s="5"/>
    </row>
    <row r="820" ht="15.75" hidden="1" customHeight="1">
      <c r="A820" s="8"/>
      <c r="B820" s="10"/>
      <c r="C820" s="14"/>
      <c r="D820" s="9"/>
      <c r="E820" s="10"/>
    </row>
    <row r="821" ht="15.75" hidden="1" customHeight="1">
      <c r="A821" s="17" t="s">
        <v>3063</v>
      </c>
      <c r="B821" s="4"/>
      <c r="C821" s="4"/>
      <c r="D821" s="4"/>
      <c r="E821" s="5"/>
    </row>
    <row r="822" ht="15.75" hidden="1" customHeight="1">
      <c r="A822" s="18" t="s">
        <v>3064</v>
      </c>
      <c r="B822" s="19" t="s">
        <v>3065</v>
      </c>
      <c r="C822" s="20" t="s">
        <v>3066</v>
      </c>
      <c r="D822" s="19" t="s">
        <v>3067</v>
      </c>
      <c r="E822" s="21" t="s">
        <v>13</v>
      </c>
    </row>
    <row r="823" ht="15.75" hidden="1" customHeight="1">
      <c r="A823" s="22" t="s">
        <v>3068</v>
      </c>
      <c r="B823" s="23">
        <v>16539.0</v>
      </c>
      <c r="C823" s="24">
        <v>16540.0</v>
      </c>
      <c r="D823" s="25">
        <v>1.0</v>
      </c>
      <c r="E823" s="33"/>
    </row>
    <row r="824" ht="15.75" hidden="1" customHeight="1">
      <c r="A824" s="22" t="s">
        <v>3069</v>
      </c>
      <c r="B824" s="23">
        <v>5029.0</v>
      </c>
      <c r="C824" s="24">
        <v>5029.0</v>
      </c>
      <c r="D824" s="25">
        <v>0.0</v>
      </c>
      <c r="E824" s="33"/>
    </row>
    <row r="825" ht="15.75" hidden="1" customHeight="1">
      <c r="A825" s="22" t="s">
        <v>3070</v>
      </c>
      <c r="B825" s="23">
        <v>0.0</v>
      </c>
      <c r="C825" s="24"/>
      <c r="D825" s="25">
        <v>0.0</v>
      </c>
      <c r="E825" s="33"/>
    </row>
    <row r="826" ht="15.75" hidden="1" customHeight="1">
      <c r="A826" s="22" t="s">
        <v>3072</v>
      </c>
      <c r="B826" s="23">
        <v>500.0</v>
      </c>
      <c r="C826" s="24">
        <v>500.0</v>
      </c>
      <c r="D826" s="25">
        <v>0.0</v>
      </c>
      <c r="E826" s="33"/>
    </row>
    <row r="827" ht="15.75" hidden="1" customHeight="1">
      <c r="A827" s="27" t="s">
        <v>3074</v>
      </c>
      <c r="B827" s="23">
        <v>0.0</v>
      </c>
      <c r="C827" s="24"/>
      <c r="D827" s="25">
        <v>0.0</v>
      </c>
      <c r="E827" s="26"/>
    </row>
    <row r="828" ht="15.75" hidden="1" customHeight="1">
      <c r="A828" s="27" t="s">
        <v>3075</v>
      </c>
      <c r="B828" s="23">
        <v>0.0</v>
      </c>
      <c r="C828" s="24"/>
      <c r="D828" s="25">
        <v>0.0</v>
      </c>
      <c r="E828" s="33"/>
    </row>
    <row r="829" ht="15.75" hidden="1" customHeight="1">
      <c r="A829" s="27" t="s">
        <v>3077</v>
      </c>
      <c r="B829" s="23">
        <v>0.0</v>
      </c>
      <c r="C829" s="24"/>
      <c r="D829" s="25">
        <v>0.0</v>
      </c>
      <c r="E829" s="26"/>
    </row>
    <row r="830" ht="15.75" hidden="1" customHeight="1">
      <c r="A830" s="27" t="s">
        <v>3078</v>
      </c>
      <c r="B830" s="23">
        <v>1080.0</v>
      </c>
      <c r="C830" s="24">
        <v>1170.0</v>
      </c>
      <c r="D830" s="25">
        <v>90.0</v>
      </c>
      <c r="E830" s="33"/>
    </row>
    <row r="831" ht="15.75" hidden="1" customHeight="1">
      <c r="A831" s="28" t="s">
        <v>3079</v>
      </c>
      <c r="B831" s="23">
        <v>34396.0</v>
      </c>
      <c r="C831" s="23">
        <v>34396.0</v>
      </c>
      <c r="D831" s="25">
        <v>0.0</v>
      </c>
      <c r="E831" s="33"/>
    </row>
    <row r="832" ht="15.75" hidden="1" customHeight="1">
      <c r="A832" s="28" t="s">
        <v>3080</v>
      </c>
      <c r="B832" s="23">
        <v>8031.0</v>
      </c>
      <c r="C832" s="7">
        <v>8031.0</v>
      </c>
      <c r="D832" s="25">
        <v>0.0</v>
      </c>
      <c r="E832" s="33"/>
    </row>
    <row r="833" ht="15.75" hidden="1" customHeight="1">
      <c r="A833" s="28" t="s">
        <v>3081</v>
      </c>
      <c r="B833" s="23">
        <v>24781.0</v>
      </c>
      <c r="C833" s="7">
        <v>24781.0</v>
      </c>
      <c r="D833" s="25">
        <v>0.0</v>
      </c>
      <c r="E833" s="33"/>
    </row>
    <row r="834" ht="15.75" hidden="1" customHeight="1">
      <c r="A834" s="28" t="s">
        <v>3082</v>
      </c>
      <c r="B834" s="23">
        <v>24369.0</v>
      </c>
      <c r="C834" s="7">
        <v>24369.0</v>
      </c>
      <c r="D834" s="25">
        <v>0.0</v>
      </c>
      <c r="E834" s="33"/>
    </row>
    <row r="835" ht="15.75" hidden="1" customHeight="1">
      <c r="A835" s="28" t="s">
        <v>3084</v>
      </c>
      <c r="B835" s="23">
        <v>1286.0</v>
      </c>
      <c r="C835" s="7">
        <v>1286.0</v>
      </c>
      <c r="D835" s="25">
        <v>0.0</v>
      </c>
      <c r="E835" s="33"/>
    </row>
    <row r="836" ht="15.75" hidden="1" customHeight="1">
      <c r="A836" s="28" t="s">
        <v>3085</v>
      </c>
      <c r="B836" s="23">
        <v>6467.0</v>
      </c>
      <c r="C836" s="7">
        <v>6467.0</v>
      </c>
      <c r="D836" s="25">
        <v>0.0</v>
      </c>
      <c r="E836" s="33"/>
    </row>
    <row r="837" ht="15.75" hidden="1" customHeight="1">
      <c r="A837" s="29" t="s">
        <v>3086</v>
      </c>
      <c r="B837" s="23">
        <v>116011.0</v>
      </c>
      <c r="C837" s="7">
        <v>116011.0</v>
      </c>
      <c r="D837" s="25">
        <v>0.0</v>
      </c>
      <c r="E837" s="33"/>
    </row>
    <row r="838" ht="15.75" hidden="1" customHeight="1">
      <c r="A838" s="30" t="s">
        <v>3087</v>
      </c>
      <c r="B838" s="34">
        <v>0.0</v>
      </c>
      <c r="C838" s="35">
        <v>91.0</v>
      </c>
      <c r="D838" s="49">
        <v>91.0</v>
      </c>
      <c r="E838" s="37"/>
    </row>
    <row r="839" ht="15.75" hidden="1" customHeight="1"/>
    <row r="840" ht="15.75" hidden="1" customHeight="1"/>
    <row r="841" ht="15.75" hidden="1" customHeight="1">
      <c r="A841" s="3" t="s">
        <v>3892</v>
      </c>
      <c r="B841" s="4"/>
      <c r="C841" s="4"/>
      <c r="D841" s="4"/>
      <c r="E841" s="5"/>
    </row>
    <row r="842" ht="15.75" hidden="1" customHeight="1">
      <c r="A842" s="8"/>
      <c r="B842" s="9"/>
      <c r="C842" s="9"/>
      <c r="D842" s="9"/>
      <c r="E842" s="10"/>
    </row>
    <row r="843" ht="15.75" hidden="1" customHeight="1">
      <c r="A843" s="3" t="s">
        <v>3061</v>
      </c>
      <c r="B843" s="4"/>
      <c r="C843" s="4"/>
      <c r="D843" s="4"/>
      <c r="E843" s="5"/>
    </row>
    <row r="844" ht="15.75" hidden="1" customHeight="1">
      <c r="A844" s="8"/>
      <c r="B844" s="9"/>
      <c r="C844" s="9"/>
      <c r="D844" s="9"/>
      <c r="E844" s="10"/>
    </row>
    <row r="845" ht="15.75" hidden="1" customHeight="1">
      <c r="A845" s="11">
        <v>45691.0</v>
      </c>
      <c r="B845" s="4"/>
      <c r="C845" s="12" t="s">
        <v>3062</v>
      </c>
      <c r="D845" s="13">
        <v>45697.0</v>
      </c>
      <c r="E845" s="5"/>
    </row>
    <row r="846" ht="15.75" hidden="1" customHeight="1">
      <c r="A846" s="8"/>
      <c r="B846" s="9"/>
      <c r="C846" s="14"/>
      <c r="D846" s="9"/>
      <c r="E846" s="10"/>
    </row>
    <row r="847" ht="15.75" hidden="1" customHeight="1">
      <c r="A847" s="44" t="s">
        <v>3898</v>
      </c>
      <c r="B847" s="5"/>
      <c r="C847" s="14"/>
      <c r="D847" s="45" t="s">
        <v>3899</v>
      </c>
      <c r="E847" s="5"/>
    </row>
    <row r="848" ht="15.75" hidden="1" customHeight="1">
      <c r="A848" s="8"/>
      <c r="B848" s="10"/>
      <c r="C848" s="14"/>
      <c r="D848" s="9"/>
      <c r="E848" s="10"/>
    </row>
    <row r="849" ht="15.75" hidden="1" customHeight="1">
      <c r="A849" s="17" t="s">
        <v>3063</v>
      </c>
      <c r="B849" s="4"/>
      <c r="C849" s="4"/>
      <c r="D849" s="4"/>
      <c r="E849" s="5"/>
    </row>
    <row r="850" ht="15.75" hidden="1" customHeight="1">
      <c r="A850" s="18" t="s">
        <v>3064</v>
      </c>
      <c r="B850" s="19" t="s">
        <v>3065</v>
      </c>
      <c r="C850" s="20" t="s">
        <v>3066</v>
      </c>
      <c r="D850" s="19" t="s">
        <v>3067</v>
      </c>
      <c r="E850" s="21" t="s">
        <v>13</v>
      </c>
    </row>
    <row r="851" ht="15.75" hidden="1" customHeight="1">
      <c r="A851" s="22" t="s">
        <v>3068</v>
      </c>
      <c r="B851" s="23">
        <v>30688.0</v>
      </c>
      <c r="C851" s="24">
        <v>30700.0</v>
      </c>
      <c r="D851" s="25">
        <v>12.0</v>
      </c>
      <c r="E851" s="33" t="s">
        <v>7337</v>
      </c>
    </row>
    <row r="852" ht="15.75" hidden="1" customHeight="1">
      <c r="A852" s="22" t="s">
        <v>3069</v>
      </c>
      <c r="B852" s="23">
        <v>23963.0</v>
      </c>
      <c r="C852" s="24">
        <v>23963.0</v>
      </c>
      <c r="D852" s="25">
        <v>0.0</v>
      </c>
      <c r="E852" s="33"/>
    </row>
    <row r="853" ht="15.75" hidden="1" customHeight="1">
      <c r="A853" s="22" t="s">
        <v>3070</v>
      </c>
      <c r="B853" s="23">
        <v>0.0</v>
      </c>
      <c r="C853" s="24"/>
      <c r="D853" s="25">
        <v>0.0</v>
      </c>
      <c r="E853" s="33"/>
    </row>
    <row r="854" ht="15.75" hidden="1" customHeight="1">
      <c r="A854" s="22" t="s">
        <v>3072</v>
      </c>
      <c r="B854" s="23">
        <v>999.0</v>
      </c>
      <c r="C854" s="24">
        <v>999.0</v>
      </c>
      <c r="D854" s="25">
        <v>0.0</v>
      </c>
      <c r="E854" s="33"/>
    </row>
    <row r="855" ht="15.75" hidden="1" customHeight="1">
      <c r="A855" s="27" t="s">
        <v>3074</v>
      </c>
      <c r="B855" s="23">
        <v>0.0</v>
      </c>
      <c r="C855" s="24"/>
      <c r="D855" s="25">
        <v>0.0</v>
      </c>
      <c r="E855" s="26"/>
    </row>
    <row r="856" ht="15.75" hidden="1" customHeight="1">
      <c r="A856" s="27" t="s">
        <v>3075</v>
      </c>
      <c r="B856" s="23">
        <v>0.0</v>
      </c>
      <c r="C856" s="24"/>
      <c r="D856" s="25">
        <v>0.0</v>
      </c>
      <c r="E856" s="33"/>
    </row>
    <row r="857" ht="15.75" hidden="1" customHeight="1">
      <c r="A857" s="27" t="s">
        <v>3077</v>
      </c>
      <c r="B857" s="23">
        <v>255.0</v>
      </c>
      <c r="C857" s="24">
        <v>135.0</v>
      </c>
      <c r="D857" s="25">
        <v>-120.0</v>
      </c>
      <c r="E857" s="26"/>
    </row>
    <row r="858" ht="15.75" hidden="1" customHeight="1">
      <c r="A858" s="27" t="s">
        <v>3078</v>
      </c>
      <c r="B858" s="23">
        <v>2600.0</v>
      </c>
      <c r="C858" s="24">
        <v>2720.0</v>
      </c>
      <c r="D858" s="25">
        <v>120.0</v>
      </c>
      <c r="E858" s="33"/>
    </row>
    <row r="859" ht="15.75" hidden="1" customHeight="1">
      <c r="A859" s="28" t="s">
        <v>3079</v>
      </c>
      <c r="B859" s="23">
        <v>101453.0</v>
      </c>
      <c r="C859" s="23">
        <v>101453.0</v>
      </c>
      <c r="D859" s="25">
        <v>0.0</v>
      </c>
      <c r="E859" s="33"/>
    </row>
    <row r="860" ht="15.75" hidden="1" customHeight="1">
      <c r="A860" s="28" t="s">
        <v>3080</v>
      </c>
      <c r="B860" s="23">
        <v>46960.799999999996</v>
      </c>
      <c r="C860" s="7">
        <v>46960.80000000008</v>
      </c>
      <c r="D860" s="25">
        <v>8.731149137020111E-11</v>
      </c>
      <c r="E860" s="33"/>
    </row>
    <row r="861" ht="15.75" hidden="1" customHeight="1">
      <c r="A861" s="28" t="s">
        <v>3081</v>
      </c>
      <c r="B861" s="23">
        <v>59294.0</v>
      </c>
      <c r="C861" s="7">
        <v>59294.0</v>
      </c>
      <c r="D861" s="25">
        <v>0.0</v>
      </c>
      <c r="E861" s="33"/>
    </row>
    <row r="862" ht="15.75" hidden="1" customHeight="1">
      <c r="A862" s="28" t="s">
        <v>3082</v>
      </c>
      <c r="B862" s="23">
        <v>66914.5</v>
      </c>
      <c r="C862" s="7">
        <v>66914.5</v>
      </c>
      <c r="D862" s="25">
        <v>0.0</v>
      </c>
      <c r="E862" s="33"/>
    </row>
    <row r="863" ht="15.75" hidden="1" customHeight="1">
      <c r="A863" s="28" t="s">
        <v>3084</v>
      </c>
      <c r="B863" s="23">
        <v>5934.0</v>
      </c>
      <c r="C863" s="7">
        <v>5934.0</v>
      </c>
      <c r="D863" s="25">
        <v>0.0</v>
      </c>
      <c r="E863" s="33"/>
    </row>
    <row r="864" ht="15.75" hidden="1" customHeight="1">
      <c r="A864" s="28" t="s">
        <v>3085</v>
      </c>
      <c r="B864" s="23">
        <v>13533.0</v>
      </c>
      <c r="C864" s="7">
        <v>13533.0</v>
      </c>
      <c r="D864" s="25">
        <v>0.0</v>
      </c>
      <c r="E864" s="33"/>
    </row>
    <row r="865" ht="15.75" hidden="1" customHeight="1">
      <c r="A865" s="29" t="s">
        <v>3086</v>
      </c>
      <c r="B865" s="23">
        <v>339057.30000000005</v>
      </c>
      <c r="C865" s="7">
        <v>339057.3000000004</v>
      </c>
      <c r="D865" s="25">
        <v>3.4924596548080444E-10</v>
      </c>
      <c r="E865" s="33"/>
    </row>
    <row r="866" ht="15.75" hidden="1" customHeight="1">
      <c r="A866" s="30" t="s">
        <v>3087</v>
      </c>
      <c r="B866" s="34">
        <v>3.9999999999417923</v>
      </c>
      <c r="C866" s="35">
        <v>15.999999999650754</v>
      </c>
      <c r="D866" s="49">
        <v>11.999999999708962</v>
      </c>
      <c r="E866" s="37"/>
    </row>
    <row r="867" ht="15.75" hidden="1" customHeight="1"/>
    <row r="868" ht="15.75" hidden="1" customHeight="1"/>
    <row r="869" ht="15.75" hidden="1" customHeight="1">
      <c r="A869" s="3" t="s">
        <v>3892</v>
      </c>
      <c r="B869" s="4"/>
      <c r="C869" s="4"/>
      <c r="D869" s="4"/>
      <c r="E869" s="5"/>
    </row>
    <row r="870" ht="15.75" hidden="1" customHeight="1">
      <c r="A870" s="8"/>
      <c r="B870" s="9"/>
      <c r="C870" s="9"/>
      <c r="D870" s="9"/>
      <c r="E870" s="10"/>
    </row>
    <row r="871" ht="15.75" hidden="1" customHeight="1">
      <c r="A871" s="3" t="s">
        <v>3061</v>
      </c>
      <c r="B871" s="4"/>
      <c r="C871" s="4"/>
      <c r="D871" s="4"/>
      <c r="E871" s="5"/>
    </row>
    <row r="872" ht="15.75" hidden="1" customHeight="1">
      <c r="A872" s="8"/>
      <c r="B872" s="9"/>
      <c r="C872" s="9"/>
      <c r="D872" s="9"/>
      <c r="E872" s="10"/>
    </row>
    <row r="873" ht="15.75" hidden="1" customHeight="1">
      <c r="A873" s="11">
        <v>45698.0</v>
      </c>
      <c r="B873" s="4"/>
      <c r="C873" s="12" t="s">
        <v>3062</v>
      </c>
      <c r="D873" s="13">
        <v>45704.0</v>
      </c>
      <c r="E873" s="5"/>
    </row>
    <row r="874" ht="15.75" hidden="1" customHeight="1">
      <c r="A874" s="8"/>
      <c r="B874" s="9"/>
      <c r="C874" s="14"/>
      <c r="D874" s="9"/>
      <c r="E874" s="10"/>
    </row>
    <row r="875" ht="15.75" hidden="1" customHeight="1">
      <c r="A875" s="44" t="s">
        <v>3898</v>
      </c>
      <c r="B875" s="5"/>
      <c r="C875" s="14"/>
      <c r="D875" s="45" t="s">
        <v>3899</v>
      </c>
      <c r="E875" s="5"/>
    </row>
    <row r="876" ht="15.75" hidden="1" customHeight="1">
      <c r="A876" s="8"/>
      <c r="B876" s="10"/>
      <c r="C876" s="14"/>
      <c r="D876" s="9"/>
      <c r="E876" s="10"/>
    </row>
    <row r="877" ht="15.75" hidden="1" customHeight="1">
      <c r="A877" s="17" t="s">
        <v>3063</v>
      </c>
      <c r="B877" s="4"/>
      <c r="C877" s="4"/>
      <c r="D877" s="4"/>
      <c r="E877" s="5"/>
    </row>
    <row r="878" ht="15.75" hidden="1" customHeight="1">
      <c r="A878" s="18" t="s">
        <v>3064</v>
      </c>
      <c r="B878" s="19" t="s">
        <v>3065</v>
      </c>
      <c r="C878" s="20" t="s">
        <v>3066</v>
      </c>
      <c r="D878" s="19" t="s">
        <v>3067</v>
      </c>
      <c r="E878" s="21" t="s">
        <v>13</v>
      </c>
    </row>
    <row r="879" ht="15.75" hidden="1" customHeight="1">
      <c r="A879" s="22" t="s">
        <v>3068</v>
      </c>
      <c r="B879" s="23">
        <v>25957.0</v>
      </c>
      <c r="C879" s="24">
        <v>25960.0</v>
      </c>
      <c r="D879" s="25">
        <v>3.0</v>
      </c>
      <c r="E879" s="26" t="s">
        <v>7338</v>
      </c>
    </row>
    <row r="880" ht="15.75" hidden="1" customHeight="1">
      <c r="A880" s="22" t="s">
        <v>3069</v>
      </c>
      <c r="B880" s="23">
        <v>22058.0</v>
      </c>
      <c r="C880" s="24">
        <v>22058.0</v>
      </c>
      <c r="D880" s="25">
        <v>0.0</v>
      </c>
      <c r="E880" s="33"/>
    </row>
    <row r="881" ht="15.75" hidden="1" customHeight="1">
      <c r="A881" s="22" t="s">
        <v>3070</v>
      </c>
      <c r="B881" s="23">
        <v>0.0</v>
      </c>
      <c r="C881" s="24"/>
      <c r="D881" s="25">
        <v>0.0</v>
      </c>
      <c r="E881" s="33"/>
    </row>
    <row r="882" ht="15.75" hidden="1" customHeight="1">
      <c r="A882" s="22" t="s">
        <v>3072</v>
      </c>
      <c r="B882" s="23">
        <v>501.0</v>
      </c>
      <c r="C882" s="24">
        <v>501.0</v>
      </c>
      <c r="D882" s="25">
        <v>0.0</v>
      </c>
      <c r="E882" s="33"/>
    </row>
    <row r="883" ht="15.75" hidden="1" customHeight="1">
      <c r="A883" s="27" t="s">
        <v>3074</v>
      </c>
      <c r="B883" s="23">
        <v>0.0</v>
      </c>
      <c r="C883" s="24"/>
      <c r="D883" s="25">
        <v>0.0</v>
      </c>
      <c r="E883" s="26"/>
    </row>
    <row r="884" ht="15.75" hidden="1" customHeight="1">
      <c r="A884" s="27" t="s">
        <v>3075</v>
      </c>
      <c r="B884" s="23">
        <v>0.0</v>
      </c>
      <c r="C884" s="24"/>
      <c r="D884" s="25">
        <v>0.0</v>
      </c>
      <c r="E884" s="33"/>
    </row>
    <row r="885" ht="15.75" hidden="1" customHeight="1">
      <c r="A885" s="27" t="s">
        <v>3077</v>
      </c>
      <c r="B885" s="23">
        <v>386.0</v>
      </c>
      <c r="C885" s="24">
        <v>386.0</v>
      </c>
      <c r="D885" s="25">
        <v>0.0</v>
      </c>
      <c r="E885" s="26" t="s">
        <v>7339</v>
      </c>
    </row>
    <row r="886" ht="15.75" hidden="1" customHeight="1">
      <c r="A886" s="27" t="s">
        <v>3078</v>
      </c>
      <c r="B886" s="23">
        <v>2880.0</v>
      </c>
      <c r="C886" s="24">
        <v>2880.0</v>
      </c>
      <c r="D886" s="25">
        <v>0.0</v>
      </c>
      <c r="E886" s="33"/>
    </row>
    <row r="887" ht="15.75" hidden="1" customHeight="1">
      <c r="A887" s="28" t="s">
        <v>3079</v>
      </c>
      <c r="B887" s="23">
        <v>117034.0</v>
      </c>
      <c r="C887" s="23">
        <v>117034.0</v>
      </c>
      <c r="D887" s="25">
        <v>0.0</v>
      </c>
      <c r="E887" s="33"/>
    </row>
    <row r="888" ht="15.75" hidden="1" customHeight="1">
      <c r="A888" s="28" t="s">
        <v>3080</v>
      </c>
      <c r="B888" s="23">
        <v>44833.0</v>
      </c>
      <c r="C888" s="7">
        <v>44569.0</v>
      </c>
      <c r="D888" s="25">
        <v>-264.0</v>
      </c>
      <c r="E888" s="33"/>
    </row>
    <row r="889" ht="15.75" hidden="1" customHeight="1">
      <c r="A889" s="28" t="s">
        <v>3081</v>
      </c>
      <c r="B889" s="23">
        <v>59035.0</v>
      </c>
      <c r="C889" s="7">
        <v>59035.0</v>
      </c>
      <c r="D889" s="25">
        <v>0.0</v>
      </c>
      <c r="E889" s="33"/>
    </row>
    <row r="890" ht="15.75" hidden="1" customHeight="1">
      <c r="A890" s="28" t="s">
        <v>3082</v>
      </c>
      <c r="B890" s="23">
        <v>70121.5</v>
      </c>
      <c r="C890" s="7">
        <v>70121.5</v>
      </c>
      <c r="D890" s="25">
        <v>0.0</v>
      </c>
      <c r="E890" s="33"/>
    </row>
    <row r="891" ht="15.75" hidden="1" customHeight="1">
      <c r="A891" s="28" t="s">
        <v>3084</v>
      </c>
      <c r="B891" s="23">
        <v>4776.0</v>
      </c>
      <c r="C891" s="7">
        <v>4776.0</v>
      </c>
      <c r="D891" s="25">
        <v>0.0</v>
      </c>
      <c r="E891" s="33"/>
    </row>
    <row r="892" ht="15.75" hidden="1" customHeight="1">
      <c r="A892" s="28" t="s">
        <v>3085</v>
      </c>
      <c r="B892" s="23">
        <v>9055.0</v>
      </c>
      <c r="C892" s="7">
        <v>9055.0</v>
      </c>
      <c r="D892" s="25">
        <v>0.0</v>
      </c>
      <c r="E892" s="33"/>
    </row>
    <row r="893" ht="15.75" hidden="1" customHeight="1">
      <c r="A893" s="29" t="s">
        <v>3086</v>
      </c>
      <c r="B893" s="23">
        <v>347576.5</v>
      </c>
      <c r="C893" s="7">
        <v>347312.5</v>
      </c>
      <c r="D893" s="25">
        <v>-264.0</v>
      </c>
      <c r="E893" s="33"/>
    </row>
    <row r="894" ht="15.75" hidden="1" customHeight="1">
      <c r="A894" s="30" t="s">
        <v>3087</v>
      </c>
      <c r="B894" s="34">
        <v>5.0</v>
      </c>
      <c r="C894" s="35">
        <v>8.0</v>
      </c>
      <c r="D894" s="49">
        <v>3.0</v>
      </c>
      <c r="E894" s="37"/>
    </row>
    <row r="895" ht="15.75" hidden="1" customHeight="1"/>
    <row r="896" ht="15.75" hidden="1" customHeight="1"/>
    <row r="897" ht="15.75" hidden="1" customHeight="1">
      <c r="A897" s="3" t="s">
        <v>3892</v>
      </c>
      <c r="B897" s="4"/>
      <c r="C897" s="4"/>
      <c r="D897" s="4"/>
      <c r="E897" s="5"/>
    </row>
    <row r="898" ht="15.75" hidden="1" customHeight="1">
      <c r="A898" s="8"/>
      <c r="B898" s="9"/>
      <c r="C898" s="9"/>
      <c r="D898" s="9"/>
      <c r="E898" s="10"/>
    </row>
    <row r="899" ht="15.75" hidden="1" customHeight="1">
      <c r="A899" s="3" t="s">
        <v>3061</v>
      </c>
      <c r="B899" s="4"/>
      <c r="C899" s="4"/>
      <c r="D899" s="4"/>
      <c r="E899" s="5"/>
    </row>
    <row r="900" ht="15.75" hidden="1" customHeight="1">
      <c r="A900" s="8"/>
      <c r="B900" s="9"/>
      <c r="C900" s="9"/>
      <c r="D900" s="9"/>
      <c r="E900" s="10"/>
    </row>
    <row r="901" ht="15.75" hidden="1" customHeight="1">
      <c r="A901" s="11">
        <v>45705.0</v>
      </c>
      <c r="B901" s="4"/>
      <c r="C901" s="12" t="s">
        <v>3062</v>
      </c>
      <c r="D901" s="13">
        <v>45711.0</v>
      </c>
      <c r="E901" s="5"/>
    </row>
    <row r="902" ht="15.75" hidden="1" customHeight="1">
      <c r="A902" s="8"/>
      <c r="B902" s="9"/>
      <c r="C902" s="14"/>
      <c r="D902" s="9"/>
      <c r="E902" s="10"/>
    </row>
    <row r="903" ht="15.75" hidden="1" customHeight="1">
      <c r="A903" s="44" t="s">
        <v>3898</v>
      </c>
      <c r="B903" s="5"/>
      <c r="C903" s="14"/>
      <c r="D903" s="45" t="s">
        <v>3899</v>
      </c>
      <c r="E903" s="5"/>
    </row>
    <row r="904" ht="15.75" hidden="1" customHeight="1">
      <c r="A904" s="8"/>
      <c r="B904" s="10"/>
      <c r="C904" s="14"/>
      <c r="D904" s="9"/>
      <c r="E904" s="10"/>
    </row>
    <row r="905" ht="15.75" hidden="1" customHeight="1">
      <c r="A905" s="17" t="s">
        <v>3063</v>
      </c>
      <c r="B905" s="4"/>
      <c r="C905" s="4"/>
      <c r="D905" s="4"/>
      <c r="E905" s="5"/>
    </row>
    <row r="906" ht="15.75" hidden="1" customHeight="1">
      <c r="A906" s="18" t="s">
        <v>3064</v>
      </c>
      <c r="B906" s="19" t="s">
        <v>3065</v>
      </c>
      <c r="C906" s="20" t="s">
        <v>3066</v>
      </c>
      <c r="D906" s="19" t="s">
        <v>3067</v>
      </c>
      <c r="E906" s="21" t="s">
        <v>13</v>
      </c>
    </row>
    <row r="907" ht="15.75" hidden="1" customHeight="1">
      <c r="A907" s="22" t="s">
        <v>3068</v>
      </c>
      <c r="B907" s="23">
        <v>37584.0</v>
      </c>
      <c r="C907" s="24">
        <v>37600.0</v>
      </c>
      <c r="D907" s="25">
        <v>16.0</v>
      </c>
      <c r="E907" s="26"/>
    </row>
    <row r="908" ht="15.75" hidden="1" customHeight="1">
      <c r="A908" s="22" t="s">
        <v>3069</v>
      </c>
      <c r="B908" s="23">
        <v>4391.0</v>
      </c>
      <c r="C908" s="24">
        <v>4391.0</v>
      </c>
      <c r="D908" s="25">
        <v>0.0</v>
      </c>
      <c r="E908" s="33"/>
    </row>
    <row r="909" ht="15.75" hidden="1" customHeight="1">
      <c r="A909" s="22" t="s">
        <v>3070</v>
      </c>
      <c r="B909" s="23">
        <v>110.0</v>
      </c>
      <c r="C909" s="24">
        <v>110.0</v>
      </c>
      <c r="D909" s="25">
        <v>0.0</v>
      </c>
      <c r="E909" s="33"/>
    </row>
    <row r="910" ht="15.75" hidden="1" customHeight="1">
      <c r="A910" s="22" t="s">
        <v>3072</v>
      </c>
      <c r="B910" s="23">
        <v>999.0</v>
      </c>
      <c r="C910" s="24">
        <v>999.0</v>
      </c>
      <c r="D910" s="25">
        <v>0.0</v>
      </c>
      <c r="E910" s="33"/>
    </row>
    <row r="911" ht="15.75" hidden="1" customHeight="1">
      <c r="A911" s="27" t="s">
        <v>3074</v>
      </c>
      <c r="B911" s="23">
        <v>0.0</v>
      </c>
      <c r="C911" s="24"/>
      <c r="D911" s="25">
        <v>0.0</v>
      </c>
      <c r="E911" s="26"/>
    </row>
    <row r="912" ht="15.75" hidden="1" customHeight="1">
      <c r="A912" s="27" t="s">
        <v>3075</v>
      </c>
      <c r="B912" s="23">
        <v>0.0</v>
      </c>
      <c r="C912" s="24"/>
      <c r="D912" s="25">
        <v>0.0</v>
      </c>
      <c r="E912" s="33"/>
    </row>
    <row r="913" ht="15.75" hidden="1" customHeight="1">
      <c r="A913" s="27" t="s">
        <v>3077</v>
      </c>
      <c r="B913" s="23">
        <v>295.0</v>
      </c>
      <c r="C913" s="24">
        <v>115.0</v>
      </c>
      <c r="D913" s="25">
        <v>-180.0</v>
      </c>
      <c r="E913" s="26"/>
    </row>
    <row r="914" ht="15.75" hidden="1" customHeight="1">
      <c r="A914" s="27" t="s">
        <v>3078</v>
      </c>
      <c r="B914" s="23">
        <v>2520.0</v>
      </c>
      <c r="C914" s="24">
        <v>2700.0</v>
      </c>
      <c r="D914" s="25">
        <v>180.0</v>
      </c>
      <c r="E914" s="33"/>
    </row>
    <row r="915" ht="15.75" hidden="1" customHeight="1">
      <c r="A915" s="28" t="s">
        <v>3079</v>
      </c>
      <c r="B915" s="23">
        <v>112388.0</v>
      </c>
      <c r="C915" s="23">
        <v>112388.0</v>
      </c>
      <c r="D915" s="25">
        <v>0.0</v>
      </c>
      <c r="E915" s="33"/>
    </row>
    <row r="916" ht="15.75" hidden="1" customHeight="1">
      <c r="A916" s="28" t="s">
        <v>3080</v>
      </c>
      <c r="B916" s="23">
        <v>45885.0</v>
      </c>
      <c r="C916" s="7">
        <v>45885.0</v>
      </c>
      <c r="D916" s="25">
        <v>0.0</v>
      </c>
      <c r="E916" s="33"/>
    </row>
    <row r="917" ht="15.75" hidden="1" customHeight="1">
      <c r="A917" s="28" t="s">
        <v>3081</v>
      </c>
      <c r="B917" s="23">
        <v>55726.0</v>
      </c>
      <c r="C917" s="7">
        <v>54804.0</v>
      </c>
      <c r="D917" s="25">
        <v>-922.0</v>
      </c>
      <c r="E917" s="33"/>
    </row>
    <row r="918" ht="15.75" hidden="1" customHeight="1">
      <c r="A918" s="28" t="s">
        <v>3082</v>
      </c>
      <c r="B918" s="23">
        <v>63547.0</v>
      </c>
      <c r="C918" s="7">
        <v>63547.0</v>
      </c>
      <c r="D918" s="25">
        <v>0.0</v>
      </c>
      <c r="E918" s="33"/>
    </row>
    <row r="919" ht="15.75" hidden="1" customHeight="1">
      <c r="A919" s="28" t="s">
        <v>3084</v>
      </c>
      <c r="B919" s="23">
        <v>6111.0</v>
      </c>
      <c r="C919" s="7">
        <v>6111.0</v>
      </c>
      <c r="D919" s="25">
        <v>0.0</v>
      </c>
      <c r="E919" s="33"/>
    </row>
    <row r="920" ht="15.75" hidden="1" customHeight="1">
      <c r="A920" s="28" t="s">
        <v>3085</v>
      </c>
      <c r="B920" s="23">
        <v>15004.0</v>
      </c>
      <c r="C920" s="7">
        <v>14740.0</v>
      </c>
      <c r="D920" s="25">
        <v>-264.0</v>
      </c>
      <c r="E920" s="33"/>
    </row>
    <row r="921" ht="15.75" hidden="1" customHeight="1">
      <c r="A921" s="29" t="s">
        <v>3086</v>
      </c>
      <c r="B921" s="23">
        <v>329554.5</v>
      </c>
      <c r="C921" s="7">
        <v>328368.5</v>
      </c>
      <c r="D921" s="25">
        <v>-1186.0</v>
      </c>
      <c r="E921" s="33"/>
    </row>
    <row r="922" ht="15.75" hidden="1" customHeight="1">
      <c r="A922" s="30" t="s">
        <v>3087</v>
      </c>
      <c r="B922" s="34">
        <v>1.5</v>
      </c>
      <c r="C922" s="35">
        <v>281.5</v>
      </c>
      <c r="D922" s="49">
        <v>280.0</v>
      </c>
      <c r="E922" s="37"/>
    </row>
    <row r="923" ht="15.75" hidden="1" customHeight="1"/>
    <row r="924" ht="15.75" hidden="1" customHeight="1"/>
    <row r="925" ht="15.75" hidden="1" customHeight="1">
      <c r="A925" s="3" t="s">
        <v>3892</v>
      </c>
      <c r="B925" s="4"/>
      <c r="C925" s="4"/>
      <c r="D925" s="4"/>
      <c r="E925" s="5"/>
    </row>
    <row r="926" ht="15.75" hidden="1" customHeight="1">
      <c r="A926" s="8"/>
      <c r="B926" s="9"/>
      <c r="C926" s="9"/>
      <c r="D926" s="9"/>
      <c r="E926" s="10"/>
    </row>
    <row r="927" ht="15.75" hidden="1" customHeight="1">
      <c r="A927" s="3" t="s">
        <v>3061</v>
      </c>
      <c r="B927" s="4"/>
      <c r="C927" s="4"/>
      <c r="D927" s="4"/>
      <c r="E927" s="5"/>
    </row>
    <row r="928" ht="15.75" hidden="1" customHeight="1">
      <c r="A928" s="8"/>
      <c r="B928" s="9"/>
      <c r="C928" s="9"/>
      <c r="D928" s="9"/>
      <c r="E928" s="10"/>
    </row>
    <row r="929" ht="15.75" hidden="1" customHeight="1">
      <c r="A929" s="11">
        <v>45705.0</v>
      </c>
      <c r="B929" s="4"/>
      <c r="C929" s="12" t="s">
        <v>3062</v>
      </c>
      <c r="D929" s="13">
        <v>45711.0</v>
      </c>
      <c r="E929" s="5"/>
    </row>
    <row r="930" ht="15.75" hidden="1" customHeight="1">
      <c r="A930" s="8"/>
      <c r="B930" s="9"/>
      <c r="C930" s="14"/>
      <c r="D930" s="9"/>
      <c r="E930" s="10"/>
    </row>
    <row r="931" ht="15.75" hidden="1" customHeight="1">
      <c r="A931" s="44" t="s">
        <v>3898</v>
      </c>
      <c r="B931" s="5"/>
      <c r="C931" s="14"/>
      <c r="D931" s="45" t="s">
        <v>3899</v>
      </c>
      <c r="E931" s="5"/>
    </row>
    <row r="932" ht="15.75" hidden="1" customHeight="1">
      <c r="A932" s="8"/>
      <c r="B932" s="10"/>
      <c r="C932" s="14"/>
      <c r="D932" s="9"/>
      <c r="E932" s="10"/>
    </row>
    <row r="933" ht="15.75" hidden="1" customHeight="1">
      <c r="A933" s="17" t="s">
        <v>3063</v>
      </c>
      <c r="B933" s="4"/>
      <c r="C933" s="4"/>
      <c r="D933" s="4"/>
      <c r="E933" s="5"/>
    </row>
    <row r="934" ht="15.75" hidden="1" customHeight="1">
      <c r="A934" s="18" t="s">
        <v>3064</v>
      </c>
      <c r="B934" s="19" t="s">
        <v>3065</v>
      </c>
      <c r="C934" s="20" t="s">
        <v>3066</v>
      </c>
      <c r="D934" s="19" t="s">
        <v>3067</v>
      </c>
      <c r="E934" s="21" t="s">
        <v>13</v>
      </c>
    </row>
    <row r="935" ht="15.75" hidden="1" customHeight="1">
      <c r="A935" s="22" t="s">
        <v>3068</v>
      </c>
      <c r="B935" s="23">
        <v>37584.0</v>
      </c>
      <c r="C935" s="24">
        <v>37600.0</v>
      </c>
      <c r="D935" s="25">
        <v>16.0</v>
      </c>
      <c r="E935" s="26"/>
    </row>
    <row r="936" ht="15.75" hidden="1" customHeight="1">
      <c r="A936" s="22" t="s">
        <v>3069</v>
      </c>
      <c r="B936" s="23">
        <v>4391.0</v>
      </c>
      <c r="C936" s="24">
        <v>4391.0</v>
      </c>
      <c r="D936" s="25">
        <v>0.0</v>
      </c>
      <c r="E936" s="33"/>
    </row>
    <row r="937" ht="15.75" hidden="1" customHeight="1">
      <c r="A937" s="22" t="s">
        <v>3070</v>
      </c>
      <c r="B937" s="23">
        <v>110.0</v>
      </c>
      <c r="C937" s="24">
        <v>110.0</v>
      </c>
      <c r="D937" s="25">
        <v>0.0</v>
      </c>
      <c r="E937" s="33"/>
    </row>
    <row r="938" ht="15.75" hidden="1" customHeight="1">
      <c r="A938" s="22" t="s">
        <v>3072</v>
      </c>
      <c r="B938" s="23">
        <v>999.0</v>
      </c>
      <c r="C938" s="24">
        <v>999.0</v>
      </c>
      <c r="D938" s="25">
        <v>0.0</v>
      </c>
      <c r="E938" s="33"/>
    </row>
    <row r="939" ht="15.75" hidden="1" customHeight="1">
      <c r="A939" s="27" t="s">
        <v>3074</v>
      </c>
      <c r="B939" s="23">
        <v>0.0</v>
      </c>
      <c r="C939" s="24"/>
      <c r="D939" s="25">
        <v>0.0</v>
      </c>
      <c r="E939" s="26"/>
    </row>
    <row r="940" ht="15.75" hidden="1" customHeight="1">
      <c r="A940" s="27" t="s">
        <v>3075</v>
      </c>
      <c r="B940" s="23">
        <v>0.0</v>
      </c>
      <c r="C940" s="24"/>
      <c r="D940" s="25">
        <v>0.0</v>
      </c>
      <c r="E940" s="33"/>
    </row>
    <row r="941" ht="15.75" hidden="1" customHeight="1">
      <c r="A941" s="27" t="s">
        <v>3077</v>
      </c>
      <c r="B941" s="23">
        <v>295.0</v>
      </c>
      <c r="C941" s="24">
        <v>115.0</v>
      </c>
      <c r="D941" s="25">
        <v>-180.0</v>
      </c>
      <c r="E941" s="26"/>
    </row>
    <row r="942" ht="15.75" hidden="1" customHeight="1">
      <c r="A942" s="27" t="s">
        <v>3078</v>
      </c>
      <c r="B942" s="23">
        <v>2520.0</v>
      </c>
      <c r="C942" s="24">
        <v>2700.0</v>
      </c>
      <c r="D942" s="25">
        <v>180.0</v>
      </c>
      <c r="E942" s="33"/>
    </row>
    <row r="943" ht="15.75" hidden="1" customHeight="1">
      <c r="A943" s="28" t="s">
        <v>3079</v>
      </c>
      <c r="B943" s="23">
        <v>112388.0</v>
      </c>
      <c r="C943" s="23">
        <v>112388.0</v>
      </c>
      <c r="D943" s="25">
        <v>0.0</v>
      </c>
      <c r="E943" s="33"/>
    </row>
    <row r="944" ht="15.75" hidden="1" customHeight="1">
      <c r="A944" s="28" t="s">
        <v>3080</v>
      </c>
      <c r="B944" s="23">
        <v>45885.0</v>
      </c>
      <c r="C944" s="7">
        <v>45885.0</v>
      </c>
      <c r="D944" s="25">
        <v>0.0</v>
      </c>
      <c r="E944" s="33"/>
    </row>
    <row r="945" ht="15.75" hidden="1" customHeight="1">
      <c r="A945" s="28" t="s">
        <v>3081</v>
      </c>
      <c r="B945" s="23">
        <v>55726.0</v>
      </c>
      <c r="C945" s="7">
        <v>54804.0</v>
      </c>
      <c r="D945" s="25">
        <v>-922.0</v>
      </c>
      <c r="E945" s="33"/>
    </row>
    <row r="946" ht="15.75" hidden="1" customHeight="1">
      <c r="A946" s="28" t="s">
        <v>3082</v>
      </c>
      <c r="B946" s="23">
        <v>63547.0</v>
      </c>
      <c r="C946" s="7">
        <v>63547.0</v>
      </c>
      <c r="D946" s="25">
        <v>0.0</v>
      </c>
      <c r="E946" s="33"/>
    </row>
    <row r="947" ht="15.75" hidden="1" customHeight="1">
      <c r="A947" s="28" t="s">
        <v>3084</v>
      </c>
      <c r="B947" s="23">
        <v>6111.0</v>
      </c>
      <c r="C947" s="7">
        <v>6111.0</v>
      </c>
      <c r="D947" s="25">
        <v>0.0</v>
      </c>
      <c r="E947" s="33"/>
    </row>
    <row r="948" ht="15.75" hidden="1" customHeight="1">
      <c r="A948" s="28" t="s">
        <v>3085</v>
      </c>
      <c r="B948" s="23">
        <v>15004.0</v>
      </c>
      <c r="C948" s="7">
        <v>14740.0</v>
      </c>
      <c r="D948" s="25">
        <v>-264.0</v>
      </c>
      <c r="E948" s="33"/>
    </row>
    <row r="949" ht="15.75" hidden="1" customHeight="1">
      <c r="A949" s="29" t="s">
        <v>3086</v>
      </c>
      <c r="B949" s="23">
        <v>329554.5</v>
      </c>
      <c r="C949" s="7">
        <v>328368.5</v>
      </c>
      <c r="D949" s="25">
        <v>-1186.0</v>
      </c>
      <c r="E949" s="33"/>
    </row>
    <row r="950" ht="15.75" hidden="1" customHeight="1">
      <c r="A950" s="30" t="s">
        <v>3087</v>
      </c>
      <c r="B950" s="34">
        <v>1.5</v>
      </c>
      <c r="C950" s="35">
        <v>281.5</v>
      </c>
      <c r="D950" s="49">
        <v>280.0</v>
      </c>
      <c r="E950" s="37"/>
    </row>
    <row r="951" ht="15.75" hidden="1" customHeight="1"/>
    <row r="952" ht="15.75" hidden="1" customHeight="1"/>
    <row r="953" ht="15.75" hidden="1" customHeight="1">
      <c r="A953" s="3" t="s">
        <v>3892</v>
      </c>
      <c r="B953" s="4"/>
      <c r="C953" s="4"/>
      <c r="D953" s="4"/>
      <c r="E953" s="5"/>
    </row>
    <row r="954" ht="15.75" hidden="1" customHeight="1">
      <c r="A954" s="8"/>
      <c r="B954" s="9"/>
      <c r="C954" s="9"/>
      <c r="D954" s="9"/>
      <c r="E954" s="10"/>
    </row>
    <row r="955" ht="15.75" hidden="1" customHeight="1">
      <c r="A955" s="3" t="s">
        <v>3061</v>
      </c>
      <c r="B955" s="4"/>
      <c r="C955" s="4"/>
      <c r="D955" s="4"/>
      <c r="E955" s="5"/>
    </row>
    <row r="956" ht="15.75" hidden="1" customHeight="1">
      <c r="A956" s="8"/>
      <c r="B956" s="9"/>
      <c r="C956" s="9"/>
      <c r="D956" s="9"/>
      <c r="E956" s="10"/>
    </row>
    <row r="957" ht="15.75" hidden="1" customHeight="1">
      <c r="A957" s="11">
        <v>45717.0</v>
      </c>
      <c r="B957" s="4"/>
      <c r="C957" s="12" t="s">
        <v>3062</v>
      </c>
      <c r="D957" s="13">
        <v>45718.0</v>
      </c>
      <c r="E957" s="5"/>
    </row>
    <row r="958" ht="15.75" hidden="1" customHeight="1">
      <c r="A958" s="8"/>
      <c r="B958" s="9"/>
      <c r="C958" s="14"/>
      <c r="D958" s="9"/>
      <c r="E958" s="10"/>
    </row>
    <row r="959" ht="15.75" hidden="1" customHeight="1">
      <c r="A959" s="44" t="s">
        <v>3907</v>
      </c>
      <c r="B959" s="5"/>
      <c r="C959" s="14"/>
      <c r="D959" s="45" t="s">
        <v>3899</v>
      </c>
      <c r="E959" s="5"/>
    </row>
    <row r="960" ht="15.75" hidden="1" customHeight="1">
      <c r="A960" s="8"/>
      <c r="B960" s="10"/>
      <c r="C960" s="14"/>
      <c r="D960" s="9"/>
      <c r="E960" s="10"/>
    </row>
    <row r="961" ht="15.75" hidden="1" customHeight="1">
      <c r="A961" s="17" t="s">
        <v>3063</v>
      </c>
      <c r="B961" s="4"/>
      <c r="C961" s="4"/>
      <c r="D961" s="4"/>
      <c r="E961" s="5"/>
    </row>
    <row r="962" ht="15.75" hidden="1" customHeight="1">
      <c r="A962" s="18" t="s">
        <v>3064</v>
      </c>
      <c r="B962" s="19" t="s">
        <v>3065</v>
      </c>
      <c r="C962" s="20" t="s">
        <v>3066</v>
      </c>
      <c r="D962" s="19" t="s">
        <v>3067</v>
      </c>
      <c r="E962" s="21" t="s">
        <v>13</v>
      </c>
    </row>
    <row r="963" ht="15.75" hidden="1" customHeight="1">
      <c r="A963" s="22" t="s">
        <v>3068</v>
      </c>
      <c r="B963" s="23">
        <v>13148.0</v>
      </c>
      <c r="C963" s="24">
        <v>13150.0</v>
      </c>
      <c r="D963" s="25">
        <v>2.0</v>
      </c>
      <c r="E963" s="26"/>
    </row>
    <row r="964" ht="15.75" hidden="1" customHeight="1">
      <c r="A964" s="22" t="s">
        <v>3069</v>
      </c>
      <c r="B964" s="23">
        <v>6767.0</v>
      </c>
      <c r="C964" s="24">
        <v>6767.0</v>
      </c>
      <c r="D964" s="25">
        <v>0.0</v>
      </c>
      <c r="E964" s="33"/>
    </row>
    <row r="965" ht="15.75" hidden="1" customHeight="1">
      <c r="A965" s="22" t="s">
        <v>3070</v>
      </c>
      <c r="B965" s="23">
        <v>0.0</v>
      </c>
      <c r="C965" s="24"/>
      <c r="D965" s="25">
        <v>0.0</v>
      </c>
      <c r="E965" s="33"/>
    </row>
    <row r="966" ht="15.75" hidden="1" customHeight="1">
      <c r="A966" s="22" t="s">
        <v>3072</v>
      </c>
      <c r="B966" s="23">
        <v>500.0</v>
      </c>
      <c r="C966" s="24">
        <v>500.0</v>
      </c>
      <c r="D966" s="25">
        <v>0.0</v>
      </c>
      <c r="E966" s="33"/>
    </row>
    <row r="967" ht="15.75" hidden="1" customHeight="1">
      <c r="A967" s="27" t="s">
        <v>3074</v>
      </c>
      <c r="B967" s="23">
        <v>0.0</v>
      </c>
      <c r="C967" s="24"/>
      <c r="D967" s="25">
        <v>0.0</v>
      </c>
      <c r="E967" s="26"/>
    </row>
    <row r="968" ht="15.75" hidden="1" customHeight="1">
      <c r="A968" s="27" t="s">
        <v>3075</v>
      </c>
      <c r="B968" s="23">
        <v>0.0</v>
      </c>
      <c r="C968" s="24"/>
      <c r="D968" s="25">
        <v>0.0</v>
      </c>
      <c r="E968" s="33"/>
    </row>
    <row r="969" ht="15.75" hidden="1" customHeight="1">
      <c r="A969" s="27" t="s">
        <v>3077</v>
      </c>
      <c r="B969" s="23">
        <v>520.0</v>
      </c>
      <c r="C969" s="24">
        <v>520.0</v>
      </c>
      <c r="D969" s="25">
        <v>0.0</v>
      </c>
      <c r="E969" s="26"/>
    </row>
    <row r="970" ht="15.75" hidden="1" customHeight="1">
      <c r="A970" s="27" t="s">
        <v>3078</v>
      </c>
      <c r="B970" s="23">
        <v>0.0</v>
      </c>
      <c r="C970" s="24"/>
      <c r="D970" s="25">
        <v>0.0</v>
      </c>
      <c r="E970" s="33"/>
    </row>
    <row r="971" ht="15.75" hidden="1" customHeight="1">
      <c r="A971" s="28" t="s">
        <v>3079</v>
      </c>
      <c r="B971" s="23">
        <v>29126.0</v>
      </c>
      <c r="C971" s="23">
        <v>29126.0</v>
      </c>
      <c r="D971" s="25">
        <v>0.0</v>
      </c>
      <c r="E971" s="33"/>
    </row>
    <row r="972" ht="15.75" hidden="1" customHeight="1">
      <c r="A972" s="28" t="s">
        <v>3080</v>
      </c>
      <c r="B972" s="23">
        <v>20408.0</v>
      </c>
      <c r="C972" s="7">
        <v>20408.0</v>
      </c>
      <c r="D972" s="25">
        <v>0.0</v>
      </c>
      <c r="E972" s="33"/>
    </row>
    <row r="973" ht="15.75" hidden="1" customHeight="1">
      <c r="A973" s="28" t="s">
        <v>3081</v>
      </c>
      <c r="B973" s="23">
        <v>28784.0</v>
      </c>
      <c r="C973" s="7">
        <v>28784.0</v>
      </c>
      <c r="D973" s="25">
        <v>0.0</v>
      </c>
      <c r="E973" s="33"/>
    </row>
    <row r="974" ht="15.75" hidden="1" customHeight="1">
      <c r="A974" s="28" t="s">
        <v>3082</v>
      </c>
      <c r="B974" s="23">
        <v>22476.0</v>
      </c>
      <c r="C974" s="7">
        <v>22476.0</v>
      </c>
      <c r="D974" s="25">
        <v>0.0</v>
      </c>
      <c r="E974" s="33"/>
    </row>
    <row r="975" ht="15.75" hidden="1" customHeight="1">
      <c r="A975" s="28" t="s">
        <v>3084</v>
      </c>
      <c r="B975" s="23">
        <v>1068.0</v>
      </c>
      <c r="C975" s="7">
        <v>1068.0</v>
      </c>
      <c r="D975" s="25">
        <v>0.0</v>
      </c>
      <c r="E975" s="33"/>
    </row>
    <row r="976" ht="15.75" hidden="1" customHeight="1">
      <c r="A976" s="28" t="s">
        <v>3085</v>
      </c>
      <c r="B976" s="23">
        <v>6186.0</v>
      </c>
      <c r="C976" s="7">
        <v>6186.0</v>
      </c>
      <c r="D976" s="25">
        <v>0.0</v>
      </c>
      <c r="E976" s="33"/>
    </row>
    <row r="977" ht="15.75" hidden="1" customHeight="1">
      <c r="A977" s="29" t="s">
        <v>3086</v>
      </c>
      <c r="B977" s="23">
        <v>122796.0</v>
      </c>
      <c r="C977" s="7">
        <v>122796.0</v>
      </c>
      <c r="D977" s="25">
        <v>0.0</v>
      </c>
      <c r="E977" s="33"/>
    </row>
    <row r="978" ht="15.75" hidden="1" customHeight="1">
      <c r="A978" s="30" t="s">
        <v>3087</v>
      </c>
      <c r="B978" s="34">
        <v>1.0</v>
      </c>
      <c r="C978" s="35">
        <v>3.0</v>
      </c>
      <c r="D978" s="49">
        <v>2.0</v>
      </c>
      <c r="E978" s="37"/>
    </row>
    <row r="979" ht="15.75" hidden="1" customHeight="1"/>
    <row r="980" ht="15.75" hidden="1" customHeight="1"/>
    <row r="981" ht="15.75" hidden="1" customHeight="1">
      <c r="A981" s="3" t="s">
        <v>3892</v>
      </c>
      <c r="B981" s="4"/>
      <c r="C981" s="4"/>
      <c r="D981" s="4"/>
      <c r="E981" s="5"/>
    </row>
    <row r="982" ht="15.75" hidden="1" customHeight="1">
      <c r="A982" s="8"/>
      <c r="B982" s="9"/>
      <c r="C982" s="9"/>
      <c r="D982" s="9"/>
      <c r="E982" s="10"/>
    </row>
    <row r="983" ht="15.75" hidden="1" customHeight="1">
      <c r="A983" s="3" t="s">
        <v>3061</v>
      </c>
      <c r="B983" s="4"/>
      <c r="C983" s="4"/>
      <c r="D983" s="4"/>
      <c r="E983" s="5"/>
    </row>
    <row r="984" ht="15.75" hidden="1" customHeight="1">
      <c r="A984" s="8"/>
      <c r="B984" s="9"/>
      <c r="C984" s="9"/>
      <c r="D984" s="9"/>
      <c r="E984" s="10"/>
    </row>
    <row r="985" ht="15.75" hidden="1" customHeight="1">
      <c r="A985" s="11">
        <v>45719.0</v>
      </c>
      <c r="B985" s="4"/>
      <c r="C985" s="12" t="s">
        <v>3062</v>
      </c>
      <c r="D985" s="13">
        <v>45725.0</v>
      </c>
      <c r="E985" s="5"/>
    </row>
    <row r="986" ht="15.75" hidden="1" customHeight="1">
      <c r="A986" s="8"/>
      <c r="B986" s="9"/>
      <c r="C986" s="14"/>
      <c r="D986" s="9"/>
      <c r="E986" s="10"/>
    </row>
    <row r="987" ht="15.75" hidden="1" customHeight="1">
      <c r="A987" s="44" t="s">
        <v>3898</v>
      </c>
      <c r="B987" s="5"/>
      <c r="C987" s="14"/>
      <c r="D987" s="45" t="s">
        <v>3899</v>
      </c>
      <c r="E987" s="5"/>
    </row>
    <row r="988" ht="15.75" hidden="1" customHeight="1">
      <c r="A988" s="8"/>
      <c r="B988" s="10"/>
      <c r="C988" s="14"/>
      <c r="D988" s="9"/>
      <c r="E988" s="10"/>
    </row>
    <row r="989" ht="15.75" hidden="1" customHeight="1">
      <c r="A989" s="17" t="s">
        <v>3063</v>
      </c>
      <c r="B989" s="4"/>
      <c r="C989" s="4"/>
      <c r="D989" s="4"/>
      <c r="E989" s="5"/>
    </row>
    <row r="990" ht="15.75" hidden="1" customHeight="1">
      <c r="A990" s="18" t="s">
        <v>3064</v>
      </c>
      <c r="B990" s="19" t="s">
        <v>3065</v>
      </c>
      <c r="C990" s="20" t="s">
        <v>3066</v>
      </c>
      <c r="D990" s="19" t="s">
        <v>3067</v>
      </c>
      <c r="E990" s="21" t="s">
        <v>13</v>
      </c>
    </row>
    <row r="991" ht="15.75" hidden="1" customHeight="1">
      <c r="A991" s="22" t="s">
        <v>3068</v>
      </c>
      <c r="B991" s="23">
        <v>23484.0</v>
      </c>
      <c r="C991" s="24">
        <v>23485.0</v>
      </c>
      <c r="D991" s="25">
        <v>1.0</v>
      </c>
      <c r="E991" s="26"/>
    </row>
    <row r="992" ht="15.75" hidden="1" customHeight="1">
      <c r="A992" s="22" t="s">
        <v>3069</v>
      </c>
      <c r="B992" s="23">
        <v>17129.0</v>
      </c>
      <c r="C992" s="24">
        <v>17129.0</v>
      </c>
      <c r="D992" s="25">
        <v>0.0</v>
      </c>
      <c r="E992" s="33"/>
    </row>
    <row r="993" ht="15.75" hidden="1" customHeight="1">
      <c r="A993" s="22" t="s">
        <v>3070</v>
      </c>
      <c r="B993" s="23">
        <v>225.0</v>
      </c>
      <c r="C993" s="24">
        <v>225.0</v>
      </c>
      <c r="D993" s="25">
        <v>0.0</v>
      </c>
      <c r="E993" s="33"/>
    </row>
    <row r="994" ht="15.75" hidden="1" customHeight="1">
      <c r="A994" s="22" t="s">
        <v>3072</v>
      </c>
      <c r="B994" s="23">
        <v>500.0</v>
      </c>
      <c r="C994" s="24">
        <v>500.0</v>
      </c>
      <c r="D994" s="25">
        <v>0.0</v>
      </c>
      <c r="E994" s="33"/>
    </row>
    <row r="995" ht="15.75" hidden="1" customHeight="1">
      <c r="A995" s="27" t="s">
        <v>3074</v>
      </c>
      <c r="B995" s="23">
        <v>0.0</v>
      </c>
      <c r="C995" s="24"/>
      <c r="D995" s="25">
        <v>0.0</v>
      </c>
      <c r="E995" s="26"/>
    </row>
    <row r="996" ht="15.75" hidden="1" customHeight="1">
      <c r="A996" s="27" t="s">
        <v>3075</v>
      </c>
      <c r="B996" s="23">
        <v>0.0</v>
      </c>
      <c r="C996" s="24"/>
      <c r="D996" s="25">
        <v>0.0</v>
      </c>
      <c r="E996" s="33"/>
    </row>
    <row r="997" ht="15.75" hidden="1" customHeight="1">
      <c r="A997" s="27" t="s">
        <v>3077</v>
      </c>
      <c r="B997" s="23">
        <v>1960.0</v>
      </c>
      <c r="C997" s="24"/>
      <c r="D997" s="25">
        <v>-1960.0</v>
      </c>
      <c r="E997" s="26"/>
    </row>
    <row r="998" ht="15.75" hidden="1" customHeight="1">
      <c r="A998" s="27" t="s">
        <v>3078</v>
      </c>
      <c r="B998" s="23">
        <v>1960.0</v>
      </c>
      <c r="C998" s="24">
        <v>3920.0</v>
      </c>
      <c r="D998" s="25">
        <v>1960.0</v>
      </c>
      <c r="E998" s="33"/>
    </row>
    <row r="999" ht="15.75" hidden="1" customHeight="1">
      <c r="A999" s="28" t="s">
        <v>3079</v>
      </c>
      <c r="B999" s="23">
        <v>79161.0</v>
      </c>
      <c r="C999" s="23">
        <v>79161.0</v>
      </c>
      <c r="D999" s="25">
        <v>0.0</v>
      </c>
      <c r="E999" s="33"/>
    </row>
    <row r="1000" ht="15.75" hidden="1" customHeight="1">
      <c r="A1000" s="28" t="s">
        <v>3080</v>
      </c>
      <c r="B1000" s="23">
        <v>36190.0</v>
      </c>
      <c r="C1000" s="7">
        <v>36190.0</v>
      </c>
      <c r="D1000" s="25">
        <v>0.0</v>
      </c>
      <c r="E1000" s="33"/>
    </row>
    <row r="1001" ht="15.75" hidden="1" customHeight="1">
      <c r="A1001" s="28" t="s">
        <v>3081</v>
      </c>
      <c r="B1001" s="23">
        <v>49168.0</v>
      </c>
      <c r="C1001" s="7">
        <v>49168.0</v>
      </c>
      <c r="D1001" s="25">
        <v>0.0</v>
      </c>
      <c r="E1001" s="33"/>
    </row>
    <row r="1002" ht="15.75" hidden="1" customHeight="1">
      <c r="A1002" s="28" t="s">
        <v>3082</v>
      </c>
      <c r="B1002" s="23">
        <v>60887.5</v>
      </c>
      <c r="C1002" s="7">
        <v>60887.5</v>
      </c>
      <c r="D1002" s="25">
        <v>0.0</v>
      </c>
      <c r="E1002" s="33"/>
    </row>
    <row r="1003" ht="15.75" hidden="1" customHeight="1">
      <c r="A1003" s="28" t="s">
        <v>3084</v>
      </c>
      <c r="B1003" s="23">
        <v>3579.0</v>
      </c>
      <c r="C1003" s="7">
        <v>3579.0</v>
      </c>
      <c r="D1003" s="25">
        <v>0.0</v>
      </c>
      <c r="E1003" s="33"/>
    </row>
    <row r="1004" ht="15.75" hidden="1" customHeight="1">
      <c r="A1004" s="28" t="s">
        <v>3085</v>
      </c>
      <c r="B1004" s="23">
        <v>7961.0</v>
      </c>
      <c r="C1004" s="7">
        <v>7961.0</v>
      </c>
      <c r="D1004" s="25">
        <v>0.0</v>
      </c>
      <c r="E1004" s="33"/>
    </row>
    <row r="1005" ht="15.75" hidden="1" customHeight="1">
      <c r="A1005" s="29" t="s">
        <v>3086</v>
      </c>
      <c r="B1005" s="23">
        <v>274242.5</v>
      </c>
      <c r="C1005" s="7">
        <v>274242.5</v>
      </c>
      <c r="D1005" s="25">
        <v>0.0</v>
      </c>
      <c r="E1005" s="33"/>
    </row>
    <row r="1006" ht="15.75" hidden="1" customHeight="1">
      <c r="A1006" s="30" t="s">
        <v>3087</v>
      </c>
      <c r="B1006" s="34">
        <v>1.0</v>
      </c>
      <c r="C1006" s="35">
        <v>2.0</v>
      </c>
      <c r="D1006" s="49">
        <v>1.0</v>
      </c>
      <c r="E1006" s="37"/>
    </row>
    <row r="1007" ht="15.75" hidden="1" customHeight="1"/>
    <row r="1008" ht="15.75" hidden="1" customHeight="1"/>
    <row r="1009" ht="15.75" hidden="1" customHeight="1">
      <c r="A1009" s="3" t="s">
        <v>3892</v>
      </c>
      <c r="B1009" s="4"/>
      <c r="C1009" s="4"/>
      <c r="D1009" s="4"/>
      <c r="E1009" s="5"/>
    </row>
    <row r="1010" ht="15.75" hidden="1" customHeight="1">
      <c r="A1010" s="8"/>
      <c r="B1010" s="9"/>
      <c r="C1010" s="9"/>
      <c r="D1010" s="9"/>
      <c r="E1010" s="10"/>
    </row>
    <row r="1011" ht="15.75" hidden="1" customHeight="1">
      <c r="A1011" s="3" t="s">
        <v>3061</v>
      </c>
      <c r="B1011" s="4"/>
      <c r="C1011" s="4"/>
      <c r="D1011" s="4"/>
      <c r="E1011" s="5"/>
    </row>
    <row r="1012" ht="15.75" hidden="1" customHeight="1">
      <c r="A1012" s="8"/>
      <c r="B1012" s="9"/>
      <c r="C1012" s="9"/>
      <c r="D1012" s="9"/>
      <c r="E1012" s="10"/>
    </row>
    <row r="1013" ht="15.75" hidden="1" customHeight="1">
      <c r="A1013" s="11">
        <v>45719.0</v>
      </c>
      <c r="B1013" s="4"/>
      <c r="C1013" s="12" t="s">
        <v>3062</v>
      </c>
      <c r="D1013" s="13">
        <v>45725.0</v>
      </c>
      <c r="E1013" s="5"/>
    </row>
    <row r="1014" ht="15.75" hidden="1" customHeight="1">
      <c r="A1014" s="8"/>
      <c r="B1014" s="9"/>
      <c r="C1014" s="14"/>
      <c r="D1014" s="9"/>
      <c r="E1014" s="10"/>
    </row>
    <row r="1015" ht="15.75" hidden="1" customHeight="1">
      <c r="A1015" s="44" t="s">
        <v>3898</v>
      </c>
      <c r="B1015" s="5"/>
      <c r="C1015" s="14"/>
      <c r="D1015" s="45" t="s">
        <v>3899</v>
      </c>
      <c r="E1015" s="5"/>
    </row>
    <row r="1016" ht="15.75" hidden="1" customHeight="1">
      <c r="A1016" s="8"/>
      <c r="B1016" s="10"/>
      <c r="C1016" s="14"/>
      <c r="D1016" s="9"/>
      <c r="E1016" s="10"/>
    </row>
    <row r="1017" ht="15.75" hidden="1" customHeight="1">
      <c r="A1017" s="17" t="s">
        <v>3063</v>
      </c>
      <c r="B1017" s="4"/>
      <c r="C1017" s="4"/>
      <c r="D1017" s="4"/>
      <c r="E1017" s="5"/>
    </row>
    <row r="1018" ht="15.75" hidden="1" customHeight="1">
      <c r="A1018" s="18" t="s">
        <v>3064</v>
      </c>
      <c r="B1018" s="19" t="s">
        <v>3065</v>
      </c>
      <c r="C1018" s="20" t="s">
        <v>3066</v>
      </c>
      <c r="D1018" s="19" t="s">
        <v>3067</v>
      </c>
      <c r="E1018" s="21" t="s">
        <v>13</v>
      </c>
    </row>
    <row r="1019" ht="15.75" hidden="1" customHeight="1">
      <c r="A1019" s="22" t="s">
        <v>3068</v>
      </c>
      <c r="B1019" s="23">
        <v>23484.0</v>
      </c>
      <c r="C1019" s="24">
        <v>23485.0</v>
      </c>
      <c r="D1019" s="25">
        <v>1.0</v>
      </c>
      <c r="E1019" s="26"/>
    </row>
    <row r="1020" ht="15.75" hidden="1" customHeight="1">
      <c r="A1020" s="22" t="s">
        <v>3069</v>
      </c>
      <c r="B1020" s="23">
        <v>17129.0</v>
      </c>
      <c r="C1020" s="24">
        <v>17129.0</v>
      </c>
      <c r="D1020" s="25">
        <v>0.0</v>
      </c>
      <c r="E1020" s="33"/>
    </row>
    <row r="1021" ht="15.75" hidden="1" customHeight="1">
      <c r="A1021" s="22" t="s">
        <v>3070</v>
      </c>
      <c r="B1021" s="23">
        <v>225.0</v>
      </c>
      <c r="C1021" s="24">
        <v>225.0</v>
      </c>
      <c r="D1021" s="25">
        <v>0.0</v>
      </c>
      <c r="E1021" s="33"/>
    </row>
    <row r="1022" ht="15.75" hidden="1" customHeight="1">
      <c r="A1022" s="22" t="s">
        <v>3072</v>
      </c>
      <c r="B1022" s="23">
        <v>500.0</v>
      </c>
      <c r="C1022" s="24">
        <v>500.0</v>
      </c>
      <c r="D1022" s="25">
        <v>0.0</v>
      </c>
      <c r="E1022" s="33"/>
    </row>
    <row r="1023" ht="15.75" hidden="1" customHeight="1">
      <c r="A1023" s="27" t="s">
        <v>3074</v>
      </c>
      <c r="B1023" s="23">
        <v>0.0</v>
      </c>
      <c r="C1023" s="24"/>
      <c r="D1023" s="25">
        <v>0.0</v>
      </c>
      <c r="E1023" s="26"/>
    </row>
    <row r="1024" ht="15.75" hidden="1" customHeight="1">
      <c r="A1024" s="27" t="s">
        <v>3075</v>
      </c>
      <c r="B1024" s="23">
        <v>0.0</v>
      </c>
      <c r="C1024" s="24"/>
      <c r="D1024" s="25">
        <v>0.0</v>
      </c>
      <c r="E1024" s="33"/>
    </row>
    <row r="1025" ht="15.75" hidden="1" customHeight="1">
      <c r="A1025" s="27" t="s">
        <v>3077</v>
      </c>
      <c r="B1025" s="23">
        <v>1960.0</v>
      </c>
      <c r="C1025" s="24"/>
      <c r="D1025" s="25">
        <v>-1960.0</v>
      </c>
      <c r="E1025" s="26"/>
    </row>
    <row r="1026" ht="15.75" hidden="1" customHeight="1">
      <c r="A1026" s="27" t="s">
        <v>3078</v>
      </c>
      <c r="B1026" s="23">
        <v>1960.0</v>
      </c>
      <c r="C1026" s="24">
        <v>3920.0</v>
      </c>
      <c r="D1026" s="25">
        <v>1960.0</v>
      </c>
      <c r="E1026" s="33"/>
    </row>
    <row r="1027" ht="15.75" hidden="1" customHeight="1">
      <c r="A1027" s="28" t="s">
        <v>3079</v>
      </c>
      <c r="B1027" s="23">
        <v>79161.0</v>
      </c>
      <c r="C1027" s="23">
        <v>79161.0</v>
      </c>
      <c r="D1027" s="25">
        <v>0.0</v>
      </c>
      <c r="E1027" s="33"/>
    </row>
    <row r="1028" ht="15.75" hidden="1" customHeight="1">
      <c r="A1028" s="28" t="s">
        <v>3080</v>
      </c>
      <c r="B1028" s="23">
        <v>36190.0</v>
      </c>
      <c r="C1028" s="7">
        <v>36190.0</v>
      </c>
      <c r="D1028" s="25">
        <v>0.0</v>
      </c>
      <c r="E1028" s="33"/>
    </row>
    <row r="1029" ht="15.75" hidden="1" customHeight="1">
      <c r="A1029" s="28" t="s">
        <v>3081</v>
      </c>
      <c r="B1029" s="23">
        <v>49168.0</v>
      </c>
      <c r="C1029" s="7">
        <v>49168.0</v>
      </c>
      <c r="D1029" s="25">
        <v>0.0</v>
      </c>
      <c r="E1029" s="33"/>
    </row>
    <row r="1030" ht="15.75" hidden="1" customHeight="1">
      <c r="A1030" s="28" t="s">
        <v>3082</v>
      </c>
      <c r="B1030" s="23">
        <v>60887.5</v>
      </c>
      <c r="C1030" s="7">
        <v>60887.5</v>
      </c>
      <c r="D1030" s="25">
        <v>0.0</v>
      </c>
      <c r="E1030" s="33"/>
    </row>
    <row r="1031" ht="15.75" hidden="1" customHeight="1">
      <c r="A1031" s="28" t="s">
        <v>3084</v>
      </c>
      <c r="B1031" s="23">
        <v>3579.0</v>
      </c>
      <c r="C1031" s="7">
        <v>3579.0</v>
      </c>
      <c r="D1031" s="25">
        <v>0.0</v>
      </c>
      <c r="E1031" s="33"/>
    </row>
    <row r="1032" ht="15.75" hidden="1" customHeight="1">
      <c r="A1032" s="28" t="s">
        <v>3085</v>
      </c>
      <c r="B1032" s="23">
        <v>7961.0</v>
      </c>
      <c r="C1032" s="7">
        <v>7961.0</v>
      </c>
      <c r="D1032" s="25">
        <v>0.0</v>
      </c>
      <c r="E1032" s="33"/>
    </row>
    <row r="1033" ht="15.75" hidden="1" customHeight="1">
      <c r="A1033" s="29" t="s">
        <v>3086</v>
      </c>
      <c r="B1033" s="23">
        <v>274242.5</v>
      </c>
      <c r="C1033" s="7">
        <v>274242.5</v>
      </c>
      <c r="D1033" s="25">
        <v>0.0</v>
      </c>
      <c r="E1033" s="33"/>
    </row>
    <row r="1034" ht="15.75" hidden="1" customHeight="1">
      <c r="A1034" s="30" t="s">
        <v>3087</v>
      </c>
      <c r="B1034" s="34">
        <v>1.0</v>
      </c>
      <c r="C1034" s="35">
        <v>2.0</v>
      </c>
      <c r="D1034" s="49">
        <v>1.0</v>
      </c>
      <c r="E1034" s="37"/>
    </row>
    <row r="1035" ht="15.75" hidden="1" customHeight="1"/>
    <row r="1036" ht="15.75" hidden="1" customHeight="1"/>
    <row r="1037" ht="15.75" hidden="1" customHeight="1">
      <c r="A1037" s="3" t="s">
        <v>3892</v>
      </c>
      <c r="B1037" s="4"/>
      <c r="C1037" s="4"/>
      <c r="D1037" s="4"/>
      <c r="E1037" s="5"/>
    </row>
    <row r="1038" ht="15.75" hidden="1" customHeight="1">
      <c r="A1038" s="8"/>
      <c r="B1038" s="9"/>
      <c r="C1038" s="9"/>
      <c r="D1038" s="9"/>
      <c r="E1038" s="10"/>
    </row>
    <row r="1039" ht="15.75" hidden="1" customHeight="1">
      <c r="A1039" s="3" t="s">
        <v>3061</v>
      </c>
      <c r="B1039" s="4"/>
      <c r="C1039" s="4"/>
      <c r="D1039" s="4"/>
      <c r="E1039" s="5"/>
    </row>
    <row r="1040" ht="15.75" hidden="1" customHeight="1">
      <c r="A1040" s="8"/>
      <c r="B1040" s="9"/>
      <c r="C1040" s="9"/>
      <c r="D1040" s="9"/>
      <c r="E1040" s="10"/>
    </row>
    <row r="1041" ht="15.75" hidden="1" customHeight="1">
      <c r="A1041" s="11">
        <v>45726.0</v>
      </c>
      <c r="B1041" s="4"/>
      <c r="C1041" s="12" t="s">
        <v>3062</v>
      </c>
      <c r="D1041" s="13">
        <v>45732.0</v>
      </c>
      <c r="E1041" s="5"/>
    </row>
    <row r="1042" ht="15.75" hidden="1" customHeight="1">
      <c r="A1042" s="8"/>
      <c r="B1042" s="9"/>
      <c r="C1042" s="14"/>
      <c r="D1042" s="9"/>
      <c r="E1042" s="10"/>
    </row>
    <row r="1043" ht="15.75" hidden="1" customHeight="1">
      <c r="A1043" s="44" t="s">
        <v>3898</v>
      </c>
      <c r="B1043" s="5"/>
      <c r="C1043" s="14"/>
      <c r="D1043" s="45" t="s">
        <v>3899</v>
      </c>
      <c r="E1043" s="5"/>
    </row>
    <row r="1044" ht="15.75" hidden="1" customHeight="1">
      <c r="A1044" s="8"/>
      <c r="B1044" s="10"/>
      <c r="C1044" s="14"/>
      <c r="D1044" s="9"/>
      <c r="E1044" s="10"/>
    </row>
    <row r="1045" ht="15.75" hidden="1" customHeight="1">
      <c r="A1045" s="17" t="s">
        <v>3063</v>
      </c>
      <c r="B1045" s="4"/>
      <c r="C1045" s="4"/>
      <c r="D1045" s="4"/>
      <c r="E1045" s="5"/>
    </row>
    <row r="1046" ht="15.75" hidden="1" customHeight="1">
      <c r="A1046" s="18" t="s">
        <v>3064</v>
      </c>
      <c r="B1046" s="19" t="s">
        <v>3065</v>
      </c>
      <c r="C1046" s="20" t="s">
        <v>3066</v>
      </c>
      <c r="D1046" s="19" t="s">
        <v>3067</v>
      </c>
      <c r="E1046" s="21" t="s">
        <v>13</v>
      </c>
    </row>
    <row r="1047" ht="15.75" hidden="1" customHeight="1">
      <c r="A1047" s="22" t="s">
        <v>3068</v>
      </c>
      <c r="B1047" s="23">
        <v>25850.0</v>
      </c>
      <c r="C1047" s="24">
        <v>15852.0</v>
      </c>
      <c r="D1047" s="25">
        <v>-9998.0</v>
      </c>
    </row>
    <row r="1048" ht="15.75" hidden="1" customHeight="1">
      <c r="A1048" s="22" t="s">
        <v>3069</v>
      </c>
      <c r="B1048" s="23">
        <v>20510.0</v>
      </c>
      <c r="C1048" s="24">
        <v>20510.0</v>
      </c>
      <c r="D1048" s="25">
        <v>0.0</v>
      </c>
      <c r="E1048" s="33"/>
    </row>
    <row r="1049" ht="15.75" hidden="1" customHeight="1">
      <c r="A1049" s="22" t="s">
        <v>3070</v>
      </c>
      <c r="B1049" s="23">
        <v>0.0</v>
      </c>
      <c r="C1049" s="24"/>
      <c r="D1049" s="25">
        <v>0.0</v>
      </c>
      <c r="E1049" s="33"/>
    </row>
    <row r="1050" ht="15.75" hidden="1" customHeight="1">
      <c r="A1050" s="22" t="s">
        <v>3072</v>
      </c>
      <c r="B1050" s="23">
        <v>400.0</v>
      </c>
      <c r="C1050" s="24"/>
      <c r="D1050" s="25">
        <v>-400.0</v>
      </c>
      <c r="E1050" s="33"/>
    </row>
    <row r="1051" ht="15.75" hidden="1" customHeight="1">
      <c r="A1051" s="27" t="s">
        <v>3074</v>
      </c>
      <c r="B1051" s="23">
        <v>0.0</v>
      </c>
      <c r="C1051" s="24"/>
      <c r="D1051" s="25">
        <v>0.0</v>
      </c>
      <c r="E1051" s="26"/>
    </row>
    <row r="1052" ht="15.75" hidden="1" customHeight="1">
      <c r="A1052" s="27" t="s">
        <v>3075</v>
      </c>
      <c r="B1052" s="23">
        <v>112.0</v>
      </c>
      <c r="C1052" s="24">
        <v>164.0</v>
      </c>
      <c r="D1052" s="25">
        <v>52.0</v>
      </c>
      <c r="E1052" s="33"/>
    </row>
    <row r="1053" ht="15.75" hidden="1" customHeight="1">
      <c r="A1053" s="27" t="s">
        <v>3077</v>
      </c>
      <c r="B1053" s="23">
        <v>1090.0</v>
      </c>
      <c r="C1053" s="24">
        <v>10000.0</v>
      </c>
      <c r="D1053" s="25">
        <v>8910.0</v>
      </c>
      <c r="E1053" s="26" t="s">
        <v>7340</v>
      </c>
    </row>
    <row r="1054" ht="15.75" hidden="1" customHeight="1">
      <c r="A1054" s="27" t="s">
        <v>3078</v>
      </c>
      <c r="B1054" s="23">
        <v>3600.0</v>
      </c>
      <c r="C1054" s="24">
        <v>5000.0</v>
      </c>
      <c r="D1054" s="25">
        <v>1400.0</v>
      </c>
      <c r="E1054" s="33"/>
    </row>
    <row r="1055" ht="15.75" hidden="1" customHeight="1">
      <c r="A1055" s="28" t="s">
        <v>3079</v>
      </c>
      <c r="B1055" s="23">
        <v>100974.0</v>
      </c>
      <c r="C1055" s="23">
        <v>100974.0</v>
      </c>
      <c r="D1055" s="25">
        <v>0.0</v>
      </c>
      <c r="E1055" s="33"/>
    </row>
    <row r="1056" ht="15.75" hidden="1" customHeight="1">
      <c r="A1056" s="28" t="s">
        <v>3080</v>
      </c>
      <c r="B1056" s="23">
        <v>37226.0</v>
      </c>
      <c r="C1056" s="7">
        <v>37226.0</v>
      </c>
      <c r="D1056" s="25">
        <v>0.0</v>
      </c>
      <c r="E1056" s="33"/>
    </row>
    <row r="1057" ht="15.75" hidden="1" customHeight="1">
      <c r="A1057" s="28" t="s">
        <v>3081</v>
      </c>
      <c r="B1057" s="23">
        <v>68878.0</v>
      </c>
      <c r="C1057" s="7">
        <v>68878.0</v>
      </c>
      <c r="D1057" s="25">
        <v>0.0</v>
      </c>
      <c r="E1057" s="33"/>
    </row>
    <row r="1058" ht="15.75" hidden="1" customHeight="1">
      <c r="A1058" s="28" t="s">
        <v>3082</v>
      </c>
      <c r="B1058" s="23">
        <v>65777.0</v>
      </c>
      <c r="C1058" s="7">
        <v>65777.0</v>
      </c>
      <c r="D1058" s="25">
        <v>0.0</v>
      </c>
      <c r="E1058" s="33"/>
    </row>
    <row r="1059" ht="15.75" hidden="1" customHeight="1">
      <c r="A1059" s="28" t="s">
        <v>3084</v>
      </c>
      <c r="B1059" s="23">
        <v>3524.0</v>
      </c>
      <c r="C1059" s="7">
        <v>3524.0</v>
      </c>
      <c r="D1059" s="25">
        <v>0.0</v>
      </c>
      <c r="E1059" s="33"/>
    </row>
    <row r="1060" ht="15.75" hidden="1" customHeight="1">
      <c r="A1060" s="28" t="s">
        <v>3085</v>
      </c>
      <c r="B1060" s="23">
        <v>8891.0</v>
      </c>
      <c r="C1060" s="7">
        <v>8891.0</v>
      </c>
      <c r="D1060" s="25">
        <v>0.0</v>
      </c>
      <c r="E1060" s="33"/>
    </row>
    <row r="1061" ht="15.75" hidden="1" customHeight="1">
      <c r="A1061" s="29" t="s">
        <v>3086</v>
      </c>
      <c r="B1061" s="23">
        <v>327940.2</v>
      </c>
      <c r="C1061" s="7">
        <v>327940.2</v>
      </c>
      <c r="D1061" s="25">
        <v>0.0</v>
      </c>
      <c r="E1061" s="33"/>
    </row>
    <row r="1062" ht="15.75" hidden="1" customHeight="1">
      <c r="A1062" s="30" t="s">
        <v>3087</v>
      </c>
      <c r="B1062" s="34">
        <v>0.8000000000029104</v>
      </c>
      <c r="C1062" s="35">
        <v>-35.20000000001164</v>
      </c>
      <c r="D1062" s="49">
        <v>-36.00000000001455</v>
      </c>
      <c r="E1062" s="37"/>
    </row>
    <row r="1063" ht="15.75" hidden="1" customHeight="1"/>
    <row r="1064" ht="15.75" hidden="1" customHeight="1"/>
    <row r="1065" ht="15.75" hidden="1" customHeight="1">
      <c r="A1065" s="3" t="s">
        <v>3892</v>
      </c>
      <c r="B1065" s="4"/>
      <c r="C1065" s="4"/>
      <c r="D1065" s="4"/>
      <c r="E1065" s="5"/>
    </row>
    <row r="1066" ht="15.75" hidden="1" customHeight="1">
      <c r="A1066" s="8"/>
      <c r="B1066" s="9"/>
      <c r="C1066" s="9"/>
      <c r="D1066" s="9"/>
      <c r="E1066" s="10"/>
    </row>
    <row r="1067" ht="15.75" hidden="1" customHeight="1">
      <c r="A1067" s="3" t="s">
        <v>3061</v>
      </c>
      <c r="B1067" s="4"/>
      <c r="C1067" s="4"/>
      <c r="D1067" s="4"/>
      <c r="E1067" s="5"/>
    </row>
    <row r="1068" ht="15.75" hidden="1" customHeight="1">
      <c r="A1068" s="8"/>
      <c r="B1068" s="9"/>
      <c r="C1068" s="9"/>
      <c r="D1068" s="9"/>
      <c r="E1068" s="10"/>
    </row>
    <row r="1069" ht="15.75" hidden="1" customHeight="1">
      <c r="A1069" s="11">
        <v>45733.0</v>
      </c>
      <c r="B1069" s="4"/>
      <c r="C1069" s="12" t="s">
        <v>3062</v>
      </c>
      <c r="D1069" s="13">
        <v>45739.0</v>
      </c>
      <c r="E1069" s="5"/>
    </row>
    <row r="1070" ht="15.75" hidden="1" customHeight="1">
      <c r="A1070" s="8"/>
      <c r="B1070" s="9"/>
      <c r="C1070" s="14"/>
      <c r="D1070" s="9"/>
      <c r="E1070" s="10"/>
    </row>
    <row r="1071" ht="15.75" hidden="1" customHeight="1">
      <c r="A1071" s="44" t="s">
        <v>3898</v>
      </c>
      <c r="B1071" s="5"/>
      <c r="C1071" s="14"/>
      <c r="D1071" s="45" t="s">
        <v>3899</v>
      </c>
      <c r="E1071" s="5"/>
    </row>
    <row r="1072" ht="15.75" hidden="1" customHeight="1">
      <c r="A1072" s="8"/>
      <c r="B1072" s="10"/>
      <c r="C1072" s="14"/>
      <c r="D1072" s="9"/>
      <c r="E1072" s="10"/>
    </row>
    <row r="1073" ht="15.75" hidden="1" customHeight="1">
      <c r="A1073" s="17" t="s">
        <v>3063</v>
      </c>
      <c r="B1073" s="4"/>
      <c r="C1073" s="4"/>
      <c r="D1073" s="4"/>
      <c r="E1073" s="5"/>
    </row>
    <row r="1074" ht="15.75" hidden="1" customHeight="1">
      <c r="A1074" s="18" t="s">
        <v>3064</v>
      </c>
      <c r="B1074" s="19" t="s">
        <v>3065</v>
      </c>
      <c r="C1074" s="20" t="s">
        <v>3066</v>
      </c>
      <c r="D1074" s="19" t="s">
        <v>3067</v>
      </c>
      <c r="E1074" s="21" t="s">
        <v>13</v>
      </c>
    </row>
    <row r="1075" ht="15.75" hidden="1" customHeight="1">
      <c r="A1075" s="22" t="s">
        <v>3068</v>
      </c>
      <c r="B1075" s="23">
        <v>32335.0</v>
      </c>
      <c r="C1075" s="24">
        <v>32335.0</v>
      </c>
      <c r="D1075" s="25">
        <v>0.0</v>
      </c>
    </row>
    <row r="1076" ht="15.75" hidden="1" customHeight="1">
      <c r="A1076" s="22" t="s">
        <v>3069</v>
      </c>
      <c r="B1076" s="23">
        <v>23954.0</v>
      </c>
      <c r="C1076" s="24">
        <v>23954.0</v>
      </c>
      <c r="D1076" s="25">
        <v>0.0</v>
      </c>
      <c r="E1076" s="33" t="s">
        <v>7341</v>
      </c>
    </row>
    <row r="1077" ht="15.75" hidden="1" customHeight="1">
      <c r="A1077" s="22" t="s">
        <v>3070</v>
      </c>
      <c r="B1077" s="23">
        <v>0.0</v>
      </c>
      <c r="C1077" s="24"/>
      <c r="D1077" s="25">
        <v>0.0</v>
      </c>
      <c r="E1077" s="33"/>
    </row>
    <row r="1078" ht="15.75" hidden="1" customHeight="1">
      <c r="A1078" s="22" t="s">
        <v>3072</v>
      </c>
      <c r="B1078" s="23">
        <v>0.0</v>
      </c>
      <c r="C1078" s="24"/>
      <c r="D1078" s="25">
        <v>0.0</v>
      </c>
      <c r="E1078" s="33"/>
    </row>
    <row r="1079" ht="15.75" hidden="1" customHeight="1">
      <c r="A1079" s="27" t="s">
        <v>3074</v>
      </c>
      <c r="B1079" s="23">
        <v>0.0</v>
      </c>
      <c r="C1079" s="24"/>
      <c r="D1079" s="25">
        <v>0.0</v>
      </c>
      <c r="E1079" s="26"/>
    </row>
    <row r="1080" ht="15.75" hidden="1" customHeight="1">
      <c r="A1080" s="27" t="s">
        <v>3075</v>
      </c>
      <c r="B1080" s="23">
        <v>0.0</v>
      </c>
      <c r="C1080" s="24"/>
      <c r="D1080" s="25">
        <v>0.0</v>
      </c>
      <c r="E1080" s="33"/>
    </row>
    <row r="1081" ht="15.75" hidden="1" customHeight="1">
      <c r="A1081" s="27" t="s">
        <v>3077</v>
      </c>
      <c r="B1081" s="23">
        <v>1694.0</v>
      </c>
      <c r="C1081" s="24">
        <v>800.0</v>
      </c>
      <c r="D1081" s="25">
        <v>-894.0</v>
      </c>
      <c r="E1081" s="26" t="s">
        <v>7342</v>
      </c>
    </row>
    <row r="1082" ht="15.75" hidden="1" customHeight="1">
      <c r="A1082" s="27" t="s">
        <v>3078</v>
      </c>
      <c r="B1082" s="23">
        <v>5560.0</v>
      </c>
      <c r="C1082" s="24">
        <v>6120.0</v>
      </c>
      <c r="D1082" s="25">
        <v>560.0</v>
      </c>
      <c r="E1082" s="33"/>
    </row>
    <row r="1083" ht="15.75" hidden="1" customHeight="1">
      <c r="A1083" s="28" t="s">
        <v>3079</v>
      </c>
      <c r="B1083" s="23">
        <v>126297.0</v>
      </c>
      <c r="C1083" s="23">
        <v>126297.0</v>
      </c>
      <c r="D1083" s="25">
        <v>0.0</v>
      </c>
      <c r="E1083" s="33"/>
    </row>
    <row r="1084" ht="15.75" hidden="1" customHeight="1">
      <c r="A1084" s="28" t="s">
        <v>3080</v>
      </c>
      <c r="B1084" s="23">
        <v>34267.0</v>
      </c>
      <c r="C1084" s="7">
        <v>34267.0</v>
      </c>
      <c r="D1084" s="25">
        <v>0.0</v>
      </c>
      <c r="E1084" s="33"/>
    </row>
    <row r="1085" ht="15.75" hidden="1" customHeight="1">
      <c r="A1085" s="28" t="s">
        <v>3081</v>
      </c>
      <c r="B1085" s="23">
        <v>68680.0</v>
      </c>
      <c r="C1085" s="7">
        <v>68680.0</v>
      </c>
      <c r="D1085" s="25">
        <v>0.0</v>
      </c>
      <c r="E1085" s="33"/>
    </row>
    <row r="1086" ht="15.75" hidden="1" customHeight="1">
      <c r="A1086" s="28" t="s">
        <v>3082</v>
      </c>
      <c r="B1086" s="23">
        <v>66045.0</v>
      </c>
      <c r="C1086" s="7">
        <v>66045.0</v>
      </c>
      <c r="D1086" s="25">
        <v>0.0</v>
      </c>
      <c r="E1086" s="33"/>
    </row>
    <row r="1087" ht="15.75" hidden="1" customHeight="1">
      <c r="A1087" s="28" t="s">
        <v>3084</v>
      </c>
      <c r="B1087" s="23">
        <v>437.0</v>
      </c>
      <c r="C1087" s="7">
        <v>437.0</v>
      </c>
      <c r="D1087" s="25">
        <v>0.0</v>
      </c>
      <c r="E1087" s="33"/>
    </row>
    <row r="1088" ht="15.75" hidden="1" customHeight="1">
      <c r="A1088" s="28" t="s">
        <v>3085</v>
      </c>
      <c r="B1088" s="23">
        <v>10436.0</v>
      </c>
      <c r="C1088" s="7">
        <v>10042.0</v>
      </c>
      <c r="D1088" s="25">
        <v>-394.0</v>
      </c>
      <c r="E1088" s="33"/>
    </row>
    <row r="1089" ht="15.75" hidden="1" customHeight="1">
      <c r="A1089" s="29" t="s">
        <v>3086</v>
      </c>
      <c r="B1089" s="23">
        <v>359268.5</v>
      </c>
      <c r="C1089" s="7">
        <v>358874.5</v>
      </c>
      <c r="D1089" s="25">
        <v>-394.0</v>
      </c>
      <c r="E1089" s="33"/>
    </row>
    <row r="1090" ht="15.75" hidden="1" customHeight="1">
      <c r="A1090" s="30" t="s">
        <v>3087</v>
      </c>
      <c r="B1090" s="34">
        <v>0.5</v>
      </c>
      <c r="C1090" s="35">
        <v>60.5</v>
      </c>
      <c r="D1090" s="49">
        <v>60.0</v>
      </c>
      <c r="E1090" s="37"/>
    </row>
    <row r="1091" ht="15.75" hidden="1" customHeight="1"/>
    <row r="1092" ht="15.75" hidden="1" customHeight="1"/>
    <row r="1093" ht="15.75" hidden="1" customHeight="1">
      <c r="A1093" s="3" t="s">
        <v>3892</v>
      </c>
      <c r="B1093" s="4"/>
      <c r="C1093" s="4"/>
      <c r="D1093" s="4"/>
      <c r="E1093" s="5"/>
    </row>
    <row r="1094" ht="15.75" hidden="1" customHeight="1">
      <c r="A1094" s="8"/>
      <c r="B1094" s="9"/>
      <c r="C1094" s="9"/>
      <c r="D1094" s="9"/>
      <c r="E1094" s="10"/>
    </row>
    <row r="1095" ht="15.75" hidden="1" customHeight="1">
      <c r="A1095" s="3" t="s">
        <v>3061</v>
      </c>
      <c r="B1095" s="4"/>
      <c r="C1095" s="4"/>
      <c r="D1095" s="4"/>
      <c r="E1095" s="5"/>
    </row>
    <row r="1096" ht="15.75" hidden="1" customHeight="1">
      <c r="A1096" s="8"/>
      <c r="B1096" s="9"/>
      <c r="C1096" s="9"/>
      <c r="D1096" s="9"/>
      <c r="E1096" s="10"/>
    </row>
    <row r="1097" ht="15.75" hidden="1" customHeight="1">
      <c r="A1097" s="11">
        <v>45740.0</v>
      </c>
      <c r="B1097" s="4"/>
      <c r="C1097" s="12" t="s">
        <v>3062</v>
      </c>
      <c r="D1097" s="13">
        <v>45746.0</v>
      </c>
      <c r="E1097" s="5"/>
    </row>
    <row r="1098" ht="15.75" hidden="1" customHeight="1">
      <c r="A1098" s="8"/>
      <c r="B1098" s="9"/>
      <c r="C1098" s="14"/>
      <c r="D1098" s="9"/>
      <c r="E1098" s="10"/>
    </row>
    <row r="1099" ht="15.75" hidden="1" customHeight="1">
      <c r="A1099" s="44" t="s">
        <v>3898</v>
      </c>
      <c r="B1099" s="5"/>
      <c r="C1099" s="14"/>
      <c r="D1099" s="45" t="s">
        <v>3899</v>
      </c>
      <c r="E1099" s="5"/>
    </row>
    <row r="1100" ht="15.75" hidden="1" customHeight="1">
      <c r="A1100" s="8"/>
      <c r="B1100" s="10"/>
      <c r="C1100" s="14"/>
      <c r="D1100" s="9"/>
      <c r="E1100" s="10"/>
    </row>
    <row r="1101" ht="15.75" hidden="1" customHeight="1">
      <c r="A1101" s="17" t="s">
        <v>3063</v>
      </c>
      <c r="B1101" s="4"/>
      <c r="C1101" s="4"/>
      <c r="D1101" s="4"/>
      <c r="E1101" s="5"/>
    </row>
    <row r="1102" ht="15.75" hidden="1" customHeight="1">
      <c r="A1102" s="18" t="s">
        <v>3064</v>
      </c>
      <c r="B1102" s="19" t="s">
        <v>3065</v>
      </c>
      <c r="C1102" s="20" t="s">
        <v>3066</v>
      </c>
      <c r="D1102" s="19" t="s">
        <v>3067</v>
      </c>
      <c r="E1102" s="21" t="s">
        <v>13</v>
      </c>
    </row>
    <row r="1103" ht="15.75" hidden="1" customHeight="1">
      <c r="A1103" s="22" t="s">
        <v>3068</v>
      </c>
      <c r="B1103" s="23">
        <v>27725.0</v>
      </c>
      <c r="C1103" s="24">
        <v>27725.0</v>
      </c>
      <c r="D1103" s="25">
        <v>0.0</v>
      </c>
    </row>
    <row r="1104" ht="15.75" hidden="1" customHeight="1">
      <c r="A1104" s="22" t="s">
        <v>3069</v>
      </c>
      <c r="B1104" s="23">
        <v>22551.0</v>
      </c>
      <c r="C1104" s="24">
        <v>22551.0</v>
      </c>
      <c r="D1104" s="25">
        <v>0.0</v>
      </c>
      <c r="E1104" s="26"/>
    </row>
    <row r="1105" ht="15.75" hidden="1" customHeight="1">
      <c r="A1105" s="22" t="s">
        <v>3070</v>
      </c>
      <c r="B1105" s="23">
        <v>0.0</v>
      </c>
      <c r="C1105" s="24"/>
      <c r="D1105" s="25">
        <v>0.0</v>
      </c>
      <c r="E1105" s="33"/>
    </row>
    <row r="1106" ht="15.75" hidden="1" customHeight="1">
      <c r="A1106" s="22" t="s">
        <v>3072</v>
      </c>
      <c r="B1106" s="23">
        <v>0.0</v>
      </c>
      <c r="C1106" s="24"/>
      <c r="D1106" s="25">
        <v>0.0</v>
      </c>
      <c r="E1106" s="33"/>
    </row>
    <row r="1107" ht="15.75" hidden="1" customHeight="1">
      <c r="A1107" s="27" t="s">
        <v>3074</v>
      </c>
      <c r="B1107" s="23">
        <v>0.0</v>
      </c>
      <c r="C1107" s="24"/>
      <c r="D1107" s="25">
        <v>0.0</v>
      </c>
      <c r="E1107" s="26"/>
    </row>
    <row r="1108" ht="15.75" hidden="1" customHeight="1">
      <c r="A1108" s="27" t="s">
        <v>3075</v>
      </c>
      <c r="B1108" s="23">
        <v>80.0</v>
      </c>
      <c r="C1108" s="24">
        <v>80.0</v>
      </c>
      <c r="D1108" s="25">
        <v>0.0</v>
      </c>
      <c r="E1108" s="33"/>
    </row>
    <row r="1109" ht="15.75" hidden="1" customHeight="1">
      <c r="A1109" s="27" t="s">
        <v>3077</v>
      </c>
      <c r="B1109" s="23">
        <v>1800.0</v>
      </c>
      <c r="C1109" s="24"/>
      <c r="D1109" s="25">
        <v>-1800.0</v>
      </c>
      <c r="E1109" s="26"/>
    </row>
    <row r="1110" ht="15.75" hidden="1" customHeight="1">
      <c r="A1110" s="27" t="s">
        <v>3078</v>
      </c>
      <c r="B1110" s="23">
        <v>3800.0</v>
      </c>
      <c r="C1110" s="24">
        <v>5600.0</v>
      </c>
      <c r="D1110" s="25">
        <v>1800.0</v>
      </c>
      <c r="E1110" s="33"/>
    </row>
    <row r="1111" ht="15.75" hidden="1" customHeight="1">
      <c r="A1111" s="28" t="s">
        <v>3079</v>
      </c>
      <c r="B1111" s="23">
        <v>132161.47999999998</v>
      </c>
      <c r="C1111" s="23">
        <v>132161.47999999975</v>
      </c>
      <c r="D1111" s="25">
        <v>-2.3283064365386963E-10</v>
      </c>
      <c r="E1111" s="33"/>
    </row>
    <row r="1112" ht="15.75" hidden="1" customHeight="1">
      <c r="A1112" s="28" t="s">
        <v>3080</v>
      </c>
      <c r="B1112" s="23">
        <v>27222.0</v>
      </c>
      <c r="C1112" s="7">
        <v>27222.0</v>
      </c>
      <c r="D1112" s="25">
        <v>0.0</v>
      </c>
      <c r="E1112" s="33"/>
    </row>
    <row r="1113" ht="15.75" hidden="1" customHeight="1">
      <c r="A1113" s="28" t="s">
        <v>3081</v>
      </c>
      <c r="B1113" s="23">
        <v>48257.0</v>
      </c>
      <c r="C1113" s="7">
        <v>48257.0</v>
      </c>
      <c r="D1113" s="25">
        <v>0.0</v>
      </c>
      <c r="E1113" s="33"/>
    </row>
    <row r="1114" ht="15.75" hidden="1" customHeight="1">
      <c r="A1114" s="28" t="s">
        <v>3082</v>
      </c>
      <c r="B1114" s="23">
        <v>60598.5</v>
      </c>
      <c r="C1114" s="7">
        <v>60598.5</v>
      </c>
      <c r="D1114" s="25">
        <v>0.0</v>
      </c>
      <c r="E1114" s="33"/>
    </row>
    <row r="1115" ht="15.75" hidden="1" customHeight="1">
      <c r="A1115" s="28" t="s">
        <v>3084</v>
      </c>
      <c r="B1115" s="23">
        <v>1300.0</v>
      </c>
      <c r="C1115" s="7">
        <v>1300.0</v>
      </c>
      <c r="D1115" s="25">
        <v>0.0</v>
      </c>
      <c r="E1115" s="33"/>
    </row>
    <row r="1116" ht="15.75" hidden="1" customHeight="1">
      <c r="A1116" s="28" t="s">
        <v>3085</v>
      </c>
      <c r="B1116" s="23">
        <v>8844.0</v>
      </c>
      <c r="C1116" s="7">
        <v>8465.0</v>
      </c>
      <c r="D1116" s="25">
        <v>-379.0</v>
      </c>
      <c r="E1116" s="33"/>
    </row>
    <row r="1117" ht="15.75" hidden="1" customHeight="1">
      <c r="A1117" s="29" t="s">
        <v>3086</v>
      </c>
      <c r="B1117" s="23">
        <v>325873.98000000004</v>
      </c>
      <c r="C1117" s="7">
        <v>325494.98000000033</v>
      </c>
      <c r="D1117" s="25">
        <v>-378.99999999970896</v>
      </c>
      <c r="E1117" s="33"/>
    </row>
    <row r="1118" ht="15.75" hidden="1" customHeight="1">
      <c r="A1118" s="30" t="s">
        <v>3087</v>
      </c>
      <c r="B1118" s="34">
        <v>-379.0000000000291</v>
      </c>
      <c r="C1118" s="35">
        <v>-5.820766091346741E-10</v>
      </c>
      <c r="D1118" s="49">
        <v>378.999999999447</v>
      </c>
      <c r="E1118" s="37"/>
    </row>
    <row r="1119" ht="15.75" hidden="1" customHeight="1"/>
    <row r="1120" ht="15.75" hidden="1" customHeight="1"/>
    <row r="1121" ht="15.75" hidden="1" customHeight="1">
      <c r="A1121" s="3" t="s">
        <v>3892</v>
      </c>
      <c r="B1121" s="4"/>
      <c r="C1121" s="4"/>
      <c r="D1121" s="4"/>
      <c r="E1121" s="5"/>
    </row>
    <row r="1122" ht="15.75" hidden="1" customHeight="1">
      <c r="A1122" s="8"/>
      <c r="B1122" s="9"/>
      <c r="C1122" s="9"/>
      <c r="D1122" s="9"/>
      <c r="E1122" s="10"/>
    </row>
    <row r="1123" ht="15.75" hidden="1" customHeight="1">
      <c r="A1123" s="3" t="s">
        <v>3061</v>
      </c>
      <c r="B1123" s="4"/>
      <c r="C1123" s="4"/>
      <c r="D1123" s="4"/>
      <c r="E1123" s="5"/>
    </row>
    <row r="1124" ht="15.75" hidden="1" customHeight="1">
      <c r="A1124" s="8"/>
      <c r="B1124" s="9"/>
      <c r="C1124" s="9"/>
      <c r="D1124" s="9"/>
      <c r="E1124" s="10"/>
    </row>
    <row r="1125" ht="15.75" hidden="1" customHeight="1">
      <c r="A1125" s="11">
        <v>45747.0</v>
      </c>
      <c r="B1125" s="4"/>
      <c r="C1125" s="12" t="s">
        <v>3062</v>
      </c>
      <c r="D1125" s="13">
        <v>45747.0</v>
      </c>
      <c r="E1125" s="5"/>
    </row>
    <row r="1126" ht="15.75" hidden="1" customHeight="1">
      <c r="A1126" s="8"/>
      <c r="B1126" s="9"/>
      <c r="C1126" s="14"/>
      <c r="D1126" s="9"/>
      <c r="E1126" s="10"/>
    </row>
    <row r="1127" ht="15.75" hidden="1" customHeight="1">
      <c r="A1127" s="44" t="s">
        <v>3898</v>
      </c>
      <c r="B1127" s="5"/>
      <c r="C1127" s="14"/>
      <c r="D1127" s="45" t="s">
        <v>3898</v>
      </c>
      <c r="E1127" s="5"/>
    </row>
    <row r="1128" ht="15.75" hidden="1" customHeight="1">
      <c r="A1128" s="8"/>
      <c r="B1128" s="10"/>
      <c r="C1128" s="14"/>
      <c r="D1128" s="9"/>
      <c r="E1128" s="10"/>
    </row>
    <row r="1129" ht="15.75" hidden="1" customHeight="1">
      <c r="A1129" s="17" t="s">
        <v>3063</v>
      </c>
      <c r="B1129" s="4"/>
      <c r="C1129" s="4"/>
      <c r="D1129" s="4"/>
      <c r="E1129" s="5"/>
    </row>
    <row r="1130" ht="15.75" hidden="1" customHeight="1">
      <c r="A1130" s="18" t="s">
        <v>3064</v>
      </c>
      <c r="B1130" s="19" t="s">
        <v>3065</v>
      </c>
      <c r="C1130" s="20" t="s">
        <v>3066</v>
      </c>
      <c r="D1130" s="19" t="s">
        <v>3067</v>
      </c>
      <c r="E1130" s="21" t="s">
        <v>13</v>
      </c>
    </row>
    <row r="1131" ht="15.75" hidden="1" customHeight="1">
      <c r="A1131" s="22" t="s">
        <v>3068</v>
      </c>
      <c r="B1131" s="23">
        <v>2232.0</v>
      </c>
      <c r="C1131" s="24">
        <v>2232.0</v>
      </c>
      <c r="D1131" s="25">
        <v>0.0</v>
      </c>
    </row>
    <row r="1132" ht="15.75" hidden="1" customHeight="1">
      <c r="A1132" s="22" t="s">
        <v>3069</v>
      </c>
      <c r="B1132" s="23">
        <v>1698.0</v>
      </c>
      <c r="C1132" s="24">
        <v>1698.0</v>
      </c>
      <c r="D1132" s="25">
        <v>0.0</v>
      </c>
      <c r="E1132" s="26"/>
    </row>
    <row r="1133" ht="15.75" hidden="1" customHeight="1">
      <c r="A1133" s="22" t="s">
        <v>3070</v>
      </c>
      <c r="B1133" s="23">
        <v>0.0</v>
      </c>
      <c r="C1133" s="24"/>
      <c r="D1133" s="25">
        <v>0.0</v>
      </c>
      <c r="E1133" s="33"/>
    </row>
    <row r="1134" ht="15.75" hidden="1" customHeight="1">
      <c r="A1134" s="22" t="s">
        <v>3072</v>
      </c>
      <c r="B1134" s="23">
        <v>0.0</v>
      </c>
      <c r="C1134" s="24"/>
      <c r="D1134" s="25">
        <v>0.0</v>
      </c>
      <c r="E1134" s="33"/>
    </row>
    <row r="1135" ht="15.75" hidden="1" customHeight="1">
      <c r="A1135" s="27" t="s">
        <v>3074</v>
      </c>
      <c r="B1135" s="23">
        <v>0.0</v>
      </c>
      <c r="C1135" s="24"/>
      <c r="D1135" s="25">
        <v>0.0</v>
      </c>
      <c r="E1135" s="26"/>
    </row>
    <row r="1136" ht="15.75" hidden="1" customHeight="1">
      <c r="A1136" s="27" t="s">
        <v>3075</v>
      </c>
      <c r="B1136" s="23">
        <v>0.0</v>
      </c>
      <c r="C1136" s="24"/>
      <c r="D1136" s="25">
        <v>0.0</v>
      </c>
      <c r="E1136" s="33"/>
    </row>
    <row r="1137" ht="15.75" hidden="1" customHeight="1">
      <c r="A1137" s="27" t="s">
        <v>3077</v>
      </c>
      <c r="B1137" s="23">
        <v>280.0</v>
      </c>
      <c r="C1137" s="24">
        <v>280.0</v>
      </c>
      <c r="D1137" s="25">
        <v>0.0</v>
      </c>
      <c r="E1137" s="26"/>
    </row>
    <row r="1138" ht="15.75" hidden="1" customHeight="1">
      <c r="A1138" s="27" t="s">
        <v>3078</v>
      </c>
      <c r="B1138" s="23">
        <v>280.0</v>
      </c>
      <c r="C1138" s="24">
        <v>280.0</v>
      </c>
      <c r="D1138" s="25">
        <v>0.0</v>
      </c>
      <c r="E1138" s="33"/>
    </row>
    <row r="1139" ht="15.75" hidden="1" customHeight="1">
      <c r="A1139" s="28" t="s">
        <v>3079</v>
      </c>
      <c r="B1139" s="23">
        <v>13792.74</v>
      </c>
      <c r="C1139" s="23">
        <v>13792.74</v>
      </c>
      <c r="D1139" s="25">
        <v>0.0</v>
      </c>
      <c r="E1139" s="33"/>
    </row>
    <row r="1140" ht="15.75" hidden="1" customHeight="1">
      <c r="A1140" s="28" t="s">
        <v>3080</v>
      </c>
      <c r="B1140" s="23">
        <v>4749.0</v>
      </c>
      <c r="C1140" s="7">
        <v>4485.0</v>
      </c>
      <c r="D1140" s="25">
        <v>-264.0</v>
      </c>
      <c r="E1140" s="33"/>
    </row>
    <row r="1141" ht="15.75" hidden="1" customHeight="1">
      <c r="A1141" s="28" t="s">
        <v>3081</v>
      </c>
      <c r="B1141" s="23">
        <v>4260.0</v>
      </c>
      <c r="C1141" s="7">
        <v>4036.0</v>
      </c>
      <c r="D1141" s="25">
        <v>-224.0</v>
      </c>
      <c r="E1141" s="33"/>
    </row>
    <row r="1142" ht="15.75" hidden="1" customHeight="1">
      <c r="A1142" s="28" t="s">
        <v>3082</v>
      </c>
      <c r="B1142" s="23">
        <v>3972.5</v>
      </c>
      <c r="C1142" s="7">
        <v>3972.5</v>
      </c>
      <c r="D1142" s="25">
        <v>0.0</v>
      </c>
      <c r="E1142" s="33"/>
    </row>
    <row r="1143" ht="15.75" hidden="1" customHeight="1">
      <c r="A1143" s="28" t="s">
        <v>3084</v>
      </c>
      <c r="B1143" s="23">
        <v>0.0</v>
      </c>
      <c r="C1143" s="7">
        <v>0.0</v>
      </c>
      <c r="D1143" s="25">
        <v>0.0</v>
      </c>
      <c r="E1143" s="33"/>
    </row>
    <row r="1144" ht="15.75" hidden="1" customHeight="1">
      <c r="A1144" s="28" t="s">
        <v>3085</v>
      </c>
      <c r="B1144" s="23">
        <v>1111.0</v>
      </c>
      <c r="C1144" s="7">
        <v>847.0</v>
      </c>
      <c r="D1144" s="25">
        <v>-264.0</v>
      </c>
      <c r="E1144" s="33"/>
    </row>
    <row r="1145" ht="15.75" hidden="1" customHeight="1">
      <c r="A1145" s="29" t="s">
        <v>3086</v>
      </c>
      <c r="B1145" s="23">
        <v>31528.24</v>
      </c>
      <c r="C1145" s="7">
        <v>30776.24</v>
      </c>
      <c r="D1145" s="25">
        <v>-752.0</v>
      </c>
      <c r="E1145" s="33"/>
    </row>
    <row r="1146" ht="15.75" hidden="1" customHeight="1">
      <c r="A1146" s="30" t="s">
        <v>3087</v>
      </c>
      <c r="B1146" s="34">
        <v>-264.00000000000364</v>
      </c>
      <c r="C1146" s="35">
        <v>-3.637978807091713E-12</v>
      </c>
      <c r="D1146" s="49">
        <v>264.0</v>
      </c>
      <c r="E1146" s="37"/>
    </row>
    <row r="1147" ht="15.75" hidden="1" customHeight="1"/>
    <row r="1148" ht="15.75" hidden="1" customHeight="1"/>
    <row r="1149" ht="15.75" hidden="1" customHeight="1">
      <c r="A1149" s="3" t="s">
        <v>3892</v>
      </c>
      <c r="B1149" s="4"/>
      <c r="C1149" s="4"/>
      <c r="D1149" s="4"/>
      <c r="E1149" s="5"/>
    </row>
    <row r="1150" ht="15.75" hidden="1" customHeight="1">
      <c r="A1150" s="8"/>
      <c r="B1150" s="9"/>
      <c r="C1150" s="9"/>
      <c r="D1150" s="9"/>
      <c r="E1150" s="10"/>
    </row>
    <row r="1151" ht="15.75" hidden="1" customHeight="1">
      <c r="A1151" s="3" t="s">
        <v>3061</v>
      </c>
      <c r="B1151" s="4"/>
      <c r="C1151" s="4"/>
      <c r="D1151" s="4"/>
      <c r="E1151" s="5"/>
    </row>
    <row r="1152" ht="15.75" hidden="1" customHeight="1">
      <c r="A1152" s="8"/>
      <c r="B1152" s="9"/>
      <c r="C1152" s="9"/>
      <c r="D1152" s="9"/>
      <c r="E1152" s="10"/>
    </row>
    <row r="1153" ht="15.75" hidden="1" customHeight="1">
      <c r="A1153" s="11">
        <v>45748.0</v>
      </c>
      <c r="B1153" s="4"/>
      <c r="C1153" s="12" t="s">
        <v>3062</v>
      </c>
      <c r="D1153" s="13">
        <v>45753.0</v>
      </c>
      <c r="E1153" s="5"/>
    </row>
    <row r="1154" ht="15.75" hidden="1" customHeight="1">
      <c r="A1154" s="8"/>
      <c r="B1154" s="9"/>
      <c r="C1154" s="14"/>
      <c r="D1154" s="9"/>
      <c r="E1154" s="10"/>
    </row>
    <row r="1155" ht="15.75" hidden="1" customHeight="1">
      <c r="A1155" s="44" t="s">
        <v>3900</v>
      </c>
      <c r="B1155" s="5"/>
      <c r="C1155" s="14"/>
      <c r="D1155" s="45" t="s">
        <v>3899</v>
      </c>
      <c r="E1155" s="5"/>
    </row>
    <row r="1156" ht="15.75" hidden="1" customHeight="1">
      <c r="A1156" s="8"/>
      <c r="B1156" s="10"/>
      <c r="C1156" s="14"/>
      <c r="D1156" s="9"/>
      <c r="E1156" s="10"/>
    </row>
    <row r="1157" ht="15.75" hidden="1" customHeight="1">
      <c r="A1157" s="17" t="s">
        <v>3063</v>
      </c>
      <c r="B1157" s="4"/>
      <c r="C1157" s="4"/>
      <c r="D1157" s="4"/>
      <c r="E1157" s="5"/>
    </row>
    <row r="1158" ht="15.75" hidden="1" customHeight="1">
      <c r="A1158" s="18" t="s">
        <v>3064</v>
      </c>
      <c r="B1158" s="19" t="s">
        <v>3065</v>
      </c>
      <c r="C1158" s="20" t="s">
        <v>3066</v>
      </c>
      <c r="D1158" s="19" t="s">
        <v>3067</v>
      </c>
      <c r="E1158" s="21" t="s">
        <v>13</v>
      </c>
    </row>
    <row r="1159" ht="15.75" hidden="1" customHeight="1">
      <c r="A1159" s="22" t="s">
        <v>3068</v>
      </c>
      <c r="B1159" s="23">
        <v>22311.0</v>
      </c>
      <c r="C1159" s="24">
        <v>22312.0</v>
      </c>
      <c r="D1159" s="25">
        <v>1.0</v>
      </c>
    </row>
    <row r="1160" ht="15.75" hidden="1" customHeight="1">
      <c r="A1160" s="22" t="s">
        <v>3069</v>
      </c>
      <c r="B1160" s="23">
        <v>20227.0</v>
      </c>
      <c r="C1160" s="24">
        <v>20227.0</v>
      </c>
      <c r="D1160" s="25">
        <v>0.0</v>
      </c>
      <c r="E1160" s="26" t="s">
        <v>7343</v>
      </c>
    </row>
    <row r="1161" ht="15.75" hidden="1" customHeight="1">
      <c r="A1161" s="22" t="s">
        <v>3070</v>
      </c>
      <c r="B1161" s="23">
        <v>0.0</v>
      </c>
      <c r="C1161" s="24"/>
      <c r="D1161" s="25">
        <v>0.0</v>
      </c>
      <c r="E1161" s="33"/>
    </row>
    <row r="1162" ht="15.75" hidden="1" customHeight="1">
      <c r="A1162" s="22" t="s">
        <v>3072</v>
      </c>
      <c r="B1162" s="23">
        <v>0.0</v>
      </c>
      <c r="C1162" s="24"/>
      <c r="D1162" s="25">
        <v>0.0</v>
      </c>
      <c r="E1162" s="33"/>
    </row>
    <row r="1163" ht="15.75" hidden="1" customHeight="1">
      <c r="A1163" s="27" t="s">
        <v>3074</v>
      </c>
      <c r="B1163" s="23">
        <v>0.0</v>
      </c>
      <c r="C1163" s="24"/>
      <c r="D1163" s="25">
        <v>0.0</v>
      </c>
      <c r="E1163" s="26"/>
    </row>
    <row r="1164" ht="15.75" hidden="1" customHeight="1">
      <c r="A1164" s="27" t="s">
        <v>3075</v>
      </c>
      <c r="B1164" s="23">
        <v>447.0</v>
      </c>
      <c r="C1164" s="24"/>
      <c r="D1164" s="25">
        <v>-447.0</v>
      </c>
      <c r="E1164" s="33"/>
    </row>
    <row r="1165" ht="15.75" hidden="1" customHeight="1">
      <c r="A1165" s="27" t="s">
        <v>3077</v>
      </c>
      <c r="B1165" s="23">
        <v>1534.0</v>
      </c>
      <c r="C1165" s="24">
        <v>860.0</v>
      </c>
      <c r="D1165" s="25">
        <v>-674.0</v>
      </c>
      <c r="E1165" s="26"/>
    </row>
    <row r="1166" ht="15.75" hidden="1" customHeight="1">
      <c r="A1166" s="27" t="s">
        <v>3078</v>
      </c>
      <c r="B1166" s="23">
        <v>4120.0</v>
      </c>
      <c r="C1166" s="24">
        <v>5240.0</v>
      </c>
      <c r="D1166" s="25">
        <v>1120.0</v>
      </c>
      <c r="E1166" s="33"/>
    </row>
    <row r="1167" ht="15.75" hidden="1" customHeight="1">
      <c r="A1167" s="28" t="s">
        <v>3079</v>
      </c>
      <c r="B1167" s="23">
        <v>100024.0</v>
      </c>
      <c r="C1167" s="23">
        <v>99705.0</v>
      </c>
      <c r="D1167" s="25">
        <v>-319.0</v>
      </c>
      <c r="E1167" s="33"/>
    </row>
    <row r="1168" ht="15.75" hidden="1" customHeight="1">
      <c r="A1168" s="28" t="s">
        <v>3080</v>
      </c>
      <c r="B1168" s="23">
        <v>27988.0</v>
      </c>
      <c r="C1168" s="7">
        <v>27988.0</v>
      </c>
      <c r="D1168" s="25">
        <v>0.0</v>
      </c>
      <c r="E1168" s="33"/>
    </row>
    <row r="1169" ht="15.75" hidden="1" customHeight="1">
      <c r="A1169" s="28" t="s">
        <v>3081</v>
      </c>
      <c r="B1169" s="23">
        <v>43219.0</v>
      </c>
      <c r="C1169" s="7">
        <v>43219.0</v>
      </c>
      <c r="D1169" s="25">
        <v>0.0</v>
      </c>
      <c r="E1169" s="33"/>
    </row>
    <row r="1170" ht="15.75" hidden="1" customHeight="1">
      <c r="A1170" s="28" t="s">
        <v>3082</v>
      </c>
      <c r="B1170" s="23">
        <v>60104.0</v>
      </c>
      <c r="C1170" s="7">
        <v>60104.0</v>
      </c>
      <c r="D1170" s="25">
        <v>0.0</v>
      </c>
      <c r="E1170" s="33"/>
    </row>
    <row r="1171" ht="15.75" hidden="1" customHeight="1">
      <c r="A1171" s="28" t="s">
        <v>3084</v>
      </c>
      <c r="B1171" s="23">
        <v>2160.0</v>
      </c>
      <c r="C1171" s="7">
        <v>2160.0</v>
      </c>
      <c r="D1171" s="25">
        <v>0.0</v>
      </c>
      <c r="E1171" s="33"/>
    </row>
    <row r="1172" ht="15.75" hidden="1" customHeight="1">
      <c r="A1172" s="28" t="s">
        <v>3085</v>
      </c>
      <c r="B1172" s="23">
        <v>5648.0</v>
      </c>
      <c r="C1172" s="7">
        <v>5648.0</v>
      </c>
      <c r="D1172" s="25">
        <v>0.0</v>
      </c>
      <c r="E1172" s="33"/>
    </row>
    <row r="1173" ht="15.75" hidden="1" customHeight="1">
      <c r="A1173" s="29" t="s">
        <v>3086</v>
      </c>
      <c r="B1173" s="23">
        <v>282134.0</v>
      </c>
      <c r="C1173" s="7">
        <v>281815.0</v>
      </c>
      <c r="D1173" s="25">
        <v>-319.0</v>
      </c>
      <c r="E1173" s="33"/>
    </row>
    <row r="1174" ht="15.75" hidden="1" customHeight="1">
      <c r="A1174" s="30" t="s">
        <v>3087</v>
      </c>
      <c r="B1174" s="34">
        <v>0.0</v>
      </c>
      <c r="C1174" s="35">
        <v>0.0</v>
      </c>
      <c r="D1174" s="49">
        <v>0.0</v>
      </c>
      <c r="E1174" s="37"/>
    </row>
    <row r="1175" ht="15.75" hidden="1" customHeight="1"/>
    <row r="1176" ht="15.75" hidden="1" customHeight="1"/>
    <row r="1177" ht="15.75" hidden="1" customHeight="1">
      <c r="A1177" s="3" t="s">
        <v>3892</v>
      </c>
      <c r="B1177" s="4"/>
      <c r="C1177" s="4"/>
      <c r="D1177" s="4"/>
      <c r="E1177" s="5"/>
    </row>
    <row r="1178" ht="15.75" hidden="1" customHeight="1">
      <c r="A1178" s="8"/>
      <c r="B1178" s="9"/>
      <c r="C1178" s="9"/>
      <c r="D1178" s="9"/>
      <c r="E1178" s="10"/>
    </row>
    <row r="1179" ht="15.75" hidden="1" customHeight="1">
      <c r="A1179" s="3" t="s">
        <v>3061</v>
      </c>
      <c r="B1179" s="4"/>
      <c r="C1179" s="4"/>
      <c r="D1179" s="4"/>
      <c r="E1179" s="5"/>
    </row>
    <row r="1180" ht="15.75" hidden="1" customHeight="1">
      <c r="A1180" s="8"/>
      <c r="B1180" s="9"/>
      <c r="C1180" s="9"/>
      <c r="D1180" s="9"/>
      <c r="E1180" s="10"/>
    </row>
    <row r="1181" ht="15.75" hidden="1" customHeight="1">
      <c r="A1181" s="11">
        <v>45754.0</v>
      </c>
      <c r="B1181" s="4"/>
      <c r="C1181" s="12" t="s">
        <v>3062</v>
      </c>
      <c r="D1181" s="13">
        <v>45760.0</v>
      </c>
      <c r="E1181" s="5"/>
    </row>
    <row r="1182" ht="15.75" hidden="1" customHeight="1">
      <c r="A1182" s="8"/>
      <c r="B1182" s="9"/>
      <c r="C1182" s="14"/>
      <c r="D1182" s="9"/>
      <c r="E1182" s="10"/>
    </row>
    <row r="1183" ht="15.75" hidden="1" customHeight="1">
      <c r="A1183" s="44" t="s">
        <v>3898</v>
      </c>
      <c r="B1183" s="5"/>
      <c r="C1183" s="14"/>
      <c r="D1183" s="45" t="s">
        <v>3899</v>
      </c>
      <c r="E1183" s="5"/>
    </row>
    <row r="1184" ht="15.75" hidden="1" customHeight="1">
      <c r="A1184" s="8"/>
      <c r="B1184" s="10"/>
      <c r="C1184" s="14"/>
      <c r="D1184" s="9"/>
      <c r="E1184" s="10"/>
    </row>
    <row r="1185" ht="15.75" hidden="1" customHeight="1">
      <c r="A1185" s="17" t="s">
        <v>3063</v>
      </c>
      <c r="B1185" s="4"/>
      <c r="C1185" s="4"/>
      <c r="D1185" s="4"/>
      <c r="E1185" s="5"/>
    </row>
    <row r="1186" ht="15.75" hidden="1" customHeight="1">
      <c r="A1186" s="18" t="s">
        <v>3064</v>
      </c>
      <c r="B1186" s="19" t="s">
        <v>3065</v>
      </c>
      <c r="C1186" s="20" t="s">
        <v>3066</v>
      </c>
      <c r="D1186" s="19" t="s">
        <v>3067</v>
      </c>
      <c r="E1186" s="21" t="s">
        <v>13</v>
      </c>
    </row>
    <row r="1187" ht="15.75" hidden="1" customHeight="1">
      <c r="A1187" s="22" t="s">
        <v>3068</v>
      </c>
      <c r="B1187" s="23">
        <v>17206.0</v>
      </c>
      <c r="C1187" s="24">
        <v>17207.0</v>
      </c>
      <c r="D1187" s="25">
        <v>1.0</v>
      </c>
    </row>
    <row r="1188" ht="15.75" hidden="1" customHeight="1">
      <c r="A1188" s="22" t="s">
        <v>3069</v>
      </c>
      <c r="B1188" s="23">
        <v>29819.0</v>
      </c>
      <c r="C1188" s="24">
        <v>29820.0</v>
      </c>
      <c r="D1188" s="25">
        <v>1.0</v>
      </c>
      <c r="E1188" s="26"/>
    </row>
    <row r="1189" ht="15.75" hidden="1" customHeight="1">
      <c r="A1189" s="22" t="s">
        <v>3070</v>
      </c>
      <c r="B1189" s="23">
        <v>320.0</v>
      </c>
      <c r="C1189" s="24">
        <v>320.0</v>
      </c>
      <c r="D1189" s="25">
        <v>0.0</v>
      </c>
      <c r="E1189" s="33"/>
    </row>
    <row r="1190" ht="15.75" hidden="1" customHeight="1">
      <c r="A1190" s="22" t="s">
        <v>3072</v>
      </c>
      <c r="B1190" s="23">
        <v>800.0</v>
      </c>
      <c r="C1190" s="24">
        <v>800.0</v>
      </c>
      <c r="D1190" s="25">
        <v>0.0</v>
      </c>
      <c r="E1190" s="33"/>
    </row>
    <row r="1191" ht="15.75" hidden="1" customHeight="1">
      <c r="A1191" s="27" t="s">
        <v>3074</v>
      </c>
      <c r="B1191" s="23">
        <v>0.0</v>
      </c>
      <c r="C1191" s="24"/>
      <c r="D1191" s="25">
        <v>0.0</v>
      </c>
      <c r="E1191" s="26"/>
    </row>
    <row r="1192" ht="15.75" hidden="1" customHeight="1">
      <c r="A1192" s="27" t="s">
        <v>3075</v>
      </c>
      <c r="B1192" s="23">
        <v>29.0</v>
      </c>
      <c r="C1192" s="24">
        <v>29.0</v>
      </c>
      <c r="D1192" s="25">
        <v>0.0</v>
      </c>
      <c r="E1192" s="33"/>
    </row>
    <row r="1193" ht="15.75" hidden="1" customHeight="1">
      <c r="A1193" s="27" t="s">
        <v>3077</v>
      </c>
      <c r="B1193" s="23">
        <v>2040.0</v>
      </c>
      <c r="C1193" s="24">
        <v>2000.0</v>
      </c>
      <c r="D1193" s="25">
        <v>-40.0</v>
      </c>
      <c r="E1193" s="26" t="s">
        <v>7344</v>
      </c>
    </row>
    <row r="1194" ht="15.75" hidden="1" customHeight="1">
      <c r="A1194" s="27" t="s">
        <v>3078</v>
      </c>
      <c r="B1194" s="23">
        <v>4800.0</v>
      </c>
      <c r="C1194" s="24">
        <v>4800.0</v>
      </c>
      <c r="D1194" s="25">
        <v>0.0</v>
      </c>
      <c r="E1194" s="33"/>
    </row>
    <row r="1195" ht="15.75" hidden="1" customHeight="1">
      <c r="A1195" s="28" t="s">
        <v>3079</v>
      </c>
      <c r="B1195" s="23">
        <v>115897.0</v>
      </c>
      <c r="C1195" s="23">
        <v>116420.0</v>
      </c>
      <c r="D1195" s="25">
        <v>523.0</v>
      </c>
      <c r="E1195" s="33"/>
    </row>
    <row r="1196" ht="15.75" hidden="1" customHeight="1">
      <c r="A1196" s="28" t="s">
        <v>3080</v>
      </c>
      <c r="B1196" s="23">
        <v>34146.0</v>
      </c>
      <c r="C1196" s="7">
        <v>34146.0</v>
      </c>
      <c r="D1196" s="25">
        <v>0.0</v>
      </c>
      <c r="E1196" s="33"/>
    </row>
    <row r="1197" ht="15.75" hidden="1" customHeight="1">
      <c r="A1197" s="28" t="s">
        <v>3081</v>
      </c>
      <c r="B1197" s="23">
        <v>60099.0</v>
      </c>
      <c r="C1197" s="7">
        <v>59780.0</v>
      </c>
      <c r="D1197" s="25">
        <v>-319.0</v>
      </c>
      <c r="E1197" s="33"/>
    </row>
    <row r="1198" ht="15.75" hidden="1" customHeight="1">
      <c r="A1198" s="28" t="s">
        <v>3082</v>
      </c>
      <c r="B1198" s="23">
        <v>67531.0</v>
      </c>
      <c r="C1198" s="7">
        <v>67531.0</v>
      </c>
      <c r="D1198" s="25">
        <v>0.0</v>
      </c>
      <c r="E1198" s="33"/>
    </row>
    <row r="1199" ht="15.75" hidden="1" customHeight="1">
      <c r="A1199" s="28" t="s">
        <v>3084</v>
      </c>
      <c r="B1199" s="23">
        <v>866.0</v>
      </c>
      <c r="C1199" s="7">
        <v>866.0</v>
      </c>
      <c r="D1199" s="25">
        <v>0.0</v>
      </c>
      <c r="E1199" s="33"/>
    </row>
    <row r="1200" ht="15.75" hidden="1" customHeight="1">
      <c r="A1200" s="28" t="s">
        <v>3085</v>
      </c>
      <c r="B1200" s="23">
        <v>9029.0</v>
      </c>
      <c r="C1200" s="7">
        <v>8630.0</v>
      </c>
      <c r="D1200" s="25">
        <v>-399.0</v>
      </c>
      <c r="E1200" s="33"/>
    </row>
    <row r="1201" ht="15.75" hidden="1" customHeight="1">
      <c r="A1201" s="29" t="s">
        <v>3086</v>
      </c>
      <c r="B1201" s="23">
        <v>333545.0</v>
      </c>
      <c r="C1201" s="7">
        <v>333350.0</v>
      </c>
      <c r="D1201" s="25">
        <v>-195.0</v>
      </c>
      <c r="E1201" s="33"/>
    </row>
    <row r="1202" ht="15.75" hidden="1" customHeight="1">
      <c r="A1202" s="30" t="s">
        <v>3087</v>
      </c>
      <c r="B1202" s="34">
        <v>8.0</v>
      </c>
      <c r="C1202" s="35">
        <v>369.0</v>
      </c>
      <c r="D1202" s="49">
        <v>361.0</v>
      </c>
      <c r="E1202" s="37"/>
    </row>
    <row r="1203" ht="15.75" hidden="1" customHeight="1"/>
    <row r="1204" ht="15.75" hidden="1" customHeight="1"/>
    <row r="1205" ht="15.75" hidden="1" customHeight="1">
      <c r="A1205" s="3" t="s">
        <v>3892</v>
      </c>
      <c r="B1205" s="4"/>
      <c r="C1205" s="4"/>
      <c r="D1205" s="4"/>
      <c r="E1205" s="5"/>
    </row>
    <row r="1206" ht="15.75" hidden="1" customHeight="1">
      <c r="A1206" s="8"/>
      <c r="B1206" s="9"/>
      <c r="C1206" s="9"/>
      <c r="D1206" s="9"/>
      <c r="E1206" s="10"/>
    </row>
    <row r="1207" ht="15.75" hidden="1" customHeight="1">
      <c r="A1207" s="3" t="s">
        <v>3061</v>
      </c>
      <c r="B1207" s="4"/>
      <c r="C1207" s="4"/>
      <c r="D1207" s="4"/>
      <c r="E1207" s="5"/>
    </row>
    <row r="1208" ht="15.75" hidden="1" customHeight="1">
      <c r="A1208" s="8"/>
      <c r="B1208" s="9"/>
      <c r="C1208" s="9"/>
      <c r="D1208" s="9"/>
      <c r="E1208" s="10"/>
    </row>
    <row r="1209" ht="15.75" hidden="1" customHeight="1">
      <c r="A1209" s="11">
        <v>45761.0</v>
      </c>
      <c r="B1209" s="4"/>
      <c r="C1209" s="12" t="s">
        <v>3062</v>
      </c>
      <c r="D1209" s="13">
        <v>45767.0</v>
      </c>
      <c r="E1209" s="5"/>
    </row>
    <row r="1210" ht="15.75" hidden="1" customHeight="1">
      <c r="A1210" s="8"/>
      <c r="B1210" s="9"/>
      <c r="C1210" s="14"/>
      <c r="D1210" s="9"/>
      <c r="E1210" s="10"/>
    </row>
    <row r="1211" ht="15.75" hidden="1" customHeight="1">
      <c r="A1211" s="44" t="s">
        <v>3898</v>
      </c>
      <c r="B1211" s="5"/>
      <c r="C1211" s="14"/>
      <c r="D1211" s="45" t="s">
        <v>3899</v>
      </c>
      <c r="E1211" s="5"/>
    </row>
    <row r="1212" ht="15.75" hidden="1" customHeight="1">
      <c r="A1212" s="8"/>
      <c r="B1212" s="10"/>
      <c r="C1212" s="14"/>
      <c r="D1212" s="9"/>
      <c r="E1212" s="10"/>
    </row>
    <row r="1213" ht="15.75" hidden="1" customHeight="1">
      <c r="A1213" s="17" t="s">
        <v>3063</v>
      </c>
      <c r="B1213" s="4"/>
      <c r="C1213" s="4"/>
      <c r="D1213" s="4"/>
      <c r="E1213" s="5"/>
    </row>
    <row r="1214" ht="15.75" hidden="1" customHeight="1">
      <c r="A1214" s="18" t="s">
        <v>3064</v>
      </c>
      <c r="B1214" s="19" t="s">
        <v>3065</v>
      </c>
      <c r="C1214" s="20" t="s">
        <v>3066</v>
      </c>
      <c r="D1214" s="19" t="s">
        <v>3067</v>
      </c>
      <c r="E1214" s="21" t="s">
        <v>13</v>
      </c>
    </row>
    <row r="1215" ht="15.75" hidden="1" customHeight="1">
      <c r="A1215" s="22" t="s">
        <v>3068</v>
      </c>
      <c r="B1215" s="23">
        <v>19603.0</v>
      </c>
      <c r="C1215" s="24">
        <v>19604.0</v>
      </c>
      <c r="D1215" s="25">
        <v>1.0</v>
      </c>
    </row>
    <row r="1216" ht="15.75" hidden="1" customHeight="1">
      <c r="A1216" s="22" t="s">
        <v>3069</v>
      </c>
      <c r="B1216" s="23">
        <v>20389.0</v>
      </c>
      <c r="C1216" s="24">
        <v>20389.0</v>
      </c>
      <c r="D1216" s="25">
        <v>0.0</v>
      </c>
      <c r="E1216" s="26"/>
    </row>
    <row r="1217" ht="15.75" hidden="1" customHeight="1">
      <c r="A1217" s="22" t="s">
        <v>3070</v>
      </c>
      <c r="B1217" s="23">
        <v>510.0</v>
      </c>
      <c r="C1217" s="24">
        <v>510.0</v>
      </c>
      <c r="D1217" s="25">
        <v>0.0</v>
      </c>
      <c r="E1217" s="33"/>
    </row>
    <row r="1218" ht="15.75" hidden="1" customHeight="1">
      <c r="A1218" s="22" t="s">
        <v>3072</v>
      </c>
      <c r="B1218" s="23">
        <v>0.0</v>
      </c>
      <c r="C1218" s="24"/>
      <c r="D1218" s="25">
        <v>0.0</v>
      </c>
      <c r="E1218" s="33"/>
    </row>
    <row r="1219" ht="15.75" hidden="1" customHeight="1">
      <c r="A1219" s="27" t="s">
        <v>3074</v>
      </c>
      <c r="B1219" s="23">
        <v>0.0</v>
      </c>
      <c r="C1219" s="24"/>
      <c r="D1219" s="25">
        <v>0.0</v>
      </c>
      <c r="E1219" s="26"/>
    </row>
    <row r="1220" ht="15.75" hidden="1" customHeight="1">
      <c r="A1220" s="27" t="s">
        <v>3075</v>
      </c>
      <c r="B1220" s="23">
        <v>0.0</v>
      </c>
      <c r="C1220" s="24"/>
      <c r="D1220" s="25">
        <v>0.0</v>
      </c>
      <c r="E1220" s="33"/>
    </row>
    <row r="1221" ht="15.75" hidden="1" customHeight="1">
      <c r="A1221" s="27" t="s">
        <v>3077</v>
      </c>
      <c r="B1221" s="23">
        <v>5650.0</v>
      </c>
      <c r="C1221" s="24">
        <v>5410.0</v>
      </c>
      <c r="D1221" s="25">
        <v>-240.0</v>
      </c>
      <c r="E1221" s="26" t="s">
        <v>7345</v>
      </c>
    </row>
    <row r="1222" ht="15.75" hidden="1" customHeight="1">
      <c r="A1222" s="27" t="s">
        <v>3078</v>
      </c>
      <c r="B1222" s="23">
        <v>4960.0</v>
      </c>
      <c r="C1222" s="24">
        <v>5120.0</v>
      </c>
      <c r="D1222" s="25">
        <v>160.0</v>
      </c>
      <c r="E1222" s="33"/>
    </row>
    <row r="1223" ht="15.75" hidden="1" customHeight="1">
      <c r="A1223" s="28" t="s">
        <v>3079</v>
      </c>
      <c r="B1223" s="23">
        <v>123215.0</v>
      </c>
      <c r="C1223" s="23">
        <v>123215.0</v>
      </c>
      <c r="D1223" s="25">
        <v>0.0</v>
      </c>
      <c r="E1223" s="33"/>
    </row>
    <row r="1224" ht="15.75" hidden="1" customHeight="1">
      <c r="A1224" s="28" t="s">
        <v>3080</v>
      </c>
      <c r="B1224" s="23">
        <v>35139.0</v>
      </c>
      <c r="C1224" s="7">
        <v>35139.0</v>
      </c>
      <c r="D1224" s="25">
        <v>0.0</v>
      </c>
      <c r="E1224" s="33"/>
    </row>
    <row r="1225" ht="15.75" hidden="1" customHeight="1">
      <c r="A1225" s="28" t="s">
        <v>3081</v>
      </c>
      <c r="B1225" s="23">
        <v>53127.0</v>
      </c>
      <c r="C1225" s="7">
        <v>53127.0</v>
      </c>
      <c r="D1225" s="25">
        <v>0.0</v>
      </c>
      <c r="E1225" s="33"/>
    </row>
    <row r="1226" ht="15.75" hidden="1" customHeight="1">
      <c r="A1226" s="28" t="s">
        <v>3082</v>
      </c>
      <c r="B1226" s="23">
        <v>70437.0</v>
      </c>
      <c r="C1226" s="7">
        <v>70437.0</v>
      </c>
      <c r="D1226" s="25">
        <v>0.0</v>
      </c>
      <c r="E1226" s="33"/>
    </row>
    <row r="1227" ht="15.75" hidden="1" customHeight="1">
      <c r="A1227" s="28" t="s">
        <v>3084</v>
      </c>
      <c r="B1227" s="23">
        <v>1847.0</v>
      </c>
      <c r="C1227" s="7">
        <v>1847.0</v>
      </c>
      <c r="D1227" s="25">
        <v>0.0</v>
      </c>
      <c r="E1227" s="33"/>
    </row>
    <row r="1228" ht="15.75" hidden="1" customHeight="1">
      <c r="A1228" s="28" t="s">
        <v>3085</v>
      </c>
      <c r="B1228" s="23">
        <v>9749.0</v>
      </c>
      <c r="C1228" s="7">
        <v>9749.0</v>
      </c>
      <c r="D1228" s="25">
        <v>0.0</v>
      </c>
      <c r="E1228" s="33"/>
    </row>
    <row r="1229" ht="15.75" hidden="1" customHeight="1">
      <c r="A1229" s="29" t="s">
        <v>3086</v>
      </c>
      <c r="B1229" s="23">
        <v>334876.7</v>
      </c>
      <c r="C1229" s="7">
        <v>334876.7</v>
      </c>
      <c r="D1229" s="25">
        <v>0.0</v>
      </c>
      <c r="E1229" s="33"/>
    </row>
    <row r="1230" ht="15.75" hidden="1" customHeight="1">
      <c r="A1230" s="30" t="s">
        <v>3087</v>
      </c>
      <c r="B1230" s="34">
        <v>0.3000000000029104</v>
      </c>
      <c r="C1230" s="35">
        <v>-78.70000000001164</v>
      </c>
      <c r="D1230" s="49">
        <v>-79.00000000001455</v>
      </c>
      <c r="E1230" s="37"/>
    </row>
    <row r="1231" ht="15.75" hidden="1" customHeight="1"/>
    <row r="1232" ht="15.75" hidden="1" customHeight="1"/>
    <row r="1233" ht="15.75" hidden="1" customHeight="1">
      <c r="A1233" s="3" t="s">
        <v>3892</v>
      </c>
      <c r="B1233" s="4"/>
      <c r="C1233" s="4"/>
      <c r="D1233" s="4"/>
      <c r="E1233" s="5"/>
    </row>
    <row r="1234" ht="15.75" hidden="1" customHeight="1">
      <c r="A1234" s="8"/>
      <c r="B1234" s="9"/>
      <c r="C1234" s="9"/>
      <c r="D1234" s="9"/>
      <c r="E1234" s="10"/>
    </row>
    <row r="1235" ht="15.75" hidden="1" customHeight="1">
      <c r="A1235" s="3" t="s">
        <v>3061</v>
      </c>
      <c r="B1235" s="4"/>
      <c r="C1235" s="4"/>
      <c r="D1235" s="4"/>
      <c r="E1235" s="5"/>
    </row>
    <row r="1236" ht="15.75" hidden="1" customHeight="1">
      <c r="A1236" s="8"/>
      <c r="B1236" s="9"/>
      <c r="C1236" s="9"/>
      <c r="D1236" s="9"/>
      <c r="E1236" s="10"/>
    </row>
    <row r="1237" ht="15.75" hidden="1" customHeight="1">
      <c r="A1237" s="11">
        <v>45768.0</v>
      </c>
      <c r="B1237" s="4"/>
      <c r="C1237" s="12" t="s">
        <v>3062</v>
      </c>
      <c r="D1237" s="13">
        <v>45774.0</v>
      </c>
      <c r="E1237" s="5"/>
    </row>
    <row r="1238" ht="15.75" hidden="1" customHeight="1">
      <c r="A1238" s="8"/>
      <c r="B1238" s="9"/>
      <c r="C1238" s="14"/>
      <c r="D1238" s="9"/>
      <c r="E1238" s="10"/>
    </row>
    <row r="1239" ht="15.75" hidden="1" customHeight="1">
      <c r="A1239" s="44" t="s">
        <v>3898</v>
      </c>
      <c r="B1239" s="5"/>
      <c r="C1239" s="14"/>
      <c r="D1239" s="45" t="s">
        <v>3899</v>
      </c>
      <c r="E1239" s="5"/>
    </row>
    <row r="1240" ht="15.75" hidden="1" customHeight="1">
      <c r="A1240" s="8"/>
      <c r="B1240" s="10"/>
      <c r="C1240" s="14"/>
      <c r="D1240" s="9"/>
      <c r="E1240" s="10"/>
    </row>
    <row r="1241" ht="15.75" hidden="1" customHeight="1">
      <c r="A1241" s="17" t="s">
        <v>3063</v>
      </c>
      <c r="B1241" s="4"/>
      <c r="C1241" s="4"/>
      <c r="D1241" s="4"/>
      <c r="E1241" s="5"/>
    </row>
    <row r="1242" ht="15.75" hidden="1" customHeight="1">
      <c r="A1242" s="18" t="s">
        <v>3064</v>
      </c>
      <c r="B1242" s="19" t="s">
        <v>3065</v>
      </c>
      <c r="C1242" s="20" t="s">
        <v>3066</v>
      </c>
      <c r="D1242" s="19" t="s">
        <v>3067</v>
      </c>
      <c r="E1242" s="21" t="s">
        <v>13</v>
      </c>
    </row>
    <row r="1243" ht="15.75" hidden="1" customHeight="1">
      <c r="A1243" s="22" t="s">
        <v>3068</v>
      </c>
      <c r="B1243" s="23">
        <v>31989.0</v>
      </c>
      <c r="C1243" s="24">
        <v>32000.0</v>
      </c>
      <c r="D1243" s="25">
        <v>11.0</v>
      </c>
    </row>
    <row r="1244" ht="15.75" hidden="1" customHeight="1">
      <c r="A1244" s="22" t="s">
        <v>3069</v>
      </c>
      <c r="B1244" s="23">
        <v>20574.0</v>
      </c>
      <c r="C1244" s="24">
        <v>20574.0</v>
      </c>
      <c r="D1244" s="25">
        <v>0.0</v>
      </c>
      <c r="E1244" s="26"/>
    </row>
    <row r="1245" ht="15.75" hidden="1" customHeight="1">
      <c r="A1245" s="22" t="s">
        <v>3070</v>
      </c>
      <c r="B1245" s="23">
        <v>0.0</v>
      </c>
      <c r="C1245" s="24"/>
      <c r="D1245" s="25">
        <v>0.0</v>
      </c>
      <c r="E1245" s="33"/>
    </row>
    <row r="1246" ht="15.75" hidden="1" customHeight="1">
      <c r="A1246" s="22" t="s">
        <v>3072</v>
      </c>
      <c r="B1246" s="23">
        <v>0.0</v>
      </c>
      <c r="C1246" s="24"/>
      <c r="D1246" s="25">
        <v>0.0</v>
      </c>
      <c r="E1246" s="33"/>
    </row>
    <row r="1247" ht="15.75" hidden="1" customHeight="1">
      <c r="A1247" s="27" t="s">
        <v>3074</v>
      </c>
      <c r="B1247" s="23">
        <v>0.0</v>
      </c>
      <c r="C1247" s="24"/>
      <c r="D1247" s="25">
        <v>0.0</v>
      </c>
      <c r="E1247" s="26"/>
    </row>
    <row r="1248" ht="15.75" hidden="1" customHeight="1">
      <c r="A1248" s="27" t="s">
        <v>3075</v>
      </c>
      <c r="B1248" s="23">
        <v>60.0</v>
      </c>
      <c r="C1248" s="24">
        <v>60.0</v>
      </c>
      <c r="D1248" s="25">
        <v>0.0</v>
      </c>
      <c r="E1248" s="33"/>
    </row>
    <row r="1249" ht="15.75" hidden="1" customHeight="1">
      <c r="A1249" s="27" t="s">
        <v>3077</v>
      </c>
      <c r="B1249" s="23">
        <v>360.0</v>
      </c>
      <c r="C1249" s="24"/>
      <c r="D1249" s="25">
        <v>-360.0</v>
      </c>
      <c r="E1249" s="26"/>
    </row>
    <row r="1250" ht="15.75" hidden="1" customHeight="1">
      <c r="A1250" s="27" t="s">
        <v>3078</v>
      </c>
      <c r="B1250" s="23">
        <v>4280.0</v>
      </c>
      <c r="C1250" s="24">
        <v>4680.0</v>
      </c>
      <c r="D1250" s="25">
        <v>400.0</v>
      </c>
      <c r="E1250" s="33"/>
    </row>
    <row r="1251" ht="15.75" hidden="1" customHeight="1">
      <c r="A1251" s="28" t="s">
        <v>3079</v>
      </c>
      <c r="B1251" s="23">
        <v>148297.55</v>
      </c>
      <c r="C1251" s="23">
        <v>148297.5499999998</v>
      </c>
      <c r="D1251" s="25">
        <v>-1.7462298274040222E-10</v>
      </c>
      <c r="E1251" s="33"/>
    </row>
    <row r="1252" ht="15.75" hidden="1" customHeight="1">
      <c r="A1252" s="28" t="s">
        <v>3080</v>
      </c>
      <c r="B1252" s="23">
        <v>37520.0</v>
      </c>
      <c r="C1252" s="7">
        <v>37520.0</v>
      </c>
      <c r="D1252" s="25">
        <v>0.0</v>
      </c>
      <c r="E1252" s="33"/>
    </row>
    <row r="1253" ht="15.75" hidden="1" customHeight="1">
      <c r="A1253" s="28" t="s">
        <v>3081</v>
      </c>
      <c r="B1253" s="23">
        <v>49899.0</v>
      </c>
      <c r="C1253" s="7">
        <v>49635.0</v>
      </c>
      <c r="D1253" s="25">
        <v>-264.0</v>
      </c>
      <c r="E1253" s="33"/>
    </row>
    <row r="1254" ht="15.75" hidden="1" customHeight="1">
      <c r="A1254" s="28" t="s">
        <v>3082</v>
      </c>
      <c r="B1254" s="23">
        <v>64292.5</v>
      </c>
      <c r="C1254" s="7">
        <v>64292.5</v>
      </c>
      <c r="D1254" s="25">
        <v>0.0</v>
      </c>
      <c r="E1254" s="33"/>
    </row>
    <row r="1255" ht="15.75" hidden="1" customHeight="1">
      <c r="A1255" s="28" t="s">
        <v>3084</v>
      </c>
      <c r="B1255" s="23">
        <v>4442.0</v>
      </c>
      <c r="C1255" s="7">
        <v>4442.0</v>
      </c>
      <c r="D1255" s="25">
        <v>0.0</v>
      </c>
      <c r="E1255" s="33"/>
    </row>
    <row r="1256" ht="15.75" hidden="1" customHeight="1">
      <c r="A1256" s="28" t="s">
        <v>3085</v>
      </c>
      <c r="B1256" s="23">
        <v>8260.0</v>
      </c>
      <c r="C1256" s="7">
        <v>8260.0</v>
      </c>
      <c r="D1256" s="25">
        <v>0.0</v>
      </c>
      <c r="E1256" s="33"/>
    </row>
    <row r="1257" ht="15.75" hidden="1" customHeight="1">
      <c r="A1257" s="29" t="s">
        <v>3086</v>
      </c>
      <c r="B1257" s="23">
        <v>361713.05000000005</v>
      </c>
      <c r="C1257" s="7">
        <v>361449.0500000002</v>
      </c>
      <c r="D1257" s="25">
        <v>-263.9999999998254</v>
      </c>
      <c r="E1257" s="33"/>
    </row>
    <row r="1258" ht="15.75" hidden="1" customHeight="1">
      <c r="A1258" s="30" t="s">
        <v>3087</v>
      </c>
      <c r="B1258" s="34">
        <v>0.9999999999636202</v>
      </c>
      <c r="C1258" s="35">
        <v>51.999999999592546</v>
      </c>
      <c r="D1258" s="49">
        <v>50.999999999628926</v>
      </c>
      <c r="E1258" s="37"/>
    </row>
    <row r="1259" ht="15.75" hidden="1" customHeight="1"/>
    <row r="1260" ht="15.75" hidden="1" customHeight="1"/>
    <row r="1261" ht="15.75" hidden="1" customHeight="1">
      <c r="A1261" s="3" t="s">
        <v>3892</v>
      </c>
      <c r="B1261" s="4"/>
      <c r="C1261" s="4"/>
      <c r="D1261" s="4"/>
      <c r="E1261" s="5"/>
    </row>
    <row r="1262" ht="15.75" hidden="1" customHeight="1">
      <c r="A1262" s="8"/>
      <c r="B1262" s="9"/>
      <c r="C1262" s="9"/>
      <c r="D1262" s="9"/>
      <c r="E1262" s="10"/>
    </row>
    <row r="1263" ht="15.75" hidden="1" customHeight="1">
      <c r="A1263" s="3" t="s">
        <v>3061</v>
      </c>
      <c r="B1263" s="4"/>
      <c r="C1263" s="4"/>
      <c r="D1263" s="4"/>
      <c r="E1263" s="5"/>
    </row>
    <row r="1264" ht="15.75" hidden="1" customHeight="1">
      <c r="A1264" s="8"/>
      <c r="B1264" s="9"/>
      <c r="C1264" s="9"/>
      <c r="D1264" s="9"/>
      <c r="E1264" s="10"/>
    </row>
    <row r="1265" ht="15.75" hidden="1" customHeight="1">
      <c r="A1265" s="11">
        <v>45775.0</v>
      </c>
      <c r="B1265" s="4"/>
      <c r="C1265" s="12" t="s">
        <v>3062</v>
      </c>
      <c r="D1265" s="13">
        <v>45777.0</v>
      </c>
      <c r="E1265" s="5"/>
    </row>
    <row r="1266" ht="15.75" hidden="1" customHeight="1">
      <c r="A1266" s="8"/>
      <c r="B1266" s="9"/>
      <c r="C1266" s="14"/>
      <c r="D1266" s="9"/>
      <c r="E1266" s="10"/>
    </row>
    <row r="1267" ht="15.75" hidden="1" customHeight="1">
      <c r="A1267" s="44" t="s">
        <v>3898</v>
      </c>
      <c r="B1267" s="5"/>
      <c r="C1267" s="14"/>
      <c r="D1267" s="45" t="s">
        <v>3901</v>
      </c>
      <c r="E1267" s="5"/>
    </row>
    <row r="1268" ht="15.75" hidden="1" customHeight="1">
      <c r="A1268" s="8"/>
      <c r="B1268" s="10"/>
      <c r="C1268" s="14"/>
      <c r="D1268" s="9"/>
      <c r="E1268" s="10"/>
    </row>
    <row r="1269" ht="15.75" hidden="1" customHeight="1">
      <c r="A1269" s="17" t="s">
        <v>3063</v>
      </c>
      <c r="B1269" s="4"/>
      <c r="C1269" s="4"/>
      <c r="D1269" s="4"/>
      <c r="E1269" s="5"/>
    </row>
    <row r="1270" ht="15.75" hidden="1" customHeight="1">
      <c r="A1270" s="18" t="s">
        <v>3064</v>
      </c>
      <c r="B1270" s="19" t="s">
        <v>3065</v>
      </c>
      <c r="C1270" s="20" t="s">
        <v>3066</v>
      </c>
      <c r="D1270" s="19" t="s">
        <v>3067</v>
      </c>
      <c r="E1270" s="21" t="s">
        <v>13</v>
      </c>
    </row>
    <row r="1271" ht="15.75" hidden="1" customHeight="1">
      <c r="A1271" s="22" t="s">
        <v>3068</v>
      </c>
      <c r="B1271" s="23">
        <v>5532.0</v>
      </c>
      <c r="C1271" s="24">
        <v>4532.0</v>
      </c>
      <c r="D1271" s="25">
        <v>-1000.0</v>
      </c>
    </row>
    <row r="1272" ht="15.75" hidden="1" customHeight="1">
      <c r="A1272" s="22" t="s">
        <v>3069</v>
      </c>
      <c r="B1272" s="23">
        <v>8724.0</v>
      </c>
      <c r="C1272" s="24">
        <v>8724.0</v>
      </c>
      <c r="D1272" s="25">
        <v>0.0</v>
      </c>
      <c r="E1272" s="26"/>
    </row>
    <row r="1273" ht="15.75" hidden="1" customHeight="1">
      <c r="A1273" s="22" t="s">
        <v>3070</v>
      </c>
      <c r="B1273" s="23">
        <v>140.0</v>
      </c>
      <c r="C1273" s="24">
        <v>140.0</v>
      </c>
      <c r="D1273" s="25">
        <v>0.0</v>
      </c>
      <c r="E1273" s="33"/>
    </row>
    <row r="1274" ht="15.75" hidden="1" customHeight="1">
      <c r="A1274" s="22" t="s">
        <v>3072</v>
      </c>
      <c r="B1274" s="23">
        <v>0.0</v>
      </c>
      <c r="C1274" s="24"/>
      <c r="D1274" s="25">
        <v>0.0</v>
      </c>
      <c r="E1274" s="33"/>
    </row>
    <row r="1275" ht="15.75" hidden="1" customHeight="1">
      <c r="A1275" s="27" t="s">
        <v>3074</v>
      </c>
      <c r="B1275" s="23">
        <v>0.0</v>
      </c>
      <c r="C1275" s="24"/>
      <c r="D1275" s="25">
        <v>0.0</v>
      </c>
      <c r="E1275" s="26"/>
    </row>
    <row r="1276" ht="15.75" hidden="1" customHeight="1">
      <c r="A1276" s="27" t="s">
        <v>3075</v>
      </c>
      <c r="B1276" s="23">
        <v>0.0</v>
      </c>
      <c r="C1276" s="24"/>
      <c r="D1276" s="25">
        <v>0.0</v>
      </c>
      <c r="E1276" s="33"/>
    </row>
    <row r="1277" ht="15.75" hidden="1" customHeight="1">
      <c r="A1277" s="27" t="s">
        <v>3077</v>
      </c>
      <c r="B1277" s="23">
        <v>7540.0</v>
      </c>
      <c r="C1277" s="24">
        <v>8420.0</v>
      </c>
      <c r="D1277" s="25">
        <v>880.0</v>
      </c>
      <c r="E1277" s="26" t="s">
        <v>7346</v>
      </c>
    </row>
    <row r="1278" ht="15.75" hidden="1" customHeight="1">
      <c r="A1278" s="27" t="s">
        <v>3078</v>
      </c>
      <c r="B1278" s="23">
        <v>1640.0</v>
      </c>
      <c r="C1278" s="24">
        <v>1760.0</v>
      </c>
      <c r="D1278" s="25">
        <v>120.0</v>
      </c>
      <c r="E1278" s="33"/>
    </row>
    <row r="1279" ht="15.75" hidden="1" customHeight="1">
      <c r="A1279" s="28" t="s">
        <v>3079</v>
      </c>
      <c r="B1279" s="23">
        <v>49498.0</v>
      </c>
      <c r="C1279" s="23">
        <v>49498.0</v>
      </c>
      <c r="D1279" s="25">
        <v>0.0</v>
      </c>
      <c r="E1279" s="33"/>
    </row>
    <row r="1280" ht="15.75" hidden="1" customHeight="1">
      <c r="A1280" s="28" t="s">
        <v>3080</v>
      </c>
      <c r="B1280" s="23">
        <v>9018.0</v>
      </c>
      <c r="C1280" s="7">
        <v>9018.0</v>
      </c>
      <c r="D1280" s="25">
        <v>0.0</v>
      </c>
      <c r="E1280" s="33"/>
    </row>
    <row r="1281" ht="15.75" hidden="1" customHeight="1">
      <c r="A1281" s="28" t="s">
        <v>3081</v>
      </c>
      <c r="B1281" s="23">
        <v>14849.0</v>
      </c>
      <c r="C1281" s="7">
        <v>14849.0</v>
      </c>
      <c r="D1281" s="25">
        <v>0.0</v>
      </c>
      <c r="E1281" s="33"/>
    </row>
    <row r="1282" ht="15.75" hidden="1" customHeight="1">
      <c r="A1282" s="28" t="s">
        <v>3082</v>
      </c>
      <c r="B1282" s="23">
        <v>17711.0</v>
      </c>
      <c r="C1282" s="7">
        <v>17711.0</v>
      </c>
      <c r="D1282" s="25">
        <v>0.0</v>
      </c>
      <c r="E1282" s="33"/>
    </row>
    <row r="1283" ht="15.75" hidden="1" customHeight="1">
      <c r="A1283" s="28" t="s">
        <v>3084</v>
      </c>
      <c r="B1283" s="23">
        <v>1239.0</v>
      </c>
      <c r="C1283" s="7">
        <v>1239.0</v>
      </c>
      <c r="D1283" s="25">
        <v>0.0</v>
      </c>
      <c r="E1283" s="33"/>
    </row>
    <row r="1284" ht="15.75" hidden="1" customHeight="1">
      <c r="A1284" s="28" t="s">
        <v>3085</v>
      </c>
      <c r="B1284" s="23">
        <v>3439.0</v>
      </c>
      <c r="C1284" s="7">
        <v>3439.0</v>
      </c>
      <c r="D1284" s="25">
        <v>0.0</v>
      </c>
      <c r="E1284" s="33"/>
    </row>
    <row r="1285" ht="15.75" hidden="1" customHeight="1">
      <c r="A1285" s="29" t="s">
        <v>3086</v>
      </c>
      <c r="B1285" s="23">
        <v>115891.0</v>
      </c>
      <c r="C1285" s="7">
        <v>115891.0</v>
      </c>
      <c r="D1285" s="25">
        <v>0.0</v>
      </c>
      <c r="E1285" s="33"/>
    </row>
    <row r="1286" ht="15.75" hidden="1" customHeight="1">
      <c r="A1286" s="30" t="s">
        <v>3087</v>
      </c>
      <c r="B1286" s="34">
        <v>0.0</v>
      </c>
      <c r="C1286" s="35">
        <v>0.0</v>
      </c>
      <c r="D1286" s="49">
        <v>0.0</v>
      </c>
      <c r="E1286" s="37"/>
    </row>
    <row r="1287" ht="15.75" hidden="1" customHeight="1"/>
    <row r="1288" ht="15.75" hidden="1" customHeight="1"/>
    <row r="1289" ht="15.75" hidden="1" customHeight="1">
      <c r="A1289" s="3" t="s">
        <v>3892</v>
      </c>
      <c r="B1289" s="4"/>
      <c r="C1289" s="4"/>
      <c r="D1289" s="4"/>
      <c r="E1289" s="5"/>
    </row>
    <row r="1290" ht="15.75" hidden="1" customHeight="1">
      <c r="A1290" s="8"/>
      <c r="B1290" s="9"/>
      <c r="C1290" s="9"/>
      <c r="D1290" s="9"/>
      <c r="E1290" s="10"/>
    </row>
    <row r="1291" ht="15.75" hidden="1" customHeight="1">
      <c r="A1291" s="3" t="s">
        <v>3061</v>
      </c>
      <c r="B1291" s="4"/>
      <c r="C1291" s="4"/>
      <c r="D1291" s="4"/>
      <c r="E1291" s="5"/>
    </row>
    <row r="1292" ht="15.75" hidden="1" customHeight="1">
      <c r="A1292" s="8"/>
      <c r="B1292" s="9"/>
      <c r="C1292" s="9"/>
      <c r="D1292" s="9"/>
      <c r="E1292" s="10"/>
    </row>
    <row r="1293" ht="15.75" hidden="1" customHeight="1">
      <c r="A1293" s="11">
        <v>45778.0</v>
      </c>
      <c r="B1293" s="4"/>
      <c r="C1293" s="12" t="s">
        <v>3062</v>
      </c>
      <c r="D1293" s="13">
        <v>45781.0</v>
      </c>
      <c r="E1293" s="5"/>
    </row>
    <row r="1294" ht="15.75" hidden="1" customHeight="1">
      <c r="A1294" s="8"/>
      <c r="B1294" s="9"/>
      <c r="C1294" s="14"/>
      <c r="D1294" s="9"/>
      <c r="E1294" s="10"/>
    </row>
    <row r="1295" ht="15.75" hidden="1" customHeight="1">
      <c r="A1295" s="44" t="s">
        <v>3913</v>
      </c>
      <c r="B1295" s="5"/>
      <c r="C1295" s="14"/>
      <c r="D1295" s="45" t="s">
        <v>3899</v>
      </c>
      <c r="E1295" s="5"/>
    </row>
    <row r="1296" ht="15.75" hidden="1" customHeight="1">
      <c r="A1296" s="8"/>
      <c r="B1296" s="10"/>
      <c r="C1296" s="14"/>
      <c r="D1296" s="9"/>
      <c r="E1296" s="10"/>
    </row>
    <row r="1297" ht="15.75" hidden="1" customHeight="1">
      <c r="A1297" s="17" t="s">
        <v>3063</v>
      </c>
      <c r="B1297" s="4"/>
      <c r="C1297" s="4"/>
      <c r="D1297" s="4"/>
      <c r="E1297" s="5"/>
    </row>
    <row r="1298" ht="15.75" hidden="1" customHeight="1">
      <c r="A1298" s="18" t="s">
        <v>3064</v>
      </c>
      <c r="B1298" s="19" t="s">
        <v>3065</v>
      </c>
      <c r="C1298" s="20" t="s">
        <v>3066</v>
      </c>
      <c r="D1298" s="19" t="s">
        <v>3067</v>
      </c>
      <c r="E1298" s="21" t="s">
        <v>13</v>
      </c>
    </row>
    <row r="1299" ht="15.75" hidden="1" customHeight="1">
      <c r="A1299" s="22" t="s">
        <v>3068</v>
      </c>
      <c r="B1299" s="23">
        <v>20080.0</v>
      </c>
      <c r="C1299" s="24">
        <v>20080.0</v>
      </c>
      <c r="D1299" s="25">
        <v>0.0</v>
      </c>
    </row>
    <row r="1300" ht="15.75" hidden="1" customHeight="1">
      <c r="A1300" s="22" t="s">
        <v>3069</v>
      </c>
      <c r="B1300" s="23">
        <v>18342.0</v>
      </c>
      <c r="C1300" s="24">
        <v>18342.0</v>
      </c>
      <c r="D1300" s="25">
        <v>0.0</v>
      </c>
      <c r="E1300" s="26"/>
    </row>
    <row r="1301" ht="15.75" hidden="1" customHeight="1">
      <c r="A1301" s="22" t="s">
        <v>3070</v>
      </c>
      <c r="B1301" s="23">
        <v>0.0</v>
      </c>
      <c r="C1301" s="24"/>
      <c r="D1301" s="25">
        <v>0.0</v>
      </c>
      <c r="E1301" s="33"/>
    </row>
    <row r="1302" ht="15.75" hidden="1" customHeight="1">
      <c r="A1302" s="22" t="s">
        <v>3072</v>
      </c>
      <c r="B1302" s="23">
        <v>0.0</v>
      </c>
      <c r="C1302" s="24"/>
      <c r="D1302" s="25">
        <v>0.0</v>
      </c>
      <c r="E1302" s="33"/>
    </row>
    <row r="1303" ht="15.75" hidden="1" customHeight="1">
      <c r="A1303" s="27" t="s">
        <v>3074</v>
      </c>
      <c r="B1303" s="23">
        <v>0.0</v>
      </c>
      <c r="C1303" s="24"/>
      <c r="D1303" s="25">
        <v>0.0</v>
      </c>
      <c r="E1303" s="26"/>
    </row>
    <row r="1304" ht="15.75" hidden="1" customHeight="1">
      <c r="A1304" s="27" t="s">
        <v>3075</v>
      </c>
      <c r="B1304" s="23">
        <v>0.0</v>
      </c>
      <c r="C1304" s="24"/>
      <c r="D1304" s="25">
        <v>0.0</v>
      </c>
      <c r="E1304" s="33"/>
    </row>
    <row r="1305" ht="15.75" hidden="1" customHeight="1">
      <c r="A1305" s="27" t="s">
        <v>3077</v>
      </c>
      <c r="B1305" s="23">
        <v>40.0</v>
      </c>
      <c r="C1305" s="24"/>
      <c r="D1305" s="25">
        <v>-40.0</v>
      </c>
      <c r="E1305" s="26"/>
    </row>
    <row r="1306" ht="15.75" hidden="1" customHeight="1">
      <c r="A1306" s="27" t="s">
        <v>3078</v>
      </c>
      <c r="B1306" s="23">
        <v>3040.0</v>
      </c>
      <c r="C1306" s="24">
        <v>3080.0</v>
      </c>
      <c r="D1306" s="25">
        <v>40.0</v>
      </c>
      <c r="E1306" s="33"/>
    </row>
    <row r="1307" ht="15.75" hidden="1" customHeight="1">
      <c r="A1307" s="28" t="s">
        <v>3079</v>
      </c>
      <c r="B1307" s="23">
        <v>79058.0</v>
      </c>
      <c r="C1307" s="23">
        <v>79058.0</v>
      </c>
      <c r="D1307" s="25">
        <v>0.0</v>
      </c>
      <c r="E1307" s="33"/>
    </row>
    <row r="1308" ht="15.75" hidden="1" customHeight="1">
      <c r="A1308" s="28" t="s">
        <v>3080</v>
      </c>
      <c r="B1308" s="23">
        <v>23043.0</v>
      </c>
      <c r="C1308" s="7">
        <v>23043.0</v>
      </c>
      <c r="D1308" s="25">
        <v>0.0</v>
      </c>
      <c r="E1308" s="33"/>
    </row>
    <row r="1309" ht="15.75" hidden="1" customHeight="1">
      <c r="A1309" s="28" t="s">
        <v>3081</v>
      </c>
      <c r="B1309" s="23">
        <v>27429.0</v>
      </c>
      <c r="C1309" s="7">
        <v>27110.0</v>
      </c>
      <c r="D1309" s="25">
        <v>-319.0</v>
      </c>
      <c r="E1309" s="33"/>
    </row>
    <row r="1310" ht="15.75" hidden="1" customHeight="1">
      <c r="A1310" s="28" t="s">
        <v>3082</v>
      </c>
      <c r="B1310" s="23">
        <v>43833.0</v>
      </c>
      <c r="C1310" s="7">
        <v>43833.0</v>
      </c>
      <c r="D1310" s="25">
        <v>0.0</v>
      </c>
      <c r="E1310" s="33"/>
    </row>
    <row r="1311" ht="15.75" hidden="1" customHeight="1">
      <c r="A1311" s="28" t="s">
        <v>3084</v>
      </c>
      <c r="B1311" s="23">
        <v>4326.0</v>
      </c>
      <c r="C1311" s="7">
        <v>4326.0</v>
      </c>
      <c r="D1311" s="25">
        <v>0.0</v>
      </c>
      <c r="E1311" s="33"/>
    </row>
    <row r="1312" ht="15.75" hidden="1" customHeight="1">
      <c r="A1312" s="28" t="s">
        <v>3085</v>
      </c>
      <c r="B1312" s="23">
        <v>6020.0</v>
      </c>
      <c r="C1312" s="7">
        <v>6020.0</v>
      </c>
      <c r="D1312" s="25">
        <v>0.0</v>
      </c>
      <c r="E1312" s="33"/>
    </row>
    <row r="1313" ht="15.75" hidden="1" customHeight="1">
      <c r="A1313" s="29" t="s">
        <v>3086</v>
      </c>
      <c r="B1313" s="23">
        <v>219191.2</v>
      </c>
      <c r="C1313" s="7">
        <v>218872.2</v>
      </c>
      <c r="D1313" s="25">
        <v>-319.0</v>
      </c>
      <c r="E1313" s="33"/>
    </row>
    <row r="1314" ht="15.75" hidden="1" customHeight="1">
      <c r="A1314" s="30" t="s">
        <v>3087</v>
      </c>
      <c r="B1314" s="34">
        <v>-0.19999999999708962</v>
      </c>
      <c r="C1314" s="35">
        <v>-0.20000000001164153</v>
      </c>
      <c r="D1314" s="49">
        <v>-1.4551915228366852E-11</v>
      </c>
      <c r="E1314" s="37"/>
    </row>
    <row r="1315" ht="15.75" hidden="1" customHeight="1"/>
    <row r="1316" ht="15.75" hidden="1" customHeight="1"/>
    <row r="1317" ht="15.75" hidden="1" customHeight="1">
      <c r="A1317" s="3" t="s">
        <v>3892</v>
      </c>
      <c r="B1317" s="4"/>
      <c r="C1317" s="4"/>
      <c r="D1317" s="4"/>
      <c r="E1317" s="5"/>
    </row>
    <row r="1318" ht="15.75" hidden="1" customHeight="1">
      <c r="A1318" s="8"/>
      <c r="B1318" s="9"/>
      <c r="C1318" s="9"/>
      <c r="D1318" s="9"/>
      <c r="E1318" s="10"/>
    </row>
    <row r="1319" ht="15.75" hidden="1" customHeight="1">
      <c r="A1319" s="3" t="s">
        <v>3061</v>
      </c>
      <c r="B1319" s="4"/>
      <c r="C1319" s="4"/>
      <c r="D1319" s="4"/>
      <c r="E1319" s="5"/>
    </row>
    <row r="1320" ht="15.75" hidden="1" customHeight="1">
      <c r="A1320" s="8"/>
      <c r="B1320" s="9"/>
      <c r="C1320" s="9"/>
      <c r="D1320" s="9"/>
      <c r="E1320" s="10"/>
    </row>
    <row r="1321" ht="15.75" hidden="1" customHeight="1">
      <c r="A1321" s="11">
        <v>45782.0</v>
      </c>
      <c r="B1321" s="4"/>
      <c r="C1321" s="12" t="s">
        <v>3062</v>
      </c>
      <c r="D1321" s="13">
        <v>45788.0</v>
      </c>
      <c r="E1321" s="5"/>
    </row>
    <row r="1322" ht="15.75" hidden="1" customHeight="1">
      <c r="A1322" s="8"/>
      <c r="B1322" s="9"/>
      <c r="C1322" s="14"/>
      <c r="D1322" s="9"/>
      <c r="E1322" s="10"/>
    </row>
    <row r="1323" ht="15.75" hidden="1" customHeight="1">
      <c r="A1323" s="44" t="s">
        <v>3898</v>
      </c>
      <c r="B1323" s="5"/>
      <c r="C1323" s="14"/>
      <c r="D1323" s="45" t="s">
        <v>3899</v>
      </c>
      <c r="E1323" s="5"/>
    </row>
    <row r="1324" ht="15.75" hidden="1" customHeight="1">
      <c r="A1324" s="8"/>
      <c r="B1324" s="10"/>
      <c r="C1324" s="14"/>
      <c r="D1324" s="9"/>
      <c r="E1324" s="10"/>
    </row>
    <row r="1325" ht="15.75" hidden="1" customHeight="1">
      <c r="A1325" s="17" t="s">
        <v>3063</v>
      </c>
      <c r="B1325" s="4"/>
      <c r="C1325" s="4"/>
      <c r="D1325" s="4"/>
      <c r="E1325" s="5"/>
    </row>
    <row r="1326" ht="15.75" hidden="1" customHeight="1">
      <c r="A1326" s="18" t="s">
        <v>3064</v>
      </c>
      <c r="B1326" s="19" t="s">
        <v>3065</v>
      </c>
      <c r="C1326" s="20" t="s">
        <v>3066</v>
      </c>
      <c r="D1326" s="19" t="s">
        <v>3067</v>
      </c>
      <c r="E1326" s="21" t="s">
        <v>13</v>
      </c>
    </row>
    <row r="1327" ht="15.75" hidden="1" customHeight="1">
      <c r="A1327" s="22" t="s">
        <v>3068</v>
      </c>
      <c r="B1327" s="23">
        <v>36610.0</v>
      </c>
      <c r="C1327" s="24">
        <v>35300.0</v>
      </c>
      <c r="D1327" s="25">
        <v>-1310.0</v>
      </c>
    </row>
    <row r="1328" ht="15.75" hidden="1" customHeight="1">
      <c r="A1328" s="22" t="s">
        <v>3069</v>
      </c>
      <c r="B1328" s="23">
        <v>24073.0</v>
      </c>
      <c r="C1328" s="24">
        <v>24073.0</v>
      </c>
      <c r="D1328" s="25">
        <v>0.0</v>
      </c>
      <c r="E1328" s="26"/>
    </row>
    <row r="1329" ht="15.75" hidden="1" customHeight="1">
      <c r="A1329" s="22" t="s">
        <v>3070</v>
      </c>
      <c r="B1329" s="23">
        <v>0.0</v>
      </c>
      <c r="C1329" s="24"/>
      <c r="D1329" s="25">
        <v>0.0</v>
      </c>
      <c r="E1329" s="33"/>
    </row>
    <row r="1330" ht="15.75" hidden="1" customHeight="1">
      <c r="A1330" s="22" t="s">
        <v>3072</v>
      </c>
      <c r="B1330" s="23">
        <v>0.0</v>
      </c>
      <c r="C1330" s="24"/>
      <c r="D1330" s="25">
        <v>0.0</v>
      </c>
      <c r="E1330" s="33"/>
    </row>
    <row r="1331" ht="15.75" hidden="1" customHeight="1">
      <c r="A1331" s="27" t="s">
        <v>3074</v>
      </c>
      <c r="B1331" s="23">
        <v>0.0</v>
      </c>
      <c r="C1331" s="24"/>
      <c r="D1331" s="25">
        <v>0.0</v>
      </c>
      <c r="E1331" s="26"/>
    </row>
    <row r="1332" ht="15.75" hidden="1" customHeight="1">
      <c r="A1332" s="27" t="s">
        <v>3075</v>
      </c>
      <c r="B1332" s="23">
        <v>40.0</v>
      </c>
      <c r="C1332" s="24"/>
      <c r="D1332" s="25">
        <v>-40.0</v>
      </c>
      <c r="E1332" s="33"/>
    </row>
    <row r="1333" ht="15.75" hidden="1" customHeight="1">
      <c r="A1333" s="27" t="s">
        <v>3077</v>
      </c>
      <c r="B1333" s="23">
        <v>765.0</v>
      </c>
      <c r="C1333" s="24">
        <v>284.0</v>
      </c>
      <c r="D1333" s="25">
        <v>-481.0</v>
      </c>
      <c r="E1333" s="26"/>
    </row>
    <row r="1334" ht="15.75" hidden="1" customHeight="1">
      <c r="A1334" s="27" t="s">
        <v>3078</v>
      </c>
      <c r="B1334" s="23">
        <v>4920.0</v>
      </c>
      <c r="C1334" s="24">
        <v>5440.0</v>
      </c>
      <c r="D1334" s="25">
        <v>520.0</v>
      </c>
      <c r="E1334" s="33"/>
    </row>
    <row r="1335" ht="15.75" hidden="1" customHeight="1">
      <c r="A1335" s="28" t="s">
        <v>3079</v>
      </c>
      <c r="B1335" s="23">
        <v>122877.0</v>
      </c>
      <c r="C1335" s="23">
        <v>122877.0</v>
      </c>
      <c r="D1335" s="25">
        <v>0.0</v>
      </c>
      <c r="E1335" s="33"/>
    </row>
    <row r="1336" ht="15.75" hidden="1" customHeight="1">
      <c r="A1336" s="28" t="s">
        <v>3080</v>
      </c>
      <c r="B1336" s="23">
        <v>38723.0</v>
      </c>
      <c r="C1336" s="7">
        <v>38723.0</v>
      </c>
      <c r="D1336" s="25">
        <v>0.0</v>
      </c>
      <c r="E1336" s="33"/>
    </row>
    <row r="1337" ht="15.75" hidden="1" customHeight="1">
      <c r="A1337" s="28" t="s">
        <v>3081</v>
      </c>
      <c r="B1337" s="23">
        <v>42595.0</v>
      </c>
      <c r="C1337" s="7">
        <v>42595.0</v>
      </c>
      <c r="D1337" s="25">
        <v>0.0</v>
      </c>
      <c r="E1337" s="33"/>
    </row>
    <row r="1338" ht="15.75" hidden="1" customHeight="1">
      <c r="A1338" s="28" t="s">
        <v>3082</v>
      </c>
      <c r="B1338" s="23">
        <v>63576.0</v>
      </c>
      <c r="C1338" s="7">
        <v>63576.0</v>
      </c>
      <c r="D1338" s="25">
        <v>0.0</v>
      </c>
      <c r="E1338" s="33"/>
    </row>
    <row r="1339" ht="15.75" hidden="1" customHeight="1">
      <c r="A1339" s="28" t="s">
        <v>3084</v>
      </c>
      <c r="B1339" s="23">
        <v>4607.0</v>
      </c>
      <c r="C1339" s="7">
        <v>4607.0</v>
      </c>
      <c r="D1339" s="25">
        <v>0.0</v>
      </c>
      <c r="E1339" s="33"/>
    </row>
    <row r="1340" ht="15.75" hidden="1" customHeight="1">
      <c r="A1340" s="28" t="s">
        <v>3085</v>
      </c>
      <c r="B1340" s="23">
        <v>12916.0</v>
      </c>
      <c r="C1340" s="7">
        <v>12916.0</v>
      </c>
      <c r="D1340" s="25">
        <v>0.0</v>
      </c>
      <c r="E1340" s="33"/>
    </row>
    <row r="1341" ht="15.75" hidden="1" customHeight="1">
      <c r="A1341" s="29" t="s">
        <v>3086</v>
      </c>
      <c r="B1341" s="23">
        <v>338785.5</v>
      </c>
      <c r="C1341" s="7">
        <v>338785.5</v>
      </c>
      <c r="D1341" s="25">
        <v>0.0</v>
      </c>
      <c r="E1341" s="33"/>
    </row>
    <row r="1342" ht="15.75" hidden="1" customHeight="1">
      <c r="A1342" s="30" t="s">
        <v>3087</v>
      </c>
      <c r="B1342" s="34">
        <v>0.5</v>
      </c>
      <c r="C1342" s="35">
        <v>-1310.5</v>
      </c>
      <c r="D1342" s="49">
        <v>-1311.0</v>
      </c>
      <c r="E1342" s="37"/>
    </row>
    <row r="1343" ht="15.75" hidden="1" customHeight="1"/>
    <row r="1344" ht="15.75" hidden="1" customHeight="1"/>
    <row r="1345" ht="15.75" hidden="1" customHeight="1">
      <c r="A1345" s="3" t="s">
        <v>3892</v>
      </c>
      <c r="B1345" s="4"/>
      <c r="C1345" s="4"/>
      <c r="D1345" s="4"/>
      <c r="E1345" s="5"/>
    </row>
    <row r="1346" ht="15.75" hidden="1" customHeight="1">
      <c r="A1346" s="8"/>
      <c r="B1346" s="9"/>
      <c r="C1346" s="9"/>
      <c r="D1346" s="9"/>
      <c r="E1346" s="10"/>
    </row>
    <row r="1347" ht="15.75" hidden="1" customHeight="1">
      <c r="A1347" s="3" t="s">
        <v>3061</v>
      </c>
      <c r="B1347" s="4"/>
      <c r="C1347" s="4"/>
      <c r="D1347" s="4"/>
      <c r="E1347" s="5"/>
    </row>
    <row r="1348" ht="15.75" hidden="1" customHeight="1">
      <c r="A1348" s="8"/>
      <c r="B1348" s="9"/>
      <c r="C1348" s="9"/>
      <c r="D1348" s="9"/>
      <c r="E1348" s="10"/>
    </row>
    <row r="1349" ht="15.75" hidden="1" customHeight="1">
      <c r="A1349" s="11">
        <v>45789.0</v>
      </c>
      <c r="B1349" s="4"/>
      <c r="C1349" s="12" t="s">
        <v>3062</v>
      </c>
      <c r="D1349" s="13">
        <v>45795.0</v>
      </c>
      <c r="E1349" s="5"/>
    </row>
    <row r="1350" ht="15.75" hidden="1" customHeight="1">
      <c r="A1350" s="8"/>
      <c r="B1350" s="9"/>
      <c r="C1350" s="14"/>
      <c r="D1350" s="9"/>
      <c r="E1350" s="10"/>
    </row>
    <row r="1351" ht="15.75" hidden="1" customHeight="1">
      <c r="A1351" s="44" t="s">
        <v>3898</v>
      </c>
      <c r="B1351" s="5"/>
      <c r="C1351" s="14"/>
      <c r="D1351" s="45" t="s">
        <v>3899</v>
      </c>
      <c r="E1351" s="5"/>
    </row>
    <row r="1352" ht="15.75" hidden="1" customHeight="1">
      <c r="A1352" s="8"/>
      <c r="B1352" s="10"/>
      <c r="C1352" s="14"/>
      <c r="D1352" s="9"/>
      <c r="E1352" s="10"/>
    </row>
    <row r="1353" ht="15.75" hidden="1" customHeight="1">
      <c r="A1353" s="17" t="s">
        <v>3063</v>
      </c>
      <c r="B1353" s="4"/>
      <c r="C1353" s="4"/>
      <c r="D1353" s="4"/>
      <c r="E1353" s="5"/>
    </row>
    <row r="1354" ht="15.75" hidden="1" customHeight="1">
      <c r="A1354" s="18" t="s">
        <v>3064</v>
      </c>
      <c r="B1354" s="19" t="s">
        <v>3065</v>
      </c>
      <c r="C1354" s="20" t="s">
        <v>3066</v>
      </c>
      <c r="D1354" s="19" t="s">
        <v>3067</v>
      </c>
      <c r="E1354" s="21" t="s">
        <v>13</v>
      </c>
    </row>
    <row r="1355" ht="15.75" hidden="1" customHeight="1">
      <c r="A1355" s="22" t="s">
        <v>3068</v>
      </c>
      <c r="B1355" s="23">
        <v>33925.0</v>
      </c>
      <c r="C1355" s="24">
        <v>33925.0</v>
      </c>
      <c r="D1355" s="25">
        <v>0.0</v>
      </c>
    </row>
    <row r="1356" ht="15.75" hidden="1" customHeight="1">
      <c r="A1356" s="22" t="s">
        <v>3069</v>
      </c>
      <c r="B1356" s="23">
        <v>26070.0</v>
      </c>
      <c r="C1356" s="24">
        <v>26070.0</v>
      </c>
      <c r="D1356" s="25">
        <v>0.0</v>
      </c>
      <c r="E1356" s="26"/>
    </row>
    <row r="1357" ht="15.75" hidden="1" customHeight="1">
      <c r="A1357" s="22" t="s">
        <v>3070</v>
      </c>
      <c r="B1357" s="23">
        <v>0.0</v>
      </c>
      <c r="C1357" s="24"/>
      <c r="D1357" s="25">
        <v>0.0</v>
      </c>
      <c r="E1357" s="33"/>
    </row>
    <row r="1358" ht="15.75" hidden="1" customHeight="1">
      <c r="A1358" s="22" t="s">
        <v>3072</v>
      </c>
      <c r="B1358" s="23">
        <v>500.0</v>
      </c>
      <c r="C1358" s="24">
        <v>500.0</v>
      </c>
      <c r="D1358" s="25">
        <v>0.0</v>
      </c>
      <c r="E1358" s="33"/>
    </row>
    <row r="1359" ht="15.75" hidden="1" customHeight="1">
      <c r="A1359" s="27" t="s">
        <v>3074</v>
      </c>
      <c r="B1359" s="23">
        <v>0.0</v>
      </c>
      <c r="C1359" s="24"/>
      <c r="D1359" s="25">
        <v>0.0</v>
      </c>
      <c r="E1359" s="26"/>
    </row>
    <row r="1360" ht="15.75" hidden="1" customHeight="1">
      <c r="A1360" s="27" t="s">
        <v>3075</v>
      </c>
      <c r="B1360" s="23">
        <v>0.0</v>
      </c>
      <c r="C1360" s="24"/>
      <c r="D1360" s="25">
        <v>0.0</v>
      </c>
      <c r="E1360" s="33"/>
    </row>
    <row r="1361" ht="15.75" hidden="1" customHeight="1">
      <c r="A1361" s="27" t="s">
        <v>3077</v>
      </c>
      <c r="B1361" s="23">
        <v>427.0</v>
      </c>
      <c r="C1361" s="24">
        <v>427.0</v>
      </c>
      <c r="D1361" s="25">
        <v>0.0</v>
      </c>
      <c r="E1361" s="26" t="s">
        <v>7347</v>
      </c>
    </row>
    <row r="1362" ht="15.75" hidden="1" customHeight="1">
      <c r="A1362" s="27" t="s">
        <v>3078</v>
      </c>
      <c r="B1362" s="23">
        <v>3960.0</v>
      </c>
      <c r="C1362" s="24">
        <v>3920.0</v>
      </c>
      <c r="D1362" s="25">
        <v>-40.0</v>
      </c>
      <c r="E1362" s="33"/>
    </row>
    <row r="1363" ht="15.75" hidden="1" customHeight="1">
      <c r="A1363" s="28" t="s">
        <v>3079</v>
      </c>
      <c r="B1363" s="23">
        <v>137534.0</v>
      </c>
      <c r="C1363" s="23">
        <v>137534.0</v>
      </c>
      <c r="D1363" s="25">
        <v>0.0</v>
      </c>
      <c r="E1363" s="33"/>
    </row>
    <row r="1364" ht="15.75" hidden="1" customHeight="1">
      <c r="A1364" s="28" t="s">
        <v>3080</v>
      </c>
      <c r="B1364" s="23">
        <v>27780.0</v>
      </c>
      <c r="C1364" s="7">
        <v>27780.0</v>
      </c>
      <c r="D1364" s="25">
        <v>0.0</v>
      </c>
      <c r="E1364" s="33"/>
    </row>
    <row r="1365" ht="15.75" hidden="1" customHeight="1">
      <c r="A1365" s="28" t="s">
        <v>3081</v>
      </c>
      <c r="B1365" s="23">
        <v>57769.0</v>
      </c>
      <c r="C1365" s="7">
        <v>57769.0</v>
      </c>
      <c r="D1365" s="25">
        <v>0.0</v>
      </c>
      <c r="E1365" s="33"/>
    </row>
    <row r="1366" ht="15.75" hidden="1" customHeight="1">
      <c r="A1366" s="28" t="s">
        <v>3082</v>
      </c>
      <c r="B1366" s="23">
        <v>69564.0</v>
      </c>
      <c r="C1366" s="7">
        <v>69564.0</v>
      </c>
      <c r="D1366" s="25">
        <v>0.0</v>
      </c>
      <c r="E1366" s="33"/>
    </row>
    <row r="1367" ht="15.75" hidden="1" customHeight="1">
      <c r="A1367" s="28" t="s">
        <v>3084</v>
      </c>
      <c r="B1367" s="23">
        <v>5727.0</v>
      </c>
      <c r="C1367" s="7">
        <v>5727.0</v>
      </c>
      <c r="D1367" s="25">
        <v>0.0</v>
      </c>
      <c r="E1367" s="33"/>
    </row>
    <row r="1368" ht="15.75" hidden="1" customHeight="1">
      <c r="A1368" s="28" t="s">
        <v>3085</v>
      </c>
      <c r="B1368" s="23">
        <v>9479.0</v>
      </c>
      <c r="C1368" s="7">
        <v>9479.0</v>
      </c>
      <c r="D1368" s="25">
        <v>0.0</v>
      </c>
      <c r="E1368" s="33"/>
    </row>
    <row r="1369" ht="15.75" hidden="1" customHeight="1">
      <c r="A1369" s="29" t="s">
        <v>3086</v>
      </c>
      <c r="B1369" s="23">
        <v>363254.7</v>
      </c>
      <c r="C1369" s="7">
        <v>363254.7</v>
      </c>
      <c r="D1369" s="25">
        <v>0.0</v>
      </c>
      <c r="E1369" s="33"/>
    </row>
    <row r="1370" ht="15.75" hidden="1" customHeight="1">
      <c r="A1370" s="30" t="s">
        <v>3087</v>
      </c>
      <c r="B1370" s="34">
        <v>1.3000000000029104</v>
      </c>
      <c r="C1370" s="35">
        <v>-38.70000000001164</v>
      </c>
      <c r="D1370" s="49">
        <v>-40.00000000001455</v>
      </c>
      <c r="E1370" s="37"/>
    </row>
    <row r="1371" ht="15.75" hidden="1" customHeight="1"/>
    <row r="1372" ht="15.75" hidden="1" customHeight="1"/>
    <row r="1373" ht="15.75" hidden="1" customHeight="1">
      <c r="A1373" s="3" t="s">
        <v>3892</v>
      </c>
      <c r="B1373" s="4"/>
      <c r="C1373" s="4"/>
      <c r="D1373" s="4"/>
      <c r="E1373" s="5"/>
    </row>
    <row r="1374" ht="15.75" hidden="1" customHeight="1">
      <c r="A1374" s="8"/>
      <c r="B1374" s="9"/>
      <c r="C1374" s="9"/>
      <c r="D1374" s="9"/>
      <c r="E1374" s="10"/>
    </row>
    <row r="1375" ht="15.75" hidden="1" customHeight="1">
      <c r="A1375" s="3" t="s">
        <v>3061</v>
      </c>
      <c r="B1375" s="4"/>
      <c r="C1375" s="4"/>
      <c r="D1375" s="4"/>
      <c r="E1375" s="5"/>
    </row>
    <row r="1376" ht="15.75" hidden="1" customHeight="1">
      <c r="A1376" s="8"/>
      <c r="B1376" s="9"/>
      <c r="C1376" s="9"/>
      <c r="D1376" s="9"/>
      <c r="E1376" s="10"/>
    </row>
    <row r="1377" ht="15.75" hidden="1" customHeight="1">
      <c r="A1377" s="11">
        <v>45796.0</v>
      </c>
      <c r="B1377" s="4"/>
      <c r="C1377" s="12" t="s">
        <v>3062</v>
      </c>
      <c r="D1377" s="13">
        <v>45802.0</v>
      </c>
      <c r="E1377" s="5"/>
    </row>
    <row r="1378" ht="15.75" hidden="1" customHeight="1">
      <c r="A1378" s="8"/>
      <c r="B1378" s="9"/>
      <c r="C1378" s="14"/>
      <c r="D1378" s="9"/>
      <c r="E1378" s="10"/>
    </row>
    <row r="1379" ht="15.75" hidden="1" customHeight="1">
      <c r="A1379" s="44" t="s">
        <v>3898</v>
      </c>
      <c r="B1379" s="5"/>
      <c r="C1379" s="14"/>
      <c r="D1379" s="45" t="s">
        <v>3899</v>
      </c>
      <c r="E1379" s="5"/>
    </row>
    <row r="1380" ht="15.75" hidden="1" customHeight="1">
      <c r="A1380" s="8"/>
      <c r="B1380" s="10"/>
      <c r="C1380" s="14"/>
      <c r="D1380" s="9"/>
      <c r="E1380" s="10"/>
    </row>
    <row r="1381" ht="15.75" hidden="1" customHeight="1">
      <c r="A1381" s="17" t="s">
        <v>3063</v>
      </c>
      <c r="B1381" s="4"/>
      <c r="C1381" s="4"/>
      <c r="D1381" s="4"/>
      <c r="E1381" s="5"/>
    </row>
    <row r="1382" ht="15.75" hidden="1" customHeight="1">
      <c r="A1382" s="18" t="s">
        <v>3064</v>
      </c>
      <c r="B1382" s="19" t="s">
        <v>3065</v>
      </c>
      <c r="C1382" s="20" t="s">
        <v>3066</v>
      </c>
      <c r="D1382" s="19" t="s">
        <v>3067</v>
      </c>
      <c r="E1382" s="21" t="s">
        <v>13</v>
      </c>
    </row>
    <row r="1383" ht="15.75" hidden="1" customHeight="1">
      <c r="A1383" s="22" t="s">
        <v>3068</v>
      </c>
      <c r="B1383" s="23">
        <v>42536.0</v>
      </c>
      <c r="C1383" s="24">
        <v>42540.0</v>
      </c>
      <c r="D1383" s="25">
        <v>4.0</v>
      </c>
      <c r="E1383" s="26"/>
    </row>
    <row r="1384" ht="15.75" hidden="1" customHeight="1">
      <c r="A1384" s="22" t="s">
        <v>3069</v>
      </c>
      <c r="B1384" s="23">
        <v>21490.0</v>
      </c>
      <c r="C1384" s="24">
        <v>21490.0</v>
      </c>
      <c r="D1384" s="25">
        <v>0.0</v>
      </c>
      <c r="E1384" s="26" t="s">
        <v>7348</v>
      </c>
    </row>
    <row r="1385" ht="15.75" hidden="1" customHeight="1">
      <c r="A1385" s="22" t="s">
        <v>3070</v>
      </c>
      <c r="B1385" s="23">
        <v>140.0</v>
      </c>
      <c r="C1385" s="24">
        <v>140.0</v>
      </c>
      <c r="D1385" s="25">
        <v>0.0</v>
      </c>
      <c r="E1385" s="33"/>
    </row>
    <row r="1386" ht="15.75" hidden="1" customHeight="1">
      <c r="A1386" s="22" t="s">
        <v>3072</v>
      </c>
      <c r="B1386" s="23">
        <v>0.0</v>
      </c>
      <c r="C1386" s="24"/>
      <c r="D1386" s="25">
        <v>0.0</v>
      </c>
      <c r="E1386" s="33"/>
    </row>
    <row r="1387" ht="15.75" hidden="1" customHeight="1">
      <c r="A1387" s="27" t="s">
        <v>3074</v>
      </c>
      <c r="B1387" s="23">
        <v>0.0</v>
      </c>
      <c r="C1387" s="24"/>
      <c r="D1387" s="25">
        <v>0.0</v>
      </c>
      <c r="E1387" s="26"/>
    </row>
    <row r="1388" ht="15.75" hidden="1" customHeight="1">
      <c r="A1388" s="27" t="s">
        <v>3075</v>
      </c>
      <c r="B1388" s="23">
        <v>0.0</v>
      </c>
      <c r="C1388" s="24"/>
      <c r="D1388" s="25">
        <v>0.0</v>
      </c>
      <c r="E1388" s="33"/>
    </row>
    <row r="1389" ht="15.75" hidden="1" customHeight="1">
      <c r="A1389" s="27" t="s">
        <v>3077</v>
      </c>
      <c r="B1389" s="23">
        <v>0.0</v>
      </c>
      <c r="C1389" s="24"/>
      <c r="D1389" s="25">
        <v>0.0</v>
      </c>
      <c r="E1389" s="26"/>
    </row>
    <row r="1390" ht="15.75" hidden="1" customHeight="1">
      <c r="A1390" s="27" t="s">
        <v>3078</v>
      </c>
      <c r="B1390" s="23">
        <v>5280.0</v>
      </c>
      <c r="C1390" s="24">
        <v>5200.0</v>
      </c>
      <c r="D1390" s="25">
        <v>-80.0</v>
      </c>
      <c r="E1390" s="33"/>
    </row>
    <row r="1391" ht="15.75" hidden="1" customHeight="1">
      <c r="A1391" s="28" t="s">
        <v>3079</v>
      </c>
      <c r="B1391" s="23">
        <v>110274.0</v>
      </c>
      <c r="C1391" s="23">
        <v>110274.0</v>
      </c>
      <c r="D1391" s="25">
        <v>0.0</v>
      </c>
      <c r="E1391" s="33"/>
    </row>
    <row r="1392" ht="15.75" hidden="1" customHeight="1">
      <c r="A1392" s="28" t="s">
        <v>3080</v>
      </c>
      <c r="B1392" s="23">
        <v>47698.0</v>
      </c>
      <c r="C1392" s="7">
        <v>47698.0</v>
      </c>
      <c r="D1392" s="25">
        <v>0.0</v>
      </c>
      <c r="E1392" s="33"/>
    </row>
    <row r="1393" ht="15.75" hidden="1" customHeight="1">
      <c r="A1393" s="28" t="s">
        <v>3081</v>
      </c>
      <c r="B1393" s="23">
        <v>59133.0</v>
      </c>
      <c r="C1393" s="7">
        <v>59133.0</v>
      </c>
      <c r="D1393" s="25">
        <v>0.0</v>
      </c>
      <c r="E1393" s="33"/>
    </row>
    <row r="1394" ht="15.75" hidden="1" customHeight="1">
      <c r="A1394" s="28" t="s">
        <v>3082</v>
      </c>
      <c r="B1394" s="23">
        <v>77304.0</v>
      </c>
      <c r="C1394" s="7">
        <v>77304.0</v>
      </c>
      <c r="D1394" s="25">
        <v>0.0</v>
      </c>
      <c r="E1394" s="33"/>
    </row>
    <row r="1395" ht="15.75" hidden="1" customHeight="1">
      <c r="A1395" s="28" t="s">
        <v>3084</v>
      </c>
      <c r="B1395" s="23">
        <v>11410.0</v>
      </c>
      <c r="C1395" s="7">
        <v>11410.0</v>
      </c>
      <c r="D1395" s="25">
        <v>0.0</v>
      </c>
      <c r="E1395" s="33"/>
    </row>
    <row r="1396" ht="15.75" hidden="1" customHeight="1">
      <c r="A1396" s="28" t="s">
        <v>3085</v>
      </c>
      <c r="B1396" s="23">
        <v>13016.0</v>
      </c>
      <c r="C1396" s="7">
        <v>12687.0</v>
      </c>
      <c r="D1396" s="25">
        <v>-329.0</v>
      </c>
      <c r="E1396" s="33"/>
    </row>
    <row r="1397" ht="15.75" hidden="1" customHeight="1">
      <c r="A1397" s="29" t="s">
        <v>3086</v>
      </c>
      <c r="B1397" s="23">
        <v>375264.2</v>
      </c>
      <c r="C1397" s="7">
        <v>374935.2</v>
      </c>
      <c r="D1397" s="25">
        <v>-329.0</v>
      </c>
      <c r="E1397" s="33"/>
    </row>
    <row r="1398" ht="15.75" hidden="1" customHeight="1">
      <c r="A1398" s="30" t="s">
        <v>3087</v>
      </c>
      <c r="B1398" s="34">
        <v>0.8000000000029104</v>
      </c>
      <c r="C1398" s="35">
        <v>253.79999999998836</v>
      </c>
      <c r="D1398" s="49">
        <v>252.99999999998545</v>
      </c>
      <c r="E1398" s="37"/>
    </row>
    <row r="1399" ht="15.75" hidden="1" customHeight="1"/>
    <row r="1400" ht="15.75" hidden="1" customHeight="1"/>
    <row r="1401" ht="15.75" hidden="1" customHeight="1">
      <c r="A1401" s="3" t="s">
        <v>3892</v>
      </c>
      <c r="B1401" s="4"/>
      <c r="C1401" s="4"/>
      <c r="D1401" s="4"/>
      <c r="E1401" s="5"/>
    </row>
    <row r="1402" ht="15.75" hidden="1" customHeight="1">
      <c r="A1402" s="8"/>
      <c r="B1402" s="9"/>
      <c r="C1402" s="9"/>
      <c r="D1402" s="9"/>
      <c r="E1402" s="10"/>
    </row>
    <row r="1403" ht="15.75" hidden="1" customHeight="1">
      <c r="A1403" s="3" t="s">
        <v>3061</v>
      </c>
      <c r="B1403" s="4"/>
      <c r="C1403" s="4"/>
      <c r="D1403" s="4"/>
      <c r="E1403" s="5"/>
    </row>
    <row r="1404" ht="15.75" hidden="1" customHeight="1">
      <c r="A1404" s="8"/>
      <c r="B1404" s="9"/>
      <c r="C1404" s="9"/>
      <c r="D1404" s="9"/>
      <c r="E1404" s="10"/>
    </row>
    <row r="1405" ht="15.75" hidden="1" customHeight="1">
      <c r="A1405" s="11">
        <v>45803.0</v>
      </c>
      <c r="B1405" s="4"/>
      <c r="C1405" s="12" t="s">
        <v>3062</v>
      </c>
      <c r="D1405" s="13">
        <v>45808.0</v>
      </c>
      <c r="E1405" s="5"/>
    </row>
    <row r="1406" ht="15.75" hidden="1" customHeight="1">
      <c r="A1406" s="8"/>
      <c r="B1406" s="9"/>
      <c r="C1406" s="14"/>
      <c r="D1406" s="9"/>
      <c r="E1406" s="10"/>
    </row>
    <row r="1407" ht="15.75" hidden="1" customHeight="1">
      <c r="A1407" s="44" t="s">
        <v>3898</v>
      </c>
      <c r="B1407" s="5"/>
      <c r="C1407" s="14"/>
      <c r="D1407" s="45" t="s">
        <v>3907</v>
      </c>
      <c r="E1407" s="5"/>
    </row>
    <row r="1408" ht="15.75" hidden="1" customHeight="1">
      <c r="A1408" s="8"/>
      <c r="B1408" s="10"/>
      <c r="C1408" s="14"/>
      <c r="D1408" s="9"/>
      <c r="E1408" s="10"/>
    </row>
    <row r="1409" ht="15.75" hidden="1" customHeight="1">
      <c r="A1409" s="17" t="s">
        <v>3063</v>
      </c>
      <c r="B1409" s="4"/>
      <c r="C1409" s="4"/>
      <c r="D1409" s="4"/>
      <c r="E1409" s="5"/>
    </row>
    <row r="1410" ht="15.75" hidden="1" customHeight="1">
      <c r="A1410" s="18" t="s">
        <v>3064</v>
      </c>
      <c r="B1410" s="19" t="s">
        <v>3065</v>
      </c>
      <c r="C1410" s="20" t="s">
        <v>3066</v>
      </c>
      <c r="D1410" s="19" t="s">
        <v>3067</v>
      </c>
      <c r="E1410" s="21" t="s">
        <v>13</v>
      </c>
    </row>
    <row r="1411" ht="15.75" hidden="1" customHeight="1">
      <c r="A1411" s="22" t="s">
        <v>3068</v>
      </c>
      <c r="B1411" s="23">
        <v>29410.0</v>
      </c>
      <c r="C1411" s="24">
        <v>29415.0</v>
      </c>
      <c r="D1411" s="25">
        <v>5.0</v>
      </c>
      <c r="E1411" s="26"/>
    </row>
    <row r="1412" ht="15.75" hidden="1" customHeight="1">
      <c r="A1412" s="22" t="s">
        <v>3069</v>
      </c>
      <c r="B1412" s="23">
        <v>12234.0</v>
      </c>
      <c r="C1412" s="24">
        <v>12234.0</v>
      </c>
      <c r="D1412" s="25">
        <v>0.0</v>
      </c>
      <c r="E1412" s="26"/>
    </row>
    <row r="1413" ht="15.75" hidden="1" customHeight="1">
      <c r="A1413" s="22" t="s">
        <v>3070</v>
      </c>
      <c r="B1413" s="23">
        <v>280.0</v>
      </c>
      <c r="C1413" s="24">
        <v>280.0</v>
      </c>
      <c r="D1413" s="25">
        <v>0.0</v>
      </c>
      <c r="E1413" s="33"/>
    </row>
    <row r="1414" ht="15.75" hidden="1" customHeight="1">
      <c r="A1414" s="22" t="s">
        <v>3072</v>
      </c>
      <c r="B1414" s="23">
        <v>500.0</v>
      </c>
      <c r="C1414" s="24">
        <v>500.0</v>
      </c>
      <c r="D1414" s="25">
        <v>0.0</v>
      </c>
      <c r="E1414" s="33"/>
    </row>
    <row r="1415" ht="15.75" hidden="1" customHeight="1">
      <c r="A1415" s="27" t="s">
        <v>3074</v>
      </c>
      <c r="B1415" s="23">
        <v>0.0</v>
      </c>
      <c r="C1415" s="24"/>
      <c r="D1415" s="25">
        <v>0.0</v>
      </c>
      <c r="E1415" s="26"/>
    </row>
    <row r="1416" ht="15.75" hidden="1" customHeight="1">
      <c r="A1416" s="27" t="s">
        <v>3075</v>
      </c>
      <c r="B1416" s="23">
        <v>0.0</v>
      </c>
      <c r="C1416" s="24"/>
      <c r="D1416" s="25">
        <v>0.0</v>
      </c>
      <c r="E1416" s="33"/>
    </row>
    <row r="1417" ht="15.75" hidden="1" customHeight="1">
      <c r="A1417" s="27" t="s">
        <v>3077</v>
      </c>
      <c r="B1417" s="23">
        <v>0.0</v>
      </c>
      <c r="C1417" s="24">
        <v>15000.0</v>
      </c>
      <c r="D1417" s="25">
        <v>15000.0</v>
      </c>
      <c r="E1417" s="26" t="s">
        <v>7349</v>
      </c>
    </row>
    <row r="1418" ht="15.75" hidden="1" customHeight="1">
      <c r="A1418" s="27" t="s">
        <v>3078</v>
      </c>
      <c r="B1418" s="23">
        <v>1480.0</v>
      </c>
      <c r="C1418" s="24">
        <v>1480.0</v>
      </c>
      <c r="D1418" s="25">
        <v>0.0</v>
      </c>
      <c r="E1418" s="33"/>
    </row>
    <row r="1419" ht="15.75" hidden="1" customHeight="1">
      <c r="A1419" s="28" t="s">
        <v>3079</v>
      </c>
      <c r="B1419" s="23">
        <v>105611.0</v>
      </c>
      <c r="C1419" s="23">
        <v>105611.0</v>
      </c>
      <c r="D1419" s="25">
        <v>0.0</v>
      </c>
      <c r="E1419" s="33"/>
    </row>
    <row r="1420" ht="15.75" hidden="1" customHeight="1">
      <c r="A1420" s="28" t="s">
        <v>3080</v>
      </c>
      <c r="B1420" s="23">
        <v>25888.0</v>
      </c>
      <c r="C1420" s="7">
        <v>25888.0</v>
      </c>
      <c r="D1420" s="25">
        <v>0.0</v>
      </c>
      <c r="E1420" s="33"/>
    </row>
    <row r="1421" ht="15.75" hidden="1" customHeight="1">
      <c r="A1421" s="28" t="s">
        <v>3081</v>
      </c>
      <c r="B1421" s="23">
        <v>44596.0</v>
      </c>
      <c r="C1421" s="7">
        <v>43938.0</v>
      </c>
      <c r="D1421" s="25">
        <v>-658.0</v>
      </c>
      <c r="E1421" s="33"/>
    </row>
    <row r="1422" ht="15.75" hidden="1" customHeight="1">
      <c r="A1422" s="28" t="s">
        <v>3082</v>
      </c>
      <c r="B1422" s="23">
        <v>45785.0</v>
      </c>
      <c r="C1422" s="7">
        <v>45785.0</v>
      </c>
      <c r="D1422" s="25">
        <v>0.0</v>
      </c>
      <c r="E1422" s="33"/>
    </row>
    <row r="1423" ht="15.75" hidden="1" customHeight="1">
      <c r="A1423" s="28" t="s">
        <v>3084</v>
      </c>
      <c r="B1423" s="23">
        <v>3384.0</v>
      </c>
      <c r="C1423" s="7">
        <v>3903.0</v>
      </c>
      <c r="D1423" s="25">
        <v>519.0</v>
      </c>
      <c r="E1423" s="33"/>
    </row>
    <row r="1424" ht="15.75" hidden="1" customHeight="1">
      <c r="A1424" s="28" t="s">
        <v>3085</v>
      </c>
      <c r="B1424" s="23">
        <v>10430.0</v>
      </c>
      <c r="C1424" s="7">
        <v>10430.0</v>
      </c>
      <c r="D1424" s="25">
        <v>0.0</v>
      </c>
      <c r="E1424" s="33"/>
    </row>
    <row r="1425" ht="15.75" hidden="1" customHeight="1">
      <c r="A1425" s="29" t="s">
        <v>3086</v>
      </c>
      <c r="B1425" s="23">
        <v>269166.5</v>
      </c>
      <c r="C1425" s="7">
        <v>268508.5</v>
      </c>
      <c r="D1425" s="25">
        <v>-658.0</v>
      </c>
      <c r="E1425" s="33"/>
    </row>
    <row r="1426" ht="15.75" hidden="1" customHeight="1">
      <c r="A1426" s="30" t="s">
        <v>3087</v>
      </c>
      <c r="B1426" s="34">
        <v>1.5</v>
      </c>
      <c r="C1426" s="35">
        <v>15525.5</v>
      </c>
      <c r="D1426" s="49">
        <v>15524.0</v>
      </c>
      <c r="E1426" s="37"/>
    </row>
    <row r="1427" ht="15.75" hidden="1" customHeight="1"/>
    <row r="1428" ht="15.75" hidden="1" customHeight="1"/>
    <row r="1429" ht="15.75" hidden="1" customHeight="1">
      <c r="A1429" s="3" t="s">
        <v>3892</v>
      </c>
      <c r="B1429" s="4"/>
      <c r="C1429" s="4"/>
      <c r="D1429" s="4"/>
      <c r="E1429" s="5"/>
    </row>
    <row r="1430" ht="15.75" hidden="1" customHeight="1">
      <c r="A1430" s="8"/>
      <c r="B1430" s="9"/>
      <c r="C1430" s="9"/>
      <c r="D1430" s="9"/>
      <c r="E1430" s="10"/>
    </row>
    <row r="1431" ht="15.75" hidden="1" customHeight="1">
      <c r="A1431" s="3" t="s">
        <v>3061</v>
      </c>
      <c r="B1431" s="4"/>
      <c r="C1431" s="4"/>
      <c r="D1431" s="4"/>
      <c r="E1431" s="5"/>
    </row>
    <row r="1432" ht="15.75" hidden="1" customHeight="1">
      <c r="A1432" s="8"/>
      <c r="B1432" s="9"/>
      <c r="C1432" s="9"/>
      <c r="D1432" s="9"/>
      <c r="E1432" s="10"/>
    </row>
    <row r="1433" ht="15.75" hidden="1" customHeight="1">
      <c r="A1433" s="11">
        <v>45809.0</v>
      </c>
      <c r="B1433" s="4"/>
      <c r="C1433" s="12" t="s">
        <v>3062</v>
      </c>
      <c r="D1433" s="13">
        <v>45809.0</v>
      </c>
      <c r="E1433" s="5"/>
    </row>
    <row r="1434" ht="15.75" hidden="1" customHeight="1">
      <c r="A1434" s="8"/>
      <c r="B1434" s="9"/>
      <c r="C1434" s="14"/>
      <c r="D1434" s="9"/>
      <c r="E1434" s="10"/>
    </row>
    <row r="1435" ht="15.75" hidden="1" customHeight="1">
      <c r="A1435" s="44" t="s">
        <v>3899</v>
      </c>
      <c r="B1435" s="5"/>
      <c r="C1435" s="14"/>
      <c r="D1435" s="45" t="s">
        <v>3899</v>
      </c>
      <c r="E1435" s="5"/>
    </row>
    <row r="1436" ht="15.75" hidden="1" customHeight="1">
      <c r="A1436" s="8"/>
      <c r="B1436" s="10"/>
      <c r="C1436" s="14"/>
      <c r="D1436" s="9"/>
      <c r="E1436" s="10"/>
    </row>
    <row r="1437" ht="15.75" hidden="1" customHeight="1">
      <c r="A1437" s="17" t="s">
        <v>3063</v>
      </c>
      <c r="B1437" s="4"/>
      <c r="C1437" s="4"/>
      <c r="D1437" s="4"/>
      <c r="E1437" s="5"/>
    </row>
    <row r="1438" ht="15.75" hidden="1" customHeight="1">
      <c r="A1438" s="18" t="s">
        <v>3064</v>
      </c>
      <c r="B1438" s="19" t="s">
        <v>3065</v>
      </c>
      <c r="C1438" s="20" t="s">
        <v>3066</v>
      </c>
      <c r="D1438" s="19" t="s">
        <v>3067</v>
      </c>
      <c r="E1438" s="21" t="s">
        <v>13</v>
      </c>
    </row>
    <row r="1439" ht="15.75" hidden="1" customHeight="1">
      <c r="A1439" s="22" t="s">
        <v>3068</v>
      </c>
      <c r="B1439" s="23">
        <v>3790.0</v>
      </c>
      <c r="C1439" s="24">
        <v>3790.0</v>
      </c>
      <c r="D1439" s="25">
        <v>0.0</v>
      </c>
      <c r="E1439" s="26"/>
    </row>
    <row r="1440" ht="15.75" hidden="1" customHeight="1">
      <c r="A1440" s="22" t="s">
        <v>3069</v>
      </c>
      <c r="B1440" s="23">
        <v>3743.0</v>
      </c>
      <c r="C1440" s="24">
        <v>3743.0</v>
      </c>
      <c r="D1440" s="25">
        <v>0.0</v>
      </c>
      <c r="E1440" s="26"/>
    </row>
    <row r="1441" ht="15.75" hidden="1" customHeight="1">
      <c r="A1441" s="22" t="s">
        <v>3070</v>
      </c>
      <c r="B1441" s="23">
        <v>0.0</v>
      </c>
      <c r="C1441" s="24"/>
      <c r="D1441" s="25">
        <v>0.0</v>
      </c>
      <c r="E1441" s="33"/>
    </row>
    <row r="1442" ht="15.75" hidden="1" customHeight="1">
      <c r="A1442" s="22" t="s">
        <v>3072</v>
      </c>
      <c r="B1442" s="23">
        <v>0.0</v>
      </c>
      <c r="C1442" s="24"/>
      <c r="D1442" s="25">
        <v>0.0</v>
      </c>
      <c r="E1442" s="33"/>
    </row>
    <row r="1443" ht="15.75" hidden="1" customHeight="1">
      <c r="A1443" s="27" t="s">
        <v>3074</v>
      </c>
      <c r="B1443" s="23">
        <v>0.0</v>
      </c>
      <c r="C1443" s="24"/>
      <c r="D1443" s="25">
        <v>0.0</v>
      </c>
      <c r="E1443" s="26"/>
    </row>
    <row r="1444" ht="15.75" hidden="1" customHeight="1">
      <c r="A1444" s="27" t="s">
        <v>3075</v>
      </c>
      <c r="B1444" s="23">
        <v>0.0</v>
      </c>
      <c r="C1444" s="24"/>
      <c r="D1444" s="25">
        <v>0.0</v>
      </c>
      <c r="E1444" s="33"/>
    </row>
    <row r="1445" ht="15.75" hidden="1" customHeight="1">
      <c r="A1445" s="27" t="s">
        <v>3077</v>
      </c>
      <c r="B1445" s="23">
        <v>0.0</v>
      </c>
      <c r="C1445" s="24"/>
      <c r="D1445" s="25">
        <v>0.0</v>
      </c>
      <c r="E1445" s="26"/>
    </row>
    <row r="1446" ht="15.75" hidden="1" customHeight="1">
      <c r="A1446" s="27" t="s">
        <v>3078</v>
      </c>
      <c r="B1446" s="23">
        <v>640.0</v>
      </c>
      <c r="C1446" s="24">
        <v>640.0</v>
      </c>
      <c r="D1446" s="25">
        <v>0.0</v>
      </c>
      <c r="E1446" s="33"/>
    </row>
    <row r="1447" ht="15.75" hidden="1" customHeight="1">
      <c r="A1447" s="28" t="s">
        <v>3079</v>
      </c>
      <c r="B1447" s="23">
        <v>17222.0</v>
      </c>
      <c r="C1447" s="23">
        <v>17222.0</v>
      </c>
      <c r="D1447" s="25">
        <v>0.0</v>
      </c>
      <c r="E1447" s="33"/>
    </row>
    <row r="1448" ht="15.75" hidden="1" customHeight="1">
      <c r="A1448" s="28" t="s">
        <v>3080</v>
      </c>
      <c r="B1448" s="23">
        <v>6535.0</v>
      </c>
      <c r="C1448" s="7">
        <v>6535.0</v>
      </c>
      <c r="D1448" s="25">
        <v>0.0</v>
      </c>
      <c r="E1448" s="33"/>
    </row>
    <row r="1449" ht="15.75" hidden="1" customHeight="1">
      <c r="A1449" s="28" t="s">
        <v>3081</v>
      </c>
      <c r="B1449" s="23">
        <v>8134.0</v>
      </c>
      <c r="C1449" s="7">
        <v>8134.0</v>
      </c>
      <c r="D1449" s="25">
        <v>0.0</v>
      </c>
      <c r="E1449" s="33"/>
    </row>
    <row r="1450" ht="15.75" hidden="1" customHeight="1">
      <c r="A1450" s="28" t="s">
        <v>3082</v>
      </c>
      <c r="B1450" s="23">
        <v>12939.0</v>
      </c>
      <c r="C1450" s="7">
        <v>12939.0</v>
      </c>
      <c r="D1450" s="25">
        <v>0.0</v>
      </c>
      <c r="E1450" s="33"/>
    </row>
    <row r="1451" ht="15.75" hidden="1" customHeight="1">
      <c r="A1451" s="28" t="s">
        <v>3084</v>
      </c>
      <c r="B1451" s="23">
        <v>2031.0</v>
      </c>
      <c r="C1451" s="7">
        <v>2031.0</v>
      </c>
      <c r="D1451" s="25">
        <v>0.0</v>
      </c>
      <c r="E1451" s="33"/>
    </row>
    <row r="1452" ht="15.75" hidden="1" customHeight="1">
      <c r="A1452" s="28" t="s">
        <v>3085</v>
      </c>
      <c r="B1452" s="23">
        <v>907.0</v>
      </c>
      <c r="C1452" s="7">
        <v>907.0</v>
      </c>
      <c r="D1452" s="25">
        <v>0.0</v>
      </c>
      <c r="E1452" s="33"/>
    </row>
    <row r="1453" ht="15.75" hidden="1" customHeight="1">
      <c r="A1453" s="29" t="s">
        <v>3086</v>
      </c>
      <c r="B1453" s="23">
        <v>55034.0</v>
      </c>
      <c r="C1453" s="7">
        <v>55034.0</v>
      </c>
      <c r="D1453" s="25">
        <v>0.0</v>
      </c>
      <c r="E1453" s="33"/>
    </row>
    <row r="1454" ht="15.75" hidden="1" customHeight="1">
      <c r="A1454" s="30" t="s">
        <v>3087</v>
      </c>
      <c r="B1454" s="34">
        <v>0.0</v>
      </c>
      <c r="C1454" s="35">
        <v>0.0</v>
      </c>
      <c r="D1454" s="49">
        <v>0.0</v>
      </c>
      <c r="E1454" s="37"/>
    </row>
    <row r="1455" ht="15.75" hidden="1" customHeight="1"/>
    <row r="1456" ht="15.75" hidden="1" customHeight="1"/>
    <row r="1457" ht="15.75" hidden="1" customHeight="1">
      <c r="A1457" s="3" t="s">
        <v>3892</v>
      </c>
      <c r="B1457" s="4"/>
      <c r="C1457" s="4"/>
      <c r="D1457" s="4"/>
      <c r="E1457" s="5"/>
    </row>
    <row r="1458" ht="15.75" hidden="1" customHeight="1">
      <c r="A1458" s="8"/>
      <c r="B1458" s="9"/>
      <c r="C1458" s="9"/>
      <c r="D1458" s="9"/>
      <c r="E1458" s="10"/>
    </row>
    <row r="1459" ht="15.75" hidden="1" customHeight="1">
      <c r="A1459" s="3" t="s">
        <v>3061</v>
      </c>
      <c r="B1459" s="4"/>
      <c r="C1459" s="4"/>
      <c r="D1459" s="4"/>
      <c r="E1459" s="5"/>
    </row>
    <row r="1460" ht="15.75" hidden="1" customHeight="1">
      <c r="A1460" s="8"/>
      <c r="B1460" s="9"/>
      <c r="C1460" s="9"/>
      <c r="D1460" s="9"/>
      <c r="E1460" s="10"/>
    </row>
    <row r="1461" ht="15.75" hidden="1" customHeight="1">
      <c r="A1461" s="11">
        <v>45810.0</v>
      </c>
      <c r="B1461" s="4"/>
      <c r="C1461" s="12" t="s">
        <v>3062</v>
      </c>
      <c r="D1461" s="13">
        <v>45816.0</v>
      </c>
      <c r="E1461" s="5"/>
    </row>
    <row r="1462" ht="15.75" hidden="1" customHeight="1">
      <c r="A1462" s="8"/>
      <c r="B1462" s="9"/>
      <c r="C1462" s="14"/>
      <c r="D1462" s="9"/>
      <c r="E1462" s="10"/>
    </row>
    <row r="1463" ht="15.75" hidden="1" customHeight="1">
      <c r="A1463" s="44" t="s">
        <v>3898</v>
      </c>
      <c r="B1463" s="5"/>
      <c r="C1463" s="14"/>
      <c r="D1463" s="45" t="s">
        <v>3899</v>
      </c>
      <c r="E1463" s="5"/>
    </row>
    <row r="1464" ht="15.75" hidden="1" customHeight="1">
      <c r="A1464" s="8"/>
      <c r="B1464" s="10"/>
      <c r="C1464" s="14"/>
      <c r="D1464" s="9"/>
      <c r="E1464" s="10"/>
    </row>
    <row r="1465" ht="15.75" hidden="1" customHeight="1">
      <c r="A1465" s="17" t="s">
        <v>3063</v>
      </c>
      <c r="B1465" s="4"/>
      <c r="C1465" s="4"/>
      <c r="D1465" s="4"/>
      <c r="E1465" s="5"/>
    </row>
    <row r="1466" ht="15.75" hidden="1" customHeight="1">
      <c r="A1466" s="18" t="s">
        <v>3064</v>
      </c>
      <c r="B1466" s="19" t="s">
        <v>3065</v>
      </c>
      <c r="C1466" s="20" t="s">
        <v>3066</v>
      </c>
      <c r="D1466" s="19" t="s">
        <v>3067</v>
      </c>
      <c r="E1466" s="21" t="s">
        <v>13</v>
      </c>
    </row>
    <row r="1467" ht="15.75" hidden="1" customHeight="1">
      <c r="A1467" s="22" t="s">
        <v>3068</v>
      </c>
      <c r="B1467" s="23">
        <v>26438.0</v>
      </c>
      <c r="C1467" s="24">
        <v>26440.0</v>
      </c>
      <c r="D1467" s="25">
        <v>2.0</v>
      </c>
      <c r="E1467" s="26"/>
    </row>
    <row r="1468" ht="15.75" hidden="1" customHeight="1">
      <c r="A1468" s="22" t="s">
        <v>3069</v>
      </c>
      <c r="B1468" s="23">
        <v>27914.0</v>
      </c>
      <c r="C1468" s="24">
        <v>27914.0</v>
      </c>
      <c r="D1468" s="25">
        <v>0.0</v>
      </c>
      <c r="E1468" s="26"/>
    </row>
    <row r="1469" ht="15.75" hidden="1" customHeight="1">
      <c r="A1469" s="22" t="s">
        <v>3070</v>
      </c>
      <c r="B1469" s="23">
        <v>0.0</v>
      </c>
      <c r="C1469" s="24"/>
      <c r="D1469" s="25">
        <v>0.0</v>
      </c>
      <c r="E1469" s="33"/>
    </row>
    <row r="1470" ht="15.75" hidden="1" customHeight="1">
      <c r="A1470" s="22" t="s">
        <v>3072</v>
      </c>
      <c r="B1470" s="23">
        <v>700.0</v>
      </c>
      <c r="C1470" s="24">
        <v>700.0</v>
      </c>
      <c r="D1470" s="25">
        <v>0.0</v>
      </c>
      <c r="E1470" s="33"/>
    </row>
    <row r="1471" ht="15.75" hidden="1" customHeight="1">
      <c r="A1471" s="27" t="s">
        <v>3074</v>
      </c>
      <c r="B1471" s="23">
        <v>0.0</v>
      </c>
      <c r="C1471" s="24"/>
      <c r="D1471" s="25">
        <v>0.0</v>
      </c>
      <c r="E1471" s="26"/>
    </row>
    <row r="1472" ht="15.75" hidden="1" customHeight="1">
      <c r="A1472" s="27" t="s">
        <v>3075</v>
      </c>
      <c r="B1472" s="23">
        <v>0.0</v>
      </c>
      <c r="C1472" s="24"/>
      <c r="D1472" s="25">
        <v>0.0</v>
      </c>
      <c r="E1472" s="33"/>
    </row>
    <row r="1473" ht="15.75" hidden="1" customHeight="1">
      <c r="A1473" s="27" t="s">
        <v>3077</v>
      </c>
      <c r="B1473" s="23">
        <v>2000.0</v>
      </c>
      <c r="C1473" s="24">
        <v>2000.0</v>
      </c>
      <c r="D1473" s="25">
        <v>0.0</v>
      </c>
      <c r="E1473" s="26" t="s">
        <v>7350</v>
      </c>
    </row>
    <row r="1474" ht="15.75" hidden="1" customHeight="1">
      <c r="A1474" s="27" t="s">
        <v>3078</v>
      </c>
      <c r="B1474" s="23">
        <v>2840.0</v>
      </c>
      <c r="C1474" s="24">
        <v>2880.0</v>
      </c>
      <c r="D1474" s="25">
        <v>40.0</v>
      </c>
      <c r="E1474" s="33"/>
    </row>
    <row r="1475" ht="15.75" hidden="1" customHeight="1">
      <c r="A1475" s="28" t="s">
        <v>3079</v>
      </c>
      <c r="B1475" s="23">
        <v>111872.0</v>
      </c>
      <c r="C1475" s="23">
        <v>111872.0</v>
      </c>
      <c r="D1475" s="25">
        <v>0.0</v>
      </c>
      <c r="E1475" s="33"/>
    </row>
    <row r="1476" ht="15.75" hidden="1" customHeight="1">
      <c r="A1476" s="28" t="s">
        <v>3080</v>
      </c>
      <c r="B1476" s="23">
        <v>54220.0</v>
      </c>
      <c r="C1476" s="7">
        <v>54220.0</v>
      </c>
      <c r="D1476" s="25">
        <v>0.0</v>
      </c>
      <c r="E1476" s="33"/>
    </row>
    <row r="1477" ht="15.75" hidden="1" customHeight="1">
      <c r="A1477" s="28" t="s">
        <v>3081</v>
      </c>
      <c r="B1477" s="23">
        <v>56677.0</v>
      </c>
      <c r="C1477" s="7">
        <v>56677.0</v>
      </c>
      <c r="D1477" s="25">
        <v>0.0</v>
      </c>
      <c r="E1477" s="33"/>
    </row>
    <row r="1478" ht="15.75" hidden="1" customHeight="1">
      <c r="A1478" s="28" t="s">
        <v>3082</v>
      </c>
      <c r="B1478" s="23">
        <v>77199.5</v>
      </c>
      <c r="C1478" s="7">
        <v>77199.5</v>
      </c>
      <c r="D1478" s="25">
        <v>0.0</v>
      </c>
      <c r="E1478" s="33"/>
    </row>
    <row r="1479" ht="15.75" hidden="1" customHeight="1">
      <c r="A1479" s="28" t="s">
        <v>3084</v>
      </c>
      <c r="B1479" s="23">
        <v>6330.0</v>
      </c>
      <c r="C1479" s="7">
        <v>6330.0</v>
      </c>
      <c r="D1479" s="25">
        <v>0.0</v>
      </c>
      <c r="E1479" s="33"/>
    </row>
    <row r="1480" ht="15.75" hidden="1" customHeight="1">
      <c r="A1480" s="28" t="s">
        <v>3085</v>
      </c>
      <c r="B1480" s="23">
        <v>10194.0</v>
      </c>
      <c r="C1480" s="7">
        <v>10194.0</v>
      </c>
      <c r="D1480" s="25">
        <v>0.0</v>
      </c>
      <c r="E1480" s="33"/>
    </row>
    <row r="1481" ht="15.75" hidden="1" customHeight="1">
      <c r="A1481" s="29" t="s">
        <v>3086</v>
      </c>
      <c r="B1481" s="23">
        <v>366190.0</v>
      </c>
      <c r="C1481" s="7">
        <v>366190.0</v>
      </c>
      <c r="D1481" s="25">
        <v>0.0</v>
      </c>
      <c r="E1481" s="33"/>
    </row>
    <row r="1482" ht="15.75" hidden="1" customHeight="1">
      <c r="A1482" s="30" t="s">
        <v>3087</v>
      </c>
      <c r="B1482" s="34">
        <v>0.5</v>
      </c>
      <c r="C1482" s="35">
        <v>42.5</v>
      </c>
      <c r="D1482" s="49">
        <v>42.0</v>
      </c>
      <c r="E1482" s="37"/>
    </row>
    <row r="1483" ht="15.75" hidden="1" customHeight="1"/>
    <row r="1484" ht="15.75" hidden="1" customHeight="1"/>
    <row r="1485" ht="15.75" hidden="1" customHeight="1">
      <c r="A1485" s="3" t="s">
        <v>3892</v>
      </c>
      <c r="B1485" s="4"/>
      <c r="C1485" s="4"/>
      <c r="D1485" s="4"/>
      <c r="E1485" s="5"/>
    </row>
    <row r="1486" ht="15.75" hidden="1" customHeight="1">
      <c r="A1486" s="8"/>
      <c r="B1486" s="9"/>
      <c r="C1486" s="9"/>
      <c r="D1486" s="9"/>
      <c r="E1486" s="10"/>
    </row>
    <row r="1487" ht="15.75" hidden="1" customHeight="1">
      <c r="A1487" s="3" t="s">
        <v>3061</v>
      </c>
      <c r="B1487" s="4"/>
      <c r="C1487" s="4"/>
      <c r="D1487" s="4"/>
      <c r="E1487" s="5"/>
    </row>
    <row r="1488" ht="15.75" hidden="1" customHeight="1">
      <c r="A1488" s="8"/>
      <c r="B1488" s="9"/>
      <c r="C1488" s="9"/>
      <c r="D1488" s="9"/>
      <c r="E1488" s="10"/>
    </row>
    <row r="1489" ht="15.75" hidden="1" customHeight="1">
      <c r="A1489" s="11">
        <v>45824.0</v>
      </c>
      <c r="B1489" s="4"/>
      <c r="C1489" s="12" t="s">
        <v>3062</v>
      </c>
      <c r="D1489" s="13">
        <v>45830.0</v>
      </c>
      <c r="E1489" s="5"/>
    </row>
    <row r="1490" ht="15.75" hidden="1" customHeight="1">
      <c r="A1490" s="8"/>
      <c r="B1490" s="9"/>
      <c r="C1490" s="14"/>
      <c r="D1490" s="9"/>
      <c r="E1490" s="10"/>
    </row>
    <row r="1491" ht="15.75" hidden="1" customHeight="1">
      <c r="A1491" s="44" t="s">
        <v>3898</v>
      </c>
      <c r="B1491" s="5"/>
      <c r="C1491" s="14"/>
      <c r="D1491" s="45" t="s">
        <v>3899</v>
      </c>
      <c r="E1491" s="5"/>
    </row>
    <row r="1492" ht="15.75" hidden="1" customHeight="1">
      <c r="A1492" s="8"/>
      <c r="B1492" s="10"/>
      <c r="C1492" s="14"/>
      <c r="D1492" s="9"/>
      <c r="E1492" s="10"/>
    </row>
    <row r="1493" ht="15.75" hidden="1" customHeight="1">
      <c r="A1493" s="17" t="s">
        <v>3063</v>
      </c>
      <c r="B1493" s="4"/>
      <c r="C1493" s="4"/>
      <c r="D1493" s="4"/>
      <c r="E1493" s="5"/>
    </row>
    <row r="1494" ht="15.75" hidden="1" customHeight="1">
      <c r="A1494" s="18" t="s">
        <v>3064</v>
      </c>
      <c r="B1494" s="19" t="s">
        <v>3065</v>
      </c>
      <c r="C1494" s="20" t="s">
        <v>3066</v>
      </c>
      <c r="D1494" s="19" t="s">
        <v>3067</v>
      </c>
      <c r="E1494" s="21" t="s">
        <v>13</v>
      </c>
    </row>
    <row r="1495" ht="15.75" hidden="1" customHeight="1">
      <c r="A1495" s="22" t="s">
        <v>3068</v>
      </c>
      <c r="B1495" s="23">
        <v>33508.0</v>
      </c>
      <c r="C1495" s="24">
        <v>33510.0</v>
      </c>
      <c r="D1495" s="25">
        <v>2.0</v>
      </c>
      <c r="E1495" s="26"/>
    </row>
    <row r="1496" ht="15.75" hidden="1" customHeight="1">
      <c r="A1496" s="22" t="s">
        <v>3069</v>
      </c>
      <c r="B1496" s="23">
        <v>29599.0</v>
      </c>
      <c r="C1496" s="24">
        <v>29599.0</v>
      </c>
      <c r="D1496" s="25">
        <v>0.0</v>
      </c>
      <c r="E1496" s="26" t="s">
        <v>7351</v>
      </c>
    </row>
    <row r="1497" ht="15.75" hidden="1" customHeight="1">
      <c r="A1497" s="22" t="s">
        <v>3070</v>
      </c>
      <c r="B1497" s="23">
        <v>0.0</v>
      </c>
      <c r="C1497" s="24"/>
      <c r="D1497" s="25">
        <v>0.0</v>
      </c>
      <c r="E1497" s="33"/>
    </row>
    <row r="1498" ht="15.75" hidden="1" customHeight="1">
      <c r="A1498" s="22" t="s">
        <v>3072</v>
      </c>
      <c r="B1498" s="23">
        <v>1000.0</v>
      </c>
      <c r="C1498" s="24">
        <v>1000.0</v>
      </c>
      <c r="D1498" s="25">
        <v>0.0</v>
      </c>
      <c r="E1498" s="33"/>
    </row>
    <row r="1499" ht="15.75" hidden="1" customHeight="1">
      <c r="A1499" s="27" t="s">
        <v>3074</v>
      </c>
      <c r="B1499" s="23">
        <v>0.0</v>
      </c>
      <c r="C1499" s="24"/>
      <c r="D1499" s="25">
        <v>0.0</v>
      </c>
      <c r="E1499" s="26"/>
    </row>
    <row r="1500" ht="15.75" hidden="1" customHeight="1">
      <c r="A1500" s="27" t="s">
        <v>3075</v>
      </c>
      <c r="B1500" s="23">
        <v>0.0</v>
      </c>
      <c r="C1500" s="24"/>
      <c r="D1500" s="25">
        <v>0.0</v>
      </c>
      <c r="E1500" s="33"/>
    </row>
    <row r="1501" ht="15.75" hidden="1" customHeight="1">
      <c r="A1501" s="27" t="s">
        <v>3077</v>
      </c>
      <c r="B1501" s="23">
        <v>5040.0</v>
      </c>
      <c r="C1501" s="24">
        <v>5000.0</v>
      </c>
      <c r="D1501" s="25">
        <v>-40.0</v>
      </c>
      <c r="E1501" s="26" t="s">
        <v>7352</v>
      </c>
    </row>
    <row r="1502" ht="15.75" hidden="1" customHeight="1">
      <c r="A1502" s="27" t="s">
        <v>3078</v>
      </c>
      <c r="B1502" s="23">
        <v>2120.0</v>
      </c>
      <c r="C1502" s="24">
        <v>2160.0</v>
      </c>
      <c r="D1502" s="25">
        <v>40.0</v>
      </c>
      <c r="E1502" s="33"/>
    </row>
    <row r="1503" ht="15.75" hidden="1" customHeight="1">
      <c r="A1503" s="28" t="s">
        <v>3079</v>
      </c>
      <c r="B1503" s="23">
        <v>114072.0</v>
      </c>
      <c r="C1503" s="23">
        <v>116838.0</v>
      </c>
      <c r="D1503" s="25">
        <v>2766.0</v>
      </c>
      <c r="E1503" s="33"/>
    </row>
    <row r="1504" ht="15.75" hidden="1" customHeight="1">
      <c r="A1504" s="28" t="s">
        <v>3080</v>
      </c>
      <c r="B1504" s="23">
        <v>44927.0</v>
      </c>
      <c r="C1504" s="7">
        <v>45466.0</v>
      </c>
      <c r="D1504" s="25">
        <v>539.0</v>
      </c>
      <c r="E1504" s="33"/>
    </row>
    <row r="1505" ht="15.75" hidden="1" customHeight="1">
      <c r="A1505" s="28" t="s">
        <v>3081</v>
      </c>
      <c r="B1505" s="23">
        <v>64818.0</v>
      </c>
      <c r="C1505" s="7">
        <v>65069.0</v>
      </c>
      <c r="D1505" s="25">
        <v>251.0</v>
      </c>
      <c r="E1505" s="33"/>
    </row>
    <row r="1506" ht="15.75" hidden="1" customHeight="1">
      <c r="A1506" s="28" t="s">
        <v>3082</v>
      </c>
      <c r="B1506" s="23">
        <v>54602.0</v>
      </c>
      <c r="C1506" s="7">
        <v>54989.0</v>
      </c>
      <c r="D1506" s="25">
        <v>387.0</v>
      </c>
      <c r="E1506" s="33"/>
    </row>
    <row r="1507" ht="15.75" hidden="1" customHeight="1">
      <c r="A1507" s="28" t="s">
        <v>3084</v>
      </c>
      <c r="B1507" s="23">
        <v>5175.0</v>
      </c>
      <c r="C1507" s="7">
        <v>5175.0</v>
      </c>
      <c r="D1507" s="25">
        <v>0.0</v>
      </c>
      <c r="E1507" s="33"/>
    </row>
    <row r="1508" ht="15.75" hidden="1" customHeight="1">
      <c r="A1508" s="28" t="s">
        <v>3085</v>
      </c>
      <c r="B1508" s="23">
        <v>10645.0</v>
      </c>
      <c r="C1508" s="7">
        <v>10775.0</v>
      </c>
      <c r="D1508" s="25">
        <v>130.0</v>
      </c>
      <c r="E1508" s="33"/>
    </row>
    <row r="1509" ht="15.75" hidden="1" customHeight="1">
      <c r="A1509" s="29" t="s">
        <v>3086</v>
      </c>
      <c r="B1509" s="23">
        <v>354860.5</v>
      </c>
      <c r="C1509" s="7">
        <v>359858.5</v>
      </c>
      <c r="D1509" s="25">
        <v>4998.0</v>
      </c>
      <c r="E1509" s="33"/>
    </row>
    <row r="1510" ht="15.75" hidden="1" customHeight="1">
      <c r="A1510" s="30" t="s">
        <v>3087</v>
      </c>
      <c r="B1510" s="34">
        <v>0.5</v>
      </c>
      <c r="C1510" s="35">
        <v>-1052.5</v>
      </c>
      <c r="D1510" s="49">
        <v>-1053.0</v>
      </c>
      <c r="E1510" s="37"/>
    </row>
    <row r="1511" ht="15.75" hidden="1" customHeight="1"/>
    <row r="1512" ht="15.75" hidden="1" customHeight="1"/>
    <row r="1513" ht="15.75" hidden="1" customHeight="1">
      <c r="A1513" s="3" t="s">
        <v>3892</v>
      </c>
      <c r="B1513" s="4"/>
      <c r="C1513" s="4"/>
      <c r="D1513" s="4"/>
      <c r="E1513" s="5"/>
    </row>
    <row r="1514" ht="15.75" hidden="1" customHeight="1">
      <c r="A1514" s="8"/>
      <c r="B1514" s="9"/>
      <c r="C1514" s="9"/>
      <c r="D1514" s="9"/>
      <c r="E1514" s="10"/>
    </row>
    <row r="1515" ht="15.75" hidden="1" customHeight="1">
      <c r="A1515" s="3" t="s">
        <v>3061</v>
      </c>
      <c r="B1515" s="4"/>
      <c r="C1515" s="4"/>
      <c r="D1515" s="4"/>
      <c r="E1515" s="5"/>
    </row>
    <row r="1516" ht="15.75" hidden="1" customHeight="1">
      <c r="A1516" s="8"/>
      <c r="B1516" s="9"/>
      <c r="C1516" s="9"/>
      <c r="D1516" s="9"/>
      <c r="E1516" s="10"/>
    </row>
    <row r="1517" ht="15.75" hidden="1" customHeight="1">
      <c r="A1517" s="11">
        <v>45831.0</v>
      </c>
      <c r="B1517" s="4"/>
      <c r="C1517" s="12" t="s">
        <v>3062</v>
      </c>
      <c r="D1517" s="13">
        <v>45838.0</v>
      </c>
      <c r="E1517" s="5"/>
    </row>
    <row r="1518" ht="15.75" hidden="1" customHeight="1">
      <c r="A1518" s="8"/>
      <c r="B1518" s="9"/>
      <c r="C1518" s="14"/>
      <c r="D1518" s="9"/>
      <c r="E1518" s="10"/>
    </row>
    <row r="1519" ht="15.75" hidden="1" customHeight="1">
      <c r="A1519" s="44" t="s">
        <v>3898</v>
      </c>
      <c r="B1519" s="5"/>
      <c r="C1519" s="14"/>
      <c r="D1519" s="45" t="s">
        <v>3898</v>
      </c>
      <c r="E1519" s="5"/>
    </row>
    <row r="1520" ht="15.75" hidden="1" customHeight="1">
      <c r="A1520" s="8"/>
      <c r="B1520" s="10"/>
      <c r="C1520" s="14"/>
      <c r="D1520" s="9"/>
      <c r="E1520" s="10"/>
    </row>
    <row r="1521" ht="15.75" hidden="1" customHeight="1">
      <c r="A1521" s="17" t="s">
        <v>3063</v>
      </c>
      <c r="B1521" s="4"/>
      <c r="C1521" s="4"/>
      <c r="D1521" s="4"/>
      <c r="E1521" s="5"/>
    </row>
    <row r="1522" ht="15.75" hidden="1" customHeight="1">
      <c r="A1522" s="18" t="s">
        <v>3064</v>
      </c>
      <c r="B1522" s="19" t="s">
        <v>3065</v>
      </c>
      <c r="C1522" s="20" t="s">
        <v>3066</v>
      </c>
      <c r="D1522" s="19" t="s">
        <v>3067</v>
      </c>
      <c r="E1522" s="21" t="s">
        <v>13</v>
      </c>
    </row>
    <row r="1523" ht="15.75" hidden="1" customHeight="1">
      <c r="A1523" s="22" t="s">
        <v>3068</v>
      </c>
      <c r="B1523" s="23">
        <v>52386.0</v>
      </c>
      <c r="C1523" s="24">
        <v>52386.0</v>
      </c>
      <c r="D1523" s="25">
        <v>0.0</v>
      </c>
      <c r="E1523" s="26"/>
    </row>
    <row r="1524" ht="15.75" hidden="1" customHeight="1">
      <c r="A1524" s="22" t="s">
        <v>3069</v>
      </c>
      <c r="B1524" s="23">
        <v>28234.0</v>
      </c>
      <c r="C1524" s="24">
        <v>28234.0</v>
      </c>
      <c r="D1524" s="25">
        <v>0.0</v>
      </c>
      <c r="E1524" s="26"/>
    </row>
    <row r="1525" ht="15.75" hidden="1" customHeight="1">
      <c r="A1525" s="22" t="s">
        <v>3070</v>
      </c>
      <c r="B1525" s="23">
        <v>200.0</v>
      </c>
      <c r="C1525" s="24">
        <v>200.0</v>
      </c>
      <c r="D1525" s="25">
        <v>0.0</v>
      </c>
      <c r="E1525" s="33"/>
    </row>
    <row r="1526" ht="15.75" hidden="1" customHeight="1">
      <c r="A1526" s="22" t="s">
        <v>3072</v>
      </c>
      <c r="B1526" s="23">
        <v>1000.0</v>
      </c>
      <c r="C1526" s="24">
        <v>1000.0</v>
      </c>
      <c r="D1526" s="25">
        <v>0.0</v>
      </c>
      <c r="E1526" s="33"/>
    </row>
    <row r="1527" ht="15.75" hidden="1" customHeight="1">
      <c r="A1527" s="27" t="s">
        <v>3074</v>
      </c>
      <c r="B1527" s="23">
        <v>0.0</v>
      </c>
      <c r="C1527" s="24"/>
      <c r="D1527" s="25">
        <v>0.0</v>
      </c>
      <c r="E1527" s="26"/>
    </row>
    <row r="1528" ht="15.75" hidden="1" customHeight="1">
      <c r="A1528" s="27" t="s">
        <v>3075</v>
      </c>
      <c r="B1528" s="23">
        <v>0.0</v>
      </c>
      <c r="C1528" s="24"/>
      <c r="D1528" s="25">
        <v>0.0</v>
      </c>
      <c r="E1528" s="33"/>
    </row>
    <row r="1529" ht="15.75" hidden="1" customHeight="1">
      <c r="A1529" s="27" t="s">
        <v>3077</v>
      </c>
      <c r="B1529" s="23">
        <v>2460.0</v>
      </c>
      <c r="C1529" s="24">
        <v>1900.0</v>
      </c>
      <c r="D1529" s="25">
        <v>-560.0</v>
      </c>
      <c r="E1529" s="26" t="s">
        <v>7353</v>
      </c>
    </row>
    <row r="1530" ht="15.75" hidden="1" customHeight="1">
      <c r="A1530" s="27" t="s">
        <v>3078</v>
      </c>
      <c r="B1530" s="23">
        <v>3160.0</v>
      </c>
      <c r="C1530" s="24">
        <v>3720.0</v>
      </c>
      <c r="D1530" s="25">
        <v>560.0</v>
      </c>
      <c r="E1530" s="33"/>
    </row>
    <row r="1531" ht="15.75" hidden="1" customHeight="1">
      <c r="A1531" s="28" t="s">
        <v>3079</v>
      </c>
      <c r="B1531" s="23">
        <v>127578.0</v>
      </c>
      <c r="C1531" s="23">
        <v>128061.0</v>
      </c>
      <c r="D1531" s="25">
        <v>483.0</v>
      </c>
      <c r="E1531" s="33"/>
    </row>
    <row r="1532" ht="15.75" hidden="1" customHeight="1">
      <c r="A1532" s="28" t="s">
        <v>3080</v>
      </c>
      <c r="B1532" s="23">
        <v>52420.0</v>
      </c>
      <c r="C1532" s="7">
        <v>53150.0</v>
      </c>
      <c r="D1532" s="25">
        <v>730.0</v>
      </c>
      <c r="E1532" s="33"/>
    </row>
    <row r="1533" ht="15.75" hidden="1" customHeight="1">
      <c r="A1533" s="28" t="s">
        <v>3081</v>
      </c>
      <c r="B1533" s="23">
        <v>65752.0</v>
      </c>
      <c r="C1533" s="7">
        <v>66280.0</v>
      </c>
      <c r="D1533" s="25">
        <v>528.0</v>
      </c>
      <c r="E1533" s="33"/>
    </row>
    <row r="1534" ht="15.75" hidden="1" customHeight="1">
      <c r="A1534" s="28" t="s">
        <v>3082</v>
      </c>
      <c r="B1534" s="23">
        <v>81908.0</v>
      </c>
      <c r="C1534" s="7">
        <v>81908.0</v>
      </c>
      <c r="D1534" s="25">
        <v>0.0</v>
      </c>
      <c r="E1534" s="33"/>
    </row>
    <row r="1535" ht="15.75" hidden="1" customHeight="1">
      <c r="A1535" s="28" t="s">
        <v>3084</v>
      </c>
      <c r="B1535" s="23">
        <v>5560.0</v>
      </c>
      <c r="C1535" s="7">
        <v>5560.0</v>
      </c>
      <c r="D1535" s="25">
        <v>0.0</v>
      </c>
      <c r="E1535" s="33"/>
    </row>
    <row r="1536" ht="15.75" hidden="1" customHeight="1">
      <c r="A1536" s="28" t="s">
        <v>3085</v>
      </c>
      <c r="B1536" s="23">
        <v>16848.0</v>
      </c>
      <c r="C1536" s="7">
        <v>16051.0</v>
      </c>
      <c r="D1536" s="25">
        <v>-797.0</v>
      </c>
      <c r="E1536" s="33"/>
    </row>
    <row r="1537" ht="15.75" hidden="1" customHeight="1">
      <c r="A1537" s="29" t="s">
        <v>3086</v>
      </c>
      <c r="B1537" s="23">
        <v>420649.3</v>
      </c>
      <c r="C1537" s="7">
        <v>422038.3</v>
      </c>
      <c r="D1537" s="25">
        <v>1389.0</v>
      </c>
      <c r="E1537" s="33"/>
    </row>
    <row r="1538" ht="15.75" hidden="1" customHeight="1">
      <c r="A1538" s="30" t="s">
        <v>3087</v>
      </c>
      <c r="B1538" s="34">
        <v>8.700000000004366</v>
      </c>
      <c r="C1538" s="35">
        <v>360.70000000001164</v>
      </c>
      <c r="D1538" s="49">
        <v>352.0000000000073</v>
      </c>
      <c r="E1538" s="37"/>
    </row>
    <row r="1539" ht="15.75" hidden="1" customHeight="1"/>
    <row r="1540" ht="15.75" hidden="1" customHeight="1"/>
    <row r="1541" ht="15.75" hidden="1" customHeight="1">
      <c r="A1541" s="3" t="s">
        <v>3892</v>
      </c>
      <c r="B1541" s="4"/>
      <c r="C1541" s="4"/>
      <c r="D1541" s="4"/>
      <c r="E1541" s="5"/>
    </row>
    <row r="1542" ht="15.75" hidden="1" customHeight="1">
      <c r="A1542" s="8"/>
      <c r="B1542" s="9"/>
      <c r="C1542" s="9"/>
      <c r="D1542" s="9"/>
      <c r="E1542" s="10"/>
    </row>
    <row r="1543" ht="15.75" hidden="1" customHeight="1">
      <c r="A1543" s="3" t="s">
        <v>3061</v>
      </c>
      <c r="B1543" s="4"/>
      <c r="C1543" s="4"/>
      <c r="D1543" s="4"/>
      <c r="E1543" s="5"/>
    </row>
    <row r="1544" ht="15.75" hidden="1" customHeight="1">
      <c r="A1544" s="8"/>
      <c r="B1544" s="9"/>
      <c r="C1544" s="9"/>
      <c r="D1544" s="9"/>
      <c r="E1544" s="10"/>
    </row>
    <row r="1545" ht="15.75" hidden="1" customHeight="1">
      <c r="A1545" s="11">
        <v>45839.0</v>
      </c>
      <c r="B1545" s="4"/>
      <c r="C1545" s="12" t="s">
        <v>3062</v>
      </c>
      <c r="D1545" s="13">
        <v>45844.0</v>
      </c>
      <c r="E1545" s="5"/>
    </row>
    <row r="1546" ht="15.75" hidden="1" customHeight="1">
      <c r="A1546" s="8"/>
      <c r="B1546" s="9"/>
      <c r="C1546" s="14"/>
      <c r="D1546" s="9"/>
      <c r="E1546" s="10"/>
    </row>
    <row r="1547" ht="15.75" hidden="1" customHeight="1">
      <c r="A1547" s="44" t="s">
        <v>3900</v>
      </c>
      <c r="B1547" s="5"/>
      <c r="C1547" s="14"/>
      <c r="D1547" s="45" t="s">
        <v>3899</v>
      </c>
      <c r="E1547" s="5"/>
    </row>
    <row r="1548" ht="15.75" hidden="1" customHeight="1">
      <c r="A1548" s="8"/>
      <c r="B1548" s="10"/>
      <c r="C1548" s="14"/>
      <c r="D1548" s="9"/>
      <c r="E1548" s="10"/>
    </row>
    <row r="1549" ht="15.75" hidden="1" customHeight="1">
      <c r="A1549" s="17" t="s">
        <v>3063</v>
      </c>
      <c r="B1549" s="4"/>
      <c r="C1549" s="4"/>
      <c r="D1549" s="4"/>
      <c r="E1549" s="5"/>
    </row>
    <row r="1550" ht="15.75" hidden="1" customHeight="1">
      <c r="A1550" s="18" t="s">
        <v>3064</v>
      </c>
      <c r="B1550" s="19" t="s">
        <v>3065</v>
      </c>
      <c r="C1550" s="20" t="s">
        <v>3066</v>
      </c>
      <c r="D1550" s="19" t="s">
        <v>3067</v>
      </c>
      <c r="E1550" s="21" t="s">
        <v>13</v>
      </c>
    </row>
    <row r="1551" ht="15.75" hidden="1" customHeight="1">
      <c r="A1551" s="22" t="s">
        <v>3068</v>
      </c>
      <c r="B1551" s="23">
        <v>26309.0</v>
      </c>
      <c r="C1551" s="24">
        <v>26310.0</v>
      </c>
      <c r="D1551" s="25">
        <v>1.0</v>
      </c>
      <c r="E1551" s="26"/>
    </row>
    <row r="1552" ht="15.75" hidden="1" customHeight="1">
      <c r="A1552" s="22" t="s">
        <v>3069</v>
      </c>
      <c r="B1552" s="23">
        <v>17502.0</v>
      </c>
      <c r="C1552" s="24">
        <v>17502.0</v>
      </c>
      <c r="D1552" s="25">
        <v>0.0</v>
      </c>
      <c r="E1552" s="26"/>
    </row>
    <row r="1553" ht="15.75" hidden="1" customHeight="1">
      <c r="A1553" s="22" t="s">
        <v>3070</v>
      </c>
      <c r="B1553" s="23">
        <v>0.0</v>
      </c>
      <c r="C1553" s="24"/>
      <c r="D1553" s="25">
        <v>0.0</v>
      </c>
      <c r="E1553" s="33"/>
    </row>
    <row r="1554" ht="15.75" hidden="1" customHeight="1">
      <c r="A1554" s="22" t="s">
        <v>3072</v>
      </c>
      <c r="B1554" s="23">
        <v>0.0</v>
      </c>
      <c r="C1554" s="24"/>
      <c r="D1554" s="25">
        <v>0.0</v>
      </c>
      <c r="E1554" s="33"/>
    </row>
    <row r="1555" ht="15.75" hidden="1" customHeight="1">
      <c r="A1555" s="27" t="s">
        <v>3074</v>
      </c>
      <c r="B1555" s="23">
        <v>0.0</v>
      </c>
      <c r="C1555" s="24"/>
      <c r="D1555" s="25">
        <v>0.0</v>
      </c>
      <c r="E1555" s="26"/>
    </row>
    <row r="1556" ht="15.75" hidden="1" customHeight="1">
      <c r="A1556" s="27" t="s">
        <v>3075</v>
      </c>
      <c r="B1556" s="23">
        <v>0.0</v>
      </c>
      <c r="C1556" s="24"/>
      <c r="D1556" s="25">
        <v>0.0</v>
      </c>
      <c r="E1556" s="33"/>
    </row>
    <row r="1557" ht="15.75" hidden="1" customHeight="1">
      <c r="A1557" s="27" t="s">
        <v>3077</v>
      </c>
      <c r="B1557" s="23">
        <v>175.0</v>
      </c>
      <c r="C1557" s="24">
        <v>135.0</v>
      </c>
      <c r="D1557" s="25">
        <v>-40.0</v>
      </c>
      <c r="E1557" s="26" t="s">
        <v>7354</v>
      </c>
    </row>
    <row r="1558" ht="15.75" hidden="1" customHeight="1">
      <c r="A1558" s="27" t="s">
        <v>3078</v>
      </c>
      <c r="B1558" s="23">
        <v>1280.0</v>
      </c>
      <c r="C1558" s="24">
        <v>1160.0</v>
      </c>
      <c r="D1558" s="25">
        <v>-120.0</v>
      </c>
      <c r="E1558" s="33"/>
    </row>
    <row r="1559" ht="15.75" hidden="1" customHeight="1">
      <c r="A1559" s="28" t="s">
        <v>3079</v>
      </c>
      <c r="B1559" s="23">
        <v>80588.0</v>
      </c>
      <c r="C1559" s="23">
        <v>80588.0</v>
      </c>
      <c r="D1559" s="25">
        <v>0.0</v>
      </c>
      <c r="E1559" s="33"/>
    </row>
    <row r="1560" ht="15.75" hidden="1" customHeight="1">
      <c r="A1560" s="28" t="s">
        <v>3080</v>
      </c>
      <c r="B1560" s="23">
        <v>36571.0</v>
      </c>
      <c r="C1560" s="7">
        <v>36571.0</v>
      </c>
      <c r="D1560" s="25">
        <v>0.0</v>
      </c>
      <c r="E1560" s="33"/>
    </row>
    <row r="1561" ht="15.75" hidden="1" customHeight="1">
      <c r="A1561" s="28" t="s">
        <v>3081</v>
      </c>
      <c r="B1561" s="23">
        <v>47594.0</v>
      </c>
      <c r="C1561" s="7">
        <v>47594.0</v>
      </c>
      <c r="D1561" s="25">
        <v>0.0</v>
      </c>
      <c r="E1561" s="33"/>
    </row>
    <row r="1562" ht="15.75" hidden="1" customHeight="1">
      <c r="A1562" s="28" t="s">
        <v>3082</v>
      </c>
      <c r="B1562" s="23">
        <v>44006.0</v>
      </c>
      <c r="C1562" s="7">
        <v>44006.0</v>
      </c>
      <c r="D1562" s="25">
        <v>0.0</v>
      </c>
      <c r="E1562" s="33"/>
    </row>
    <row r="1563" ht="15.75" hidden="1" customHeight="1">
      <c r="A1563" s="28" t="s">
        <v>3084</v>
      </c>
      <c r="B1563" s="23">
        <v>9781.0</v>
      </c>
      <c r="C1563" s="7">
        <v>9781.0</v>
      </c>
      <c r="D1563" s="25">
        <v>0.0</v>
      </c>
      <c r="E1563" s="33"/>
    </row>
    <row r="1564" ht="15.75" hidden="1" customHeight="1">
      <c r="A1564" s="28" t="s">
        <v>3085</v>
      </c>
      <c r="B1564" s="23">
        <v>13605.0</v>
      </c>
      <c r="C1564" s="7">
        <v>13605.0</v>
      </c>
      <c r="D1564" s="25">
        <v>0.0</v>
      </c>
      <c r="E1564" s="33"/>
    </row>
    <row r="1565" ht="15.75" hidden="1" customHeight="1">
      <c r="A1565" s="29" t="s">
        <v>3086</v>
      </c>
      <c r="B1565" s="23">
        <v>263805.5</v>
      </c>
      <c r="C1565" s="7">
        <v>263805.5</v>
      </c>
      <c r="D1565" s="25">
        <v>0.0</v>
      </c>
      <c r="E1565" s="33"/>
    </row>
    <row r="1566" ht="15.75" hidden="1" customHeight="1">
      <c r="A1566" s="30" t="s">
        <v>3087</v>
      </c>
      <c r="B1566" s="34">
        <v>0.5</v>
      </c>
      <c r="C1566" s="35">
        <v>-158.5</v>
      </c>
      <c r="D1566" s="49">
        <v>-159.0</v>
      </c>
      <c r="E1566" s="37"/>
    </row>
    <row r="1567" ht="15.75" hidden="1" customHeight="1"/>
    <row r="1568" ht="15.75" hidden="1" customHeight="1"/>
    <row r="1569" ht="15.75" hidden="1" customHeight="1">
      <c r="A1569" s="3" t="s">
        <v>3892</v>
      </c>
      <c r="B1569" s="4"/>
      <c r="C1569" s="4"/>
      <c r="D1569" s="4"/>
      <c r="E1569" s="5"/>
    </row>
    <row r="1570" ht="15.75" hidden="1" customHeight="1">
      <c r="A1570" s="8"/>
      <c r="B1570" s="9"/>
      <c r="C1570" s="9"/>
      <c r="D1570" s="9"/>
      <c r="E1570" s="10"/>
    </row>
    <row r="1571" ht="15.75" hidden="1" customHeight="1">
      <c r="A1571" s="3" t="s">
        <v>3061</v>
      </c>
      <c r="B1571" s="4"/>
      <c r="C1571" s="4"/>
      <c r="D1571" s="4"/>
      <c r="E1571" s="5"/>
    </row>
    <row r="1572" ht="15.75" hidden="1" customHeight="1">
      <c r="A1572" s="8"/>
      <c r="B1572" s="9"/>
      <c r="C1572" s="9"/>
      <c r="D1572" s="9"/>
      <c r="E1572" s="10"/>
    </row>
    <row r="1573" ht="15.75" hidden="1" customHeight="1">
      <c r="A1573" s="11">
        <v>45845.0</v>
      </c>
      <c r="B1573" s="4"/>
      <c r="C1573" s="12" t="s">
        <v>3062</v>
      </c>
      <c r="D1573" s="13">
        <v>45851.0</v>
      </c>
      <c r="E1573" s="5"/>
    </row>
    <row r="1574" ht="15.75" hidden="1" customHeight="1">
      <c r="A1574" s="8"/>
      <c r="B1574" s="9"/>
      <c r="C1574" s="14"/>
      <c r="D1574" s="9"/>
      <c r="E1574" s="10"/>
    </row>
    <row r="1575" ht="15.75" hidden="1" customHeight="1">
      <c r="A1575" s="44" t="s">
        <v>3898</v>
      </c>
      <c r="B1575" s="5"/>
      <c r="C1575" s="14"/>
      <c r="D1575" s="45" t="s">
        <v>3899</v>
      </c>
      <c r="E1575" s="5"/>
    </row>
    <row r="1576" ht="15.75" hidden="1" customHeight="1">
      <c r="A1576" s="8"/>
      <c r="B1576" s="10"/>
      <c r="C1576" s="14"/>
      <c r="D1576" s="9"/>
      <c r="E1576" s="10"/>
    </row>
    <row r="1577" ht="15.75" hidden="1" customHeight="1">
      <c r="A1577" s="17" t="s">
        <v>3063</v>
      </c>
      <c r="B1577" s="4"/>
      <c r="C1577" s="4"/>
      <c r="D1577" s="4"/>
      <c r="E1577" s="5"/>
    </row>
    <row r="1578" ht="15.75" hidden="1" customHeight="1">
      <c r="A1578" s="18" t="s">
        <v>3064</v>
      </c>
      <c r="B1578" s="19" t="s">
        <v>3065</v>
      </c>
      <c r="C1578" s="20" t="s">
        <v>3066</v>
      </c>
      <c r="D1578" s="19" t="s">
        <v>3067</v>
      </c>
      <c r="E1578" s="21" t="s">
        <v>13</v>
      </c>
    </row>
    <row r="1579" ht="15.75" hidden="1" customHeight="1">
      <c r="A1579" s="22" t="s">
        <v>3068</v>
      </c>
      <c r="B1579" s="23">
        <v>31380.0</v>
      </c>
      <c r="C1579" s="24">
        <v>31380.0</v>
      </c>
      <c r="D1579" s="25">
        <v>0.0</v>
      </c>
      <c r="E1579" s="26"/>
    </row>
    <row r="1580" ht="15.75" hidden="1" customHeight="1">
      <c r="A1580" s="22" t="s">
        <v>3069</v>
      </c>
      <c r="B1580" s="23">
        <v>21696.0</v>
      </c>
      <c r="C1580" s="24">
        <v>21696.0</v>
      </c>
      <c r="D1580" s="25">
        <v>0.0</v>
      </c>
      <c r="E1580" s="26"/>
    </row>
    <row r="1581" ht="15.75" hidden="1" customHeight="1">
      <c r="A1581" s="22" t="s">
        <v>3070</v>
      </c>
      <c r="B1581" s="23">
        <v>100.0</v>
      </c>
      <c r="C1581" s="24">
        <v>100.0</v>
      </c>
      <c r="D1581" s="25">
        <v>0.0</v>
      </c>
      <c r="E1581" s="33"/>
    </row>
    <row r="1582" ht="15.75" hidden="1" customHeight="1">
      <c r="A1582" s="22" t="s">
        <v>3072</v>
      </c>
      <c r="B1582" s="23">
        <v>1000.0</v>
      </c>
      <c r="C1582" s="24">
        <v>1000.0</v>
      </c>
      <c r="D1582" s="25">
        <v>0.0</v>
      </c>
      <c r="E1582" s="33"/>
    </row>
    <row r="1583" ht="15.75" hidden="1" customHeight="1">
      <c r="A1583" s="27" t="s">
        <v>3074</v>
      </c>
      <c r="B1583" s="23">
        <v>0.0</v>
      </c>
      <c r="C1583" s="24"/>
      <c r="D1583" s="25">
        <v>0.0</v>
      </c>
      <c r="E1583" s="26"/>
    </row>
    <row r="1584" ht="15.75" hidden="1" customHeight="1">
      <c r="A1584" s="27" t="s">
        <v>3075</v>
      </c>
      <c r="B1584" s="23">
        <v>0.0</v>
      </c>
      <c r="C1584" s="24"/>
      <c r="D1584" s="25">
        <v>0.0</v>
      </c>
      <c r="E1584" s="33"/>
    </row>
    <row r="1585" ht="15.75" hidden="1" customHeight="1">
      <c r="A1585" s="27" t="s">
        <v>3077</v>
      </c>
      <c r="B1585" s="23">
        <v>160.0</v>
      </c>
      <c r="C1585" s="24"/>
      <c r="D1585" s="25">
        <v>-160.0</v>
      </c>
      <c r="E1585" s="26"/>
    </row>
    <row r="1586" ht="15.75" hidden="1" customHeight="1">
      <c r="A1586" s="27" t="s">
        <v>3078</v>
      </c>
      <c r="B1586" s="23">
        <v>2000.0</v>
      </c>
      <c r="C1586" s="24">
        <v>2200.0</v>
      </c>
      <c r="D1586" s="25">
        <v>200.0</v>
      </c>
      <c r="E1586" s="33"/>
    </row>
    <row r="1587" ht="15.75" hidden="1" customHeight="1">
      <c r="A1587" s="28" t="s">
        <v>3079</v>
      </c>
      <c r="B1587" s="23">
        <v>112630.0</v>
      </c>
      <c r="C1587" s="23">
        <v>112630.0</v>
      </c>
      <c r="D1587" s="25">
        <v>0.0</v>
      </c>
      <c r="E1587" s="33"/>
    </row>
    <row r="1588" ht="15.75" hidden="1" customHeight="1">
      <c r="A1588" s="28" t="s">
        <v>3080</v>
      </c>
      <c r="B1588" s="23">
        <v>49190.0</v>
      </c>
      <c r="C1588" s="7">
        <v>49190.0</v>
      </c>
      <c r="D1588" s="25">
        <v>0.0</v>
      </c>
      <c r="E1588" s="33"/>
    </row>
    <row r="1589" ht="15.75" hidden="1" customHeight="1">
      <c r="A1589" s="28" t="s">
        <v>3081</v>
      </c>
      <c r="B1589" s="23">
        <v>52607.0</v>
      </c>
      <c r="C1589" s="7">
        <v>52607.0</v>
      </c>
      <c r="D1589" s="25">
        <v>0.0</v>
      </c>
      <c r="E1589" s="33"/>
    </row>
    <row r="1590" ht="15.75" hidden="1" customHeight="1">
      <c r="A1590" s="28" t="s">
        <v>3082</v>
      </c>
      <c r="B1590" s="23">
        <v>70056.0</v>
      </c>
      <c r="C1590" s="7">
        <v>70306.0</v>
      </c>
      <c r="D1590" s="25">
        <v>250.0</v>
      </c>
      <c r="E1590" s="33"/>
    </row>
    <row r="1591" ht="15.75" hidden="1" customHeight="1">
      <c r="A1591" s="28" t="s">
        <v>3084</v>
      </c>
      <c r="B1591" s="23">
        <v>11311.0</v>
      </c>
      <c r="C1591" s="7">
        <v>11311.0</v>
      </c>
      <c r="D1591" s="25">
        <v>0.0</v>
      </c>
      <c r="E1591" s="33"/>
    </row>
    <row r="1592" ht="15.75" hidden="1" customHeight="1">
      <c r="A1592" s="28" t="s">
        <v>3085</v>
      </c>
      <c r="B1592" s="23">
        <v>14062.0</v>
      </c>
      <c r="C1592" s="7">
        <v>14062.0</v>
      </c>
      <c r="D1592" s="25">
        <v>0.0</v>
      </c>
      <c r="E1592" s="33"/>
    </row>
    <row r="1593" ht="15.75" hidden="1" customHeight="1">
      <c r="A1593" s="29" t="s">
        <v>3086</v>
      </c>
      <c r="B1593" s="23">
        <v>352129.0</v>
      </c>
      <c r="C1593" s="7">
        <v>352379.0</v>
      </c>
      <c r="D1593" s="25">
        <v>250.0</v>
      </c>
      <c r="E1593" s="33"/>
    </row>
    <row r="1594" ht="15.75" hidden="1" customHeight="1">
      <c r="A1594" s="30" t="s">
        <v>3087</v>
      </c>
      <c r="B1594" s="34">
        <v>1.0</v>
      </c>
      <c r="C1594" s="35">
        <v>41.0</v>
      </c>
      <c r="D1594" s="49">
        <v>40.0</v>
      </c>
      <c r="E1594" s="37"/>
    </row>
    <row r="1595" ht="15.75" hidden="1" customHeight="1"/>
    <row r="1596" ht="15.75" hidden="1" customHeight="1"/>
    <row r="1597" ht="15.75" hidden="1" customHeight="1">
      <c r="A1597" s="3" t="s">
        <v>3892</v>
      </c>
      <c r="B1597" s="4"/>
      <c r="C1597" s="4"/>
      <c r="D1597" s="4"/>
      <c r="E1597" s="5"/>
    </row>
    <row r="1598" ht="15.75" hidden="1" customHeight="1">
      <c r="A1598" s="8"/>
      <c r="B1598" s="9"/>
      <c r="C1598" s="9"/>
      <c r="D1598" s="9"/>
      <c r="E1598" s="10"/>
    </row>
    <row r="1599" ht="15.75" hidden="1" customHeight="1">
      <c r="A1599" s="3" t="s">
        <v>3061</v>
      </c>
      <c r="B1599" s="4"/>
      <c r="C1599" s="4"/>
      <c r="D1599" s="4"/>
      <c r="E1599" s="5"/>
    </row>
    <row r="1600" ht="15.75" hidden="1" customHeight="1">
      <c r="A1600" s="8"/>
      <c r="B1600" s="9"/>
      <c r="C1600" s="9"/>
      <c r="D1600" s="9"/>
      <c r="E1600" s="10"/>
    </row>
    <row r="1601" ht="15.75" hidden="1" customHeight="1">
      <c r="A1601" s="11">
        <v>45852.0</v>
      </c>
      <c r="B1601" s="4"/>
      <c r="C1601" s="12" t="s">
        <v>3062</v>
      </c>
      <c r="D1601" s="13">
        <v>45858.0</v>
      </c>
      <c r="E1601" s="5"/>
    </row>
    <row r="1602" ht="15.75" hidden="1" customHeight="1">
      <c r="A1602" s="8"/>
      <c r="B1602" s="9"/>
      <c r="C1602" s="14"/>
      <c r="D1602" s="9"/>
      <c r="E1602" s="10"/>
    </row>
    <row r="1603" ht="15.75" hidden="1" customHeight="1">
      <c r="A1603" s="44" t="s">
        <v>3898</v>
      </c>
      <c r="B1603" s="5"/>
      <c r="C1603" s="14"/>
      <c r="D1603" s="45" t="s">
        <v>3899</v>
      </c>
      <c r="E1603" s="5"/>
    </row>
    <row r="1604" ht="15.75" hidden="1" customHeight="1">
      <c r="A1604" s="8"/>
      <c r="B1604" s="10"/>
      <c r="C1604" s="14"/>
      <c r="D1604" s="9"/>
      <c r="E1604" s="10"/>
    </row>
    <row r="1605" ht="15.75" hidden="1" customHeight="1">
      <c r="A1605" s="17" t="s">
        <v>3063</v>
      </c>
      <c r="B1605" s="4"/>
      <c r="C1605" s="4"/>
      <c r="D1605" s="4"/>
      <c r="E1605" s="5"/>
    </row>
    <row r="1606" ht="15.75" hidden="1" customHeight="1">
      <c r="A1606" s="18" t="s">
        <v>3064</v>
      </c>
      <c r="B1606" s="19" t="s">
        <v>3065</v>
      </c>
      <c r="C1606" s="20" t="s">
        <v>3066</v>
      </c>
      <c r="D1606" s="19" t="s">
        <v>3067</v>
      </c>
      <c r="E1606" s="21" t="s">
        <v>13</v>
      </c>
    </row>
    <row r="1607" ht="15.75" hidden="1" customHeight="1">
      <c r="A1607" s="22" t="s">
        <v>3068</v>
      </c>
      <c r="B1607" s="23">
        <v>42944.0</v>
      </c>
      <c r="C1607" s="24">
        <v>42945.0</v>
      </c>
      <c r="D1607" s="25">
        <v>1.0</v>
      </c>
      <c r="E1607" s="26"/>
    </row>
    <row r="1608" ht="15.75" hidden="1" customHeight="1">
      <c r="A1608" s="22" t="s">
        <v>3069</v>
      </c>
      <c r="B1608" s="23">
        <v>29792.0</v>
      </c>
      <c r="C1608" s="24">
        <v>29792.0</v>
      </c>
      <c r="D1608" s="25">
        <v>0.0</v>
      </c>
      <c r="E1608" s="26"/>
    </row>
    <row r="1609" ht="15.75" hidden="1" customHeight="1">
      <c r="A1609" s="22" t="s">
        <v>3070</v>
      </c>
      <c r="B1609" s="23">
        <v>140.0</v>
      </c>
      <c r="C1609" s="24">
        <v>140.0</v>
      </c>
      <c r="D1609" s="25">
        <v>0.0</v>
      </c>
      <c r="E1609" s="33"/>
    </row>
    <row r="1610" ht="15.75" hidden="1" customHeight="1">
      <c r="A1610" s="22" t="s">
        <v>3072</v>
      </c>
      <c r="B1610" s="23">
        <v>0.0</v>
      </c>
      <c r="C1610" s="24"/>
      <c r="D1610" s="25">
        <v>0.0</v>
      </c>
      <c r="E1610" s="33"/>
    </row>
    <row r="1611" ht="15.75" hidden="1" customHeight="1">
      <c r="A1611" s="27" t="s">
        <v>3074</v>
      </c>
      <c r="B1611" s="23">
        <v>0.0</v>
      </c>
      <c r="C1611" s="24"/>
      <c r="D1611" s="25">
        <v>0.0</v>
      </c>
      <c r="E1611" s="26"/>
    </row>
    <row r="1612" ht="15.75" hidden="1" customHeight="1">
      <c r="A1612" s="27" t="s">
        <v>3075</v>
      </c>
      <c r="B1612" s="23">
        <v>0.0</v>
      </c>
      <c r="C1612" s="24"/>
      <c r="D1612" s="25">
        <v>0.0</v>
      </c>
      <c r="E1612" s="33"/>
    </row>
    <row r="1613" ht="15.75" hidden="1" customHeight="1">
      <c r="A1613" s="27" t="s">
        <v>3077</v>
      </c>
      <c r="B1613" s="23">
        <v>0.0</v>
      </c>
      <c r="C1613" s="24"/>
      <c r="D1613" s="25">
        <v>0.0</v>
      </c>
      <c r="E1613" s="26"/>
    </row>
    <row r="1614" ht="15.75" hidden="1" customHeight="1">
      <c r="A1614" s="27" t="s">
        <v>3078</v>
      </c>
      <c r="B1614" s="23">
        <v>2160.0</v>
      </c>
      <c r="C1614" s="24">
        <v>2160.0</v>
      </c>
      <c r="D1614" s="25">
        <v>0.0</v>
      </c>
      <c r="E1614" s="33"/>
    </row>
    <row r="1615" ht="15.75" hidden="1" customHeight="1">
      <c r="A1615" s="28" t="s">
        <v>3079</v>
      </c>
      <c r="B1615" s="23">
        <v>114858.0</v>
      </c>
      <c r="C1615" s="23">
        <v>114858.0</v>
      </c>
      <c r="D1615" s="25">
        <v>0.0</v>
      </c>
      <c r="E1615" s="33"/>
    </row>
    <row r="1616" ht="15.75" hidden="1" customHeight="1">
      <c r="A1616" s="28" t="s">
        <v>3080</v>
      </c>
      <c r="B1616" s="23">
        <v>55964.0</v>
      </c>
      <c r="C1616" s="7">
        <v>55964.0</v>
      </c>
      <c r="D1616" s="25">
        <v>0.0</v>
      </c>
      <c r="E1616" s="33"/>
    </row>
    <row r="1617" ht="15.75" hidden="1" customHeight="1">
      <c r="A1617" s="28" t="s">
        <v>3081</v>
      </c>
      <c r="B1617" s="23">
        <v>63161.0</v>
      </c>
      <c r="C1617" s="7">
        <v>63161.0</v>
      </c>
      <c r="D1617" s="25">
        <v>0.0</v>
      </c>
      <c r="E1617" s="33"/>
    </row>
    <row r="1618" ht="15.75" hidden="1" customHeight="1">
      <c r="A1618" s="28" t="s">
        <v>3082</v>
      </c>
      <c r="B1618" s="23">
        <v>57796.0</v>
      </c>
      <c r="C1618" s="7">
        <v>57796.0</v>
      </c>
      <c r="D1618" s="25">
        <v>0.0</v>
      </c>
      <c r="E1618" s="33"/>
    </row>
    <row r="1619" ht="15.75" hidden="1" customHeight="1">
      <c r="A1619" s="28" t="s">
        <v>3084</v>
      </c>
      <c r="B1619" s="23">
        <v>8585.0</v>
      </c>
      <c r="C1619" s="7">
        <v>8585.0</v>
      </c>
      <c r="D1619" s="25">
        <v>0.0</v>
      </c>
      <c r="E1619" s="33"/>
    </row>
    <row r="1620" ht="15.75" hidden="1" customHeight="1">
      <c r="A1620" s="28" t="s">
        <v>3085</v>
      </c>
      <c r="B1620" s="23">
        <v>14338.0</v>
      </c>
      <c r="C1620" s="7">
        <v>14009.0</v>
      </c>
      <c r="D1620" s="25">
        <v>-329.0</v>
      </c>
      <c r="E1620" s="33"/>
    </row>
    <row r="1621" ht="15.75" hidden="1" customHeight="1">
      <c r="A1621" s="29" t="s">
        <v>3086</v>
      </c>
      <c r="B1621" s="23">
        <v>375399.0</v>
      </c>
      <c r="C1621" s="7">
        <v>375070.0</v>
      </c>
      <c r="D1621" s="25">
        <v>-329.0</v>
      </c>
      <c r="E1621" s="33"/>
    </row>
    <row r="1622" ht="15.75" hidden="1" customHeight="1">
      <c r="A1622" s="30" t="s">
        <v>3087</v>
      </c>
      <c r="B1622" s="34">
        <v>1.0</v>
      </c>
      <c r="C1622" s="35">
        <v>331.0</v>
      </c>
      <c r="D1622" s="49">
        <v>330.0</v>
      </c>
      <c r="E1622" s="37"/>
    </row>
    <row r="1623" ht="15.75" hidden="1" customHeight="1"/>
    <row r="1624" ht="15.75" hidden="1" customHeight="1"/>
    <row r="1625" ht="15.75" hidden="1" customHeight="1">
      <c r="A1625" s="3" t="s">
        <v>3892</v>
      </c>
      <c r="B1625" s="4"/>
      <c r="C1625" s="4"/>
      <c r="D1625" s="4"/>
      <c r="E1625" s="5"/>
    </row>
    <row r="1626" ht="15.75" hidden="1" customHeight="1">
      <c r="A1626" s="8"/>
      <c r="B1626" s="9"/>
      <c r="C1626" s="9"/>
      <c r="D1626" s="9"/>
      <c r="E1626" s="10"/>
    </row>
    <row r="1627" ht="15.75" hidden="1" customHeight="1">
      <c r="A1627" s="3" t="s">
        <v>3061</v>
      </c>
      <c r="B1627" s="4"/>
      <c r="C1627" s="4"/>
      <c r="D1627" s="4"/>
      <c r="E1627" s="5"/>
    </row>
    <row r="1628" ht="15.75" hidden="1" customHeight="1">
      <c r="A1628" s="8"/>
      <c r="B1628" s="9"/>
      <c r="C1628" s="9"/>
      <c r="D1628" s="9"/>
      <c r="E1628" s="10"/>
    </row>
    <row r="1629" ht="15.75" hidden="1" customHeight="1">
      <c r="A1629" s="11">
        <v>45866.0</v>
      </c>
      <c r="B1629" s="4"/>
      <c r="C1629" s="12" t="s">
        <v>3062</v>
      </c>
      <c r="D1629" s="13">
        <v>45869.0</v>
      </c>
      <c r="E1629" s="5"/>
    </row>
    <row r="1630" ht="15.75" hidden="1" customHeight="1">
      <c r="A1630" s="8"/>
      <c r="B1630" s="9"/>
      <c r="C1630" s="14"/>
      <c r="D1630" s="9"/>
      <c r="E1630" s="10"/>
    </row>
    <row r="1631" ht="15.75" hidden="1" customHeight="1">
      <c r="A1631" s="44" t="s">
        <v>3898</v>
      </c>
      <c r="B1631" s="5"/>
      <c r="C1631" s="14"/>
      <c r="D1631" s="45" t="s">
        <v>3913</v>
      </c>
      <c r="E1631" s="5"/>
    </row>
    <row r="1632" ht="15.75" hidden="1" customHeight="1">
      <c r="A1632" s="8"/>
      <c r="B1632" s="10"/>
      <c r="C1632" s="14"/>
      <c r="D1632" s="9"/>
      <c r="E1632" s="10"/>
    </row>
    <row r="1633" ht="15.75" hidden="1" customHeight="1">
      <c r="A1633" s="17" t="s">
        <v>3063</v>
      </c>
      <c r="B1633" s="4"/>
      <c r="C1633" s="4"/>
      <c r="D1633" s="4"/>
      <c r="E1633" s="5"/>
    </row>
    <row r="1634" ht="15.75" hidden="1" customHeight="1">
      <c r="A1634" s="18" t="s">
        <v>3064</v>
      </c>
      <c r="B1634" s="19" t="s">
        <v>3065</v>
      </c>
      <c r="C1634" s="20" t="s">
        <v>3066</v>
      </c>
      <c r="D1634" s="19" t="s">
        <v>3067</v>
      </c>
      <c r="E1634" s="21" t="s">
        <v>13</v>
      </c>
    </row>
    <row r="1635" ht="15.75" hidden="1" customHeight="1">
      <c r="A1635" s="22" t="s">
        <v>3068</v>
      </c>
      <c r="B1635" s="23">
        <v>24008.0</v>
      </c>
      <c r="C1635" s="24">
        <v>24100.0</v>
      </c>
      <c r="D1635" s="25">
        <v>92.0</v>
      </c>
      <c r="E1635" s="26"/>
    </row>
    <row r="1636" ht="15.75" hidden="1" customHeight="1">
      <c r="A1636" s="22" t="s">
        <v>3069</v>
      </c>
      <c r="B1636" s="23">
        <v>9488.0</v>
      </c>
      <c r="C1636" s="24">
        <v>9488.0</v>
      </c>
      <c r="D1636" s="25">
        <v>0.0</v>
      </c>
      <c r="E1636" s="26"/>
    </row>
    <row r="1637" ht="15.75" hidden="1" customHeight="1">
      <c r="A1637" s="22" t="s">
        <v>3070</v>
      </c>
      <c r="B1637" s="23">
        <v>0.0</v>
      </c>
      <c r="C1637" s="24"/>
      <c r="D1637" s="25">
        <v>0.0</v>
      </c>
      <c r="E1637" s="33"/>
    </row>
    <row r="1638" ht="15.75" hidden="1" customHeight="1">
      <c r="A1638" s="22" t="s">
        <v>3072</v>
      </c>
      <c r="B1638" s="23">
        <v>0.0</v>
      </c>
      <c r="C1638" s="24"/>
      <c r="D1638" s="25">
        <v>0.0</v>
      </c>
      <c r="E1638" s="33"/>
    </row>
    <row r="1639" ht="15.75" hidden="1" customHeight="1">
      <c r="A1639" s="27" t="s">
        <v>3074</v>
      </c>
      <c r="B1639" s="23">
        <v>0.0</v>
      </c>
      <c r="C1639" s="24"/>
      <c r="D1639" s="25">
        <v>0.0</v>
      </c>
      <c r="E1639" s="26"/>
    </row>
    <row r="1640" ht="15.75" hidden="1" customHeight="1">
      <c r="A1640" s="27" t="s">
        <v>3075</v>
      </c>
      <c r="B1640" s="23">
        <v>0.0</v>
      </c>
      <c r="C1640" s="24"/>
      <c r="D1640" s="25">
        <v>0.0</v>
      </c>
      <c r="E1640" s="33"/>
    </row>
    <row r="1641" ht="15.75" hidden="1" customHeight="1">
      <c r="A1641" s="27" t="s">
        <v>3077</v>
      </c>
      <c r="B1641" s="23">
        <v>4040.0</v>
      </c>
      <c r="C1641" s="24">
        <v>4000.0</v>
      </c>
      <c r="D1641" s="25">
        <v>-40.0</v>
      </c>
      <c r="E1641" s="26" t="s">
        <v>7355</v>
      </c>
    </row>
    <row r="1642" ht="15.75" hidden="1" customHeight="1">
      <c r="A1642" s="27" t="s">
        <v>3078</v>
      </c>
      <c r="B1642" s="23">
        <v>2560.0</v>
      </c>
      <c r="C1642" s="24">
        <v>2600.0</v>
      </c>
      <c r="D1642" s="25">
        <v>40.0</v>
      </c>
      <c r="E1642" s="33"/>
    </row>
    <row r="1643" ht="15.75" hidden="1" customHeight="1">
      <c r="A1643" s="28" t="s">
        <v>3079</v>
      </c>
      <c r="B1643" s="23">
        <v>56448.0</v>
      </c>
      <c r="C1643" s="23">
        <v>55775.0</v>
      </c>
      <c r="D1643" s="25">
        <v>-673.0</v>
      </c>
      <c r="E1643" s="33"/>
    </row>
    <row r="1644" ht="15.75" hidden="1" customHeight="1">
      <c r="A1644" s="28" t="s">
        <v>3080</v>
      </c>
      <c r="B1644" s="23">
        <v>19591.0</v>
      </c>
      <c r="C1644" s="7">
        <v>19591.0</v>
      </c>
      <c r="D1644" s="25">
        <v>0.0</v>
      </c>
      <c r="E1644" s="33"/>
    </row>
    <row r="1645" ht="15.75" hidden="1" customHeight="1">
      <c r="A1645" s="28" t="s">
        <v>3081</v>
      </c>
      <c r="B1645" s="23">
        <v>35087.0</v>
      </c>
      <c r="C1645" s="7">
        <v>35087.0</v>
      </c>
      <c r="D1645" s="25">
        <v>0.0</v>
      </c>
      <c r="E1645" s="33"/>
    </row>
    <row r="1646" ht="15.75" hidden="1" customHeight="1">
      <c r="A1646" s="28" t="s">
        <v>3082</v>
      </c>
      <c r="B1646" s="23">
        <v>26596.0</v>
      </c>
      <c r="C1646" s="7">
        <v>26596.0</v>
      </c>
      <c r="D1646" s="25">
        <v>0.0</v>
      </c>
      <c r="E1646" s="33"/>
    </row>
    <row r="1647" ht="15.75" hidden="1" customHeight="1">
      <c r="A1647" s="28" t="s">
        <v>3084</v>
      </c>
      <c r="B1647" s="23">
        <v>1418.0</v>
      </c>
      <c r="C1647" s="7">
        <v>1418.0</v>
      </c>
      <c r="D1647" s="25">
        <v>0.0</v>
      </c>
      <c r="E1647" s="33"/>
    </row>
    <row r="1648" ht="15.75" hidden="1" customHeight="1">
      <c r="A1648" s="28" t="s">
        <v>3085</v>
      </c>
      <c r="B1648" s="23">
        <v>10590.0</v>
      </c>
      <c r="C1648" s="7">
        <v>10590.0</v>
      </c>
      <c r="D1648" s="25">
        <v>0.0</v>
      </c>
      <c r="E1648" s="33"/>
    </row>
    <row r="1649" ht="15.75" hidden="1" customHeight="1">
      <c r="A1649" s="29" t="s">
        <v>3086</v>
      </c>
      <c r="B1649" s="23">
        <v>179226.5</v>
      </c>
      <c r="C1649" s="7">
        <v>178553.5</v>
      </c>
      <c r="D1649" s="25">
        <v>-673.0</v>
      </c>
      <c r="E1649" s="33"/>
    </row>
    <row r="1650" ht="15.75" hidden="1" customHeight="1">
      <c r="A1650" s="30" t="s">
        <v>3087</v>
      </c>
      <c r="B1650" s="34">
        <v>9.5</v>
      </c>
      <c r="C1650" s="35">
        <v>101.5</v>
      </c>
      <c r="D1650" s="49">
        <v>92.0</v>
      </c>
      <c r="E1650" s="37"/>
    </row>
    <row r="1651" ht="15.75" hidden="1" customHeight="1"/>
    <row r="1652" ht="15.75" hidden="1" customHeight="1"/>
    <row r="1653" ht="15.75" hidden="1" customHeight="1">
      <c r="A1653" s="3" t="s">
        <v>3892</v>
      </c>
      <c r="B1653" s="4"/>
      <c r="C1653" s="4"/>
      <c r="D1653" s="4"/>
      <c r="E1653" s="5"/>
    </row>
    <row r="1654" ht="15.75" hidden="1" customHeight="1">
      <c r="A1654" s="8"/>
      <c r="B1654" s="9"/>
      <c r="C1654" s="9"/>
      <c r="D1654" s="9"/>
      <c r="E1654" s="10"/>
    </row>
    <row r="1655" ht="15.75" hidden="1" customHeight="1">
      <c r="A1655" s="3" t="s">
        <v>3061</v>
      </c>
      <c r="B1655" s="4"/>
      <c r="C1655" s="4"/>
      <c r="D1655" s="4"/>
      <c r="E1655" s="5"/>
    </row>
    <row r="1656" ht="15.75" hidden="1" customHeight="1">
      <c r="A1656" s="8"/>
      <c r="B1656" s="9"/>
      <c r="C1656" s="9"/>
      <c r="D1656" s="9"/>
      <c r="E1656" s="10"/>
    </row>
    <row r="1657" ht="15.75" hidden="1" customHeight="1">
      <c r="A1657" s="11">
        <v>45870.0</v>
      </c>
      <c r="B1657" s="4"/>
      <c r="C1657" s="12" t="s">
        <v>3062</v>
      </c>
      <c r="D1657" s="13">
        <v>45872.0</v>
      </c>
      <c r="E1657" s="5"/>
    </row>
    <row r="1658" ht="15.75" hidden="1" customHeight="1">
      <c r="A1658" s="8"/>
      <c r="B1658" s="9"/>
      <c r="C1658" s="14"/>
      <c r="D1658" s="9"/>
      <c r="E1658" s="10"/>
    </row>
    <row r="1659" ht="15.75" hidden="1" customHeight="1">
      <c r="A1659" s="44" t="s">
        <v>3905</v>
      </c>
      <c r="B1659" s="5"/>
      <c r="C1659" s="14"/>
      <c r="D1659" s="45" t="s">
        <v>3899</v>
      </c>
      <c r="E1659" s="5"/>
    </row>
    <row r="1660" ht="15.75" hidden="1" customHeight="1">
      <c r="A1660" s="8"/>
      <c r="B1660" s="10"/>
      <c r="C1660" s="14"/>
      <c r="D1660" s="9"/>
      <c r="E1660" s="10"/>
    </row>
    <row r="1661" ht="15.75" hidden="1" customHeight="1">
      <c r="A1661" s="17" t="s">
        <v>3063</v>
      </c>
      <c r="B1661" s="4"/>
      <c r="C1661" s="4"/>
      <c r="D1661" s="4"/>
      <c r="E1661" s="5"/>
    </row>
    <row r="1662" ht="15.75" hidden="1" customHeight="1">
      <c r="A1662" s="18" t="s">
        <v>3064</v>
      </c>
      <c r="B1662" s="19" t="s">
        <v>3065</v>
      </c>
      <c r="C1662" s="20" t="s">
        <v>3066</v>
      </c>
      <c r="D1662" s="19" t="s">
        <v>3067</v>
      </c>
      <c r="E1662" s="21" t="s">
        <v>13</v>
      </c>
    </row>
    <row r="1663" ht="15.75" hidden="1" customHeight="1">
      <c r="A1663" s="22" t="s">
        <v>3068</v>
      </c>
      <c r="B1663" s="23">
        <v>14009.0</v>
      </c>
      <c r="C1663" s="24">
        <v>14010.0</v>
      </c>
      <c r="D1663" s="25">
        <v>1.0</v>
      </c>
      <c r="E1663" s="26"/>
    </row>
    <row r="1664" ht="15.75" hidden="1" customHeight="1">
      <c r="A1664" s="22" t="s">
        <v>3069</v>
      </c>
      <c r="B1664" s="23">
        <v>9029.0</v>
      </c>
      <c r="C1664" s="24">
        <v>9029.0</v>
      </c>
      <c r="D1664" s="25">
        <v>0.0</v>
      </c>
      <c r="E1664" s="26"/>
    </row>
    <row r="1665" ht="15.75" hidden="1" customHeight="1">
      <c r="A1665" s="22" t="s">
        <v>3070</v>
      </c>
      <c r="B1665" s="23">
        <v>0.0</v>
      </c>
      <c r="C1665" s="24"/>
      <c r="D1665" s="25">
        <v>0.0</v>
      </c>
      <c r="E1665" s="33"/>
    </row>
    <row r="1666" ht="15.75" hidden="1" customHeight="1">
      <c r="A1666" s="22" t="s">
        <v>3072</v>
      </c>
      <c r="B1666" s="23">
        <v>1000.0</v>
      </c>
      <c r="C1666" s="24">
        <v>1000.0</v>
      </c>
      <c r="D1666" s="25">
        <v>0.0</v>
      </c>
      <c r="E1666" s="33"/>
    </row>
    <row r="1667" ht="15.75" hidden="1" customHeight="1">
      <c r="A1667" s="27" t="s">
        <v>3074</v>
      </c>
      <c r="B1667" s="23">
        <v>0.0</v>
      </c>
      <c r="C1667" s="24"/>
      <c r="D1667" s="25">
        <v>0.0</v>
      </c>
      <c r="E1667" s="26"/>
    </row>
    <row r="1668" ht="15.75" hidden="1" customHeight="1">
      <c r="A1668" s="27" t="s">
        <v>3075</v>
      </c>
      <c r="B1668" s="23">
        <v>0.0</v>
      </c>
      <c r="C1668" s="24"/>
      <c r="D1668" s="25">
        <v>0.0</v>
      </c>
      <c r="E1668" s="33"/>
    </row>
    <row r="1669" ht="15.75" hidden="1" customHeight="1">
      <c r="A1669" s="27" t="s">
        <v>3077</v>
      </c>
      <c r="B1669" s="23">
        <v>0.0</v>
      </c>
      <c r="C1669" s="24"/>
      <c r="D1669" s="25">
        <v>0.0</v>
      </c>
      <c r="E1669" s="26"/>
    </row>
    <row r="1670" ht="15.75" hidden="1" customHeight="1">
      <c r="A1670" s="27" t="s">
        <v>3078</v>
      </c>
      <c r="B1670" s="23">
        <v>1680.0</v>
      </c>
      <c r="C1670" s="24">
        <v>1640.0</v>
      </c>
      <c r="D1670" s="25">
        <v>-40.0</v>
      </c>
      <c r="E1670" s="33"/>
    </row>
    <row r="1671" ht="15.75" hidden="1" customHeight="1">
      <c r="A1671" s="28" t="s">
        <v>3079</v>
      </c>
      <c r="B1671" s="23">
        <v>58934.0</v>
      </c>
      <c r="C1671" s="23">
        <v>58934.0</v>
      </c>
      <c r="D1671" s="25">
        <v>0.0</v>
      </c>
      <c r="E1671" s="33"/>
    </row>
    <row r="1672" ht="15.75" hidden="1" customHeight="1">
      <c r="A1672" s="28" t="s">
        <v>3080</v>
      </c>
      <c r="B1672" s="23">
        <v>29600.0</v>
      </c>
      <c r="C1672" s="7">
        <v>29600.0</v>
      </c>
      <c r="D1672" s="25">
        <v>0.0</v>
      </c>
      <c r="E1672" s="33"/>
    </row>
    <row r="1673" ht="15.75" hidden="1" customHeight="1">
      <c r="A1673" s="28" t="s">
        <v>3081</v>
      </c>
      <c r="B1673" s="23">
        <v>27278.0</v>
      </c>
      <c r="C1673" s="7">
        <v>26536.0</v>
      </c>
      <c r="D1673" s="25">
        <v>-742.0</v>
      </c>
      <c r="E1673" s="33"/>
    </row>
    <row r="1674" ht="15.75" hidden="1" customHeight="1">
      <c r="A1674" s="28" t="s">
        <v>3082</v>
      </c>
      <c r="B1674" s="23">
        <v>24616.0</v>
      </c>
      <c r="C1674" s="7">
        <v>24616.0</v>
      </c>
      <c r="D1674" s="25">
        <v>0.0</v>
      </c>
      <c r="E1674" s="33"/>
    </row>
    <row r="1675" ht="15.75" hidden="1" customHeight="1">
      <c r="A1675" s="28" t="s">
        <v>3084</v>
      </c>
      <c r="B1675" s="23">
        <v>1840.0</v>
      </c>
      <c r="C1675" s="7">
        <v>1840.0</v>
      </c>
      <c r="D1675" s="25">
        <v>0.0</v>
      </c>
      <c r="E1675" s="33"/>
    </row>
    <row r="1676" ht="15.75" hidden="1" customHeight="1">
      <c r="A1676" s="28" t="s">
        <v>3085</v>
      </c>
      <c r="B1676" s="23">
        <v>3240.0</v>
      </c>
      <c r="C1676" s="7">
        <v>3240.0</v>
      </c>
      <c r="D1676" s="25">
        <v>0.0</v>
      </c>
      <c r="E1676" s="33"/>
    </row>
    <row r="1677" ht="15.75" hidden="1" customHeight="1">
      <c r="A1677" s="29" t="s">
        <v>3086</v>
      </c>
      <c r="B1677" s="23">
        <v>167982.7</v>
      </c>
      <c r="C1677" s="7">
        <v>167240.7</v>
      </c>
      <c r="D1677" s="25">
        <v>-742.0</v>
      </c>
      <c r="E1677" s="33"/>
    </row>
    <row r="1678" ht="15.75" hidden="1" customHeight="1">
      <c r="A1678" s="30" t="s">
        <v>3087</v>
      </c>
      <c r="B1678" s="34">
        <v>3.3000000000029104</v>
      </c>
      <c r="C1678" s="35">
        <v>-35.70000000001164</v>
      </c>
      <c r="D1678" s="49">
        <v>-39.00000000001455</v>
      </c>
      <c r="E1678" s="37"/>
    </row>
    <row r="1679" ht="15.75" hidden="1" customHeight="1"/>
    <row r="1680" ht="15.75" hidden="1" customHeight="1"/>
    <row r="1681" ht="15.75" hidden="1" customHeight="1">
      <c r="A1681" s="3" t="s">
        <v>3892</v>
      </c>
      <c r="B1681" s="4"/>
      <c r="C1681" s="4"/>
      <c r="D1681" s="4"/>
      <c r="E1681" s="5"/>
    </row>
    <row r="1682" ht="15.75" hidden="1" customHeight="1">
      <c r="A1682" s="8"/>
      <c r="B1682" s="9"/>
      <c r="C1682" s="9"/>
      <c r="D1682" s="9"/>
      <c r="E1682" s="10"/>
    </row>
    <row r="1683" ht="15.75" hidden="1" customHeight="1">
      <c r="A1683" s="3" t="s">
        <v>3061</v>
      </c>
      <c r="B1683" s="4"/>
      <c r="C1683" s="4"/>
      <c r="D1683" s="4"/>
      <c r="E1683" s="5"/>
    </row>
    <row r="1684" ht="15.75" hidden="1" customHeight="1">
      <c r="A1684" s="8"/>
      <c r="B1684" s="9"/>
      <c r="C1684" s="9"/>
      <c r="D1684" s="9"/>
      <c r="E1684" s="10"/>
    </row>
    <row r="1685" ht="15.75" hidden="1" customHeight="1">
      <c r="A1685" s="11">
        <v>45873.0</v>
      </c>
      <c r="B1685" s="4"/>
      <c r="C1685" s="12" t="s">
        <v>3062</v>
      </c>
      <c r="D1685" s="13">
        <v>45879.0</v>
      </c>
      <c r="E1685" s="5"/>
    </row>
    <row r="1686" ht="15.75" hidden="1" customHeight="1">
      <c r="A1686" s="8"/>
      <c r="B1686" s="9"/>
      <c r="C1686" s="14"/>
      <c r="D1686" s="9"/>
      <c r="E1686" s="10"/>
    </row>
    <row r="1687" ht="15.75" hidden="1" customHeight="1">
      <c r="A1687" s="44" t="s">
        <v>3898</v>
      </c>
      <c r="B1687" s="5"/>
      <c r="C1687" s="14"/>
      <c r="D1687" s="45" t="s">
        <v>3899</v>
      </c>
      <c r="E1687" s="5"/>
    </row>
    <row r="1688" ht="15.75" hidden="1" customHeight="1">
      <c r="A1688" s="8"/>
      <c r="B1688" s="10"/>
      <c r="C1688" s="14"/>
      <c r="D1688" s="9"/>
      <c r="E1688" s="10"/>
    </row>
    <row r="1689" ht="15.75" hidden="1" customHeight="1">
      <c r="A1689" s="17" t="s">
        <v>3063</v>
      </c>
      <c r="B1689" s="4"/>
      <c r="C1689" s="4"/>
      <c r="D1689" s="4"/>
      <c r="E1689" s="5"/>
    </row>
    <row r="1690" ht="15.75" hidden="1" customHeight="1">
      <c r="A1690" s="18" t="s">
        <v>3064</v>
      </c>
      <c r="B1690" s="19" t="s">
        <v>3065</v>
      </c>
      <c r="C1690" s="20" t="s">
        <v>3066</v>
      </c>
      <c r="D1690" s="19" t="s">
        <v>3067</v>
      </c>
      <c r="E1690" s="21" t="s">
        <v>13</v>
      </c>
    </row>
    <row r="1691" ht="15.75" hidden="1" customHeight="1">
      <c r="A1691" s="22" t="s">
        <v>3068</v>
      </c>
      <c r="B1691" s="23">
        <v>25170.0</v>
      </c>
      <c r="C1691" s="24">
        <v>25170.0</v>
      </c>
      <c r="D1691" s="25">
        <v>0.0</v>
      </c>
      <c r="E1691" s="26"/>
    </row>
    <row r="1692" ht="15.75" hidden="1" customHeight="1">
      <c r="A1692" s="22" t="s">
        <v>3069</v>
      </c>
      <c r="B1692" s="23">
        <v>28496.0</v>
      </c>
      <c r="C1692" s="24">
        <v>28496.0</v>
      </c>
      <c r="D1692" s="25">
        <v>0.0</v>
      </c>
      <c r="E1692" s="26"/>
    </row>
    <row r="1693" ht="15.75" hidden="1" customHeight="1">
      <c r="A1693" s="22" t="s">
        <v>3070</v>
      </c>
      <c r="B1693" s="23">
        <v>0.0</v>
      </c>
      <c r="C1693" s="24"/>
      <c r="D1693" s="25">
        <v>0.0</v>
      </c>
      <c r="E1693" s="33"/>
    </row>
    <row r="1694" ht="15.75" hidden="1" customHeight="1">
      <c r="A1694" s="22" t="s">
        <v>3072</v>
      </c>
      <c r="B1694" s="23">
        <v>2000.0</v>
      </c>
      <c r="C1694" s="24">
        <v>2000.0</v>
      </c>
      <c r="D1694" s="25">
        <v>0.0</v>
      </c>
      <c r="E1694" s="33"/>
    </row>
    <row r="1695" ht="15.75" hidden="1" customHeight="1">
      <c r="A1695" s="27" t="s">
        <v>3074</v>
      </c>
      <c r="B1695" s="23">
        <v>0.0</v>
      </c>
      <c r="C1695" s="24"/>
      <c r="D1695" s="25">
        <v>0.0</v>
      </c>
      <c r="E1695" s="26"/>
    </row>
    <row r="1696" ht="15.75" hidden="1" customHeight="1">
      <c r="A1696" s="27" t="s">
        <v>3075</v>
      </c>
      <c r="B1696" s="23">
        <v>216.0</v>
      </c>
      <c r="C1696" s="24">
        <v>216.0</v>
      </c>
      <c r="D1696" s="25">
        <v>0.0</v>
      </c>
      <c r="E1696" s="33"/>
    </row>
    <row r="1697" ht="15.75" hidden="1" customHeight="1">
      <c r="A1697" s="27" t="s">
        <v>3077</v>
      </c>
      <c r="B1697" s="23">
        <v>200.0</v>
      </c>
      <c r="C1697" s="24"/>
      <c r="D1697" s="25">
        <v>-200.0</v>
      </c>
      <c r="E1697" s="26"/>
    </row>
    <row r="1698" ht="15.75" hidden="1" customHeight="1">
      <c r="A1698" s="27" t="s">
        <v>3078</v>
      </c>
      <c r="B1698" s="23">
        <v>3760.0</v>
      </c>
      <c r="C1698" s="24">
        <v>3880.0</v>
      </c>
      <c r="D1698" s="25">
        <v>120.0</v>
      </c>
      <c r="E1698" s="33" t="s">
        <v>7356</v>
      </c>
    </row>
    <row r="1699" ht="15.75" hidden="1" customHeight="1">
      <c r="A1699" s="28" t="s">
        <v>3079</v>
      </c>
      <c r="B1699" s="23">
        <v>102719.0</v>
      </c>
      <c r="C1699" s="23">
        <v>102719.0</v>
      </c>
      <c r="D1699" s="25">
        <v>0.0</v>
      </c>
      <c r="E1699" s="33"/>
    </row>
    <row r="1700" ht="15.75" hidden="1" customHeight="1">
      <c r="A1700" s="28" t="s">
        <v>3080</v>
      </c>
      <c r="B1700" s="23">
        <v>55280.0</v>
      </c>
      <c r="C1700" s="7">
        <v>55280.0</v>
      </c>
      <c r="D1700" s="25">
        <v>0.0</v>
      </c>
      <c r="E1700" s="33"/>
    </row>
    <row r="1701" ht="15.75" hidden="1" customHeight="1">
      <c r="A1701" s="28" t="s">
        <v>3081</v>
      </c>
      <c r="B1701" s="23">
        <v>57147.0</v>
      </c>
      <c r="C1701" s="7">
        <v>56723.0</v>
      </c>
      <c r="D1701" s="25">
        <v>-424.0</v>
      </c>
      <c r="E1701" s="33"/>
    </row>
    <row r="1702" ht="15.75" hidden="1" customHeight="1">
      <c r="A1702" s="28" t="s">
        <v>3082</v>
      </c>
      <c r="B1702" s="23">
        <v>64750.5</v>
      </c>
      <c r="C1702" s="7">
        <v>64750.5</v>
      </c>
      <c r="D1702" s="25">
        <v>0.0</v>
      </c>
      <c r="E1702" s="33"/>
    </row>
    <row r="1703" ht="15.75" hidden="1" customHeight="1">
      <c r="A1703" s="28" t="s">
        <v>3084</v>
      </c>
      <c r="B1703" s="23">
        <v>8721.0</v>
      </c>
      <c r="C1703" s="7">
        <v>8721.0</v>
      </c>
      <c r="D1703" s="25">
        <v>0.0</v>
      </c>
      <c r="E1703" s="33"/>
    </row>
    <row r="1704" ht="15.75" hidden="1" customHeight="1">
      <c r="A1704" s="28" t="s">
        <v>3085</v>
      </c>
      <c r="B1704" s="23">
        <v>9471.0</v>
      </c>
      <c r="C1704" s="7">
        <v>9471.0</v>
      </c>
      <c r="D1704" s="25">
        <v>0.0</v>
      </c>
      <c r="E1704" s="33"/>
    </row>
    <row r="1705" ht="15.75" hidden="1" customHeight="1">
      <c r="A1705" s="29" t="s">
        <v>3086</v>
      </c>
      <c r="B1705" s="23">
        <v>348926.5</v>
      </c>
      <c r="C1705" s="7">
        <v>348502.5</v>
      </c>
      <c r="D1705" s="25">
        <v>-424.0</v>
      </c>
      <c r="E1705" s="33"/>
    </row>
    <row r="1706" ht="15.75" hidden="1" customHeight="1">
      <c r="A1706" s="30" t="s">
        <v>3087</v>
      </c>
      <c r="B1706" s="34">
        <v>-467.0</v>
      </c>
      <c r="C1706" s="35">
        <v>-547.0</v>
      </c>
      <c r="D1706" s="49">
        <v>-80.0</v>
      </c>
      <c r="E1706" s="37"/>
    </row>
    <row r="1707" ht="15.75" hidden="1" customHeight="1"/>
    <row r="1708" ht="15.75" hidden="1" customHeight="1"/>
    <row r="1709" ht="15.75" hidden="1" customHeight="1">
      <c r="A1709" s="3" t="s">
        <v>3892</v>
      </c>
      <c r="B1709" s="4"/>
      <c r="C1709" s="4"/>
      <c r="D1709" s="4"/>
      <c r="E1709" s="5"/>
    </row>
    <row r="1710" ht="15.75" hidden="1" customHeight="1">
      <c r="A1710" s="8"/>
      <c r="B1710" s="9"/>
      <c r="C1710" s="9"/>
      <c r="D1710" s="9"/>
      <c r="E1710" s="10"/>
    </row>
    <row r="1711" ht="15.75" hidden="1" customHeight="1">
      <c r="A1711" s="3" t="s">
        <v>3061</v>
      </c>
      <c r="B1711" s="4"/>
      <c r="C1711" s="4"/>
      <c r="D1711" s="4"/>
      <c r="E1711" s="5"/>
    </row>
    <row r="1712" ht="15.75" hidden="1" customHeight="1">
      <c r="A1712" s="8"/>
      <c r="B1712" s="9"/>
      <c r="C1712" s="9"/>
      <c r="D1712" s="9"/>
      <c r="E1712" s="10"/>
    </row>
    <row r="1713" ht="15.75" hidden="1" customHeight="1">
      <c r="A1713" s="11">
        <v>45880.0</v>
      </c>
      <c r="B1713" s="4"/>
      <c r="C1713" s="12" t="s">
        <v>3062</v>
      </c>
      <c r="D1713" s="13">
        <v>45886.0</v>
      </c>
      <c r="E1713" s="5"/>
    </row>
    <row r="1714" ht="15.75" hidden="1" customHeight="1">
      <c r="A1714" s="8"/>
      <c r="B1714" s="9"/>
      <c r="C1714" s="14"/>
      <c r="D1714" s="9"/>
      <c r="E1714" s="10"/>
    </row>
    <row r="1715" ht="15.75" hidden="1" customHeight="1">
      <c r="A1715" s="44" t="s">
        <v>3898</v>
      </c>
      <c r="B1715" s="5"/>
      <c r="C1715" s="14"/>
      <c r="D1715" s="45" t="s">
        <v>3899</v>
      </c>
      <c r="E1715" s="5"/>
    </row>
    <row r="1716" ht="15.75" hidden="1" customHeight="1">
      <c r="A1716" s="8"/>
      <c r="B1716" s="10"/>
      <c r="C1716" s="14"/>
      <c r="D1716" s="9"/>
      <c r="E1716" s="10"/>
    </row>
    <row r="1717" ht="15.75" hidden="1" customHeight="1">
      <c r="A1717" s="17" t="s">
        <v>3063</v>
      </c>
      <c r="B1717" s="4"/>
      <c r="C1717" s="4"/>
      <c r="D1717" s="4"/>
      <c r="E1717" s="5"/>
    </row>
    <row r="1718" ht="15.75" hidden="1" customHeight="1">
      <c r="A1718" s="18" t="s">
        <v>3064</v>
      </c>
      <c r="B1718" s="19" t="s">
        <v>3065</v>
      </c>
      <c r="C1718" s="20" t="s">
        <v>3066</v>
      </c>
      <c r="D1718" s="19" t="s">
        <v>3067</v>
      </c>
      <c r="E1718" s="21" t="s">
        <v>13</v>
      </c>
    </row>
    <row r="1719" ht="15.75" hidden="1" customHeight="1">
      <c r="A1719" s="22" t="s">
        <v>3068</v>
      </c>
      <c r="B1719" s="23">
        <v>33654.0</v>
      </c>
      <c r="C1719" s="24">
        <v>35425.0</v>
      </c>
      <c r="D1719" s="25">
        <v>1771.0</v>
      </c>
      <c r="E1719" s="26"/>
    </row>
    <row r="1720" ht="15.75" hidden="1" customHeight="1">
      <c r="A1720" s="22" t="s">
        <v>3069</v>
      </c>
      <c r="B1720" s="23">
        <v>26305.0</v>
      </c>
      <c r="C1720" s="24">
        <v>26305.0</v>
      </c>
      <c r="D1720" s="25">
        <v>0.0</v>
      </c>
      <c r="E1720" s="26" t="s">
        <v>7357</v>
      </c>
    </row>
    <row r="1721" ht="15.75" hidden="1" customHeight="1">
      <c r="A1721" s="22" t="s">
        <v>3070</v>
      </c>
      <c r="B1721" s="23">
        <v>1171.0</v>
      </c>
      <c r="C1721" s="24"/>
      <c r="D1721" s="25">
        <v>-1171.0</v>
      </c>
      <c r="E1721" s="33"/>
    </row>
    <row r="1722" ht="15.75" hidden="1" customHeight="1">
      <c r="A1722" s="22" t="s">
        <v>3072</v>
      </c>
      <c r="B1722" s="23">
        <v>1000.0</v>
      </c>
      <c r="C1722" s="24">
        <v>1000.0</v>
      </c>
      <c r="D1722" s="25">
        <v>0.0</v>
      </c>
      <c r="E1722" s="33"/>
    </row>
    <row r="1723" ht="15.75" hidden="1" customHeight="1">
      <c r="A1723" s="27" t="s">
        <v>3074</v>
      </c>
      <c r="B1723" s="23">
        <v>269.0</v>
      </c>
      <c r="C1723" s="24">
        <v>269.0</v>
      </c>
      <c r="D1723" s="25">
        <v>0.0</v>
      </c>
      <c r="E1723" s="26" t="s">
        <v>7358</v>
      </c>
    </row>
    <row r="1724" ht="15.75" hidden="1" customHeight="1">
      <c r="A1724" s="27" t="s">
        <v>3075</v>
      </c>
      <c r="B1724" s="23">
        <v>0.0</v>
      </c>
      <c r="C1724" s="24"/>
      <c r="D1724" s="25">
        <v>0.0</v>
      </c>
      <c r="E1724" s="33"/>
    </row>
    <row r="1725" ht="15.75" hidden="1" customHeight="1">
      <c r="A1725" s="27" t="s">
        <v>3077</v>
      </c>
      <c r="B1725" s="23">
        <v>0.0</v>
      </c>
      <c r="C1725" s="24"/>
      <c r="D1725" s="25">
        <v>0.0</v>
      </c>
      <c r="E1725" s="26"/>
    </row>
    <row r="1726" ht="15.75" hidden="1" customHeight="1">
      <c r="A1726" s="27" t="s">
        <v>3078</v>
      </c>
      <c r="B1726" s="23">
        <v>4280.0</v>
      </c>
      <c r="C1726" s="24">
        <v>4280.0</v>
      </c>
      <c r="D1726" s="25">
        <v>0.0</v>
      </c>
      <c r="E1726" s="33"/>
    </row>
    <row r="1727" ht="15.75" hidden="1" customHeight="1">
      <c r="A1727" s="28" t="s">
        <v>3079</v>
      </c>
      <c r="B1727" s="23">
        <v>91456.0</v>
      </c>
      <c r="C1727" s="23">
        <v>91456.0</v>
      </c>
      <c r="D1727" s="25">
        <v>0.0</v>
      </c>
      <c r="E1727" s="33"/>
    </row>
    <row r="1728" ht="15.75" hidden="1" customHeight="1">
      <c r="A1728" s="28" t="s">
        <v>3080</v>
      </c>
      <c r="B1728" s="23">
        <v>69699.0</v>
      </c>
      <c r="C1728" s="7">
        <v>70357.0</v>
      </c>
      <c r="D1728" s="25">
        <v>658.0</v>
      </c>
      <c r="E1728" s="33"/>
    </row>
    <row r="1729" ht="15.75" hidden="1" customHeight="1">
      <c r="A1729" s="28" t="s">
        <v>3081</v>
      </c>
      <c r="B1729" s="23">
        <v>64629.0</v>
      </c>
      <c r="C1729" s="7">
        <v>65646.0</v>
      </c>
      <c r="D1729" s="25">
        <v>1017.0</v>
      </c>
      <c r="E1729" s="33"/>
    </row>
    <row r="1730" ht="15.75" hidden="1" customHeight="1">
      <c r="A1730" s="28" t="s">
        <v>3082</v>
      </c>
      <c r="B1730" s="23">
        <v>48545.0</v>
      </c>
      <c r="C1730" s="7">
        <v>48854.0</v>
      </c>
      <c r="D1730" s="25">
        <v>309.0</v>
      </c>
      <c r="E1730" s="33"/>
    </row>
    <row r="1731" ht="15.75" hidden="1" customHeight="1">
      <c r="A1731" s="28" t="s">
        <v>3084</v>
      </c>
      <c r="B1731" s="23">
        <v>705.0</v>
      </c>
      <c r="C1731" s="7">
        <v>705.0</v>
      </c>
      <c r="D1731" s="25">
        <v>0.0</v>
      </c>
      <c r="E1731" s="33"/>
    </row>
    <row r="1732" ht="15.75" hidden="1" customHeight="1">
      <c r="A1732" s="28" t="s">
        <v>3085</v>
      </c>
      <c r="B1732" s="23">
        <v>10262.0</v>
      </c>
      <c r="C1732" s="7">
        <v>10262.0</v>
      </c>
      <c r="D1732" s="25">
        <v>0.0</v>
      </c>
      <c r="E1732" s="33"/>
    </row>
    <row r="1733" ht="15.75" hidden="1" customHeight="1">
      <c r="A1733" s="29" t="s">
        <v>3086</v>
      </c>
      <c r="B1733" s="23">
        <v>341226.5</v>
      </c>
      <c r="C1733" s="7">
        <v>343464.5</v>
      </c>
      <c r="D1733" s="25">
        <v>2238.0</v>
      </c>
      <c r="E1733" s="33"/>
    </row>
    <row r="1734" ht="15.75" hidden="1" customHeight="1">
      <c r="A1734" s="30" t="s">
        <v>3087</v>
      </c>
      <c r="B1734" s="34">
        <v>486.5</v>
      </c>
      <c r="C1734" s="35">
        <v>832.5</v>
      </c>
      <c r="D1734" s="49">
        <v>346.0</v>
      </c>
      <c r="E1734" s="37"/>
    </row>
    <row r="1735" ht="15.75" hidden="1" customHeight="1"/>
    <row r="1736" ht="15.75" hidden="1" customHeight="1"/>
    <row r="1737" ht="15.75" hidden="1" customHeight="1">
      <c r="A1737" s="3" t="s">
        <v>3892</v>
      </c>
      <c r="B1737" s="4"/>
      <c r="C1737" s="4"/>
      <c r="D1737" s="4"/>
      <c r="E1737" s="5"/>
    </row>
    <row r="1738" ht="15.75" hidden="1" customHeight="1">
      <c r="A1738" s="8"/>
      <c r="B1738" s="9"/>
      <c r="C1738" s="9"/>
      <c r="D1738" s="9"/>
      <c r="E1738" s="10"/>
    </row>
    <row r="1739" ht="15.75" hidden="1" customHeight="1">
      <c r="A1739" s="3" t="s">
        <v>3061</v>
      </c>
      <c r="B1739" s="4"/>
      <c r="C1739" s="4"/>
      <c r="D1739" s="4"/>
      <c r="E1739" s="5"/>
    </row>
    <row r="1740" ht="15.75" hidden="1" customHeight="1">
      <c r="A1740" s="8"/>
      <c r="B1740" s="9"/>
      <c r="C1740" s="9"/>
      <c r="D1740" s="9"/>
      <c r="E1740" s="10"/>
    </row>
    <row r="1741" ht="15.75" hidden="1" customHeight="1">
      <c r="A1741" s="11">
        <v>45887.0</v>
      </c>
      <c r="B1741" s="4"/>
      <c r="C1741" s="12" t="s">
        <v>3062</v>
      </c>
      <c r="D1741" s="13">
        <v>45893.0</v>
      </c>
      <c r="E1741" s="5"/>
    </row>
    <row r="1742" ht="15.75" hidden="1" customHeight="1">
      <c r="A1742" s="8"/>
      <c r="B1742" s="9"/>
      <c r="C1742" s="14"/>
      <c r="D1742" s="9"/>
      <c r="E1742" s="10"/>
    </row>
    <row r="1743" ht="15.75" hidden="1" customHeight="1">
      <c r="A1743" s="44" t="s">
        <v>3898</v>
      </c>
      <c r="B1743" s="5"/>
      <c r="C1743" s="14"/>
      <c r="D1743" s="45" t="s">
        <v>3899</v>
      </c>
      <c r="E1743" s="5"/>
    </row>
    <row r="1744" ht="15.75" hidden="1" customHeight="1">
      <c r="A1744" s="8"/>
      <c r="B1744" s="10"/>
      <c r="C1744" s="14"/>
      <c r="D1744" s="9"/>
      <c r="E1744" s="10"/>
    </row>
    <row r="1745" ht="15.75" hidden="1" customHeight="1">
      <c r="A1745" s="17" t="s">
        <v>3063</v>
      </c>
      <c r="B1745" s="4"/>
      <c r="C1745" s="4"/>
      <c r="D1745" s="4"/>
      <c r="E1745" s="5"/>
    </row>
    <row r="1746" ht="15.75" hidden="1" customHeight="1">
      <c r="A1746" s="18" t="s">
        <v>3064</v>
      </c>
      <c r="B1746" s="19" t="s">
        <v>3065</v>
      </c>
      <c r="C1746" s="20" t="s">
        <v>3066</v>
      </c>
      <c r="D1746" s="19" t="s">
        <v>3067</v>
      </c>
      <c r="E1746" s="21" t="s">
        <v>13</v>
      </c>
    </row>
    <row r="1747" ht="15.75" hidden="1" customHeight="1">
      <c r="A1747" s="22" t="s">
        <v>3068</v>
      </c>
      <c r="B1747" s="23">
        <v>33948.0</v>
      </c>
      <c r="C1747" s="24">
        <v>40914.0</v>
      </c>
      <c r="D1747" s="25">
        <v>6966.0</v>
      </c>
      <c r="E1747" s="26"/>
    </row>
    <row r="1748" ht="15.75" hidden="1" customHeight="1">
      <c r="A1748" s="22" t="s">
        <v>3069</v>
      </c>
      <c r="B1748" s="23">
        <v>25990.0</v>
      </c>
      <c r="C1748" s="24">
        <v>25990.0</v>
      </c>
      <c r="D1748" s="25">
        <v>0.0</v>
      </c>
      <c r="E1748" s="26"/>
    </row>
    <row r="1749" ht="15.75" hidden="1" customHeight="1">
      <c r="A1749" s="22" t="s">
        <v>3070</v>
      </c>
      <c r="B1749" s="23">
        <v>7237.0</v>
      </c>
      <c r="C1749" s="24">
        <v>280.0</v>
      </c>
      <c r="D1749" s="25">
        <v>-6957.0</v>
      </c>
      <c r="E1749" s="33"/>
    </row>
    <row r="1750" ht="15.75" hidden="1" customHeight="1">
      <c r="A1750" s="22" t="s">
        <v>3072</v>
      </c>
      <c r="B1750" s="23">
        <v>1000.0</v>
      </c>
      <c r="C1750" s="24">
        <v>1000.0</v>
      </c>
      <c r="D1750" s="25">
        <v>0.0</v>
      </c>
      <c r="E1750" s="33"/>
    </row>
    <row r="1751" ht="15.75" hidden="1" customHeight="1">
      <c r="A1751" s="27" t="s">
        <v>3074</v>
      </c>
      <c r="B1751" s="23">
        <v>0.0</v>
      </c>
      <c r="C1751" s="24"/>
      <c r="D1751" s="25">
        <v>0.0</v>
      </c>
      <c r="E1751" s="26"/>
    </row>
    <row r="1752" ht="15.75" hidden="1" customHeight="1">
      <c r="A1752" s="27" t="s">
        <v>3075</v>
      </c>
      <c r="B1752" s="23">
        <v>0.0</v>
      </c>
      <c r="C1752" s="24"/>
      <c r="D1752" s="25">
        <v>0.0</v>
      </c>
      <c r="E1752" s="33"/>
    </row>
    <row r="1753" ht="15.75" hidden="1" customHeight="1">
      <c r="A1753" s="27" t="s">
        <v>3077</v>
      </c>
      <c r="B1753" s="23">
        <v>0.0</v>
      </c>
      <c r="C1753" s="24"/>
      <c r="D1753" s="25">
        <v>0.0</v>
      </c>
      <c r="E1753" s="26"/>
    </row>
    <row r="1754" ht="15.75" hidden="1" customHeight="1">
      <c r="A1754" s="27" t="s">
        <v>3078</v>
      </c>
      <c r="B1754" s="23">
        <v>3200.0</v>
      </c>
      <c r="C1754" s="24">
        <v>3200.0</v>
      </c>
      <c r="D1754" s="25">
        <v>0.0</v>
      </c>
      <c r="E1754" s="33"/>
    </row>
    <row r="1755" ht="15.75" hidden="1" customHeight="1">
      <c r="A1755" s="28" t="s">
        <v>3079</v>
      </c>
      <c r="B1755" s="23">
        <v>101264.0</v>
      </c>
      <c r="C1755" s="23">
        <v>101264.0</v>
      </c>
      <c r="D1755" s="25">
        <v>0.0</v>
      </c>
      <c r="E1755" s="33"/>
    </row>
    <row r="1756" ht="15.75" hidden="1" customHeight="1">
      <c r="A1756" s="28" t="s">
        <v>3080</v>
      </c>
      <c r="B1756" s="23">
        <v>64713.0</v>
      </c>
      <c r="C1756" s="7">
        <v>64713.0</v>
      </c>
      <c r="D1756" s="25">
        <v>0.0</v>
      </c>
      <c r="E1756" s="33"/>
    </row>
    <row r="1757" ht="15.75" hidden="1" customHeight="1">
      <c r="A1757" s="28" t="s">
        <v>3081</v>
      </c>
      <c r="B1757" s="23">
        <v>63942.0</v>
      </c>
      <c r="C1757" s="7">
        <v>62963.0</v>
      </c>
      <c r="D1757" s="25">
        <v>-979.0</v>
      </c>
      <c r="E1757" s="33"/>
    </row>
    <row r="1758" ht="15.75" hidden="1" customHeight="1">
      <c r="A1758" s="28" t="s">
        <v>3082</v>
      </c>
      <c r="B1758" s="23">
        <v>49865.5</v>
      </c>
      <c r="C1758" s="7">
        <v>49865.5</v>
      </c>
      <c r="D1758" s="25">
        <v>0.0</v>
      </c>
      <c r="E1758" s="33"/>
    </row>
    <row r="1759" ht="15.75" hidden="1" customHeight="1">
      <c r="A1759" s="28" t="s">
        <v>3084</v>
      </c>
      <c r="B1759" s="23">
        <v>1157.0</v>
      </c>
      <c r="C1759" s="7">
        <v>1157.0</v>
      </c>
      <c r="D1759" s="25">
        <v>0.0</v>
      </c>
      <c r="E1759" s="33"/>
    </row>
    <row r="1760" ht="15.75" hidden="1" customHeight="1">
      <c r="A1760" s="28" t="s">
        <v>3085</v>
      </c>
      <c r="B1760" s="23">
        <v>12857.0</v>
      </c>
      <c r="C1760" s="7">
        <v>12857.0</v>
      </c>
      <c r="D1760" s="25">
        <v>0.0</v>
      </c>
      <c r="E1760" s="33"/>
    </row>
    <row r="1761" ht="15.75" hidden="1" customHeight="1">
      <c r="A1761" s="29" t="s">
        <v>3086</v>
      </c>
      <c r="B1761" s="23">
        <v>352315.0</v>
      </c>
      <c r="C1761" s="7">
        <v>351336.0</v>
      </c>
      <c r="D1761" s="25">
        <v>-979.0</v>
      </c>
      <c r="E1761" s="33"/>
    </row>
    <row r="1762" ht="15.75" hidden="1" customHeight="1">
      <c r="A1762" s="30" t="s">
        <v>3087</v>
      </c>
      <c r="B1762" s="34">
        <v>1.5</v>
      </c>
      <c r="C1762" s="35">
        <v>10.5</v>
      </c>
      <c r="D1762" s="49">
        <v>9.0</v>
      </c>
      <c r="E1762" s="37"/>
    </row>
    <row r="1763" ht="15.75" hidden="1" customHeight="1"/>
    <row r="1764" ht="15.75" hidden="1" customHeight="1"/>
    <row r="1765" ht="15.75" hidden="1" customHeight="1">
      <c r="A1765" s="3" t="s">
        <v>3892</v>
      </c>
      <c r="B1765" s="4"/>
      <c r="C1765" s="4"/>
      <c r="D1765" s="4"/>
      <c r="E1765" s="5"/>
    </row>
    <row r="1766" ht="15.75" hidden="1" customHeight="1">
      <c r="A1766" s="8"/>
      <c r="B1766" s="9"/>
      <c r="C1766" s="9"/>
      <c r="D1766" s="9"/>
      <c r="E1766" s="10"/>
    </row>
    <row r="1767" ht="15.75" hidden="1" customHeight="1">
      <c r="A1767" s="3" t="s">
        <v>3061</v>
      </c>
      <c r="B1767" s="4"/>
      <c r="C1767" s="4"/>
      <c r="D1767" s="4"/>
      <c r="E1767" s="5"/>
    </row>
    <row r="1768" ht="15.75" hidden="1" customHeight="1">
      <c r="A1768" s="8"/>
      <c r="B1768" s="9"/>
      <c r="C1768" s="9"/>
      <c r="D1768" s="9"/>
      <c r="E1768" s="10"/>
    </row>
    <row r="1769" ht="15.75" hidden="1" customHeight="1">
      <c r="A1769" s="11">
        <v>45894.0</v>
      </c>
      <c r="B1769" s="4"/>
      <c r="C1769" s="12" t="s">
        <v>3062</v>
      </c>
      <c r="D1769" s="13">
        <v>45900.0</v>
      </c>
      <c r="E1769" s="5"/>
    </row>
    <row r="1770" ht="15.75" hidden="1" customHeight="1">
      <c r="A1770" s="8"/>
      <c r="B1770" s="9"/>
      <c r="C1770" s="14"/>
      <c r="D1770" s="9"/>
      <c r="E1770" s="10"/>
    </row>
    <row r="1771" ht="15.75" hidden="1" customHeight="1">
      <c r="A1771" s="44" t="s">
        <v>3898</v>
      </c>
      <c r="B1771" s="5"/>
      <c r="C1771" s="14"/>
      <c r="D1771" s="45" t="s">
        <v>3899</v>
      </c>
      <c r="E1771" s="5"/>
    </row>
    <row r="1772" ht="15.75" hidden="1" customHeight="1">
      <c r="A1772" s="8"/>
      <c r="B1772" s="10"/>
      <c r="C1772" s="14"/>
      <c r="D1772" s="9"/>
      <c r="E1772" s="10"/>
    </row>
    <row r="1773" ht="15.75" hidden="1" customHeight="1">
      <c r="A1773" s="17" t="s">
        <v>3063</v>
      </c>
      <c r="B1773" s="4"/>
      <c r="C1773" s="4"/>
      <c r="D1773" s="4"/>
      <c r="E1773" s="5"/>
    </row>
    <row r="1774" ht="15.75" hidden="1" customHeight="1">
      <c r="A1774" s="18" t="s">
        <v>3064</v>
      </c>
      <c r="B1774" s="19" t="s">
        <v>3065</v>
      </c>
      <c r="C1774" s="20" t="s">
        <v>3066</v>
      </c>
      <c r="D1774" s="19" t="s">
        <v>3067</v>
      </c>
      <c r="E1774" s="21" t="s">
        <v>13</v>
      </c>
    </row>
    <row r="1775" ht="15.75" hidden="1" customHeight="1">
      <c r="A1775" s="22" t="s">
        <v>3068</v>
      </c>
      <c r="B1775" s="23">
        <v>37623.0</v>
      </c>
      <c r="C1775" s="24">
        <v>38000.0</v>
      </c>
      <c r="D1775" s="25">
        <v>377.0</v>
      </c>
      <c r="E1775" s="26"/>
    </row>
    <row r="1776" ht="15.75" hidden="1" customHeight="1">
      <c r="A1776" s="22" t="s">
        <v>3069</v>
      </c>
      <c r="B1776" s="23">
        <v>26733.0</v>
      </c>
      <c r="C1776" s="24">
        <v>26733.0</v>
      </c>
      <c r="D1776" s="25">
        <v>0.0</v>
      </c>
      <c r="E1776" s="26"/>
    </row>
    <row r="1777" ht="15.75" hidden="1" customHeight="1">
      <c r="A1777" s="22" t="s">
        <v>3070</v>
      </c>
      <c r="B1777" s="23">
        <v>980.0</v>
      </c>
      <c r="C1777" s="24">
        <v>980.0</v>
      </c>
      <c r="D1777" s="25">
        <v>0.0</v>
      </c>
      <c r="E1777" s="33"/>
    </row>
    <row r="1778" ht="15.75" hidden="1" customHeight="1">
      <c r="A1778" s="22" t="s">
        <v>3072</v>
      </c>
      <c r="B1778" s="23">
        <v>390.0</v>
      </c>
      <c r="C1778" s="24">
        <v>1000.0</v>
      </c>
      <c r="D1778" s="25">
        <v>610.0</v>
      </c>
      <c r="E1778" s="33"/>
    </row>
    <row r="1779" ht="15.75" hidden="1" customHeight="1">
      <c r="A1779" s="27" t="s">
        <v>3074</v>
      </c>
      <c r="B1779" s="23">
        <v>980.0</v>
      </c>
      <c r="C1779" s="24"/>
      <c r="D1779" s="25">
        <v>-980.0</v>
      </c>
      <c r="E1779" s="26"/>
    </row>
    <row r="1780" ht="15.75" hidden="1" customHeight="1">
      <c r="A1780" s="27" t="s">
        <v>3075</v>
      </c>
      <c r="B1780" s="23">
        <v>0.0</v>
      </c>
      <c r="C1780" s="24"/>
      <c r="D1780" s="25">
        <v>0.0</v>
      </c>
      <c r="E1780" s="33"/>
    </row>
    <row r="1781" ht="15.75" hidden="1" customHeight="1">
      <c r="A1781" s="27" t="s">
        <v>3077</v>
      </c>
      <c r="B1781" s="23">
        <v>290.0</v>
      </c>
      <c r="C1781" s="24">
        <v>130.0</v>
      </c>
      <c r="D1781" s="25">
        <v>-160.0</v>
      </c>
      <c r="E1781" s="26"/>
    </row>
    <row r="1782" ht="15.75" hidden="1" customHeight="1">
      <c r="A1782" s="27" t="s">
        <v>3078</v>
      </c>
      <c r="B1782" s="23">
        <v>2840.0</v>
      </c>
      <c r="C1782" s="24">
        <v>3000.0</v>
      </c>
      <c r="D1782" s="25">
        <v>160.0</v>
      </c>
      <c r="E1782" s="33"/>
    </row>
    <row r="1783" ht="15.75" hidden="1" customHeight="1">
      <c r="A1783" s="28" t="s">
        <v>3079</v>
      </c>
      <c r="B1783" s="23">
        <v>108107.0</v>
      </c>
      <c r="C1783" s="23">
        <v>108107.0</v>
      </c>
      <c r="D1783" s="25">
        <v>0.0</v>
      </c>
      <c r="E1783" s="33"/>
    </row>
    <row r="1784" ht="15.75" hidden="1" customHeight="1">
      <c r="A1784" s="28" t="s">
        <v>3080</v>
      </c>
      <c r="B1784" s="23">
        <v>64125.0</v>
      </c>
      <c r="C1784" s="7">
        <v>64125.0</v>
      </c>
      <c r="D1784" s="25">
        <v>0.0</v>
      </c>
      <c r="E1784" s="33"/>
    </row>
    <row r="1785" ht="15.75" hidden="1" customHeight="1">
      <c r="A1785" s="28" t="s">
        <v>3081</v>
      </c>
      <c r="B1785" s="23">
        <v>72883.0</v>
      </c>
      <c r="C1785" s="7">
        <v>72186.0</v>
      </c>
      <c r="D1785" s="25">
        <v>-697.0</v>
      </c>
      <c r="E1785" s="33"/>
    </row>
    <row r="1786" ht="15.75" hidden="1" customHeight="1">
      <c r="A1786" s="28" t="s">
        <v>3082</v>
      </c>
      <c r="B1786" s="23">
        <v>59214.5</v>
      </c>
      <c r="C1786" s="7">
        <v>59214.5</v>
      </c>
      <c r="D1786" s="25">
        <v>0.0</v>
      </c>
      <c r="E1786" s="33"/>
    </row>
    <row r="1787" ht="15.75" hidden="1" customHeight="1">
      <c r="A1787" s="28" t="s">
        <v>3084</v>
      </c>
      <c r="B1787" s="23">
        <v>3122.0</v>
      </c>
      <c r="C1787" s="7">
        <v>3122.0</v>
      </c>
      <c r="D1787" s="25">
        <v>0.0</v>
      </c>
      <c r="E1787" s="33"/>
    </row>
    <row r="1788" ht="15.75" hidden="1" customHeight="1">
      <c r="A1788" s="28" t="s">
        <v>3085</v>
      </c>
      <c r="B1788" s="23">
        <v>14348.0</v>
      </c>
      <c r="C1788" s="7">
        <v>14348.0</v>
      </c>
      <c r="D1788" s="25">
        <v>0.0</v>
      </c>
      <c r="E1788" s="33"/>
    </row>
    <row r="1789" ht="15.75" hidden="1" customHeight="1">
      <c r="A1789" s="29" t="s">
        <v>3086</v>
      </c>
      <c r="B1789" s="23">
        <v>377287.0</v>
      </c>
      <c r="C1789" s="7">
        <v>376590.0</v>
      </c>
      <c r="D1789" s="25">
        <v>-697.0</v>
      </c>
      <c r="E1789" s="33"/>
    </row>
    <row r="1790" ht="15.75" hidden="1" customHeight="1">
      <c r="A1790" s="30" t="s">
        <v>3087</v>
      </c>
      <c r="B1790" s="34">
        <v>0.5</v>
      </c>
      <c r="C1790" s="35">
        <v>7.5</v>
      </c>
      <c r="D1790" s="49">
        <v>7.0</v>
      </c>
      <c r="E1790" s="37"/>
    </row>
    <row r="1791" ht="15.75" hidden="1" customHeight="1"/>
    <row r="1792" ht="15.75" hidden="1" customHeight="1"/>
    <row r="1793" ht="15.75" hidden="1" customHeight="1">
      <c r="A1793" s="3" t="s">
        <v>3892</v>
      </c>
      <c r="B1793" s="4"/>
      <c r="C1793" s="4"/>
      <c r="D1793" s="4"/>
      <c r="E1793" s="5"/>
    </row>
    <row r="1794" ht="15.75" hidden="1" customHeight="1">
      <c r="A1794" s="8"/>
      <c r="B1794" s="9"/>
      <c r="C1794" s="9"/>
      <c r="D1794" s="9"/>
      <c r="E1794" s="10"/>
    </row>
    <row r="1795" ht="15.75" hidden="1" customHeight="1">
      <c r="A1795" s="3" t="s">
        <v>3061</v>
      </c>
      <c r="B1795" s="4"/>
      <c r="C1795" s="4"/>
      <c r="D1795" s="4"/>
      <c r="E1795" s="5"/>
    </row>
    <row r="1796" ht="15.75" hidden="1" customHeight="1">
      <c r="A1796" s="8"/>
      <c r="B1796" s="9"/>
      <c r="C1796" s="9"/>
      <c r="D1796" s="9"/>
      <c r="E1796" s="10"/>
    </row>
    <row r="1797" ht="15.75" hidden="1" customHeight="1">
      <c r="A1797" s="11">
        <v>45908.0</v>
      </c>
      <c r="B1797" s="4"/>
      <c r="C1797" s="12" t="s">
        <v>3062</v>
      </c>
      <c r="D1797" s="13">
        <v>45914.0</v>
      </c>
      <c r="E1797" s="5"/>
    </row>
    <row r="1798" ht="15.75" hidden="1" customHeight="1">
      <c r="A1798" s="8"/>
      <c r="B1798" s="9"/>
      <c r="C1798" s="14"/>
      <c r="D1798" s="9"/>
      <c r="E1798" s="10"/>
    </row>
    <row r="1799" ht="15.75" hidden="1" customHeight="1">
      <c r="A1799" s="44" t="s">
        <v>3898</v>
      </c>
      <c r="B1799" s="5"/>
      <c r="C1799" s="14"/>
      <c r="D1799" s="45" t="s">
        <v>3899</v>
      </c>
      <c r="E1799" s="5"/>
    </row>
    <row r="1800" ht="15.75" hidden="1" customHeight="1">
      <c r="A1800" s="8"/>
      <c r="B1800" s="10"/>
      <c r="C1800" s="14"/>
      <c r="D1800" s="9"/>
      <c r="E1800" s="10"/>
    </row>
    <row r="1801" ht="15.75" hidden="1" customHeight="1">
      <c r="A1801" s="17" t="s">
        <v>3063</v>
      </c>
      <c r="B1801" s="4"/>
      <c r="C1801" s="4"/>
      <c r="D1801" s="4"/>
      <c r="E1801" s="5"/>
    </row>
    <row r="1802" ht="15.75" hidden="1" customHeight="1">
      <c r="A1802" s="18" t="s">
        <v>3064</v>
      </c>
      <c r="B1802" s="19" t="s">
        <v>3065</v>
      </c>
      <c r="C1802" s="20" t="s">
        <v>3066</v>
      </c>
      <c r="D1802" s="19" t="s">
        <v>3067</v>
      </c>
      <c r="E1802" s="21" t="s">
        <v>13</v>
      </c>
    </row>
    <row r="1803" ht="15.75" hidden="1" customHeight="1">
      <c r="A1803" s="22" t="s">
        <v>3068</v>
      </c>
      <c r="B1803" s="23">
        <v>29429.0</v>
      </c>
      <c r="C1803" s="24">
        <v>29400.0</v>
      </c>
      <c r="D1803" s="25">
        <v>-29.0</v>
      </c>
      <c r="E1803" s="26"/>
    </row>
    <row r="1804" ht="15.75" hidden="1" customHeight="1">
      <c r="A1804" s="22" t="s">
        <v>3069</v>
      </c>
      <c r="B1804" s="23">
        <v>29034.0</v>
      </c>
      <c r="C1804" s="24">
        <v>29034.0</v>
      </c>
      <c r="D1804" s="25">
        <v>0.0</v>
      </c>
      <c r="E1804" s="26"/>
    </row>
    <row r="1805" ht="15.75" hidden="1" customHeight="1">
      <c r="A1805" s="22" t="s">
        <v>3070</v>
      </c>
      <c r="B1805" s="23">
        <v>0.0</v>
      </c>
      <c r="C1805" s="24"/>
      <c r="D1805" s="25">
        <v>0.0</v>
      </c>
      <c r="E1805" s="33"/>
    </row>
    <row r="1806" ht="15.75" hidden="1" customHeight="1">
      <c r="A1806" s="22" t="s">
        <v>3072</v>
      </c>
      <c r="B1806" s="23">
        <v>1000.0</v>
      </c>
      <c r="C1806" s="24">
        <v>1000.0</v>
      </c>
      <c r="D1806" s="25">
        <v>0.0</v>
      </c>
      <c r="E1806" s="33"/>
    </row>
    <row r="1807" ht="15.75" hidden="1" customHeight="1">
      <c r="A1807" s="27" t="s">
        <v>3074</v>
      </c>
      <c r="B1807" s="23">
        <v>0.0</v>
      </c>
      <c r="C1807" s="24"/>
      <c r="D1807" s="25">
        <v>0.0</v>
      </c>
      <c r="E1807" s="26"/>
    </row>
    <row r="1808" ht="15.75" hidden="1" customHeight="1">
      <c r="A1808" s="27" t="s">
        <v>3075</v>
      </c>
      <c r="B1808" s="23">
        <v>635.0</v>
      </c>
      <c r="C1808" s="24">
        <v>635.0</v>
      </c>
      <c r="D1808" s="25">
        <v>0.0</v>
      </c>
      <c r="E1808" s="33"/>
    </row>
    <row r="1809" ht="15.75" hidden="1" customHeight="1">
      <c r="A1809" s="27" t="s">
        <v>3077</v>
      </c>
      <c r="B1809" s="23">
        <v>0.0</v>
      </c>
      <c r="C1809" s="24"/>
      <c r="D1809" s="25">
        <v>0.0</v>
      </c>
      <c r="E1809" s="26"/>
    </row>
    <row r="1810" ht="15.75" hidden="1" customHeight="1">
      <c r="A1810" s="27" t="s">
        <v>3078</v>
      </c>
      <c r="B1810" s="23">
        <v>2640.0</v>
      </c>
      <c r="C1810" s="24">
        <v>2680.0</v>
      </c>
      <c r="D1810" s="25">
        <v>40.0</v>
      </c>
      <c r="E1810" s="33"/>
    </row>
    <row r="1811" ht="15.75" hidden="1" customHeight="1">
      <c r="A1811" s="28" t="s">
        <v>3079</v>
      </c>
      <c r="B1811" s="23">
        <v>93080.0</v>
      </c>
      <c r="C1811" s="23">
        <v>93080.0</v>
      </c>
      <c r="D1811" s="25">
        <v>0.0</v>
      </c>
      <c r="E1811" s="33"/>
    </row>
    <row r="1812" ht="15.75" hidden="1" customHeight="1">
      <c r="A1812" s="28" t="s">
        <v>3080</v>
      </c>
      <c r="B1812" s="23">
        <v>52711.0</v>
      </c>
      <c r="C1812" s="7">
        <v>52711.0</v>
      </c>
      <c r="D1812" s="25">
        <v>0.0</v>
      </c>
      <c r="E1812" s="33"/>
    </row>
    <row r="1813" ht="15.75" hidden="1" customHeight="1">
      <c r="A1813" s="28" t="s">
        <v>3081</v>
      </c>
      <c r="B1813" s="23">
        <v>71848.0</v>
      </c>
      <c r="C1813" s="7">
        <v>71584.0</v>
      </c>
      <c r="D1813" s="25">
        <v>-264.0</v>
      </c>
      <c r="E1813" s="33"/>
    </row>
    <row r="1814" ht="15.75" hidden="1" customHeight="1">
      <c r="A1814" s="28" t="s">
        <v>3082</v>
      </c>
      <c r="B1814" s="23">
        <v>62619.0</v>
      </c>
      <c r="C1814" s="7">
        <v>62619.0</v>
      </c>
      <c r="D1814" s="25">
        <v>0.0</v>
      </c>
      <c r="E1814" s="33"/>
    </row>
    <row r="1815" ht="15.75" hidden="1" customHeight="1">
      <c r="A1815" s="28" t="s">
        <v>3084</v>
      </c>
      <c r="B1815" s="23">
        <v>3308.0</v>
      </c>
      <c r="C1815" s="7">
        <v>3308.0</v>
      </c>
      <c r="D1815" s="25">
        <v>0.0</v>
      </c>
      <c r="E1815" s="33"/>
    </row>
    <row r="1816" ht="15.75" hidden="1" customHeight="1">
      <c r="A1816" s="28" t="s">
        <v>3085</v>
      </c>
      <c r="B1816" s="23">
        <v>10890.0</v>
      </c>
      <c r="C1816" s="7">
        <v>10516.0</v>
      </c>
      <c r="D1816" s="25">
        <v>-374.0</v>
      </c>
      <c r="E1816" s="33"/>
    </row>
    <row r="1817" ht="15.75" hidden="1" customHeight="1">
      <c r="A1817" s="29" t="s">
        <v>3086</v>
      </c>
      <c r="B1817" s="23">
        <v>346295.0</v>
      </c>
      <c r="C1817" s="7">
        <v>345657.0</v>
      </c>
      <c r="D1817" s="25">
        <v>-638.0</v>
      </c>
      <c r="E1817" s="33"/>
    </row>
    <row r="1818" ht="15.75" hidden="1" customHeight="1">
      <c r="A1818" s="30" t="s">
        <v>3087</v>
      </c>
      <c r="B1818" s="34">
        <v>9.0</v>
      </c>
      <c r="C1818" s="35">
        <v>394.0</v>
      </c>
      <c r="D1818" s="49">
        <v>385.0</v>
      </c>
      <c r="E1818" s="37"/>
    </row>
    <row r="1819" ht="15.75" hidden="1" customHeight="1"/>
    <row r="1820" ht="15.75" hidden="1" customHeight="1"/>
    <row r="1821" ht="15.75" hidden="1" customHeight="1">
      <c r="A1821" s="3" t="s">
        <v>3892</v>
      </c>
      <c r="B1821" s="4"/>
      <c r="C1821" s="4"/>
      <c r="D1821" s="4"/>
      <c r="E1821" s="5"/>
    </row>
    <row r="1822" ht="15.75" hidden="1" customHeight="1">
      <c r="A1822" s="8"/>
      <c r="B1822" s="9"/>
      <c r="C1822" s="9"/>
      <c r="D1822" s="9"/>
      <c r="E1822" s="10"/>
    </row>
    <row r="1823" ht="15.75" hidden="1" customHeight="1">
      <c r="A1823" s="3" t="s">
        <v>3061</v>
      </c>
      <c r="B1823" s="4"/>
      <c r="C1823" s="4"/>
      <c r="D1823" s="4"/>
      <c r="E1823" s="5"/>
    </row>
    <row r="1824" ht="15.75" hidden="1" customHeight="1">
      <c r="A1824" s="8"/>
      <c r="B1824" s="9"/>
      <c r="C1824" s="9"/>
      <c r="D1824" s="9"/>
      <c r="E1824" s="10"/>
    </row>
    <row r="1825" ht="15.75" hidden="1" customHeight="1">
      <c r="A1825" s="11">
        <v>45915.0</v>
      </c>
      <c r="B1825" s="4"/>
      <c r="C1825" s="12" t="s">
        <v>3062</v>
      </c>
      <c r="D1825" s="13">
        <v>45921.0</v>
      </c>
      <c r="E1825" s="5"/>
    </row>
    <row r="1826" ht="15.75" hidden="1" customHeight="1">
      <c r="A1826" s="8"/>
      <c r="B1826" s="9"/>
      <c r="C1826" s="14"/>
      <c r="D1826" s="9"/>
      <c r="E1826" s="10"/>
    </row>
    <row r="1827" ht="15.75" hidden="1" customHeight="1">
      <c r="A1827" s="44" t="s">
        <v>3898</v>
      </c>
      <c r="B1827" s="5"/>
      <c r="C1827" s="14"/>
      <c r="D1827" s="45" t="s">
        <v>3899</v>
      </c>
      <c r="E1827" s="5"/>
    </row>
    <row r="1828" ht="15.75" hidden="1" customHeight="1">
      <c r="A1828" s="8"/>
      <c r="B1828" s="10"/>
      <c r="C1828" s="14"/>
      <c r="D1828" s="9"/>
      <c r="E1828" s="10"/>
    </row>
    <row r="1829" ht="15.75" hidden="1" customHeight="1">
      <c r="A1829" s="17" t="s">
        <v>3063</v>
      </c>
      <c r="B1829" s="4"/>
      <c r="C1829" s="4"/>
      <c r="D1829" s="4"/>
      <c r="E1829" s="5"/>
    </row>
    <row r="1830" ht="15.75" hidden="1" customHeight="1">
      <c r="A1830" s="18" t="s">
        <v>3064</v>
      </c>
      <c r="B1830" s="19" t="s">
        <v>3065</v>
      </c>
      <c r="C1830" s="20" t="s">
        <v>3066</v>
      </c>
      <c r="D1830" s="19" t="s">
        <v>3067</v>
      </c>
      <c r="E1830" s="21" t="s">
        <v>13</v>
      </c>
    </row>
    <row r="1831" ht="15.75" hidden="1" customHeight="1">
      <c r="A1831" s="22" t="s">
        <v>3068</v>
      </c>
      <c r="B1831" s="23">
        <v>33784.0</v>
      </c>
      <c r="C1831" s="24">
        <v>33785.0</v>
      </c>
      <c r="D1831" s="25">
        <v>1.0</v>
      </c>
      <c r="E1831" s="26"/>
    </row>
    <row r="1832" ht="15.75" hidden="1" customHeight="1">
      <c r="A1832" s="22" t="s">
        <v>3069</v>
      </c>
      <c r="B1832" s="23">
        <v>19276.0</v>
      </c>
      <c r="C1832" s="24">
        <v>19276.0</v>
      </c>
      <c r="D1832" s="25">
        <v>0.0</v>
      </c>
      <c r="E1832" s="26"/>
    </row>
    <row r="1833" ht="15.75" hidden="1" customHeight="1">
      <c r="A1833" s="22" t="s">
        <v>3070</v>
      </c>
      <c r="B1833" s="23">
        <v>400.0</v>
      </c>
      <c r="C1833" s="24">
        <v>400.0</v>
      </c>
      <c r="D1833" s="25">
        <v>0.0</v>
      </c>
      <c r="E1833" s="33"/>
    </row>
    <row r="1834" ht="15.75" hidden="1" customHeight="1">
      <c r="A1834" s="22" t="s">
        <v>3072</v>
      </c>
      <c r="B1834" s="23">
        <v>1000.0</v>
      </c>
      <c r="C1834" s="24">
        <v>1000.0</v>
      </c>
      <c r="D1834" s="25">
        <v>0.0</v>
      </c>
      <c r="E1834" s="33"/>
    </row>
    <row r="1835" ht="15.75" hidden="1" customHeight="1">
      <c r="A1835" s="27" t="s">
        <v>3074</v>
      </c>
      <c r="B1835" s="23">
        <v>0.0</v>
      </c>
      <c r="C1835" s="24"/>
      <c r="D1835" s="25">
        <v>0.0</v>
      </c>
      <c r="E1835" s="26"/>
    </row>
    <row r="1836" ht="15.75" hidden="1" customHeight="1">
      <c r="A1836" s="27" t="s">
        <v>3075</v>
      </c>
      <c r="B1836" s="23">
        <v>35.0</v>
      </c>
      <c r="C1836" s="24">
        <v>35.0</v>
      </c>
      <c r="D1836" s="25">
        <v>0.0</v>
      </c>
      <c r="E1836" s="33"/>
    </row>
    <row r="1837" ht="15.75" hidden="1" customHeight="1">
      <c r="A1837" s="27" t="s">
        <v>3077</v>
      </c>
      <c r="B1837" s="23">
        <v>40.0</v>
      </c>
      <c r="C1837" s="24"/>
      <c r="D1837" s="25">
        <v>-40.0</v>
      </c>
      <c r="E1837" s="26"/>
    </row>
    <row r="1838" ht="15.75" hidden="1" customHeight="1">
      <c r="A1838" s="27" t="s">
        <v>3078</v>
      </c>
      <c r="B1838" s="23">
        <v>2640.0</v>
      </c>
      <c r="C1838" s="24">
        <v>2640.0</v>
      </c>
      <c r="D1838" s="25">
        <v>0.0</v>
      </c>
      <c r="E1838" s="33"/>
    </row>
    <row r="1839" ht="15.75" hidden="1" customHeight="1">
      <c r="A1839" s="28" t="s">
        <v>3079</v>
      </c>
      <c r="B1839" s="23">
        <v>98909.0</v>
      </c>
      <c r="C1839" s="23">
        <v>98909.0</v>
      </c>
      <c r="D1839" s="25">
        <v>0.0</v>
      </c>
      <c r="E1839" s="33"/>
    </row>
    <row r="1840" ht="15.75" hidden="1" customHeight="1">
      <c r="A1840" s="28" t="s">
        <v>3080</v>
      </c>
      <c r="B1840" s="23">
        <v>78822.0</v>
      </c>
      <c r="C1840" s="7">
        <v>78822.0</v>
      </c>
      <c r="D1840" s="25">
        <v>0.0</v>
      </c>
      <c r="E1840" s="33"/>
    </row>
    <row r="1841" ht="15.75" hidden="1" customHeight="1">
      <c r="A1841" s="28" t="s">
        <v>3081</v>
      </c>
      <c r="B1841" s="23">
        <v>72024.0</v>
      </c>
      <c r="C1841" s="7">
        <v>72024.0</v>
      </c>
      <c r="D1841" s="25">
        <v>0.0</v>
      </c>
      <c r="E1841" s="33"/>
    </row>
    <row r="1842" ht="15.75" hidden="1" customHeight="1">
      <c r="A1842" s="28" t="s">
        <v>3082</v>
      </c>
      <c r="B1842" s="23">
        <v>49346.0</v>
      </c>
      <c r="C1842" s="7">
        <v>49939.0</v>
      </c>
      <c r="D1842" s="25">
        <v>593.0</v>
      </c>
      <c r="E1842" s="33"/>
    </row>
    <row r="1843" ht="15.75" hidden="1" customHeight="1">
      <c r="A1843" s="28" t="s">
        <v>3084</v>
      </c>
      <c r="B1843" s="23">
        <v>2018.0</v>
      </c>
      <c r="C1843" s="7">
        <v>2018.0</v>
      </c>
      <c r="D1843" s="25">
        <v>0.0</v>
      </c>
      <c r="E1843" s="33"/>
    </row>
    <row r="1844" ht="15.75" hidden="1" customHeight="1">
      <c r="A1844" s="28" t="s">
        <v>3085</v>
      </c>
      <c r="B1844" s="23">
        <v>7500.0</v>
      </c>
      <c r="C1844" s="7">
        <v>7500.0</v>
      </c>
      <c r="D1844" s="25">
        <v>0.0</v>
      </c>
      <c r="E1844" s="33"/>
    </row>
    <row r="1845" ht="15.75" hidden="1" customHeight="1">
      <c r="A1845" s="29" t="s">
        <v>3086</v>
      </c>
      <c r="B1845" s="23">
        <v>358293.5</v>
      </c>
      <c r="C1845" s="7">
        <v>358886.5</v>
      </c>
      <c r="D1845" s="25">
        <v>593.0</v>
      </c>
      <c r="E1845" s="33"/>
    </row>
    <row r="1846" ht="15.75" hidden="1" customHeight="1">
      <c r="A1846" s="30" t="s">
        <v>3087</v>
      </c>
      <c r="B1846" s="34">
        <v>0.5</v>
      </c>
      <c r="C1846" s="35">
        <v>-38.5</v>
      </c>
      <c r="D1846" s="49">
        <v>-39.0</v>
      </c>
      <c r="E1846" s="37"/>
    </row>
    <row r="1847" ht="15.75" hidden="1" customHeight="1"/>
    <row r="1848" ht="15.75" hidden="1" customHeight="1"/>
    <row r="1849" ht="15.75" hidden="1" customHeight="1">
      <c r="A1849" s="3" t="s">
        <v>3892</v>
      </c>
      <c r="B1849" s="4"/>
      <c r="C1849" s="4"/>
      <c r="D1849" s="4"/>
      <c r="E1849" s="5"/>
    </row>
    <row r="1850" ht="15.75" hidden="1" customHeight="1">
      <c r="A1850" s="8"/>
      <c r="B1850" s="9"/>
      <c r="C1850" s="9"/>
      <c r="D1850" s="9"/>
      <c r="E1850" s="10"/>
    </row>
    <row r="1851" ht="15.75" hidden="1" customHeight="1">
      <c r="A1851" s="3" t="s">
        <v>3061</v>
      </c>
      <c r="B1851" s="4"/>
      <c r="C1851" s="4"/>
      <c r="D1851" s="4"/>
      <c r="E1851" s="5"/>
    </row>
    <row r="1852" ht="15.75" hidden="1" customHeight="1">
      <c r="A1852" s="8"/>
      <c r="B1852" s="9"/>
      <c r="C1852" s="9"/>
      <c r="D1852" s="9"/>
      <c r="E1852" s="10"/>
    </row>
    <row r="1853" ht="15.75" hidden="1" customHeight="1">
      <c r="A1853" s="11">
        <v>45922.0</v>
      </c>
      <c r="B1853" s="4"/>
      <c r="C1853" s="12" t="s">
        <v>3062</v>
      </c>
      <c r="D1853" s="13">
        <v>45928.0</v>
      </c>
      <c r="E1853" s="5"/>
    </row>
    <row r="1854" ht="15.75" hidden="1" customHeight="1">
      <c r="A1854" s="8"/>
      <c r="B1854" s="9"/>
      <c r="C1854" s="14"/>
      <c r="D1854" s="9"/>
      <c r="E1854" s="10"/>
    </row>
    <row r="1855" ht="15.75" hidden="1" customHeight="1">
      <c r="A1855" s="44" t="s">
        <v>3898</v>
      </c>
      <c r="B1855" s="5"/>
      <c r="C1855" s="14"/>
      <c r="D1855" s="45" t="s">
        <v>3899</v>
      </c>
      <c r="E1855" s="5"/>
    </row>
    <row r="1856" ht="15.75" hidden="1" customHeight="1">
      <c r="A1856" s="8"/>
      <c r="B1856" s="10"/>
      <c r="C1856" s="14"/>
      <c r="D1856" s="9"/>
      <c r="E1856" s="10"/>
    </row>
    <row r="1857" ht="15.75" hidden="1" customHeight="1">
      <c r="A1857" s="17" t="s">
        <v>3063</v>
      </c>
      <c r="B1857" s="4"/>
      <c r="C1857" s="4"/>
      <c r="D1857" s="4"/>
      <c r="E1857" s="5"/>
    </row>
    <row r="1858" ht="15.75" hidden="1" customHeight="1">
      <c r="A1858" s="18" t="s">
        <v>3064</v>
      </c>
      <c r="B1858" s="19" t="s">
        <v>3065</v>
      </c>
      <c r="C1858" s="20" t="s">
        <v>3066</v>
      </c>
      <c r="D1858" s="19" t="s">
        <v>3067</v>
      </c>
      <c r="E1858" s="21" t="s">
        <v>13</v>
      </c>
    </row>
    <row r="1859" ht="15.75" hidden="1" customHeight="1">
      <c r="A1859" s="22" t="s">
        <v>3068</v>
      </c>
      <c r="B1859" s="23">
        <v>17486.0</v>
      </c>
      <c r="C1859" s="24">
        <v>17486.0</v>
      </c>
      <c r="D1859" s="25">
        <v>0.0</v>
      </c>
      <c r="E1859" s="26"/>
    </row>
    <row r="1860" ht="15.75" hidden="1" customHeight="1">
      <c r="A1860" s="22" t="s">
        <v>3069</v>
      </c>
      <c r="B1860" s="23">
        <v>17599.0</v>
      </c>
      <c r="C1860" s="24">
        <v>17599.0</v>
      </c>
      <c r="D1860" s="25">
        <v>0.0</v>
      </c>
      <c r="E1860" s="26"/>
    </row>
    <row r="1861" ht="15.75" hidden="1" customHeight="1">
      <c r="A1861" s="22" t="s">
        <v>3070</v>
      </c>
      <c r="B1861" s="23">
        <v>0.0</v>
      </c>
      <c r="C1861" s="24"/>
      <c r="D1861" s="25">
        <v>0.0</v>
      </c>
      <c r="E1861" s="33"/>
    </row>
    <row r="1862" ht="15.75" hidden="1" customHeight="1">
      <c r="A1862" s="22" t="s">
        <v>3072</v>
      </c>
      <c r="B1862" s="23">
        <v>800.0</v>
      </c>
      <c r="C1862" s="24">
        <v>800.0</v>
      </c>
      <c r="D1862" s="25">
        <v>0.0</v>
      </c>
      <c r="E1862" s="33"/>
    </row>
    <row r="1863" ht="15.75" hidden="1" customHeight="1">
      <c r="A1863" s="27" t="s">
        <v>3074</v>
      </c>
      <c r="B1863" s="23">
        <v>0.0</v>
      </c>
      <c r="C1863" s="24"/>
      <c r="D1863" s="25">
        <v>0.0</v>
      </c>
      <c r="E1863" s="26"/>
    </row>
    <row r="1864" ht="15.75" hidden="1" customHeight="1">
      <c r="A1864" s="27" t="s">
        <v>3075</v>
      </c>
      <c r="B1864" s="23">
        <v>0.0</v>
      </c>
      <c r="C1864" s="24"/>
      <c r="D1864" s="25">
        <v>0.0</v>
      </c>
      <c r="E1864" s="33"/>
    </row>
    <row r="1865" ht="15.75" hidden="1" customHeight="1">
      <c r="A1865" s="27" t="s">
        <v>3077</v>
      </c>
      <c r="B1865" s="23">
        <v>13776.0</v>
      </c>
      <c r="C1865" s="24">
        <v>13776.0</v>
      </c>
      <c r="D1865" s="25">
        <v>0.0</v>
      </c>
      <c r="E1865" s="26" t="s">
        <v>7359</v>
      </c>
    </row>
    <row r="1866" ht="15.75" hidden="1" customHeight="1">
      <c r="A1866" s="27" t="s">
        <v>3078</v>
      </c>
      <c r="B1866" s="23">
        <v>2840.0</v>
      </c>
      <c r="C1866" s="24">
        <v>2840.0</v>
      </c>
      <c r="D1866" s="25">
        <v>0.0</v>
      </c>
      <c r="E1866" s="33"/>
    </row>
    <row r="1867" ht="15.75" hidden="1" customHeight="1">
      <c r="A1867" s="28" t="s">
        <v>3079</v>
      </c>
      <c r="B1867" s="23">
        <v>123735.0</v>
      </c>
      <c r="C1867" s="23">
        <v>123735.0</v>
      </c>
      <c r="D1867" s="25">
        <v>0.0</v>
      </c>
      <c r="E1867" s="33"/>
    </row>
    <row r="1868" ht="15.75" hidden="1" customHeight="1">
      <c r="A1868" s="28" t="s">
        <v>3080</v>
      </c>
      <c r="B1868" s="23">
        <v>72222.0</v>
      </c>
      <c r="C1868" s="7">
        <v>72222.0</v>
      </c>
      <c r="D1868" s="25">
        <v>0.0</v>
      </c>
      <c r="E1868" s="33"/>
    </row>
    <row r="1869" ht="15.75" hidden="1" customHeight="1">
      <c r="A1869" s="28" t="s">
        <v>3081</v>
      </c>
      <c r="B1869" s="23">
        <v>76480.0</v>
      </c>
      <c r="C1869" s="7">
        <v>75912.0</v>
      </c>
      <c r="D1869" s="25">
        <v>-568.0</v>
      </c>
      <c r="E1869" s="33"/>
    </row>
    <row r="1870" ht="15.75" hidden="1" customHeight="1">
      <c r="A1870" s="28" t="s">
        <v>3082</v>
      </c>
      <c r="B1870" s="23">
        <v>61621.0</v>
      </c>
      <c r="C1870" s="7">
        <v>61621.0</v>
      </c>
      <c r="D1870" s="25">
        <v>0.0</v>
      </c>
      <c r="E1870" s="33"/>
    </row>
    <row r="1871" ht="15.75" hidden="1" customHeight="1">
      <c r="A1871" s="28" t="s">
        <v>3084</v>
      </c>
      <c r="B1871" s="23">
        <v>3866.0</v>
      </c>
      <c r="C1871" s="7">
        <v>3866.0</v>
      </c>
      <c r="D1871" s="25">
        <v>0.0</v>
      </c>
      <c r="E1871" s="33"/>
    </row>
    <row r="1872" ht="15.75" hidden="1" customHeight="1">
      <c r="A1872" s="28" t="s">
        <v>3085</v>
      </c>
      <c r="B1872" s="23">
        <v>9557.0</v>
      </c>
      <c r="C1872" s="7">
        <v>9557.0</v>
      </c>
      <c r="D1872" s="25">
        <v>0.0</v>
      </c>
      <c r="E1872" s="33"/>
    </row>
    <row r="1873" ht="15.75" hidden="1" customHeight="1">
      <c r="A1873" s="29" t="s">
        <v>3086</v>
      </c>
      <c r="B1873" s="23">
        <v>390423.5</v>
      </c>
      <c r="C1873" s="7">
        <v>389855.5</v>
      </c>
      <c r="D1873" s="25">
        <v>-568.0</v>
      </c>
      <c r="E1873" s="33"/>
    </row>
    <row r="1874" ht="15.75" hidden="1" customHeight="1">
      <c r="A1874" s="30" t="s">
        <v>3087</v>
      </c>
      <c r="B1874" s="34">
        <v>1.5</v>
      </c>
      <c r="C1874" s="35">
        <v>1.5</v>
      </c>
      <c r="D1874" s="49">
        <v>0.0</v>
      </c>
      <c r="E1874" s="37"/>
    </row>
    <row r="1875" ht="15.75" hidden="1" customHeight="1"/>
    <row r="1876" ht="15.75" hidden="1" customHeight="1"/>
    <row r="1877" ht="15.75" hidden="1" customHeight="1">
      <c r="A1877" s="3" t="s">
        <v>3892</v>
      </c>
      <c r="B1877" s="4"/>
      <c r="C1877" s="4"/>
      <c r="D1877" s="4"/>
      <c r="E1877" s="5"/>
    </row>
    <row r="1878" ht="15.75" hidden="1" customHeight="1">
      <c r="A1878" s="8"/>
      <c r="B1878" s="9"/>
      <c r="C1878" s="9"/>
      <c r="D1878" s="9"/>
      <c r="E1878" s="10"/>
    </row>
    <row r="1879" ht="15.75" hidden="1" customHeight="1">
      <c r="A1879" s="3" t="s">
        <v>3061</v>
      </c>
      <c r="B1879" s="4"/>
      <c r="C1879" s="4"/>
      <c r="D1879" s="4"/>
      <c r="E1879" s="5"/>
    </row>
    <row r="1880" ht="15.75" hidden="1" customHeight="1">
      <c r="A1880" s="8"/>
      <c r="B1880" s="9"/>
      <c r="C1880" s="9"/>
      <c r="D1880" s="9"/>
      <c r="E1880" s="10"/>
    </row>
    <row r="1881" ht="15.75" hidden="1" customHeight="1">
      <c r="A1881" s="11">
        <v>45931.0</v>
      </c>
      <c r="B1881" s="4"/>
      <c r="C1881" s="12" t="s">
        <v>3062</v>
      </c>
      <c r="D1881" s="13">
        <v>45935.0</v>
      </c>
      <c r="E1881" s="5"/>
    </row>
    <row r="1882" ht="15.75" hidden="1" customHeight="1">
      <c r="A1882" s="8"/>
      <c r="B1882" s="9"/>
      <c r="C1882" s="14"/>
      <c r="D1882" s="9"/>
      <c r="E1882" s="10"/>
    </row>
    <row r="1883" ht="15.75" hidden="1" customHeight="1">
      <c r="A1883" s="44" t="s">
        <v>3901</v>
      </c>
      <c r="B1883" s="5"/>
      <c r="C1883" s="14"/>
      <c r="D1883" s="45" t="s">
        <v>3899</v>
      </c>
      <c r="E1883" s="5"/>
    </row>
    <row r="1884" ht="15.75" hidden="1" customHeight="1">
      <c r="A1884" s="8"/>
      <c r="B1884" s="10"/>
      <c r="C1884" s="14"/>
      <c r="D1884" s="9"/>
      <c r="E1884" s="10"/>
    </row>
    <row r="1885" ht="15.75" hidden="1" customHeight="1">
      <c r="A1885" s="17" t="s">
        <v>3063</v>
      </c>
      <c r="B1885" s="4"/>
      <c r="C1885" s="4"/>
      <c r="D1885" s="4"/>
      <c r="E1885" s="5"/>
    </row>
    <row r="1886" ht="15.75" hidden="1" customHeight="1">
      <c r="A1886" s="18" t="s">
        <v>3064</v>
      </c>
      <c r="B1886" s="19" t="s">
        <v>3065</v>
      </c>
      <c r="C1886" s="20" t="s">
        <v>3066</v>
      </c>
      <c r="D1886" s="19" t="s">
        <v>3067</v>
      </c>
      <c r="E1886" s="21" t="s">
        <v>13</v>
      </c>
    </row>
    <row r="1887" ht="15.75" hidden="1" customHeight="1">
      <c r="A1887" s="22" t="s">
        <v>3068</v>
      </c>
      <c r="B1887" s="23">
        <v>21719.0</v>
      </c>
      <c r="C1887" s="24">
        <v>21720.0</v>
      </c>
      <c r="D1887" s="25">
        <v>1.0</v>
      </c>
      <c r="E1887" s="26"/>
    </row>
    <row r="1888" ht="15.75" hidden="1" customHeight="1">
      <c r="A1888" s="22" t="s">
        <v>3069</v>
      </c>
      <c r="B1888" s="23">
        <v>20581.0</v>
      </c>
      <c r="C1888" s="24">
        <v>20581.0</v>
      </c>
      <c r="D1888" s="25">
        <v>0.0</v>
      </c>
      <c r="E1888" s="26"/>
    </row>
    <row r="1889" ht="15.75" hidden="1" customHeight="1">
      <c r="A1889" s="22" t="s">
        <v>3070</v>
      </c>
      <c r="B1889" s="23">
        <v>984.0</v>
      </c>
      <c r="C1889" s="24">
        <v>984.0</v>
      </c>
      <c r="D1889" s="25">
        <v>0.0</v>
      </c>
      <c r="E1889" s="33"/>
    </row>
    <row r="1890" ht="15.75" hidden="1" customHeight="1">
      <c r="A1890" s="22" t="s">
        <v>3072</v>
      </c>
      <c r="B1890" s="23">
        <v>1000.0</v>
      </c>
      <c r="C1890" s="24">
        <v>1000.0</v>
      </c>
      <c r="D1890" s="25">
        <v>0.0</v>
      </c>
      <c r="E1890" s="33"/>
    </row>
    <row r="1891" ht="15.75" hidden="1" customHeight="1">
      <c r="A1891" s="27" t="s">
        <v>3074</v>
      </c>
      <c r="B1891" s="23">
        <v>0.0</v>
      </c>
      <c r="C1891" s="24"/>
      <c r="D1891" s="25">
        <v>0.0</v>
      </c>
      <c r="E1891" s="26"/>
    </row>
    <row r="1892" ht="15.75" hidden="1" customHeight="1">
      <c r="A1892" s="27" t="s">
        <v>3075</v>
      </c>
      <c r="B1892" s="23">
        <v>0.0</v>
      </c>
      <c r="C1892" s="24"/>
      <c r="D1892" s="25">
        <v>0.0</v>
      </c>
      <c r="E1892" s="33"/>
    </row>
    <row r="1893" ht="15.75" hidden="1" customHeight="1">
      <c r="A1893" s="27" t="s">
        <v>3077</v>
      </c>
      <c r="B1893" s="23">
        <v>218.0</v>
      </c>
      <c r="C1893" s="24">
        <v>218.0</v>
      </c>
      <c r="D1893" s="25">
        <v>0.0</v>
      </c>
      <c r="E1893" s="26" t="s">
        <v>7360</v>
      </c>
    </row>
    <row r="1894" ht="15.75" hidden="1" customHeight="1">
      <c r="A1894" s="27" t="s">
        <v>3078</v>
      </c>
      <c r="B1894" s="23">
        <v>3280.0</v>
      </c>
      <c r="C1894" s="24">
        <v>3280.0</v>
      </c>
      <c r="D1894" s="25">
        <v>0.0</v>
      </c>
      <c r="E1894" s="33"/>
    </row>
    <row r="1895" ht="15.75" hidden="1" customHeight="1">
      <c r="A1895" s="28" t="s">
        <v>3079</v>
      </c>
      <c r="B1895" s="23">
        <v>93284.0</v>
      </c>
      <c r="C1895" s="23">
        <v>93284.0</v>
      </c>
      <c r="D1895" s="25">
        <v>0.0</v>
      </c>
      <c r="E1895" s="33"/>
    </row>
    <row r="1896" ht="15.75" hidden="1" customHeight="1">
      <c r="A1896" s="28" t="s">
        <v>3080</v>
      </c>
      <c r="B1896" s="23">
        <v>39065.0</v>
      </c>
      <c r="C1896" s="7">
        <v>39065.0</v>
      </c>
      <c r="D1896" s="25">
        <v>0.0</v>
      </c>
      <c r="E1896" s="33"/>
    </row>
    <row r="1897" ht="15.75" hidden="1" customHeight="1">
      <c r="A1897" s="28" t="s">
        <v>3081</v>
      </c>
      <c r="B1897" s="23">
        <v>62699.0</v>
      </c>
      <c r="C1897" s="7">
        <v>62699.0</v>
      </c>
      <c r="D1897" s="25">
        <v>0.0</v>
      </c>
      <c r="E1897" s="33"/>
    </row>
    <row r="1898" ht="15.75" hidden="1" customHeight="1">
      <c r="A1898" s="28" t="s">
        <v>3082</v>
      </c>
      <c r="B1898" s="23">
        <v>47095.5</v>
      </c>
      <c r="C1898" s="7">
        <v>47095.5</v>
      </c>
      <c r="D1898" s="25">
        <v>0.0</v>
      </c>
      <c r="E1898" s="33"/>
    </row>
    <row r="1899" ht="15.75" hidden="1" customHeight="1">
      <c r="A1899" s="28" t="s">
        <v>3084</v>
      </c>
      <c r="B1899" s="23">
        <v>674.0</v>
      </c>
      <c r="C1899" s="7">
        <v>674.0</v>
      </c>
      <c r="D1899" s="25">
        <v>0.0</v>
      </c>
      <c r="E1899" s="33"/>
    </row>
    <row r="1900" ht="15.75" hidden="1" customHeight="1">
      <c r="A1900" s="28" t="s">
        <v>3085</v>
      </c>
      <c r="B1900" s="23">
        <v>7340.0</v>
      </c>
      <c r="C1900" s="7">
        <v>7340.0</v>
      </c>
      <c r="D1900" s="25">
        <v>0.0</v>
      </c>
      <c r="E1900" s="33"/>
    </row>
    <row r="1901" ht="15.75" hidden="1" customHeight="1">
      <c r="A1901" s="29" t="s">
        <v>3086</v>
      </c>
      <c r="B1901" s="23">
        <v>290598.5</v>
      </c>
      <c r="C1901" s="7">
        <v>290598.5</v>
      </c>
      <c r="D1901" s="25">
        <v>0.0</v>
      </c>
      <c r="E1901" s="33"/>
    </row>
    <row r="1902" ht="15.75" hidden="1" customHeight="1">
      <c r="A1902" s="30" t="s">
        <v>3087</v>
      </c>
      <c r="B1902" s="34">
        <v>1.0</v>
      </c>
      <c r="C1902" s="35">
        <v>2.0</v>
      </c>
      <c r="D1902" s="49">
        <v>1.0</v>
      </c>
      <c r="E1902" s="37"/>
    </row>
    <row r="1903" ht="15.75" hidden="1" customHeight="1"/>
    <row r="1904" ht="15.75" hidden="1" customHeight="1"/>
    <row r="1905" ht="15.75" hidden="1" customHeight="1">
      <c r="A1905" s="3" t="s">
        <v>3892</v>
      </c>
      <c r="B1905" s="4"/>
      <c r="C1905" s="4"/>
      <c r="D1905" s="4"/>
      <c r="E1905" s="5"/>
    </row>
    <row r="1906" ht="15.75" hidden="1" customHeight="1">
      <c r="A1906" s="8"/>
      <c r="B1906" s="9"/>
      <c r="C1906" s="9"/>
      <c r="D1906" s="9"/>
      <c r="E1906" s="10"/>
    </row>
    <row r="1907" ht="15.75" hidden="1" customHeight="1">
      <c r="A1907" s="3" t="s">
        <v>3061</v>
      </c>
      <c r="B1907" s="4"/>
      <c r="C1907" s="4"/>
      <c r="D1907" s="4"/>
      <c r="E1907" s="5"/>
    </row>
    <row r="1908" ht="15.75" hidden="1" customHeight="1">
      <c r="A1908" s="8"/>
      <c r="B1908" s="9"/>
      <c r="C1908" s="9"/>
      <c r="D1908" s="9"/>
      <c r="E1908" s="10"/>
    </row>
    <row r="1909" ht="15.75" hidden="1" customHeight="1">
      <c r="A1909" s="11">
        <v>45936.0</v>
      </c>
      <c r="B1909" s="4"/>
      <c r="C1909" s="12" t="s">
        <v>3062</v>
      </c>
      <c r="D1909" s="13">
        <v>45942.0</v>
      </c>
      <c r="E1909" s="5"/>
    </row>
    <row r="1910" ht="15.75" hidden="1" customHeight="1">
      <c r="A1910" s="8"/>
      <c r="B1910" s="9"/>
      <c r="C1910" s="14"/>
      <c r="D1910" s="9"/>
      <c r="E1910" s="10"/>
    </row>
    <row r="1911" ht="15.75" hidden="1" customHeight="1">
      <c r="A1911" s="44" t="s">
        <v>3898</v>
      </c>
      <c r="B1911" s="5"/>
      <c r="C1911" s="14"/>
      <c r="D1911" s="45" t="s">
        <v>3899</v>
      </c>
      <c r="E1911" s="5"/>
    </row>
    <row r="1912" ht="15.75" hidden="1" customHeight="1">
      <c r="A1912" s="8"/>
      <c r="B1912" s="10"/>
      <c r="C1912" s="14"/>
      <c r="D1912" s="9"/>
      <c r="E1912" s="10"/>
    </row>
    <row r="1913" ht="15.75" hidden="1" customHeight="1">
      <c r="A1913" s="17" t="s">
        <v>3063</v>
      </c>
      <c r="B1913" s="4"/>
      <c r="C1913" s="4"/>
      <c r="D1913" s="4"/>
      <c r="E1913" s="5"/>
    </row>
    <row r="1914" ht="15.75" hidden="1" customHeight="1">
      <c r="A1914" s="18" t="s">
        <v>3064</v>
      </c>
      <c r="B1914" s="19" t="s">
        <v>3065</v>
      </c>
      <c r="C1914" s="20" t="s">
        <v>3066</v>
      </c>
      <c r="D1914" s="19" t="s">
        <v>3067</v>
      </c>
      <c r="E1914" s="21" t="s">
        <v>13</v>
      </c>
    </row>
    <row r="1915" ht="15.75" hidden="1" customHeight="1">
      <c r="A1915" s="22" t="s">
        <v>3068</v>
      </c>
      <c r="B1915" s="23">
        <v>13171.0</v>
      </c>
      <c r="C1915" s="24">
        <v>15840.0</v>
      </c>
      <c r="D1915" s="25">
        <v>2669.0</v>
      </c>
      <c r="E1915" s="26"/>
    </row>
    <row r="1916" ht="15.75" hidden="1" customHeight="1">
      <c r="A1916" s="22" t="s">
        <v>3069</v>
      </c>
      <c r="B1916" s="23">
        <v>24903.0</v>
      </c>
      <c r="C1916" s="24">
        <v>24903.0</v>
      </c>
      <c r="D1916" s="25">
        <v>0.0</v>
      </c>
      <c r="E1916" s="26"/>
    </row>
    <row r="1917" ht="15.75" hidden="1" customHeight="1">
      <c r="A1917" s="22" t="s">
        <v>3070</v>
      </c>
      <c r="B1917" s="23">
        <v>2907.0</v>
      </c>
      <c r="C1917" s="24">
        <v>240.0</v>
      </c>
      <c r="D1917" s="25">
        <v>-2667.0</v>
      </c>
      <c r="E1917" s="33"/>
    </row>
    <row r="1918" ht="15.75" hidden="1" customHeight="1">
      <c r="A1918" s="22" t="s">
        <v>3072</v>
      </c>
      <c r="B1918" s="23">
        <v>0.0</v>
      </c>
      <c r="C1918" s="24"/>
      <c r="D1918" s="25">
        <v>0.0</v>
      </c>
      <c r="E1918" s="33"/>
    </row>
    <row r="1919" ht="15.75" hidden="1" customHeight="1">
      <c r="A1919" s="27" t="s">
        <v>3074</v>
      </c>
      <c r="B1919" s="23">
        <v>0.0</v>
      </c>
      <c r="C1919" s="24"/>
      <c r="D1919" s="25">
        <v>0.0</v>
      </c>
      <c r="E1919" s="26"/>
    </row>
    <row r="1920" ht="15.75" hidden="1" customHeight="1">
      <c r="A1920" s="27" t="s">
        <v>3075</v>
      </c>
      <c r="B1920" s="23">
        <v>246.0</v>
      </c>
      <c r="C1920" s="24">
        <v>246.0</v>
      </c>
      <c r="D1920" s="25">
        <v>0.0</v>
      </c>
      <c r="E1920" s="33"/>
    </row>
    <row r="1921" ht="15.75" hidden="1" customHeight="1">
      <c r="A1921" s="27" t="s">
        <v>3077</v>
      </c>
      <c r="B1921" s="23">
        <v>2635.0</v>
      </c>
      <c r="C1921" s="24">
        <v>2475.0</v>
      </c>
      <c r="D1921" s="25">
        <v>-160.0</v>
      </c>
      <c r="E1921" s="26" t="s">
        <v>7361</v>
      </c>
    </row>
    <row r="1922" ht="15.75" hidden="1" customHeight="1">
      <c r="A1922" s="27" t="s">
        <v>3078</v>
      </c>
      <c r="B1922" s="23">
        <v>3760.0</v>
      </c>
      <c r="C1922" s="24">
        <v>4000.0</v>
      </c>
      <c r="D1922" s="25">
        <v>240.0</v>
      </c>
      <c r="E1922" s="33"/>
    </row>
    <row r="1923" ht="15.75" hidden="1" customHeight="1">
      <c r="A1923" s="28" t="s">
        <v>3079</v>
      </c>
      <c r="B1923" s="23">
        <v>108457.0</v>
      </c>
      <c r="C1923" s="23">
        <v>108457.0</v>
      </c>
      <c r="D1923" s="25">
        <v>0.0</v>
      </c>
      <c r="E1923" s="33"/>
    </row>
    <row r="1924" ht="15.75" hidden="1" customHeight="1">
      <c r="A1924" s="28" t="s">
        <v>3080</v>
      </c>
      <c r="B1924" s="23">
        <v>61969.0</v>
      </c>
      <c r="C1924" s="7">
        <v>61969.0</v>
      </c>
      <c r="D1924" s="25">
        <v>0.0</v>
      </c>
      <c r="E1924" s="33"/>
    </row>
    <row r="1925" ht="15.75" hidden="1" customHeight="1">
      <c r="A1925" s="28" t="s">
        <v>3081</v>
      </c>
      <c r="B1925" s="23">
        <v>82140.0</v>
      </c>
      <c r="C1925" s="7">
        <v>82140.0</v>
      </c>
      <c r="D1925" s="25">
        <v>0.0</v>
      </c>
      <c r="E1925" s="33"/>
    </row>
    <row r="1926" ht="15.75" hidden="1" customHeight="1">
      <c r="A1926" s="28" t="s">
        <v>3082</v>
      </c>
      <c r="B1926" s="23">
        <v>64561.5</v>
      </c>
      <c r="C1926" s="7">
        <v>64561.5</v>
      </c>
      <c r="D1926" s="25">
        <v>0.0</v>
      </c>
      <c r="E1926" s="33"/>
    </row>
    <row r="1927" ht="15.75" hidden="1" customHeight="1">
      <c r="A1927" s="28" t="s">
        <v>3084</v>
      </c>
      <c r="B1927" s="23">
        <v>2338.0</v>
      </c>
      <c r="C1927" s="7">
        <v>2338.0</v>
      </c>
      <c r="D1927" s="25">
        <v>0.0</v>
      </c>
      <c r="E1927" s="33"/>
    </row>
    <row r="1928" ht="15.75" hidden="1" customHeight="1">
      <c r="A1928" s="28" t="s">
        <v>3085</v>
      </c>
      <c r="B1928" s="23">
        <v>4293.0</v>
      </c>
      <c r="C1928" s="7">
        <v>4293.0</v>
      </c>
      <c r="D1928" s="25">
        <v>0.0</v>
      </c>
      <c r="E1928" s="33"/>
    </row>
    <row r="1929" ht="15.75" hidden="1" customHeight="1">
      <c r="A1929" s="29" t="s">
        <v>3086</v>
      </c>
      <c r="B1929" s="23">
        <v>367087.0</v>
      </c>
      <c r="C1929" s="7">
        <v>367087.0</v>
      </c>
      <c r="D1929" s="25">
        <v>0.0</v>
      </c>
      <c r="E1929" s="33"/>
    </row>
    <row r="1930" ht="15.75" hidden="1" customHeight="1">
      <c r="A1930" s="30" t="s">
        <v>3087</v>
      </c>
      <c r="B1930" s="34">
        <v>0.5</v>
      </c>
      <c r="C1930" s="35">
        <v>82.5</v>
      </c>
      <c r="D1930" s="49">
        <v>82.0</v>
      </c>
      <c r="E1930" s="37"/>
    </row>
    <row r="1931" ht="15.75" hidden="1" customHeight="1"/>
    <row r="1932" ht="15.75" hidden="1" customHeight="1"/>
    <row r="1933" ht="15.75" hidden="1" customHeight="1">
      <c r="A1933" s="3" t="s">
        <v>3892</v>
      </c>
      <c r="B1933" s="4"/>
      <c r="C1933" s="4"/>
      <c r="D1933" s="4"/>
      <c r="E1933" s="5"/>
    </row>
    <row r="1934" ht="15.75" hidden="1" customHeight="1">
      <c r="A1934" s="8"/>
      <c r="B1934" s="9"/>
      <c r="C1934" s="9"/>
      <c r="D1934" s="9"/>
      <c r="E1934" s="10"/>
    </row>
    <row r="1935" ht="15.75" hidden="1" customHeight="1">
      <c r="A1935" s="3" t="s">
        <v>3061</v>
      </c>
      <c r="B1935" s="4"/>
      <c r="C1935" s="4"/>
      <c r="D1935" s="4"/>
      <c r="E1935" s="5"/>
    </row>
    <row r="1936" ht="15.75" hidden="1" customHeight="1">
      <c r="A1936" s="8"/>
      <c r="B1936" s="9"/>
      <c r="C1936" s="9"/>
      <c r="D1936" s="9"/>
      <c r="E1936" s="10"/>
    </row>
    <row r="1937" ht="15.75" hidden="1" customHeight="1">
      <c r="A1937" s="11">
        <v>45950.0</v>
      </c>
      <c r="B1937" s="4"/>
      <c r="C1937" s="12" t="s">
        <v>3062</v>
      </c>
      <c r="D1937" s="13">
        <v>45956.0</v>
      </c>
      <c r="E1937" s="5"/>
    </row>
    <row r="1938" ht="15.75" hidden="1" customHeight="1">
      <c r="A1938" s="8"/>
      <c r="B1938" s="9"/>
      <c r="C1938" s="14"/>
      <c r="D1938" s="9"/>
      <c r="E1938" s="10"/>
    </row>
    <row r="1939" ht="15.75" hidden="1" customHeight="1">
      <c r="A1939" s="44" t="s">
        <v>3898</v>
      </c>
      <c r="B1939" s="5"/>
      <c r="C1939" s="14"/>
      <c r="D1939" s="45" t="s">
        <v>3899</v>
      </c>
      <c r="E1939" s="5"/>
    </row>
    <row r="1940" ht="15.75" hidden="1" customHeight="1">
      <c r="A1940" s="8"/>
      <c r="B1940" s="10"/>
      <c r="C1940" s="14"/>
      <c r="D1940" s="9"/>
      <c r="E1940" s="10"/>
    </row>
    <row r="1941" ht="15.75" hidden="1" customHeight="1">
      <c r="A1941" s="17" t="s">
        <v>3063</v>
      </c>
      <c r="B1941" s="4"/>
      <c r="C1941" s="4"/>
      <c r="D1941" s="4"/>
      <c r="E1941" s="5"/>
    </row>
    <row r="1942" ht="15.75" hidden="1" customHeight="1">
      <c r="A1942" s="18" t="s">
        <v>3064</v>
      </c>
      <c r="B1942" s="19" t="s">
        <v>3065</v>
      </c>
      <c r="C1942" s="20" t="s">
        <v>3066</v>
      </c>
      <c r="D1942" s="19" t="s">
        <v>3067</v>
      </c>
      <c r="E1942" s="21" t="s">
        <v>13</v>
      </c>
    </row>
    <row r="1943" ht="15.75" hidden="1" customHeight="1">
      <c r="A1943" s="22" t="s">
        <v>3068</v>
      </c>
      <c r="B1943" s="23">
        <v>36762.0</v>
      </c>
      <c r="C1943" s="24">
        <v>36762.0</v>
      </c>
      <c r="D1943" s="25">
        <v>0.0</v>
      </c>
      <c r="E1943" s="26"/>
    </row>
    <row r="1944" ht="15.75" hidden="1" customHeight="1">
      <c r="A1944" s="22" t="s">
        <v>3069</v>
      </c>
      <c r="B1944" s="23">
        <v>22710.0</v>
      </c>
      <c r="C1944" s="24">
        <v>22710.0</v>
      </c>
      <c r="D1944" s="25">
        <v>0.0</v>
      </c>
      <c r="E1944" s="26"/>
    </row>
    <row r="1945" ht="15.75" hidden="1" customHeight="1">
      <c r="A1945" s="22" t="s">
        <v>3070</v>
      </c>
      <c r="B1945" s="23">
        <v>200.0</v>
      </c>
      <c r="C1945" s="24">
        <v>200.0</v>
      </c>
      <c r="D1945" s="25">
        <v>0.0</v>
      </c>
      <c r="E1945" s="33"/>
    </row>
    <row r="1946" ht="15.75" hidden="1" customHeight="1">
      <c r="A1946" s="22" t="s">
        <v>3072</v>
      </c>
      <c r="B1946" s="23">
        <v>1000.0</v>
      </c>
      <c r="C1946" s="24">
        <v>1000.0</v>
      </c>
      <c r="D1946" s="25">
        <v>0.0</v>
      </c>
      <c r="E1946" s="33"/>
    </row>
    <row r="1947" ht="15.75" hidden="1" customHeight="1">
      <c r="A1947" s="27" t="s">
        <v>3074</v>
      </c>
      <c r="B1947" s="23">
        <v>0.0</v>
      </c>
      <c r="C1947" s="24"/>
      <c r="D1947" s="25">
        <v>0.0</v>
      </c>
      <c r="E1947" s="26"/>
    </row>
    <row r="1948" ht="15.75" hidden="1" customHeight="1">
      <c r="A1948" s="27" t="s">
        <v>3075</v>
      </c>
      <c r="B1948" s="23">
        <v>30.0</v>
      </c>
      <c r="C1948" s="24"/>
      <c r="D1948" s="25">
        <v>-30.0</v>
      </c>
      <c r="E1948" s="33"/>
    </row>
    <row r="1949" ht="15.75" hidden="1" customHeight="1">
      <c r="A1949" s="27" t="s">
        <v>3077</v>
      </c>
      <c r="B1949" s="23">
        <v>0.0</v>
      </c>
      <c r="C1949" s="24"/>
      <c r="D1949" s="25">
        <v>0.0</v>
      </c>
      <c r="E1949" s="26"/>
    </row>
    <row r="1950" ht="15.75" hidden="1" customHeight="1">
      <c r="A1950" s="27" t="s">
        <v>3078</v>
      </c>
      <c r="B1950" s="23">
        <v>2440.0</v>
      </c>
      <c r="C1950" s="24">
        <v>2440.0</v>
      </c>
      <c r="D1950" s="25">
        <v>0.0</v>
      </c>
      <c r="E1950" s="33"/>
    </row>
    <row r="1951" ht="15.75" hidden="1" customHeight="1">
      <c r="A1951" s="28" t="s">
        <v>3079</v>
      </c>
      <c r="B1951" s="23">
        <v>105445.0</v>
      </c>
      <c r="C1951" s="23">
        <v>105445.0</v>
      </c>
      <c r="D1951" s="25">
        <v>0.0</v>
      </c>
      <c r="E1951" s="33"/>
    </row>
    <row r="1952" ht="15.75" hidden="1" customHeight="1">
      <c r="A1952" s="28" t="s">
        <v>3080</v>
      </c>
      <c r="B1952" s="23">
        <v>51354.0</v>
      </c>
      <c r="C1952" s="7">
        <v>51354.0</v>
      </c>
      <c r="D1952" s="25">
        <v>0.0</v>
      </c>
      <c r="E1952" s="33"/>
    </row>
    <row r="1953" ht="15.75" hidden="1" customHeight="1">
      <c r="A1953" s="28" t="s">
        <v>3081</v>
      </c>
      <c r="B1953" s="23">
        <v>72099.0</v>
      </c>
      <c r="C1953" s="7">
        <v>71670.0</v>
      </c>
      <c r="D1953" s="25">
        <v>-429.0</v>
      </c>
      <c r="E1953" s="33"/>
    </row>
    <row r="1954" ht="15.75" hidden="1" customHeight="1">
      <c r="A1954" s="28" t="s">
        <v>3082</v>
      </c>
      <c r="B1954" s="23">
        <v>51773.5</v>
      </c>
      <c r="C1954" s="7">
        <v>51773.5</v>
      </c>
      <c r="D1954" s="25">
        <v>0.0</v>
      </c>
      <c r="E1954" s="33"/>
    </row>
    <row r="1955" ht="15.75" hidden="1" customHeight="1">
      <c r="A1955" s="28" t="s">
        <v>3084</v>
      </c>
      <c r="B1955" s="23">
        <v>4384.0</v>
      </c>
      <c r="C1955" s="7">
        <v>4384.0</v>
      </c>
      <c r="D1955" s="25">
        <v>0.0</v>
      </c>
      <c r="E1955" s="33"/>
    </row>
    <row r="1956" ht="15.75" hidden="1" customHeight="1">
      <c r="A1956" s="28" t="s">
        <v>3085</v>
      </c>
      <c r="B1956" s="23">
        <v>15598.0</v>
      </c>
      <c r="C1956" s="7">
        <v>15598.0</v>
      </c>
      <c r="D1956" s="25">
        <v>0.0</v>
      </c>
      <c r="E1956" s="33"/>
    </row>
    <row r="1957" ht="15.75" hidden="1" customHeight="1">
      <c r="A1957" s="29" t="s">
        <v>3086</v>
      </c>
      <c r="B1957" s="23">
        <v>348197.5</v>
      </c>
      <c r="C1957" s="7">
        <v>347768.5</v>
      </c>
      <c r="D1957" s="25">
        <v>-429.0</v>
      </c>
      <c r="E1957" s="33"/>
    </row>
    <row r="1958" ht="15.75" hidden="1" customHeight="1">
      <c r="A1958" s="30" t="s">
        <v>3087</v>
      </c>
      <c r="B1958" s="34">
        <v>0.0</v>
      </c>
      <c r="C1958" s="35">
        <v>-30.0</v>
      </c>
      <c r="D1958" s="49">
        <v>-30.0</v>
      </c>
      <c r="E1958" s="37"/>
    </row>
    <row r="1959" ht="15.75" hidden="1" customHeight="1"/>
    <row r="1960" ht="15.75" hidden="1" customHeight="1"/>
    <row r="1961" ht="15.75" hidden="1" customHeight="1">
      <c r="A1961" s="3" t="s">
        <v>3892</v>
      </c>
      <c r="B1961" s="4"/>
      <c r="C1961" s="4"/>
      <c r="D1961" s="4"/>
      <c r="E1961" s="5"/>
    </row>
    <row r="1962" ht="15.75" hidden="1" customHeight="1">
      <c r="A1962" s="8"/>
      <c r="B1962" s="9"/>
      <c r="C1962" s="9"/>
      <c r="D1962" s="9"/>
      <c r="E1962" s="10"/>
    </row>
    <row r="1963" ht="15.75" hidden="1" customHeight="1">
      <c r="A1963" s="3" t="s">
        <v>3061</v>
      </c>
      <c r="B1963" s="4"/>
      <c r="C1963" s="4"/>
      <c r="D1963" s="4"/>
      <c r="E1963" s="5"/>
    </row>
    <row r="1964" ht="15.75" hidden="1" customHeight="1">
      <c r="A1964" s="8"/>
      <c r="B1964" s="9"/>
      <c r="C1964" s="9"/>
      <c r="D1964" s="9"/>
      <c r="E1964" s="10"/>
    </row>
    <row r="1965" ht="15.75" hidden="1" customHeight="1">
      <c r="A1965" s="11">
        <v>45957.0</v>
      </c>
      <c r="B1965" s="4"/>
      <c r="C1965" s="12" t="s">
        <v>3062</v>
      </c>
      <c r="D1965" s="13">
        <v>45961.0</v>
      </c>
      <c r="E1965" s="5"/>
    </row>
    <row r="1966" ht="15.75" hidden="1" customHeight="1">
      <c r="A1966" s="8"/>
      <c r="B1966" s="9"/>
      <c r="C1966" s="14"/>
      <c r="D1966" s="9"/>
      <c r="E1966" s="10"/>
    </row>
    <row r="1967" ht="15.75" hidden="1" customHeight="1">
      <c r="A1967" s="44" t="s">
        <v>3898</v>
      </c>
      <c r="B1967" s="5"/>
      <c r="C1967" s="14"/>
      <c r="D1967" s="45" t="s">
        <v>3905</v>
      </c>
      <c r="E1967" s="5"/>
    </row>
    <row r="1968" ht="15.75" hidden="1" customHeight="1">
      <c r="A1968" s="8"/>
      <c r="B1968" s="10"/>
      <c r="C1968" s="14"/>
      <c r="D1968" s="9"/>
      <c r="E1968" s="10"/>
    </row>
    <row r="1969" ht="15.75" hidden="1" customHeight="1">
      <c r="A1969" s="17" t="s">
        <v>3063</v>
      </c>
      <c r="B1969" s="4"/>
      <c r="C1969" s="4"/>
      <c r="D1969" s="4"/>
      <c r="E1969" s="5"/>
    </row>
    <row r="1970" ht="15.75" hidden="1" customHeight="1">
      <c r="A1970" s="18" t="s">
        <v>3064</v>
      </c>
      <c r="B1970" s="19" t="s">
        <v>3065</v>
      </c>
      <c r="C1970" s="20" t="s">
        <v>3066</v>
      </c>
      <c r="D1970" s="19" t="s">
        <v>3067</v>
      </c>
      <c r="E1970" s="21" t="s">
        <v>13</v>
      </c>
    </row>
    <row r="1971" ht="15.75" hidden="1" customHeight="1">
      <c r="A1971" s="22" t="s">
        <v>3068</v>
      </c>
      <c r="B1971" s="23">
        <v>25738.0</v>
      </c>
      <c r="C1971" s="24">
        <v>25740.0</v>
      </c>
      <c r="D1971" s="25">
        <v>2.0</v>
      </c>
      <c r="E1971" s="26"/>
    </row>
    <row r="1972" ht="15.75" hidden="1" customHeight="1">
      <c r="A1972" s="22" t="s">
        <v>3069</v>
      </c>
      <c r="B1972" s="23">
        <v>14008.0</v>
      </c>
      <c r="C1972" s="24">
        <v>14008.0</v>
      </c>
      <c r="D1972" s="25">
        <v>0.0</v>
      </c>
      <c r="E1972" s="26"/>
    </row>
    <row r="1973" ht="15.75" hidden="1" customHeight="1">
      <c r="A1973" s="22" t="s">
        <v>3070</v>
      </c>
      <c r="B1973" s="23">
        <v>0.0</v>
      </c>
      <c r="C1973" s="24"/>
      <c r="D1973" s="25">
        <v>0.0</v>
      </c>
      <c r="E1973" s="33"/>
    </row>
    <row r="1974" ht="15.75" hidden="1" customHeight="1">
      <c r="A1974" s="22" t="s">
        <v>3072</v>
      </c>
      <c r="B1974" s="23">
        <v>1000.0</v>
      </c>
      <c r="C1974" s="24">
        <v>1000.0</v>
      </c>
      <c r="D1974" s="25">
        <v>0.0</v>
      </c>
      <c r="E1974" s="33"/>
    </row>
    <row r="1975" ht="15.75" hidden="1" customHeight="1">
      <c r="A1975" s="27" t="s">
        <v>3074</v>
      </c>
      <c r="B1975" s="23">
        <v>0.0</v>
      </c>
      <c r="C1975" s="24"/>
      <c r="D1975" s="25">
        <v>0.0</v>
      </c>
      <c r="E1975" s="26"/>
    </row>
    <row r="1976" ht="15.75" hidden="1" customHeight="1">
      <c r="A1976" s="27" t="s">
        <v>3075</v>
      </c>
      <c r="B1976" s="23">
        <v>0.0</v>
      </c>
      <c r="C1976" s="24"/>
      <c r="D1976" s="25">
        <v>0.0</v>
      </c>
      <c r="E1976" s="33"/>
    </row>
    <row r="1977" ht="15.75" hidden="1" customHeight="1">
      <c r="A1977" s="27" t="s">
        <v>3077</v>
      </c>
      <c r="B1977" s="23">
        <v>2000.0</v>
      </c>
      <c r="C1977" s="24">
        <v>2000.0</v>
      </c>
      <c r="D1977" s="25">
        <v>0.0</v>
      </c>
      <c r="E1977" s="26"/>
    </row>
    <row r="1978" ht="15.75" hidden="1" customHeight="1">
      <c r="A1978" s="27" t="s">
        <v>3078</v>
      </c>
      <c r="B1978" s="23">
        <v>760.0</v>
      </c>
      <c r="C1978" s="24">
        <v>760.0</v>
      </c>
      <c r="D1978" s="25">
        <v>0.0</v>
      </c>
      <c r="E1978" s="33"/>
    </row>
    <row r="1979" ht="15.75" hidden="1" customHeight="1">
      <c r="A1979" s="28" t="s">
        <v>3079</v>
      </c>
      <c r="B1979" s="23">
        <v>82386.0</v>
      </c>
      <c r="C1979" s="23">
        <v>82386.0</v>
      </c>
      <c r="D1979" s="25">
        <v>0.0</v>
      </c>
      <c r="E1979" s="33"/>
    </row>
    <row r="1980" ht="15.75" hidden="1" customHeight="1">
      <c r="A1980" s="28" t="s">
        <v>3080</v>
      </c>
      <c r="B1980" s="23">
        <v>42664.0</v>
      </c>
      <c r="C1980" s="7">
        <v>42664.0</v>
      </c>
      <c r="D1980" s="25">
        <v>0.0</v>
      </c>
      <c r="E1980" s="33"/>
    </row>
    <row r="1981" ht="15.75" hidden="1" customHeight="1">
      <c r="A1981" s="28" t="s">
        <v>3081</v>
      </c>
      <c r="B1981" s="23">
        <v>51107.0</v>
      </c>
      <c r="C1981" s="7">
        <v>50713.0</v>
      </c>
      <c r="D1981" s="25">
        <v>-394.0</v>
      </c>
      <c r="E1981" s="33"/>
    </row>
    <row r="1982" ht="15.75" hidden="1" customHeight="1">
      <c r="A1982" s="28" t="s">
        <v>3082</v>
      </c>
      <c r="B1982" s="23">
        <v>45958.0</v>
      </c>
      <c r="C1982" s="7">
        <v>45958.0</v>
      </c>
      <c r="D1982" s="25">
        <v>0.0</v>
      </c>
      <c r="E1982" s="33"/>
    </row>
    <row r="1983" ht="15.75" hidden="1" customHeight="1">
      <c r="A1983" s="28" t="s">
        <v>3084</v>
      </c>
      <c r="B1983" s="23">
        <v>1577.0</v>
      </c>
      <c r="C1983" s="7">
        <v>3507.0</v>
      </c>
      <c r="D1983" s="25">
        <v>1930.0</v>
      </c>
      <c r="E1983" s="33"/>
    </row>
    <row r="1984" ht="15.75" hidden="1" customHeight="1">
      <c r="A1984" s="28" t="s">
        <v>3085</v>
      </c>
      <c r="B1984" s="23">
        <v>10375.0</v>
      </c>
      <c r="C1984" s="7">
        <v>10375.0</v>
      </c>
      <c r="D1984" s="25">
        <v>0.0</v>
      </c>
      <c r="E1984" s="33"/>
    </row>
    <row r="1985" ht="15.75" hidden="1" customHeight="1">
      <c r="A1985" s="29" t="s">
        <v>3086</v>
      </c>
      <c r="B1985" s="23">
        <v>267198.0</v>
      </c>
      <c r="C1985" s="7">
        <v>266804.0</v>
      </c>
      <c r="D1985" s="25">
        <v>-394.0</v>
      </c>
      <c r="E1985" s="33"/>
    </row>
    <row r="1986" ht="15.75" hidden="1" customHeight="1">
      <c r="A1986" s="30" t="s">
        <v>3087</v>
      </c>
      <c r="B1986" s="34">
        <v>0.0</v>
      </c>
      <c r="C1986" s="35">
        <v>1932.0</v>
      </c>
      <c r="D1986" s="49">
        <v>1932.0</v>
      </c>
      <c r="E1986" s="37"/>
    </row>
    <row r="1987" ht="15.75" hidden="1" customHeight="1"/>
    <row r="1988" ht="15.75" hidden="1" customHeight="1"/>
    <row r="1989" ht="15.75" hidden="1" customHeight="1">
      <c r="A1989" s="3" t="s">
        <v>3892</v>
      </c>
      <c r="B1989" s="4"/>
      <c r="C1989" s="4"/>
      <c r="D1989" s="4"/>
      <c r="E1989" s="5"/>
    </row>
    <row r="1990" ht="15.75" hidden="1" customHeight="1">
      <c r="A1990" s="8"/>
      <c r="B1990" s="9"/>
      <c r="C1990" s="9"/>
      <c r="D1990" s="9"/>
      <c r="E1990" s="10"/>
    </row>
    <row r="1991" ht="15.75" hidden="1" customHeight="1">
      <c r="A1991" s="3" t="s">
        <v>3061</v>
      </c>
      <c r="B1991" s="4"/>
      <c r="C1991" s="4"/>
      <c r="D1991" s="4"/>
      <c r="E1991" s="5"/>
    </row>
    <row r="1992" ht="15.75" hidden="1" customHeight="1">
      <c r="A1992" s="8"/>
      <c r="B1992" s="9"/>
      <c r="C1992" s="9"/>
      <c r="D1992" s="9"/>
      <c r="E1992" s="10"/>
    </row>
    <row r="1993" ht="15.75" hidden="1" customHeight="1">
      <c r="A1993" s="11">
        <v>45962.0</v>
      </c>
      <c r="B1993" s="4"/>
      <c r="C1993" s="12" t="s">
        <v>3062</v>
      </c>
      <c r="D1993" s="13">
        <v>45963.0</v>
      </c>
      <c r="E1993" s="5"/>
    </row>
    <row r="1994" ht="15.75" hidden="1" customHeight="1">
      <c r="A1994" s="8"/>
      <c r="B1994" s="9"/>
      <c r="C1994" s="14"/>
      <c r="D1994" s="9"/>
      <c r="E1994" s="10"/>
    </row>
    <row r="1995" ht="15.75" hidden="1" customHeight="1">
      <c r="A1995" s="44" t="s">
        <v>3907</v>
      </c>
      <c r="B1995" s="5"/>
      <c r="C1995" s="14"/>
      <c r="D1995" s="45" t="s">
        <v>3899</v>
      </c>
      <c r="E1995" s="5"/>
    </row>
    <row r="1996" ht="15.75" hidden="1" customHeight="1">
      <c r="A1996" s="8"/>
      <c r="B1996" s="10"/>
      <c r="C1996" s="14"/>
      <c r="D1996" s="9"/>
      <c r="E1996" s="10"/>
    </row>
    <row r="1997" ht="15.75" hidden="1" customHeight="1">
      <c r="A1997" s="17" t="s">
        <v>3063</v>
      </c>
      <c r="B1997" s="4"/>
      <c r="C1997" s="4"/>
      <c r="D1997" s="4"/>
      <c r="E1997" s="5"/>
    </row>
    <row r="1998" ht="15.75" hidden="1" customHeight="1">
      <c r="A1998" s="18" t="s">
        <v>3064</v>
      </c>
      <c r="B1998" s="19" t="s">
        <v>3065</v>
      </c>
      <c r="C1998" s="20" t="s">
        <v>3066</v>
      </c>
      <c r="D1998" s="19" t="s">
        <v>3067</v>
      </c>
      <c r="E1998" s="21" t="s">
        <v>13</v>
      </c>
    </row>
    <row r="1999" ht="15.75" hidden="1" customHeight="1">
      <c r="A1999" s="22" t="s">
        <v>3068</v>
      </c>
      <c r="B1999" s="23">
        <v>13079.0</v>
      </c>
      <c r="C1999" s="24">
        <v>13080.0</v>
      </c>
      <c r="D1999" s="25">
        <v>1.0</v>
      </c>
      <c r="E1999" s="26"/>
    </row>
    <row r="2000" ht="15.75" hidden="1" customHeight="1">
      <c r="A2000" s="22" t="s">
        <v>3069</v>
      </c>
      <c r="B2000" s="23">
        <v>6768.0</v>
      </c>
      <c r="C2000" s="24">
        <v>6768.0</v>
      </c>
      <c r="D2000" s="25">
        <v>0.0</v>
      </c>
      <c r="E2000" s="26"/>
    </row>
    <row r="2001" ht="15.75" hidden="1" customHeight="1">
      <c r="A2001" s="22" t="s">
        <v>3070</v>
      </c>
      <c r="B2001" s="23">
        <v>0.0</v>
      </c>
      <c r="C2001" s="24"/>
      <c r="D2001" s="25">
        <v>0.0</v>
      </c>
      <c r="E2001" s="33"/>
    </row>
    <row r="2002" ht="15.75" hidden="1" customHeight="1">
      <c r="A2002" s="22" t="s">
        <v>3072</v>
      </c>
      <c r="B2002" s="23">
        <v>0.0</v>
      </c>
      <c r="C2002" s="24"/>
      <c r="D2002" s="25">
        <v>0.0</v>
      </c>
      <c r="E2002" s="33"/>
    </row>
    <row r="2003" ht="15.75" hidden="1" customHeight="1">
      <c r="A2003" s="27" t="s">
        <v>3074</v>
      </c>
      <c r="B2003" s="23">
        <v>0.0</v>
      </c>
      <c r="C2003" s="24"/>
      <c r="D2003" s="25">
        <v>0.0</v>
      </c>
      <c r="E2003" s="26"/>
    </row>
    <row r="2004" ht="15.75" hidden="1" customHeight="1">
      <c r="A2004" s="27" t="s">
        <v>3075</v>
      </c>
      <c r="B2004" s="23">
        <v>0.0</v>
      </c>
      <c r="C2004" s="24"/>
      <c r="D2004" s="25">
        <v>0.0</v>
      </c>
      <c r="E2004" s="33"/>
    </row>
    <row r="2005" ht="15.75" hidden="1" customHeight="1">
      <c r="A2005" s="27" t="s">
        <v>3077</v>
      </c>
      <c r="B2005" s="23">
        <v>0.0</v>
      </c>
      <c r="C2005" s="24"/>
      <c r="D2005" s="25">
        <v>0.0</v>
      </c>
      <c r="E2005" s="26"/>
    </row>
    <row r="2006" ht="15.75" hidden="1" customHeight="1">
      <c r="A2006" s="27" t="s">
        <v>3078</v>
      </c>
      <c r="B2006" s="23">
        <v>1120.0</v>
      </c>
      <c r="C2006" s="24">
        <v>1120.0</v>
      </c>
      <c r="D2006" s="25">
        <v>0.0</v>
      </c>
      <c r="E2006" s="33"/>
    </row>
    <row r="2007" ht="15.75" hidden="1" customHeight="1">
      <c r="A2007" s="28" t="s">
        <v>3079</v>
      </c>
      <c r="B2007" s="23">
        <v>32569.0</v>
      </c>
      <c r="C2007" s="23">
        <v>32569.0</v>
      </c>
      <c r="D2007" s="25">
        <v>0.0</v>
      </c>
      <c r="E2007" s="33"/>
    </row>
    <row r="2008" ht="15.75" hidden="1" customHeight="1">
      <c r="A2008" s="28" t="s">
        <v>3080</v>
      </c>
      <c r="B2008" s="23">
        <v>14303.0</v>
      </c>
      <c r="C2008" s="7">
        <v>14303.0</v>
      </c>
      <c r="D2008" s="25">
        <v>0.0</v>
      </c>
      <c r="E2008" s="33"/>
    </row>
    <row r="2009" ht="15.75" hidden="1" customHeight="1">
      <c r="A2009" s="28" t="s">
        <v>3081</v>
      </c>
      <c r="B2009" s="23">
        <v>28802.0</v>
      </c>
      <c r="C2009" s="7">
        <v>28307.0</v>
      </c>
      <c r="D2009" s="25">
        <v>-495.0</v>
      </c>
      <c r="E2009" s="33"/>
    </row>
    <row r="2010" ht="15.75" hidden="1" customHeight="1">
      <c r="A2010" s="28" t="s">
        <v>3082</v>
      </c>
      <c r="B2010" s="23">
        <v>22774.0</v>
      </c>
      <c r="C2010" s="7">
        <v>22774.0</v>
      </c>
      <c r="D2010" s="25">
        <v>0.0</v>
      </c>
      <c r="E2010" s="33"/>
    </row>
    <row r="2011" ht="15.75" hidden="1" customHeight="1">
      <c r="A2011" s="28" t="s">
        <v>3084</v>
      </c>
      <c r="B2011" s="23">
        <v>2561.0</v>
      </c>
      <c r="C2011" s="7">
        <v>2561.0</v>
      </c>
      <c r="D2011" s="25">
        <v>0.0</v>
      </c>
      <c r="E2011" s="33"/>
    </row>
    <row r="2012" ht="15.75" hidden="1" customHeight="1">
      <c r="A2012" s="28" t="s">
        <v>3085</v>
      </c>
      <c r="B2012" s="23">
        <v>6060.0</v>
      </c>
      <c r="C2012" s="7">
        <v>6060.0</v>
      </c>
      <c r="D2012" s="25">
        <v>0.0</v>
      </c>
      <c r="E2012" s="33"/>
    </row>
    <row r="2013" ht="15.75" hidden="1" customHeight="1">
      <c r="A2013" s="29" t="s">
        <v>3086</v>
      </c>
      <c r="B2013" s="23">
        <v>121976.0</v>
      </c>
      <c r="C2013" s="7">
        <v>121481.0</v>
      </c>
      <c r="D2013" s="25">
        <v>-495.0</v>
      </c>
      <c r="E2013" s="33"/>
    </row>
    <row r="2014" ht="15.75" hidden="1" customHeight="1">
      <c r="A2014" s="30" t="s">
        <v>3087</v>
      </c>
      <c r="B2014" s="34">
        <v>0.0</v>
      </c>
      <c r="C2014" s="35">
        <v>1.0</v>
      </c>
      <c r="D2014" s="49">
        <v>1.0</v>
      </c>
      <c r="E2014" s="37"/>
    </row>
    <row r="2015" ht="15.75" hidden="1" customHeight="1">
      <c r="A2015" s="7"/>
      <c r="B2015" s="46"/>
      <c r="C2015" s="50"/>
      <c r="D2015" s="47"/>
      <c r="E2015" s="51"/>
    </row>
    <row r="2016" ht="15.75" hidden="1" customHeight="1">
      <c r="A2016" s="7"/>
      <c r="B2016" s="46"/>
      <c r="C2016" s="50"/>
      <c r="D2016" s="47"/>
      <c r="E2016" s="51"/>
    </row>
    <row r="2017" ht="15.75" hidden="1" customHeight="1">
      <c r="A2017" s="3" t="s">
        <v>3892</v>
      </c>
      <c r="B2017" s="4"/>
      <c r="C2017" s="4"/>
      <c r="D2017" s="4"/>
      <c r="E2017" s="5"/>
    </row>
    <row r="2018" ht="15.75" hidden="1" customHeight="1">
      <c r="A2018" s="8"/>
      <c r="B2018" s="9"/>
      <c r="C2018" s="9"/>
      <c r="D2018" s="9"/>
      <c r="E2018" s="10"/>
    </row>
    <row r="2019" ht="15.75" hidden="1" customHeight="1">
      <c r="A2019" s="3" t="s">
        <v>3061</v>
      </c>
      <c r="B2019" s="4"/>
      <c r="C2019" s="4"/>
      <c r="D2019" s="4"/>
      <c r="E2019" s="5"/>
    </row>
    <row r="2020" ht="15.75" hidden="1" customHeight="1">
      <c r="A2020" s="8"/>
      <c r="B2020" s="9"/>
      <c r="C2020" s="9"/>
      <c r="D2020" s="9"/>
      <c r="E2020" s="10"/>
    </row>
    <row r="2021" ht="15.75" hidden="1" customHeight="1">
      <c r="A2021" s="11">
        <v>45964.0</v>
      </c>
      <c r="B2021" s="4"/>
      <c r="C2021" s="12" t="s">
        <v>3062</v>
      </c>
      <c r="D2021" s="13">
        <v>45970.0</v>
      </c>
      <c r="E2021" s="5"/>
    </row>
    <row r="2022" ht="15.75" hidden="1" customHeight="1">
      <c r="A2022" s="8"/>
      <c r="B2022" s="9"/>
      <c r="C2022" s="14"/>
      <c r="D2022" s="9"/>
      <c r="E2022" s="10"/>
    </row>
    <row r="2023" ht="15.75" hidden="1" customHeight="1">
      <c r="A2023" s="44" t="s">
        <v>3898</v>
      </c>
      <c r="B2023" s="5"/>
      <c r="C2023" s="14"/>
      <c r="D2023" s="45" t="s">
        <v>3899</v>
      </c>
      <c r="E2023" s="5"/>
    </row>
    <row r="2024" ht="15.75" hidden="1" customHeight="1">
      <c r="A2024" s="8"/>
      <c r="B2024" s="10"/>
      <c r="C2024" s="14"/>
      <c r="D2024" s="9"/>
      <c r="E2024" s="10"/>
    </row>
    <row r="2025" ht="15.75" hidden="1" customHeight="1">
      <c r="A2025" s="17" t="s">
        <v>3063</v>
      </c>
      <c r="B2025" s="4"/>
      <c r="C2025" s="4"/>
      <c r="D2025" s="4"/>
      <c r="E2025" s="5"/>
    </row>
    <row r="2026" ht="15.75" hidden="1" customHeight="1">
      <c r="A2026" s="18" t="s">
        <v>3064</v>
      </c>
      <c r="B2026" s="19" t="s">
        <v>3065</v>
      </c>
      <c r="C2026" s="20" t="s">
        <v>3066</v>
      </c>
      <c r="D2026" s="19" t="s">
        <v>3067</v>
      </c>
      <c r="E2026" s="21" t="s">
        <v>13</v>
      </c>
    </row>
    <row r="2027" ht="15.75" hidden="1" customHeight="1">
      <c r="A2027" s="22" t="s">
        <v>3068</v>
      </c>
      <c r="B2027" s="23">
        <v>37585.0</v>
      </c>
      <c r="C2027" s="24">
        <v>37585.0</v>
      </c>
      <c r="D2027" s="25">
        <v>0.0</v>
      </c>
      <c r="E2027" s="26"/>
    </row>
    <row r="2028" ht="15.75" hidden="1" customHeight="1">
      <c r="A2028" s="22" t="s">
        <v>3069</v>
      </c>
      <c r="B2028" s="23">
        <v>24613.0</v>
      </c>
      <c r="C2028" s="24">
        <v>24613.0</v>
      </c>
      <c r="D2028" s="25">
        <v>0.0</v>
      </c>
      <c r="E2028" s="26"/>
    </row>
    <row r="2029" ht="15.75" hidden="1" customHeight="1">
      <c r="A2029" s="22" t="s">
        <v>3070</v>
      </c>
      <c r="B2029" s="23">
        <v>0.0</v>
      </c>
      <c r="C2029" s="24"/>
      <c r="D2029" s="25">
        <v>0.0</v>
      </c>
      <c r="E2029" s="33"/>
    </row>
    <row r="2030" ht="15.75" hidden="1" customHeight="1">
      <c r="A2030" s="22" t="s">
        <v>3072</v>
      </c>
      <c r="B2030" s="23">
        <v>2000.0</v>
      </c>
      <c r="C2030" s="24">
        <v>2000.0</v>
      </c>
      <c r="D2030" s="25">
        <v>0.0</v>
      </c>
      <c r="E2030" s="33"/>
    </row>
    <row r="2031" ht="15.75" hidden="1" customHeight="1">
      <c r="A2031" s="27" t="s">
        <v>3074</v>
      </c>
      <c r="B2031" s="23">
        <v>0.0</v>
      </c>
      <c r="C2031" s="24"/>
      <c r="D2031" s="25">
        <v>0.0</v>
      </c>
      <c r="E2031" s="26"/>
    </row>
    <row r="2032" ht="15.75" hidden="1" customHeight="1">
      <c r="A2032" s="27" t="s">
        <v>3075</v>
      </c>
      <c r="B2032" s="23">
        <v>136.0</v>
      </c>
      <c r="C2032" s="24"/>
      <c r="D2032" s="25">
        <v>-136.0</v>
      </c>
      <c r="E2032" s="33" t="s">
        <v>7362</v>
      </c>
    </row>
    <row r="2033" ht="15.75" hidden="1" customHeight="1">
      <c r="A2033" s="27" t="s">
        <v>3077</v>
      </c>
      <c r="B2033" s="23">
        <v>40.0</v>
      </c>
      <c r="C2033" s="24"/>
      <c r="D2033" s="25">
        <v>-40.0</v>
      </c>
      <c r="E2033" s="26"/>
    </row>
    <row r="2034" ht="15.75" hidden="1" customHeight="1">
      <c r="A2034" s="27" t="s">
        <v>3078</v>
      </c>
      <c r="B2034" s="23">
        <v>960.0</v>
      </c>
      <c r="C2034" s="24">
        <v>1000.0</v>
      </c>
      <c r="D2034" s="25">
        <v>40.0</v>
      </c>
      <c r="E2034" s="33"/>
    </row>
    <row r="2035" ht="15.75" hidden="1" customHeight="1">
      <c r="A2035" s="28" t="s">
        <v>3079</v>
      </c>
      <c r="B2035" s="23">
        <v>114051.0</v>
      </c>
      <c r="C2035" s="23">
        <v>114051.0</v>
      </c>
      <c r="D2035" s="25">
        <v>0.0</v>
      </c>
      <c r="E2035" s="33"/>
    </row>
    <row r="2036" ht="15.75" hidden="1" customHeight="1">
      <c r="A2036" s="28" t="s">
        <v>3080</v>
      </c>
      <c r="B2036" s="23">
        <v>56271.0</v>
      </c>
      <c r="C2036" s="7">
        <v>56271.0</v>
      </c>
      <c r="D2036" s="25">
        <v>0.0</v>
      </c>
      <c r="E2036" s="33"/>
    </row>
    <row r="2037" ht="15.75" hidden="1" customHeight="1">
      <c r="A2037" s="28" t="s">
        <v>3081</v>
      </c>
      <c r="B2037" s="23">
        <v>65628.0</v>
      </c>
      <c r="C2037" s="7">
        <v>65628.0</v>
      </c>
      <c r="D2037" s="25">
        <v>0.0</v>
      </c>
      <c r="E2037" s="33"/>
    </row>
    <row r="2038" ht="15.75" hidden="1" customHeight="1">
      <c r="A2038" s="28" t="s">
        <v>3082</v>
      </c>
      <c r="B2038" s="23">
        <v>55803.0</v>
      </c>
      <c r="C2038" s="7">
        <v>55803.0</v>
      </c>
      <c r="D2038" s="25">
        <v>0.0</v>
      </c>
      <c r="E2038" s="33"/>
    </row>
    <row r="2039" ht="15.75" hidden="1" customHeight="1">
      <c r="A2039" s="28" t="s">
        <v>3084</v>
      </c>
      <c r="B2039" s="23">
        <v>2861.0</v>
      </c>
      <c r="C2039" s="7">
        <v>2861.0</v>
      </c>
      <c r="D2039" s="25">
        <v>0.0</v>
      </c>
      <c r="E2039" s="33"/>
    </row>
    <row r="2040" ht="15.75" hidden="1" customHeight="1">
      <c r="A2040" s="28" t="s">
        <v>3085</v>
      </c>
      <c r="B2040" s="23">
        <v>12873.0</v>
      </c>
      <c r="C2040" s="7">
        <v>12873.0</v>
      </c>
      <c r="D2040" s="25">
        <v>0.0</v>
      </c>
      <c r="E2040" s="33"/>
    </row>
    <row r="2041" ht="15.75" hidden="1" customHeight="1">
      <c r="A2041" s="29" t="s">
        <v>3086</v>
      </c>
      <c r="B2041" s="23">
        <v>359947.0</v>
      </c>
      <c r="C2041" s="7">
        <v>359947.0</v>
      </c>
      <c r="D2041" s="25">
        <v>0.0</v>
      </c>
      <c r="E2041" s="33"/>
    </row>
    <row r="2042" ht="15.75" hidden="1" customHeight="1">
      <c r="A2042" s="30" t="s">
        <v>3087</v>
      </c>
      <c r="B2042" s="34">
        <v>1.0</v>
      </c>
      <c r="C2042" s="35">
        <v>-135.0</v>
      </c>
      <c r="D2042" s="49">
        <v>-136.0</v>
      </c>
      <c r="E2042" s="37"/>
    </row>
    <row r="2043" ht="15.75" hidden="1" customHeight="1">
      <c r="A2043" s="7"/>
      <c r="B2043" s="46"/>
      <c r="C2043" s="50"/>
      <c r="D2043" s="47"/>
      <c r="E2043" s="51"/>
    </row>
    <row r="2044" ht="15.75" hidden="1" customHeight="1">
      <c r="A2044" s="7"/>
      <c r="B2044" s="46"/>
      <c r="C2044" s="50"/>
      <c r="D2044" s="47"/>
      <c r="E2044" s="51"/>
    </row>
    <row r="2045" ht="15.75" hidden="1" customHeight="1">
      <c r="A2045" s="3" t="s">
        <v>3892</v>
      </c>
      <c r="B2045" s="4"/>
      <c r="C2045" s="4"/>
      <c r="D2045" s="4"/>
      <c r="E2045" s="5"/>
    </row>
    <row r="2046" ht="15.75" hidden="1" customHeight="1">
      <c r="A2046" s="8"/>
      <c r="B2046" s="9"/>
      <c r="C2046" s="9"/>
      <c r="D2046" s="9"/>
      <c r="E2046" s="10"/>
    </row>
    <row r="2047" ht="15.75" hidden="1" customHeight="1">
      <c r="A2047" s="3" t="s">
        <v>3061</v>
      </c>
      <c r="B2047" s="4"/>
      <c r="C2047" s="4"/>
      <c r="D2047" s="4"/>
      <c r="E2047" s="5"/>
    </row>
    <row r="2048" ht="15.75" hidden="1" customHeight="1">
      <c r="A2048" s="8"/>
      <c r="B2048" s="9"/>
      <c r="C2048" s="9"/>
      <c r="D2048" s="9"/>
      <c r="E2048" s="10"/>
    </row>
    <row r="2049" ht="15.75" hidden="1" customHeight="1">
      <c r="A2049" s="11">
        <v>45964.0</v>
      </c>
      <c r="B2049" s="4"/>
      <c r="C2049" s="12" t="s">
        <v>3062</v>
      </c>
      <c r="D2049" s="13">
        <v>45970.0</v>
      </c>
      <c r="E2049" s="5"/>
    </row>
    <row r="2050" ht="15.75" hidden="1" customHeight="1">
      <c r="A2050" s="8"/>
      <c r="B2050" s="9"/>
      <c r="C2050" s="14"/>
      <c r="D2050" s="9"/>
      <c r="E2050" s="10"/>
    </row>
    <row r="2051" ht="15.75" hidden="1" customHeight="1">
      <c r="A2051" s="44" t="s">
        <v>3898</v>
      </c>
      <c r="B2051" s="5"/>
      <c r="C2051" s="14"/>
      <c r="D2051" s="45" t="s">
        <v>3899</v>
      </c>
      <c r="E2051" s="5"/>
    </row>
    <row r="2052" ht="15.75" hidden="1" customHeight="1">
      <c r="A2052" s="8"/>
      <c r="B2052" s="10"/>
      <c r="C2052" s="14"/>
      <c r="D2052" s="9"/>
      <c r="E2052" s="10"/>
    </row>
    <row r="2053" ht="15.75" hidden="1" customHeight="1">
      <c r="A2053" s="17" t="s">
        <v>3063</v>
      </c>
      <c r="B2053" s="4"/>
      <c r="C2053" s="4"/>
      <c r="D2053" s="4"/>
      <c r="E2053" s="5"/>
    </row>
    <row r="2054" ht="15.75" hidden="1" customHeight="1">
      <c r="A2054" s="18" t="s">
        <v>3064</v>
      </c>
      <c r="B2054" s="19" t="s">
        <v>3065</v>
      </c>
      <c r="C2054" s="20" t="s">
        <v>3066</v>
      </c>
      <c r="D2054" s="19" t="s">
        <v>3067</v>
      </c>
      <c r="E2054" s="21" t="s">
        <v>13</v>
      </c>
    </row>
    <row r="2055" ht="15.75" hidden="1" customHeight="1">
      <c r="A2055" s="22" t="s">
        <v>3068</v>
      </c>
      <c r="B2055" s="23">
        <v>37585.0</v>
      </c>
      <c r="C2055" s="24">
        <v>37585.0</v>
      </c>
      <c r="D2055" s="25">
        <v>0.0</v>
      </c>
      <c r="E2055" s="26"/>
    </row>
    <row r="2056" ht="15.75" hidden="1" customHeight="1">
      <c r="A2056" s="22" t="s">
        <v>3069</v>
      </c>
      <c r="B2056" s="23">
        <v>24613.0</v>
      </c>
      <c r="C2056" s="24">
        <v>24613.0</v>
      </c>
      <c r="D2056" s="25">
        <v>0.0</v>
      </c>
      <c r="E2056" s="26"/>
    </row>
    <row r="2057" ht="15.75" hidden="1" customHeight="1">
      <c r="A2057" s="22" t="s">
        <v>3070</v>
      </c>
      <c r="B2057" s="23">
        <v>0.0</v>
      </c>
      <c r="C2057" s="24"/>
      <c r="D2057" s="25">
        <v>0.0</v>
      </c>
      <c r="E2057" s="33"/>
    </row>
    <row r="2058" ht="15.75" hidden="1" customHeight="1">
      <c r="A2058" s="22" t="s">
        <v>3072</v>
      </c>
      <c r="B2058" s="23">
        <v>2000.0</v>
      </c>
      <c r="C2058" s="24">
        <v>2000.0</v>
      </c>
      <c r="D2058" s="25">
        <v>0.0</v>
      </c>
      <c r="E2058" s="33"/>
    </row>
    <row r="2059" ht="15.75" hidden="1" customHeight="1">
      <c r="A2059" s="27" t="s">
        <v>3074</v>
      </c>
      <c r="B2059" s="23">
        <v>0.0</v>
      </c>
      <c r="C2059" s="24"/>
      <c r="D2059" s="25">
        <v>0.0</v>
      </c>
      <c r="E2059" s="26"/>
    </row>
    <row r="2060" ht="15.75" hidden="1" customHeight="1">
      <c r="A2060" s="27" t="s">
        <v>3075</v>
      </c>
      <c r="B2060" s="23">
        <v>136.0</v>
      </c>
      <c r="C2060" s="24">
        <v>136.0</v>
      </c>
      <c r="D2060" s="25">
        <v>0.0</v>
      </c>
      <c r="E2060" s="33"/>
    </row>
    <row r="2061" ht="15.75" hidden="1" customHeight="1">
      <c r="A2061" s="27" t="s">
        <v>3077</v>
      </c>
      <c r="B2061" s="23">
        <v>40.0</v>
      </c>
      <c r="C2061" s="24"/>
      <c r="D2061" s="25">
        <v>-40.0</v>
      </c>
      <c r="E2061" s="26"/>
    </row>
    <row r="2062" ht="15.75" hidden="1" customHeight="1">
      <c r="A2062" s="27" t="s">
        <v>3078</v>
      </c>
      <c r="B2062" s="23">
        <v>960.0</v>
      </c>
      <c r="C2062" s="24">
        <v>1000.0</v>
      </c>
      <c r="D2062" s="25">
        <v>40.0</v>
      </c>
      <c r="E2062" s="33"/>
    </row>
    <row r="2063" ht="15.75" hidden="1" customHeight="1">
      <c r="A2063" s="28" t="s">
        <v>3079</v>
      </c>
      <c r="B2063" s="23">
        <v>114051.0</v>
      </c>
      <c r="C2063" s="23">
        <v>114051.0</v>
      </c>
      <c r="D2063" s="25">
        <v>0.0</v>
      </c>
      <c r="E2063" s="33"/>
    </row>
    <row r="2064" ht="15.75" hidden="1" customHeight="1">
      <c r="A2064" s="28" t="s">
        <v>3080</v>
      </c>
      <c r="B2064" s="23">
        <v>56271.0</v>
      </c>
      <c r="C2064" s="7">
        <v>56271.0</v>
      </c>
      <c r="D2064" s="25">
        <v>0.0</v>
      </c>
      <c r="E2064" s="33"/>
    </row>
    <row r="2065" ht="15.75" hidden="1" customHeight="1">
      <c r="A2065" s="28" t="s">
        <v>3081</v>
      </c>
      <c r="B2065" s="23">
        <v>65628.0</v>
      </c>
      <c r="C2065" s="7">
        <v>65628.0</v>
      </c>
      <c r="D2065" s="25">
        <v>0.0</v>
      </c>
      <c r="E2065" s="33"/>
    </row>
    <row r="2066" ht="15.75" hidden="1" customHeight="1">
      <c r="A2066" s="28" t="s">
        <v>3082</v>
      </c>
      <c r="B2066" s="23">
        <v>55803.0</v>
      </c>
      <c r="C2066" s="7">
        <v>55803.0</v>
      </c>
      <c r="D2066" s="25">
        <v>0.0</v>
      </c>
      <c r="E2066" s="33"/>
    </row>
    <row r="2067" ht="15.75" hidden="1" customHeight="1">
      <c r="A2067" s="28" t="s">
        <v>3084</v>
      </c>
      <c r="B2067" s="23">
        <v>2861.0</v>
      </c>
      <c r="C2067" s="7">
        <v>2861.0</v>
      </c>
      <c r="D2067" s="25">
        <v>0.0</v>
      </c>
      <c r="E2067" s="33"/>
    </row>
    <row r="2068" ht="15.75" hidden="1" customHeight="1">
      <c r="A2068" s="28" t="s">
        <v>3085</v>
      </c>
      <c r="B2068" s="23">
        <v>12873.0</v>
      </c>
      <c r="C2068" s="7">
        <v>12873.0</v>
      </c>
      <c r="D2068" s="25">
        <v>0.0</v>
      </c>
      <c r="E2068" s="33"/>
    </row>
    <row r="2069" ht="15.75" hidden="1" customHeight="1">
      <c r="A2069" s="29" t="s">
        <v>3086</v>
      </c>
      <c r="B2069" s="23">
        <v>359947.0</v>
      </c>
      <c r="C2069" s="7">
        <v>359947.0</v>
      </c>
      <c r="D2069" s="25">
        <v>0.0</v>
      </c>
      <c r="E2069" s="33"/>
    </row>
    <row r="2070" ht="15.75" hidden="1" customHeight="1">
      <c r="A2070" s="30" t="s">
        <v>3087</v>
      </c>
      <c r="B2070" s="34">
        <v>1.0</v>
      </c>
      <c r="C2070" s="35">
        <v>1.0</v>
      </c>
      <c r="D2070" s="49">
        <v>0.0</v>
      </c>
      <c r="E2070" s="37"/>
    </row>
    <row r="2071" ht="15.75" hidden="1" customHeight="1">
      <c r="A2071" s="7"/>
      <c r="B2071" s="46"/>
      <c r="C2071" s="50"/>
      <c r="D2071" s="47"/>
      <c r="E2071" s="51"/>
    </row>
    <row r="2072" ht="15.75" hidden="1" customHeight="1">
      <c r="A2072" s="7"/>
      <c r="B2072" s="46"/>
      <c r="C2072" s="50"/>
      <c r="D2072" s="47"/>
      <c r="E2072" s="51"/>
    </row>
    <row r="2073" ht="15.75" hidden="1" customHeight="1">
      <c r="A2073" s="3" t="s">
        <v>3892</v>
      </c>
      <c r="B2073" s="4"/>
      <c r="C2073" s="4"/>
      <c r="D2073" s="4"/>
      <c r="E2073" s="5"/>
    </row>
    <row r="2074" ht="15.75" hidden="1" customHeight="1">
      <c r="A2074" s="8"/>
      <c r="B2074" s="9"/>
      <c r="C2074" s="9"/>
      <c r="D2074" s="9"/>
      <c r="E2074" s="10"/>
    </row>
    <row r="2075" ht="15.75" hidden="1" customHeight="1">
      <c r="A2075" s="3" t="s">
        <v>3061</v>
      </c>
      <c r="B2075" s="4"/>
      <c r="C2075" s="4"/>
      <c r="D2075" s="4"/>
      <c r="E2075" s="5"/>
    </row>
    <row r="2076" ht="15.75" hidden="1" customHeight="1">
      <c r="A2076" s="8"/>
      <c r="B2076" s="9"/>
      <c r="C2076" s="9"/>
      <c r="D2076" s="9"/>
      <c r="E2076" s="10"/>
    </row>
    <row r="2077" ht="15.75" hidden="1" customHeight="1">
      <c r="A2077" s="11">
        <v>45971.0</v>
      </c>
      <c r="B2077" s="4"/>
      <c r="C2077" s="12" t="s">
        <v>3062</v>
      </c>
      <c r="D2077" s="13">
        <v>45977.0</v>
      </c>
      <c r="E2077" s="5"/>
    </row>
    <row r="2078" ht="15.75" hidden="1" customHeight="1">
      <c r="A2078" s="8"/>
      <c r="B2078" s="9"/>
      <c r="C2078" s="14"/>
      <c r="D2078" s="9"/>
      <c r="E2078" s="10"/>
    </row>
    <row r="2079" ht="15.75" hidden="1" customHeight="1">
      <c r="A2079" s="44" t="s">
        <v>3898</v>
      </c>
      <c r="B2079" s="5"/>
      <c r="C2079" s="14"/>
      <c r="D2079" s="45" t="s">
        <v>3899</v>
      </c>
      <c r="E2079" s="5"/>
    </row>
    <row r="2080" ht="15.75" hidden="1" customHeight="1">
      <c r="A2080" s="8"/>
      <c r="B2080" s="10"/>
      <c r="C2080" s="14"/>
      <c r="D2080" s="9"/>
      <c r="E2080" s="10"/>
    </row>
    <row r="2081" ht="15.75" hidden="1" customHeight="1">
      <c r="A2081" s="17" t="s">
        <v>3063</v>
      </c>
      <c r="B2081" s="4"/>
      <c r="C2081" s="4"/>
      <c r="D2081" s="4"/>
      <c r="E2081" s="5"/>
    </row>
    <row r="2082" ht="15.75" hidden="1" customHeight="1">
      <c r="A2082" s="18" t="s">
        <v>3064</v>
      </c>
      <c r="B2082" s="19" t="s">
        <v>3065</v>
      </c>
      <c r="C2082" s="20" t="s">
        <v>3066</v>
      </c>
      <c r="D2082" s="19" t="s">
        <v>3067</v>
      </c>
      <c r="E2082" s="21" t="s">
        <v>13</v>
      </c>
    </row>
    <row r="2083" ht="15.75" hidden="1" customHeight="1">
      <c r="A2083" s="22" t="s">
        <v>3068</v>
      </c>
      <c r="B2083" s="23">
        <v>26565.0</v>
      </c>
      <c r="C2083" s="24">
        <v>26565.0</v>
      </c>
      <c r="D2083" s="25">
        <v>0.0</v>
      </c>
      <c r="E2083" s="26"/>
    </row>
    <row r="2084" ht="15.75" hidden="1" customHeight="1">
      <c r="A2084" s="22" t="s">
        <v>3069</v>
      </c>
      <c r="B2084" s="23">
        <v>24822.0</v>
      </c>
      <c r="C2084" s="24">
        <v>24823.0</v>
      </c>
      <c r="D2084" s="25">
        <v>1.0</v>
      </c>
      <c r="E2084" s="26"/>
    </row>
    <row r="2085" ht="15.75" hidden="1" customHeight="1">
      <c r="A2085" s="22" t="s">
        <v>3070</v>
      </c>
      <c r="B2085" s="23">
        <v>210.0</v>
      </c>
      <c r="C2085" s="24">
        <v>210.0</v>
      </c>
      <c r="D2085" s="25">
        <v>0.0</v>
      </c>
      <c r="E2085" s="33"/>
    </row>
    <row r="2086" ht="15.75" hidden="1" customHeight="1">
      <c r="A2086" s="22" t="s">
        <v>3072</v>
      </c>
      <c r="B2086" s="23">
        <v>500.0</v>
      </c>
      <c r="C2086" s="24">
        <v>500.0</v>
      </c>
      <c r="D2086" s="25">
        <v>0.0</v>
      </c>
      <c r="E2086" s="33"/>
    </row>
    <row r="2087" ht="15.75" hidden="1" customHeight="1">
      <c r="A2087" s="27" t="s">
        <v>3074</v>
      </c>
      <c r="B2087" s="23">
        <v>0.0</v>
      </c>
      <c r="C2087" s="24"/>
      <c r="D2087" s="25">
        <v>0.0</v>
      </c>
      <c r="E2087" s="26"/>
    </row>
    <row r="2088" ht="15.75" hidden="1" customHeight="1">
      <c r="A2088" s="27" t="s">
        <v>3075</v>
      </c>
      <c r="B2088" s="23">
        <v>0.0</v>
      </c>
      <c r="C2088" s="24"/>
      <c r="D2088" s="25">
        <v>0.0</v>
      </c>
      <c r="E2088" s="33"/>
    </row>
    <row r="2089" ht="15.75" hidden="1" customHeight="1">
      <c r="A2089" s="27" t="s">
        <v>3077</v>
      </c>
      <c r="B2089" s="23">
        <v>119.0</v>
      </c>
      <c r="C2089" s="24">
        <v>119.0</v>
      </c>
      <c r="D2089" s="25">
        <v>0.0</v>
      </c>
      <c r="E2089" s="26"/>
    </row>
    <row r="2090" ht="15.75" hidden="1" customHeight="1">
      <c r="A2090" s="27" t="s">
        <v>3078</v>
      </c>
      <c r="B2090" s="23">
        <v>880.0</v>
      </c>
      <c r="C2090" s="24">
        <v>880.0</v>
      </c>
      <c r="D2090" s="25">
        <v>0.0</v>
      </c>
      <c r="E2090" s="33"/>
    </row>
    <row r="2091" ht="15.75" hidden="1" customHeight="1">
      <c r="A2091" s="28" t="s">
        <v>3079</v>
      </c>
      <c r="B2091" s="23">
        <v>106553.0</v>
      </c>
      <c r="C2091" s="23">
        <v>106553.0</v>
      </c>
      <c r="D2091" s="25">
        <v>0.0</v>
      </c>
      <c r="E2091" s="33"/>
    </row>
    <row r="2092" ht="15.75" hidden="1" customHeight="1">
      <c r="A2092" s="28" t="s">
        <v>3080</v>
      </c>
      <c r="B2092" s="23">
        <v>65013.0</v>
      </c>
      <c r="C2092" s="7">
        <v>65013.0</v>
      </c>
      <c r="D2092" s="25">
        <v>0.0</v>
      </c>
      <c r="E2092" s="33"/>
    </row>
    <row r="2093" ht="15.75" hidden="1" customHeight="1">
      <c r="A2093" s="28" t="s">
        <v>3081</v>
      </c>
      <c r="B2093" s="23">
        <v>56968.0</v>
      </c>
      <c r="C2093" s="7">
        <v>56968.0</v>
      </c>
      <c r="D2093" s="25">
        <v>0.0</v>
      </c>
      <c r="E2093" s="33"/>
    </row>
    <row r="2094" ht="15.75" hidden="1" customHeight="1">
      <c r="A2094" s="28" t="s">
        <v>3082</v>
      </c>
      <c r="B2094" s="23">
        <v>61011.0</v>
      </c>
      <c r="C2094" s="7">
        <v>61011.0</v>
      </c>
      <c r="D2094" s="25">
        <v>0.0</v>
      </c>
      <c r="E2094" s="33"/>
    </row>
    <row r="2095" ht="15.75" hidden="1" customHeight="1">
      <c r="A2095" s="28" t="s">
        <v>3084</v>
      </c>
      <c r="B2095" s="23">
        <v>6430.0</v>
      </c>
      <c r="C2095" s="7">
        <v>6430.0</v>
      </c>
      <c r="D2095" s="25">
        <v>0.0</v>
      </c>
      <c r="E2095" s="33"/>
    </row>
    <row r="2096" ht="15.75" hidden="1" customHeight="1">
      <c r="A2096" s="28" t="s">
        <v>3085</v>
      </c>
      <c r="B2096" s="23">
        <v>7840.0</v>
      </c>
      <c r="C2096" s="7">
        <v>7840.0</v>
      </c>
      <c r="D2096" s="25">
        <v>0.0</v>
      </c>
      <c r="E2096" s="33"/>
    </row>
    <row r="2097" ht="15.75" hidden="1" customHeight="1">
      <c r="A2097" s="29" t="s">
        <v>3086</v>
      </c>
      <c r="B2097" s="23">
        <v>349070.5</v>
      </c>
      <c r="C2097" s="7">
        <v>349070.5</v>
      </c>
      <c r="D2097" s="25">
        <v>0.0</v>
      </c>
      <c r="E2097" s="33"/>
    </row>
    <row r="2098" ht="15.75" hidden="1" customHeight="1">
      <c r="A2098" s="30" t="s">
        <v>3087</v>
      </c>
      <c r="B2098" s="34">
        <v>0.5</v>
      </c>
      <c r="C2098" s="35">
        <v>1.5</v>
      </c>
      <c r="D2098" s="49">
        <v>1.0</v>
      </c>
      <c r="E2098" s="37"/>
    </row>
    <row r="2099" ht="15.75" hidden="1" customHeight="1">
      <c r="A2099" s="7"/>
      <c r="B2099" s="46"/>
      <c r="C2099" s="50"/>
      <c r="D2099" s="47"/>
      <c r="E2099" s="51"/>
    </row>
    <row r="2100" ht="15.75" hidden="1" customHeight="1">
      <c r="A2100" s="7"/>
      <c r="B2100" s="46"/>
      <c r="C2100" s="50"/>
      <c r="D2100" s="47"/>
      <c r="E2100" s="51"/>
    </row>
    <row r="2101" ht="15.75" hidden="1" customHeight="1">
      <c r="A2101" s="3" t="s">
        <v>3892</v>
      </c>
      <c r="B2101" s="4"/>
      <c r="C2101" s="4"/>
      <c r="D2101" s="4"/>
      <c r="E2101" s="5"/>
    </row>
    <row r="2102" ht="15.75" hidden="1" customHeight="1">
      <c r="A2102" s="8"/>
      <c r="B2102" s="9"/>
      <c r="C2102" s="9"/>
      <c r="D2102" s="9"/>
      <c r="E2102" s="10"/>
    </row>
    <row r="2103" ht="15.75" hidden="1" customHeight="1">
      <c r="A2103" s="3" t="s">
        <v>3061</v>
      </c>
      <c r="B2103" s="4"/>
      <c r="C2103" s="4"/>
      <c r="D2103" s="4"/>
      <c r="E2103" s="5"/>
    </row>
    <row r="2104" ht="15.75" hidden="1" customHeight="1">
      <c r="A2104" s="8"/>
      <c r="B2104" s="9"/>
      <c r="C2104" s="9"/>
      <c r="D2104" s="9"/>
      <c r="E2104" s="10"/>
    </row>
    <row r="2105" ht="15.75" hidden="1" customHeight="1">
      <c r="A2105" s="11">
        <v>45978.0</v>
      </c>
      <c r="B2105" s="4"/>
      <c r="C2105" s="12" t="s">
        <v>3062</v>
      </c>
      <c r="D2105" s="13">
        <v>45984.0</v>
      </c>
      <c r="E2105" s="5"/>
    </row>
    <row r="2106" ht="15.75" hidden="1" customHeight="1">
      <c r="A2106" s="8"/>
      <c r="B2106" s="9"/>
      <c r="C2106" s="14"/>
      <c r="D2106" s="9"/>
      <c r="E2106" s="10"/>
    </row>
    <row r="2107" ht="15.75" hidden="1" customHeight="1">
      <c r="A2107" s="44" t="s">
        <v>3898</v>
      </c>
      <c r="B2107" s="5"/>
      <c r="C2107" s="14"/>
      <c r="D2107" s="45" t="s">
        <v>3899</v>
      </c>
      <c r="E2107" s="5"/>
    </row>
    <row r="2108" ht="15.75" hidden="1" customHeight="1">
      <c r="A2108" s="8"/>
      <c r="B2108" s="10"/>
      <c r="C2108" s="14"/>
      <c r="D2108" s="9"/>
      <c r="E2108" s="10"/>
    </row>
    <row r="2109" ht="15.75" hidden="1" customHeight="1">
      <c r="A2109" s="17" t="s">
        <v>3063</v>
      </c>
      <c r="B2109" s="4"/>
      <c r="C2109" s="4"/>
      <c r="D2109" s="4"/>
      <c r="E2109" s="5"/>
    </row>
    <row r="2110" ht="15.75" hidden="1" customHeight="1">
      <c r="A2110" s="18" t="s">
        <v>3064</v>
      </c>
      <c r="B2110" s="19" t="s">
        <v>3065</v>
      </c>
      <c r="C2110" s="20" t="s">
        <v>3066</v>
      </c>
      <c r="D2110" s="19" t="s">
        <v>3067</v>
      </c>
      <c r="E2110" s="21" t="s">
        <v>13</v>
      </c>
    </row>
    <row r="2111" ht="15.75" hidden="1" customHeight="1">
      <c r="A2111" s="22" t="s">
        <v>3068</v>
      </c>
      <c r="B2111" s="23">
        <v>31023.0</v>
      </c>
      <c r="C2111" s="24">
        <v>31023.0</v>
      </c>
      <c r="D2111" s="25">
        <v>0.0</v>
      </c>
      <c r="E2111" s="26"/>
    </row>
    <row r="2112" ht="15.75" hidden="1" customHeight="1">
      <c r="A2112" s="22" t="s">
        <v>3069</v>
      </c>
      <c r="B2112" s="23">
        <v>23205.0</v>
      </c>
      <c r="C2112" s="24">
        <v>23205.0</v>
      </c>
      <c r="D2112" s="25">
        <v>0.0</v>
      </c>
      <c r="E2112" s="26"/>
    </row>
    <row r="2113" ht="15.75" hidden="1" customHeight="1">
      <c r="A2113" s="22" t="s">
        <v>3070</v>
      </c>
      <c r="B2113" s="23">
        <v>0.0</v>
      </c>
      <c r="C2113" s="24"/>
      <c r="D2113" s="25">
        <v>0.0</v>
      </c>
      <c r="E2113" s="33"/>
    </row>
    <row r="2114" ht="15.75" hidden="1" customHeight="1">
      <c r="A2114" s="22" t="s">
        <v>3072</v>
      </c>
      <c r="B2114" s="23">
        <v>1500.0</v>
      </c>
      <c r="C2114" s="24">
        <v>1500.0</v>
      </c>
      <c r="D2114" s="25">
        <v>0.0</v>
      </c>
      <c r="E2114" s="33"/>
    </row>
    <row r="2115" ht="15.75" hidden="1" customHeight="1">
      <c r="A2115" s="27" t="s">
        <v>3074</v>
      </c>
      <c r="B2115" s="23">
        <v>0.0</v>
      </c>
      <c r="C2115" s="24"/>
      <c r="D2115" s="25">
        <v>0.0</v>
      </c>
      <c r="E2115" s="26"/>
    </row>
    <row r="2116" ht="15.75" hidden="1" customHeight="1">
      <c r="A2116" s="27" t="s">
        <v>3075</v>
      </c>
      <c r="B2116" s="23">
        <v>0.0</v>
      </c>
      <c r="C2116" s="24"/>
      <c r="D2116" s="25">
        <v>0.0</v>
      </c>
      <c r="E2116" s="33"/>
    </row>
    <row r="2117" ht="15.75" hidden="1" customHeight="1">
      <c r="A2117" s="27" t="s">
        <v>3077</v>
      </c>
      <c r="B2117" s="23">
        <v>459.0</v>
      </c>
      <c r="C2117" s="24">
        <v>459.0</v>
      </c>
      <c r="D2117" s="25">
        <v>0.0</v>
      </c>
      <c r="E2117" s="26"/>
    </row>
    <row r="2118" ht="15.75" hidden="1" customHeight="1">
      <c r="A2118" s="27" t="s">
        <v>3078</v>
      </c>
      <c r="B2118" s="23">
        <v>1040.0</v>
      </c>
      <c r="C2118" s="24">
        <v>1040.0</v>
      </c>
      <c r="D2118" s="25">
        <v>0.0</v>
      </c>
      <c r="E2118" s="33"/>
    </row>
    <row r="2119" ht="15.75" hidden="1" customHeight="1">
      <c r="A2119" s="28" t="s">
        <v>3079</v>
      </c>
      <c r="B2119" s="23">
        <v>111551.0</v>
      </c>
      <c r="C2119" s="23">
        <v>111551.0</v>
      </c>
      <c r="D2119" s="25">
        <v>0.0</v>
      </c>
      <c r="E2119" s="33"/>
    </row>
    <row r="2120" ht="15.75" hidden="1" customHeight="1">
      <c r="A2120" s="28" t="s">
        <v>3080</v>
      </c>
      <c r="B2120" s="23">
        <v>58685.0</v>
      </c>
      <c r="C2120" s="7">
        <v>58685.0</v>
      </c>
      <c r="D2120" s="25">
        <v>0.0</v>
      </c>
      <c r="E2120" s="33"/>
    </row>
    <row r="2121" ht="15.75" hidden="1" customHeight="1">
      <c r="A2121" s="28" t="s">
        <v>3081</v>
      </c>
      <c r="B2121" s="23">
        <v>82211.0</v>
      </c>
      <c r="C2121" s="7">
        <v>82211.0</v>
      </c>
      <c r="D2121" s="25">
        <v>0.0</v>
      </c>
      <c r="E2121" s="33"/>
    </row>
    <row r="2122" ht="15.75" hidden="1" customHeight="1">
      <c r="A2122" s="28" t="s">
        <v>3082</v>
      </c>
      <c r="B2122" s="23">
        <v>66696.0</v>
      </c>
      <c r="C2122" s="7">
        <v>66696.0</v>
      </c>
      <c r="D2122" s="25">
        <v>0.0</v>
      </c>
      <c r="E2122" s="33"/>
    </row>
    <row r="2123" ht="15.75" hidden="1" customHeight="1">
      <c r="A2123" s="28" t="s">
        <v>3084</v>
      </c>
      <c r="B2123" s="23">
        <v>3886.0</v>
      </c>
      <c r="C2123" s="7">
        <v>3886.0</v>
      </c>
      <c r="D2123" s="25">
        <v>0.0</v>
      </c>
      <c r="E2123" s="33"/>
    </row>
    <row r="2124" ht="15.75" hidden="1" customHeight="1">
      <c r="A2124" s="28" t="s">
        <v>3085</v>
      </c>
      <c r="B2124" s="23">
        <v>7952.0</v>
      </c>
      <c r="C2124" s="7">
        <v>7952.0</v>
      </c>
      <c r="D2124" s="25">
        <v>0.0</v>
      </c>
      <c r="E2124" s="33"/>
    </row>
    <row r="2125" ht="15.75" hidden="1" customHeight="1">
      <c r="A2125" s="29" t="s">
        <v>3086</v>
      </c>
      <c r="B2125" s="23">
        <v>380254.5</v>
      </c>
      <c r="C2125" s="7">
        <v>380254.5</v>
      </c>
      <c r="D2125" s="25">
        <v>0.0</v>
      </c>
      <c r="E2125" s="33"/>
    </row>
    <row r="2126" ht="15.75" hidden="1" customHeight="1">
      <c r="A2126" s="30" t="s">
        <v>3087</v>
      </c>
      <c r="B2126" s="34">
        <v>1.5</v>
      </c>
      <c r="C2126" s="35">
        <v>1.5</v>
      </c>
      <c r="D2126" s="49">
        <v>0.0</v>
      </c>
      <c r="E2126" s="37"/>
    </row>
    <row r="2127" ht="15.75" hidden="1" customHeight="1">
      <c r="A2127" s="7"/>
      <c r="B2127" s="46"/>
      <c r="C2127" s="50"/>
      <c r="D2127" s="47"/>
      <c r="E2127" s="51"/>
    </row>
    <row r="2128" ht="15.75" hidden="1" customHeight="1">
      <c r="A2128" s="7"/>
      <c r="B2128" s="46"/>
      <c r="C2128" s="50"/>
      <c r="D2128" s="47"/>
      <c r="E2128" s="51"/>
    </row>
    <row r="2129" ht="15.75" hidden="1" customHeight="1">
      <c r="A2129" s="3" t="s">
        <v>3892</v>
      </c>
      <c r="B2129" s="4"/>
      <c r="C2129" s="4"/>
      <c r="D2129" s="4"/>
      <c r="E2129" s="5"/>
    </row>
    <row r="2130" ht="15.75" hidden="1" customHeight="1">
      <c r="A2130" s="8"/>
      <c r="B2130" s="9"/>
      <c r="C2130" s="9"/>
      <c r="D2130" s="9"/>
      <c r="E2130" s="10"/>
    </row>
    <row r="2131" ht="15.75" hidden="1" customHeight="1">
      <c r="A2131" s="3" t="s">
        <v>3061</v>
      </c>
      <c r="B2131" s="4"/>
      <c r="C2131" s="4"/>
      <c r="D2131" s="4"/>
      <c r="E2131" s="5"/>
    </row>
    <row r="2132" ht="15.75" hidden="1" customHeight="1">
      <c r="A2132" s="8"/>
      <c r="B2132" s="9"/>
      <c r="C2132" s="9"/>
      <c r="D2132" s="9"/>
      <c r="E2132" s="10"/>
    </row>
    <row r="2133" ht="15.75" hidden="1" customHeight="1">
      <c r="A2133" s="11">
        <v>45985.0</v>
      </c>
      <c r="B2133" s="4"/>
      <c r="C2133" s="12" t="s">
        <v>3062</v>
      </c>
      <c r="D2133" s="13">
        <v>45991.0</v>
      </c>
      <c r="E2133" s="5"/>
    </row>
    <row r="2134" ht="15.75" hidden="1" customHeight="1">
      <c r="A2134" s="8"/>
      <c r="B2134" s="9"/>
      <c r="C2134" s="14"/>
      <c r="D2134" s="9"/>
      <c r="E2134" s="10"/>
    </row>
    <row r="2135" ht="15.75" hidden="1" customHeight="1">
      <c r="A2135" s="44" t="s">
        <v>3898</v>
      </c>
      <c r="B2135" s="5"/>
      <c r="C2135" s="14"/>
      <c r="D2135" s="45" t="s">
        <v>3899</v>
      </c>
      <c r="E2135" s="5"/>
    </row>
    <row r="2136" ht="15.75" hidden="1" customHeight="1">
      <c r="A2136" s="8"/>
      <c r="B2136" s="10"/>
      <c r="C2136" s="14"/>
      <c r="D2136" s="9"/>
      <c r="E2136" s="10"/>
    </row>
    <row r="2137" ht="15.75" hidden="1" customHeight="1">
      <c r="A2137" s="17" t="s">
        <v>3063</v>
      </c>
      <c r="B2137" s="4"/>
      <c r="C2137" s="4"/>
      <c r="D2137" s="4"/>
      <c r="E2137" s="5"/>
    </row>
    <row r="2138" ht="15.75" hidden="1" customHeight="1">
      <c r="A2138" s="18" t="s">
        <v>3064</v>
      </c>
      <c r="B2138" s="19" t="s">
        <v>3065</v>
      </c>
      <c r="C2138" s="20" t="s">
        <v>3066</v>
      </c>
      <c r="D2138" s="19" t="s">
        <v>3067</v>
      </c>
      <c r="E2138" s="21" t="s">
        <v>13</v>
      </c>
    </row>
    <row r="2139" ht="15.75" hidden="1" customHeight="1">
      <c r="A2139" s="22" t="s">
        <v>3068</v>
      </c>
      <c r="B2139" s="23">
        <v>33277.0</v>
      </c>
      <c r="C2139" s="24">
        <v>33280.0</v>
      </c>
      <c r="D2139" s="25">
        <v>3.0</v>
      </c>
      <c r="E2139" s="26"/>
    </row>
    <row r="2140" ht="15.75" hidden="1" customHeight="1">
      <c r="A2140" s="22" t="s">
        <v>3069</v>
      </c>
      <c r="B2140" s="23">
        <v>19527.0</v>
      </c>
      <c r="C2140" s="24">
        <v>19527.0</v>
      </c>
      <c r="D2140" s="25">
        <v>0.0</v>
      </c>
      <c r="E2140" s="26"/>
    </row>
    <row r="2141" ht="15.75" hidden="1" customHeight="1">
      <c r="A2141" s="22" t="s">
        <v>3070</v>
      </c>
      <c r="B2141" s="23">
        <v>0.0</v>
      </c>
      <c r="C2141" s="24"/>
      <c r="D2141" s="25">
        <v>0.0</v>
      </c>
      <c r="E2141" s="33"/>
    </row>
    <row r="2142" ht="15.75" hidden="1" customHeight="1">
      <c r="A2142" s="22" t="s">
        <v>3072</v>
      </c>
      <c r="B2142" s="23">
        <v>2829.0</v>
      </c>
      <c r="C2142" s="24">
        <v>2829.0</v>
      </c>
      <c r="D2142" s="25">
        <v>0.0</v>
      </c>
      <c r="E2142" s="33"/>
    </row>
    <row r="2143" ht="15.75" hidden="1" customHeight="1">
      <c r="A2143" s="27" t="s">
        <v>3074</v>
      </c>
      <c r="B2143" s="23">
        <v>0.0</v>
      </c>
      <c r="C2143" s="24"/>
      <c r="D2143" s="25">
        <v>0.0</v>
      </c>
      <c r="E2143" s="26"/>
    </row>
    <row r="2144" ht="15.75" hidden="1" customHeight="1">
      <c r="A2144" s="27" t="s">
        <v>3075</v>
      </c>
      <c r="B2144" s="23">
        <v>0.0</v>
      </c>
      <c r="C2144" s="24"/>
      <c r="D2144" s="25">
        <v>0.0</v>
      </c>
      <c r="E2144" s="33"/>
    </row>
    <row r="2145" ht="15.75" hidden="1" customHeight="1">
      <c r="A2145" s="27" t="s">
        <v>3077</v>
      </c>
      <c r="B2145" s="23">
        <v>401.0</v>
      </c>
      <c r="C2145" s="24">
        <v>401.0</v>
      </c>
      <c r="D2145" s="25">
        <v>0.0</v>
      </c>
      <c r="E2145" s="26" t="s">
        <v>7363</v>
      </c>
    </row>
    <row r="2146" ht="15.75" hidden="1" customHeight="1">
      <c r="A2146" s="27" t="s">
        <v>3078</v>
      </c>
      <c r="B2146" s="23">
        <v>600.0</v>
      </c>
      <c r="C2146" s="24">
        <v>600.0</v>
      </c>
      <c r="D2146" s="25">
        <v>0.0</v>
      </c>
      <c r="E2146" s="33"/>
    </row>
    <row r="2147" ht="15.75" hidden="1" customHeight="1">
      <c r="A2147" s="28" t="s">
        <v>3079</v>
      </c>
      <c r="B2147" s="23">
        <v>118509.0</v>
      </c>
      <c r="C2147" s="23">
        <v>118509.0</v>
      </c>
      <c r="D2147" s="25">
        <v>0.0</v>
      </c>
      <c r="E2147" s="33"/>
    </row>
    <row r="2148" ht="15.75" hidden="1" customHeight="1">
      <c r="A2148" s="28" t="s">
        <v>3080</v>
      </c>
      <c r="B2148" s="23">
        <v>29487.0</v>
      </c>
      <c r="C2148" s="7">
        <v>29487.0</v>
      </c>
      <c r="D2148" s="25">
        <v>0.0</v>
      </c>
      <c r="E2148" s="33"/>
    </row>
    <row r="2149" ht="15.75" hidden="1" customHeight="1">
      <c r="A2149" s="28" t="s">
        <v>3081</v>
      </c>
      <c r="B2149" s="23">
        <v>83272.0</v>
      </c>
      <c r="C2149" s="7">
        <v>83008.0</v>
      </c>
      <c r="D2149" s="25">
        <v>-264.0</v>
      </c>
      <c r="E2149" s="33"/>
    </row>
    <row r="2150" ht="15.75" hidden="1" customHeight="1">
      <c r="A2150" s="28" t="s">
        <v>3082</v>
      </c>
      <c r="B2150" s="23">
        <v>59965.0</v>
      </c>
      <c r="C2150" s="7">
        <v>59965.0</v>
      </c>
      <c r="D2150" s="25">
        <v>0.0</v>
      </c>
      <c r="E2150" s="33"/>
    </row>
    <row r="2151" ht="15.75" hidden="1" customHeight="1">
      <c r="A2151" s="28" t="s">
        <v>3084</v>
      </c>
      <c r="B2151" s="23">
        <v>2638.0</v>
      </c>
      <c r="C2151" s="7">
        <v>2638.0</v>
      </c>
      <c r="D2151" s="25">
        <v>0.0</v>
      </c>
      <c r="E2151" s="33"/>
    </row>
    <row r="2152" ht="15.75" hidden="1" customHeight="1">
      <c r="A2152" s="28" t="s">
        <v>3085</v>
      </c>
      <c r="B2152" s="23">
        <v>13863.0</v>
      </c>
      <c r="C2152" s="7">
        <v>13863.0</v>
      </c>
      <c r="D2152" s="25">
        <v>0.0</v>
      </c>
      <c r="E2152" s="33"/>
    </row>
    <row r="2153" ht="15.75" hidden="1" customHeight="1">
      <c r="A2153" s="29" t="s">
        <v>3086</v>
      </c>
      <c r="B2153" s="23">
        <v>350504.5</v>
      </c>
      <c r="C2153" s="7">
        <v>350240.5</v>
      </c>
      <c r="D2153" s="25">
        <v>-264.0</v>
      </c>
      <c r="E2153" s="33"/>
    </row>
    <row r="2154" ht="15.75" hidden="1" customHeight="1">
      <c r="A2154" s="30" t="s">
        <v>3087</v>
      </c>
      <c r="B2154" s="34">
        <v>0.5</v>
      </c>
      <c r="C2154" s="35">
        <v>3.5</v>
      </c>
      <c r="D2154" s="49">
        <v>3.0</v>
      </c>
      <c r="E2154" s="37"/>
    </row>
    <row r="2155" ht="15.75" hidden="1" customHeight="1">
      <c r="A2155" s="7"/>
      <c r="B2155" s="46"/>
      <c r="C2155" s="50"/>
      <c r="D2155" s="47"/>
      <c r="E2155" s="51"/>
    </row>
    <row r="2156" ht="15.75" hidden="1" customHeight="1">
      <c r="A2156" s="7"/>
      <c r="B2156" s="46"/>
      <c r="C2156" s="50"/>
      <c r="D2156" s="47"/>
      <c r="E2156" s="51"/>
    </row>
    <row r="2157" ht="15.75" hidden="1" customHeight="1">
      <c r="A2157" s="3" t="s">
        <v>3892</v>
      </c>
      <c r="B2157" s="4"/>
      <c r="C2157" s="4"/>
      <c r="D2157" s="4"/>
      <c r="E2157" s="5"/>
    </row>
    <row r="2158" ht="15.75" hidden="1" customHeight="1">
      <c r="A2158" s="8"/>
      <c r="B2158" s="9"/>
      <c r="C2158" s="9"/>
      <c r="D2158" s="9"/>
      <c r="E2158" s="10"/>
    </row>
    <row r="2159" ht="15.75" hidden="1" customHeight="1">
      <c r="A2159" s="3" t="s">
        <v>3061</v>
      </c>
      <c r="B2159" s="4"/>
      <c r="C2159" s="4"/>
      <c r="D2159" s="4"/>
      <c r="E2159" s="5"/>
    </row>
    <row r="2160" ht="15.75" hidden="1" customHeight="1">
      <c r="A2160" s="8"/>
      <c r="B2160" s="9"/>
      <c r="C2160" s="9"/>
      <c r="D2160" s="9"/>
      <c r="E2160" s="10"/>
    </row>
    <row r="2161" ht="15.75" hidden="1" customHeight="1">
      <c r="A2161" s="11">
        <v>45992.0</v>
      </c>
      <c r="B2161" s="4"/>
      <c r="C2161" s="12" t="s">
        <v>3062</v>
      </c>
      <c r="D2161" s="13">
        <v>45998.0</v>
      </c>
      <c r="E2161" s="5"/>
    </row>
    <row r="2162" ht="15.75" hidden="1" customHeight="1">
      <c r="A2162" s="8"/>
      <c r="B2162" s="9"/>
      <c r="C2162" s="14"/>
      <c r="D2162" s="9"/>
      <c r="E2162" s="10"/>
    </row>
    <row r="2163" ht="15.75" hidden="1" customHeight="1">
      <c r="A2163" s="44" t="s">
        <v>3898</v>
      </c>
      <c r="B2163" s="5"/>
      <c r="C2163" s="14"/>
      <c r="D2163" s="45" t="s">
        <v>3899</v>
      </c>
      <c r="E2163" s="5"/>
    </row>
    <row r="2164" ht="15.75" hidden="1" customHeight="1">
      <c r="A2164" s="8"/>
      <c r="B2164" s="10"/>
      <c r="C2164" s="14"/>
      <c r="D2164" s="9"/>
      <c r="E2164" s="10"/>
    </row>
    <row r="2165" ht="15.75" hidden="1" customHeight="1">
      <c r="A2165" s="17" t="s">
        <v>3063</v>
      </c>
      <c r="B2165" s="4"/>
      <c r="C2165" s="4"/>
      <c r="D2165" s="4"/>
      <c r="E2165" s="5"/>
    </row>
    <row r="2166" ht="15.75" hidden="1" customHeight="1">
      <c r="A2166" s="18" t="s">
        <v>3064</v>
      </c>
      <c r="B2166" s="19" t="s">
        <v>3065</v>
      </c>
      <c r="C2166" s="20" t="s">
        <v>3066</v>
      </c>
      <c r="D2166" s="19" t="s">
        <v>3067</v>
      </c>
      <c r="E2166" s="21" t="s">
        <v>13</v>
      </c>
    </row>
    <row r="2167" ht="15.75" hidden="1" customHeight="1">
      <c r="A2167" s="22" t="s">
        <v>3068</v>
      </c>
      <c r="B2167" s="23">
        <v>33831.0</v>
      </c>
      <c r="C2167" s="24">
        <v>33831.0</v>
      </c>
      <c r="D2167" s="25">
        <v>0.0</v>
      </c>
      <c r="E2167" s="26"/>
    </row>
    <row r="2168" ht="15.75" hidden="1" customHeight="1">
      <c r="A2168" s="22" t="s">
        <v>3069</v>
      </c>
      <c r="B2168" s="23">
        <v>25796.0</v>
      </c>
      <c r="C2168" s="24">
        <v>25796.0</v>
      </c>
      <c r="D2168" s="25">
        <v>0.0</v>
      </c>
      <c r="E2168" s="26"/>
    </row>
    <row r="2169" ht="15.75" hidden="1" customHeight="1">
      <c r="A2169" s="22" t="s">
        <v>3070</v>
      </c>
      <c r="B2169" s="23">
        <v>0.0</v>
      </c>
      <c r="C2169" s="24"/>
      <c r="D2169" s="25">
        <v>0.0</v>
      </c>
      <c r="E2169" s="33"/>
    </row>
    <row r="2170" ht="15.75" hidden="1" customHeight="1">
      <c r="A2170" s="22" t="s">
        <v>3072</v>
      </c>
      <c r="B2170" s="23">
        <v>2337.0</v>
      </c>
      <c r="C2170" s="24">
        <v>2500.0</v>
      </c>
      <c r="D2170" s="25">
        <v>163.0</v>
      </c>
      <c r="E2170" s="33"/>
    </row>
    <row r="2171" ht="15.75" hidden="1" customHeight="1">
      <c r="A2171" s="27" t="s">
        <v>3074</v>
      </c>
      <c r="B2171" s="23">
        <v>0.0</v>
      </c>
      <c r="C2171" s="24"/>
      <c r="D2171" s="25">
        <v>0.0</v>
      </c>
      <c r="E2171" s="26"/>
    </row>
    <row r="2172" ht="15.75" hidden="1" customHeight="1">
      <c r="A2172" s="27" t="s">
        <v>3075</v>
      </c>
      <c r="B2172" s="23">
        <v>0.0</v>
      </c>
      <c r="C2172" s="24"/>
      <c r="D2172" s="25">
        <v>0.0</v>
      </c>
      <c r="E2172" s="33"/>
    </row>
    <row r="2173" ht="15.75" hidden="1" customHeight="1">
      <c r="A2173" s="27" t="s">
        <v>3077</v>
      </c>
      <c r="B2173" s="23">
        <v>2753.0</v>
      </c>
      <c r="C2173" s="24">
        <v>2753.0</v>
      </c>
      <c r="D2173" s="25">
        <v>0.0</v>
      </c>
      <c r="E2173" s="26" t="s">
        <v>7364</v>
      </c>
    </row>
    <row r="2174" ht="15.75" hidden="1" customHeight="1">
      <c r="A2174" s="27" t="s">
        <v>3078</v>
      </c>
      <c r="B2174" s="23">
        <v>1760.0</v>
      </c>
      <c r="C2174" s="24">
        <v>2080.0</v>
      </c>
      <c r="D2174" s="25">
        <v>320.0</v>
      </c>
      <c r="E2174" s="33"/>
    </row>
    <row r="2175" ht="15.75" hidden="1" customHeight="1">
      <c r="A2175" s="28" t="s">
        <v>3079</v>
      </c>
      <c r="B2175" s="23">
        <v>87812.0</v>
      </c>
      <c r="C2175" s="23">
        <v>0.0</v>
      </c>
      <c r="D2175" s="25">
        <v>-87812.0</v>
      </c>
      <c r="E2175" s="33"/>
    </row>
    <row r="2176" ht="15.75" hidden="1" customHeight="1">
      <c r="A2176" s="28" t="s">
        <v>3080</v>
      </c>
      <c r="B2176" s="23">
        <v>36863.0</v>
      </c>
      <c r="C2176" s="7">
        <v>0.0</v>
      </c>
      <c r="D2176" s="25">
        <v>-36863.0</v>
      </c>
      <c r="E2176" s="33"/>
    </row>
    <row r="2177" ht="15.75" hidden="1" customHeight="1">
      <c r="A2177" s="28" t="s">
        <v>3081</v>
      </c>
      <c r="B2177" s="23">
        <v>69202.0</v>
      </c>
      <c r="C2177" s="7">
        <v>0.0</v>
      </c>
      <c r="D2177" s="25">
        <v>-69202.0</v>
      </c>
      <c r="E2177" s="33"/>
    </row>
    <row r="2178" ht="15.75" hidden="1" customHeight="1">
      <c r="A2178" s="28" t="s">
        <v>3082</v>
      </c>
      <c r="B2178" s="23">
        <v>61954.0</v>
      </c>
      <c r="C2178" s="7">
        <v>0.0</v>
      </c>
      <c r="D2178" s="25">
        <v>-61954.0</v>
      </c>
      <c r="E2178" s="33"/>
    </row>
    <row r="2179" ht="15.75" hidden="1" customHeight="1">
      <c r="A2179" s="28" t="s">
        <v>3084</v>
      </c>
      <c r="B2179" s="23">
        <v>651.0</v>
      </c>
      <c r="C2179" s="7">
        <v>0.0</v>
      </c>
      <c r="D2179" s="25">
        <v>-651.0</v>
      </c>
      <c r="E2179" s="33"/>
    </row>
    <row r="2180" ht="15.75" hidden="1" customHeight="1">
      <c r="A2180" s="28" t="s">
        <v>3085</v>
      </c>
      <c r="B2180" s="23">
        <v>9292.0</v>
      </c>
      <c r="C2180" s="7">
        <v>0.0</v>
      </c>
      <c r="D2180" s="25">
        <v>-9292.0</v>
      </c>
      <c r="E2180" s="33"/>
    </row>
    <row r="2181" ht="15.75" hidden="1" customHeight="1">
      <c r="A2181" s="29" t="s">
        <v>3086</v>
      </c>
      <c r="B2181" s="23">
        <v>323158.5</v>
      </c>
      <c r="C2181" s="7">
        <v>0.0</v>
      </c>
      <c r="D2181" s="25">
        <v>-323158.5</v>
      </c>
      <c r="E2181" s="33"/>
    </row>
    <row r="2182" ht="15.75" hidden="1" customHeight="1">
      <c r="A2182" s="30" t="s">
        <v>3087</v>
      </c>
      <c r="B2182" s="34">
        <v>-199.5</v>
      </c>
      <c r="C2182" s="35">
        <v>66960.0</v>
      </c>
      <c r="D2182" s="49">
        <v>67159.5</v>
      </c>
      <c r="E2182" s="37"/>
    </row>
    <row r="2183" ht="15.75" hidden="1" customHeight="1">
      <c r="A2183" s="7"/>
      <c r="B2183" s="46"/>
      <c r="C2183" s="50"/>
      <c r="D2183" s="47"/>
      <c r="E2183" s="51"/>
    </row>
    <row r="2184" ht="15.75" hidden="1" customHeight="1">
      <c r="A2184" s="7"/>
      <c r="B2184" s="46"/>
      <c r="C2184" s="50"/>
      <c r="D2184" s="47"/>
      <c r="E2184" s="51"/>
    </row>
    <row r="2185" ht="15.75" hidden="1" customHeight="1">
      <c r="A2185" s="3" t="s">
        <v>3892</v>
      </c>
      <c r="B2185" s="4"/>
      <c r="C2185" s="4"/>
      <c r="D2185" s="4"/>
      <c r="E2185" s="5"/>
    </row>
    <row r="2186" ht="15.75" hidden="1" customHeight="1">
      <c r="A2186" s="8"/>
      <c r="B2186" s="9"/>
      <c r="C2186" s="9"/>
      <c r="D2186" s="9"/>
      <c r="E2186" s="10"/>
    </row>
    <row r="2187" ht="15.75" hidden="1" customHeight="1">
      <c r="A2187" s="3" t="s">
        <v>3061</v>
      </c>
      <c r="B2187" s="4"/>
      <c r="C2187" s="4"/>
      <c r="D2187" s="4"/>
      <c r="E2187" s="5"/>
    </row>
    <row r="2188" ht="15.75" hidden="1" customHeight="1">
      <c r="A2188" s="8"/>
      <c r="B2188" s="9"/>
      <c r="C2188" s="9"/>
      <c r="D2188" s="9"/>
      <c r="E2188" s="10"/>
    </row>
    <row r="2189" ht="15.75" hidden="1" customHeight="1">
      <c r="A2189" s="11">
        <v>45992.0</v>
      </c>
      <c r="B2189" s="4"/>
      <c r="C2189" s="12" t="s">
        <v>3062</v>
      </c>
      <c r="D2189" s="13">
        <v>45998.0</v>
      </c>
      <c r="E2189" s="5"/>
    </row>
    <row r="2190" ht="15.75" hidden="1" customHeight="1">
      <c r="A2190" s="8"/>
      <c r="B2190" s="9"/>
      <c r="C2190" s="14"/>
      <c r="D2190" s="9"/>
      <c r="E2190" s="10"/>
    </row>
    <row r="2191" ht="15.75" hidden="1" customHeight="1">
      <c r="A2191" s="44" t="s">
        <v>3898</v>
      </c>
      <c r="B2191" s="5"/>
      <c r="C2191" s="14"/>
      <c r="D2191" s="45" t="s">
        <v>3899</v>
      </c>
      <c r="E2191" s="5"/>
    </row>
    <row r="2192" ht="15.75" hidden="1" customHeight="1">
      <c r="A2192" s="8"/>
      <c r="B2192" s="10"/>
      <c r="C2192" s="14"/>
      <c r="D2192" s="9"/>
      <c r="E2192" s="10"/>
    </row>
    <row r="2193" ht="15.75" hidden="1" customHeight="1">
      <c r="A2193" s="17" t="s">
        <v>3063</v>
      </c>
      <c r="B2193" s="4"/>
      <c r="C2193" s="4"/>
      <c r="D2193" s="4"/>
      <c r="E2193" s="5"/>
    </row>
    <row r="2194" ht="15.75" hidden="1" customHeight="1">
      <c r="A2194" s="18" t="s">
        <v>3064</v>
      </c>
      <c r="B2194" s="19" t="s">
        <v>3065</v>
      </c>
      <c r="C2194" s="20" t="s">
        <v>3066</v>
      </c>
      <c r="D2194" s="19" t="s">
        <v>3067</v>
      </c>
      <c r="E2194" s="21" t="s">
        <v>13</v>
      </c>
    </row>
    <row r="2195" ht="15.75" hidden="1" customHeight="1">
      <c r="A2195" s="22" t="s">
        <v>3068</v>
      </c>
      <c r="B2195" s="23">
        <v>33831.0</v>
      </c>
      <c r="C2195" s="24">
        <v>33831.0</v>
      </c>
      <c r="D2195" s="25">
        <v>0.0</v>
      </c>
      <c r="E2195" s="26"/>
    </row>
    <row r="2196" ht="15.75" hidden="1" customHeight="1">
      <c r="A2196" s="22" t="s">
        <v>3069</v>
      </c>
      <c r="B2196" s="23">
        <v>25796.0</v>
      </c>
      <c r="C2196" s="24">
        <v>25796.0</v>
      </c>
      <c r="D2196" s="25">
        <v>0.0</v>
      </c>
      <c r="E2196" s="26"/>
    </row>
    <row r="2197" ht="15.75" hidden="1" customHeight="1">
      <c r="A2197" s="22" t="s">
        <v>3070</v>
      </c>
      <c r="B2197" s="23">
        <v>0.0</v>
      </c>
      <c r="C2197" s="24"/>
      <c r="D2197" s="25">
        <v>0.0</v>
      </c>
      <c r="E2197" s="33"/>
    </row>
    <row r="2198" ht="15.75" hidden="1" customHeight="1">
      <c r="A2198" s="22" t="s">
        <v>3072</v>
      </c>
      <c r="B2198" s="23">
        <v>2337.0</v>
      </c>
      <c r="C2198" s="24">
        <v>2500.0</v>
      </c>
      <c r="D2198" s="25">
        <v>163.0</v>
      </c>
      <c r="E2198" s="33"/>
    </row>
    <row r="2199" ht="15.75" hidden="1" customHeight="1">
      <c r="A2199" s="27" t="s">
        <v>3074</v>
      </c>
      <c r="B2199" s="23">
        <v>0.0</v>
      </c>
      <c r="C2199" s="24"/>
      <c r="D2199" s="25">
        <v>0.0</v>
      </c>
      <c r="E2199" s="26"/>
    </row>
    <row r="2200" ht="15.75" hidden="1" customHeight="1">
      <c r="A2200" s="27" t="s">
        <v>3075</v>
      </c>
      <c r="B2200" s="23">
        <v>0.0</v>
      </c>
      <c r="C2200" s="24"/>
      <c r="D2200" s="25">
        <v>0.0</v>
      </c>
      <c r="E2200" s="33"/>
    </row>
    <row r="2201" ht="15.75" hidden="1" customHeight="1">
      <c r="A2201" s="27" t="s">
        <v>3077</v>
      </c>
      <c r="B2201" s="23">
        <v>2753.0</v>
      </c>
      <c r="C2201" s="24">
        <v>2753.0</v>
      </c>
      <c r="D2201" s="25">
        <v>0.0</v>
      </c>
      <c r="E2201" s="26" t="s">
        <v>7364</v>
      </c>
    </row>
    <row r="2202" ht="15.75" hidden="1" customHeight="1">
      <c r="A2202" s="27" t="s">
        <v>3078</v>
      </c>
      <c r="B2202" s="23">
        <v>1760.0</v>
      </c>
      <c r="C2202" s="24">
        <v>2080.0</v>
      </c>
      <c r="D2202" s="25">
        <v>320.0</v>
      </c>
      <c r="E2202" s="33"/>
    </row>
    <row r="2203" ht="15.75" hidden="1" customHeight="1">
      <c r="A2203" s="28" t="s">
        <v>3079</v>
      </c>
      <c r="B2203" s="23">
        <v>87812.0</v>
      </c>
      <c r="C2203" s="23">
        <v>87812.0</v>
      </c>
      <c r="D2203" s="25">
        <v>0.0</v>
      </c>
      <c r="E2203" s="33"/>
    </row>
    <row r="2204" ht="15.75" hidden="1" customHeight="1">
      <c r="A2204" s="28" t="s">
        <v>3080</v>
      </c>
      <c r="B2204" s="23">
        <v>36863.0</v>
      </c>
      <c r="C2204" s="7">
        <v>36863.0</v>
      </c>
      <c r="D2204" s="25">
        <v>0.0</v>
      </c>
      <c r="E2204" s="33"/>
    </row>
    <row r="2205" ht="15.75" hidden="1" customHeight="1">
      <c r="A2205" s="28" t="s">
        <v>3081</v>
      </c>
      <c r="B2205" s="23">
        <v>69202.0</v>
      </c>
      <c r="C2205" s="7">
        <v>68560.0</v>
      </c>
      <c r="D2205" s="25">
        <v>-642.0</v>
      </c>
      <c r="E2205" s="33"/>
    </row>
    <row r="2206" ht="15.75" hidden="1" customHeight="1">
      <c r="A2206" s="28" t="s">
        <v>3082</v>
      </c>
      <c r="B2206" s="23">
        <v>61954.0</v>
      </c>
      <c r="C2206" s="7">
        <v>61954.0</v>
      </c>
      <c r="D2206" s="25">
        <v>0.0</v>
      </c>
      <c r="E2206" s="33"/>
    </row>
    <row r="2207" ht="15.75" hidden="1" customHeight="1">
      <c r="A2207" s="28" t="s">
        <v>3084</v>
      </c>
      <c r="B2207" s="23">
        <v>651.0</v>
      </c>
      <c r="C2207" s="7">
        <v>651.0</v>
      </c>
      <c r="D2207" s="25">
        <v>0.0</v>
      </c>
      <c r="E2207" s="33"/>
    </row>
    <row r="2208" ht="15.75" hidden="1" customHeight="1">
      <c r="A2208" s="28" t="s">
        <v>3085</v>
      </c>
      <c r="B2208" s="23">
        <v>9292.0</v>
      </c>
      <c r="C2208" s="7">
        <v>9292.0</v>
      </c>
      <c r="D2208" s="25">
        <v>0.0</v>
      </c>
      <c r="E2208" s="33"/>
    </row>
    <row r="2209" ht="15.75" hidden="1" customHeight="1">
      <c r="A2209" s="29" t="s">
        <v>3086</v>
      </c>
      <c r="B2209" s="23">
        <v>323158.5</v>
      </c>
      <c r="C2209" s="7">
        <v>322516.5</v>
      </c>
      <c r="D2209" s="25">
        <v>-642.0</v>
      </c>
      <c r="E2209" s="33"/>
    </row>
    <row r="2210" ht="15.75" hidden="1" customHeight="1">
      <c r="A2210" s="30" t="s">
        <v>3087</v>
      </c>
      <c r="B2210" s="34">
        <v>-199.5</v>
      </c>
      <c r="C2210" s="35">
        <v>283.5</v>
      </c>
      <c r="D2210" s="49">
        <v>483.0</v>
      </c>
      <c r="E2210" s="37"/>
    </row>
    <row r="2211" ht="15.75" hidden="1" customHeight="1">
      <c r="A2211" s="7"/>
      <c r="B2211" s="46"/>
      <c r="C2211" s="50"/>
      <c r="D2211" s="47"/>
      <c r="E2211" s="51"/>
    </row>
    <row r="2212" ht="15.75" hidden="1" customHeight="1">
      <c r="A2212" s="7"/>
      <c r="B2212" s="46"/>
      <c r="C2212" s="50"/>
      <c r="D2212" s="47"/>
      <c r="E2212" s="51"/>
    </row>
    <row r="2213" ht="15.75" hidden="1" customHeight="1">
      <c r="A2213" s="3" t="s">
        <v>3892</v>
      </c>
      <c r="B2213" s="4"/>
      <c r="C2213" s="4"/>
      <c r="D2213" s="4"/>
      <c r="E2213" s="5"/>
    </row>
    <row r="2214" ht="15.75" hidden="1" customHeight="1">
      <c r="A2214" s="8"/>
      <c r="B2214" s="9"/>
      <c r="C2214" s="9"/>
      <c r="D2214" s="9"/>
      <c r="E2214" s="10"/>
    </row>
    <row r="2215" ht="15.75" hidden="1" customHeight="1">
      <c r="A2215" s="3" t="s">
        <v>3061</v>
      </c>
      <c r="B2215" s="4"/>
      <c r="C2215" s="4"/>
      <c r="D2215" s="4"/>
      <c r="E2215" s="5"/>
    </row>
    <row r="2216" ht="15.75" hidden="1" customHeight="1">
      <c r="A2216" s="8"/>
      <c r="B2216" s="9"/>
      <c r="C2216" s="9"/>
      <c r="D2216" s="9"/>
      <c r="E2216" s="10"/>
    </row>
    <row r="2217" ht="15.75" hidden="1" customHeight="1">
      <c r="A2217" s="11">
        <v>45999.0</v>
      </c>
      <c r="B2217" s="4"/>
      <c r="C2217" s="12" t="s">
        <v>3062</v>
      </c>
      <c r="D2217" s="13">
        <v>46005.0</v>
      </c>
      <c r="E2217" s="5"/>
    </row>
    <row r="2218" ht="15.75" hidden="1" customHeight="1">
      <c r="A2218" s="8"/>
      <c r="B2218" s="9"/>
      <c r="C2218" s="14"/>
      <c r="D2218" s="9"/>
      <c r="E2218" s="10"/>
    </row>
    <row r="2219" ht="15.75" hidden="1" customHeight="1">
      <c r="A2219" s="44" t="s">
        <v>3898</v>
      </c>
      <c r="B2219" s="5"/>
      <c r="C2219" s="14"/>
      <c r="D2219" s="45" t="s">
        <v>3899</v>
      </c>
      <c r="E2219" s="5"/>
    </row>
    <row r="2220" ht="15.75" hidden="1" customHeight="1">
      <c r="A2220" s="8"/>
      <c r="B2220" s="10"/>
      <c r="C2220" s="14"/>
      <c r="D2220" s="9"/>
      <c r="E2220" s="10"/>
    </row>
    <row r="2221" ht="15.75" hidden="1" customHeight="1">
      <c r="A2221" s="17" t="s">
        <v>3063</v>
      </c>
      <c r="B2221" s="4"/>
      <c r="C2221" s="4"/>
      <c r="D2221" s="4"/>
      <c r="E2221" s="5"/>
    </row>
    <row r="2222" ht="15.75" hidden="1" customHeight="1">
      <c r="A2222" s="18" t="s">
        <v>3064</v>
      </c>
      <c r="B2222" s="19" t="s">
        <v>3065</v>
      </c>
      <c r="C2222" s="20" t="s">
        <v>3066</v>
      </c>
      <c r="D2222" s="19" t="s">
        <v>3067</v>
      </c>
      <c r="E2222" s="21" t="s">
        <v>13</v>
      </c>
    </row>
    <row r="2223" ht="15.75" hidden="1" customHeight="1">
      <c r="A2223" s="22" t="s">
        <v>3068</v>
      </c>
      <c r="B2223" s="23">
        <v>35222.0</v>
      </c>
      <c r="C2223" s="24">
        <v>35222.0</v>
      </c>
      <c r="D2223" s="25">
        <v>0.0</v>
      </c>
      <c r="E2223" s="26"/>
    </row>
    <row r="2224" ht="15.75" hidden="1" customHeight="1">
      <c r="A2224" s="22" t="s">
        <v>3069</v>
      </c>
      <c r="B2224" s="23">
        <v>24472.0</v>
      </c>
      <c r="C2224" s="24">
        <v>24472.0</v>
      </c>
      <c r="D2224" s="25">
        <v>0.0</v>
      </c>
      <c r="E2224" s="26"/>
    </row>
    <row r="2225" ht="15.75" hidden="1" customHeight="1">
      <c r="A2225" s="22" t="s">
        <v>3070</v>
      </c>
      <c r="B2225" s="23">
        <v>0.0</v>
      </c>
      <c r="C2225" s="24"/>
      <c r="D2225" s="25">
        <v>0.0</v>
      </c>
      <c r="E2225" s="33"/>
    </row>
    <row r="2226" ht="15.75" hidden="1" customHeight="1">
      <c r="A2226" s="22" t="s">
        <v>3072</v>
      </c>
      <c r="B2226" s="23">
        <v>2399.0</v>
      </c>
      <c r="C2226" s="24">
        <v>2399.0</v>
      </c>
      <c r="D2226" s="25">
        <v>0.0</v>
      </c>
      <c r="E2226" s="33"/>
    </row>
    <row r="2227" ht="15.75" hidden="1" customHeight="1">
      <c r="A2227" s="27" t="s">
        <v>3074</v>
      </c>
      <c r="B2227" s="23">
        <v>0.0</v>
      </c>
      <c r="C2227" s="24"/>
      <c r="D2227" s="25">
        <v>0.0</v>
      </c>
      <c r="E2227" s="26"/>
    </row>
    <row r="2228" ht="15.75" hidden="1" customHeight="1">
      <c r="A2228" s="27" t="s">
        <v>3075</v>
      </c>
      <c r="B2228" s="23">
        <v>0.0</v>
      </c>
      <c r="C2228" s="24"/>
      <c r="D2228" s="25">
        <v>0.0</v>
      </c>
      <c r="E2228" s="33"/>
    </row>
    <row r="2229" ht="15.75" hidden="1" customHeight="1">
      <c r="A2229" s="27" t="s">
        <v>3077</v>
      </c>
      <c r="B2229" s="23">
        <v>1000.0</v>
      </c>
      <c r="C2229" s="24">
        <v>1000.0</v>
      </c>
      <c r="D2229" s="25">
        <v>0.0</v>
      </c>
      <c r="E2229" s="26" t="s">
        <v>5597</v>
      </c>
    </row>
    <row r="2230" ht="15.75" hidden="1" customHeight="1">
      <c r="A2230" s="27" t="s">
        <v>3078</v>
      </c>
      <c r="B2230" s="23">
        <v>1920.0</v>
      </c>
      <c r="C2230" s="24">
        <v>1920.0</v>
      </c>
      <c r="D2230" s="25">
        <v>0.0</v>
      </c>
      <c r="E2230" s="33"/>
    </row>
    <row r="2231" ht="15.75" hidden="1" customHeight="1">
      <c r="A2231" s="28" t="s">
        <v>3079</v>
      </c>
      <c r="B2231" s="23">
        <v>122793.0</v>
      </c>
      <c r="C2231" s="23">
        <v>122793.0</v>
      </c>
      <c r="D2231" s="25">
        <v>0.0</v>
      </c>
      <c r="E2231" s="33"/>
    </row>
    <row r="2232" ht="15.75" hidden="1" customHeight="1">
      <c r="A2232" s="28" t="s">
        <v>3080</v>
      </c>
      <c r="B2232" s="23">
        <v>33566.0</v>
      </c>
      <c r="C2232" s="7">
        <v>33566.0</v>
      </c>
      <c r="D2232" s="25">
        <v>0.0</v>
      </c>
      <c r="E2232" s="33"/>
    </row>
    <row r="2233" ht="15.75" hidden="1" customHeight="1">
      <c r="A2233" s="28" t="s">
        <v>3081</v>
      </c>
      <c r="B2233" s="23">
        <v>73790.0</v>
      </c>
      <c r="C2233" s="7">
        <v>73167.0</v>
      </c>
      <c r="D2233" s="25">
        <v>-623.0</v>
      </c>
      <c r="E2233" s="33"/>
    </row>
    <row r="2234" ht="15.75" hidden="1" customHeight="1">
      <c r="A2234" s="28" t="s">
        <v>3082</v>
      </c>
      <c r="B2234" s="23">
        <v>66767.0</v>
      </c>
      <c r="C2234" s="7">
        <v>66767.0</v>
      </c>
      <c r="D2234" s="25">
        <v>0.0</v>
      </c>
      <c r="E2234" s="33"/>
    </row>
    <row r="2235" ht="15.75" hidden="1" customHeight="1">
      <c r="A2235" s="28" t="s">
        <v>3084</v>
      </c>
      <c r="B2235" s="23">
        <v>5579.0</v>
      </c>
      <c r="C2235" s="7">
        <v>5579.0</v>
      </c>
      <c r="D2235" s="25">
        <v>0.0</v>
      </c>
      <c r="E2235" s="33"/>
    </row>
    <row r="2236" ht="15.75" hidden="1" customHeight="1">
      <c r="A2236" s="28" t="s">
        <v>3085</v>
      </c>
      <c r="B2236" s="23">
        <v>14161.0</v>
      </c>
      <c r="C2236" s="7">
        <v>13832.0</v>
      </c>
      <c r="D2236" s="25">
        <v>-329.0</v>
      </c>
      <c r="E2236" s="33"/>
    </row>
    <row r="2237" ht="15.75" hidden="1" customHeight="1">
      <c r="A2237" s="29" t="s">
        <v>3086</v>
      </c>
      <c r="B2237" s="23">
        <v>367507.0</v>
      </c>
      <c r="C2237" s="7">
        <v>366610.0</v>
      </c>
      <c r="D2237" s="25">
        <v>-897.0</v>
      </c>
      <c r="E2237" s="33"/>
    </row>
    <row r="2238" ht="15.75" hidden="1" customHeight="1">
      <c r="A2238" s="30" t="s">
        <v>3087</v>
      </c>
      <c r="B2238" s="34">
        <v>1.0</v>
      </c>
      <c r="C2238" s="35">
        <v>275.0</v>
      </c>
      <c r="D2238" s="49">
        <v>274.0</v>
      </c>
      <c r="E2238" s="37"/>
    </row>
    <row r="2239" ht="15.75" hidden="1" customHeight="1">
      <c r="A2239" s="7"/>
      <c r="B2239" s="46"/>
      <c r="C2239" s="50"/>
      <c r="D2239" s="47"/>
      <c r="E2239" s="51"/>
    </row>
    <row r="2240" ht="15.75" hidden="1" customHeight="1">
      <c r="A2240" s="7"/>
      <c r="B2240" s="46"/>
      <c r="C2240" s="50"/>
      <c r="D2240" s="47"/>
      <c r="E2240" s="51"/>
    </row>
    <row r="2241" ht="15.75" hidden="1" customHeight="1">
      <c r="A2241" s="3" t="s">
        <v>3892</v>
      </c>
      <c r="B2241" s="4"/>
      <c r="C2241" s="4"/>
      <c r="D2241" s="4"/>
      <c r="E2241" s="5"/>
    </row>
    <row r="2242" ht="15.75" hidden="1" customHeight="1">
      <c r="A2242" s="8"/>
      <c r="B2242" s="9"/>
      <c r="C2242" s="9"/>
      <c r="D2242" s="9"/>
      <c r="E2242" s="10"/>
    </row>
    <row r="2243" ht="15.75" hidden="1" customHeight="1">
      <c r="A2243" s="3" t="s">
        <v>3061</v>
      </c>
      <c r="B2243" s="4"/>
      <c r="C2243" s="4"/>
      <c r="D2243" s="4"/>
      <c r="E2243" s="5"/>
    </row>
    <row r="2244" ht="15.75" hidden="1" customHeight="1">
      <c r="A2244" s="8"/>
      <c r="B2244" s="9"/>
      <c r="C2244" s="9"/>
      <c r="D2244" s="9"/>
      <c r="E2244" s="10"/>
    </row>
    <row r="2245" ht="15.75" hidden="1" customHeight="1">
      <c r="A2245" s="11">
        <v>45999.0</v>
      </c>
      <c r="B2245" s="4"/>
      <c r="C2245" s="12" t="s">
        <v>3062</v>
      </c>
      <c r="D2245" s="13">
        <v>46005.0</v>
      </c>
      <c r="E2245" s="5"/>
    </row>
    <row r="2246" ht="15.75" hidden="1" customHeight="1">
      <c r="A2246" s="8"/>
      <c r="B2246" s="9"/>
      <c r="C2246" s="14"/>
      <c r="D2246" s="9"/>
      <c r="E2246" s="10"/>
    </row>
    <row r="2247" ht="15.75" hidden="1" customHeight="1">
      <c r="A2247" s="44" t="s">
        <v>3898</v>
      </c>
      <c r="B2247" s="5"/>
      <c r="C2247" s="14"/>
      <c r="D2247" s="45" t="s">
        <v>3899</v>
      </c>
      <c r="E2247" s="5"/>
    </row>
    <row r="2248" ht="15.75" hidden="1" customHeight="1">
      <c r="A2248" s="8"/>
      <c r="B2248" s="10"/>
      <c r="C2248" s="14"/>
      <c r="D2248" s="9"/>
      <c r="E2248" s="10"/>
    </row>
    <row r="2249" ht="15.75" hidden="1" customHeight="1">
      <c r="A2249" s="17" t="s">
        <v>3063</v>
      </c>
      <c r="B2249" s="4"/>
      <c r="C2249" s="4"/>
      <c r="D2249" s="4"/>
      <c r="E2249" s="5"/>
    </row>
    <row r="2250" ht="15.75" hidden="1" customHeight="1">
      <c r="A2250" s="18" t="s">
        <v>3064</v>
      </c>
      <c r="B2250" s="19" t="s">
        <v>3065</v>
      </c>
      <c r="C2250" s="20" t="s">
        <v>3066</v>
      </c>
      <c r="D2250" s="19" t="s">
        <v>3067</v>
      </c>
      <c r="E2250" s="21" t="s">
        <v>13</v>
      </c>
    </row>
    <row r="2251" ht="15.75" hidden="1" customHeight="1">
      <c r="A2251" s="22" t="s">
        <v>3068</v>
      </c>
      <c r="B2251" s="23">
        <v>35222.0</v>
      </c>
      <c r="C2251" s="24">
        <v>35222.0</v>
      </c>
      <c r="D2251" s="25">
        <v>0.0</v>
      </c>
      <c r="E2251" s="26"/>
    </row>
    <row r="2252" ht="15.75" hidden="1" customHeight="1">
      <c r="A2252" s="22" t="s">
        <v>3069</v>
      </c>
      <c r="B2252" s="23">
        <v>24472.0</v>
      </c>
      <c r="C2252" s="24">
        <v>24472.0</v>
      </c>
      <c r="D2252" s="25">
        <v>0.0</v>
      </c>
      <c r="E2252" s="26"/>
    </row>
    <row r="2253" ht="15.75" hidden="1" customHeight="1">
      <c r="A2253" s="22" t="s">
        <v>3070</v>
      </c>
      <c r="B2253" s="23">
        <v>0.0</v>
      </c>
      <c r="C2253" s="24"/>
      <c r="D2253" s="25">
        <v>0.0</v>
      </c>
      <c r="E2253" s="33"/>
    </row>
    <row r="2254" ht="15.75" hidden="1" customHeight="1">
      <c r="A2254" s="22" t="s">
        <v>3072</v>
      </c>
      <c r="B2254" s="23">
        <v>2399.0</v>
      </c>
      <c r="C2254" s="24">
        <v>2399.0</v>
      </c>
      <c r="D2254" s="25">
        <v>0.0</v>
      </c>
      <c r="E2254" s="33"/>
    </row>
    <row r="2255" ht="15.75" hidden="1" customHeight="1">
      <c r="A2255" s="27" t="s">
        <v>3074</v>
      </c>
      <c r="B2255" s="23">
        <v>0.0</v>
      </c>
      <c r="C2255" s="24"/>
      <c r="D2255" s="25">
        <v>0.0</v>
      </c>
      <c r="E2255" s="26"/>
    </row>
    <row r="2256" ht="15.75" hidden="1" customHeight="1">
      <c r="A2256" s="27" t="s">
        <v>3075</v>
      </c>
      <c r="B2256" s="23">
        <v>0.0</v>
      </c>
      <c r="C2256" s="24"/>
      <c r="D2256" s="25">
        <v>0.0</v>
      </c>
      <c r="E2256" s="33"/>
    </row>
    <row r="2257" ht="15.75" hidden="1" customHeight="1">
      <c r="A2257" s="27" t="s">
        <v>3077</v>
      </c>
      <c r="B2257" s="23">
        <v>1000.0</v>
      </c>
      <c r="C2257" s="24">
        <v>1000.0</v>
      </c>
      <c r="D2257" s="25">
        <v>0.0</v>
      </c>
      <c r="E2257" s="26" t="s">
        <v>5597</v>
      </c>
    </row>
    <row r="2258" ht="15.75" hidden="1" customHeight="1">
      <c r="A2258" s="27" t="s">
        <v>3078</v>
      </c>
      <c r="B2258" s="23">
        <v>1920.0</v>
      </c>
      <c r="C2258" s="24">
        <v>1920.0</v>
      </c>
      <c r="D2258" s="25">
        <v>0.0</v>
      </c>
      <c r="E2258" s="33"/>
    </row>
    <row r="2259" ht="15.75" hidden="1" customHeight="1">
      <c r="A2259" s="28" t="s">
        <v>3079</v>
      </c>
      <c r="B2259" s="23">
        <v>122793.0</v>
      </c>
      <c r="C2259" s="23">
        <v>122793.0</v>
      </c>
      <c r="D2259" s="25">
        <v>0.0</v>
      </c>
      <c r="E2259" s="33"/>
    </row>
    <row r="2260" ht="15.75" hidden="1" customHeight="1">
      <c r="A2260" s="28" t="s">
        <v>3080</v>
      </c>
      <c r="B2260" s="23">
        <v>33566.0</v>
      </c>
      <c r="C2260" s="7">
        <v>33566.0</v>
      </c>
      <c r="D2260" s="25">
        <v>0.0</v>
      </c>
      <c r="E2260" s="33"/>
    </row>
    <row r="2261" ht="15.75" hidden="1" customHeight="1">
      <c r="A2261" s="28" t="s">
        <v>3081</v>
      </c>
      <c r="B2261" s="23">
        <v>73790.0</v>
      </c>
      <c r="C2261" s="7">
        <v>73167.0</v>
      </c>
      <c r="D2261" s="25">
        <v>-623.0</v>
      </c>
      <c r="E2261" s="33"/>
    </row>
    <row r="2262" ht="15.75" hidden="1" customHeight="1">
      <c r="A2262" s="28" t="s">
        <v>3082</v>
      </c>
      <c r="B2262" s="23">
        <v>66767.0</v>
      </c>
      <c r="C2262" s="7">
        <v>66767.0</v>
      </c>
      <c r="D2262" s="25">
        <v>0.0</v>
      </c>
      <c r="E2262" s="33"/>
    </row>
    <row r="2263" ht="15.75" hidden="1" customHeight="1">
      <c r="A2263" s="28" t="s">
        <v>3084</v>
      </c>
      <c r="B2263" s="23">
        <v>5579.0</v>
      </c>
      <c r="C2263" s="7">
        <v>5579.0</v>
      </c>
      <c r="D2263" s="25">
        <v>0.0</v>
      </c>
      <c r="E2263" s="33"/>
    </row>
    <row r="2264" ht="15.75" hidden="1" customHeight="1">
      <c r="A2264" s="28" t="s">
        <v>3085</v>
      </c>
      <c r="B2264" s="23">
        <v>14161.0</v>
      </c>
      <c r="C2264" s="7">
        <v>13832.0</v>
      </c>
      <c r="D2264" s="25">
        <v>-329.0</v>
      </c>
      <c r="E2264" s="33"/>
    </row>
    <row r="2265" ht="15.75" hidden="1" customHeight="1">
      <c r="A2265" s="29" t="s">
        <v>3086</v>
      </c>
      <c r="B2265" s="23">
        <v>367507.0</v>
      </c>
      <c r="C2265" s="7">
        <v>366610.0</v>
      </c>
      <c r="D2265" s="25">
        <v>-897.0</v>
      </c>
      <c r="E2265" s="33"/>
    </row>
    <row r="2266" ht="15.75" hidden="1" customHeight="1">
      <c r="A2266" s="30" t="s">
        <v>3087</v>
      </c>
      <c r="B2266" s="34">
        <v>1.0</v>
      </c>
      <c r="C2266" s="35">
        <v>275.0</v>
      </c>
      <c r="D2266" s="49">
        <v>274.0</v>
      </c>
      <c r="E2266" s="37"/>
    </row>
    <row r="2267" ht="15.75" hidden="1" customHeight="1">
      <c r="A2267" s="7"/>
      <c r="B2267" s="46"/>
      <c r="C2267" s="50"/>
      <c r="D2267" s="47"/>
      <c r="E2267" s="51"/>
    </row>
    <row r="2268" ht="15.75" hidden="1" customHeight="1">
      <c r="A2268" s="7"/>
      <c r="B2268" s="46"/>
      <c r="C2268" s="50"/>
      <c r="D2268" s="47"/>
      <c r="E2268" s="51"/>
    </row>
    <row r="2269" ht="15.75" hidden="1" customHeight="1">
      <c r="A2269" s="3" t="s">
        <v>3892</v>
      </c>
      <c r="B2269" s="4"/>
      <c r="C2269" s="4"/>
      <c r="D2269" s="4"/>
      <c r="E2269" s="5"/>
    </row>
    <row r="2270" ht="15.75" hidden="1" customHeight="1">
      <c r="A2270" s="8"/>
      <c r="B2270" s="9"/>
      <c r="C2270" s="9"/>
      <c r="D2270" s="9"/>
      <c r="E2270" s="10"/>
    </row>
    <row r="2271" ht="15.75" hidden="1" customHeight="1">
      <c r="A2271" s="3" t="s">
        <v>3061</v>
      </c>
      <c r="B2271" s="4"/>
      <c r="C2271" s="4"/>
      <c r="D2271" s="4"/>
      <c r="E2271" s="5"/>
    </row>
    <row r="2272" ht="15.75" hidden="1" customHeight="1">
      <c r="A2272" s="8"/>
      <c r="B2272" s="9"/>
      <c r="C2272" s="9"/>
      <c r="D2272" s="9"/>
      <c r="E2272" s="10"/>
    </row>
    <row r="2273" ht="15.75" hidden="1" customHeight="1">
      <c r="A2273" s="11">
        <v>46006.0</v>
      </c>
      <c r="B2273" s="4"/>
      <c r="C2273" s="12" t="s">
        <v>3062</v>
      </c>
      <c r="D2273" s="13">
        <v>46012.0</v>
      </c>
      <c r="E2273" s="5"/>
    </row>
    <row r="2274" ht="15.75" hidden="1" customHeight="1">
      <c r="A2274" s="8"/>
      <c r="B2274" s="9"/>
      <c r="C2274" s="14"/>
      <c r="D2274" s="9"/>
      <c r="E2274" s="10"/>
    </row>
    <row r="2275" ht="15.75" hidden="1" customHeight="1">
      <c r="A2275" s="44" t="s">
        <v>3898</v>
      </c>
      <c r="B2275" s="5"/>
      <c r="C2275" s="14"/>
      <c r="D2275" s="45" t="s">
        <v>3899</v>
      </c>
      <c r="E2275" s="5"/>
    </row>
    <row r="2276" ht="15.75" hidden="1" customHeight="1">
      <c r="A2276" s="8"/>
      <c r="B2276" s="10"/>
      <c r="C2276" s="14"/>
      <c r="D2276" s="9"/>
      <c r="E2276" s="10"/>
    </row>
    <row r="2277" ht="15.75" hidden="1" customHeight="1">
      <c r="A2277" s="17" t="s">
        <v>3063</v>
      </c>
      <c r="B2277" s="4"/>
      <c r="C2277" s="4"/>
      <c r="D2277" s="4"/>
      <c r="E2277" s="5"/>
    </row>
    <row r="2278" ht="15.75" hidden="1" customHeight="1">
      <c r="A2278" s="18" t="s">
        <v>3064</v>
      </c>
      <c r="B2278" s="19" t="s">
        <v>3065</v>
      </c>
      <c r="C2278" s="20" t="s">
        <v>3066</v>
      </c>
      <c r="D2278" s="19" t="s">
        <v>3067</v>
      </c>
      <c r="E2278" s="21" t="s">
        <v>13</v>
      </c>
    </row>
    <row r="2279" ht="15.75" hidden="1" customHeight="1">
      <c r="A2279" s="22" t="s">
        <v>3068</v>
      </c>
      <c r="B2279" s="23">
        <v>34313.0</v>
      </c>
      <c r="C2279" s="24">
        <v>34313.0</v>
      </c>
      <c r="D2279" s="25">
        <v>0.0</v>
      </c>
      <c r="E2279" s="26"/>
    </row>
    <row r="2280" ht="15.75" hidden="1" customHeight="1">
      <c r="A2280" s="22" t="s">
        <v>3069</v>
      </c>
      <c r="B2280" s="23">
        <v>25827.0</v>
      </c>
      <c r="C2280" s="24">
        <v>25827.0</v>
      </c>
      <c r="D2280" s="25">
        <v>0.0</v>
      </c>
      <c r="E2280" s="26"/>
    </row>
    <row r="2281" ht="15.75" hidden="1" customHeight="1">
      <c r="A2281" s="22" t="s">
        <v>3070</v>
      </c>
      <c r="B2281" s="23">
        <v>0.0</v>
      </c>
      <c r="C2281" s="24"/>
      <c r="D2281" s="25">
        <v>0.0</v>
      </c>
      <c r="E2281" s="33"/>
    </row>
    <row r="2282" ht="15.75" hidden="1" customHeight="1">
      <c r="A2282" s="22" t="s">
        <v>3072</v>
      </c>
      <c r="B2282" s="23">
        <v>3000.0</v>
      </c>
      <c r="C2282" s="24">
        <v>3000.0</v>
      </c>
      <c r="D2282" s="25">
        <v>0.0</v>
      </c>
      <c r="E2282" s="33"/>
    </row>
    <row r="2283" ht="15.75" hidden="1" customHeight="1">
      <c r="A2283" s="27" t="s">
        <v>3074</v>
      </c>
      <c r="B2283" s="23">
        <v>0.0</v>
      </c>
      <c r="C2283" s="24"/>
      <c r="D2283" s="25">
        <v>0.0</v>
      </c>
      <c r="E2283" s="26"/>
    </row>
    <row r="2284" ht="15.75" hidden="1" customHeight="1">
      <c r="A2284" s="27" t="s">
        <v>3075</v>
      </c>
      <c r="B2284" s="23">
        <v>0.0</v>
      </c>
      <c r="C2284" s="24"/>
      <c r="D2284" s="25">
        <v>0.0</v>
      </c>
      <c r="E2284" s="33"/>
    </row>
    <row r="2285" ht="15.75" hidden="1" customHeight="1">
      <c r="A2285" s="27" t="s">
        <v>3077</v>
      </c>
      <c r="B2285" s="23">
        <v>11155.0</v>
      </c>
      <c r="C2285" s="24">
        <v>11156.0</v>
      </c>
      <c r="D2285" s="25">
        <v>1.0</v>
      </c>
      <c r="E2285" s="26" t="s">
        <v>7365</v>
      </c>
    </row>
    <row r="2286" ht="15.75" hidden="1" customHeight="1">
      <c r="A2286" s="27" t="s">
        <v>3078</v>
      </c>
      <c r="B2286" s="23">
        <v>2080.0</v>
      </c>
      <c r="C2286" s="24">
        <v>2080.0</v>
      </c>
      <c r="D2286" s="25">
        <v>0.0</v>
      </c>
      <c r="E2286" s="33"/>
    </row>
    <row r="2287" ht="15.75" hidden="1" customHeight="1">
      <c r="A2287" s="28" t="s">
        <v>3079</v>
      </c>
      <c r="B2287" s="23">
        <v>108721.0</v>
      </c>
      <c r="C2287" s="23">
        <v>108721.0</v>
      </c>
      <c r="D2287" s="25">
        <v>0.0</v>
      </c>
      <c r="E2287" s="33"/>
    </row>
    <row r="2288" ht="15.75" hidden="1" customHeight="1">
      <c r="A2288" s="28" t="s">
        <v>3080</v>
      </c>
      <c r="B2288" s="23">
        <v>41898.0</v>
      </c>
      <c r="C2288" s="7">
        <v>41898.0</v>
      </c>
      <c r="D2288" s="25">
        <v>0.0</v>
      </c>
      <c r="E2288" s="33"/>
    </row>
    <row r="2289" ht="15.75" hidden="1" customHeight="1">
      <c r="A2289" s="28" t="s">
        <v>3081</v>
      </c>
      <c r="B2289" s="23">
        <v>102168.0</v>
      </c>
      <c r="C2289" s="7">
        <v>101380.0</v>
      </c>
      <c r="D2289" s="25">
        <v>-788.0</v>
      </c>
      <c r="E2289" s="33"/>
    </row>
    <row r="2290" ht="15.75" hidden="1" customHeight="1">
      <c r="A2290" s="28" t="s">
        <v>3082</v>
      </c>
      <c r="B2290" s="23">
        <v>68667.2</v>
      </c>
      <c r="C2290" s="7">
        <v>68667.2</v>
      </c>
      <c r="D2290" s="25">
        <v>0.0</v>
      </c>
      <c r="E2290" s="33"/>
    </row>
    <row r="2291" ht="15.75" hidden="1" customHeight="1">
      <c r="A2291" s="28" t="s">
        <v>3084</v>
      </c>
      <c r="B2291" s="23">
        <v>1905.0</v>
      </c>
      <c r="C2291" s="7">
        <v>1905.0</v>
      </c>
      <c r="D2291" s="25">
        <v>0.0</v>
      </c>
      <c r="E2291" s="33"/>
    </row>
    <row r="2292" ht="15.75" hidden="1" customHeight="1">
      <c r="A2292" s="28" t="s">
        <v>3085</v>
      </c>
      <c r="B2292" s="23">
        <v>17893.0</v>
      </c>
      <c r="C2292" s="7">
        <v>17629.0</v>
      </c>
      <c r="D2292" s="25">
        <v>-264.0</v>
      </c>
      <c r="E2292" s="33"/>
    </row>
    <row r="2293" ht="15.75" hidden="1" customHeight="1">
      <c r="A2293" s="29" t="s">
        <v>3086</v>
      </c>
      <c r="B2293" s="23">
        <v>399731.7</v>
      </c>
      <c r="C2293" s="7">
        <v>398679.7</v>
      </c>
      <c r="D2293" s="25">
        <v>-1052.0</v>
      </c>
      <c r="E2293" s="33"/>
    </row>
    <row r="2294" ht="15.75" hidden="1" customHeight="1">
      <c r="A2294" s="30" t="s">
        <v>3087</v>
      </c>
      <c r="B2294" s="34">
        <v>2.5</v>
      </c>
      <c r="C2294" s="35">
        <v>267.5</v>
      </c>
      <c r="D2294" s="49">
        <v>265.0</v>
      </c>
      <c r="E2294" s="37"/>
    </row>
    <row r="2295" ht="15.75" hidden="1" customHeight="1">
      <c r="A2295" s="7"/>
      <c r="B2295" s="46"/>
      <c r="C2295" s="50"/>
      <c r="D2295" s="47"/>
      <c r="E2295" s="51"/>
    </row>
    <row r="2296" ht="15.75" hidden="1" customHeight="1">
      <c r="A2296" s="7"/>
      <c r="B2296" s="46"/>
      <c r="C2296" s="50"/>
      <c r="D2296" s="47"/>
      <c r="E2296" s="51"/>
    </row>
    <row r="2297" ht="15.75" hidden="1" customHeight="1">
      <c r="A2297" s="3" t="s">
        <v>3892</v>
      </c>
      <c r="B2297" s="4"/>
      <c r="C2297" s="4"/>
      <c r="D2297" s="4"/>
      <c r="E2297" s="5"/>
    </row>
    <row r="2298" ht="15.75" hidden="1" customHeight="1">
      <c r="A2298" s="8"/>
      <c r="B2298" s="9"/>
      <c r="C2298" s="9"/>
      <c r="D2298" s="9"/>
      <c r="E2298" s="10"/>
    </row>
    <row r="2299" ht="15.75" hidden="1" customHeight="1">
      <c r="A2299" s="3" t="s">
        <v>3061</v>
      </c>
      <c r="B2299" s="4"/>
      <c r="C2299" s="4"/>
      <c r="D2299" s="4"/>
      <c r="E2299" s="5"/>
    </row>
    <row r="2300" ht="15.75" hidden="1" customHeight="1">
      <c r="A2300" s="8"/>
      <c r="B2300" s="9"/>
      <c r="C2300" s="9"/>
      <c r="D2300" s="9"/>
      <c r="E2300" s="10"/>
    </row>
    <row r="2301" ht="15.75" hidden="1" customHeight="1">
      <c r="A2301" s="11">
        <v>46013.0</v>
      </c>
      <c r="B2301" s="4"/>
      <c r="C2301" s="12" t="s">
        <v>3062</v>
      </c>
      <c r="D2301" s="13">
        <v>46019.0</v>
      </c>
      <c r="E2301" s="5"/>
    </row>
    <row r="2302" ht="15.75" hidden="1" customHeight="1">
      <c r="A2302" s="8"/>
      <c r="B2302" s="9"/>
      <c r="C2302" s="14"/>
      <c r="D2302" s="9"/>
      <c r="E2302" s="10"/>
    </row>
    <row r="2303" ht="15.75" hidden="1" customHeight="1">
      <c r="A2303" s="44" t="s">
        <v>3898</v>
      </c>
      <c r="B2303" s="5"/>
      <c r="C2303" s="14"/>
      <c r="D2303" s="45" t="s">
        <v>3899</v>
      </c>
      <c r="E2303" s="5"/>
    </row>
    <row r="2304" ht="15.75" hidden="1" customHeight="1">
      <c r="A2304" s="8"/>
      <c r="B2304" s="10"/>
      <c r="C2304" s="14"/>
      <c r="D2304" s="9"/>
      <c r="E2304" s="10"/>
    </row>
    <row r="2305" ht="15.75" hidden="1" customHeight="1">
      <c r="A2305" s="17" t="s">
        <v>3063</v>
      </c>
      <c r="B2305" s="4"/>
      <c r="C2305" s="4"/>
      <c r="D2305" s="4"/>
      <c r="E2305" s="5"/>
    </row>
    <row r="2306" ht="15.75" hidden="1" customHeight="1">
      <c r="A2306" s="18" t="s">
        <v>3064</v>
      </c>
      <c r="B2306" s="19" t="s">
        <v>3065</v>
      </c>
      <c r="C2306" s="20" t="s">
        <v>3066</v>
      </c>
      <c r="D2306" s="19" t="s">
        <v>3067</v>
      </c>
      <c r="E2306" s="21" t="s">
        <v>13</v>
      </c>
    </row>
    <row r="2307" ht="15.75" hidden="1" customHeight="1">
      <c r="A2307" s="22" t="s">
        <v>3068</v>
      </c>
      <c r="B2307" s="23">
        <v>24381.0</v>
      </c>
      <c r="C2307" s="24">
        <v>24381.0</v>
      </c>
      <c r="D2307" s="25">
        <v>0.0</v>
      </c>
      <c r="E2307" s="26"/>
    </row>
    <row r="2308" ht="15.75" hidden="1" customHeight="1">
      <c r="A2308" s="22" t="s">
        <v>3069</v>
      </c>
      <c r="B2308" s="23">
        <v>12294.0</v>
      </c>
      <c r="C2308" s="24">
        <v>12294.0</v>
      </c>
      <c r="D2308" s="25">
        <v>0.0</v>
      </c>
      <c r="E2308" s="26"/>
    </row>
    <row r="2309" ht="15.75" hidden="1" customHeight="1">
      <c r="A2309" s="22" t="s">
        <v>3070</v>
      </c>
      <c r="B2309" s="23">
        <v>0.0</v>
      </c>
      <c r="C2309" s="24"/>
      <c r="D2309" s="25">
        <v>0.0</v>
      </c>
      <c r="E2309" s="33"/>
    </row>
    <row r="2310" ht="15.75" hidden="1" customHeight="1">
      <c r="A2310" s="22" t="s">
        <v>3072</v>
      </c>
      <c r="B2310" s="23">
        <v>2000.0</v>
      </c>
      <c r="C2310" s="24">
        <v>2000.0</v>
      </c>
      <c r="D2310" s="25">
        <v>0.0</v>
      </c>
      <c r="E2310" s="33"/>
    </row>
    <row r="2311" ht="15.75" hidden="1" customHeight="1">
      <c r="A2311" s="27" t="s">
        <v>3074</v>
      </c>
      <c r="B2311" s="23">
        <v>0.0</v>
      </c>
      <c r="C2311" s="24"/>
      <c r="D2311" s="25">
        <v>0.0</v>
      </c>
      <c r="E2311" s="26"/>
    </row>
    <row r="2312" ht="15.75" hidden="1" customHeight="1">
      <c r="A2312" s="27" t="s">
        <v>3075</v>
      </c>
      <c r="B2312" s="23">
        <v>0.0</v>
      </c>
      <c r="C2312" s="24"/>
      <c r="D2312" s="25">
        <v>0.0</v>
      </c>
      <c r="E2312" s="33"/>
    </row>
    <row r="2313" ht="15.75" hidden="1" customHeight="1">
      <c r="A2313" s="27" t="s">
        <v>3077</v>
      </c>
      <c r="B2313" s="23">
        <v>1635.0</v>
      </c>
      <c r="C2313" s="24">
        <v>1635.0</v>
      </c>
      <c r="D2313" s="25">
        <v>0.0</v>
      </c>
      <c r="E2313" s="26" t="s">
        <v>7366</v>
      </c>
    </row>
    <row r="2314" ht="15.75" hidden="1" customHeight="1">
      <c r="A2314" s="27" t="s">
        <v>3078</v>
      </c>
      <c r="B2314" s="23">
        <v>480.0</v>
      </c>
      <c r="C2314" s="24">
        <v>480.0</v>
      </c>
      <c r="D2314" s="25">
        <v>0.0</v>
      </c>
      <c r="E2314" s="33"/>
    </row>
    <row r="2315" ht="15.75" hidden="1" customHeight="1">
      <c r="A2315" s="28" t="s">
        <v>3079</v>
      </c>
      <c r="B2315" s="23">
        <v>63848.0</v>
      </c>
      <c r="C2315" s="23">
        <v>63848.0</v>
      </c>
      <c r="D2315" s="25">
        <v>0.0</v>
      </c>
      <c r="E2315" s="33"/>
    </row>
    <row r="2316" ht="15.75" hidden="1" customHeight="1">
      <c r="A2316" s="28" t="s">
        <v>3080</v>
      </c>
      <c r="B2316" s="23">
        <v>25575.0</v>
      </c>
      <c r="C2316" s="7">
        <v>25575.0</v>
      </c>
      <c r="D2316" s="25">
        <v>0.0</v>
      </c>
      <c r="E2316" s="33"/>
    </row>
    <row r="2317" ht="15.75" hidden="1" customHeight="1">
      <c r="A2317" s="28" t="s">
        <v>3081</v>
      </c>
      <c r="B2317" s="23">
        <v>56624.0</v>
      </c>
      <c r="C2317" s="7">
        <v>55931.0</v>
      </c>
      <c r="D2317" s="25">
        <v>-693.0</v>
      </c>
      <c r="E2317" s="33"/>
    </row>
    <row r="2318" ht="15.75" hidden="1" customHeight="1">
      <c r="A2318" s="28" t="s">
        <v>3082</v>
      </c>
      <c r="B2318" s="23">
        <v>39736.0</v>
      </c>
      <c r="C2318" s="7">
        <v>39736.0</v>
      </c>
      <c r="D2318" s="25">
        <v>0.0</v>
      </c>
      <c r="E2318" s="33"/>
    </row>
    <row r="2319" ht="15.75" hidden="1" customHeight="1">
      <c r="A2319" s="28" t="s">
        <v>3084</v>
      </c>
      <c r="B2319" s="23">
        <v>250.0</v>
      </c>
      <c r="C2319" s="7">
        <v>250.0</v>
      </c>
      <c r="D2319" s="25">
        <v>0.0</v>
      </c>
      <c r="E2319" s="33"/>
    </row>
    <row r="2320" ht="15.75" hidden="1" customHeight="1">
      <c r="A2320" s="28" t="s">
        <v>3085</v>
      </c>
      <c r="B2320" s="23">
        <v>7959.0</v>
      </c>
      <c r="C2320" s="7">
        <v>7959.0</v>
      </c>
      <c r="D2320" s="25">
        <v>0.0</v>
      </c>
      <c r="E2320" s="33"/>
    </row>
    <row r="2321" ht="15.75" hidden="1" customHeight="1">
      <c r="A2321" s="29" t="s">
        <v>3086</v>
      </c>
      <c r="B2321" s="23">
        <v>226698.0</v>
      </c>
      <c r="C2321" s="7">
        <v>226005.0</v>
      </c>
      <c r="D2321" s="25">
        <v>-693.0</v>
      </c>
      <c r="E2321" s="33"/>
    </row>
    <row r="2322" ht="15.75" hidden="1" customHeight="1">
      <c r="A2322" s="30" t="s">
        <v>3087</v>
      </c>
      <c r="B2322" s="34">
        <v>125.0</v>
      </c>
      <c r="C2322" s="35">
        <v>125.0</v>
      </c>
      <c r="D2322" s="49">
        <v>0.0</v>
      </c>
      <c r="E2322" s="37"/>
    </row>
    <row r="2323" ht="15.75" hidden="1" customHeight="1">
      <c r="A2323" s="7"/>
      <c r="B2323" s="46"/>
      <c r="C2323" s="50"/>
      <c r="D2323" s="47"/>
      <c r="E2323" s="51"/>
    </row>
    <row r="2324" ht="15.75" hidden="1" customHeight="1">
      <c r="A2324" s="7"/>
      <c r="B2324" s="46"/>
      <c r="C2324" s="50"/>
      <c r="D2324" s="47"/>
      <c r="E2324" s="51"/>
    </row>
    <row r="2325" ht="15.75" hidden="1" customHeight="1">
      <c r="A2325" s="3" t="s">
        <v>3892</v>
      </c>
      <c r="B2325" s="4"/>
      <c r="C2325" s="4"/>
      <c r="D2325" s="4"/>
      <c r="E2325" s="5"/>
    </row>
    <row r="2326" ht="15.75" hidden="1" customHeight="1">
      <c r="A2326" s="8"/>
      <c r="B2326" s="9"/>
      <c r="C2326" s="9"/>
      <c r="D2326" s="9"/>
      <c r="E2326" s="10"/>
    </row>
    <row r="2327" ht="15.75" hidden="1" customHeight="1">
      <c r="A2327" s="3" t="s">
        <v>3061</v>
      </c>
      <c r="B2327" s="4"/>
      <c r="C2327" s="4"/>
      <c r="D2327" s="4"/>
      <c r="E2327" s="5"/>
    </row>
    <row r="2328" ht="15.75" hidden="1" customHeight="1">
      <c r="A2328" s="8"/>
      <c r="B2328" s="9"/>
      <c r="C2328" s="9"/>
      <c r="D2328" s="9"/>
      <c r="E2328" s="10"/>
    </row>
    <row r="2329" ht="15.75" hidden="1" customHeight="1">
      <c r="A2329" s="11">
        <v>46020.0</v>
      </c>
      <c r="B2329" s="4"/>
      <c r="C2329" s="12" t="s">
        <v>3062</v>
      </c>
      <c r="D2329" s="13">
        <v>46022.0</v>
      </c>
      <c r="E2329" s="5"/>
    </row>
    <row r="2330" ht="15.75" hidden="1" customHeight="1">
      <c r="A2330" s="8"/>
      <c r="B2330" s="9"/>
      <c r="C2330" s="14"/>
      <c r="D2330" s="9"/>
      <c r="E2330" s="10"/>
    </row>
    <row r="2331" ht="15.75" hidden="1" customHeight="1">
      <c r="A2331" s="44" t="s">
        <v>3898</v>
      </c>
      <c r="B2331" s="5"/>
      <c r="C2331" s="14"/>
      <c r="D2331" s="45" t="s">
        <v>3901</v>
      </c>
      <c r="E2331" s="5"/>
    </row>
    <row r="2332" ht="15.75" hidden="1" customHeight="1">
      <c r="A2332" s="8"/>
      <c r="B2332" s="10"/>
      <c r="C2332" s="14"/>
      <c r="D2332" s="9"/>
      <c r="E2332" s="10"/>
    </row>
    <row r="2333" ht="15.75" hidden="1" customHeight="1">
      <c r="A2333" s="17" t="s">
        <v>3063</v>
      </c>
      <c r="B2333" s="4"/>
      <c r="C2333" s="4"/>
      <c r="D2333" s="4"/>
      <c r="E2333" s="5"/>
    </row>
    <row r="2334" ht="15.75" hidden="1" customHeight="1">
      <c r="A2334" s="18" t="s">
        <v>3064</v>
      </c>
      <c r="B2334" s="19" t="s">
        <v>3065</v>
      </c>
      <c r="C2334" s="20" t="s">
        <v>3066</v>
      </c>
      <c r="D2334" s="19" t="s">
        <v>3067</v>
      </c>
      <c r="E2334" s="21" t="s">
        <v>13</v>
      </c>
    </row>
    <row r="2335" ht="15.75" hidden="1" customHeight="1">
      <c r="A2335" s="22" t="s">
        <v>3068</v>
      </c>
      <c r="B2335" s="23">
        <v>11259.0</v>
      </c>
      <c r="C2335" s="24">
        <v>11259.0</v>
      </c>
      <c r="D2335" s="25">
        <v>0.0</v>
      </c>
      <c r="E2335" s="26"/>
    </row>
    <row r="2336" ht="15.75" hidden="1" customHeight="1">
      <c r="A2336" s="22" t="s">
        <v>3069</v>
      </c>
      <c r="B2336" s="23">
        <v>8531.0</v>
      </c>
      <c r="C2336" s="24">
        <v>8531.0</v>
      </c>
      <c r="D2336" s="25">
        <v>0.0</v>
      </c>
      <c r="E2336" s="26"/>
    </row>
    <row r="2337" ht="15.75" hidden="1" customHeight="1">
      <c r="A2337" s="22" t="s">
        <v>3070</v>
      </c>
      <c r="B2337" s="23">
        <v>0.0</v>
      </c>
      <c r="C2337" s="24"/>
      <c r="D2337" s="25">
        <v>0.0</v>
      </c>
      <c r="E2337" s="33"/>
    </row>
    <row r="2338" ht="15.75" hidden="1" customHeight="1">
      <c r="A2338" s="22" t="s">
        <v>3072</v>
      </c>
      <c r="B2338" s="23">
        <v>0.0</v>
      </c>
      <c r="C2338" s="24"/>
      <c r="D2338" s="25">
        <v>0.0</v>
      </c>
      <c r="E2338" s="33"/>
    </row>
    <row r="2339" ht="15.75" hidden="1" customHeight="1">
      <c r="A2339" s="27" t="s">
        <v>3074</v>
      </c>
      <c r="B2339" s="23">
        <v>0.0</v>
      </c>
      <c r="C2339" s="24"/>
      <c r="D2339" s="25">
        <v>0.0</v>
      </c>
      <c r="E2339" s="26"/>
    </row>
    <row r="2340" ht="15.75" hidden="1" customHeight="1">
      <c r="A2340" s="27" t="s">
        <v>3075</v>
      </c>
      <c r="B2340" s="23">
        <v>0.0</v>
      </c>
      <c r="C2340" s="24"/>
      <c r="D2340" s="25">
        <v>0.0</v>
      </c>
      <c r="E2340" s="33"/>
    </row>
    <row r="2341" ht="15.75" hidden="1" customHeight="1">
      <c r="A2341" s="27" t="s">
        <v>3077</v>
      </c>
      <c r="B2341" s="23">
        <v>6769.0</v>
      </c>
      <c r="C2341" s="24">
        <v>6769.0</v>
      </c>
      <c r="D2341" s="25">
        <v>0.0</v>
      </c>
      <c r="E2341" s="26"/>
    </row>
    <row r="2342" ht="15.75" hidden="1" customHeight="1">
      <c r="A2342" s="27" t="s">
        <v>3078</v>
      </c>
      <c r="B2342" s="23">
        <v>1000.0</v>
      </c>
      <c r="C2342" s="24">
        <v>1000.0</v>
      </c>
      <c r="D2342" s="25">
        <v>0.0</v>
      </c>
      <c r="E2342" s="33"/>
    </row>
    <row r="2343" ht="15.75" hidden="1" customHeight="1">
      <c r="A2343" s="28" t="s">
        <v>3079</v>
      </c>
      <c r="B2343" s="23">
        <v>41744.0</v>
      </c>
      <c r="C2343" s="23">
        <v>41744.0</v>
      </c>
      <c r="D2343" s="25">
        <v>0.0</v>
      </c>
      <c r="E2343" s="33"/>
    </row>
    <row r="2344" ht="15.75" hidden="1" customHeight="1">
      <c r="A2344" s="28" t="s">
        <v>3080</v>
      </c>
      <c r="B2344" s="23">
        <v>13504.0</v>
      </c>
      <c r="C2344" s="7">
        <v>13504.0</v>
      </c>
      <c r="D2344" s="25">
        <v>0.0</v>
      </c>
      <c r="E2344" s="33"/>
    </row>
    <row r="2345" ht="15.75" hidden="1" customHeight="1">
      <c r="A2345" s="28" t="s">
        <v>3081</v>
      </c>
      <c r="B2345" s="23">
        <v>40763.0</v>
      </c>
      <c r="C2345" s="7">
        <v>40763.0</v>
      </c>
      <c r="D2345" s="25">
        <v>0.0</v>
      </c>
      <c r="E2345" s="33"/>
    </row>
    <row r="2346" ht="15.75" hidden="1" customHeight="1">
      <c r="A2346" s="28" t="s">
        <v>3082</v>
      </c>
      <c r="B2346" s="23">
        <v>26686.0</v>
      </c>
      <c r="C2346" s="7">
        <v>27129.0</v>
      </c>
      <c r="D2346" s="25">
        <v>443.0</v>
      </c>
      <c r="E2346" s="33"/>
    </row>
    <row r="2347" ht="15.75" hidden="1" customHeight="1">
      <c r="A2347" s="28" t="s">
        <v>3084</v>
      </c>
      <c r="B2347" s="23">
        <v>655.0</v>
      </c>
      <c r="C2347" s="7">
        <v>655.0</v>
      </c>
      <c r="D2347" s="25">
        <v>0.0</v>
      </c>
      <c r="E2347" s="33"/>
    </row>
    <row r="2348" ht="15.75" hidden="1" customHeight="1">
      <c r="A2348" s="28" t="s">
        <v>3085</v>
      </c>
      <c r="B2348" s="23">
        <v>8300.0</v>
      </c>
      <c r="C2348" s="7">
        <v>8300.0</v>
      </c>
      <c r="D2348" s="25">
        <v>0.0</v>
      </c>
      <c r="E2348" s="33"/>
    </row>
    <row r="2349" ht="15.75" hidden="1" customHeight="1">
      <c r="A2349" s="29" t="s">
        <v>3086</v>
      </c>
      <c r="B2349" s="23">
        <v>150839.5</v>
      </c>
      <c r="C2349" s="7">
        <v>151282.5</v>
      </c>
      <c r="D2349" s="25">
        <v>443.0</v>
      </c>
      <c r="E2349" s="33"/>
    </row>
    <row r="2350" ht="15.75" hidden="1" customHeight="1">
      <c r="A2350" s="30" t="s">
        <v>3087</v>
      </c>
      <c r="B2350" s="34">
        <v>71.5</v>
      </c>
      <c r="C2350" s="35">
        <v>71.5</v>
      </c>
      <c r="D2350" s="49">
        <v>0.0</v>
      </c>
      <c r="E2350" s="37"/>
    </row>
    <row r="2351" ht="15.75" hidden="1" customHeight="1">
      <c r="A2351" s="7"/>
      <c r="B2351" s="46"/>
      <c r="C2351" s="50"/>
      <c r="D2351" s="47"/>
      <c r="E2351" s="51"/>
    </row>
    <row r="2352" ht="15.75" hidden="1" customHeight="1">
      <c r="A2352" s="7"/>
      <c r="B2352" s="46"/>
      <c r="C2352" s="50"/>
      <c r="D2352" s="47"/>
      <c r="E2352" s="51"/>
    </row>
    <row r="2353" ht="15.75" hidden="1" customHeight="1">
      <c r="A2353" s="3" t="s">
        <v>3892</v>
      </c>
      <c r="B2353" s="4"/>
      <c r="C2353" s="4"/>
      <c r="D2353" s="4"/>
      <c r="E2353" s="5"/>
    </row>
    <row r="2354" ht="15.75" hidden="1" customHeight="1">
      <c r="A2354" s="8"/>
      <c r="B2354" s="9"/>
      <c r="C2354" s="9"/>
      <c r="D2354" s="9"/>
      <c r="E2354" s="10"/>
    </row>
    <row r="2355" ht="15.75" hidden="1" customHeight="1">
      <c r="A2355" s="3" t="s">
        <v>3061</v>
      </c>
      <c r="B2355" s="4"/>
      <c r="C2355" s="4"/>
      <c r="D2355" s="4"/>
      <c r="E2355" s="5"/>
    </row>
    <row r="2356" ht="15.75" hidden="1" customHeight="1">
      <c r="A2356" s="8"/>
      <c r="B2356" s="9"/>
      <c r="C2356" s="9"/>
      <c r="D2356" s="9"/>
      <c r="E2356" s="10"/>
    </row>
    <row r="2357" ht="15.75" hidden="1" customHeight="1">
      <c r="A2357" s="11">
        <v>46023.0</v>
      </c>
      <c r="B2357" s="4"/>
      <c r="C2357" s="12" t="s">
        <v>3062</v>
      </c>
      <c r="D2357" s="13">
        <v>46026.0</v>
      </c>
      <c r="E2357" s="5"/>
    </row>
    <row r="2358" ht="15.75" hidden="1" customHeight="1">
      <c r="A2358" s="8"/>
      <c r="B2358" s="9"/>
      <c r="C2358" s="14"/>
      <c r="D2358" s="9"/>
      <c r="E2358" s="10"/>
    </row>
    <row r="2359" ht="15.75" hidden="1" customHeight="1">
      <c r="A2359" s="44" t="s">
        <v>3913</v>
      </c>
      <c r="B2359" s="5"/>
      <c r="C2359" s="14"/>
      <c r="D2359" s="45" t="s">
        <v>3899</v>
      </c>
      <c r="E2359" s="5"/>
    </row>
    <row r="2360" ht="15.75" hidden="1" customHeight="1">
      <c r="A2360" s="8"/>
      <c r="B2360" s="10"/>
      <c r="C2360" s="14"/>
      <c r="D2360" s="9"/>
      <c r="E2360" s="10"/>
    </row>
    <row r="2361" ht="15.75" hidden="1" customHeight="1">
      <c r="A2361" s="17" t="s">
        <v>3063</v>
      </c>
      <c r="B2361" s="4"/>
      <c r="C2361" s="4"/>
      <c r="D2361" s="4"/>
      <c r="E2361" s="5"/>
    </row>
    <row r="2362" ht="15.75" hidden="1" customHeight="1">
      <c r="A2362" s="18" t="s">
        <v>3064</v>
      </c>
      <c r="B2362" s="19" t="s">
        <v>3065</v>
      </c>
      <c r="C2362" s="20" t="s">
        <v>3066</v>
      </c>
      <c r="D2362" s="19" t="s">
        <v>3067</v>
      </c>
      <c r="E2362" s="21" t="s">
        <v>13</v>
      </c>
    </row>
    <row r="2363" ht="15.75" hidden="1" customHeight="1">
      <c r="A2363" s="22" t="s">
        <v>3068</v>
      </c>
      <c r="B2363" s="23">
        <v>26758.0</v>
      </c>
      <c r="C2363" s="24">
        <v>26760.0</v>
      </c>
      <c r="D2363" s="25">
        <v>2.0</v>
      </c>
      <c r="E2363" s="26"/>
    </row>
    <row r="2364" ht="15.75" hidden="1" customHeight="1">
      <c r="A2364" s="22" t="s">
        <v>3069</v>
      </c>
      <c r="B2364" s="23">
        <v>10323.0</v>
      </c>
      <c r="C2364" s="24">
        <v>10323.0</v>
      </c>
      <c r="D2364" s="25">
        <v>0.0</v>
      </c>
      <c r="E2364" s="26"/>
    </row>
    <row r="2365" ht="15.75" hidden="1" customHeight="1">
      <c r="A2365" s="22" t="s">
        <v>3070</v>
      </c>
      <c r="B2365" s="23">
        <v>0.0</v>
      </c>
      <c r="C2365" s="24"/>
      <c r="D2365" s="25">
        <v>0.0</v>
      </c>
      <c r="E2365" s="33"/>
    </row>
    <row r="2366" ht="15.75" hidden="1" customHeight="1">
      <c r="A2366" s="22" t="s">
        <v>3072</v>
      </c>
      <c r="B2366" s="23">
        <v>2500.0</v>
      </c>
      <c r="C2366" s="24">
        <v>2500.0</v>
      </c>
      <c r="D2366" s="25">
        <v>0.0</v>
      </c>
      <c r="E2366" s="33"/>
    </row>
    <row r="2367" ht="15.75" hidden="1" customHeight="1">
      <c r="A2367" s="27" t="s">
        <v>3074</v>
      </c>
      <c r="B2367" s="23">
        <v>0.0</v>
      </c>
      <c r="C2367" s="24">
        <v>299.0</v>
      </c>
      <c r="D2367" s="25">
        <v>299.0</v>
      </c>
      <c r="E2367" s="26" t="s">
        <v>7367</v>
      </c>
    </row>
    <row r="2368" ht="15.75" hidden="1" customHeight="1">
      <c r="A2368" s="27" t="s">
        <v>3075</v>
      </c>
      <c r="B2368" s="23">
        <v>0.0</v>
      </c>
      <c r="C2368" s="24"/>
      <c r="D2368" s="25">
        <v>0.0</v>
      </c>
      <c r="E2368" s="33"/>
    </row>
    <row r="2369" ht="15.75" hidden="1" customHeight="1">
      <c r="A2369" s="27" t="s">
        <v>3077</v>
      </c>
      <c r="B2369" s="23">
        <v>2158.0</v>
      </c>
      <c r="C2369" s="24">
        <v>1859.0</v>
      </c>
      <c r="D2369" s="25">
        <v>-299.0</v>
      </c>
      <c r="E2369" s="26" t="s">
        <v>7368</v>
      </c>
    </row>
    <row r="2370" ht="15.75" hidden="1" customHeight="1">
      <c r="A2370" s="27" t="s">
        <v>3078</v>
      </c>
      <c r="B2370" s="23">
        <v>280.0</v>
      </c>
      <c r="C2370" s="24">
        <v>280.0</v>
      </c>
      <c r="D2370" s="25">
        <v>0.0</v>
      </c>
      <c r="E2370" s="33"/>
    </row>
    <row r="2371" ht="15.75" hidden="1" customHeight="1">
      <c r="A2371" s="28" t="s">
        <v>3079</v>
      </c>
      <c r="B2371" s="23">
        <v>82138.0</v>
      </c>
      <c r="C2371" s="23">
        <v>82138.0</v>
      </c>
      <c r="D2371" s="25">
        <v>0.0</v>
      </c>
      <c r="E2371" s="33"/>
    </row>
    <row r="2372" ht="15.75" hidden="1" customHeight="1">
      <c r="A2372" s="28" t="s">
        <v>3080</v>
      </c>
      <c r="B2372" s="23">
        <v>25397.0</v>
      </c>
      <c r="C2372" s="7">
        <v>25397.0</v>
      </c>
      <c r="D2372" s="25">
        <v>0.0</v>
      </c>
      <c r="E2372" s="33"/>
    </row>
    <row r="2373" ht="15.75" hidden="1" customHeight="1">
      <c r="A2373" s="28" t="s">
        <v>3081</v>
      </c>
      <c r="B2373" s="23">
        <v>60931.0</v>
      </c>
      <c r="C2373" s="7">
        <v>60931.0</v>
      </c>
      <c r="D2373" s="25">
        <v>0.0</v>
      </c>
      <c r="E2373" s="33"/>
    </row>
    <row r="2374" ht="15.75" hidden="1" customHeight="1">
      <c r="A2374" s="28" t="s">
        <v>3082</v>
      </c>
      <c r="B2374" s="23">
        <v>45241.1</v>
      </c>
      <c r="C2374" s="7">
        <v>45241.1</v>
      </c>
      <c r="D2374" s="25">
        <v>0.0</v>
      </c>
      <c r="E2374" s="33"/>
    </row>
    <row r="2375" ht="15.75" hidden="1" customHeight="1">
      <c r="A2375" s="28" t="s">
        <v>3084</v>
      </c>
      <c r="B2375" s="23">
        <v>1759.0</v>
      </c>
      <c r="C2375" s="7">
        <v>1759.0</v>
      </c>
      <c r="D2375" s="25">
        <v>0.0</v>
      </c>
      <c r="E2375" s="33"/>
    </row>
    <row r="2376" ht="15.75" hidden="1" customHeight="1">
      <c r="A2376" s="28" t="s">
        <v>3085</v>
      </c>
      <c r="B2376" s="23">
        <v>13340.0</v>
      </c>
      <c r="C2376" s="7">
        <v>13340.0</v>
      </c>
      <c r="D2376" s="25">
        <v>0.0</v>
      </c>
      <c r="E2376" s="33"/>
    </row>
    <row r="2377" ht="15.75" hidden="1" customHeight="1">
      <c r="A2377" s="29" t="s">
        <v>3086</v>
      </c>
      <c r="B2377" s="23">
        <v>257484.6</v>
      </c>
      <c r="C2377" s="7">
        <v>257484.6</v>
      </c>
      <c r="D2377" s="25">
        <v>0.0</v>
      </c>
      <c r="E2377" s="33"/>
    </row>
    <row r="2378" ht="15.75" hidden="1" customHeight="1">
      <c r="A2378" s="30" t="s">
        <v>3087</v>
      </c>
      <c r="B2378" s="34">
        <v>0.5</v>
      </c>
      <c r="C2378" s="35">
        <v>2.5</v>
      </c>
      <c r="D2378" s="49">
        <v>2.0</v>
      </c>
      <c r="E2378" s="37"/>
    </row>
    <row r="2379" ht="15.75" hidden="1" customHeight="1">
      <c r="A2379" s="7"/>
      <c r="B2379" s="46"/>
      <c r="C2379" s="50"/>
      <c r="D2379" s="47"/>
      <c r="E2379" s="51"/>
    </row>
    <row r="2380" ht="15.75" hidden="1" customHeight="1">
      <c r="A2380" s="7"/>
      <c r="B2380" s="46"/>
      <c r="C2380" s="50"/>
      <c r="D2380" s="47"/>
      <c r="E2380" s="51"/>
    </row>
    <row r="2381" ht="15.75" hidden="1" customHeight="1">
      <c r="A2381" s="3" t="s">
        <v>3892</v>
      </c>
      <c r="B2381" s="4"/>
      <c r="C2381" s="4"/>
      <c r="D2381" s="4"/>
      <c r="E2381" s="5"/>
    </row>
    <row r="2382" ht="15.75" hidden="1" customHeight="1">
      <c r="A2382" s="8"/>
      <c r="B2382" s="9"/>
      <c r="C2382" s="9"/>
      <c r="D2382" s="9"/>
      <c r="E2382" s="10"/>
    </row>
    <row r="2383" ht="15.75" hidden="1" customHeight="1">
      <c r="A2383" s="3" t="s">
        <v>3061</v>
      </c>
      <c r="B2383" s="4"/>
      <c r="C2383" s="4"/>
      <c r="D2383" s="4"/>
      <c r="E2383" s="5"/>
    </row>
    <row r="2384" ht="15.75" hidden="1" customHeight="1">
      <c r="A2384" s="8"/>
      <c r="B2384" s="9"/>
      <c r="C2384" s="9"/>
      <c r="D2384" s="9"/>
      <c r="E2384" s="10"/>
    </row>
    <row r="2385" ht="15.75" hidden="1" customHeight="1">
      <c r="A2385" s="11">
        <v>46027.0</v>
      </c>
      <c r="B2385" s="4"/>
      <c r="C2385" s="12" t="s">
        <v>3062</v>
      </c>
      <c r="D2385" s="13">
        <v>46033.0</v>
      </c>
      <c r="E2385" s="5"/>
    </row>
    <row r="2386" ht="15.75" hidden="1" customHeight="1">
      <c r="A2386" s="8"/>
      <c r="B2386" s="9"/>
      <c r="C2386" s="14"/>
      <c r="D2386" s="9"/>
      <c r="E2386" s="10"/>
    </row>
    <row r="2387" ht="15.75" hidden="1" customHeight="1">
      <c r="A2387" s="44" t="s">
        <v>3898</v>
      </c>
      <c r="B2387" s="5"/>
      <c r="C2387" s="14"/>
      <c r="D2387" s="45" t="s">
        <v>3899</v>
      </c>
      <c r="E2387" s="5"/>
    </row>
    <row r="2388" ht="15.75" hidden="1" customHeight="1">
      <c r="A2388" s="8"/>
      <c r="B2388" s="10"/>
      <c r="C2388" s="14"/>
      <c r="D2388" s="9"/>
      <c r="E2388" s="10"/>
    </row>
    <row r="2389" ht="15.75" hidden="1" customHeight="1">
      <c r="A2389" s="17" t="s">
        <v>3063</v>
      </c>
      <c r="B2389" s="4"/>
      <c r="C2389" s="4"/>
      <c r="D2389" s="4"/>
      <c r="E2389" s="5"/>
    </row>
    <row r="2390" ht="15.75" hidden="1" customHeight="1">
      <c r="A2390" s="18" t="s">
        <v>3064</v>
      </c>
      <c r="B2390" s="19" t="s">
        <v>3065</v>
      </c>
      <c r="C2390" s="20" t="s">
        <v>3066</v>
      </c>
      <c r="D2390" s="19" t="s">
        <v>3067</v>
      </c>
      <c r="E2390" s="21" t="s">
        <v>13</v>
      </c>
    </row>
    <row r="2391" ht="15.75" hidden="1" customHeight="1">
      <c r="A2391" s="22" t="s">
        <v>3068</v>
      </c>
      <c r="B2391" s="23">
        <v>26988.0</v>
      </c>
      <c r="C2391" s="24">
        <v>26988.0</v>
      </c>
      <c r="D2391" s="25">
        <v>0.0</v>
      </c>
      <c r="E2391" s="26"/>
    </row>
    <row r="2392" ht="15.75" hidden="1" customHeight="1">
      <c r="A2392" s="22" t="s">
        <v>3069</v>
      </c>
      <c r="B2392" s="23">
        <v>24468.0</v>
      </c>
      <c r="C2392" s="24">
        <v>24468.0</v>
      </c>
      <c r="D2392" s="25">
        <v>0.0</v>
      </c>
      <c r="E2392" s="26"/>
    </row>
    <row r="2393" ht="15.75" hidden="1" customHeight="1">
      <c r="A2393" s="22" t="s">
        <v>3070</v>
      </c>
      <c r="B2393" s="23">
        <v>0.0</v>
      </c>
      <c r="C2393" s="24"/>
      <c r="D2393" s="25">
        <v>0.0</v>
      </c>
      <c r="E2393" s="33"/>
    </row>
    <row r="2394" ht="15.75" hidden="1" customHeight="1">
      <c r="A2394" s="22" t="s">
        <v>3072</v>
      </c>
      <c r="B2394" s="23">
        <v>3000.0</v>
      </c>
      <c r="C2394" s="24">
        <v>3000.0</v>
      </c>
      <c r="D2394" s="25">
        <v>0.0</v>
      </c>
      <c r="E2394" s="33"/>
    </row>
    <row r="2395" ht="15.75" hidden="1" customHeight="1">
      <c r="A2395" s="27" t="s">
        <v>3074</v>
      </c>
      <c r="B2395" s="23">
        <v>489.0</v>
      </c>
      <c r="C2395" s="24">
        <v>589.0</v>
      </c>
      <c r="D2395" s="25">
        <v>100.0</v>
      </c>
      <c r="E2395" s="26" t="s">
        <v>7369</v>
      </c>
    </row>
    <row r="2396" ht="15.75" hidden="1" customHeight="1">
      <c r="A2396" s="27" t="s">
        <v>3075</v>
      </c>
      <c r="B2396" s="23">
        <v>0.0</v>
      </c>
      <c r="C2396" s="24"/>
      <c r="D2396" s="25">
        <v>0.0</v>
      </c>
      <c r="E2396" s="33"/>
    </row>
    <row r="2397" ht="15.75" hidden="1" customHeight="1">
      <c r="A2397" s="27" t="s">
        <v>3077</v>
      </c>
      <c r="B2397" s="23">
        <v>8149.0</v>
      </c>
      <c r="C2397" s="24">
        <v>8050.0</v>
      </c>
      <c r="D2397" s="25">
        <v>-99.0</v>
      </c>
      <c r="E2397" s="26" t="s">
        <v>7370</v>
      </c>
    </row>
    <row r="2398" ht="15.75" hidden="1" customHeight="1">
      <c r="A2398" s="27" t="s">
        <v>3078</v>
      </c>
      <c r="B2398" s="23">
        <v>2160.0</v>
      </c>
      <c r="C2398" s="24">
        <v>2200.0</v>
      </c>
      <c r="D2398" s="25">
        <v>40.0</v>
      </c>
      <c r="E2398" s="33"/>
    </row>
    <row r="2399" ht="15.75" hidden="1" customHeight="1">
      <c r="A2399" s="28" t="s">
        <v>3079</v>
      </c>
      <c r="B2399" s="23">
        <v>107766.0</v>
      </c>
      <c r="C2399" s="23">
        <v>107766.0</v>
      </c>
      <c r="D2399" s="25">
        <v>0.0</v>
      </c>
      <c r="E2399" s="33"/>
    </row>
    <row r="2400" ht="15.75" hidden="1" customHeight="1">
      <c r="A2400" s="28" t="s">
        <v>3080</v>
      </c>
      <c r="B2400" s="23">
        <v>24963.0</v>
      </c>
      <c r="C2400" s="7">
        <v>24963.0</v>
      </c>
      <c r="D2400" s="25">
        <v>0.0</v>
      </c>
      <c r="E2400" s="33"/>
    </row>
    <row r="2401" ht="15.75" hidden="1" customHeight="1">
      <c r="A2401" s="28" t="s">
        <v>3081</v>
      </c>
      <c r="B2401" s="23">
        <v>74700.0</v>
      </c>
      <c r="C2401" s="7">
        <v>73699.0</v>
      </c>
      <c r="D2401" s="25">
        <v>-1001.0</v>
      </c>
      <c r="E2401" s="33"/>
    </row>
    <row r="2402" ht="15.75" hidden="1" customHeight="1">
      <c r="A2402" s="28" t="s">
        <v>3082</v>
      </c>
      <c r="B2402" s="23">
        <v>71612.0</v>
      </c>
      <c r="C2402" s="7">
        <v>72110.0</v>
      </c>
      <c r="D2402" s="25">
        <v>498.0</v>
      </c>
      <c r="E2402" s="33"/>
    </row>
    <row r="2403" ht="15.75" hidden="1" customHeight="1">
      <c r="A2403" s="28" t="s">
        <v>3084</v>
      </c>
      <c r="B2403" s="23">
        <v>3372.0</v>
      </c>
      <c r="C2403" s="7">
        <v>3372.0</v>
      </c>
      <c r="D2403" s="25">
        <v>0.0</v>
      </c>
      <c r="E2403" s="33"/>
    </row>
    <row r="2404" ht="15.75" hidden="1" customHeight="1">
      <c r="A2404" s="28" t="s">
        <v>3085</v>
      </c>
      <c r="B2404" s="23">
        <v>13172.0</v>
      </c>
      <c r="C2404" s="7">
        <v>13172.0</v>
      </c>
      <c r="D2404" s="25">
        <v>0.0</v>
      </c>
      <c r="E2404" s="33"/>
    </row>
    <row r="2405" ht="15.75" hidden="1" customHeight="1">
      <c r="A2405" s="29" t="s">
        <v>3086</v>
      </c>
      <c r="B2405" s="23">
        <v>347666.0</v>
      </c>
      <c r="C2405" s="7">
        <v>347163.0</v>
      </c>
      <c r="D2405" s="25">
        <v>-503.0</v>
      </c>
      <c r="E2405" s="33"/>
    </row>
    <row r="2406" ht="15.75" hidden="1" customHeight="1">
      <c r="A2406" s="30" t="s">
        <v>3087</v>
      </c>
      <c r="B2406" s="34">
        <v>1.0</v>
      </c>
      <c r="C2406" s="35">
        <v>42.0</v>
      </c>
      <c r="D2406" s="49">
        <v>41.0</v>
      </c>
      <c r="E2406" s="37"/>
    </row>
    <row r="2407" ht="15.75" hidden="1" customHeight="1">
      <c r="A2407" s="7"/>
      <c r="B2407" s="46"/>
      <c r="C2407" s="50"/>
      <c r="D2407" s="47"/>
      <c r="E2407" s="51"/>
    </row>
    <row r="2408" ht="15.75" hidden="1" customHeight="1">
      <c r="A2408" s="7"/>
      <c r="B2408" s="46"/>
      <c r="C2408" s="50"/>
      <c r="D2408" s="47"/>
      <c r="E2408" s="51"/>
    </row>
    <row r="2409" ht="15.75" hidden="1" customHeight="1">
      <c r="A2409" s="3" t="s">
        <v>3892</v>
      </c>
      <c r="B2409" s="4"/>
      <c r="C2409" s="4"/>
      <c r="D2409" s="4"/>
      <c r="E2409" s="5"/>
    </row>
    <row r="2410" ht="15.75" hidden="1" customHeight="1">
      <c r="A2410" s="8"/>
      <c r="B2410" s="9"/>
      <c r="C2410" s="9"/>
      <c r="D2410" s="9"/>
      <c r="E2410" s="10"/>
    </row>
    <row r="2411" ht="15.75" hidden="1" customHeight="1">
      <c r="A2411" s="3" t="s">
        <v>3061</v>
      </c>
      <c r="B2411" s="4"/>
      <c r="C2411" s="4"/>
      <c r="D2411" s="4"/>
      <c r="E2411" s="5"/>
    </row>
    <row r="2412" ht="15.75" hidden="1" customHeight="1">
      <c r="A2412" s="8"/>
      <c r="B2412" s="9"/>
      <c r="C2412" s="9"/>
      <c r="D2412" s="9"/>
      <c r="E2412" s="10"/>
    </row>
    <row r="2413" ht="15.75" hidden="1" customHeight="1">
      <c r="A2413" s="11">
        <v>46034.0</v>
      </c>
      <c r="B2413" s="4"/>
      <c r="C2413" s="12" t="s">
        <v>3062</v>
      </c>
      <c r="D2413" s="13">
        <v>46040.0</v>
      </c>
      <c r="E2413" s="5"/>
    </row>
    <row r="2414" ht="15.75" hidden="1" customHeight="1">
      <c r="A2414" s="8"/>
      <c r="B2414" s="9"/>
      <c r="C2414" s="14"/>
      <c r="D2414" s="9"/>
      <c r="E2414" s="10"/>
    </row>
    <row r="2415" ht="15.75" hidden="1" customHeight="1">
      <c r="A2415" s="44" t="s">
        <v>3898</v>
      </c>
      <c r="B2415" s="5"/>
      <c r="C2415" s="14"/>
      <c r="D2415" s="45" t="s">
        <v>3899</v>
      </c>
      <c r="E2415" s="5"/>
    </row>
    <row r="2416" ht="15.75" hidden="1" customHeight="1">
      <c r="A2416" s="8"/>
      <c r="B2416" s="10"/>
      <c r="C2416" s="14"/>
      <c r="D2416" s="9"/>
      <c r="E2416" s="10"/>
    </row>
    <row r="2417" ht="15.75" hidden="1" customHeight="1">
      <c r="A2417" s="17" t="s">
        <v>3063</v>
      </c>
      <c r="B2417" s="4"/>
      <c r="C2417" s="4"/>
      <c r="D2417" s="4"/>
      <c r="E2417" s="5"/>
    </row>
    <row r="2418" ht="15.75" hidden="1" customHeight="1">
      <c r="A2418" s="18" t="s">
        <v>3064</v>
      </c>
      <c r="B2418" s="19" t="s">
        <v>3065</v>
      </c>
      <c r="C2418" s="20" t="s">
        <v>3066</v>
      </c>
      <c r="D2418" s="19" t="s">
        <v>3067</v>
      </c>
      <c r="E2418" s="21" t="s">
        <v>13</v>
      </c>
    </row>
    <row r="2419" ht="15.75" hidden="1" customHeight="1">
      <c r="A2419" s="22" t="s">
        <v>3068</v>
      </c>
      <c r="B2419" s="23">
        <v>23829.0</v>
      </c>
      <c r="C2419" s="24">
        <v>23830.0</v>
      </c>
      <c r="D2419" s="25">
        <v>1.0</v>
      </c>
      <c r="E2419" s="26"/>
    </row>
    <row r="2420" ht="15.75" hidden="1" customHeight="1">
      <c r="A2420" s="22" t="s">
        <v>3069</v>
      </c>
      <c r="B2420" s="23">
        <v>22666.0</v>
      </c>
      <c r="C2420" s="24">
        <v>22666.0</v>
      </c>
      <c r="D2420" s="25">
        <v>0.0</v>
      </c>
      <c r="E2420" s="26"/>
    </row>
    <row r="2421" ht="15.75" hidden="1" customHeight="1">
      <c r="A2421" s="22" t="s">
        <v>3070</v>
      </c>
      <c r="B2421" s="23">
        <v>480.0</v>
      </c>
      <c r="C2421" s="24">
        <v>480.0</v>
      </c>
      <c r="D2421" s="25">
        <v>0.0</v>
      </c>
      <c r="E2421" s="33"/>
    </row>
    <row r="2422" ht="15.75" hidden="1" customHeight="1">
      <c r="A2422" s="22" t="s">
        <v>3072</v>
      </c>
      <c r="B2422" s="23">
        <v>1500.0</v>
      </c>
      <c r="C2422" s="24">
        <v>1500.0</v>
      </c>
      <c r="D2422" s="25">
        <v>0.0</v>
      </c>
      <c r="E2422" s="33"/>
    </row>
    <row r="2423" ht="15.75" hidden="1" customHeight="1">
      <c r="A2423" s="27" t="s">
        <v>3074</v>
      </c>
      <c r="B2423" s="23">
        <v>0.0</v>
      </c>
      <c r="C2423" s="24"/>
      <c r="D2423" s="25">
        <v>0.0</v>
      </c>
      <c r="E2423" s="26"/>
    </row>
    <row r="2424" ht="15.75" hidden="1" customHeight="1">
      <c r="A2424" s="27" t="s">
        <v>3075</v>
      </c>
      <c r="B2424" s="23">
        <v>0.0</v>
      </c>
      <c r="C2424" s="24">
        <v>38.0</v>
      </c>
      <c r="D2424" s="25">
        <v>38.0</v>
      </c>
      <c r="E2424" s="33"/>
    </row>
    <row r="2425" ht="15.75" hidden="1" customHeight="1">
      <c r="A2425" s="27" t="s">
        <v>3077</v>
      </c>
      <c r="B2425" s="23">
        <v>3391.0</v>
      </c>
      <c r="C2425" s="24">
        <v>2911.0</v>
      </c>
      <c r="D2425" s="25">
        <v>-480.0</v>
      </c>
      <c r="E2425" s="26" t="s">
        <v>7371</v>
      </c>
    </row>
    <row r="2426" ht="15.75" hidden="1" customHeight="1">
      <c r="A2426" s="27" t="s">
        <v>3078</v>
      </c>
      <c r="B2426" s="23">
        <v>1720.0</v>
      </c>
      <c r="C2426" s="24">
        <v>2240.0</v>
      </c>
      <c r="D2426" s="25">
        <v>520.0</v>
      </c>
      <c r="E2426" s="33" t="s">
        <v>7372</v>
      </c>
    </row>
    <row r="2427" ht="15.75" hidden="1" customHeight="1">
      <c r="A2427" s="28" t="s">
        <v>3079</v>
      </c>
      <c r="B2427" s="23">
        <v>103875.0</v>
      </c>
      <c r="C2427" s="23">
        <v>103282.0</v>
      </c>
      <c r="D2427" s="25">
        <v>-593.0</v>
      </c>
      <c r="E2427" s="33"/>
    </row>
    <row r="2428" ht="15.75" hidden="1" customHeight="1">
      <c r="A2428" s="28" t="s">
        <v>3080</v>
      </c>
      <c r="B2428" s="23">
        <v>36951.0</v>
      </c>
      <c r="C2428" s="7">
        <v>36951.0</v>
      </c>
      <c r="D2428" s="25">
        <v>0.0</v>
      </c>
      <c r="E2428" s="33"/>
    </row>
    <row r="2429" ht="15.75" hidden="1" customHeight="1">
      <c r="A2429" s="28" t="s">
        <v>3081</v>
      </c>
      <c r="B2429" s="23">
        <v>88643.0</v>
      </c>
      <c r="C2429" s="7">
        <v>88643.0</v>
      </c>
      <c r="D2429" s="25">
        <v>0.0</v>
      </c>
      <c r="E2429" s="33"/>
    </row>
    <row r="2430" ht="15.75" hidden="1" customHeight="1">
      <c r="A2430" s="28" t="s">
        <v>3082</v>
      </c>
      <c r="B2430" s="23">
        <v>75543.6</v>
      </c>
      <c r="C2430" s="7">
        <v>75543.6</v>
      </c>
      <c r="D2430" s="25">
        <v>0.0</v>
      </c>
      <c r="E2430" s="33"/>
    </row>
    <row r="2431" ht="15.75" hidden="1" customHeight="1">
      <c r="A2431" s="28" t="s">
        <v>3084</v>
      </c>
      <c r="B2431" s="23">
        <v>358.0</v>
      </c>
      <c r="C2431" s="7">
        <v>358.0</v>
      </c>
      <c r="D2431" s="25">
        <v>0.0</v>
      </c>
      <c r="E2431" s="33"/>
    </row>
    <row r="2432" ht="15.75" hidden="1" customHeight="1">
      <c r="A2432" s="28" t="s">
        <v>3085</v>
      </c>
      <c r="B2432" s="23">
        <v>7689.0</v>
      </c>
      <c r="C2432" s="7">
        <v>7689.0</v>
      </c>
      <c r="D2432" s="25">
        <v>0.0</v>
      </c>
      <c r="E2432" s="33"/>
    </row>
    <row r="2433" ht="15.75" hidden="1" customHeight="1">
      <c r="A2433" s="29" t="s">
        <v>3086</v>
      </c>
      <c r="B2433" s="23">
        <v>358955.1</v>
      </c>
      <c r="C2433" s="7">
        <v>358362.1</v>
      </c>
      <c r="D2433" s="25">
        <v>-593.0</v>
      </c>
      <c r="E2433" s="33"/>
    </row>
    <row r="2434" ht="15.75" hidden="1" customHeight="1">
      <c r="A2434" s="30" t="s">
        <v>3087</v>
      </c>
      <c r="B2434" s="34">
        <v>1.5</v>
      </c>
      <c r="C2434" s="35">
        <v>80.5</v>
      </c>
      <c r="D2434" s="49">
        <v>79.0</v>
      </c>
      <c r="E2434" s="37"/>
    </row>
    <row r="2435" ht="15.75" hidden="1" customHeight="1">
      <c r="A2435" s="7"/>
      <c r="B2435" s="46"/>
      <c r="C2435" s="50"/>
      <c r="D2435" s="47"/>
      <c r="E2435" s="51"/>
    </row>
    <row r="2436" ht="15.75" hidden="1" customHeight="1">
      <c r="A2436" s="7"/>
      <c r="B2436" s="46"/>
      <c r="C2436" s="50"/>
      <c r="D2436" s="47"/>
      <c r="E2436" s="51"/>
    </row>
    <row r="2437" ht="15.75" hidden="1" customHeight="1">
      <c r="A2437" s="3" t="s">
        <v>3892</v>
      </c>
      <c r="B2437" s="4"/>
      <c r="C2437" s="4"/>
      <c r="D2437" s="4"/>
      <c r="E2437" s="5"/>
    </row>
    <row r="2438" ht="15.75" hidden="1" customHeight="1">
      <c r="A2438" s="8"/>
      <c r="B2438" s="9"/>
      <c r="C2438" s="9"/>
      <c r="D2438" s="9"/>
      <c r="E2438" s="10"/>
    </row>
    <row r="2439" ht="15.75" hidden="1" customHeight="1">
      <c r="A2439" s="3" t="s">
        <v>3061</v>
      </c>
      <c r="B2439" s="4"/>
      <c r="C2439" s="4"/>
      <c r="D2439" s="4"/>
      <c r="E2439" s="5"/>
    </row>
    <row r="2440" ht="15.75" hidden="1" customHeight="1">
      <c r="A2440" s="8"/>
      <c r="B2440" s="9"/>
      <c r="C2440" s="9"/>
      <c r="D2440" s="9"/>
      <c r="E2440" s="10"/>
    </row>
    <row r="2441" ht="15.75" hidden="1" customHeight="1">
      <c r="A2441" s="11">
        <v>46041.0</v>
      </c>
      <c r="B2441" s="4"/>
      <c r="C2441" s="12" t="s">
        <v>3062</v>
      </c>
      <c r="D2441" s="13">
        <v>46047.0</v>
      </c>
      <c r="E2441" s="5"/>
    </row>
    <row r="2442" ht="15.75" hidden="1" customHeight="1">
      <c r="A2442" s="8"/>
      <c r="B2442" s="9"/>
      <c r="C2442" s="14"/>
      <c r="D2442" s="9"/>
      <c r="E2442" s="10"/>
    </row>
    <row r="2443" ht="15.75" hidden="1" customHeight="1">
      <c r="A2443" s="44" t="s">
        <v>3898</v>
      </c>
      <c r="B2443" s="5"/>
      <c r="C2443" s="14"/>
      <c r="D2443" s="45" t="s">
        <v>3899</v>
      </c>
      <c r="E2443" s="5"/>
    </row>
    <row r="2444" ht="15.75" hidden="1" customHeight="1">
      <c r="A2444" s="8"/>
      <c r="B2444" s="10"/>
      <c r="C2444" s="14"/>
      <c r="D2444" s="9"/>
      <c r="E2444" s="10"/>
    </row>
    <row r="2445" ht="15.75" hidden="1" customHeight="1">
      <c r="A2445" s="17" t="s">
        <v>3063</v>
      </c>
      <c r="B2445" s="4"/>
      <c r="C2445" s="4"/>
      <c r="D2445" s="4"/>
      <c r="E2445" s="5"/>
    </row>
    <row r="2446" ht="15.75" hidden="1" customHeight="1">
      <c r="A2446" s="18" t="s">
        <v>3064</v>
      </c>
      <c r="B2446" s="19" t="s">
        <v>3065</v>
      </c>
      <c r="C2446" s="20" t="s">
        <v>3066</v>
      </c>
      <c r="D2446" s="19" t="s">
        <v>3067</v>
      </c>
      <c r="E2446" s="21" t="s">
        <v>13</v>
      </c>
    </row>
    <row r="2447" ht="15.75" hidden="1" customHeight="1">
      <c r="A2447" s="22" t="s">
        <v>3068</v>
      </c>
      <c r="B2447" s="23">
        <v>14396.0</v>
      </c>
      <c r="C2447" s="24">
        <v>14396.0</v>
      </c>
      <c r="D2447" s="25">
        <v>0.0</v>
      </c>
      <c r="E2447" s="26"/>
    </row>
    <row r="2448" ht="15.75" hidden="1" customHeight="1">
      <c r="A2448" s="22" t="s">
        <v>3069</v>
      </c>
      <c r="B2448" s="23">
        <v>19564.0</v>
      </c>
      <c r="C2448" s="24">
        <v>19564.0</v>
      </c>
      <c r="D2448" s="25">
        <v>0.0</v>
      </c>
      <c r="E2448" s="26"/>
    </row>
    <row r="2449" ht="15.75" hidden="1" customHeight="1">
      <c r="A2449" s="22" t="s">
        <v>3070</v>
      </c>
      <c r="B2449" s="23">
        <v>0.0</v>
      </c>
      <c r="C2449" s="24"/>
      <c r="D2449" s="25">
        <v>0.0</v>
      </c>
      <c r="E2449" s="33"/>
    </row>
    <row r="2450" ht="15.75" hidden="1" customHeight="1">
      <c r="A2450" s="22" t="s">
        <v>3072</v>
      </c>
      <c r="B2450" s="23">
        <v>3500.0</v>
      </c>
      <c r="C2450" s="24">
        <v>3500.0</v>
      </c>
      <c r="D2450" s="25">
        <v>0.0</v>
      </c>
      <c r="E2450" s="33"/>
    </row>
    <row r="2451" ht="15.75" hidden="1" customHeight="1">
      <c r="A2451" s="27" t="s">
        <v>3074</v>
      </c>
      <c r="B2451" s="23">
        <v>0.0</v>
      </c>
      <c r="C2451" s="24"/>
      <c r="D2451" s="25">
        <v>0.0</v>
      </c>
      <c r="E2451" s="26"/>
    </row>
    <row r="2452" ht="15.75" hidden="1" customHeight="1">
      <c r="A2452" s="27" t="s">
        <v>3075</v>
      </c>
      <c r="B2452" s="23">
        <v>0.0</v>
      </c>
      <c r="C2452" s="24"/>
      <c r="D2452" s="25">
        <v>0.0</v>
      </c>
      <c r="E2452" s="33"/>
    </row>
    <row r="2453" ht="15.75" hidden="1" customHeight="1">
      <c r="A2453" s="27" t="s">
        <v>3077</v>
      </c>
      <c r="B2453" s="23">
        <v>8655.0</v>
      </c>
      <c r="C2453" s="24">
        <v>8547.0</v>
      </c>
      <c r="D2453" s="25">
        <v>-108.0</v>
      </c>
      <c r="E2453" s="26" t="s">
        <v>7373</v>
      </c>
    </row>
    <row r="2454" ht="15.75" hidden="1" customHeight="1">
      <c r="A2454" s="27" t="s">
        <v>3078</v>
      </c>
      <c r="B2454" s="23">
        <v>1440.0</v>
      </c>
      <c r="C2454" s="24">
        <v>1520.0</v>
      </c>
      <c r="D2454" s="25">
        <v>80.0</v>
      </c>
      <c r="E2454" s="33" t="s">
        <v>7374</v>
      </c>
    </row>
    <row r="2455" ht="15.75" hidden="1" customHeight="1">
      <c r="A2455" s="28" t="s">
        <v>3079</v>
      </c>
      <c r="B2455" s="23">
        <v>85241.0</v>
      </c>
      <c r="C2455" s="23">
        <v>85241.0</v>
      </c>
      <c r="D2455" s="25">
        <v>0.0</v>
      </c>
      <c r="E2455" s="33"/>
    </row>
    <row r="2456" ht="15.75" hidden="1" customHeight="1">
      <c r="A2456" s="28" t="s">
        <v>3080</v>
      </c>
      <c r="B2456" s="23">
        <v>51353.0</v>
      </c>
      <c r="C2456" s="7">
        <v>51353.0</v>
      </c>
      <c r="D2456" s="25">
        <v>0.0</v>
      </c>
      <c r="E2456" s="33"/>
    </row>
    <row r="2457" ht="15.75" hidden="1" customHeight="1">
      <c r="A2457" s="28" t="s">
        <v>3081</v>
      </c>
      <c r="B2457" s="23">
        <v>87097.0</v>
      </c>
      <c r="C2457" s="7">
        <v>86166.0</v>
      </c>
      <c r="D2457" s="25">
        <v>-931.0</v>
      </c>
      <c r="E2457" s="33"/>
    </row>
    <row r="2458" ht="15.75" hidden="1" customHeight="1">
      <c r="A2458" s="28" t="s">
        <v>3082</v>
      </c>
      <c r="B2458" s="23">
        <v>68417.0</v>
      </c>
      <c r="C2458" s="7">
        <v>68792.0</v>
      </c>
      <c r="D2458" s="25">
        <v>375.0</v>
      </c>
      <c r="E2458" s="33"/>
    </row>
    <row r="2459" ht="15.75" hidden="1" customHeight="1">
      <c r="A2459" s="28" t="s">
        <v>3084</v>
      </c>
      <c r="B2459" s="23">
        <v>3940.0</v>
      </c>
      <c r="C2459" s="7">
        <v>3940.0</v>
      </c>
      <c r="D2459" s="25">
        <v>0.0</v>
      </c>
      <c r="E2459" s="33"/>
    </row>
    <row r="2460" ht="15.75" hidden="1" customHeight="1">
      <c r="A2460" s="28" t="s">
        <v>3085</v>
      </c>
      <c r="B2460" s="23">
        <v>6634.0</v>
      </c>
      <c r="C2460" s="7">
        <v>6634.0</v>
      </c>
      <c r="D2460" s="25">
        <v>0.0</v>
      </c>
      <c r="E2460" s="33"/>
    </row>
    <row r="2461" ht="15.75" hidden="1" customHeight="1">
      <c r="A2461" s="29" t="s">
        <v>3086</v>
      </c>
      <c r="B2461" s="23">
        <v>343602.0</v>
      </c>
      <c r="C2461" s="7">
        <v>342761.0</v>
      </c>
      <c r="D2461" s="25">
        <v>-841.0</v>
      </c>
      <c r="E2461" s="33"/>
    </row>
    <row r="2462" ht="15.75" hidden="1" customHeight="1">
      <c r="A2462" s="30" t="s">
        <v>3087</v>
      </c>
      <c r="B2462" s="34">
        <v>1.0</v>
      </c>
      <c r="C2462" s="35">
        <v>258.0</v>
      </c>
      <c r="D2462" s="49">
        <v>257.0</v>
      </c>
      <c r="E2462" s="37"/>
    </row>
    <row r="2463" ht="15.75" hidden="1" customHeight="1">
      <c r="A2463" s="7"/>
      <c r="B2463" s="46"/>
      <c r="C2463" s="50"/>
      <c r="D2463" s="47"/>
      <c r="E2463" s="51"/>
    </row>
    <row r="2464" ht="15.75" hidden="1" customHeight="1">
      <c r="A2464" s="7"/>
      <c r="B2464" s="46"/>
      <c r="C2464" s="50"/>
      <c r="D2464" s="47"/>
      <c r="E2464" s="51"/>
    </row>
    <row r="2465" ht="15.75" hidden="1" customHeight="1">
      <c r="A2465" s="3" t="s">
        <v>3892</v>
      </c>
      <c r="B2465" s="4"/>
      <c r="C2465" s="4"/>
      <c r="D2465" s="4"/>
      <c r="E2465" s="5"/>
    </row>
    <row r="2466" ht="15.75" hidden="1" customHeight="1">
      <c r="A2466" s="8"/>
      <c r="B2466" s="9"/>
      <c r="C2466" s="9"/>
      <c r="D2466" s="9"/>
      <c r="E2466" s="10"/>
    </row>
    <row r="2467" ht="15.75" hidden="1" customHeight="1">
      <c r="A2467" s="3" t="s">
        <v>3061</v>
      </c>
      <c r="B2467" s="4"/>
      <c r="C2467" s="4"/>
      <c r="D2467" s="4"/>
      <c r="E2467" s="5"/>
    </row>
    <row r="2468" ht="15.75" hidden="1" customHeight="1">
      <c r="A2468" s="8"/>
      <c r="B2468" s="9"/>
      <c r="C2468" s="9"/>
      <c r="D2468" s="9"/>
      <c r="E2468" s="10"/>
    </row>
    <row r="2469" ht="15.75" hidden="1" customHeight="1">
      <c r="A2469" s="11">
        <v>46048.0</v>
      </c>
      <c r="B2469" s="4"/>
      <c r="C2469" s="12" t="s">
        <v>3062</v>
      </c>
      <c r="D2469" s="13">
        <v>46053.0</v>
      </c>
      <c r="E2469" s="5"/>
    </row>
    <row r="2470" ht="15.75" hidden="1" customHeight="1">
      <c r="A2470" s="8"/>
      <c r="B2470" s="9"/>
      <c r="C2470" s="14"/>
      <c r="D2470" s="9"/>
      <c r="E2470" s="10"/>
    </row>
    <row r="2471" ht="15.75" hidden="1" customHeight="1">
      <c r="A2471" s="44" t="s">
        <v>3898</v>
      </c>
      <c r="B2471" s="5"/>
      <c r="C2471" s="14"/>
      <c r="D2471" s="45" t="s">
        <v>3907</v>
      </c>
      <c r="E2471" s="5"/>
    </row>
    <row r="2472" ht="15.75" hidden="1" customHeight="1">
      <c r="A2472" s="8"/>
      <c r="B2472" s="10"/>
      <c r="C2472" s="14"/>
      <c r="D2472" s="9"/>
      <c r="E2472" s="10"/>
    </row>
    <row r="2473" ht="15.75" hidden="1" customHeight="1">
      <c r="A2473" s="17" t="s">
        <v>3063</v>
      </c>
      <c r="B2473" s="4"/>
      <c r="C2473" s="4"/>
      <c r="D2473" s="4"/>
      <c r="E2473" s="5"/>
    </row>
    <row r="2474" ht="15.75" hidden="1" customHeight="1">
      <c r="A2474" s="18" t="s">
        <v>3064</v>
      </c>
      <c r="B2474" s="19" t="s">
        <v>3065</v>
      </c>
      <c r="C2474" s="20" t="s">
        <v>3066</v>
      </c>
      <c r="D2474" s="19" t="s">
        <v>3067</v>
      </c>
      <c r="E2474" s="21" t="s">
        <v>13</v>
      </c>
    </row>
    <row r="2475" ht="15.75" hidden="1" customHeight="1">
      <c r="A2475" s="22" t="s">
        <v>3068</v>
      </c>
      <c r="B2475" s="23">
        <v>18069.0</v>
      </c>
      <c r="C2475" s="24">
        <v>9262.0</v>
      </c>
      <c r="D2475" s="25">
        <v>-8807.0</v>
      </c>
      <c r="E2475" s="26"/>
    </row>
    <row r="2476" ht="15.75" hidden="1" customHeight="1">
      <c r="A2476" s="22" t="s">
        <v>3069</v>
      </c>
      <c r="B2476" s="23">
        <v>13911.0</v>
      </c>
      <c r="C2476" s="24">
        <v>13911.0</v>
      </c>
      <c r="D2476" s="25">
        <v>0.0</v>
      </c>
      <c r="E2476" s="26"/>
    </row>
    <row r="2477" ht="15.75" hidden="1" customHeight="1">
      <c r="A2477" s="22" t="s">
        <v>3070</v>
      </c>
      <c r="B2477" s="23">
        <v>140.0</v>
      </c>
      <c r="C2477" s="24">
        <v>140.0</v>
      </c>
      <c r="D2477" s="25">
        <v>0.0</v>
      </c>
      <c r="E2477" s="33"/>
    </row>
    <row r="2478" ht="15.75" hidden="1" customHeight="1">
      <c r="A2478" s="22" t="s">
        <v>3072</v>
      </c>
      <c r="B2478" s="23">
        <v>2500.0</v>
      </c>
      <c r="C2478" s="24">
        <v>4000.0</v>
      </c>
      <c r="D2478" s="25">
        <v>1500.0</v>
      </c>
      <c r="E2478" s="33"/>
    </row>
    <row r="2479" ht="15.75" hidden="1" customHeight="1">
      <c r="A2479" s="27" t="s">
        <v>3074</v>
      </c>
      <c r="B2479" s="23">
        <v>539.0</v>
      </c>
      <c r="C2479" s="24">
        <v>400.0</v>
      </c>
      <c r="D2479" s="25">
        <v>-139.0</v>
      </c>
      <c r="E2479" s="26" t="s">
        <v>7375</v>
      </c>
    </row>
    <row r="2480" ht="15.75" hidden="1" customHeight="1">
      <c r="A2480" s="27" t="s">
        <v>3075</v>
      </c>
      <c r="B2480" s="23">
        <v>0.0</v>
      </c>
      <c r="C2480" s="24"/>
      <c r="D2480" s="25">
        <v>0.0</v>
      </c>
      <c r="E2480" s="33"/>
    </row>
    <row r="2481" ht="15.75" hidden="1" customHeight="1">
      <c r="A2481" s="27" t="s">
        <v>3077</v>
      </c>
      <c r="B2481" s="23">
        <v>3909.0</v>
      </c>
      <c r="C2481" s="24">
        <v>7665.0</v>
      </c>
      <c r="D2481" s="25">
        <v>3756.0</v>
      </c>
      <c r="E2481" s="26" t="s">
        <v>7376</v>
      </c>
    </row>
    <row r="2482" ht="15.75" hidden="1" customHeight="1">
      <c r="A2482" s="27" t="s">
        <v>3078</v>
      </c>
      <c r="B2482" s="23">
        <v>1360.0</v>
      </c>
      <c r="C2482" s="24">
        <v>1960.0</v>
      </c>
      <c r="D2482" s="25">
        <v>600.0</v>
      </c>
      <c r="E2482" s="33" t="s">
        <v>7377</v>
      </c>
    </row>
    <row r="2483" ht="15.75" hidden="1" customHeight="1">
      <c r="A2483" s="28" t="s">
        <v>3079</v>
      </c>
      <c r="B2483" s="23">
        <v>83598.0</v>
      </c>
      <c r="C2483" s="23">
        <v>83598.0</v>
      </c>
      <c r="D2483" s="25">
        <v>0.0</v>
      </c>
      <c r="E2483" s="33"/>
    </row>
    <row r="2484" ht="15.75" hidden="1" customHeight="1">
      <c r="A2484" s="28" t="s">
        <v>3080</v>
      </c>
      <c r="B2484" s="23">
        <v>32190.0</v>
      </c>
      <c r="C2484" s="7">
        <v>32190.0</v>
      </c>
      <c r="D2484" s="25">
        <v>0.0</v>
      </c>
      <c r="E2484" s="33"/>
    </row>
    <row r="2485" ht="15.75" hidden="1" customHeight="1">
      <c r="A2485" s="28" t="s">
        <v>3081</v>
      </c>
      <c r="B2485" s="23">
        <v>71288.0</v>
      </c>
      <c r="C2485" s="7">
        <v>70959.0</v>
      </c>
      <c r="D2485" s="25">
        <v>-329.0</v>
      </c>
      <c r="E2485" s="33"/>
    </row>
    <row r="2486" ht="15.75" hidden="1" customHeight="1">
      <c r="A2486" s="28" t="s">
        <v>3082</v>
      </c>
      <c r="B2486" s="23">
        <v>44978.0</v>
      </c>
      <c r="C2486" s="7">
        <v>44978.0</v>
      </c>
      <c r="D2486" s="25">
        <v>0.0</v>
      </c>
      <c r="E2486" s="33"/>
    </row>
    <row r="2487" ht="15.75" hidden="1" customHeight="1">
      <c r="A2487" s="28" t="s">
        <v>3084</v>
      </c>
      <c r="B2487" s="23">
        <v>355.0</v>
      </c>
      <c r="C2487" s="7">
        <v>355.0</v>
      </c>
      <c r="D2487" s="25">
        <v>0.0</v>
      </c>
      <c r="E2487" s="33"/>
    </row>
    <row r="2488" ht="15.75" hidden="1" customHeight="1">
      <c r="A2488" s="28" t="s">
        <v>3085</v>
      </c>
      <c r="B2488" s="23">
        <v>10570.0</v>
      </c>
      <c r="C2488" s="7">
        <v>10570.0</v>
      </c>
      <c r="D2488" s="25">
        <v>0.0</v>
      </c>
      <c r="E2488" s="33"/>
    </row>
    <row r="2489" ht="15.75" hidden="1" customHeight="1">
      <c r="A2489" s="29" t="s">
        <v>3086</v>
      </c>
      <c r="B2489" s="23">
        <v>272836.0</v>
      </c>
      <c r="C2489" s="7">
        <v>272507.0</v>
      </c>
      <c r="D2489" s="25">
        <v>-329.0</v>
      </c>
      <c r="E2489" s="33"/>
    </row>
    <row r="2490" ht="15.75" hidden="1" customHeight="1">
      <c r="A2490" s="30" t="s">
        <v>3087</v>
      </c>
      <c r="B2490" s="34">
        <v>1.0</v>
      </c>
      <c r="C2490" s="35">
        <v>-3089.0</v>
      </c>
      <c r="D2490" s="49">
        <v>-3090.0</v>
      </c>
      <c r="E2490" s="37"/>
    </row>
    <row r="2491" ht="15.75" hidden="1" customHeight="1">
      <c r="A2491" s="7"/>
      <c r="B2491" s="46"/>
      <c r="C2491" s="50"/>
      <c r="D2491" s="47"/>
      <c r="E2491" s="51"/>
    </row>
    <row r="2492" ht="15.75" hidden="1" customHeight="1">
      <c r="A2492" s="7"/>
      <c r="B2492" s="46"/>
      <c r="C2492" s="50"/>
      <c r="D2492" s="47"/>
      <c r="E2492" s="51"/>
    </row>
    <row r="2493" ht="15.75" hidden="1" customHeight="1">
      <c r="A2493" s="3" t="s">
        <v>3892</v>
      </c>
      <c r="B2493" s="4"/>
      <c r="C2493" s="4"/>
      <c r="D2493" s="4"/>
      <c r="E2493" s="5"/>
    </row>
    <row r="2494" ht="15.75" hidden="1" customHeight="1">
      <c r="A2494" s="8"/>
      <c r="B2494" s="9"/>
      <c r="C2494" s="9"/>
      <c r="D2494" s="9"/>
      <c r="E2494" s="10"/>
    </row>
    <row r="2495" ht="15.75" hidden="1" customHeight="1">
      <c r="A2495" s="3" t="s">
        <v>3061</v>
      </c>
      <c r="B2495" s="4"/>
      <c r="C2495" s="4"/>
      <c r="D2495" s="4"/>
      <c r="E2495" s="5"/>
    </row>
    <row r="2496" ht="15.75" hidden="1" customHeight="1">
      <c r="A2496" s="8"/>
      <c r="B2496" s="9"/>
      <c r="C2496" s="9"/>
      <c r="D2496" s="9"/>
      <c r="E2496" s="10"/>
    </row>
    <row r="2497" ht="15.75" hidden="1" customHeight="1">
      <c r="A2497" s="11">
        <v>46054.0</v>
      </c>
      <c r="B2497" s="4"/>
      <c r="C2497" s="12" t="s">
        <v>3062</v>
      </c>
      <c r="D2497" s="13">
        <v>46054.0</v>
      </c>
      <c r="E2497" s="5"/>
    </row>
    <row r="2498" ht="15.75" hidden="1" customHeight="1">
      <c r="A2498" s="8"/>
      <c r="B2498" s="9"/>
      <c r="C2498" s="14"/>
      <c r="D2498" s="9"/>
      <c r="E2498" s="10"/>
    </row>
    <row r="2499" ht="15.75" hidden="1" customHeight="1">
      <c r="A2499" s="44" t="s">
        <v>3899</v>
      </c>
      <c r="B2499" s="5"/>
      <c r="C2499" s="14"/>
      <c r="D2499" s="45" t="s">
        <v>3899</v>
      </c>
      <c r="E2499" s="5"/>
    </row>
    <row r="2500" ht="15.75" hidden="1" customHeight="1">
      <c r="A2500" s="8"/>
      <c r="B2500" s="10"/>
      <c r="C2500" s="14"/>
      <c r="D2500" s="9"/>
      <c r="E2500" s="10"/>
    </row>
    <row r="2501" ht="15.75" hidden="1" customHeight="1">
      <c r="A2501" s="17" t="s">
        <v>3063</v>
      </c>
      <c r="B2501" s="4"/>
      <c r="C2501" s="4"/>
      <c r="D2501" s="4"/>
      <c r="E2501" s="5"/>
    </row>
    <row r="2502" ht="15.75" hidden="1" customHeight="1">
      <c r="A2502" s="18" t="s">
        <v>3064</v>
      </c>
      <c r="B2502" s="19" t="s">
        <v>3065</v>
      </c>
      <c r="C2502" s="20" t="s">
        <v>3066</v>
      </c>
      <c r="D2502" s="19" t="s">
        <v>3067</v>
      </c>
      <c r="E2502" s="21" t="s">
        <v>13</v>
      </c>
    </row>
    <row r="2503" ht="15.75" hidden="1" customHeight="1">
      <c r="A2503" s="22" t="s">
        <v>3068</v>
      </c>
      <c r="B2503" s="23">
        <v>1751.0</v>
      </c>
      <c r="C2503" s="24">
        <v>1751.0</v>
      </c>
      <c r="D2503" s="25">
        <v>0.0</v>
      </c>
      <c r="E2503" s="26"/>
    </row>
    <row r="2504" ht="15.75" hidden="1" customHeight="1">
      <c r="A2504" s="22" t="s">
        <v>3069</v>
      </c>
      <c r="B2504" s="23">
        <v>1658.0</v>
      </c>
      <c r="C2504" s="24">
        <v>1658.0</v>
      </c>
      <c r="D2504" s="25">
        <v>0.0</v>
      </c>
      <c r="E2504" s="26"/>
    </row>
    <row r="2505" ht="15.75" hidden="1" customHeight="1">
      <c r="A2505" s="22" t="s">
        <v>3070</v>
      </c>
      <c r="B2505" s="23">
        <v>0.0</v>
      </c>
      <c r="C2505" s="24"/>
      <c r="D2505" s="25">
        <v>0.0</v>
      </c>
      <c r="E2505" s="33"/>
    </row>
    <row r="2506" ht="15.75" hidden="1" customHeight="1">
      <c r="A2506" s="22" t="s">
        <v>3072</v>
      </c>
      <c r="B2506" s="23">
        <v>1000.0</v>
      </c>
      <c r="C2506" s="24">
        <v>1000.0</v>
      </c>
      <c r="D2506" s="25">
        <v>0.0</v>
      </c>
      <c r="E2506" s="33"/>
    </row>
    <row r="2507" ht="15.75" hidden="1" customHeight="1">
      <c r="A2507" s="27" t="s">
        <v>3074</v>
      </c>
      <c r="B2507" s="23">
        <v>0.0</v>
      </c>
      <c r="C2507" s="24"/>
      <c r="D2507" s="25">
        <v>0.0</v>
      </c>
      <c r="E2507" s="26"/>
    </row>
    <row r="2508" ht="15.75" hidden="1" customHeight="1">
      <c r="A2508" s="27" t="s">
        <v>3075</v>
      </c>
      <c r="B2508" s="23">
        <v>0.0</v>
      </c>
      <c r="C2508" s="24"/>
      <c r="D2508" s="25">
        <v>0.0</v>
      </c>
      <c r="E2508" s="33"/>
    </row>
    <row r="2509" ht="15.75" hidden="1" customHeight="1">
      <c r="A2509" s="27" t="s">
        <v>3077</v>
      </c>
      <c r="B2509" s="23">
        <v>300.0</v>
      </c>
      <c r="C2509" s="24">
        <v>300.0</v>
      </c>
      <c r="D2509" s="25">
        <v>0.0</v>
      </c>
      <c r="E2509" s="26" t="s">
        <v>7378</v>
      </c>
    </row>
    <row r="2510" ht="15.75" hidden="1" customHeight="1">
      <c r="A2510" s="27" t="s">
        <v>3078</v>
      </c>
      <c r="B2510" s="23">
        <v>240.0</v>
      </c>
      <c r="C2510" s="24">
        <v>240.0</v>
      </c>
      <c r="D2510" s="25">
        <v>0.0</v>
      </c>
      <c r="E2510" s="33"/>
    </row>
    <row r="2511" ht="15.75" hidden="1" customHeight="1">
      <c r="A2511" s="28" t="s">
        <v>3079</v>
      </c>
      <c r="B2511" s="23">
        <v>11797.0</v>
      </c>
      <c r="C2511" s="23">
        <v>11797.0</v>
      </c>
      <c r="D2511" s="25">
        <v>0.0</v>
      </c>
      <c r="E2511" s="33"/>
    </row>
    <row r="2512" ht="15.75" hidden="1" customHeight="1">
      <c r="A2512" s="28" t="s">
        <v>3080</v>
      </c>
      <c r="B2512" s="23">
        <v>6561.0</v>
      </c>
      <c r="C2512" s="7">
        <v>6561.0</v>
      </c>
      <c r="D2512" s="25">
        <v>0.0</v>
      </c>
      <c r="E2512" s="33"/>
    </row>
    <row r="2513" ht="15.75" hidden="1" customHeight="1">
      <c r="A2513" s="28" t="s">
        <v>3081</v>
      </c>
      <c r="B2513" s="23">
        <v>8663.0</v>
      </c>
      <c r="C2513" s="7">
        <v>8663.0</v>
      </c>
      <c r="D2513" s="25">
        <v>0.0</v>
      </c>
      <c r="E2513" s="33"/>
    </row>
    <row r="2514" ht="15.75" hidden="1" customHeight="1">
      <c r="A2514" s="28" t="s">
        <v>3082</v>
      </c>
      <c r="B2514" s="23">
        <v>6086.0</v>
      </c>
      <c r="C2514" s="7">
        <v>6086.0</v>
      </c>
      <c r="D2514" s="25">
        <v>0.0</v>
      </c>
      <c r="E2514" s="33"/>
    </row>
    <row r="2515" ht="15.75" hidden="1" customHeight="1">
      <c r="A2515" s="28" t="s">
        <v>3084</v>
      </c>
      <c r="B2515" s="23">
        <v>0.0</v>
      </c>
      <c r="C2515" s="7">
        <v>0.0</v>
      </c>
      <c r="D2515" s="25">
        <v>0.0</v>
      </c>
      <c r="E2515" s="33"/>
    </row>
    <row r="2516" ht="15.75" hidden="1" customHeight="1">
      <c r="A2516" s="28" t="s">
        <v>3085</v>
      </c>
      <c r="B2516" s="23">
        <v>0.0</v>
      </c>
      <c r="C2516" s="7">
        <v>0.0</v>
      </c>
      <c r="D2516" s="25">
        <v>0.0</v>
      </c>
      <c r="E2516" s="33"/>
    </row>
    <row r="2517" ht="15.75" hidden="1" customHeight="1">
      <c r="A2517" s="29" t="s">
        <v>3086</v>
      </c>
      <c r="B2517" s="23">
        <v>38056.0</v>
      </c>
      <c r="C2517" s="7">
        <v>38056.0</v>
      </c>
      <c r="D2517" s="25">
        <v>0.0</v>
      </c>
      <c r="E2517" s="33"/>
    </row>
    <row r="2518" ht="15.75" hidden="1" customHeight="1">
      <c r="A2518" s="30" t="s">
        <v>3087</v>
      </c>
      <c r="B2518" s="34">
        <v>0.0</v>
      </c>
      <c r="C2518" s="35">
        <v>0.0</v>
      </c>
      <c r="D2518" s="49">
        <v>0.0</v>
      </c>
      <c r="E2518" s="37"/>
    </row>
    <row r="2519" ht="15.75" hidden="1" customHeight="1">
      <c r="A2519" s="7"/>
      <c r="B2519" s="46"/>
      <c r="C2519" s="50"/>
      <c r="D2519" s="47"/>
      <c r="E2519" s="51"/>
    </row>
    <row r="2520" ht="15.75" hidden="1" customHeight="1">
      <c r="A2520" s="7"/>
      <c r="B2520" s="46"/>
      <c r="C2520" s="50"/>
      <c r="D2520" s="47"/>
      <c r="E2520" s="51"/>
    </row>
    <row r="2521" ht="15.75" hidden="1" customHeight="1">
      <c r="A2521" s="3" t="s">
        <v>3892</v>
      </c>
      <c r="B2521" s="4"/>
      <c r="C2521" s="4"/>
      <c r="D2521" s="4"/>
      <c r="E2521" s="5"/>
    </row>
    <row r="2522" ht="15.75" hidden="1" customHeight="1">
      <c r="A2522" s="8"/>
      <c r="B2522" s="9"/>
      <c r="C2522" s="9"/>
      <c r="D2522" s="9"/>
      <c r="E2522" s="10"/>
    </row>
    <row r="2523" ht="15.75" hidden="1" customHeight="1">
      <c r="A2523" s="3" t="s">
        <v>3061</v>
      </c>
      <c r="B2523" s="4"/>
      <c r="C2523" s="4"/>
      <c r="D2523" s="4"/>
      <c r="E2523" s="5"/>
    </row>
    <row r="2524" ht="15.75" hidden="1" customHeight="1">
      <c r="A2524" s="8"/>
      <c r="B2524" s="9"/>
      <c r="C2524" s="9"/>
      <c r="D2524" s="9"/>
      <c r="E2524" s="10"/>
    </row>
    <row r="2525" ht="15.75" hidden="1" customHeight="1">
      <c r="A2525" s="11">
        <v>46055.0</v>
      </c>
      <c r="B2525" s="4"/>
      <c r="C2525" s="12" t="s">
        <v>3062</v>
      </c>
      <c r="D2525" s="13">
        <v>46061.0</v>
      </c>
      <c r="E2525" s="5"/>
    </row>
    <row r="2526" ht="15.75" hidden="1" customHeight="1">
      <c r="A2526" s="8"/>
      <c r="B2526" s="9"/>
      <c r="C2526" s="14"/>
      <c r="D2526" s="9"/>
      <c r="E2526" s="10"/>
    </row>
    <row r="2527" ht="15.75" hidden="1" customHeight="1">
      <c r="A2527" s="44" t="s">
        <v>3898</v>
      </c>
      <c r="B2527" s="5"/>
      <c r="C2527" s="14"/>
      <c r="D2527" s="45" t="s">
        <v>3899</v>
      </c>
      <c r="E2527" s="5"/>
    </row>
    <row r="2528" ht="15.75" hidden="1" customHeight="1">
      <c r="A2528" s="8"/>
      <c r="B2528" s="10"/>
      <c r="C2528" s="14"/>
      <c r="D2528" s="9"/>
      <c r="E2528" s="10"/>
    </row>
    <row r="2529" ht="15.75" hidden="1" customHeight="1">
      <c r="A2529" s="17" t="s">
        <v>3063</v>
      </c>
      <c r="B2529" s="4"/>
      <c r="C2529" s="4"/>
      <c r="D2529" s="4"/>
      <c r="E2529" s="5"/>
    </row>
    <row r="2530" ht="15.75" hidden="1" customHeight="1">
      <c r="A2530" s="18" t="s">
        <v>3064</v>
      </c>
      <c r="B2530" s="19" t="s">
        <v>3065</v>
      </c>
      <c r="C2530" s="20" t="s">
        <v>3066</v>
      </c>
      <c r="D2530" s="19" t="s">
        <v>3067</v>
      </c>
      <c r="E2530" s="21" t="s">
        <v>13</v>
      </c>
    </row>
    <row r="2531" ht="15.75" hidden="1" customHeight="1">
      <c r="A2531" s="22" t="s">
        <v>3068</v>
      </c>
      <c r="B2531" s="23">
        <v>24750.0</v>
      </c>
      <c r="C2531" s="24">
        <v>24750.0</v>
      </c>
      <c r="D2531" s="25">
        <v>0.0</v>
      </c>
      <c r="E2531" s="26"/>
    </row>
    <row r="2532" ht="15.75" hidden="1" customHeight="1">
      <c r="A2532" s="22" t="s">
        <v>3069</v>
      </c>
      <c r="B2532" s="23">
        <v>23497.0</v>
      </c>
      <c r="C2532" s="24">
        <v>23497.0</v>
      </c>
      <c r="D2532" s="25">
        <v>0.0</v>
      </c>
      <c r="E2532" s="26"/>
    </row>
    <row r="2533" ht="15.75" hidden="1" customHeight="1">
      <c r="A2533" s="22" t="s">
        <v>3070</v>
      </c>
      <c r="B2533" s="23">
        <v>0.0</v>
      </c>
      <c r="C2533" s="24"/>
      <c r="D2533" s="25">
        <v>0.0</v>
      </c>
      <c r="E2533" s="33"/>
    </row>
    <row r="2534" ht="15.75" hidden="1" customHeight="1">
      <c r="A2534" s="22" t="s">
        <v>3072</v>
      </c>
      <c r="B2534" s="23">
        <v>4000.0</v>
      </c>
      <c r="C2534" s="24">
        <v>4000.0</v>
      </c>
      <c r="D2534" s="25">
        <v>0.0</v>
      </c>
      <c r="E2534" s="33"/>
    </row>
    <row r="2535" ht="15.75" hidden="1" customHeight="1">
      <c r="A2535" s="27" t="s">
        <v>3074</v>
      </c>
      <c r="B2535" s="23">
        <v>0.0</v>
      </c>
      <c r="C2535" s="24"/>
      <c r="D2535" s="25">
        <v>0.0</v>
      </c>
      <c r="E2535" s="26"/>
    </row>
    <row r="2536" ht="15.75" hidden="1" customHeight="1">
      <c r="A2536" s="27" t="s">
        <v>3075</v>
      </c>
      <c r="B2536" s="23">
        <v>0.0</v>
      </c>
      <c r="C2536" s="24"/>
      <c r="D2536" s="25">
        <v>0.0</v>
      </c>
      <c r="E2536" s="33"/>
    </row>
    <row r="2537" ht="15.75" hidden="1" customHeight="1">
      <c r="A2537" s="27" t="s">
        <v>3077</v>
      </c>
      <c r="B2537" s="23">
        <v>700.0</v>
      </c>
      <c r="C2537" s="24">
        <v>700.0</v>
      </c>
      <c r="D2537" s="25">
        <v>0.0</v>
      </c>
      <c r="E2537" s="26" t="s">
        <v>7379</v>
      </c>
    </row>
    <row r="2538" ht="15.75" hidden="1" customHeight="1">
      <c r="A2538" s="27" t="s">
        <v>3078</v>
      </c>
      <c r="B2538" s="23">
        <v>800.0</v>
      </c>
      <c r="C2538" s="24">
        <v>800.0</v>
      </c>
      <c r="D2538" s="25">
        <v>0.0</v>
      </c>
      <c r="E2538" s="33"/>
    </row>
    <row r="2539" ht="15.75" hidden="1" customHeight="1">
      <c r="A2539" s="28" t="s">
        <v>3079</v>
      </c>
      <c r="B2539" s="23">
        <v>101785.0</v>
      </c>
      <c r="C2539" s="23">
        <v>101785.0</v>
      </c>
      <c r="D2539" s="25">
        <v>0.0</v>
      </c>
      <c r="E2539" s="33"/>
    </row>
    <row r="2540" ht="15.75" hidden="1" customHeight="1">
      <c r="A2540" s="28" t="s">
        <v>3080</v>
      </c>
      <c r="B2540" s="23">
        <v>40574.0</v>
      </c>
      <c r="C2540" s="7">
        <v>40574.0</v>
      </c>
      <c r="D2540" s="25">
        <v>0.0</v>
      </c>
      <c r="E2540" s="33"/>
    </row>
    <row r="2541" ht="15.75" hidden="1" customHeight="1">
      <c r="A2541" s="28" t="s">
        <v>3081</v>
      </c>
      <c r="B2541" s="23">
        <v>73477.0</v>
      </c>
      <c r="C2541" s="7">
        <v>72299.0</v>
      </c>
      <c r="D2541" s="25">
        <v>-1178.0</v>
      </c>
      <c r="E2541" s="33"/>
    </row>
    <row r="2542" ht="15.75" hidden="1" customHeight="1">
      <c r="A2542" s="28" t="s">
        <v>3082</v>
      </c>
      <c r="B2542" s="23">
        <v>59825.0</v>
      </c>
      <c r="C2542" s="7">
        <v>59825.0</v>
      </c>
      <c r="D2542" s="25">
        <v>0.0</v>
      </c>
      <c r="E2542" s="33"/>
    </row>
    <row r="2543" ht="15.75" hidden="1" customHeight="1">
      <c r="A2543" s="28" t="s">
        <v>3084</v>
      </c>
      <c r="B2543" s="23">
        <v>0.0</v>
      </c>
      <c r="C2543" s="7">
        <v>0.0</v>
      </c>
      <c r="D2543" s="25">
        <v>0.0</v>
      </c>
      <c r="E2543" s="33"/>
    </row>
    <row r="2544" ht="15.75" hidden="1" customHeight="1">
      <c r="A2544" s="28" t="s">
        <v>3085</v>
      </c>
      <c r="B2544" s="23">
        <v>12261.0</v>
      </c>
      <c r="C2544" s="7">
        <v>12261.0</v>
      </c>
      <c r="D2544" s="25">
        <v>0.0</v>
      </c>
      <c r="E2544" s="33"/>
    </row>
    <row r="2545" ht="15.75" hidden="1" customHeight="1">
      <c r="A2545" s="29" t="s">
        <v>3086</v>
      </c>
      <c r="B2545" s="23">
        <v>329407.4</v>
      </c>
      <c r="C2545" s="7">
        <v>328229.4</v>
      </c>
      <c r="D2545" s="25">
        <v>-1178.0</v>
      </c>
      <c r="E2545" s="33"/>
    </row>
    <row r="2546" ht="15.75" hidden="1" customHeight="1">
      <c r="A2546" s="30" t="s">
        <v>3087</v>
      </c>
      <c r="B2546" s="34">
        <v>0.6000000000058208</v>
      </c>
      <c r="C2546" s="35">
        <v>0.5999999999767169</v>
      </c>
      <c r="D2546" s="49">
        <v>-2.9103830456733704E-11</v>
      </c>
      <c r="E2546" s="37"/>
    </row>
    <row r="2547" ht="15.75" hidden="1" customHeight="1">
      <c r="A2547" s="7"/>
      <c r="B2547" s="46"/>
      <c r="C2547" s="50"/>
      <c r="D2547" s="47"/>
      <c r="E2547" s="51"/>
    </row>
    <row r="2548" ht="15.75" hidden="1" customHeight="1">
      <c r="A2548" s="7"/>
      <c r="B2548" s="46"/>
      <c r="C2548" s="50"/>
      <c r="D2548" s="47"/>
      <c r="E2548" s="51"/>
    </row>
    <row r="2549" ht="15.75" hidden="1" customHeight="1">
      <c r="A2549" s="3" t="s">
        <v>3892</v>
      </c>
      <c r="B2549" s="4"/>
      <c r="C2549" s="4"/>
      <c r="D2549" s="4"/>
      <c r="E2549" s="5"/>
    </row>
    <row r="2550" ht="15.75" hidden="1" customHeight="1">
      <c r="A2550" s="8"/>
      <c r="B2550" s="9"/>
      <c r="C2550" s="9"/>
      <c r="D2550" s="9"/>
      <c r="E2550" s="10"/>
    </row>
    <row r="2551" ht="15.75" hidden="1" customHeight="1">
      <c r="A2551" s="3" t="s">
        <v>3061</v>
      </c>
      <c r="B2551" s="4"/>
      <c r="C2551" s="4"/>
      <c r="D2551" s="4"/>
      <c r="E2551" s="5"/>
    </row>
    <row r="2552" ht="15.75" hidden="1" customHeight="1">
      <c r="A2552" s="8"/>
      <c r="B2552" s="9"/>
      <c r="C2552" s="9"/>
      <c r="D2552" s="9"/>
      <c r="E2552" s="10"/>
    </row>
    <row r="2553" ht="15.75" hidden="1" customHeight="1">
      <c r="A2553" s="11">
        <v>46062.0</v>
      </c>
      <c r="B2553" s="4"/>
      <c r="C2553" s="12" t="s">
        <v>3062</v>
      </c>
      <c r="D2553" s="13">
        <v>46068.0</v>
      </c>
      <c r="E2553" s="5"/>
    </row>
    <row r="2554" ht="15.75" hidden="1" customHeight="1">
      <c r="A2554" s="8"/>
      <c r="B2554" s="9"/>
      <c r="C2554" s="14"/>
      <c r="D2554" s="9"/>
      <c r="E2554" s="10"/>
    </row>
    <row r="2555" ht="15.75" hidden="1" customHeight="1">
      <c r="A2555" s="44" t="s">
        <v>3898</v>
      </c>
      <c r="B2555" s="5"/>
      <c r="C2555" s="14"/>
      <c r="D2555" s="45" t="s">
        <v>3899</v>
      </c>
      <c r="E2555" s="5"/>
    </row>
    <row r="2556" ht="15.75" hidden="1" customHeight="1">
      <c r="A2556" s="8"/>
      <c r="B2556" s="10"/>
      <c r="C2556" s="14"/>
      <c r="D2556" s="9"/>
      <c r="E2556" s="10"/>
    </row>
    <row r="2557" ht="15.75" hidden="1" customHeight="1">
      <c r="A2557" s="17" t="s">
        <v>3063</v>
      </c>
      <c r="B2557" s="4"/>
      <c r="C2557" s="4"/>
      <c r="D2557" s="4"/>
      <c r="E2557" s="5"/>
    </row>
    <row r="2558" ht="15.75" hidden="1" customHeight="1">
      <c r="A2558" s="18" t="s">
        <v>3064</v>
      </c>
      <c r="B2558" s="19" t="s">
        <v>3065</v>
      </c>
      <c r="C2558" s="20" t="s">
        <v>3066</v>
      </c>
      <c r="D2558" s="19" t="s">
        <v>3067</v>
      </c>
      <c r="E2558" s="21" t="s">
        <v>13</v>
      </c>
    </row>
    <row r="2559" ht="15.75" hidden="1" customHeight="1">
      <c r="A2559" s="22" t="s">
        <v>3068</v>
      </c>
      <c r="B2559" s="23">
        <v>29426.0</v>
      </c>
      <c r="C2559" s="24">
        <v>29426.0</v>
      </c>
      <c r="D2559" s="25">
        <v>0.0</v>
      </c>
      <c r="E2559" s="26"/>
    </row>
    <row r="2560" ht="15.75" hidden="1" customHeight="1">
      <c r="A2560" s="22" t="s">
        <v>3069</v>
      </c>
      <c r="B2560" s="23">
        <v>23604.0</v>
      </c>
      <c r="C2560" s="24">
        <v>23604.0</v>
      </c>
      <c r="D2560" s="25">
        <v>0.0</v>
      </c>
      <c r="E2560" s="26"/>
    </row>
    <row r="2561" ht="15.75" hidden="1" customHeight="1">
      <c r="A2561" s="22" t="s">
        <v>3070</v>
      </c>
      <c r="B2561" s="23">
        <v>0.0</v>
      </c>
      <c r="C2561" s="24"/>
      <c r="D2561" s="25">
        <v>0.0</v>
      </c>
      <c r="E2561" s="33"/>
    </row>
    <row r="2562" ht="15.75" hidden="1" customHeight="1">
      <c r="A2562" s="22" t="s">
        <v>3072</v>
      </c>
      <c r="B2562" s="23">
        <v>3500.0</v>
      </c>
      <c r="C2562" s="24">
        <v>3500.0</v>
      </c>
      <c r="D2562" s="25">
        <v>0.0</v>
      </c>
      <c r="E2562" s="33"/>
    </row>
    <row r="2563" ht="15.75" hidden="1" customHeight="1">
      <c r="A2563" s="27" t="s">
        <v>3074</v>
      </c>
      <c r="B2563" s="23">
        <v>0.0</v>
      </c>
      <c r="C2563" s="24">
        <v>449.0</v>
      </c>
      <c r="D2563" s="25">
        <v>449.0</v>
      </c>
      <c r="E2563" s="26" t="s">
        <v>7380</v>
      </c>
    </row>
    <row r="2564" ht="15.75" hidden="1" customHeight="1">
      <c r="A2564" s="27" t="s">
        <v>3075</v>
      </c>
      <c r="B2564" s="23">
        <v>0.0</v>
      </c>
      <c r="C2564" s="24"/>
      <c r="D2564" s="25">
        <v>0.0</v>
      </c>
      <c r="E2564" s="33"/>
    </row>
    <row r="2565" ht="15.75" hidden="1" customHeight="1">
      <c r="A2565" s="27" t="s">
        <v>3077</v>
      </c>
      <c r="B2565" s="23">
        <v>727.0</v>
      </c>
      <c r="C2565" s="24">
        <v>228.0</v>
      </c>
      <c r="D2565" s="25">
        <v>-499.0</v>
      </c>
      <c r="E2565" s="26" t="s">
        <v>7381</v>
      </c>
    </row>
    <row r="2566" ht="15.75" hidden="1" customHeight="1">
      <c r="A2566" s="27" t="s">
        <v>3078</v>
      </c>
      <c r="B2566" s="23">
        <v>1360.0</v>
      </c>
      <c r="C2566" s="24">
        <v>1360.0</v>
      </c>
      <c r="D2566" s="25">
        <v>0.0</v>
      </c>
      <c r="E2566" s="33"/>
    </row>
    <row r="2567" ht="15.75" hidden="1" customHeight="1">
      <c r="A2567" s="28" t="s">
        <v>3079</v>
      </c>
      <c r="B2567" s="23">
        <v>119021.0</v>
      </c>
      <c r="C2567" s="23">
        <v>119021.0</v>
      </c>
      <c r="D2567" s="25">
        <v>0.0</v>
      </c>
      <c r="E2567" s="33"/>
    </row>
    <row r="2568" ht="15.75" hidden="1" customHeight="1">
      <c r="A2568" s="28" t="s">
        <v>3080</v>
      </c>
      <c r="B2568" s="23">
        <v>56930.0</v>
      </c>
      <c r="C2568" s="7">
        <v>56930.0</v>
      </c>
      <c r="D2568" s="25">
        <v>0.0</v>
      </c>
      <c r="E2568" s="33"/>
    </row>
    <row r="2569" ht="15.75" hidden="1" customHeight="1">
      <c r="A2569" s="28" t="s">
        <v>3081</v>
      </c>
      <c r="B2569" s="23">
        <v>72090.0</v>
      </c>
      <c r="C2569" s="7">
        <v>72090.0</v>
      </c>
      <c r="D2569" s="25">
        <v>0.0</v>
      </c>
      <c r="E2569" s="33"/>
    </row>
    <row r="2570" ht="15.75" hidden="1" customHeight="1">
      <c r="A2570" s="28" t="s">
        <v>3082</v>
      </c>
      <c r="B2570" s="23">
        <v>62866.0</v>
      </c>
      <c r="C2570" s="7">
        <v>62866.0</v>
      </c>
      <c r="D2570" s="25">
        <v>0.0</v>
      </c>
      <c r="E2570" s="33"/>
    </row>
    <row r="2571" ht="15.75" hidden="1" customHeight="1">
      <c r="A2571" s="28" t="s">
        <v>3084</v>
      </c>
      <c r="B2571" s="23">
        <v>628.0</v>
      </c>
      <c r="C2571" s="7">
        <v>628.0</v>
      </c>
      <c r="D2571" s="25">
        <v>0.0</v>
      </c>
      <c r="E2571" s="33"/>
    </row>
    <row r="2572" ht="15.75" hidden="1" customHeight="1">
      <c r="A2572" s="28" t="s">
        <v>3085</v>
      </c>
      <c r="B2572" s="23">
        <v>10629.0</v>
      </c>
      <c r="C2572" s="7">
        <v>10629.0</v>
      </c>
      <c r="D2572" s="25">
        <v>0.0</v>
      </c>
      <c r="E2572" s="33"/>
    </row>
    <row r="2573" ht="15.75" hidden="1" customHeight="1">
      <c r="A2573" s="29" t="s">
        <v>3086</v>
      </c>
      <c r="B2573" s="23">
        <v>370152.0</v>
      </c>
      <c r="C2573" s="7">
        <v>370172.0</v>
      </c>
      <c r="D2573" s="25">
        <v>20.0</v>
      </c>
      <c r="E2573" s="33"/>
    </row>
    <row r="2574" ht="15.75" hidden="1" customHeight="1">
      <c r="A2574" s="30" t="s">
        <v>3087</v>
      </c>
      <c r="B2574" s="34">
        <v>0.0</v>
      </c>
      <c r="C2574" s="35">
        <v>-70.0</v>
      </c>
      <c r="D2574" s="49">
        <v>-70.0</v>
      </c>
      <c r="E2574" s="37"/>
    </row>
    <row r="2575" ht="15.75" hidden="1" customHeight="1">
      <c r="A2575" s="7"/>
      <c r="B2575" s="46"/>
      <c r="C2575" s="50"/>
      <c r="D2575" s="47"/>
      <c r="E2575" s="51"/>
    </row>
    <row r="2576" ht="15.75" hidden="1" customHeight="1">
      <c r="A2576" s="7"/>
      <c r="B2576" s="46"/>
      <c r="C2576" s="50"/>
      <c r="D2576" s="47"/>
      <c r="E2576" s="51"/>
    </row>
    <row r="2577" ht="15.75" hidden="1" customHeight="1">
      <c r="A2577" s="3" t="s">
        <v>3892</v>
      </c>
      <c r="B2577" s="4"/>
      <c r="C2577" s="4"/>
      <c r="D2577" s="4"/>
      <c r="E2577" s="5"/>
    </row>
    <row r="2578" ht="15.75" hidden="1" customHeight="1">
      <c r="A2578" s="8"/>
      <c r="B2578" s="9"/>
      <c r="C2578" s="9"/>
      <c r="D2578" s="9"/>
      <c r="E2578" s="10"/>
    </row>
    <row r="2579" ht="15.75" hidden="1" customHeight="1">
      <c r="A2579" s="3" t="s">
        <v>3061</v>
      </c>
      <c r="B2579" s="4"/>
      <c r="C2579" s="4"/>
      <c r="D2579" s="4"/>
      <c r="E2579" s="5"/>
    </row>
    <row r="2580" ht="15.75" hidden="1" customHeight="1">
      <c r="A2580" s="8"/>
      <c r="B2580" s="9"/>
      <c r="C2580" s="9"/>
      <c r="D2580" s="9"/>
      <c r="E2580" s="10"/>
    </row>
    <row r="2581" ht="15.75" hidden="1" customHeight="1">
      <c r="A2581" s="11">
        <v>46069.0</v>
      </c>
      <c r="B2581" s="4"/>
      <c r="C2581" s="12" t="s">
        <v>3062</v>
      </c>
      <c r="D2581" s="13">
        <v>46075.0</v>
      </c>
      <c r="E2581" s="5"/>
    </row>
    <row r="2582" ht="15.75" hidden="1" customHeight="1">
      <c r="A2582" s="8"/>
      <c r="B2582" s="9"/>
      <c r="C2582" s="14"/>
      <c r="D2582" s="9"/>
      <c r="E2582" s="10"/>
    </row>
    <row r="2583" ht="15.75" hidden="1" customHeight="1">
      <c r="A2583" s="44" t="s">
        <v>3898</v>
      </c>
      <c r="B2583" s="5"/>
      <c r="C2583" s="14"/>
      <c r="D2583" s="45" t="s">
        <v>3899</v>
      </c>
      <c r="E2583" s="5"/>
    </row>
    <row r="2584" ht="15.75" hidden="1" customHeight="1">
      <c r="A2584" s="8"/>
      <c r="B2584" s="10"/>
      <c r="C2584" s="14"/>
      <c r="D2584" s="9"/>
      <c r="E2584" s="10"/>
    </row>
    <row r="2585" ht="15.75" hidden="1" customHeight="1">
      <c r="A2585" s="17" t="s">
        <v>3063</v>
      </c>
      <c r="B2585" s="4"/>
      <c r="C2585" s="4"/>
      <c r="D2585" s="4"/>
      <c r="E2585" s="5"/>
    </row>
    <row r="2586" ht="15.75" hidden="1" customHeight="1">
      <c r="A2586" s="18" t="s">
        <v>3064</v>
      </c>
      <c r="B2586" s="19" t="s">
        <v>3065</v>
      </c>
      <c r="C2586" s="20" t="s">
        <v>3066</v>
      </c>
      <c r="D2586" s="19" t="s">
        <v>3067</v>
      </c>
      <c r="E2586" s="21" t="s">
        <v>13</v>
      </c>
    </row>
    <row r="2587" ht="15.75" hidden="1" customHeight="1">
      <c r="A2587" s="22" t="s">
        <v>3068</v>
      </c>
      <c r="B2587" s="23">
        <v>21347.0</v>
      </c>
      <c r="C2587" s="24">
        <v>21350.0</v>
      </c>
      <c r="D2587" s="25">
        <v>3.0</v>
      </c>
      <c r="E2587" s="26"/>
    </row>
    <row r="2588" ht="15.75" hidden="1" customHeight="1">
      <c r="A2588" s="22" t="s">
        <v>3069</v>
      </c>
      <c r="B2588" s="23">
        <v>24747.0</v>
      </c>
      <c r="C2588" s="24">
        <v>24747.0</v>
      </c>
      <c r="D2588" s="25">
        <v>0.0</v>
      </c>
      <c r="E2588" s="26"/>
    </row>
    <row r="2589" ht="15.75" hidden="1" customHeight="1">
      <c r="A2589" s="22" t="s">
        <v>3070</v>
      </c>
      <c r="B2589" s="23">
        <v>0.0</v>
      </c>
      <c r="C2589" s="24"/>
      <c r="D2589" s="25">
        <v>0.0</v>
      </c>
      <c r="E2589" s="33"/>
    </row>
    <row r="2590" ht="15.75" hidden="1" customHeight="1">
      <c r="A2590" s="22" t="s">
        <v>3072</v>
      </c>
      <c r="B2590" s="23">
        <v>2000.0</v>
      </c>
      <c r="C2590" s="24">
        <v>2000.0</v>
      </c>
      <c r="D2590" s="25">
        <v>0.0</v>
      </c>
      <c r="E2590" s="33"/>
    </row>
    <row r="2591" ht="15.75" hidden="1" customHeight="1">
      <c r="A2591" s="27" t="s">
        <v>3074</v>
      </c>
      <c r="B2591" s="23">
        <v>0.0</v>
      </c>
      <c r="C2591" s="24"/>
      <c r="D2591" s="25">
        <v>0.0</v>
      </c>
      <c r="E2591" s="26"/>
    </row>
    <row r="2592" ht="15.75" hidden="1" customHeight="1">
      <c r="A2592" s="27" t="s">
        <v>3075</v>
      </c>
      <c r="B2592" s="23">
        <v>0.0</v>
      </c>
      <c r="C2592" s="24"/>
      <c r="D2592" s="25">
        <v>0.0</v>
      </c>
      <c r="E2592" s="33"/>
    </row>
    <row r="2593" ht="15.75" hidden="1" customHeight="1">
      <c r="A2593" s="27" t="s">
        <v>3077</v>
      </c>
      <c r="B2593" s="23">
        <v>3016.0</v>
      </c>
      <c r="C2593" s="24">
        <v>2976.0</v>
      </c>
      <c r="D2593" s="25">
        <v>-40.0</v>
      </c>
      <c r="E2593" s="26" t="s">
        <v>7382</v>
      </c>
    </row>
    <row r="2594" ht="15.75" hidden="1" customHeight="1">
      <c r="A2594" s="27" t="s">
        <v>3078</v>
      </c>
      <c r="B2594" s="23">
        <v>1480.0</v>
      </c>
      <c r="C2594" s="24">
        <v>1560.0</v>
      </c>
      <c r="D2594" s="25">
        <v>80.0</v>
      </c>
      <c r="E2594" s="33"/>
    </row>
    <row r="2595" ht="15.75" hidden="1" customHeight="1">
      <c r="A2595" s="28" t="s">
        <v>3079</v>
      </c>
      <c r="B2595" s="23">
        <v>110395.0</v>
      </c>
      <c r="C2595" s="23">
        <v>110395.0</v>
      </c>
      <c r="D2595" s="25">
        <v>0.0</v>
      </c>
      <c r="E2595" s="33"/>
    </row>
    <row r="2596" ht="15.75" hidden="1" customHeight="1">
      <c r="A2596" s="28" t="s">
        <v>3080</v>
      </c>
      <c r="B2596" s="23">
        <v>41168.0</v>
      </c>
      <c r="C2596" s="7">
        <v>41168.0</v>
      </c>
      <c r="D2596" s="25">
        <v>0.0</v>
      </c>
      <c r="E2596" s="33"/>
    </row>
    <row r="2597" ht="15.75" hidden="1" customHeight="1">
      <c r="A2597" s="28" t="s">
        <v>3081</v>
      </c>
      <c r="B2597" s="23">
        <v>71888.0</v>
      </c>
      <c r="C2597" s="7">
        <v>71888.0</v>
      </c>
      <c r="D2597" s="25">
        <v>0.0</v>
      </c>
      <c r="E2597" s="33"/>
    </row>
    <row r="2598" ht="15.75" hidden="1" customHeight="1">
      <c r="A2598" s="28" t="s">
        <v>3082</v>
      </c>
      <c r="B2598" s="23">
        <v>69766.5</v>
      </c>
      <c r="C2598" s="7">
        <v>69766.5</v>
      </c>
      <c r="D2598" s="25">
        <v>0.0</v>
      </c>
      <c r="E2598" s="33"/>
    </row>
    <row r="2599" ht="15.75" hidden="1" customHeight="1">
      <c r="A2599" s="28" t="s">
        <v>3084</v>
      </c>
      <c r="B2599" s="23">
        <v>1788.0</v>
      </c>
      <c r="C2599" s="7">
        <v>1788.0</v>
      </c>
      <c r="D2599" s="25">
        <v>0.0</v>
      </c>
      <c r="E2599" s="33"/>
    </row>
    <row r="2600" ht="15.75" hidden="1" customHeight="1">
      <c r="A2600" s="28" t="s">
        <v>3085</v>
      </c>
      <c r="B2600" s="23">
        <v>8023.0</v>
      </c>
      <c r="C2600" s="7">
        <v>8023.0</v>
      </c>
      <c r="D2600" s="25">
        <v>0.0</v>
      </c>
      <c r="E2600" s="33"/>
    </row>
    <row r="2601" ht="15.75" hidden="1" customHeight="1">
      <c r="A2601" s="29" t="s">
        <v>3086</v>
      </c>
      <c r="B2601" s="23">
        <v>347593.5</v>
      </c>
      <c r="C2601" s="7">
        <v>347593.5</v>
      </c>
      <c r="D2601" s="25">
        <v>0.0</v>
      </c>
      <c r="E2601" s="33"/>
    </row>
    <row r="2602" ht="15.75" hidden="1" customHeight="1">
      <c r="A2602" s="30" t="s">
        <v>3087</v>
      </c>
      <c r="B2602" s="34">
        <v>2.0</v>
      </c>
      <c r="C2602" s="35">
        <v>45.0</v>
      </c>
      <c r="D2602" s="49">
        <v>43.0</v>
      </c>
      <c r="E2602" s="37"/>
    </row>
    <row r="2603" ht="15.75" hidden="1" customHeight="1">
      <c r="A2603" s="7"/>
      <c r="B2603" s="46"/>
      <c r="C2603" s="50"/>
      <c r="D2603" s="47"/>
      <c r="E2603" s="51"/>
    </row>
    <row r="2604" ht="15.75" hidden="1" customHeight="1">
      <c r="A2604" s="7"/>
      <c r="B2604" s="46"/>
      <c r="C2604" s="50"/>
      <c r="D2604" s="47"/>
      <c r="E2604" s="51"/>
    </row>
    <row r="2605" ht="15.75" customHeight="1">
      <c r="A2605" s="3" t="s">
        <v>3892</v>
      </c>
      <c r="B2605" s="4"/>
      <c r="C2605" s="4"/>
      <c r="D2605" s="4"/>
      <c r="E2605" s="5"/>
    </row>
    <row r="2606" ht="15.75" customHeight="1">
      <c r="A2606" s="8"/>
      <c r="B2606" s="9"/>
      <c r="C2606" s="9"/>
      <c r="D2606" s="9"/>
      <c r="E2606" s="10"/>
    </row>
    <row r="2607" ht="15.75" customHeight="1">
      <c r="A2607" s="3" t="s">
        <v>3061</v>
      </c>
      <c r="B2607" s="4"/>
      <c r="C2607" s="4"/>
      <c r="D2607" s="4"/>
      <c r="E2607" s="5"/>
    </row>
    <row r="2608" ht="15.75" customHeight="1">
      <c r="A2608" s="8"/>
      <c r="B2608" s="9"/>
      <c r="C2608" s="9"/>
      <c r="D2608" s="9"/>
      <c r="E2608" s="10"/>
    </row>
    <row r="2609" ht="15.75" customHeight="1">
      <c r="A2609" s="11">
        <v>46076.0</v>
      </c>
      <c r="B2609" s="4"/>
      <c r="C2609" s="12" t="s">
        <v>3062</v>
      </c>
      <c r="D2609" s="39">
        <v>46081.0</v>
      </c>
      <c r="E2609" s="5"/>
    </row>
    <row r="2610" ht="15.75" customHeight="1">
      <c r="A2610" s="8"/>
      <c r="B2610" s="9"/>
      <c r="C2610" s="14"/>
      <c r="D2610" s="9"/>
      <c r="E2610" s="10"/>
    </row>
    <row r="2611" ht="15.75" customHeight="1">
      <c r="A2611" s="44" t="s">
        <v>3898</v>
      </c>
      <c r="B2611" s="5"/>
      <c r="C2611" s="14"/>
      <c r="D2611" s="45" t="s">
        <v>3907</v>
      </c>
      <c r="E2611" s="5"/>
    </row>
    <row r="2612" ht="15.75" customHeight="1">
      <c r="A2612" s="8"/>
      <c r="B2612" s="10"/>
      <c r="C2612" s="14"/>
      <c r="D2612" s="9"/>
      <c r="E2612" s="10"/>
    </row>
    <row r="2613" ht="15.75" customHeight="1">
      <c r="A2613" s="17" t="s">
        <v>3063</v>
      </c>
      <c r="B2613" s="4"/>
      <c r="C2613" s="4"/>
      <c r="D2613" s="4"/>
      <c r="E2613" s="5"/>
    </row>
    <row r="2614" ht="15.75" customHeight="1">
      <c r="A2614" s="18" t="s">
        <v>3064</v>
      </c>
      <c r="B2614" s="19" t="s">
        <v>3065</v>
      </c>
      <c r="C2614" s="20" t="s">
        <v>3066</v>
      </c>
      <c r="D2614" s="19" t="s">
        <v>3067</v>
      </c>
      <c r="E2614" s="21" t="s">
        <v>13</v>
      </c>
    </row>
    <row r="2615" ht="15.75" customHeight="1">
      <c r="A2615" s="22" t="s">
        <v>3068</v>
      </c>
      <c r="B2615" s="23">
        <v>14092.0</v>
      </c>
      <c r="C2615" s="24">
        <v>14092.0</v>
      </c>
      <c r="D2615" s="25">
        <v>0.0</v>
      </c>
      <c r="E2615" s="26"/>
    </row>
    <row r="2616" ht="15.75" customHeight="1">
      <c r="A2616" s="22" t="s">
        <v>3069</v>
      </c>
      <c r="B2616" s="23">
        <v>21989.0</v>
      </c>
      <c r="C2616" s="24">
        <v>21989.0</v>
      </c>
      <c r="D2616" s="25">
        <v>0.0</v>
      </c>
      <c r="E2616" s="26"/>
    </row>
    <row r="2617" ht="15.75" customHeight="1">
      <c r="A2617" s="22" t="s">
        <v>3070</v>
      </c>
      <c r="B2617" s="23">
        <v>0.0</v>
      </c>
      <c r="C2617" s="24"/>
      <c r="D2617" s="25">
        <v>0.0</v>
      </c>
      <c r="E2617" s="33"/>
    </row>
    <row r="2618" ht="15.75" customHeight="1">
      <c r="A2618" s="22" t="s">
        <v>3072</v>
      </c>
      <c r="B2618" s="23">
        <v>3000.0</v>
      </c>
      <c r="C2618" s="24">
        <v>3000.0</v>
      </c>
      <c r="D2618" s="25">
        <v>0.0</v>
      </c>
      <c r="E2618" s="33"/>
    </row>
    <row r="2619" ht="15.75" customHeight="1">
      <c r="A2619" s="27" t="s">
        <v>3074</v>
      </c>
      <c r="B2619" s="23">
        <v>0.0</v>
      </c>
      <c r="C2619" s="24"/>
      <c r="D2619" s="25">
        <v>0.0</v>
      </c>
      <c r="E2619" s="26"/>
    </row>
    <row r="2620" ht="15.75" customHeight="1">
      <c r="A2620" s="27" t="s">
        <v>3075</v>
      </c>
      <c r="B2620" s="23">
        <v>0.0</v>
      </c>
      <c r="C2620" s="24"/>
      <c r="D2620" s="25">
        <v>0.0</v>
      </c>
      <c r="E2620" s="33"/>
    </row>
    <row r="2621" ht="15.75" customHeight="1">
      <c r="A2621" s="27" t="s">
        <v>3077</v>
      </c>
      <c r="B2621" s="23">
        <v>5450.0</v>
      </c>
      <c r="C2621" s="24">
        <v>5450.0</v>
      </c>
      <c r="D2621" s="25">
        <v>0.0</v>
      </c>
      <c r="E2621" s="26" t="s">
        <v>7383</v>
      </c>
    </row>
    <row r="2622" ht="15.75" customHeight="1">
      <c r="A2622" s="27" t="s">
        <v>3078</v>
      </c>
      <c r="B2622" s="23">
        <v>1600.0</v>
      </c>
      <c r="C2622" s="24">
        <v>1600.0</v>
      </c>
      <c r="D2622" s="25">
        <v>0.0</v>
      </c>
      <c r="E2622" s="33"/>
    </row>
    <row r="2623" ht="15.75" customHeight="1">
      <c r="A2623" s="28" t="s">
        <v>3079</v>
      </c>
      <c r="B2623" s="23">
        <v>98214.0</v>
      </c>
      <c r="C2623" s="23">
        <v>98214.0</v>
      </c>
      <c r="D2623" s="25">
        <v>0.0</v>
      </c>
      <c r="E2623" s="33"/>
    </row>
    <row r="2624" ht="15.75" customHeight="1">
      <c r="A2624" s="28" t="s">
        <v>3080</v>
      </c>
      <c r="B2624" s="23">
        <v>22329.0</v>
      </c>
      <c r="C2624" s="7">
        <v>22329.0</v>
      </c>
      <c r="D2624" s="25">
        <v>0.0</v>
      </c>
      <c r="E2624" s="33"/>
    </row>
    <row r="2625" ht="15.75" customHeight="1">
      <c r="A2625" s="28" t="s">
        <v>3081</v>
      </c>
      <c r="B2625" s="23">
        <v>63234.0</v>
      </c>
      <c r="C2625" s="7">
        <v>63234.0</v>
      </c>
      <c r="D2625" s="25">
        <v>0.0</v>
      </c>
      <c r="E2625" s="33"/>
    </row>
    <row r="2626" ht="15.75" customHeight="1">
      <c r="A2626" s="28" t="s">
        <v>3082</v>
      </c>
      <c r="B2626" s="23">
        <v>51301.0</v>
      </c>
      <c r="C2626" s="7">
        <v>51301.0</v>
      </c>
      <c r="D2626" s="25">
        <v>0.0</v>
      </c>
      <c r="E2626" s="33"/>
    </row>
    <row r="2627" ht="15.75" customHeight="1">
      <c r="A2627" s="28" t="s">
        <v>3084</v>
      </c>
      <c r="B2627" s="23">
        <v>537.0</v>
      </c>
      <c r="C2627" s="7">
        <v>537.0</v>
      </c>
      <c r="D2627" s="25">
        <v>0.0</v>
      </c>
      <c r="E2627" s="33"/>
    </row>
    <row r="2628" ht="15.75" customHeight="1">
      <c r="A2628" s="28" t="s">
        <v>3085</v>
      </c>
      <c r="B2628" s="23">
        <v>8655.0</v>
      </c>
      <c r="C2628" s="7">
        <v>8655.0</v>
      </c>
      <c r="D2628" s="25">
        <v>0.0</v>
      </c>
      <c r="E2628" s="33"/>
    </row>
    <row r="2629" ht="15.75" customHeight="1">
      <c r="A2629" s="29" t="s">
        <v>3086</v>
      </c>
      <c r="B2629" s="23">
        <v>281745.6</v>
      </c>
      <c r="C2629" s="7">
        <v>281745.6</v>
      </c>
      <c r="D2629" s="25">
        <v>0.0</v>
      </c>
      <c r="E2629" s="33"/>
    </row>
    <row r="2630" ht="15.75" customHeight="1">
      <c r="A2630" s="30" t="s">
        <v>3087</v>
      </c>
      <c r="B2630" s="34">
        <v>0.39999999999417923</v>
      </c>
      <c r="C2630" s="35">
        <v>0.40000000002328306</v>
      </c>
      <c r="D2630" s="49">
        <v>2.9103830456733704E-11</v>
      </c>
      <c r="E2630" s="37"/>
    </row>
    <row r="2631" ht="15.75" customHeight="1">
      <c r="A2631" s="7"/>
      <c r="B2631" s="46"/>
      <c r="C2631" s="50"/>
      <c r="D2631" s="47"/>
      <c r="E2631" s="51"/>
    </row>
    <row r="2632" ht="15.75" customHeight="1">
      <c r="A2632" s="7"/>
      <c r="B2632" s="46"/>
      <c r="C2632" s="50"/>
      <c r="D2632" s="47"/>
      <c r="E2632" s="51"/>
    </row>
    <row r="2633" ht="15.75" customHeight="1">
      <c r="A2633" s="3" t="s">
        <v>3892</v>
      </c>
      <c r="B2633" s="4"/>
      <c r="C2633" s="4"/>
      <c r="D2633" s="4"/>
      <c r="E2633" s="5"/>
    </row>
    <row r="2634" ht="15.75" customHeight="1">
      <c r="A2634" s="8"/>
      <c r="B2634" s="9"/>
      <c r="C2634" s="9"/>
      <c r="D2634" s="9"/>
      <c r="E2634" s="10"/>
    </row>
    <row r="2635" ht="15.75" customHeight="1">
      <c r="A2635" s="3" t="s">
        <v>3061</v>
      </c>
      <c r="B2635" s="4"/>
      <c r="C2635" s="4"/>
      <c r="D2635" s="4"/>
      <c r="E2635" s="5"/>
    </row>
    <row r="2636" ht="15.75" customHeight="1">
      <c r="A2636" s="8"/>
      <c r="B2636" s="9"/>
      <c r="C2636" s="9"/>
      <c r="D2636" s="9"/>
      <c r="E2636" s="10"/>
    </row>
    <row r="2637" ht="15.75" customHeight="1">
      <c r="A2637" s="11">
        <v>46082.0</v>
      </c>
      <c r="B2637" s="4"/>
      <c r="C2637" s="12" t="s">
        <v>3062</v>
      </c>
      <c r="D2637" s="39">
        <v>46082.0</v>
      </c>
      <c r="E2637" s="5"/>
    </row>
    <row r="2638" ht="15.75" customHeight="1">
      <c r="A2638" s="8"/>
      <c r="B2638" s="9"/>
      <c r="C2638" s="14"/>
      <c r="D2638" s="9"/>
      <c r="E2638" s="10"/>
    </row>
    <row r="2639" ht="15.75" customHeight="1">
      <c r="A2639" s="44" t="s">
        <v>3899</v>
      </c>
      <c r="B2639" s="5"/>
      <c r="C2639" s="14"/>
      <c r="D2639" s="45" t="s">
        <v>3899</v>
      </c>
      <c r="E2639" s="5"/>
    </row>
    <row r="2640" ht="15.75" customHeight="1">
      <c r="A2640" s="8"/>
      <c r="B2640" s="10"/>
      <c r="C2640" s="14"/>
      <c r="D2640" s="9"/>
      <c r="E2640" s="10"/>
    </row>
    <row r="2641" ht="15.75" customHeight="1">
      <c r="A2641" s="17" t="s">
        <v>3063</v>
      </c>
      <c r="B2641" s="4"/>
      <c r="C2641" s="4"/>
      <c r="D2641" s="4"/>
      <c r="E2641" s="5"/>
    </row>
    <row r="2642" ht="15.75" customHeight="1">
      <c r="A2642" s="18" t="s">
        <v>3064</v>
      </c>
      <c r="B2642" s="19" t="s">
        <v>3065</v>
      </c>
      <c r="C2642" s="20" t="s">
        <v>3066</v>
      </c>
      <c r="D2642" s="19" t="s">
        <v>3067</v>
      </c>
      <c r="E2642" s="21" t="s">
        <v>13</v>
      </c>
    </row>
    <row r="2643" ht="15.75" customHeight="1">
      <c r="A2643" s="22" t="s">
        <v>3068</v>
      </c>
      <c r="B2643" s="23">
        <v>3866.0</v>
      </c>
      <c r="C2643" s="24">
        <v>3866.0</v>
      </c>
      <c r="D2643" s="25">
        <v>0.0</v>
      </c>
      <c r="E2643" s="26"/>
    </row>
    <row r="2644" ht="15.75" customHeight="1">
      <c r="A2644" s="22" t="s">
        <v>3069</v>
      </c>
      <c r="B2644" s="23">
        <v>1922.0</v>
      </c>
      <c r="C2644" s="24">
        <v>1922.0</v>
      </c>
      <c r="D2644" s="25">
        <v>0.0</v>
      </c>
      <c r="E2644" s="26"/>
    </row>
    <row r="2645" ht="15.75" customHeight="1">
      <c r="A2645" s="22" t="s">
        <v>3070</v>
      </c>
      <c r="B2645" s="23">
        <v>0.0</v>
      </c>
      <c r="C2645" s="24"/>
      <c r="D2645" s="25">
        <v>0.0</v>
      </c>
      <c r="E2645" s="33"/>
    </row>
    <row r="2646" ht="15.75" customHeight="1">
      <c r="A2646" s="22" t="s">
        <v>3072</v>
      </c>
      <c r="B2646" s="23">
        <v>500.0</v>
      </c>
      <c r="C2646" s="24">
        <v>500.0</v>
      </c>
      <c r="D2646" s="25">
        <v>0.0</v>
      </c>
      <c r="E2646" s="33"/>
    </row>
    <row r="2647" ht="15.75" customHeight="1">
      <c r="A2647" s="27" t="s">
        <v>3074</v>
      </c>
      <c r="B2647" s="23">
        <v>0.0</v>
      </c>
      <c r="C2647" s="24"/>
      <c r="D2647" s="25">
        <v>0.0</v>
      </c>
      <c r="E2647" s="26"/>
    </row>
    <row r="2648" ht="15.75" customHeight="1">
      <c r="A2648" s="27" t="s">
        <v>3075</v>
      </c>
      <c r="B2648" s="23">
        <v>0.0</v>
      </c>
      <c r="C2648" s="24"/>
      <c r="D2648" s="25">
        <v>0.0</v>
      </c>
      <c r="E2648" s="33"/>
    </row>
    <row r="2649" ht="15.75" customHeight="1">
      <c r="A2649" s="27" t="s">
        <v>3077</v>
      </c>
      <c r="B2649" s="23">
        <v>0.0</v>
      </c>
      <c r="C2649" s="24"/>
      <c r="D2649" s="25">
        <v>0.0</v>
      </c>
      <c r="E2649" s="26"/>
    </row>
    <row r="2650" ht="15.75" customHeight="1">
      <c r="A2650" s="27" t="s">
        <v>3078</v>
      </c>
      <c r="B2650" s="23">
        <v>480.0</v>
      </c>
      <c r="C2650" s="24">
        <v>480.0</v>
      </c>
      <c r="D2650" s="25">
        <v>0.0</v>
      </c>
      <c r="E2650" s="33"/>
    </row>
    <row r="2651" ht="15.75" customHeight="1">
      <c r="A2651" s="28" t="s">
        <v>3079</v>
      </c>
      <c r="B2651" s="23">
        <v>9650.0</v>
      </c>
      <c r="C2651" s="23">
        <v>9650.0</v>
      </c>
      <c r="D2651" s="25">
        <v>0.0</v>
      </c>
      <c r="E2651" s="33"/>
    </row>
    <row r="2652" ht="15.75" customHeight="1">
      <c r="A2652" s="28" t="s">
        <v>3080</v>
      </c>
      <c r="B2652" s="23">
        <v>6908.0</v>
      </c>
      <c r="C2652" s="7">
        <v>6908.0</v>
      </c>
      <c r="D2652" s="25">
        <v>0.0</v>
      </c>
      <c r="E2652" s="33"/>
    </row>
    <row r="2653" ht="15.75" customHeight="1">
      <c r="A2653" s="28" t="s">
        <v>3081</v>
      </c>
      <c r="B2653" s="23">
        <v>13384.0</v>
      </c>
      <c r="C2653" s="7">
        <v>13384.0</v>
      </c>
      <c r="D2653" s="25">
        <v>0.0</v>
      </c>
      <c r="E2653" s="33"/>
    </row>
    <row r="2654" ht="15.75" customHeight="1">
      <c r="A2654" s="28" t="s">
        <v>3082</v>
      </c>
      <c r="B2654" s="23">
        <v>11890.0</v>
      </c>
      <c r="C2654" s="7">
        <v>11890.0</v>
      </c>
      <c r="D2654" s="25">
        <v>0.0</v>
      </c>
      <c r="E2654" s="33"/>
    </row>
    <row r="2655" ht="15.75" customHeight="1">
      <c r="A2655" s="28" t="s">
        <v>3084</v>
      </c>
      <c r="B2655" s="23">
        <v>0.0</v>
      </c>
      <c r="C2655" s="7">
        <v>0.0</v>
      </c>
      <c r="D2655" s="25">
        <v>0.0</v>
      </c>
      <c r="E2655" s="33"/>
    </row>
    <row r="2656" ht="15.75" customHeight="1">
      <c r="A2656" s="28" t="s">
        <v>3085</v>
      </c>
      <c r="B2656" s="23">
        <v>920.0</v>
      </c>
      <c r="C2656" s="7">
        <v>920.0</v>
      </c>
      <c r="D2656" s="25">
        <v>0.0</v>
      </c>
      <c r="E2656" s="33"/>
    </row>
    <row r="2657" ht="15.75" customHeight="1">
      <c r="A2657" s="29" t="s">
        <v>3086</v>
      </c>
      <c r="B2657" s="23">
        <v>48600.0</v>
      </c>
      <c r="C2657" s="7">
        <v>48600.0</v>
      </c>
      <c r="D2657" s="25">
        <v>0.0</v>
      </c>
      <c r="E2657" s="33"/>
    </row>
    <row r="2658" ht="15.75" customHeight="1">
      <c r="A2658" s="30" t="s">
        <v>3087</v>
      </c>
      <c r="B2658" s="34">
        <v>0.0</v>
      </c>
      <c r="C2658" s="35">
        <v>0.0</v>
      </c>
      <c r="D2658" s="49">
        <v>0.0</v>
      </c>
      <c r="E2658" s="37"/>
    </row>
    <row r="2659" ht="15.75" customHeight="1">
      <c r="A2659" s="7"/>
      <c r="B2659" s="46"/>
      <c r="C2659" s="50"/>
      <c r="D2659" s="47"/>
      <c r="E2659" s="51"/>
    </row>
    <row r="2660" ht="15.75" customHeight="1">
      <c r="A2660" s="7"/>
      <c r="B2660" s="46"/>
      <c r="C2660" s="50"/>
      <c r="D2660" s="47"/>
      <c r="E2660" s="51"/>
    </row>
    <row r="2661" ht="15.75" customHeight="1">
      <c r="A2661" s="3" t="s">
        <v>3892</v>
      </c>
      <c r="B2661" s="4"/>
      <c r="C2661" s="4"/>
      <c r="D2661" s="4"/>
      <c r="E2661" s="5"/>
    </row>
    <row r="2662" ht="15.75" customHeight="1">
      <c r="A2662" s="8"/>
      <c r="B2662" s="9"/>
      <c r="C2662" s="9"/>
      <c r="D2662" s="9"/>
      <c r="E2662" s="10"/>
    </row>
    <row r="2663" ht="15.75" customHeight="1">
      <c r="A2663" s="3" t="s">
        <v>3061</v>
      </c>
      <c r="B2663" s="4"/>
      <c r="C2663" s="4"/>
      <c r="D2663" s="4"/>
      <c r="E2663" s="5"/>
    </row>
    <row r="2664" ht="15.75" customHeight="1">
      <c r="A2664" s="8"/>
      <c r="B2664" s="9"/>
      <c r="C2664" s="9"/>
      <c r="D2664" s="9"/>
      <c r="E2664" s="10"/>
    </row>
    <row r="2665" ht="15.75" customHeight="1">
      <c r="A2665" s="11">
        <v>46083.0</v>
      </c>
      <c r="B2665" s="4"/>
      <c r="C2665" s="12" t="s">
        <v>3062</v>
      </c>
      <c r="D2665" s="39">
        <v>46089.0</v>
      </c>
      <c r="E2665" s="5"/>
    </row>
    <row r="2666" ht="15.75" customHeight="1">
      <c r="A2666" s="8"/>
      <c r="B2666" s="9"/>
      <c r="C2666" s="14"/>
      <c r="D2666" s="9"/>
      <c r="E2666" s="10"/>
    </row>
    <row r="2667" ht="15.75" customHeight="1">
      <c r="A2667" s="44" t="s">
        <v>3898</v>
      </c>
      <c r="B2667" s="5"/>
      <c r="C2667" s="14"/>
      <c r="D2667" s="45" t="s">
        <v>3899</v>
      </c>
      <c r="E2667" s="5"/>
    </row>
    <row r="2668" ht="15.75" customHeight="1">
      <c r="A2668" s="8"/>
      <c r="B2668" s="10"/>
      <c r="C2668" s="14"/>
      <c r="D2668" s="9"/>
      <c r="E2668" s="10"/>
    </row>
    <row r="2669" ht="15.75" customHeight="1">
      <c r="A2669" s="17" t="s">
        <v>3063</v>
      </c>
      <c r="B2669" s="4"/>
      <c r="C2669" s="4"/>
      <c r="D2669" s="4"/>
      <c r="E2669" s="5"/>
    </row>
    <row r="2670" ht="15.75" customHeight="1">
      <c r="A2670" s="18" t="s">
        <v>3064</v>
      </c>
      <c r="B2670" s="19" t="s">
        <v>3065</v>
      </c>
      <c r="C2670" s="20" t="s">
        <v>3066</v>
      </c>
      <c r="D2670" s="19" t="s">
        <v>3067</v>
      </c>
      <c r="E2670" s="21" t="s">
        <v>13</v>
      </c>
    </row>
    <row r="2671" ht="15.75" customHeight="1">
      <c r="A2671" s="22" t="s">
        <v>3068</v>
      </c>
      <c r="B2671" s="23">
        <v>30333.0</v>
      </c>
      <c r="C2671" s="24">
        <v>30333.0</v>
      </c>
      <c r="D2671" s="25">
        <v>0.0</v>
      </c>
      <c r="E2671" s="26"/>
    </row>
    <row r="2672" ht="15.75" customHeight="1">
      <c r="A2672" s="22" t="s">
        <v>3069</v>
      </c>
      <c r="B2672" s="23">
        <v>22054.0</v>
      </c>
      <c r="C2672" s="24">
        <v>22054.0</v>
      </c>
      <c r="D2672" s="25">
        <v>0.0</v>
      </c>
      <c r="E2672" s="26"/>
    </row>
    <row r="2673" ht="15.75" customHeight="1">
      <c r="A2673" s="22" t="s">
        <v>3070</v>
      </c>
      <c r="B2673" s="23">
        <v>0.0</v>
      </c>
      <c r="C2673" s="24"/>
      <c r="D2673" s="25">
        <v>0.0</v>
      </c>
      <c r="E2673" s="33"/>
    </row>
    <row r="2674" ht="15.75" customHeight="1">
      <c r="A2674" s="22" t="s">
        <v>3072</v>
      </c>
      <c r="B2674" s="23">
        <v>2000.0</v>
      </c>
      <c r="C2674" s="24">
        <v>2000.0</v>
      </c>
      <c r="D2674" s="25">
        <v>0.0</v>
      </c>
      <c r="E2674" s="33"/>
    </row>
    <row r="2675" ht="15.75" customHeight="1">
      <c r="A2675" s="27" t="s">
        <v>3074</v>
      </c>
      <c r="B2675" s="23">
        <v>0.0</v>
      </c>
      <c r="C2675" s="24"/>
      <c r="D2675" s="25">
        <v>0.0</v>
      </c>
      <c r="E2675" s="26"/>
    </row>
    <row r="2676" ht="15.75" customHeight="1">
      <c r="A2676" s="27" t="s">
        <v>3075</v>
      </c>
      <c r="B2676" s="23">
        <v>0.0</v>
      </c>
      <c r="C2676" s="24">
        <v>120.0</v>
      </c>
      <c r="D2676" s="25">
        <v>120.0</v>
      </c>
      <c r="E2676" s="33" t="s">
        <v>3893</v>
      </c>
    </row>
    <row r="2677" ht="15.75" customHeight="1">
      <c r="A2677" s="27" t="s">
        <v>3077</v>
      </c>
      <c r="B2677" s="23">
        <v>2943.0</v>
      </c>
      <c r="C2677" s="24">
        <v>2943.0</v>
      </c>
      <c r="D2677" s="25">
        <v>0.0</v>
      </c>
      <c r="E2677" s="26" t="s">
        <v>3894</v>
      </c>
    </row>
    <row r="2678" ht="15.75" customHeight="1">
      <c r="A2678" s="27" t="s">
        <v>3078</v>
      </c>
      <c r="B2678" s="23">
        <v>2160.0</v>
      </c>
      <c r="C2678" s="24">
        <v>2120.0</v>
      </c>
      <c r="D2678" s="25">
        <v>-40.0</v>
      </c>
      <c r="E2678" s="33"/>
    </row>
    <row r="2679" ht="15.75" customHeight="1">
      <c r="A2679" s="28" t="s">
        <v>3079</v>
      </c>
      <c r="B2679" s="23">
        <v>99263.0</v>
      </c>
      <c r="C2679" s="23">
        <v>99263.0</v>
      </c>
      <c r="D2679" s="25">
        <v>0.0</v>
      </c>
      <c r="E2679" s="33"/>
    </row>
    <row r="2680" ht="15.75" customHeight="1">
      <c r="A2680" s="28" t="s">
        <v>3080</v>
      </c>
      <c r="B2680" s="23">
        <v>42338.0</v>
      </c>
      <c r="C2680" s="7">
        <v>42338.0</v>
      </c>
      <c r="D2680" s="25">
        <v>0.0</v>
      </c>
      <c r="E2680" s="33"/>
    </row>
    <row r="2681" ht="15.75" customHeight="1">
      <c r="A2681" s="28" t="s">
        <v>3081</v>
      </c>
      <c r="B2681" s="23">
        <v>67666.0</v>
      </c>
      <c r="C2681" s="7">
        <v>67345.0</v>
      </c>
      <c r="D2681" s="25">
        <v>-321.0</v>
      </c>
      <c r="E2681" s="33"/>
    </row>
    <row r="2682" ht="15.75" customHeight="1">
      <c r="A2682" s="28" t="s">
        <v>3082</v>
      </c>
      <c r="B2682" s="23">
        <v>59610.0</v>
      </c>
      <c r="C2682" s="7">
        <v>59610.0</v>
      </c>
      <c r="D2682" s="25">
        <v>0.0</v>
      </c>
      <c r="E2682" s="33"/>
    </row>
    <row r="2683" ht="15.75" customHeight="1">
      <c r="A2683" s="28" t="s">
        <v>3084</v>
      </c>
      <c r="B2683" s="23">
        <v>583.0</v>
      </c>
      <c r="C2683" s="7">
        <v>583.0</v>
      </c>
      <c r="D2683" s="25">
        <v>0.0</v>
      </c>
      <c r="E2683" s="33"/>
    </row>
    <row r="2684" ht="15.75" customHeight="1">
      <c r="A2684" s="28" t="s">
        <v>3085</v>
      </c>
      <c r="B2684" s="23">
        <v>9414.0</v>
      </c>
      <c r="C2684" s="7">
        <v>9414.0</v>
      </c>
      <c r="D2684" s="25">
        <v>0.0</v>
      </c>
      <c r="E2684" s="33"/>
    </row>
    <row r="2685" ht="15.75" customHeight="1">
      <c r="A2685" s="29" t="s">
        <v>3086</v>
      </c>
      <c r="B2685" s="23">
        <v>328949.0</v>
      </c>
      <c r="C2685" s="7">
        <v>328628.0</v>
      </c>
      <c r="D2685" s="25">
        <v>-321.0</v>
      </c>
      <c r="E2685" s="33"/>
    </row>
    <row r="2686" ht="15.75" customHeight="1">
      <c r="A2686" s="30" t="s">
        <v>3087</v>
      </c>
      <c r="B2686" s="34">
        <v>1.0</v>
      </c>
      <c r="C2686" s="35">
        <v>81.0</v>
      </c>
      <c r="D2686" s="49">
        <v>80.0</v>
      </c>
      <c r="E2686" s="37"/>
    </row>
    <row r="2687" ht="15.75" customHeight="1">
      <c r="A2687" s="7"/>
      <c r="B2687" s="46"/>
      <c r="C2687" s="50"/>
      <c r="D2687" s="47"/>
      <c r="E2687" s="51"/>
    </row>
    <row r="2688" ht="15.75" customHeight="1">
      <c r="A2688" s="7"/>
      <c r="B2688" s="46"/>
      <c r="C2688" s="50"/>
      <c r="D2688" s="47"/>
      <c r="E2688" s="51"/>
    </row>
    <row r="2689" ht="15.75" customHeight="1">
      <c r="A2689" s="7"/>
      <c r="B2689" s="46"/>
      <c r="C2689" s="50"/>
      <c r="D2689" s="47"/>
      <c r="E2689" s="51"/>
    </row>
    <row r="2690" ht="15.75" customHeight="1">
      <c r="A2690" s="7"/>
      <c r="B2690" s="46"/>
      <c r="C2690" s="50"/>
      <c r="D2690" s="47"/>
      <c r="E2690" s="51"/>
    </row>
    <row r="2691" ht="15.75" customHeight="1">
      <c r="A2691" s="7"/>
      <c r="B2691" s="46"/>
      <c r="C2691" s="50"/>
      <c r="D2691" s="47"/>
      <c r="E2691" s="51"/>
    </row>
    <row r="2692" ht="15.75" customHeight="1">
      <c r="A2692" s="7"/>
      <c r="B2692" s="46"/>
      <c r="C2692" s="50"/>
      <c r="D2692" s="47"/>
      <c r="E2692" s="51"/>
    </row>
    <row r="2693" ht="15.75" customHeight="1">
      <c r="A2693" s="7"/>
      <c r="B2693" s="46"/>
      <c r="C2693" s="50"/>
      <c r="D2693" s="47"/>
      <c r="E2693" s="51"/>
    </row>
    <row r="2694" ht="15.75" customHeight="1">
      <c r="A2694" s="7"/>
      <c r="B2694" s="46"/>
      <c r="C2694" s="50"/>
      <c r="D2694" s="47"/>
      <c r="E2694" s="51"/>
    </row>
    <row r="2695" ht="15.75" customHeight="1">
      <c r="A2695" s="7"/>
      <c r="B2695" s="46"/>
      <c r="C2695" s="50"/>
      <c r="D2695" s="47"/>
      <c r="E2695" s="51"/>
    </row>
    <row r="2696" ht="15.75" customHeight="1">
      <c r="A2696" s="7"/>
      <c r="B2696" s="46"/>
      <c r="C2696" s="50"/>
      <c r="D2696" s="47"/>
      <c r="E2696" s="51"/>
    </row>
    <row r="2697" ht="15.75" customHeight="1">
      <c r="A2697" s="7"/>
      <c r="B2697" s="46"/>
      <c r="C2697" s="50"/>
      <c r="D2697" s="47"/>
      <c r="E2697" s="51"/>
    </row>
    <row r="2698" ht="15.75" customHeight="1">
      <c r="A2698" s="7"/>
      <c r="B2698" s="46"/>
      <c r="C2698" s="50"/>
      <c r="D2698" s="47"/>
      <c r="E2698" s="51"/>
    </row>
    <row r="2699" ht="15.75" customHeight="1">
      <c r="A2699" s="7"/>
      <c r="B2699" s="46"/>
      <c r="C2699" s="50"/>
      <c r="D2699" s="47"/>
      <c r="E2699" s="51"/>
    </row>
    <row r="2700" ht="15.75" customHeight="1">
      <c r="A2700" s="7"/>
      <c r="B2700" s="46"/>
      <c r="C2700" s="50"/>
      <c r="D2700" s="47"/>
      <c r="E2700" s="51"/>
    </row>
  </sheetData>
  <mergeCells count="768">
    <mergeCell ref="A2249:E2249"/>
    <mergeCell ref="A2269:E2270"/>
    <mergeCell ref="A2271:E2272"/>
    <mergeCell ref="A2273:B2274"/>
    <mergeCell ref="C2273:C2276"/>
    <mergeCell ref="D2273:E2274"/>
    <mergeCell ref="A2275:B2276"/>
    <mergeCell ref="D2275:E2276"/>
    <mergeCell ref="A2277:E2277"/>
    <mergeCell ref="A2297:E2298"/>
    <mergeCell ref="A2299:E2300"/>
    <mergeCell ref="A2301:B2302"/>
    <mergeCell ref="C2301:C2304"/>
    <mergeCell ref="A2303:B2304"/>
    <mergeCell ref="D2133:E2134"/>
    <mergeCell ref="D2135:E2136"/>
    <mergeCell ref="A2137:E2137"/>
    <mergeCell ref="A2157:E2158"/>
    <mergeCell ref="A2159:E2160"/>
    <mergeCell ref="C2161:C2164"/>
    <mergeCell ref="D2161:E2162"/>
    <mergeCell ref="D2189:E2190"/>
    <mergeCell ref="D2191:E2192"/>
    <mergeCell ref="D2163:E2164"/>
    <mergeCell ref="A2165:E2165"/>
    <mergeCell ref="A2185:E2186"/>
    <mergeCell ref="A2187:E2188"/>
    <mergeCell ref="A2189:B2190"/>
    <mergeCell ref="C2189:C2192"/>
    <mergeCell ref="A2191:B2192"/>
    <mergeCell ref="A2193:E2193"/>
    <mergeCell ref="A2213:E2214"/>
    <mergeCell ref="A2215:E2216"/>
    <mergeCell ref="A2217:B2218"/>
    <mergeCell ref="C2217:C2220"/>
    <mergeCell ref="D2217:E2218"/>
    <mergeCell ref="A2219:B2220"/>
    <mergeCell ref="D2245:E2246"/>
    <mergeCell ref="D2247:E2248"/>
    <mergeCell ref="D2219:E2220"/>
    <mergeCell ref="A2221:E2221"/>
    <mergeCell ref="A2241:E2242"/>
    <mergeCell ref="A2243:E2244"/>
    <mergeCell ref="A2245:B2246"/>
    <mergeCell ref="C2245:C2248"/>
    <mergeCell ref="A2247:B2248"/>
    <mergeCell ref="A2329:B2330"/>
    <mergeCell ref="A2331:B2332"/>
    <mergeCell ref="A2417:E2417"/>
    <mergeCell ref="A2437:E2438"/>
    <mergeCell ref="A2439:E2440"/>
    <mergeCell ref="A2441:B2442"/>
    <mergeCell ref="C2441:C2444"/>
    <mergeCell ref="D2441:E2442"/>
    <mergeCell ref="A2443:B2444"/>
    <mergeCell ref="D2443:E2444"/>
    <mergeCell ref="A2445:E2445"/>
    <mergeCell ref="A2465:E2466"/>
    <mergeCell ref="A2467:E2468"/>
    <mergeCell ref="A2469:B2470"/>
    <mergeCell ref="C2469:C2472"/>
    <mergeCell ref="A2471:B2472"/>
    <mergeCell ref="D2301:E2302"/>
    <mergeCell ref="D2303:E2304"/>
    <mergeCell ref="A2305:E2305"/>
    <mergeCell ref="A2325:E2326"/>
    <mergeCell ref="A2327:E2328"/>
    <mergeCell ref="C2329:C2332"/>
    <mergeCell ref="D2329:E2330"/>
    <mergeCell ref="D2357:E2358"/>
    <mergeCell ref="D2359:E2360"/>
    <mergeCell ref="D2331:E2332"/>
    <mergeCell ref="A2333:E2333"/>
    <mergeCell ref="A2353:E2354"/>
    <mergeCell ref="A2355:E2356"/>
    <mergeCell ref="A2357:B2358"/>
    <mergeCell ref="C2357:C2360"/>
    <mergeCell ref="A2359:B2360"/>
    <mergeCell ref="A2361:E2361"/>
    <mergeCell ref="A2381:E2382"/>
    <mergeCell ref="A2383:E2384"/>
    <mergeCell ref="A2385:B2386"/>
    <mergeCell ref="C2385:C2388"/>
    <mergeCell ref="D2385:E2386"/>
    <mergeCell ref="A2387:B2388"/>
    <mergeCell ref="D2413:E2414"/>
    <mergeCell ref="D2415:E2416"/>
    <mergeCell ref="D2387:E2388"/>
    <mergeCell ref="A2389:E2389"/>
    <mergeCell ref="A2409:E2410"/>
    <mergeCell ref="A2411:E2412"/>
    <mergeCell ref="A2413:B2414"/>
    <mergeCell ref="C2413:C2416"/>
    <mergeCell ref="A2415:B2416"/>
    <mergeCell ref="A2497:B2498"/>
    <mergeCell ref="A2499:B2500"/>
    <mergeCell ref="A2585:E2585"/>
    <mergeCell ref="A2605:E2606"/>
    <mergeCell ref="A2607:E2608"/>
    <mergeCell ref="A2609:B2610"/>
    <mergeCell ref="C2609:C2612"/>
    <mergeCell ref="D2609:E2610"/>
    <mergeCell ref="A2611:B2612"/>
    <mergeCell ref="D2611:E2612"/>
    <mergeCell ref="A2613:E2613"/>
    <mergeCell ref="A2633:E2634"/>
    <mergeCell ref="A2635:E2636"/>
    <mergeCell ref="A2637:B2638"/>
    <mergeCell ref="C2637:C2640"/>
    <mergeCell ref="A2639:B2640"/>
    <mergeCell ref="D2469:E2470"/>
    <mergeCell ref="D2471:E2472"/>
    <mergeCell ref="A2473:E2473"/>
    <mergeCell ref="A2493:E2494"/>
    <mergeCell ref="A2495:E2496"/>
    <mergeCell ref="C2497:C2500"/>
    <mergeCell ref="D2497:E2498"/>
    <mergeCell ref="D2525:E2526"/>
    <mergeCell ref="D2527:E2528"/>
    <mergeCell ref="D2499:E2500"/>
    <mergeCell ref="A2501:E2501"/>
    <mergeCell ref="A2521:E2522"/>
    <mergeCell ref="A2523:E2524"/>
    <mergeCell ref="A2525:B2526"/>
    <mergeCell ref="C2525:C2528"/>
    <mergeCell ref="A2527:B2528"/>
    <mergeCell ref="A2529:E2529"/>
    <mergeCell ref="A2549:E2550"/>
    <mergeCell ref="A2551:E2552"/>
    <mergeCell ref="A2553:B2554"/>
    <mergeCell ref="C2553:C2556"/>
    <mergeCell ref="D2553:E2554"/>
    <mergeCell ref="A2555:B2556"/>
    <mergeCell ref="D2581:E2582"/>
    <mergeCell ref="D2583:E2584"/>
    <mergeCell ref="D2555:E2556"/>
    <mergeCell ref="A2557:E2557"/>
    <mergeCell ref="A2577:E2578"/>
    <mergeCell ref="A2579:E2580"/>
    <mergeCell ref="A2581:B2582"/>
    <mergeCell ref="C2581:C2584"/>
    <mergeCell ref="A2583:B2584"/>
    <mergeCell ref="A2665:B2666"/>
    <mergeCell ref="A2667:B2668"/>
    <mergeCell ref="A737:E737"/>
    <mergeCell ref="A757:E758"/>
    <mergeCell ref="A759:E760"/>
    <mergeCell ref="A761:B762"/>
    <mergeCell ref="C761:C764"/>
    <mergeCell ref="D761:E762"/>
    <mergeCell ref="A763:B764"/>
    <mergeCell ref="D763:E764"/>
    <mergeCell ref="A765:E765"/>
    <mergeCell ref="A785:E786"/>
    <mergeCell ref="A787:E788"/>
    <mergeCell ref="A789:B790"/>
    <mergeCell ref="C789:C792"/>
    <mergeCell ref="A791:B792"/>
    <mergeCell ref="D621:E622"/>
    <mergeCell ref="D623:E624"/>
    <mergeCell ref="A625:E625"/>
    <mergeCell ref="A645:E646"/>
    <mergeCell ref="A647:E648"/>
    <mergeCell ref="C649:C652"/>
    <mergeCell ref="D649:E650"/>
    <mergeCell ref="D677:E678"/>
    <mergeCell ref="D679:E680"/>
    <mergeCell ref="D651:E652"/>
    <mergeCell ref="A653:E653"/>
    <mergeCell ref="A673:E674"/>
    <mergeCell ref="A675:E676"/>
    <mergeCell ref="A677:B678"/>
    <mergeCell ref="C677:C680"/>
    <mergeCell ref="A679:B680"/>
    <mergeCell ref="A681:E681"/>
    <mergeCell ref="A701:E702"/>
    <mergeCell ref="A703:E704"/>
    <mergeCell ref="A705:B706"/>
    <mergeCell ref="C705:C708"/>
    <mergeCell ref="D705:E706"/>
    <mergeCell ref="A707:B708"/>
    <mergeCell ref="D733:E734"/>
    <mergeCell ref="D735:E736"/>
    <mergeCell ref="D707:E708"/>
    <mergeCell ref="A709:E709"/>
    <mergeCell ref="A729:E730"/>
    <mergeCell ref="A731:E732"/>
    <mergeCell ref="A733:B734"/>
    <mergeCell ref="C733:C736"/>
    <mergeCell ref="A735:B736"/>
    <mergeCell ref="A817:B818"/>
    <mergeCell ref="A819:B820"/>
    <mergeCell ref="A905:E905"/>
    <mergeCell ref="A925:E926"/>
    <mergeCell ref="A927:E928"/>
    <mergeCell ref="A929:B930"/>
    <mergeCell ref="C929:C932"/>
    <mergeCell ref="D929:E930"/>
    <mergeCell ref="A931:B932"/>
    <mergeCell ref="D931:E932"/>
    <mergeCell ref="A933:E933"/>
    <mergeCell ref="A953:E954"/>
    <mergeCell ref="A955:E956"/>
    <mergeCell ref="A957:B958"/>
    <mergeCell ref="C957:C960"/>
    <mergeCell ref="A959:B960"/>
    <mergeCell ref="D789:E790"/>
    <mergeCell ref="D791:E792"/>
    <mergeCell ref="A793:E793"/>
    <mergeCell ref="A813:E814"/>
    <mergeCell ref="A815:E816"/>
    <mergeCell ref="C817:C820"/>
    <mergeCell ref="D817:E818"/>
    <mergeCell ref="D845:E846"/>
    <mergeCell ref="D847:E848"/>
    <mergeCell ref="D819:E820"/>
    <mergeCell ref="A821:E821"/>
    <mergeCell ref="A841:E842"/>
    <mergeCell ref="A843:E844"/>
    <mergeCell ref="A845:B846"/>
    <mergeCell ref="C845:C848"/>
    <mergeCell ref="A847:B848"/>
    <mergeCell ref="A849:E849"/>
    <mergeCell ref="A869:E870"/>
    <mergeCell ref="A871:E872"/>
    <mergeCell ref="A873:B874"/>
    <mergeCell ref="C873:C876"/>
    <mergeCell ref="D873:E874"/>
    <mergeCell ref="A875:B876"/>
    <mergeCell ref="D901:E902"/>
    <mergeCell ref="D903:E904"/>
    <mergeCell ref="D875:E876"/>
    <mergeCell ref="A877:E877"/>
    <mergeCell ref="A897:E898"/>
    <mergeCell ref="A899:E900"/>
    <mergeCell ref="A901:B902"/>
    <mergeCell ref="C901:C904"/>
    <mergeCell ref="A903:B904"/>
    <mergeCell ref="A985:B986"/>
    <mergeCell ref="A987:B988"/>
    <mergeCell ref="A1073:E1073"/>
    <mergeCell ref="A1093:E1094"/>
    <mergeCell ref="A1095:E1096"/>
    <mergeCell ref="A1097:B1098"/>
    <mergeCell ref="C1097:C1100"/>
    <mergeCell ref="D1097:E1098"/>
    <mergeCell ref="A1099:B1100"/>
    <mergeCell ref="D1099:E1100"/>
    <mergeCell ref="A1101:E1101"/>
    <mergeCell ref="A1121:E1122"/>
    <mergeCell ref="A1123:E1124"/>
    <mergeCell ref="A1125:B1126"/>
    <mergeCell ref="C1125:C1128"/>
    <mergeCell ref="A1127:B1128"/>
    <mergeCell ref="D957:E958"/>
    <mergeCell ref="D959:E960"/>
    <mergeCell ref="A961:E961"/>
    <mergeCell ref="A981:E982"/>
    <mergeCell ref="A983:E984"/>
    <mergeCell ref="C985:C988"/>
    <mergeCell ref="D985:E986"/>
    <mergeCell ref="D1013:E1014"/>
    <mergeCell ref="D1015:E1016"/>
    <mergeCell ref="D987:E988"/>
    <mergeCell ref="A989:E989"/>
    <mergeCell ref="A1009:E1010"/>
    <mergeCell ref="A1011:E1012"/>
    <mergeCell ref="A1013:B1014"/>
    <mergeCell ref="C1013:C1016"/>
    <mergeCell ref="A1015:B1016"/>
    <mergeCell ref="A1017:E1017"/>
    <mergeCell ref="A1037:E1038"/>
    <mergeCell ref="A1039:E1040"/>
    <mergeCell ref="A1041:B1042"/>
    <mergeCell ref="C1041:C1044"/>
    <mergeCell ref="D1041:E1042"/>
    <mergeCell ref="A1043:B1044"/>
    <mergeCell ref="D1069:E1070"/>
    <mergeCell ref="D1071:E1072"/>
    <mergeCell ref="D1043:E1044"/>
    <mergeCell ref="A1045:E1045"/>
    <mergeCell ref="A1065:E1066"/>
    <mergeCell ref="A1067:E1068"/>
    <mergeCell ref="A1069:B1070"/>
    <mergeCell ref="C1069:C1072"/>
    <mergeCell ref="A1071:B1072"/>
    <mergeCell ref="A1153:B1154"/>
    <mergeCell ref="A1155:B1156"/>
    <mergeCell ref="D2667:E2668"/>
    <mergeCell ref="A2669:E2669"/>
    <mergeCell ref="D2637:E2638"/>
    <mergeCell ref="D2639:E2640"/>
    <mergeCell ref="A2641:E2641"/>
    <mergeCell ref="A2661:E2662"/>
    <mergeCell ref="A2663:E2664"/>
    <mergeCell ref="C2665:C2668"/>
    <mergeCell ref="D2665:E2666"/>
    <mergeCell ref="A1:E2"/>
    <mergeCell ref="A3:E4"/>
    <mergeCell ref="A5:B6"/>
    <mergeCell ref="C5:C8"/>
    <mergeCell ref="D5:E6"/>
    <mergeCell ref="A7:B8"/>
    <mergeCell ref="D7:E8"/>
    <mergeCell ref="A9:E9"/>
    <mergeCell ref="A29:E30"/>
    <mergeCell ref="A31:E32"/>
    <mergeCell ref="A33:B34"/>
    <mergeCell ref="C33:C36"/>
    <mergeCell ref="D33:E34"/>
    <mergeCell ref="A35:B36"/>
    <mergeCell ref="D61:E62"/>
    <mergeCell ref="D63:E64"/>
    <mergeCell ref="D35:E36"/>
    <mergeCell ref="A37:E37"/>
    <mergeCell ref="A57:E58"/>
    <mergeCell ref="A59:E60"/>
    <mergeCell ref="A61:B62"/>
    <mergeCell ref="C61:C64"/>
    <mergeCell ref="A63:B64"/>
    <mergeCell ref="A65:E65"/>
    <mergeCell ref="A85:E86"/>
    <mergeCell ref="A87:E88"/>
    <mergeCell ref="A89:B90"/>
    <mergeCell ref="C89:C92"/>
    <mergeCell ref="D89:E90"/>
    <mergeCell ref="A91:B92"/>
    <mergeCell ref="D117:E118"/>
    <mergeCell ref="D119:E120"/>
    <mergeCell ref="D91:E92"/>
    <mergeCell ref="A93:E93"/>
    <mergeCell ref="A113:E114"/>
    <mergeCell ref="A115:E116"/>
    <mergeCell ref="A117:B118"/>
    <mergeCell ref="C117:C120"/>
    <mergeCell ref="A119:B120"/>
    <mergeCell ref="A233:E233"/>
    <mergeCell ref="A253:E254"/>
    <mergeCell ref="A255:E256"/>
    <mergeCell ref="A257:B258"/>
    <mergeCell ref="C257:C260"/>
    <mergeCell ref="D257:E258"/>
    <mergeCell ref="A259:B260"/>
    <mergeCell ref="D259:E260"/>
    <mergeCell ref="A261:E261"/>
    <mergeCell ref="A281:E282"/>
    <mergeCell ref="A283:E284"/>
    <mergeCell ref="A285:B286"/>
    <mergeCell ref="C285:C288"/>
    <mergeCell ref="A287:B288"/>
    <mergeCell ref="A121:E121"/>
    <mergeCell ref="A141:E142"/>
    <mergeCell ref="A143:E144"/>
    <mergeCell ref="A145:B146"/>
    <mergeCell ref="C145:C148"/>
    <mergeCell ref="D145:E146"/>
    <mergeCell ref="A147:B148"/>
    <mergeCell ref="D173:E174"/>
    <mergeCell ref="D175:E176"/>
    <mergeCell ref="D147:E148"/>
    <mergeCell ref="A149:E149"/>
    <mergeCell ref="A169:E170"/>
    <mergeCell ref="A171:E172"/>
    <mergeCell ref="A173:B174"/>
    <mergeCell ref="C173:C176"/>
    <mergeCell ref="A175:B176"/>
    <mergeCell ref="A177:E177"/>
    <mergeCell ref="A197:E198"/>
    <mergeCell ref="A199:E200"/>
    <mergeCell ref="A201:B202"/>
    <mergeCell ref="C201:C204"/>
    <mergeCell ref="D201:E202"/>
    <mergeCell ref="A203:B204"/>
    <mergeCell ref="D229:E230"/>
    <mergeCell ref="D231:E232"/>
    <mergeCell ref="D203:E204"/>
    <mergeCell ref="A205:E205"/>
    <mergeCell ref="A225:E226"/>
    <mergeCell ref="A227:E228"/>
    <mergeCell ref="A229:B230"/>
    <mergeCell ref="C229:C232"/>
    <mergeCell ref="A231:B232"/>
    <mergeCell ref="A313:B314"/>
    <mergeCell ref="A315:B316"/>
    <mergeCell ref="A401:E401"/>
    <mergeCell ref="A421:E422"/>
    <mergeCell ref="A423:E424"/>
    <mergeCell ref="A425:B426"/>
    <mergeCell ref="C425:C428"/>
    <mergeCell ref="D425:E426"/>
    <mergeCell ref="A427:B428"/>
    <mergeCell ref="D427:E428"/>
    <mergeCell ref="A429:E429"/>
    <mergeCell ref="A449:E450"/>
    <mergeCell ref="A451:E452"/>
    <mergeCell ref="A453:B454"/>
    <mergeCell ref="C453:C456"/>
    <mergeCell ref="A455:B456"/>
    <mergeCell ref="D285:E286"/>
    <mergeCell ref="D287:E288"/>
    <mergeCell ref="A289:E289"/>
    <mergeCell ref="A309:E310"/>
    <mergeCell ref="A311:E312"/>
    <mergeCell ref="C313:C316"/>
    <mergeCell ref="D313:E314"/>
    <mergeCell ref="D341:E342"/>
    <mergeCell ref="D343:E344"/>
    <mergeCell ref="D315:E316"/>
    <mergeCell ref="A317:E317"/>
    <mergeCell ref="A337:E338"/>
    <mergeCell ref="A339:E340"/>
    <mergeCell ref="A341:B342"/>
    <mergeCell ref="C341:C344"/>
    <mergeCell ref="A343:B344"/>
    <mergeCell ref="A345:E345"/>
    <mergeCell ref="A365:E366"/>
    <mergeCell ref="A367:E368"/>
    <mergeCell ref="A369:B370"/>
    <mergeCell ref="C369:C372"/>
    <mergeCell ref="D369:E370"/>
    <mergeCell ref="A371:B372"/>
    <mergeCell ref="D397:E398"/>
    <mergeCell ref="D399:E400"/>
    <mergeCell ref="D371:E372"/>
    <mergeCell ref="A373:E373"/>
    <mergeCell ref="A393:E394"/>
    <mergeCell ref="A395:E396"/>
    <mergeCell ref="A397:B398"/>
    <mergeCell ref="C397:C400"/>
    <mergeCell ref="A399:B400"/>
    <mergeCell ref="A481:B482"/>
    <mergeCell ref="A483:B484"/>
    <mergeCell ref="A569:E569"/>
    <mergeCell ref="A589:E590"/>
    <mergeCell ref="A591:E592"/>
    <mergeCell ref="A593:B594"/>
    <mergeCell ref="C593:C596"/>
    <mergeCell ref="D593:E594"/>
    <mergeCell ref="A595:B596"/>
    <mergeCell ref="D595:E596"/>
    <mergeCell ref="A597:E597"/>
    <mergeCell ref="A617:E618"/>
    <mergeCell ref="A619:E620"/>
    <mergeCell ref="A621:B622"/>
    <mergeCell ref="C621:C624"/>
    <mergeCell ref="A623:B624"/>
    <mergeCell ref="D453:E454"/>
    <mergeCell ref="D455:E456"/>
    <mergeCell ref="A457:E457"/>
    <mergeCell ref="A477:E478"/>
    <mergeCell ref="A479:E480"/>
    <mergeCell ref="C481:C484"/>
    <mergeCell ref="D481:E482"/>
    <mergeCell ref="D509:E510"/>
    <mergeCell ref="D511:E512"/>
    <mergeCell ref="D483:E484"/>
    <mergeCell ref="A485:E485"/>
    <mergeCell ref="A505:E506"/>
    <mergeCell ref="A507:E508"/>
    <mergeCell ref="A509:B510"/>
    <mergeCell ref="C509:C512"/>
    <mergeCell ref="A511:B512"/>
    <mergeCell ref="A513:E513"/>
    <mergeCell ref="A533:E534"/>
    <mergeCell ref="A535:E536"/>
    <mergeCell ref="A537:B538"/>
    <mergeCell ref="C537:C540"/>
    <mergeCell ref="D537:E538"/>
    <mergeCell ref="A539:B540"/>
    <mergeCell ref="D565:E566"/>
    <mergeCell ref="D567:E568"/>
    <mergeCell ref="D539:E540"/>
    <mergeCell ref="A541:E541"/>
    <mergeCell ref="A561:E562"/>
    <mergeCell ref="A563:E564"/>
    <mergeCell ref="A565:B566"/>
    <mergeCell ref="C565:C568"/>
    <mergeCell ref="A567:B568"/>
    <mergeCell ref="A649:B650"/>
    <mergeCell ref="A651:B652"/>
    <mergeCell ref="A1241:E1241"/>
    <mergeCell ref="A1261:E1262"/>
    <mergeCell ref="A1263:E1264"/>
    <mergeCell ref="A1265:B1266"/>
    <mergeCell ref="C1265:C1268"/>
    <mergeCell ref="D1265:E1266"/>
    <mergeCell ref="A1267:B1268"/>
    <mergeCell ref="D1267:E1268"/>
    <mergeCell ref="A1269:E1269"/>
    <mergeCell ref="A1289:E1290"/>
    <mergeCell ref="A1291:E1292"/>
    <mergeCell ref="A1293:B1294"/>
    <mergeCell ref="C1293:C1296"/>
    <mergeCell ref="A1295:B1296"/>
    <mergeCell ref="D1125:E1126"/>
    <mergeCell ref="D1127:E1128"/>
    <mergeCell ref="A1129:E1129"/>
    <mergeCell ref="A1149:E1150"/>
    <mergeCell ref="A1151:E1152"/>
    <mergeCell ref="C1153:C1156"/>
    <mergeCell ref="D1153:E1154"/>
    <mergeCell ref="D1181:E1182"/>
    <mergeCell ref="D1183:E1184"/>
    <mergeCell ref="D1155:E1156"/>
    <mergeCell ref="A1157:E1157"/>
    <mergeCell ref="A1177:E1178"/>
    <mergeCell ref="A1179:E1180"/>
    <mergeCell ref="A1181:B1182"/>
    <mergeCell ref="C1181:C1184"/>
    <mergeCell ref="A1183:B1184"/>
    <mergeCell ref="A1185:E1185"/>
    <mergeCell ref="A1205:E1206"/>
    <mergeCell ref="A1207:E1208"/>
    <mergeCell ref="A1209:B1210"/>
    <mergeCell ref="C1209:C1212"/>
    <mergeCell ref="D1209:E1210"/>
    <mergeCell ref="A1211:B1212"/>
    <mergeCell ref="D1237:E1238"/>
    <mergeCell ref="D1239:E1240"/>
    <mergeCell ref="D1211:E1212"/>
    <mergeCell ref="A1213:E1213"/>
    <mergeCell ref="A1233:E1234"/>
    <mergeCell ref="A1235:E1236"/>
    <mergeCell ref="A1237:B1238"/>
    <mergeCell ref="C1237:C1240"/>
    <mergeCell ref="A1239:B1240"/>
    <mergeCell ref="A1321:B1322"/>
    <mergeCell ref="A1323:B1324"/>
    <mergeCell ref="A1409:E1409"/>
    <mergeCell ref="A1429:E1430"/>
    <mergeCell ref="A1431:E1432"/>
    <mergeCell ref="A1433:B1434"/>
    <mergeCell ref="C1433:C1436"/>
    <mergeCell ref="D1433:E1434"/>
    <mergeCell ref="A1435:B1436"/>
    <mergeCell ref="D1435:E1436"/>
    <mergeCell ref="A1437:E1437"/>
    <mergeCell ref="A1457:E1458"/>
    <mergeCell ref="A1459:E1460"/>
    <mergeCell ref="A1461:B1462"/>
    <mergeCell ref="C1461:C1464"/>
    <mergeCell ref="A1463:B1464"/>
    <mergeCell ref="D1293:E1294"/>
    <mergeCell ref="D1295:E1296"/>
    <mergeCell ref="A1297:E1297"/>
    <mergeCell ref="A1317:E1318"/>
    <mergeCell ref="A1319:E1320"/>
    <mergeCell ref="C1321:C1324"/>
    <mergeCell ref="D1321:E1322"/>
    <mergeCell ref="D1349:E1350"/>
    <mergeCell ref="D1351:E1352"/>
    <mergeCell ref="D1323:E1324"/>
    <mergeCell ref="A1325:E1325"/>
    <mergeCell ref="A1345:E1346"/>
    <mergeCell ref="A1347:E1348"/>
    <mergeCell ref="A1349:B1350"/>
    <mergeCell ref="C1349:C1352"/>
    <mergeCell ref="A1351:B1352"/>
    <mergeCell ref="A1353:E1353"/>
    <mergeCell ref="A1373:E1374"/>
    <mergeCell ref="A1375:E1376"/>
    <mergeCell ref="A1377:B1378"/>
    <mergeCell ref="C1377:C1380"/>
    <mergeCell ref="D1377:E1378"/>
    <mergeCell ref="A1379:B1380"/>
    <mergeCell ref="D1405:E1406"/>
    <mergeCell ref="D1407:E1408"/>
    <mergeCell ref="D1379:E1380"/>
    <mergeCell ref="A1381:E1381"/>
    <mergeCell ref="A1401:E1402"/>
    <mergeCell ref="A1403:E1404"/>
    <mergeCell ref="A1405:B1406"/>
    <mergeCell ref="C1405:C1408"/>
    <mergeCell ref="A1407:B1408"/>
    <mergeCell ref="A1489:B1490"/>
    <mergeCell ref="A1491:B1492"/>
    <mergeCell ref="A1577:E1577"/>
    <mergeCell ref="A1597:E1598"/>
    <mergeCell ref="A1599:E1600"/>
    <mergeCell ref="A1601:B1602"/>
    <mergeCell ref="C1601:C1604"/>
    <mergeCell ref="D1601:E1602"/>
    <mergeCell ref="A1603:B1604"/>
    <mergeCell ref="D1603:E1604"/>
    <mergeCell ref="A1605:E1605"/>
    <mergeCell ref="A1625:E1626"/>
    <mergeCell ref="A1627:E1628"/>
    <mergeCell ref="A1629:B1630"/>
    <mergeCell ref="C1629:C1632"/>
    <mergeCell ref="A1631:B1632"/>
    <mergeCell ref="D1461:E1462"/>
    <mergeCell ref="D1463:E1464"/>
    <mergeCell ref="A1465:E1465"/>
    <mergeCell ref="A1485:E1486"/>
    <mergeCell ref="A1487:E1488"/>
    <mergeCell ref="C1489:C1492"/>
    <mergeCell ref="D1489:E1490"/>
    <mergeCell ref="D1517:E1518"/>
    <mergeCell ref="D1519:E1520"/>
    <mergeCell ref="D1491:E1492"/>
    <mergeCell ref="A1493:E1493"/>
    <mergeCell ref="A1513:E1514"/>
    <mergeCell ref="A1515:E1516"/>
    <mergeCell ref="A1517:B1518"/>
    <mergeCell ref="C1517:C1520"/>
    <mergeCell ref="A1519:B1520"/>
    <mergeCell ref="A1521:E1521"/>
    <mergeCell ref="A1541:E1542"/>
    <mergeCell ref="A1543:E1544"/>
    <mergeCell ref="A1545:B1546"/>
    <mergeCell ref="C1545:C1548"/>
    <mergeCell ref="D1545:E1546"/>
    <mergeCell ref="A1547:B1548"/>
    <mergeCell ref="D1573:E1574"/>
    <mergeCell ref="D1575:E1576"/>
    <mergeCell ref="D1547:E1548"/>
    <mergeCell ref="A1549:E1549"/>
    <mergeCell ref="A1569:E1570"/>
    <mergeCell ref="A1571:E1572"/>
    <mergeCell ref="A1573:B1574"/>
    <mergeCell ref="C1573:C1576"/>
    <mergeCell ref="A1575:B1576"/>
    <mergeCell ref="A1657:B1658"/>
    <mergeCell ref="A1659:B1660"/>
    <mergeCell ref="A1745:E1745"/>
    <mergeCell ref="A1765:E1766"/>
    <mergeCell ref="A1767:E1768"/>
    <mergeCell ref="A1769:B1770"/>
    <mergeCell ref="C1769:C1772"/>
    <mergeCell ref="D1769:E1770"/>
    <mergeCell ref="A1771:B1772"/>
    <mergeCell ref="D1771:E1772"/>
    <mergeCell ref="A1773:E1773"/>
    <mergeCell ref="A1793:E1794"/>
    <mergeCell ref="A1795:E1796"/>
    <mergeCell ref="A1797:B1798"/>
    <mergeCell ref="C1797:C1800"/>
    <mergeCell ref="A1799:B1800"/>
    <mergeCell ref="D1629:E1630"/>
    <mergeCell ref="D1631:E1632"/>
    <mergeCell ref="A1633:E1633"/>
    <mergeCell ref="A1653:E1654"/>
    <mergeCell ref="A1655:E1656"/>
    <mergeCell ref="C1657:C1660"/>
    <mergeCell ref="D1657:E1658"/>
    <mergeCell ref="D1685:E1686"/>
    <mergeCell ref="D1687:E1688"/>
    <mergeCell ref="D1659:E1660"/>
    <mergeCell ref="A1661:E1661"/>
    <mergeCell ref="A1681:E1682"/>
    <mergeCell ref="A1683:E1684"/>
    <mergeCell ref="A1685:B1686"/>
    <mergeCell ref="C1685:C1688"/>
    <mergeCell ref="A1687:B1688"/>
    <mergeCell ref="A1689:E1689"/>
    <mergeCell ref="A1709:E1710"/>
    <mergeCell ref="A1711:E1712"/>
    <mergeCell ref="A1713:B1714"/>
    <mergeCell ref="C1713:C1716"/>
    <mergeCell ref="D1713:E1714"/>
    <mergeCell ref="A1715:B1716"/>
    <mergeCell ref="D1741:E1742"/>
    <mergeCell ref="D1743:E1744"/>
    <mergeCell ref="D1715:E1716"/>
    <mergeCell ref="A1717:E1717"/>
    <mergeCell ref="A1737:E1738"/>
    <mergeCell ref="A1739:E1740"/>
    <mergeCell ref="A1741:B1742"/>
    <mergeCell ref="C1741:C1744"/>
    <mergeCell ref="A1743:B1744"/>
    <mergeCell ref="A1825:B1826"/>
    <mergeCell ref="A1827:B1828"/>
    <mergeCell ref="A1913:E1913"/>
    <mergeCell ref="A1933:E1934"/>
    <mergeCell ref="A1935:E1936"/>
    <mergeCell ref="A1937:B1938"/>
    <mergeCell ref="C1937:C1940"/>
    <mergeCell ref="D1937:E1938"/>
    <mergeCell ref="A1939:B1940"/>
    <mergeCell ref="D1939:E1940"/>
    <mergeCell ref="A1941:E1941"/>
    <mergeCell ref="A1961:E1962"/>
    <mergeCell ref="A1963:E1964"/>
    <mergeCell ref="A1965:B1966"/>
    <mergeCell ref="C1965:C1968"/>
    <mergeCell ref="A1967:B1968"/>
    <mergeCell ref="D1797:E1798"/>
    <mergeCell ref="D1799:E1800"/>
    <mergeCell ref="A1801:E1801"/>
    <mergeCell ref="A1821:E1822"/>
    <mergeCell ref="A1823:E1824"/>
    <mergeCell ref="C1825:C1828"/>
    <mergeCell ref="D1825:E1826"/>
    <mergeCell ref="D1853:E1854"/>
    <mergeCell ref="D1855:E1856"/>
    <mergeCell ref="D1827:E1828"/>
    <mergeCell ref="A1829:E1829"/>
    <mergeCell ref="A1849:E1850"/>
    <mergeCell ref="A1851:E1852"/>
    <mergeCell ref="A1853:B1854"/>
    <mergeCell ref="C1853:C1856"/>
    <mergeCell ref="A1855:B1856"/>
    <mergeCell ref="A1857:E1857"/>
    <mergeCell ref="A1877:E1878"/>
    <mergeCell ref="A1879:E1880"/>
    <mergeCell ref="A1881:B1882"/>
    <mergeCell ref="C1881:C1884"/>
    <mergeCell ref="D1881:E1882"/>
    <mergeCell ref="A1883:B1884"/>
    <mergeCell ref="D1909:E1910"/>
    <mergeCell ref="D1911:E1912"/>
    <mergeCell ref="D1883:E1884"/>
    <mergeCell ref="A1885:E1885"/>
    <mergeCell ref="A1905:E1906"/>
    <mergeCell ref="A1907:E1908"/>
    <mergeCell ref="A1909:B1910"/>
    <mergeCell ref="C1909:C1912"/>
    <mergeCell ref="A1911:B1912"/>
    <mergeCell ref="A1993:B1994"/>
    <mergeCell ref="A1995:B1996"/>
    <mergeCell ref="A2081:E2081"/>
    <mergeCell ref="A2101:E2102"/>
    <mergeCell ref="A2103:E2104"/>
    <mergeCell ref="A2105:B2106"/>
    <mergeCell ref="C2105:C2108"/>
    <mergeCell ref="D2105:E2106"/>
    <mergeCell ref="A2107:B2108"/>
    <mergeCell ref="D2107:E2108"/>
    <mergeCell ref="A2109:E2109"/>
    <mergeCell ref="A2129:E2130"/>
    <mergeCell ref="A2131:E2132"/>
    <mergeCell ref="A2133:B2134"/>
    <mergeCell ref="C2133:C2136"/>
    <mergeCell ref="A2135:B2136"/>
    <mergeCell ref="D1965:E1966"/>
    <mergeCell ref="D1967:E1968"/>
    <mergeCell ref="A1969:E1969"/>
    <mergeCell ref="A1989:E1990"/>
    <mergeCell ref="A1991:E1992"/>
    <mergeCell ref="C1993:C1996"/>
    <mergeCell ref="D1993:E1994"/>
    <mergeCell ref="D2021:E2022"/>
    <mergeCell ref="D2023:E2024"/>
    <mergeCell ref="D1995:E1996"/>
    <mergeCell ref="A1997:E1997"/>
    <mergeCell ref="A2017:E2018"/>
    <mergeCell ref="A2019:E2020"/>
    <mergeCell ref="A2021:B2022"/>
    <mergeCell ref="C2021:C2024"/>
    <mergeCell ref="A2023:B2024"/>
    <mergeCell ref="A2025:E2025"/>
    <mergeCell ref="A2045:E2046"/>
    <mergeCell ref="A2047:E2048"/>
    <mergeCell ref="A2049:B2050"/>
    <mergeCell ref="C2049:C2052"/>
    <mergeCell ref="D2049:E2050"/>
    <mergeCell ref="A2051:B2052"/>
    <mergeCell ref="D2077:E2078"/>
    <mergeCell ref="D2079:E2080"/>
    <mergeCell ref="D2051:E2052"/>
    <mergeCell ref="A2053:E2053"/>
    <mergeCell ref="A2073:E2074"/>
    <mergeCell ref="A2075:E2076"/>
    <mergeCell ref="A2077:B2078"/>
    <mergeCell ref="C2077:C2080"/>
    <mergeCell ref="A2079:B2080"/>
    <mergeCell ref="A2161:B2162"/>
    <mergeCell ref="A2163:B2164"/>
  </mergeCells>
  <conditionalFormatting sqref="B26:C26 B54:C54 B82:C82 B110:C110 B138:C138 B166:C166 B194:C194 B222:C222 B250:C250 B278:C278 B306:C306 B334:C334 B362:C362 B390:C390 B418:C418 B446:C446 B474:C474 B502:C502 B530:C530 B558:C558 B586:C586 B614:C614 B642:C642 B670:C670 B698:C698 B726:C726 B754:C754 B782:C782 B810:C810 B838:C838 B866:C866 B894:C894 B922:C922 B950:C950 B978:C978 B1006:C1006 B1034:C1034 B1062:C1062 B1090:C1090 B1118:C1118 B1146:C1146 B1174:C1174 B1202:C1202 B1230:C1230 B1258:C1258 B1286:C1286 B1314:C1314 B1342:C1342 B1370:C1370 B1398:C1398 B1426:C1426 B1454:C1454 B1482:C1482 B1510:C1510 B1538:C1538 B1566:C1566 B1594:C1594 B1622:C1622 B1650:C1650 B1678:C1678 B1706:C1706 B1734:C1734 B1762:C1762 B1790:C1790 B1818:C1818 B1846:C1846 B1874:C1874 B1902:C1902 B1930:C1930 B1958:C1958 B1986:C1986 B2014:C2016 B2026:D2044 B2054:D2072 B2082:D2100 B2110:D2128 B2138:D2156 B2166:D2184 B2194:D2212 B2222:D2240 B2250:D2268 B2278:D2296 B2306:D2324 B2334:D2352 B2362:D2380 B2390:D2408 B2418:D2436 B2446:D2464 B2474:D2492 B2502:D2520 B2530:D2548 B2558:D2576 B2586:D2604 B2614:D2632 B2642:D2660 B2670:D2700 C2021:D2024 C2049:D2052 C2077:D2080 C2105:D2108 C2133:D2136 C2161:D2164 C2189:D2192 C2217:D2220 C2245:D2248 C2273:D2276 C2301:D2304 C2329:D2332 C2357:D2360 C2385:D2388 C2413:D2416 C2441:D2444 C2469:D2472 C2497:D2500 C2525:D2528 C2553:D2556 C2581:D2584 C2609:D2612 C2637:D2640 C2665:D2666 C2667:D2668 D11:D26 D39:D54 D67:D82 D95:D110 D123:D138 D151:D166 D179:D194 D207:D222 D235:D250 D263:D278 D291:D306 D319:D334 D347:D362 D375:D390 D403:D418 D431:D446 D459:D474 D487:D502 D515:D530 D543:D558 D571:D586 D599:D614 D627:D642 D655:D670 D683:D698 D711:D726 D739:D754 D767:D782 D795:D810 D823:D838 D851:D866 D879:D894 D907:D922 D935:D950 D963:D978 D991:D1006 D1019:D1034 D1047:D1062 D1075:D1090 D1103:D1118 D1131:D1146 D1159:D1174 D1187:D1202 D1215:D1230 D1243:D1258 D1271:D1286 D1299:D1314 D1327:D1342 D1355:D1370 D1383:D1398 D1411:D1426 D1439:D1454 D1467:D1482 D1495:D1510 D1523:D1538 D1551:D1566 D1579:D1594 D1607:D1622 D1635:D1650 D1663:D1678 D1691:D1706 D1719:D1734 D1747:D1762 D1775:D1790 D1803:D1818 D1831:D1846 D1859:D1874 D1887:D1902 D1915:D1930 D1943:D1958 D1971:D1986 D1999:D2016">
    <cfRule type="cellIs" dxfId="0" priority="1" operator="lessThan">
      <formula>0</formula>
    </cfRule>
  </conditionalFormatting>
  <conditionalFormatting sqref="A7:B8 A35:B36 A63:B64 A91:B92 A119:B120 A147:B148 A175:B176 A203:B204 A231:B232 A259:B260 A287:B288 A315:B316 A343:B344 A371:B372 A399:B400 A427:B428 A455:B456 A483:B484 A511:B512 A539:B540 A567:B568 A595:B596 A623:B624 A651:B652 A679:B680 A707:B708 A735:B736 A763:B764 A791:B792 A819:B820 A847:B848 A875:B876 A903:B904 A931:B932 A959:B960 A987:B988 A1015:B1016 A1043:B1044 A1071:B1072 A1099:B1100 A1127:B1128 A1155:B1156 A1183:B1184 A1211:B1212 A1239:B1240 A1267:B1268 A1295:B1296 A1323:B1324 A1351:B1352 A1379:B1380 A1407:B1408 A1435:B1436 A1463:B1464 A1491:B1492 A1519:B1520 A1547:B1548 A1575:B1576 A1603:B1604 A1631:B1632 A1659:B1660 A1687:B1688 A1715:B1716 A1743:B1744 A1771:B1772 A1799:B1800 A1827:B1828 A1855:B1856 A1883:B1884 A1911:B1912 A1939:B1940 A1967:B1968 A1995:B1996 A2023:B2024 A2051:B2052 A2079:B2080 A2107:B2108 A2135:B2136 A2163:B2164 A2191:B2192 A2219:B2220 A2247:B2248 A2275:B2276 A2303:B2304 A2331:B2332 A2359:B2360 A2387:B2388 A2415:B2416 A2443:B2444 A2471:B2472 A2499:B2500 A2527:B2528 A2555:B2556 A2583:B2584 A2611:B2612 A2639:B2640 A2667:B2668">
    <cfRule type="cellIs" dxfId="1" priority="2" operator="notEqual">
      <formula>"Pondělí"</formula>
    </cfRule>
  </conditionalFormatting>
  <conditionalFormatting sqref="D7:E8 D35:E36 D63:E64 D91:E92 D119:E120 D147:E148 D175:E176 D203:E204 D231:E232 D259:E260 D287:E288 D315:E316 D343:E344 D371:E372 D399:E400 D427:E428 D455:E456 D483:E484 D511:E512 D539:E540 D567:E568 D595:E596 D623:E624 D651:E652 D679:E680 D707:E708 D735:E736 D763:E764 D791:E792 D819:E820 D847:E848 D875:E876 D903:E904 D931:E932 D959:E960 D987:E988 D1015:E1016 D1043:E1044 D1071:E1072 D1099:E1100 D1127:E1128 D1155:E1156 D1183:E1184 D1211:E1212 D1239:E1240 D1267:E1268 D1295:E1296 D1323:E1324 D1351:E1352 D1379:E1380 D1407:E1408 D1435:E1436 D1463:E1464 D1491:E1492 D1519:E1520 D1547:E1548 D1575:E1576 D1603:E1604 D1631:E1632 D1659:E1660 D1687:E1688 D1715:E1716 D1743:E1744 D1771:E1772 D1799:E1800 D1827:E1828 D1855:E1856 D1883:E1884 D1911:E1912 D1939:E1940 D1967:E1968 D1995:E1996 D2023:E2024 D2051:E2052 D2079:E2080 D2107:E2108 D2135:E2136 D2163:E2164 D2191:E2192 D2219:E2220 D2247:E2248 D2275:E2276 D2303:E2304 D2331:E2332 D2359:E2360 D2387:E2388 D2415:E2416 D2443:E2444 D2471:E2472 D2499:E2500 D2527:E2528 D2555:E2556 D2583:E2584 D2611:E2612 D2639:E2640 D2667:E2668">
    <cfRule type="cellIs" dxfId="1" priority="3" operator="notEqual">
      <formula>"Neděle"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hidden="1" customHeight="1">
      <c r="A1" s="3" t="s">
        <v>3895</v>
      </c>
      <c r="B1" s="4"/>
      <c r="C1" s="4"/>
      <c r="D1" s="4"/>
      <c r="E1" s="5"/>
    </row>
    <row r="2" ht="15.75" hidden="1" customHeight="1">
      <c r="A2" s="8"/>
      <c r="B2" s="9"/>
      <c r="C2" s="9"/>
      <c r="D2" s="9"/>
      <c r="E2" s="10"/>
    </row>
    <row r="3" ht="15.75" hidden="1" customHeight="1">
      <c r="A3" s="3" t="s">
        <v>3061</v>
      </c>
      <c r="B3" s="4"/>
      <c r="C3" s="4"/>
      <c r="D3" s="4"/>
      <c r="E3" s="5"/>
    </row>
    <row r="4" ht="15.75" hidden="1" customHeight="1">
      <c r="A4" s="8"/>
      <c r="B4" s="9"/>
      <c r="C4" s="9"/>
      <c r="D4" s="9"/>
      <c r="E4" s="10"/>
    </row>
    <row r="5" ht="15.75" hidden="1" customHeight="1">
      <c r="A5" s="11">
        <v>45536.0</v>
      </c>
      <c r="B5" s="4"/>
      <c r="C5" s="12" t="s">
        <v>3062</v>
      </c>
      <c r="D5" s="13">
        <v>45536.0</v>
      </c>
      <c r="E5" s="5"/>
    </row>
    <row r="6" ht="15.75" hidden="1" customHeight="1">
      <c r="A6" s="8"/>
      <c r="B6" s="9"/>
      <c r="C6" s="14"/>
      <c r="D6" s="9"/>
      <c r="E6" s="10"/>
    </row>
    <row r="7" ht="15.75" hidden="1" customHeight="1">
      <c r="A7" s="15" t="str">
        <f>CHOOSE(WEEKDAY(A5), "Neděle", "Pondělí", "Úterý", "Středa", "Čtvrtek", "Pátek", "Sobota")</f>
        <v>Neděle</v>
      </c>
      <c r="B7" s="5"/>
      <c r="C7" s="14"/>
      <c r="D7" s="16" t="str">
        <f>CHOOSE(WEEKDAY(D5), "Neděle", "Pondělí", "Úterý", "Středa", "Čtvrtek", "Pátek", "Sobota")</f>
        <v>Neděle</v>
      </c>
      <c r="E7" s="5"/>
    </row>
    <row r="8" ht="15.75" hidden="1" customHeight="1">
      <c r="A8" s="8"/>
      <c r="B8" s="10"/>
      <c r="C8" s="14"/>
      <c r="D8" s="9"/>
      <c r="E8" s="10"/>
    </row>
    <row r="9" ht="15.75" hidden="1" customHeight="1">
      <c r="A9" s="17" t="s">
        <v>3063</v>
      </c>
      <c r="B9" s="4"/>
      <c r="C9" s="4"/>
      <c r="D9" s="4"/>
      <c r="E9" s="5"/>
    </row>
    <row r="10" ht="15.75" hidden="1" customHeight="1">
      <c r="A10" s="18" t="s">
        <v>3064</v>
      </c>
      <c r="B10" s="19" t="s">
        <v>3065</v>
      </c>
      <c r="C10" s="20" t="s">
        <v>3066</v>
      </c>
      <c r="D10" s="19" t="s">
        <v>3067</v>
      </c>
      <c r="E10" s="21" t="s">
        <v>13</v>
      </c>
    </row>
    <row r="11" ht="15.75" hidden="1" customHeight="1">
      <c r="A11" s="22" t="s">
        <v>3068</v>
      </c>
      <c r="B11" s="23">
        <v>0.0</v>
      </c>
      <c r="C11" s="24">
        <v>837.0</v>
      </c>
      <c r="D11" s="25">
        <f t="shared" ref="D11:D26" si="1">C11-B11</f>
        <v>837</v>
      </c>
      <c r="E11" s="33"/>
    </row>
    <row r="12" ht="15.75" hidden="1" customHeight="1">
      <c r="A12" s="22" t="s">
        <v>3069</v>
      </c>
      <c r="B12" s="23">
        <v>872.0</v>
      </c>
      <c r="C12" s="24">
        <v>872.0</v>
      </c>
      <c r="D12" s="25">
        <f t="shared" si="1"/>
        <v>0</v>
      </c>
      <c r="E12" s="33"/>
    </row>
    <row r="13" ht="15.75" hidden="1" customHeight="1">
      <c r="A13" s="22" t="s">
        <v>3070</v>
      </c>
      <c r="B13" s="23">
        <v>0.0</v>
      </c>
      <c r="C13" s="24"/>
      <c r="D13" s="25">
        <f t="shared" si="1"/>
        <v>0</v>
      </c>
      <c r="E13" s="33"/>
    </row>
    <row r="14" ht="15.75" hidden="1" customHeight="1">
      <c r="A14" s="22" t="s">
        <v>3072</v>
      </c>
      <c r="B14" s="23">
        <v>0.0</v>
      </c>
      <c r="C14" s="24"/>
      <c r="D14" s="25">
        <f t="shared" si="1"/>
        <v>0</v>
      </c>
      <c r="E14" s="33"/>
    </row>
    <row r="15" ht="15.75" hidden="1" customHeight="1">
      <c r="A15" s="27" t="s">
        <v>3074</v>
      </c>
      <c r="B15" s="23">
        <v>0.0</v>
      </c>
      <c r="C15" s="24"/>
      <c r="D15" s="25">
        <f t="shared" si="1"/>
        <v>0</v>
      </c>
      <c r="E15" s="33"/>
    </row>
    <row r="16" ht="15.75" hidden="1" customHeight="1">
      <c r="A16" s="27" t="s">
        <v>3075</v>
      </c>
      <c r="B16" s="23">
        <v>0.0</v>
      </c>
      <c r="C16" s="24"/>
      <c r="D16" s="25">
        <f t="shared" si="1"/>
        <v>0</v>
      </c>
      <c r="E16" s="33"/>
    </row>
    <row r="17" ht="15.75" hidden="1" customHeight="1">
      <c r="A17" s="27" t="s">
        <v>3077</v>
      </c>
      <c r="B17" s="23">
        <v>0.0</v>
      </c>
      <c r="C17" s="24"/>
      <c r="D17" s="25">
        <f t="shared" si="1"/>
        <v>0</v>
      </c>
      <c r="E17" s="33"/>
    </row>
    <row r="18" ht="15.75" hidden="1" customHeight="1">
      <c r="A18" s="27" t="s">
        <v>3078</v>
      </c>
      <c r="B18" s="23">
        <v>0.0</v>
      </c>
      <c r="C18" s="24"/>
      <c r="D18" s="25">
        <f t="shared" si="1"/>
        <v>0</v>
      </c>
      <c r="E18" s="33"/>
    </row>
    <row r="19" ht="15.75" hidden="1" customHeight="1">
      <c r="A19" s="28" t="s">
        <v>3079</v>
      </c>
      <c r="B19" s="23">
        <v>4111.0</v>
      </c>
      <c r="C19" s="23">
        <f t="array" ref="C19">SUMIFS(INDIRECT(A1 &amp; " Restia!C:C"), INDIRECT(A1 &amp; " Restia!A:A"), A19, INDIRECT(A1 &amp; " Restia!B:B"), "&lt;&gt;canceled")</f>
        <v>79969</v>
      </c>
      <c r="D19" s="25">
        <f t="shared" si="1"/>
        <v>75858</v>
      </c>
      <c r="E19" s="33"/>
    </row>
    <row r="20" ht="15.75" hidden="1" customHeight="1">
      <c r="A20" s="28" t="s">
        <v>3080</v>
      </c>
      <c r="B20" s="23">
        <v>2460.0</v>
      </c>
      <c r="C20" s="7">
        <f t="array" ref="C20">SUMIFS( INDIRECT(A1 &amp; " Restia!C:C"), INDIRECT(A1 &amp; " Restia!A:A"), A20, INDIRECT(A1 &amp; " Restia!B:B"), "&lt;&gt;canceled" )</f>
        <v>39363</v>
      </c>
      <c r="D20" s="25">
        <f t="shared" si="1"/>
        <v>36903</v>
      </c>
      <c r="E20" s="33"/>
    </row>
    <row r="21" ht="15.75" hidden="1" customHeight="1">
      <c r="A21" s="28" t="s">
        <v>3081</v>
      </c>
      <c r="B21" s="23">
        <v>7640.5</v>
      </c>
      <c r="C21" s="7">
        <f t="array" ref="C21">SUMIFS( INDIRECT(A1 &amp; " Restia!C:C"), INDIRECT(A1 &amp; " Restia!A:A"), "damejidlo", INDIRECT(A1 &amp; " Restia!G:G"), "online", INDIRECT(A1 &amp; " Restia!B:B"), "&lt;&gt;canceled" )</f>
        <v>20739</v>
      </c>
      <c r="D21" s="25">
        <f t="shared" si="1"/>
        <v>13098.5</v>
      </c>
      <c r="E21" s="33"/>
    </row>
    <row r="22" ht="15.75" hidden="1" customHeight="1">
      <c r="A22" s="28" t="s">
        <v>3082</v>
      </c>
      <c r="B22" s="23">
        <v>4057.0</v>
      </c>
      <c r="C22" s="7">
        <f t="array" ref="C22">SUMIFS( INDIRECT(A1 &amp; " Restia!C:C"), INDIRECT(A1 &amp; " Restia!A:A"), "generic", INDIRECT(A1 &amp; " Restia!G:G"), "online", INDIRECT(A1 &amp; " Restia!B:B"), "&lt;&gt;canceled" )</f>
        <v>41503</v>
      </c>
      <c r="D22" s="25">
        <f t="shared" si="1"/>
        <v>37446</v>
      </c>
      <c r="E22" s="33"/>
    </row>
    <row r="23" ht="15.75" hidden="1" customHeight="1">
      <c r="A23" s="28" t="s">
        <v>3084</v>
      </c>
      <c r="B23" s="23">
        <v>0.0</v>
      </c>
      <c r="C23" s="7">
        <f t="array" ref="C23">SUMIFS( INDIRECT(A1 &amp; " Restia!C:C"), INDIRECT(A1 &amp; " Restia!E:E"), "wolt kurýr", INDIRECT(A1 &amp; " Restia!A:A"), "&lt;&gt;wolt", INDIRECT(A1 &amp; " Restia!G:G"), "cash", INDIRECT(A1 &amp; " Restia!B:B"), "&lt;&gt;canceled" )</f>
        <v>1615</v>
      </c>
      <c r="D23" s="25">
        <f t="shared" si="1"/>
        <v>1615</v>
      </c>
      <c r="E23" s="33"/>
    </row>
    <row r="24" ht="15.75" hidden="1" customHeight="1">
      <c r="A24" s="28" t="s">
        <v>3085</v>
      </c>
      <c r="B24" s="23">
        <v>0.0</v>
      </c>
      <c r="C24" s="7">
        <f t="array" ref="C24">SUMIFS( INDIRECT(A1 &amp; " Restia!C:C"), INDIRECT(A1 &amp; " Restia!A:A"), "damejidlo", INDIRECT(A1 &amp; " Restia!G:G"), "cash", INDIRECT(A1 &amp; " Restia!B:B"), "&lt;&gt;canceled")</f>
        <v>0</v>
      </c>
      <c r="D24" s="25">
        <f t="shared" si="1"/>
        <v>0</v>
      </c>
      <c r="E24" s="33"/>
    </row>
    <row r="25" ht="15.75" hidden="1" customHeight="1">
      <c r="A25" s="29" t="s">
        <v>3086</v>
      </c>
      <c r="B25" s="23">
        <v>19977.0</v>
      </c>
      <c r="C25" s="7">
        <f t="array" ref="C25">SUM(INDIRECT(A1 &amp; " Restia!C:C")) - SUMIFS(INDIRECT(A1 &amp; " Restia!C:C"), INDIRECT(A1 &amp; " Restia!B:B"), "canceled")</f>
        <v>211435</v>
      </c>
      <c r="D25" s="25">
        <f t="shared" si="1"/>
        <v>191458</v>
      </c>
      <c r="E25" s="33"/>
    </row>
    <row r="26" ht="15.75" hidden="1" customHeight="1">
      <c r="A26" s="30" t="s">
        <v>3087</v>
      </c>
      <c r="B26" s="34">
        <v>-836.5</v>
      </c>
      <c r="C26" s="35">
        <f>sum(C11:C23)-C25</f>
        <v>-26537</v>
      </c>
      <c r="D26" s="36">
        <f t="shared" si="1"/>
        <v>-25700.5</v>
      </c>
      <c r="E26" s="37"/>
    </row>
    <row r="27" ht="15.75" hidden="1" customHeight="1"/>
    <row r="28" ht="15.75" hidden="1" customHeight="1"/>
    <row r="29" ht="15.75" hidden="1" customHeight="1">
      <c r="A29" s="3" t="s">
        <v>3895</v>
      </c>
      <c r="B29" s="4"/>
      <c r="C29" s="4"/>
      <c r="D29" s="4"/>
      <c r="E29" s="5"/>
    </row>
    <row r="30" ht="15.75" hidden="1" customHeight="1">
      <c r="A30" s="8"/>
      <c r="B30" s="9"/>
      <c r="C30" s="9"/>
      <c r="D30" s="9"/>
      <c r="E30" s="10"/>
    </row>
    <row r="31" ht="15.75" hidden="1" customHeight="1">
      <c r="A31" s="3" t="s">
        <v>3061</v>
      </c>
      <c r="B31" s="4"/>
      <c r="C31" s="4"/>
      <c r="D31" s="4"/>
      <c r="E31" s="5"/>
    </row>
    <row r="32" ht="15.75" hidden="1" customHeight="1">
      <c r="A32" s="8"/>
      <c r="B32" s="9"/>
      <c r="C32" s="9"/>
      <c r="D32" s="9"/>
      <c r="E32" s="10"/>
    </row>
    <row r="33" ht="15.75" hidden="1" customHeight="1">
      <c r="A33" s="11">
        <v>45537.0</v>
      </c>
      <c r="B33" s="4"/>
      <c r="C33" s="12" t="s">
        <v>3062</v>
      </c>
      <c r="D33" s="13">
        <v>45543.0</v>
      </c>
      <c r="E33" s="5"/>
    </row>
    <row r="34" ht="15.75" hidden="1" customHeight="1">
      <c r="A34" s="8"/>
      <c r="B34" s="9"/>
      <c r="C34" s="14"/>
      <c r="D34" s="9"/>
      <c r="E34" s="10"/>
    </row>
    <row r="35" ht="15.75" hidden="1" customHeight="1">
      <c r="A35" s="15" t="str">
        <f>CHOOSE(WEEKDAY(A33), "Neděle", "Pondělí", "Úterý", "Středa", "Čtvrtek", "Pátek", "Sobota")</f>
        <v>Pondělí</v>
      </c>
      <c r="B35" s="5"/>
      <c r="C35" s="14"/>
      <c r="D35" s="16" t="str">
        <f>CHOOSE(WEEKDAY(D33), "Neděle", "Pondělí", "Úterý", "Středa", "Čtvrtek", "Pátek", "Sobota")</f>
        <v>Neděle</v>
      </c>
      <c r="E35" s="5"/>
    </row>
    <row r="36" ht="15.75" hidden="1" customHeight="1">
      <c r="A36" s="8"/>
      <c r="B36" s="10"/>
      <c r="C36" s="14"/>
      <c r="D36" s="9"/>
      <c r="E36" s="10"/>
    </row>
    <row r="37" ht="15.75" hidden="1" customHeight="1">
      <c r="A37" s="17" t="s">
        <v>3063</v>
      </c>
      <c r="B37" s="4"/>
      <c r="C37" s="4"/>
      <c r="D37" s="4"/>
      <c r="E37" s="5"/>
    </row>
    <row r="38" ht="15.75" hidden="1" customHeight="1">
      <c r="A38" s="18" t="s">
        <v>3064</v>
      </c>
      <c r="B38" s="19" t="s">
        <v>3065</v>
      </c>
      <c r="C38" s="20" t="s">
        <v>3066</v>
      </c>
      <c r="D38" s="19" t="s">
        <v>3067</v>
      </c>
      <c r="E38" s="21" t="s">
        <v>13</v>
      </c>
    </row>
    <row r="39" ht="15.75" hidden="1" customHeight="1">
      <c r="A39" s="22" t="s">
        <v>3068</v>
      </c>
      <c r="B39" s="23">
        <v>2048.0</v>
      </c>
      <c r="C39" s="24">
        <f>(2000*2)+(20*3)+(10*1)+(1*1)</f>
        <v>4071</v>
      </c>
      <c r="D39" s="25">
        <f t="shared" ref="D39:D54" si="2">C39-B39</f>
        <v>2023</v>
      </c>
      <c r="E39" s="33"/>
    </row>
    <row r="40" ht="15.75" hidden="1" customHeight="1">
      <c r="A40" s="22" t="s">
        <v>3069</v>
      </c>
      <c r="B40" s="23">
        <v>12841.0</v>
      </c>
      <c r="C40" s="24">
        <f>1394+2029+2318+764+906+1810</f>
        <v>9221</v>
      </c>
      <c r="D40" s="25">
        <f t="shared" si="2"/>
        <v>-3620</v>
      </c>
      <c r="E40" s="33" t="s">
        <v>7384</v>
      </c>
    </row>
    <row r="41" ht="15.75" hidden="1" customHeight="1">
      <c r="A41" s="22" t="s">
        <v>3070</v>
      </c>
      <c r="B41" s="23">
        <v>0.0</v>
      </c>
      <c r="C41" s="24"/>
      <c r="D41" s="25">
        <f t="shared" si="2"/>
        <v>0</v>
      </c>
      <c r="E41" s="33"/>
    </row>
    <row r="42" ht="15.75" hidden="1" customHeight="1">
      <c r="A42" s="22" t="s">
        <v>3072</v>
      </c>
      <c r="B42" s="23">
        <v>0.0</v>
      </c>
      <c r="C42" s="24"/>
      <c r="D42" s="25">
        <f t="shared" si="2"/>
        <v>0</v>
      </c>
      <c r="E42" s="33"/>
    </row>
    <row r="43" ht="15.75" hidden="1" customHeight="1">
      <c r="A43" s="27" t="s">
        <v>3074</v>
      </c>
      <c r="B43" s="23">
        <v>0.0</v>
      </c>
      <c r="C43" s="24"/>
      <c r="D43" s="25">
        <f t="shared" si="2"/>
        <v>0</v>
      </c>
      <c r="E43" s="33"/>
    </row>
    <row r="44" ht="15.75" hidden="1" customHeight="1">
      <c r="A44" s="27" t="s">
        <v>3075</v>
      </c>
      <c r="B44" s="23">
        <v>0.0</v>
      </c>
      <c r="C44" s="24"/>
      <c r="D44" s="25">
        <f t="shared" si="2"/>
        <v>0</v>
      </c>
      <c r="E44" s="33"/>
    </row>
    <row r="45" ht="15.75" hidden="1" customHeight="1">
      <c r="A45" s="27" t="s">
        <v>3077</v>
      </c>
      <c r="B45" s="23">
        <v>0.0</v>
      </c>
      <c r="C45" s="24"/>
      <c r="D45" s="25">
        <f t="shared" si="2"/>
        <v>0</v>
      </c>
      <c r="E45" s="33"/>
    </row>
    <row r="46" ht="15.75" hidden="1" customHeight="1">
      <c r="A46" s="27" t="s">
        <v>3078</v>
      </c>
      <c r="B46" s="23">
        <v>0.0</v>
      </c>
      <c r="C46" s="24"/>
      <c r="D46" s="25">
        <f t="shared" si="2"/>
        <v>0</v>
      </c>
      <c r="E46" s="33"/>
    </row>
    <row r="47" ht="15.75" hidden="1" customHeight="1">
      <c r="A47" s="28" t="s">
        <v>3079</v>
      </c>
      <c r="B47" s="23">
        <v>32077.0</v>
      </c>
      <c r="C47" s="23">
        <f t="array" ref="C47">SUMIFS(INDIRECT(A29 &amp; " Restia!C:C"), INDIRECT(A29 &amp; " Restia!A:A"), A47, INDIRECT(A29 &amp; " Restia!B:B"), "&lt;&gt;canceled")</f>
        <v>79969</v>
      </c>
      <c r="D47" s="25">
        <f t="shared" si="2"/>
        <v>47892</v>
      </c>
      <c r="E47" s="33"/>
    </row>
    <row r="48" ht="15.75" hidden="1" customHeight="1">
      <c r="A48" s="28" t="s">
        <v>3080</v>
      </c>
      <c r="B48" s="23">
        <v>14532.0</v>
      </c>
      <c r="C48" s="7">
        <f t="array" ref="C48">SUMIFS( INDIRECT(A29 &amp; " Restia!C:C"), INDIRECT(A29 &amp; " Restia!A:A"), A48, INDIRECT(A29 &amp; " Restia!B:B"), "&lt;&gt;canceled" )</f>
        <v>39363</v>
      </c>
      <c r="D48" s="25">
        <f t="shared" si="2"/>
        <v>24831</v>
      </c>
      <c r="E48" s="33"/>
    </row>
    <row r="49" ht="15.75" hidden="1" customHeight="1">
      <c r="A49" s="28" t="s">
        <v>3081</v>
      </c>
      <c r="B49" s="23">
        <v>46598.5</v>
      </c>
      <c r="C49" s="7">
        <f t="array" ref="C49">SUMIFS( INDIRECT(A29 &amp; " Restia!C:C"), INDIRECT(A29 &amp; " Restia!A:A"), "damejidlo", INDIRECT(A29 &amp; " Restia!G:G"), "online", INDIRECT(A29 &amp; " Restia!B:B"), "&lt;&gt;canceled" )</f>
        <v>20739</v>
      </c>
      <c r="D49" s="25">
        <f t="shared" si="2"/>
        <v>-25859.5</v>
      </c>
      <c r="E49" s="33"/>
    </row>
    <row r="50" ht="15.75" hidden="1" customHeight="1">
      <c r="A50" s="28" t="s">
        <v>3082</v>
      </c>
      <c r="B50" s="23">
        <v>12925.0</v>
      </c>
      <c r="C50" s="7">
        <f t="array" ref="C50">SUMIFS( INDIRECT(A29 &amp; " Restia!C:C"), INDIRECT(A29 &amp; " Restia!A:A"), "generic", INDIRECT(A29 &amp; " Restia!G:G"), "online", INDIRECT(A29 &amp; " Restia!B:B"), "&lt;&gt;canceled" )</f>
        <v>41503</v>
      </c>
      <c r="D50" s="25">
        <f t="shared" si="2"/>
        <v>28578</v>
      </c>
      <c r="E50" s="33"/>
    </row>
    <row r="51" ht="15.75" hidden="1" customHeight="1">
      <c r="A51" s="28" t="s">
        <v>3084</v>
      </c>
      <c r="B51" s="23">
        <v>3285.0</v>
      </c>
      <c r="C51" s="7">
        <f t="array" ref="C51">SUMIFS( INDIRECT(A29 &amp; " Restia!C:C"), INDIRECT(A29 &amp; " Restia!E:E"), "wolt kurýr", INDIRECT(A29 &amp; " Restia!A:A"), "&lt;&gt;wolt", INDIRECT(A29 &amp; " Restia!G:G"), "cash", INDIRECT(A29 &amp; " Restia!B:B"), "&lt;&gt;canceled" )</f>
        <v>1615</v>
      </c>
      <c r="D51" s="25">
        <f t="shared" si="2"/>
        <v>-1670</v>
      </c>
      <c r="E51" s="33"/>
    </row>
    <row r="52" ht="15.75" hidden="1" customHeight="1">
      <c r="A52" s="28" t="s">
        <v>3085</v>
      </c>
      <c r="B52" s="23">
        <v>0.0</v>
      </c>
      <c r="C52" s="7">
        <f t="array" ref="C52">SUMIFS( INDIRECT(A29 &amp; " Restia!C:C"), INDIRECT(A29 &amp; " Restia!A:A"), "damejidlo", INDIRECT(A29 &amp; " Restia!G:G"), "cash", INDIRECT(A29 &amp; " Restia!B:B"), "&lt;&gt;canceled")</f>
        <v>0</v>
      </c>
      <c r="D52" s="25">
        <f t="shared" si="2"/>
        <v>0</v>
      </c>
      <c r="E52" s="33"/>
    </row>
    <row r="53" ht="15.75" hidden="1" customHeight="1">
      <c r="A53" s="29" t="s">
        <v>3086</v>
      </c>
      <c r="B53" s="23">
        <v>126329.5</v>
      </c>
      <c r="C53" s="7">
        <f t="array" ref="C53">SUM(INDIRECT(A29 &amp; " Restia!C:C")) - SUMIFS(INDIRECT(A29 &amp; " Restia!C:C"), INDIRECT(A29 &amp; " Restia!B:B"), "canceled")</f>
        <v>211435</v>
      </c>
      <c r="D53" s="25">
        <f t="shared" si="2"/>
        <v>85105.5</v>
      </c>
      <c r="E53" s="33"/>
    </row>
    <row r="54" ht="15.75" hidden="1" customHeight="1">
      <c r="A54" s="30" t="s">
        <v>3087</v>
      </c>
      <c r="B54" s="34">
        <v>-2023.0</v>
      </c>
      <c r="C54" s="35">
        <f>sum(C39:C51)-C53</f>
        <v>-14954</v>
      </c>
      <c r="D54" s="36">
        <f t="shared" si="2"/>
        <v>-12931</v>
      </c>
      <c r="E54" s="37"/>
    </row>
    <row r="55" ht="15.75" hidden="1" customHeight="1"/>
    <row r="56" ht="15.75" hidden="1" customHeight="1"/>
    <row r="57" ht="15.75" hidden="1" customHeight="1">
      <c r="A57" s="3" t="s">
        <v>3895</v>
      </c>
      <c r="B57" s="4"/>
      <c r="C57" s="4"/>
      <c r="D57" s="4"/>
      <c r="E57" s="5"/>
    </row>
    <row r="58" ht="15.75" hidden="1" customHeight="1">
      <c r="A58" s="8"/>
      <c r="B58" s="9"/>
      <c r="C58" s="9"/>
      <c r="D58" s="9"/>
      <c r="E58" s="10"/>
    </row>
    <row r="59" ht="15.75" hidden="1" customHeight="1">
      <c r="A59" s="3" t="s">
        <v>3061</v>
      </c>
      <c r="B59" s="4"/>
      <c r="C59" s="4"/>
      <c r="D59" s="4"/>
      <c r="E59" s="5"/>
    </row>
    <row r="60" ht="15.75" hidden="1" customHeight="1">
      <c r="A60" s="8"/>
      <c r="B60" s="9"/>
      <c r="C60" s="9"/>
      <c r="D60" s="9"/>
      <c r="E60" s="10"/>
    </row>
    <row r="61" ht="15.75" hidden="1" customHeight="1">
      <c r="A61" s="11">
        <v>45544.0</v>
      </c>
      <c r="B61" s="4"/>
      <c r="C61" s="12" t="s">
        <v>3062</v>
      </c>
      <c r="D61" s="13">
        <v>45550.0</v>
      </c>
      <c r="E61" s="5"/>
    </row>
    <row r="62" ht="15.75" hidden="1" customHeight="1">
      <c r="A62" s="8"/>
      <c r="B62" s="9"/>
      <c r="C62" s="14"/>
      <c r="D62" s="9"/>
      <c r="E62" s="10"/>
    </row>
    <row r="63" ht="15.75" hidden="1" customHeight="1">
      <c r="A63" s="15" t="str">
        <f>CHOOSE(WEEKDAY(A61), "Neděle", "Pondělí", "Úterý", "Středa", "Čtvrtek", "Pátek", "Sobota")</f>
        <v>Pondělí</v>
      </c>
      <c r="B63" s="5"/>
      <c r="C63" s="14"/>
      <c r="D63" s="16" t="str">
        <f>CHOOSE(WEEKDAY(D61), "Neděle", "Pondělí", "Úterý", "Středa", "Čtvrtek", "Pátek", "Sobota")</f>
        <v>Neděle</v>
      </c>
      <c r="E63" s="5"/>
    </row>
    <row r="64" ht="15.75" hidden="1" customHeight="1">
      <c r="A64" s="8"/>
      <c r="B64" s="10"/>
      <c r="C64" s="14"/>
      <c r="D64" s="9"/>
      <c r="E64" s="10"/>
    </row>
    <row r="65" ht="15.75" hidden="1" customHeight="1">
      <c r="A65" s="17" t="s">
        <v>3063</v>
      </c>
      <c r="B65" s="4"/>
      <c r="C65" s="4"/>
      <c r="D65" s="4"/>
      <c r="E65" s="5"/>
    </row>
    <row r="66" ht="15.75" hidden="1" customHeight="1">
      <c r="A66" s="18" t="s">
        <v>3064</v>
      </c>
      <c r="B66" s="19" t="s">
        <v>3065</v>
      </c>
      <c r="C66" s="20" t="s">
        <v>3066</v>
      </c>
      <c r="D66" s="19" t="s">
        <v>3067</v>
      </c>
      <c r="E66" s="21" t="s">
        <v>13</v>
      </c>
    </row>
    <row r="67" ht="15.75" hidden="1" customHeight="1">
      <c r="A67" s="22" t="s">
        <v>3068</v>
      </c>
      <c r="B67" s="23">
        <v>2529.0</v>
      </c>
      <c r="C67" s="24">
        <f>(2000*1)+(500*1)+(10*2)+(5*1)+(2*2)</f>
        <v>2529</v>
      </c>
      <c r="D67" s="25">
        <f t="shared" ref="D67:D82" si="3">C67-B67</f>
        <v>0</v>
      </c>
      <c r="E67" s="33"/>
    </row>
    <row r="68" ht="15.75" hidden="1" customHeight="1">
      <c r="A68" s="22" t="s">
        <v>3069</v>
      </c>
      <c r="B68" s="23">
        <v>11809.0</v>
      </c>
      <c r="C68" s="24">
        <f>805+1654+2586+249+3694+1869+952</f>
        <v>11809</v>
      </c>
      <c r="D68" s="25">
        <f t="shared" si="3"/>
        <v>0</v>
      </c>
      <c r="E68" s="33" t="s">
        <v>7385</v>
      </c>
    </row>
    <row r="69" ht="15.75" hidden="1" customHeight="1">
      <c r="A69" s="22" t="s">
        <v>3070</v>
      </c>
      <c r="B69" s="23">
        <v>0.0</v>
      </c>
      <c r="C69" s="24"/>
      <c r="D69" s="25">
        <f t="shared" si="3"/>
        <v>0</v>
      </c>
      <c r="E69" s="33"/>
    </row>
    <row r="70" ht="15.75" hidden="1" customHeight="1">
      <c r="A70" s="22" t="s">
        <v>3072</v>
      </c>
      <c r="B70" s="23">
        <v>0.0</v>
      </c>
      <c r="C70" s="24"/>
      <c r="D70" s="25">
        <f t="shared" si="3"/>
        <v>0</v>
      </c>
      <c r="E70" s="33"/>
    </row>
    <row r="71" ht="15.75" hidden="1" customHeight="1">
      <c r="A71" s="27" t="s">
        <v>3074</v>
      </c>
      <c r="B71" s="23">
        <v>0.0</v>
      </c>
      <c r="C71" s="24"/>
      <c r="D71" s="25">
        <f t="shared" si="3"/>
        <v>0</v>
      </c>
      <c r="E71" s="33"/>
    </row>
    <row r="72" ht="15.75" hidden="1" customHeight="1">
      <c r="A72" s="27" t="s">
        <v>3075</v>
      </c>
      <c r="B72" s="23">
        <v>0.0</v>
      </c>
      <c r="C72" s="24"/>
      <c r="D72" s="25">
        <f t="shared" si="3"/>
        <v>0</v>
      </c>
      <c r="E72" s="33"/>
    </row>
    <row r="73" ht="15.75" hidden="1" customHeight="1">
      <c r="A73" s="27" t="s">
        <v>3077</v>
      </c>
      <c r="B73" s="23">
        <v>0.0</v>
      </c>
      <c r="C73" s="24"/>
      <c r="D73" s="25">
        <f t="shared" si="3"/>
        <v>0</v>
      </c>
      <c r="E73" s="33"/>
    </row>
    <row r="74" ht="15.75" hidden="1" customHeight="1">
      <c r="A74" s="27" t="s">
        <v>3078</v>
      </c>
      <c r="B74" s="23">
        <v>0.0</v>
      </c>
      <c r="C74" s="24"/>
      <c r="D74" s="25">
        <f t="shared" si="3"/>
        <v>0</v>
      </c>
      <c r="E74" s="33"/>
    </row>
    <row r="75" ht="15.75" hidden="1" customHeight="1">
      <c r="A75" s="28" t="s">
        <v>3079</v>
      </c>
      <c r="B75" s="23">
        <v>46505.0</v>
      </c>
      <c r="C75" s="23">
        <f t="array" ref="C75">SUMIFS(INDIRECT(A57 &amp; " Restia!C:C"), INDIRECT(A57 &amp; " Restia!A:A"), A75, INDIRECT(A57 &amp; " Restia!B:B"), "&lt;&gt;canceled")</f>
        <v>79969</v>
      </c>
      <c r="D75" s="25">
        <f t="shared" si="3"/>
        <v>33464</v>
      </c>
      <c r="E75" s="33"/>
    </row>
    <row r="76" ht="15.75" hidden="1" customHeight="1">
      <c r="A76" s="28" t="s">
        <v>3080</v>
      </c>
      <c r="B76" s="23">
        <v>16692.0</v>
      </c>
      <c r="C76" s="7">
        <f t="array" ref="C76">SUMIFS( INDIRECT(A57 &amp; " Restia!C:C"), INDIRECT(A57 &amp; " Restia!A:A"), A76, INDIRECT(A57 &amp; " Restia!B:B"), "&lt;&gt;canceled" )</f>
        <v>39363</v>
      </c>
      <c r="D76" s="25">
        <f t="shared" si="3"/>
        <v>22671</v>
      </c>
      <c r="E76" s="33"/>
    </row>
    <row r="77" ht="15.75" hidden="1" customHeight="1">
      <c r="A77" s="28" t="s">
        <v>3081</v>
      </c>
      <c r="B77" s="23">
        <v>57015.0</v>
      </c>
      <c r="C77" s="7">
        <f t="array" ref="C77">SUMIFS( INDIRECT(A57 &amp; " Restia!C:C"), INDIRECT(A57 &amp; " Restia!A:A"), "damejidlo", INDIRECT(A57 &amp; " Restia!G:G"), "online", INDIRECT(A57 &amp; " Restia!B:B"), "&lt;&gt;canceled" )</f>
        <v>20739</v>
      </c>
      <c r="D77" s="25">
        <f t="shared" si="3"/>
        <v>-36276</v>
      </c>
      <c r="E77" s="33"/>
    </row>
    <row r="78" ht="15.75" hidden="1" customHeight="1">
      <c r="A78" s="28" t="s">
        <v>3082</v>
      </c>
      <c r="B78" s="23">
        <v>19456.0</v>
      </c>
      <c r="C78" s="7">
        <f t="array" ref="C78">SUMIFS( INDIRECT(A57 &amp; " Restia!C:C"), INDIRECT(A57 &amp; " Restia!A:A"), "generic", INDIRECT(A57 &amp; " Restia!G:G"), "online", INDIRECT(A57 &amp; " Restia!B:B"), "&lt;&gt;canceled" )</f>
        <v>41503</v>
      </c>
      <c r="D78" s="25">
        <f t="shared" si="3"/>
        <v>22047</v>
      </c>
      <c r="E78" s="33"/>
    </row>
    <row r="79" ht="15.75" hidden="1" customHeight="1">
      <c r="A79" s="28" t="s">
        <v>3084</v>
      </c>
      <c r="B79" s="23">
        <v>6390.0</v>
      </c>
      <c r="C79" s="7">
        <f t="array" ref="C79">SUMIFS( INDIRECT(A57 &amp; " Restia!C:C"), INDIRECT(A57 &amp; " Restia!E:E"), "wolt kurýr", INDIRECT(A57 &amp; " Restia!A:A"), "&lt;&gt;wolt", INDIRECT(A57 &amp; " Restia!G:G"), "cash", INDIRECT(A57 &amp; " Restia!B:B"), "&lt;&gt;canceled" )</f>
        <v>1615</v>
      </c>
      <c r="D79" s="25">
        <f t="shared" si="3"/>
        <v>-4775</v>
      </c>
      <c r="E79" s="33"/>
    </row>
    <row r="80" ht="15.75" hidden="1" customHeight="1">
      <c r="A80" s="28" t="s">
        <v>3085</v>
      </c>
      <c r="B80" s="23">
        <v>0.0</v>
      </c>
      <c r="C80" s="7">
        <f t="array" ref="C80">SUMIFS( INDIRECT(A57 &amp; " Restia!C:C"), INDIRECT(A57 &amp; " Restia!A:A"), "damejidlo", INDIRECT(A57 &amp; " Restia!G:G"), "cash", INDIRECT(A57 &amp; " Restia!B:B"), "&lt;&gt;canceled")</f>
        <v>0</v>
      </c>
      <c r="D80" s="25">
        <f t="shared" si="3"/>
        <v>0</v>
      </c>
      <c r="E80" s="33"/>
    </row>
    <row r="81" ht="15.75" hidden="1" customHeight="1">
      <c r="A81" s="29" t="s">
        <v>3086</v>
      </c>
      <c r="B81" s="23">
        <v>160391.5</v>
      </c>
      <c r="C81" s="7">
        <f t="array" ref="C81">SUM(INDIRECT(A57 &amp; " Restia!C:C")) - SUMIFS(INDIRECT(A57 &amp; " Restia!C:C"), INDIRECT(A57 &amp; " Restia!B:B"), "canceled")</f>
        <v>211435</v>
      </c>
      <c r="D81" s="25">
        <f t="shared" si="3"/>
        <v>51043.5</v>
      </c>
      <c r="E81" s="33"/>
    </row>
    <row r="82" ht="15.75" hidden="1" customHeight="1">
      <c r="A82" s="30" t="s">
        <v>3087</v>
      </c>
      <c r="B82" s="34">
        <v>4.5</v>
      </c>
      <c r="C82" s="52">
        <f>sum(C67:C79)-C81</f>
        <v>-13908</v>
      </c>
      <c r="D82" s="36">
        <f t="shared" si="3"/>
        <v>-13912.5</v>
      </c>
      <c r="E82" s="37"/>
    </row>
    <row r="83" ht="15.75" hidden="1" customHeight="1"/>
    <row r="84" ht="15.75" hidden="1" customHeight="1"/>
    <row r="85" ht="15.75" hidden="1" customHeight="1">
      <c r="A85" s="3" t="s">
        <v>3895</v>
      </c>
      <c r="B85" s="4"/>
      <c r="C85" s="4"/>
      <c r="D85" s="4"/>
      <c r="E85" s="5"/>
    </row>
    <row r="86" ht="15.75" hidden="1" customHeight="1">
      <c r="A86" s="8"/>
      <c r="B86" s="9"/>
      <c r="C86" s="9"/>
      <c r="D86" s="9"/>
      <c r="E86" s="10"/>
    </row>
    <row r="87" ht="15.75" hidden="1" customHeight="1">
      <c r="A87" s="3" t="s">
        <v>3061</v>
      </c>
      <c r="B87" s="4"/>
      <c r="C87" s="4"/>
      <c r="D87" s="4"/>
      <c r="E87" s="5"/>
    </row>
    <row r="88" ht="15.75" hidden="1" customHeight="1">
      <c r="A88" s="8"/>
      <c r="B88" s="9"/>
      <c r="C88" s="9"/>
      <c r="D88" s="9"/>
      <c r="E88" s="10"/>
    </row>
    <row r="89" ht="15.75" hidden="1" customHeight="1">
      <c r="A89" s="11">
        <v>45551.0</v>
      </c>
      <c r="B89" s="4"/>
      <c r="C89" s="12" t="s">
        <v>3062</v>
      </c>
      <c r="D89" s="13">
        <v>45557.0</v>
      </c>
      <c r="E89" s="5"/>
    </row>
    <row r="90" ht="15.75" hidden="1" customHeight="1">
      <c r="A90" s="8"/>
      <c r="B90" s="9"/>
      <c r="C90" s="14"/>
      <c r="D90" s="9"/>
      <c r="E90" s="10"/>
    </row>
    <row r="91" ht="15.75" hidden="1" customHeight="1">
      <c r="A91" s="15" t="str">
        <f>CHOOSE(WEEKDAY(A89), "Neděle", "Pondělí", "Úterý", "Středa", "Čtvrtek", "Pátek", "Sobota")</f>
        <v>Pondělí</v>
      </c>
      <c r="B91" s="5"/>
      <c r="C91" s="14"/>
      <c r="D91" s="16" t="str">
        <f>CHOOSE(WEEKDAY(D89), "Neděle", "Pondělí", "Úterý", "Středa", "Čtvrtek", "Pátek", "Sobota")</f>
        <v>Neděle</v>
      </c>
      <c r="E91" s="5"/>
    </row>
    <row r="92" ht="15.75" hidden="1" customHeight="1">
      <c r="A92" s="8"/>
      <c r="B92" s="10"/>
      <c r="C92" s="14"/>
      <c r="D92" s="9"/>
      <c r="E92" s="10"/>
    </row>
    <row r="93" ht="15.75" hidden="1" customHeight="1">
      <c r="A93" s="17" t="s">
        <v>3063</v>
      </c>
      <c r="B93" s="4"/>
      <c r="C93" s="4"/>
      <c r="D93" s="4"/>
      <c r="E93" s="5"/>
    </row>
    <row r="94" ht="15.75" hidden="1" customHeight="1">
      <c r="A94" s="18" t="s">
        <v>3064</v>
      </c>
      <c r="B94" s="19" t="s">
        <v>3065</v>
      </c>
      <c r="C94" s="20" t="s">
        <v>3066</v>
      </c>
      <c r="D94" s="19" t="s">
        <v>3067</v>
      </c>
      <c r="E94" s="21" t="s">
        <v>13</v>
      </c>
    </row>
    <row r="95" ht="15.75" hidden="1" customHeight="1">
      <c r="A95" s="22" t="s">
        <v>3068</v>
      </c>
      <c r="B95" s="23">
        <v>3855.0</v>
      </c>
      <c r="C95" s="24">
        <f>(2000*1)+(1000*1)+(500*1)+(200*1)+(100*1)+(10*5)+(5*1)+(2*0)</f>
        <v>3855</v>
      </c>
      <c r="D95" s="25">
        <f t="shared" ref="D95:D110" si="4">C95-B95</f>
        <v>0</v>
      </c>
      <c r="E95" s="33"/>
    </row>
    <row r="96" ht="15.75" hidden="1" customHeight="1">
      <c r="A96" s="22" t="s">
        <v>3069</v>
      </c>
      <c r="B96" s="23">
        <v>15440.0</v>
      </c>
      <c r="C96" s="24">
        <f>1943+2493+2493+1367+1490+3891+1763</f>
        <v>15440</v>
      </c>
      <c r="D96" s="25">
        <f t="shared" si="4"/>
        <v>0</v>
      </c>
      <c r="E96" s="33"/>
    </row>
    <row r="97" ht="15.75" hidden="1" customHeight="1">
      <c r="A97" s="22" t="s">
        <v>3070</v>
      </c>
      <c r="B97" s="23">
        <v>0.0</v>
      </c>
      <c r="C97" s="24"/>
      <c r="D97" s="25">
        <f t="shared" si="4"/>
        <v>0</v>
      </c>
      <c r="E97" s="33"/>
    </row>
    <row r="98" ht="15.75" hidden="1" customHeight="1">
      <c r="A98" s="22" t="s">
        <v>3072</v>
      </c>
      <c r="B98" s="23">
        <v>0.0</v>
      </c>
      <c r="C98" s="24"/>
      <c r="D98" s="25">
        <f t="shared" si="4"/>
        <v>0</v>
      </c>
      <c r="E98" s="33"/>
    </row>
    <row r="99" ht="15.75" hidden="1" customHeight="1">
      <c r="A99" s="27" t="s">
        <v>3074</v>
      </c>
      <c r="B99" s="23">
        <v>0.0</v>
      </c>
      <c r="C99" s="24"/>
      <c r="D99" s="25">
        <f t="shared" si="4"/>
        <v>0</v>
      </c>
      <c r="E99" s="33"/>
    </row>
    <row r="100" ht="15.75" hidden="1" customHeight="1">
      <c r="A100" s="27" t="s">
        <v>3075</v>
      </c>
      <c r="B100" s="23">
        <v>0.0</v>
      </c>
      <c r="C100" s="24"/>
      <c r="D100" s="25">
        <f t="shared" si="4"/>
        <v>0</v>
      </c>
      <c r="E100" s="33"/>
    </row>
    <row r="101" ht="15.75" hidden="1" customHeight="1">
      <c r="A101" s="27" t="s">
        <v>3077</v>
      </c>
      <c r="B101" s="23">
        <v>0.0</v>
      </c>
      <c r="C101" s="24"/>
      <c r="D101" s="25">
        <f t="shared" si="4"/>
        <v>0</v>
      </c>
      <c r="E101" s="33"/>
    </row>
    <row r="102" ht="15.75" hidden="1" customHeight="1">
      <c r="A102" s="27" t="s">
        <v>3078</v>
      </c>
      <c r="B102" s="23">
        <v>0.0</v>
      </c>
      <c r="C102" s="24"/>
      <c r="D102" s="25">
        <f t="shared" si="4"/>
        <v>0</v>
      </c>
      <c r="E102" s="33"/>
    </row>
    <row r="103" ht="15.75" hidden="1" customHeight="1">
      <c r="A103" s="28" t="s">
        <v>3079</v>
      </c>
      <c r="B103" s="23">
        <v>36048.0</v>
      </c>
      <c r="C103" s="23">
        <f t="array" ref="C103">SUMIFS(INDIRECT(A85 &amp; " Restia!C:C"), INDIRECT(A85 &amp; " Restia!A:A"), A103, INDIRECT(A85 &amp; " Restia!B:B"), "&lt;&gt;canceled")</f>
        <v>79969</v>
      </c>
      <c r="D103" s="25">
        <f t="shared" si="4"/>
        <v>43921</v>
      </c>
      <c r="E103" s="33"/>
    </row>
    <row r="104" ht="15.75" hidden="1" customHeight="1">
      <c r="A104" s="28" t="s">
        <v>3080</v>
      </c>
      <c r="B104" s="23">
        <v>19014.0</v>
      </c>
      <c r="C104" s="7">
        <f t="array" ref="C104">SUMIFS( INDIRECT(A85 &amp; " Restia!C:C"), INDIRECT(A85 &amp; " Restia!A:A"), A104, INDIRECT(A85 &amp; " Restia!B:B"), "&lt;&gt;canceled" )</f>
        <v>39363</v>
      </c>
      <c r="D104" s="25">
        <f t="shared" si="4"/>
        <v>20349</v>
      </c>
      <c r="E104" s="33"/>
    </row>
    <row r="105" ht="15.75" hidden="1" customHeight="1">
      <c r="A105" s="28" t="s">
        <v>3081</v>
      </c>
      <c r="B105" s="23">
        <v>51442.5</v>
      </c>
      <c r="C105" s="7">
        <f t="array" ref="C105">SUMIFS( INDIRECT(A85 &amp; " Restia!C:C"), INDIRECT(A85 &amp; " Restia!A:A"), "damejidlo", INDIRECT(A85 &amp; " Restia!G:G"), "online", INDIRECT(A85 &amp; " Restia!B:B"), "&lt;&gt;canceled" )</f>
        <v>20739</v>
      </c>
      <c r="D105" s="25">
        <f t="shared" si="4"/>
        <v>-30703.5</v>
      </c>
      <c r="E105" s="33"/>
    </row>
    <row r="106" ht="15.75" hidden="1" customHeight="1">
      <c r="A106" s="28" t="s">
        <v>3082</v>
      </c>
      <c r="B106" s="23">
        <v>13159.0</v>
      </c>
      <c r="C106" s="7">
        <f t="array" ref="C106">SUMIFS( INDIRECT(A85 &amp; " Restia!C:C"), INDIRECT(A85 &amp; " Restia!A:A"), "generic", INDIRECT(A85 &amp; " Restia!G:G"), "online", INDIRECT(A85 &amp; " Restia!B:B"), "&lt;&gt;canceled" )</f>
        <v>41503</v>
      </c>
      <c r="D106" s="25">
        <f t="shared" si="4"/>
        <v>28344</v>
      </c>
      <c r="E106" s="33"/>
    </row>
    <row r="107" ht="15.75" hidden="1" customHeight="1">
      <c r="A107" s="28" t="s">
        <v>3084</v>
      </c>
      <c r="B107" s="23">
        <v>6664.0</v>
      </c>
      <c r="C107" s="7">
        <f t="array" ref="C107">SUMIFS( INDIRECT(A85 &amp; " Restia!C:C"), INDIRECT(A85 &amp; " Restia!E:E"), "wolt kurýr", INDIRECT(A85 &amp; " Restia!A:A"), "&lt;&gt;wolt", INDIRECT(A85 &amp; " Restia!G:G"), "cash", INDIRECT(A85 &amp; " Restia!B:B"), "&lt;&gt;canceled" )</f>
        <v>1615</v>
      </c>
      <c r="D107" s="25">
        <f t="shared" si="4"/>
        <v>-5049</v>
      </c>
      <c r="E107" s="33"/>
    </row>
    <row r="108" ht="15.75" hidden="1" customHeight="1">
      <c r="A108" s="28" t="s">
        <v>3085</v>
      </c>
      <c r="B108" s="23">
        <v>0.0</v>
      </c>
      <c r="C108" s="7">
        <f t="array" ref="C108">SUMIFS( INDIRECT(A85 &amp; " Restia!C:C"), INDIRECT(A85 &amp; " Restia!A:A"), "damejidlo", INDIRECT(A85 &amp; " Restia!G:G"), "cash", INDIRECT(A85 &amp; " Restia!B:B"), "&lt;&gt;canceled")</f>
        <v>0</v>
      </c>
      <c r="D108" s="25">
        <f t="shared" si="4"/>
        <v>0</v>
      </c>
      <c r="E108" s="33"/>
    </row>
    <row r="109" ht="15.75" hidden="1" customHeight="1">
      <c r="A109" s="29" t="s">
        <v>3086</v>
      </c>
      <c r="B109" s="23">
        <v>145622.0</v>
      </c>
      <c r="C109" s="7">
        <f t="array" ref="C109">SUM(INDIRECT(A85 &amp; " Restia!C:C")) - SUMIFS(INDIRECT(A85 &amp; " Restia!C:C"), INDIRECT(A85 &amp; " Restia!B:B"), "canceled")</f>
        <v>211435</v>
      </c>
      <c r="D109" s="25">
        <f t="shared" si="4"/>
        <v>65813</v>
      </c>
      <c r="E109" s="33"/>
    </row>
    <row r="110" ht="15.75" hidden="1" customHeight="1">
      <c r="A110" s="30" t="s">
        <v>3087</v>
      </c>
      <c r="B110" s="34">
        <v>0.5</v>
      </c>
      <c r="C110" s="52">
        <f>sum(C95:C107)-C109</f>
        <v>-8951</v>
      </c>
      <c r="D110" s="36">
        <f t="shared" si="4"/>
        <v>-8951.5</v>
      </c>
      <c r="E110" s="37"/>
    </row>
    <row r="111" ht="15.75" hidden="1" customHeight="1"/>
    <row r="112" ht="15.75" hidden="1" customHeight="1"/>
    <row r="113" ht="15.75" hidden="1" customHeight="1">
      <c r="A113" s="3" t="s">
        <v>3895</v>
      </c>
      <c r="B113" s="4"/>
      <c r="C113" s="4"/>
      <c r="D113" s="4"/>
      <c r="E113" s="5"/>
    </row>
    <row r="114" ht="15.75" hidden="1" customHeight="1">
      <c r="A114" s="8"/>
      <c r="B114" s="9"/>
      <c r="C114" s="9"/>
      <c r="D114" s="9"/>
      <c r="E114" s="10"/>
    </row>
    <row r="115" ht="15.75" hidden="1" customHeight="1">
      <c r="A115" s="3" t="s">
        <v>3061</v>
      </c>
      <c r="B115" s="4"/>
      <c r="C115" s="4"/>
      <c r="D115" s="4"/>
      <c r="E115" s="5"/>
    </row>
    <row r="116" ht="15.75" hidden="1" customHeight="1">
      <c r="A116" s="8"/>
      <c r="B116" s="9"/>
      <c r="C116" s="9"/>
      <c r="D116" s="9"/>
      <c r="E116" s="10"/>
    </row>
    <row r="117" ht="15.75" hidden="1" customHeight="1">
      <c r="A117" s="11">
        <v>45551.0</v>
      </c>
      <c r="B117" s="4"/>
      <c r="C117" s="12" t="s">
        <v>3062</v>
      </c>
      <c r="D117" s="13">
        <v>45557.0</v>
      </c>
      <c r="E117" s="5"/>
    </row>
    <row r="118" ht="15.75" hidden="1" customHeight="1">
      <c r="A118" s="8"/>
      <c r="B118" s="9"/>
      <c r="C118" s="14"/>
      <c r="D118" s="9"/>
      <c r="E118" s="10"/>
    </row>
    <row r="119" ht="15.75" hidden="1" customHeight="1">
      <c r="A119" s="15" t="str">
        <f>CHOOSE(WEEKDAY(A117), "Neděle", "Pondělí", "Úterý", "Středa", "Čtvrtek", "Pátek", "Sobota")</f>
        <v>Pondělí</v>
      </c>
      <c r="B119" s="5"/>
      <c r="C119" s="14"/>
      <c r="D119" s="16" t="str">
        <f>CHOOSE(WEEKDAY(D117), "Neděle", "Pondělí", "Úterý", "Středa", "Čtvrtek", "Pátek", "Sobota")</f>
        <v>Neděle</v>
      </c>
      <c r="E119" s="5"/>
    </row>
    <row r="120" ht="15.75" hidden="1" customHeight="1">
      <c r="A120" s="8"/>
      <c r="B120" s="10"/>
      <c r="C120" s="14"/>
      <c r="D120" s="9"/>
      <c r="E120" s="10"/>
    </row>
    <row r="121" ht="15.75" hidden="1" customHeight="1">
      <c r="A121" s="17" t="s">
        <v>3063</v>
      </c>
      <c r="B121" s="4"/>
      <c r="C121" s="4"/>
      <c r="D121" s="4"/>
      <c r="E121" s="5"/>
    </row>
    <row r="122" ht="15.75" hidden="1" customHeight="1">
      <c r="A122" s="18" t="s">
        <v>3064</v>
      </c>
      <c r="B122" s="19" t="s">
        <v>3065</v>
      </c>
      <c r="C122" s="20" t="s">
        <v>3066</v>
      </c>
      <c r="D122" s="19" t="s">
        <v>3067</v>
      </c>
      <c r="E122" s="21" t="s">
        <v>13</v>
      </c>
    </row>
    <row r="123" ht="15.75" hidden="1" customHeight="1">
      <c r="A123" s="22" t="s">
        <v>3068</v>
      </c>
      <c r="B123" s="23">
        <v>3855.0</v>
      </c>
      <c r="C123" s="24">
        <f>(2000*1)+(1000*1)+(500*1)+(200*1)+(100*1)+(10*5)+(5*1)+(2*0)</f>
        <v>3855</v>
      </c>
      <c r="D123" s="25">
        <f t="shared" ref="D123:D138" si="5">C123-B123</f>
        <v>0</v>
      </c>
      <c r="E123" s="33"/>
    </row>
    <row r="124" ht="15.75" hidden="1" customHeight="1">
      <c r="A124" s="22" t="s">
        <v>3069</v>
      </c>
      <c r="B124" s="23">
        <v>15440.0</v>
      </c>
      <c r="C124" s="24">
        <f>1943+2493+2493+1367+1490+3891+1763</f>
        <v>15440</v>
      </c>
      <c r="D124" s="25">
        <f t="shared" si="5"/>
        <v>0</v>
      </c>
      <c r="E124" s="33"/>
    </row>
    <row r="125" ht="15.75" hidden="1" customHeight="1">
      <c r="A125" s="22" t="s">
        <v>3070</v>
      </c>
      <c r="B125" s="23">
        <v>0.0</v>
      </c>
      <c r="C125" s="24"/>
      <c r="D125" s="25">
        <f t="shared" si="5"/>
        <v>0</v>
      </c>
      <c r="E125" s="33"/>
    </row>
    <row r="126" ht="15.75" hidden="1" customHeight="1">
      <c r="A126" s="22" t="s">
        <v>3072</v>
      </c>
      <c r="B126" s="23">
        <v>0.0</v>
      </c>
      <c r="C126" s="24"/>
      <c r="D126" s="25">
        <f t="shared" si="5"/>
        <v>0</v>
      </c>
      <c r="E126" s="33"/>
    </row>
    <row r="127" ht="15.75" hidden="1" customHeight="1">
      <c r="A127" s="27" t="s">
        <v>3074</v>
      </c>
      <c r="B127" s="23">
        <v>0.0</v>
      </c>
      <c r="C127" s="24"/>
      <c r="D127" s="25">
        <f t="shared" si="5"/>
        <v>0</v>
      </c>
      <c r="E127" s="33"/>
    </row>
    <row r="128" ht="15.75" hidden="1" customHeight="1">
      <c r="A128" s="27" t="s">
        <v>3075</v>
      </c>
      <c r="B128" s="23">
        <v>0.0</v>
      </c>
      <c r="C128" s="24"/>
      <c r="D128" s="25">
        <f t="shared" si="5"/>
        <v>0</v>
      </c>
      <c r="E128" s="33"/>
    </row>
    <row r="129" ht="15.75" hidden="1" customHeight="1">
      <c r="A129" s="27" t="s">
        <v>3077</v>
      </c>
      <c r="B129" s="23">
        <v>0.0</v>
      </c>
      <c r="C129" s="24"/>
      <c r="D129" s="25">
        <f t="shared" si="5"/>
        <v>0</v>
      </c>
      <c r="E129" s="33"/>
    </row>
    <row r="130" ht="15.75" hidden="1" customHeight="1">
      <c r="A130" s="27" t="s">
        <v>3078</v>
      </c>
      <c r="B130" s="23">
        <v>0.0</v>
      </c>
      <c r="C130" s="24"/>
      <c r="D130" s="25">
        <f t="shared" si="5"/>
        <v>0</v>
      </c>
      <c r="E130" s="33"/>
    </row>
    <row r="131" ht="15.75" hidden="1" customHeight="1">
      <c r="A131" s="28" t="s">
        <v>3079</v>
      </c>
      <c r="B131" s="23">
        <v>36048.0</v>
      </c>
      <c r="C131" s="23">
        <f t="array" ref="C131">SUMIFS(INDIRECT(A113 &amp; " Restia!C:C"), INDIRECT(A113 &amp; " Restia!A:A"), A131, INDIRECT(A113 &amp; " Restia!B:B"), "&lt;&gt;canceled")</f>
        <v>79969</v>
      </c>
      <c r="D131" s="25">
        <f t="shared" si="5"/>
        <v>43921</v>
      </c>
      <c r="E131" s="33"/>
    </row>
    <row r="132" ht="15.75" hidden="1" customHeight="1">
      <c r="A132" s="28" t="s">
        <v>3080</v>
      </c>
      <c r="B132" s="23">
        <v>19014.0</v>
      </c>
      <c r="C132" s="7">
        <f t="array" ref="C132">SUMIFS( INDIRECT(A113 &amp; " Restia!C:C"), INDIRECT(A113 &amp; " Restia!A:A"), A132, INDIRECT(A113 &amp; " Restia!B:B"), "&lt;&gt;canceled" )</f>
        <v>39363</v>
      </c>
      <c r="D132" s="25">
        <f t="shared" si="5"/>
        <v>20349</v>
      </c>
      <c r="E132" s="33"/>
    </row>
    <row r="133" ht="15.75" hidden="1" customHeight="1">
      <c r="A133" s="28" t="s">
        <v>3081</v>
      </c>
      <c r="B133" s="23">
        <v>51442.5</v>
      </c>
      <c r="C133" s="7">
        <f t="array" ref="C133">SUMIFS( INDIRECT(A113 &amp; " Restia!C:C"), INDIRECT(A113 &amp; " Restia!A:A"), "damejidlo", INDIRECT(A113 &amp; " Restia!G:G"), "online", INDIRECT(A113 &amp; " Restia!B:B"), "&lt;&gt;canceled" )</f>
        <v>20739</v>
      </c>
      <c r="D133" s="25">
        <f t="shared" si="5"/>
        <v>-30703.5</v>
      </c>
      <c r="E133" s="33"/>
    </row>
    <row r="134" ht="15.75" hidden="1" customHeight="1">
      <c r="A134" s="28" t="s">
        <v>3082</v>
      </c>
      <c r="B134" s="23">
        <v>13159.0</v>
      </c>
      <c r="C134" s="7">
        <f t="array" ref="C134">SUMIFS( INDIRECT(A113 &amp; " Restia!C:C"), INDIRECT(A113 &amp; " Restia!A:A"), "generic", INDIRECT(A113 &amp; " Restia!G:G"), "online", INDIRECT(A113 &amp; " Restia!B:B"), "&lt;&gt;canceled" )</f>
        <v>41503</v>
      </c>
      <c r="D134" s="25">
        <f t="shared" si="5"/>
        <v>28344</v>
      </c>
      <c r="E134" s="33"/>
    </row>
    <row r="135" ht="15.75" hidden="1" customHeight="1">
      <c r="A135" s="28" t="s">
        <v>3084</v>
      </c>
      <c r="B135" s="23">
        <v>6664.0</v>
      </c>
      <c r="C135" s="7">
        <f t="array" ref="C135">SUMIFS( INDIRECT(A113 &amp; " Restia!C:C"), INDIRECT(A113 &amp; " Restia!E:E"), "wolt kurýr", INDIRECT(A113 &amp; " Restia!A:A"), "&lt;&gt;wolt", INDIRECT(A113 &amp; " Restia!G:G"), "cash", INDIRECT(A113 &amp; " Restia!B:B"), "&lt;&gt;canceled" )</f>
        <v>1615</v>
      </c>
      <c r="D135" s="25">
        <f t="shared" si="5"/>
        <v>-5049</v>
      </c>
      <c r="E135" s="33"/>
    </row>
    <row r="136" ht="15.75" hidden="1" customHeight="1">
      <c r="A136" s="28" t="s">
        <v>3085</v>
      </c>
      <c r="B136" s="23">
        <v>0.0</v>
      </c>
      <c r="C136" s="7">
        <f t="array" ref="C136">SUMIFS( INDIRECT(A113 &amp; " Restia!C:C"), INDIRECT(A113 &amp; " Restia!A:A"), "damejidlo", INDIRECT(A113 &amp; " Restia!G:G"), "cash", INDIRECT(A113 &amp; " Restia!B:B"), "&lt;&gt;canceled")</f>
        <v>0</v>
      </c>
      <c r="D136" s="25">
        <f t="shared" si="5"/>
        <v>0</v>
      </c>
      <c r="E136" s="33"/>
    </row>
    <row r="137" ht="15.75" hidden="1" customHeight="1">
      <c r="A137" s="29" t="s">
        <v>3086</v>
      </c>
      <c r="B137" s="23">
        <v>145622.0</v>
      </c>
      <c r="C137" s="7">
        <f t="array" ref="C137">SUM(INDIRECT(A113 &amp; " Restia!C:C")) - SUMIFS(INDIRECT(A113 &amp; " Restia!C:C"), INDIRECT(A113 &amp; " Restia!B:B"), "canceled")</f>
        <v>211435</v>
      </c>
      <c r="D137" s="25">
        <f t="shared" si="5"/>
        <v>65813</v>
      </c>
      <c r="E137" s="33"/>
    </row>
    <row r="138" ht="15.75" hidden="1" customHeight="1">
      <c r="A138" s="30" t="s">
        <v>3087</v>
      </c>
      <c r="B138" s="34">
        <v>0.5</v>
      </c>
      <c r="C138" s="52">
        <f>sum(C123:C135)-C137</f>
        <v>-8951</v>
      </c>
      <c r="D138" s="36">
        <f t="shared" si="5"/>
        <v>-8951.5</v>
      </c>
      <c r="E138" s="37"/>
    </row>
    <row r="139" ht="15.75" hidden="1" customHeight="1"/>
    <row r="140" ht="15.75" hidden="1" customHeight="1"/>
    <row r="141" ht="15.75" hidden="1" customHeight="1">
      <c r="A141" s="3" t="s">
        <v>3895</v>
      </c>
      <c r="B141" s="4"/>
      <c r="C141" s="4"/>
      <c r="D141" s="4"/>
      <c r="E141" s="5"/>
    </row>
    <row r="142" ht="15.75" hidden="1" customHeight="1">
      <c r="A142" s="8"/>
      <c r="B142" s="9"/>
      <c r="C142" s="9"/>
      <c r="D142" s="9"/>
      <c r="E142" s="10"/>
    </row>
    <row r="143" ht="15.75" hidden="1" customHeight="1">
      <c r="A143" s="3" t="s">
        <v>3061</v>
      </c>
      <c r="B143" s="4"/>
      <c r="C143" s="4"/>
      <c r="D143" s="4"/>
      <c r="E143" s="5"/>
    </row>
    <row r="144" ht="15.75" hidden="1" customHeight="1">
      <c r="A144" s="8"/>
      <c r="B144" s="9"/>
      <c r="C144" s="9"/>
      <c r="D144" s="9"/>
      <c r="E144" s="10"/>
    </row>
    <row r="145" ht="15.75" hidden="1" customHeight="1">
      <c r="A145" s="11">
        <v>45558.0</v>
      </c>
      <c r="B145" s="4"/>
      <c r="C145" s="12" t="s">
        <v>3062</v>
      </c>
      <c r="D145" s="13">
        <v>45564.0</v>
      </c>
      <c r="E145" s="5"/>
    </row>
    <row r="146" ht="15.75" hidden="1" customHeight="1">
      <c r="A146" s="8"/>
      <c r="B146" s="9"/>
      <c r="C146" s="14"/>
      <c r="D146" s="9"/>
      <c r="E146" s="10"/>
    </row>
    <row r="147" ht="15.75" hidden="1" customHeight="1">
      <c r="A147" s="15" t="str">
        <f>CHOOSE(WEEKDAY(A145), "Neděle", "Pondělí", "Úterý", "Středa", "Čtvrtek", "Pátek", "Sobota")</f>
        <v>Pondělí</v>
      </c>
      <c r="B147" s="5"/>
      <c r="C147" s="14"/>
      <c r="D147" s="16" t="str">
        <f>CHOOSE(WEEKDAY(D145), "Neděle", "Pondělí", "Úterý", "Středa", "Čtvrtek", "Pátek", "Sobota")</f>
        <v>Neděle</v>
      </c>
      <c r="E147" s="5"/>
    </row>
    <row r="148" ht="15.75" hidden="1" customHeight="1">
      <c r="A148" s="8"/>
      <c r="B148" s="10"/>
      <c r="C148" s="14"/>
      <c r="D148" s="9"/>
      <c r="E148" s="10"/>
    </row>
    <row r="149" ht="15.75" hidden="1" customHeight="1">
      <c r="A149" s="17" t="s">
        <v>3063</v>
      </c>
      <c r="B149" s="4"/>
      <c r="C149" s="4"/>
      <c r="D149" s="4"/>
      <c r="E149" s="5"/>
    </row>
    <row r="150" ht="15.75" hidden="1" customHeight="1">
      <c r="A150" s="18" t="s">
        <v>3064</v>
      </c>
      <c r="B150" s="19" t="s">
        <v>3065</v>
      </c>
      <c r="C150" s="20" t="s">
        <v>3066</v>
      </c>
      <c r="D150" s="19" t="s">
        <v>3067</v>
      </c>
      <c r="E150" s="21" t="s">
        <v>13</v>
      </c>
    </row>
    <row r="151" ht="15.75" hidden="1" customHeight="1">
      <c r="A151" s="22" t="s">
        <v>3068</v>
      </c>
      <c r="B151" s="23">
        <v>5351.0</v>
      </c>
      <c r="C151" s="24">
        <f>(2000*2)+(1000*1)+(500*0)+(200*1)+(100*1)+(50*1)+(10*0)+(5*0)+(2*0)+(1*1)</f>
        <v>5351</v>
      </c>
      <c r="D151" s="25">
        <f t="shared" ref="D151:D166" si="6">C151-B151</f>
        <v>0</v>
      </c>
      <c r="E151" s="33"/>
    </row>
    <row r="152" ht="15.75" hidden="1" customHeight="1">
      <c r="A152" s="22" t="s">
        <v>3069</v>
      </c>
      <c r="B152" s="23">
        <v>10799.0</v>
      </c>
      <c r="C152" s="24">
        <f>1542+1768+1401+565+2344+1508</f>
        <v>9128</v>
      </c>
      <c r="D152" s="25">
        <f t="shared" si="6"/>
        <v>-1671</v>
      </c>
      <c r="E152" s="33" t="s">
        <v>7386</v>
      </c>
    </row>
    <row r="153" ht="15.75" hidden="1" customHeight="1">
      <c r="A153" s="22" t="s">
        <v>3070</v>
      </c>
      <c r="B153" s="23">
        <v>0.0</v>
      </c>
      <c r="C153" s="24"/>
      <c r="D153" s="25">
        <f t="shared" si="6"/>
        <v>0</v>
      </c>
      <c r="E153" s="33"/>
    </row>
    <row r="154" ht="15.75" hidden="1" customHeight="1">
      <c r="A154" s="22" t="s">
        <v>3072</v>
      </c>
      <c r="B154" s="23">
        <v>0.0</v>
      </c>
      <c r="C154" s="24"/>
      <c r="D154" s="25">
        <f t="shared" si="6"/>
        <v>0</v>
      </c>
      <c r="E154" s="33"/>
    </row>
    <row r="155" ht="15.75" hidden="1" customHeight="1">
      <c r="A155" s="27" t="s">
        <v>3074</v>
      </c>
      <c r="B155" s="23">
        <v>0.0</v>
      </c>
      <c r="C155" s="24"/>
      <c r="D155" s="25">
        <f t="shared" si="6"/>
        <v>0</v>
      </c>
      <c r="E155" s="33"/>
    </row>
    <row r="156" ht="15.75" hidden="1" customHeight="1">
      <c r="A156" s="27" t="s">
        <v>3075</v>
      </c>
      <c r="B156" s="23">
        <v>0.0</v>
      </c>
      <c r="C156" s="24"/>
      <c r="D156" s="25">
        <f t="shared" si="6"/>
        <v>0</v>
      </c>
      <c r="E156" s="33"/>
    </row>
    <row r="157" ht="15.75" hidden="1" customHeight="1">
      <c r="A157" s="27" t="s">
        <v>3077</v>
      </c>
      <c r="B157" s="23">
        <v>0.0</v>
      </c>
      <c r="C157" s="24"/>
      <c r="D157" s="25">
        <f t="shared" si="6"/>
        <v>0</v>
      </c>
      <c r="E157" s="33"/>
    </row>
    <row r="158" ht="15.75" hidden="1" customHeight="1">
      <c r="A158" s="27" t="s">
        <v>3078</v>
      </c>
      <c r="B158" s="23">
        <v>0.0</v>
      </c>
      <c r="C158" s="24"/>
      <c r="D158" s="25">
        <f t="shared" si="6"/>
        <v>0</v>
      </c>
      <c r="E158" s="33"/>
    </row>
    <row r="159" ht="15.75" hidden="1" customHeight="1">
      <c r="A159" s="28" t="s">
        <v>3079</v>
      </c>
      <c r="B159" s="23">
        <v>37582.0</v>
      </c>
      <c r="C159" s="23">
        <f t="array" ref="C159">SUMIFS(INDIRECT(A141 &amp; " Restia!C:C"), INDIRECT(A141 &amp; " Restia!A:A"), A159, INDIRECT(A141 &amp; " Restia!B:B"), "&lt;&gt;canceled")</f>
        <v>79969</v>
      </c>
      <c r="D159" s="25">
        <f t="shared" si="6"/>
        <v>42387</v>
      </c>
      <c r="E159" s="33"/>
    </row>
    <row r="160" ht="15.75" hidden="1" customHeight="1">
      <c r="A160" s="28" t="s">
        <v>3080</v>
      </c>
      <c r="B160" s="23">
        <v>19559.0</v>
      </c>
      <c r="C160" s="7">
        <f t="array" ref="C160">SUMIFS( INDIRECT(A141 &amp; " Restia!C:C"), INDIRECT(A141 &amp; " Restia!A:A"), A160, INDIRECT(A141 &amp; " Restia!B:B"), "&lt;&gt;canceled" )</f>
        <v>39363</v>
      </c>
      <c r="D160" s="25">
        <f t="shared" si="6"/>
        <v>19804</v>
      </c>
      <c r="E160" s="33"/>
    </row>
    <row r="161" ht="15.75" hidden="1" customHeight="1">
      <c r="A161" s="28" t="s">
        <v>3081</v>
      </c>
      <c r="B161" s="23">
        <v>55315.5</v>
      </c>
      <c r="C161" s="7">
        <f t="array" ref="C161">SUMIFS( INDIRECT(A141 &amp; " Restia!C:C"), INDIRECT(A141 &amp; " Restia!A:A"), "damejidlo", INDIRECT(A141 &amp; " Restia!G:G"), "online", INDIRECT(A141 &amp; " Restia!B:B"), "&lt;&gt;canceled" )</f>
        <v>20739</v>
      </c>
      <c r="D161" s="25">
        <f t="shared" si="6"/>
        <v>-34576.5</v>
      </c>
      <c r="E161" s="33"/>
    </row>
    <row r="162" ht="15.75" hidden="1" customHeight="1">
      <c r="A162" s="28" t="s">
        <v>3082</v>
      </c>
      <c r="B162" s="23">
        <v>16877.0</v>
      </c>
      <c r="C162" s="7">
        <f t="array" ref="C162">SUMIFS( INDIRECT(A141 &amp; " Restia!C:C"), INDIRECT(A141 &amp; " Restia!A:A"), "generic", INDIRECT(A141 &amp; " Restia!G:G"), "online", INDIRECT(A141 &amp; " Restia!B:B"), "&lt;&gt;canceled" )</f>
        <v>41503</v>
      </c>
      <c r="D162" s="25">
        <f t="shared" si="6"/>
        <v>24626</v>
      </c>
      <c r="E162" s="33"/>
    </row>
    <row r="163" ht="15.75" hidden="1" customHeight="1">
      <c r="A163" s="28" t="s">
        <v>3084</v>
      </c>
      <c r="B163" s="23">
        <v>1473.0</v>
      </c>
      <c r="C163" s="7">
        <f t="array" ref="C163">SUMIFS( INDIRECT(A141 &amp; " Restia!C:C"), INDIRECT(A141 &amp; " Restia!E:E"), "wolt kurýr", INDIRECT(A141 &amp; " Restia!A:A"), "&lt;&gt;wolt", INDIRECT(A141 &amp; " Restia!G:G"), "cash", INDIRECT(A141 &amp; " Restia!B:B"), "&lt;&gt;canceled" )</f>
        <v>1615</v>
      </c>
      <c r="D163" s="25">
        <f t="shared" si="6"/>
        <v>142</v>
      </c>
      <c r="E163" s="33"/>
    </row>
    <row r="164" ht="15.75" hidden="1" customHeight="1">
      <c r="A164" s="28" t="s">
        <v>3085</v>
      </c>
      <c r="B164" s="23">
        <v>0.0</v>
      </c>
      <c r="C164" s="7">
        <f t="array" ref="C164">SUMIFS( INDIRECT(A141 &amp; " Restia!C:C"), INDIRECT(A141 &amp; " Restia!A:A"), "damejidlo", INDIRECT(A141 &amp; " Restia!G:G"), "cash", INDIRECT(A141 &amp; " Restia!B:B"), "&lt;&gt;canceled")</f>
        <v>0</v>
      </c>
      <c r="D164" s="25">
        <f t="shared" si="6"/>
        <v>0</v>
      </c>
      <c r="E164" s="33"/>
    </row>
    <row r="165" ht="15.75" hidden="1" customHeight="1">
      <c r="A165" s="29" t="s">
        <v>3086</v>
      </c>
      <c r="B165" s="23">
        <v>146950.9</v>
      </c>
      <c r="C165" s="7">
        <f t="array" ref="C165">SUM(INDIRECT(A141 &amp; " Restia!C:C")) - SUMIFS(INDIRECT(A141 &amp; " Restia!C:C"), INDIRECT(A141 &amp; " Restia!B:B"), "canceled")</f>
        <v>211435</v>
      </c>
      <c r="D165" s="25">
        <f t="shared" si="6"/>
        <v>64484.1</v>
      </c>
      <c r="E165" s="33"/>
    </row>
    <row r="166" ht="15.75" hidden="1" customHeight="1">
      <c r="A166" s="30" t="s">
        <v>3087</v>
      </c>
      <c r="B166" s="34">
        <v>5.599999999998545</v>
      </c>
      <c r="C166" s="52">
        <f>sum(C151:C163)-C165</f>
        <v>-13767</v>
      </c>
      <c r="D166" s="36">
        <f t="shared" si="6"/>
        <v>-13772.6</v>
      </c>
      <c r="E166" s="37"/>
    </row>
    <row r="167" ht="15.75" hidden="1" customHeight="1"/>
    <row r="168" ht="15.75" hidden="1" customHeight="1"/>
    <row r="169" ht="15.75" hidden="1" customHeight="1">
      <c r="A169" s="3" t="s">
        <v>3895</v>
      </c>
      <c r="B169" s="4"/>
      <c r="C169" s="4"/>
      <c r="D169" s="4"/>
      <c r="E169" s="5"/>
    </row>
    <row r="170" ht="15.75" hidden="1" customHeight="1">
      <c r="A170" s="8"/>
      <c r="B170" s="9"/>
      <c r="C170" s="9"/>
      <c r="D170" s="9"/>
      <c r="E170" s="10"/>
    </row>
    <row r="171" ht="15.75" hidden="1" customHeight="1">
      <c r="A171" s="3" t="s">
        <v>3061</v>
      </c>
      <c r="B171" s="4"/>
      <c r="C171" s="4"/>
      <c r="D171" s="4"/>
      <c r="E171" s="5"/>
    </row>
    <row r="172" ht="15.75" hidden="1" customHeight="1">
      <c r="A172" s="8"/>
      <c r="B172" s="9"/>
      <c r="C172" s="9"/>
      <c r="D172" s="9"/>
      <c r="E172" s="10"/>
    </row>
    <row r="173" ht="15.75" hidden="1" customHeight="1">
      <c r="A173" s="11">
        <v>45565.0</v>
      </c>
      <c r="B173" s="4"/>
      <c r="C173" s="12" t="s">
        <v>3062</v>
      </c>
      <c r="D173" s="13">
        <v>45565.0</v>
      </c>
      <c r="E173" s="5"/>
    </row>
    <row r="174" ht="15.75" hidden="1" customHeight="1">
      <c r="A174" s="8"/>
      <c r="B174" s="9"/>
      <c r="C174" s="14"/>
      <c r="D174" s="9"/>
      <c r="E174" s="10"/>
    </row>
    <row r="175" ht="15.75" hidden="1" customHeight="1">
      <c r="A175" s="15" t="str">
        <f>CHOOSE(WEEKDAY(A173), "Neděle", "Pondělí", "Úterý", "Středa", "Čtvrtek", "Pátek", "Sobota")</f>
        <v>Pondělí</v>
      </c>
      <c r="B175" s="5"/>
      <c r="C175" s="14"/>
      <c r="D175" s="16" t="str">
        <f>CHOOSE(WEEKDAY(D173), "Neděle", "Pondělí", "Úterý", "Středa", "Čtvrtek", "Pátek", "Sobota")</f>
        <v>Pondělí</v>
      </c>
      <c r="E175" s="5"/>
    </row>
    <row r="176" ht="15.75" hidden="1" customHeight="1">
      <c r="A176" s="8"/>
      <c r="B176" s="10"/>
      <c r="C176" s="14"/>
      <c r="D176" s="9"/>
      <c r="E176" s="10"/>
    </row>
    <row r="177" ht="15.75" hidden="1" customHeight="1">
      <c r="A177" s="17" t="s">
        <v>3063</v>
      </c>
      <c r="B177" s="4"/>
      <c r="C177" s="4"/>
      <c r="D177" s="4"/>
      <c r="E177" s="5"/>
    </row>
    <row r="178" ht="15.75" hidden="1" customHeight="1">
      <c r="A178" s="18" t="s">
        <v>3064</v>
      </c>
      <c r="B178" s="19" t="s">
        <v>3065</v>
      </c>
      <c r="C178" s="20" t="s">
        <v>3066</v>
      </c>
      <c r="D178" s="19" t="s">
        <v>3067</v>
      </c>
      <c r="E178" s="21" t="s">
        <v>13</v>
      </c>
    </row>
    <row r="179" ht="15.75" hidden="1" customHeight="1">
      <c r="A179" s="22" t="s">
        <v>3068</v>
      </c>
      <c r="B179" s="23">
        <v>0.0</v>
      </c>
      <c r="C179" s="24">
        <f>(2000*0)+(1000*0)+(500*0)+(200*0)+(100*0)+(50*0)+(10*0)+(5*0)+(2*0)+(1*0)</f>
        <v>0</v>
      </c>
      <c r="D179" s="25">
        <f t="shared" ref="D179:D194" si="7">C179-B179</f>
        <v>0</v>
      </c>
      <c r="E179" s="33"/>
    </row>
    <row r="180" ht="15.75" hidden="1" customHeight="1">
      <c r="A180" s="22" t="s">
        <v>3069</v>
      </c>
      <c r="B180" s="23">
        <v>1331.0</v>
      </c>
      <c r="C180" s="24">
        <v>1331.0</v>
      </c>
      <c r="D180" s="25">
        <f t="shared" si="7"/>
        <v>0</v>
      </c>
      <c r="E180" s="33"/>
    </row>
    <row r="181" ht="15.75" hidden="1" customHeight="1">
      <c r="A181" s="22" t="s">
        <v>3070</v>
      </c>
      <c r="B181" s="23">
        <v>0.0</v>
      </c>
      <c r="C181" s="24"/>
      <c r="D181" s="25">
        <f t="shared" si="7"/>
        <v>0</v>
      </c>
      <c r="E181" s="33"/>
    </row>
    <row r="182" ht="15.75" hidden="1" customHeight="1">
      <c r="A182" s="22" t="s">
        <v>3072</v>
      </c>
      <c r="B182" s="23">
        <v>0.0</v>
      </c>
      <c r="C182" s="24"/>
      <c r="D182" s="25">
        <f t="shared" si="7"/>
        <v>0</v>
      </c>
      <c r="E182" s="33"/>
    </row>
    <row r="183" ht="15.75" hidden="1" customHeight="1">
      <c r="A183" s="27" t="s">
        <v>3074</v>
      </c>
      <c r="B183" s="23">
        <v>0.0</v>
      </c>
      <c r="C183" s="24"/>
      <c r="D183" s="25">
        <f t="shared" si="7"/>
        <v>0</v>
      </c>
      <c r="E183" s="33"/>
    </row>
    <row r="184" ht="15.75" hidden="1" customHeight="1">
      <c r="A184" s="27" t="s">
        <v>3075</v>
      </c>
      <c r="B184" s="23">
        <v>0.0</v>
      </c>
      <c r="C184" s="24"/>
      <c r="D184" s="25">
        <f t="shared" si="7"/>
        <v>0</v>
      </c>
      <c r="E184" s="33"/>
    </row>
    <row r="185" ht="15.75" hidden="1" customHeight="1">
      <c r="A185" s="27" t="s">
        <v>3077</v>
      </c>
      <c r="B185" s="23">
        <v>0.0</v>
      </c>
      <c r="C185" s="24"/>
      <c r="D185" s="25">
        <f t="shared" si="7"/>
        <v>0</v>
      </c>
      <c r="E185" s="33" t="s">
        <v>7387</v>
      </c>
    </row>
    <row r="186" ht="15.75" hidden="1" customHeight="1">
      <c r="A186" s="27" t="s">
        <v>3078</v>
      </c>
      <c r="B186" s="23">
        <v>0.0</v>
      </c>
      <c r="C186" s="24"/>
      <c r="D186" s="25">
        <f t="shared" si="7"/>
        <v>0</v>
      </c>
      <c r="E186" s="33"/>
    </row>
    <row r="187" ht="15.75" hidden="1" customHeight="1">
      <c r="A187" s="28" t="s">
        <v>3079</v>
      </c>
      <c r="B187" s="23">
        <v>2429.0</v>
      </c>
      <c r="C187" s="23">
        <f t="array" ref="C187">SUMIFS(INDIRECT(A169 &amp; " Restia!C:C"), INDIRECT(A169 &amp; " Restia!A:A"), A187, INDIRECT(A169 &amp; " Restia!B:B"), "&lt;&gt;canceled")</f>
        <v>79969</v>
      </c>
      <c r="D187" s="25">
        <f t="shared" si="7"/>
        <v>77540</v>
      </c>
      <c r="E187" s="33"/>
    </row>
    <row r="188" ht="15.75" hidden="1" customHeight="1">
      <c r="A188" s="28" t="s">
        <v>3080</v>
      </c>
      <c r="B188" s="23">
        <v>1828.0</v>
      </c>
      <c r="C188" s="7">
        <f t="array" ref="C188">SUMIFS( INDIRECT(A169 &amp; " Restia!C:C"), INDIRECT(A169 &amp; " Restia!A:A"), A188, INDIRECT(A169 &amp; " Restia!B:B"), "&lt;&gt;canceled" )</f>
        <v>39363</v>
      </c>
      <c r="D188" s="25">
        <f t="shared" si="7"/>
        <v>37535</v>
      </c>
      <c r="E188" s="33"/>
    </row>
    <row r="189" ht="15.75" hidden="1" customHeight="1">
      <c r="A189" s="28" t="s">
        <v>3081</v>
      </c>
      <c r="B189" s="23">
        <v>4618.5</v>
      </c>
      <c r="C189" s="7">
        <f t="array" ref="C189">SUMIFS( INDIRECT(A169 &amp; " Restia!C:C"), INDIRECT(A169 &amp; " Restia!A:A"), "damejidlo", INDIRECT(A169 &amp; " Restia!G:G"), "online", INDIRECT(A169 &amp; " Restia!B:B"), "&lt;&gt;canceled" )</f>
        <v>20739</v>
      </c>
      <c r="D189" s="25">
        <f t="shared" si="7"/>
        <v>16120.5</v>
      </c>
      <c r="E189" s="33"/>
    </row>
    <row r="190" ht="15.75" hidden="1" customHeight="1">
      <c r="A190" s="28" t="s">
        <v>3082</v>
      </c>
      <c r="B190" s="23">
        <v>1190.0</v>
      </c>
      <c r="C190" s="7">
        <f t="array" ref="C190">SUMIFS( INDIRECT(A169 &amp; " Restia!C:C"), INDIRECT(A169 &amp; " Restia!A:A"), "generic", INDIRECT(A169 &amp; " Restia!G:G"), "online", INDIRECT(A169 &amp; " Restia!B:B"), "&lt;&gt;canceled" )</f>
        <v>41503</v>
      </c>
      <c r="D190" s="25">
        <f t="shared" si="7"/>
        <v>40313</v>
      </c>
      <c r="E190" s="33"/>
    </row>
    <row r="191" ht="15.75" hidden="1" customHeight="1">
      <c r="A191" s="28" t="s">
        <v>3084</v>
      </c>
      <c r="B191" s="23">
        <v>7644.0</v>
      </c>
      <c r="C191" s="7">
        <f t="array" ref="C191">SUMIFS( INDIRECT(A169 &amp; " Restia!C:C"), INDIRECT(A169 &amp; " Restia!E:E"), "wolt kurýr", INDIRECT(A169 &amp; " Restia!A:A"), "&lt;&gt;wolt", INDIRECT(A169 &amp; " Restia!G:G"), "cash", INDIRECT(A169 &amp; " Restia!B:B"), "&lt;&gt;canceled" )</f>
        <v>1615</v>
      </c>
      <c r="D191" s="25">
        <f t="shared" si="7"/>
        <v>-6029</v>
      </c>
      <c r="E191" s="33"/>
    </row>
    <row r="192" ht="15.75" hidden="1" customHeight="1">
      <c r="A192" s="28" t="s">
        <v>3085</v>
      </c>
      <c r="B192" s="23">
        <v>0.0</v>
      </c>
      <c r="C192" s="7">
        <f t="array" ref="C192">SUMIFS( INDIRECT(A169 &amp; " Restia!C:C"), INDIRECT(A169 &amp; " Restia!A:A"), "damejidlo", INDIRECT(A169 &amp; " Restia!G:G"), "cash", INDIRECT(A169 &amp; " Restia!B:B"), "&lt;&gt;canceled")</f>
        <v>0</v>
      </c>
      <c r="D192" s="25">
        <f t="shared" si="7"/>
        <v>0</v>
      </c>
      <c r="E192" s="33"/>
    </row>
    <row r="193" ht="15.75" hidden="1" customHeight="1">
      <c r="A193" s="29" t="s">
        <v>3086</v>
      </c>
      <c r="B193" s="23">
        <v>19040.5</v>
      </c>
      <c r="C193" s="7">
        <f t="array" ref="C193">SUM(INDIRECT(A169 &amp; " Restia!C:C")) - SUMIFS(INDIRECT(A169 &amp; " Restia!C:C"), INDIRECT(A169 &amp; " Restia!B:B"), "canceled")</f>
        <v>211435</v>
      </c>
      <c r="D193" s="25">
        <f t="shared" si="7"/>
        <v>192394.5</v>
      </c>
      <c r="E193" s="33"/>
    </row>
    <row r="194" ht="15.75" hidden="1" customHeight="1">
      <c r="A194" s="30" t="s">
        <v>3087</v>
      </c>
      <c r="B194" s="34">
        <v>0.0</v>
      </c>
      <c r="C194" s="52">
        <f>sum(C179:C191)-C193</f>
        <v>-26915</v>
      </c>
      <c r="D194" s="36">
        <f t="shared" si="7"/>
        <v>-26915</v>
      </c>
      <c r="E194" s="37"/>
    </row>
    <row r="195" ht="15.75" hidden="1" customHeight="1"/>
    <row r="196" ht="15.75" hidden="1" customHeight="1"/>
    <row r="197" ht="15.75" hidden="1" customHeight="1">
      <c r="A197" s="3" t="s">
        <v>3895</v>
      </c>
      <c r="B197" s="4"/>
      <c r="C197" s="4"/>
      <c r="D197" s="4"/>
      <c r="E197" s="5"/>
    </row>
    <row r="198" ht="15.75" hidden="1" customHeight="1">
      <c r="A198" s="8"/>
      <c r="B198" s="9"/>
      <c r="C198" s="9"/>
      <c r="D198" s="9"/>
      <c r="E198" s="10"/>
    </row>
    <row r="199" ht="15.75" hidden="1" customHeight="1">
      <c r="A199" s="3" t="s">
        <v>3061</v>
      </c>
      <c r="B199" s="4"/>
      <c r="C199" s="4"/>
      <c r="D199" s="4"/>
      <c r="E199" s="5"/>
    </row>
    <row r="200" ht="15.75" hidden="1" customHeight="1">
      <c r="A200" s="8"/>
      <c r="B200" s="9"/>
      <c r="C200" s="9"/>
      <c r="D200" s="9"/>
      <c r="E200" s="10"/>
    </row>
    <row r="201" ht="15.75" hidden="1" customHeight="1">
      <c r="A201" s="11">
        <v>45566.0</v>
      </c>
      <c r="B201" s="4"/>
      <c r="C201" s="12" t="s">
        <v>3062</v>
      </c>
      <c r="D201" s="13">
        <v>45571.0</v>
      </c>
      <c r="E201" s="5"/>
    </row>
    <row r="202" ht="15.75" hidden="1" customHeight="1">
      <c r="A202" s="8"/>
      <c r="B202" s="9"/>
      <c r="C202" s="14"/>
      <c r="D202" s="9"/>
      <c r="E202" s="10"/>
    </row>
    <row r="203" ht="15.75" hidden="1" customHeight="1">
      <c r="A203" s="15" t="str">
        <f>CHOOSE(WEEKDAY(A201), "Neděle", "Pondělí", "Úterý", "Středa", "Čtvrtek", "Pátek", "Sobota")</f>
        <v>Úterý</v>
      </c>
      <c r="B203" s="5"/>
      <c r="C203" s="14"/>
      <c r="D203" s="16" t="str">
        <f>CHOOSE(WEEKDAY(D201), "Neděle", "Pondělí", "Úterý", "Středa", "Čtvrtek", "Pátek", "Sobota")</f>
        <v>Neděle</v>
      </c>
      <c r="E203" s="5"/>
    </row>
    <row r="204" ht="15.75" hidden="1" customHeight="1">
      <c r="A204" s="8"/>
      <c r="B204" s="10"/>
      <c r="C204" s="14"/>
      <c r="D204" s="9"/>
      <c r="E204" s="10"/>
    </row>
    <row r="205" ht="15.75" hidden="1" customHeight="1">
      <c r="A205" s="17" t="s">
        <v>3063</v>
      </c>
      <c r="B205" s="4"/>
      <c r="C205" s="4"/>
      <c r="D205" s="4"/>
      <c r="E205" s="5"/>
    </row>
    <row r="206" ht="15.75" hidden="1" customHeight="1">
      <c r="A206" s="18" t="s">
        <v>3064</v>
      </c>
      <c r="B206" s="19" t="s">
        <v>3065</v>
      </c>
      <c r="C206" s="20" t="s">
        <v>3066</v>
      </c>
      <c r="D206" s="19" t="s">
        <v>3067</v>
      </c>
      <c r="E206" s="21" t="s">
        <v>13</v>
      </c>
    </row>
    <row r="207" ht="15.75" hidden="1" customHeight="1">
      <c r="A207" s="22" t="s">
        <v>3068</v>
      </c>
      <c r="B207" s="23">
        <v>2886.0</v>
      </c>
      <c r="C207" s="24">
        <v>2886.0</v>
      </c>
      <c r="D207" s="25">
        <f t="shared" ref="D207:D222" si="8">C207-B207</f>
        <v>0</v>
      </c>
      <c r="E207" s="33"/>
    </row>
    <row r="208" ht="15.75" hidden="1" customHeight="1">
      <c r="A208" s="22" t="s">
        <v>3069</v>
      </c>
      <c r="B208" s="23">
        <v>14886.0</v>
      </c>
      <c r="C208" s="24">
        <f>458+3649+2889</f>
        <v>6996</v>
      </c>
      <c r="D208" s="25">
        <f t="shared" si="8"/>
        <v>-7890</v>
      </c>
      <c r="E208" s="33" t="s">
        <v>7388</v>
      </c>
    </row>
    <row r="209" ht="15.75" hidden="1" customHeight="1">
      <c r="A209" s="22" t="s">
        <v>3070</v>
      </c>
      <c r="B209" s="23">
        <v>0.0</v>
      </c>
      <c r="C209" s="24"/>
      <c r="D209" s="25">
        <f t="shared" si="8"/>
        <v>0</v>
      </c>
      <c r="E209" s="33"/>
    </row>
    <row r="210" ht="15.75" hidden="1" customHeight="1">
      <c r="A210" s="22" t="s">
        <v>3072</v>
      </c>
      <c r="B210" s="23">
        <v>0.0</v>
      </c>
      <c r="C210" s="24"/>
      <c r="D210" s="25">
        <f t="shared" si="8"/>
        <v>0</v>
      </c>
      <c r="E210" s="33"/>
    </row>
    <row r="211" ht="15.75" hidden="1" customHeight="1">
      <c r="A211" s="27" t="s">
        <v>3074</v>
      </c>
      <c r="B211" s="23">
        <v>0.0</v>
      </c>
      <c r="C211" s="24"/>
      <c r="D211" s="25">
        <f t="shared" si="8"/>
        <v>0</v>
      </c>
      <c r="E211" s="33"/>
    </row>
    <row r="212" ht="15.75" hidden="1" customHeight="1">
      <c r="A212" s="27" t="s">
        <v>3075</v>
      </c>
      <c r="B212" s="23">
        <v>0.0</v>
      </c>
      <c r="C212" s="24"/>
      <c r="D212" s="25">
        <f t="shared" si="8"/>
        <v>0</v>
      </c>
      <c r="E212" s="33"/>
    </row>
    <row r="213" ht="15.75" hidden="1" customHeight="1">
      <c r="A213" s="27" t="s">
        <v>3077</v>
      </c>
      <c r="B213" s="23">
        <v>0.0</v>
      </c>
      <c r="C213" s="24"/>
      <c r="D213" s="25">
        <f t="shared" si="8"/>
        <v>0</v>
      </c>
      <c r="E213" s="33"/>
    </row>
    <row r="214" ht="15.75" hidden="1" customHeight="1">
      <c r="A214" s="27" t="s">
        <v>3078</v>
      </c>
      <c r="B214" s="23">
        <v>0.0</v>
      </c>
      <c r="C214" s="24"/>
      <c r="D214" s="25">
        <f t="shared" si="8"/>
        <v>0</v>
      </c>
      <c r="E214" s="33"/>
    </row>
    <row r="215" ht="15.75" hidden="1" customHeight="1">
      <c r="A215" s="28" t="s">
        <v>3079</v>
      </c>
      <c r="B215" s="23">
        <v>35227.0</v>
      </c>
      <c r="C215" s="23">
        <f t="array" ref="C215">SUMIFS(INDIRECT(A197 &amp; " Restia!C:C"), INDIRECT(A197 &amp; " Restia!A:A"), A215, INDIRECT(A197 &amp; " Restia!B:B"), "&lt;&gt;canceled")</f>
        <v>79969</v>
      </c>
      <c r="D215" s="25">
        <f t="shared" si="8"/>
        <v>44742</v>
      </c>
      <c r="E215" s="33"/>
    </row>
    <row r="216" ht="15.75" hidden="1" customHeight="1">
      <c r="A216" s="28" t="s">
        <v>3080</v>
      </c>
      <c r="B216" s="23">
        <v>15431.0</v>
      </c>
      <c r="C216" s="7">
        <f t="array" ref="C216">SUMIFS( INDIRECT(A197 &amp; " Restia!C:C"), INDIRECT(A197 &amp; " Restia!A:A"), A216, INDIRECT(A197 &amp; " Restia!B:B"), "&lt;&gt;canceled" )</f>
        <v>39363</v>
      </c>
      <c r="D216" s="25">
        <f t="shared" si="8"/>
        <v>23932</v>
      </c>
      <c r="E216" s="33"/>
    </row>
    <row r="217" ht="15.75" hidden="1" customHeight="1">
      <c r="A217" s="28" t="s">
        <v>3081</v>
      </c>
      <c r="B217" s="23">
        <v>45173.0</v>
      </c>
      <c r="C217" s="7">
        <f t="array" ref="C217">SUMIFS( INDIRECT(A197 &amp; " Restia!C:C"), INDIRECT(A197 &amp; " Restia!A:A"), "damejidlo", INDIRECT(A197 &amp; " Restia!G:G"), "online", INDIRECT(A197 &amp; " Restia!B:B"), "&lt;&gt;canceled" )</f>
        <v>20739</v>
      </c>
      <c r="D217" s="25">
        <f t="shared" si="8"/>
        <v>-24434</v>
      </c>
      <c r="E217" s="33"/>
    </row>
    <row r="218" ht="15.75" hidden="1" customHeight="1">
      <c r="A218" s="28" t="s">
        <v>3082</v>
      </c>
      <c r="B218" s="23">
        <v>13589.0</v>
      </c>
      <c r="C218" s="7">
        <f t="array" ref="C218">SUMIFS( INDIRECT(A197 &amp; " Restia!C:C"), INDIRECT(A197 &amp; " Restia!A:A"), "generic", INDIRECT(A197 &amp; " Restia!G:G"), "online", INDIRECT(A197 &amp; " Restia!B:B"), "&lt;&gt;canceled" )</f>
        <v>41503</v>
      </c>
      <c r="D218" s="25">
        <f t="shared" si="8"/>
        <v>27914</v>
      </c>
      <c r="E218" s="33"/>
    </row>
    <row r="219" ht="15.75" hidden="1" customHeight="1">
      <c r="A219" s="28" t="s">
        <v>3084</v>
      </c>
      <c r="B219" s="23">
        <v>3219.0</v>
      </c>
      <c r="C219" s="7">
        <f t="array" ref="C219">SUMIFS( INDIRECT(A197 &amp; " Restia!C:C"), INDIRECT(A197 &amp; " Restia!E:E"), "wolt kurýr", INDIRECT(A197 &amp; " Restia!A:A"), "&lt;&gt;wolt", INDIRECT(A197 &amp; " Restia!G:G"), "cash", INDIRECT(A197 &amp; " Restia!B:B"), "&lt;&gt;canceled" )</f>
        <v>1615</v>
      </c>
      <c r="D219" s="25">
        <f t="shared" si="8"/>
        <v>-1604</v>
      </c>
      <c r="E219" s="33"/>
    </row>
    <row r="220" ht="15.75" hidden="1" customHeight="1">
      <c r="A220" s="28" t="s">
        <v>3085</v>
      </c>
      <c r="B220" s="23">
        <v>0.0</v>
      </c>
      <c r="C220" s="7">
        <f t="array" ref="C220">SUMIFS( INDIRECT(A197 &amp; " Restia!C:C"), INDIRECT(A197 &amp; " Restia!A:A"), "damejidlo", INDIRECT(A197 &amp; " Restia!G:G"), "cash", INDIRECT(A197 &amp; " Restia!B:B"), "&lt;&gt;canceled")</f>
        <v>0</v>
      </c>
      <c r="D220" s="25">
        <f t="shared" si="8"/>
        <v>0</v>
      </c>
      <c r="E220" s="33"/>
    </row>
    <row r="221" ht="15.75" hidden="1" customHeight="1">
      <c r="A221" s="29" t="s">
        <v>3086</v>
      </c>
      <c r="B221" s="23">
        <v>130411.0</v>
      </c>
      <c r="C221" s="7">
        <f t="array" ref="C221">SUM(INDIRECT(A197 &amp; " Restia!C:C")) - SUMIFS(INDIRECT(A197 &amp; " Restia!C:C"), INDIRECT(A197 &amp; " Restia!B:B"), "canceled")</f>
        <v>211435</v>
      </c>
      <c r="D221" s="25">
        <f t="shared" si="8"/>
        <v>81024</v>
      </c>
      <c r="E221" s="33"/>
    </row>
    <row r="222" ht="15.75" hidden="1" customHeight="1">
      <c r="A222" s="30" t="s">
        <v>3087</v>
      </c>
      <c r="B222" s="34">
        <v>0.0</v>
      </c>
      <c r="C222" s="52">
        <f>sum(C207:C219)-C221</f>
        <v>-18364</v>
      </c>
      <c r="D222" s="36">
        <f t="shared" si="8"/>
        <v>-18364</v>
      </c>
      <c r="E222" s="37"/>
    </row>
    <row r="223" ht="15.75" hidden="1" customHeight="1"/>
    <row r="224" ht="15.75" hidden="1" customHeight="1"/>
    <row r="225" ht="15.75" hidden="1" customHeight="1">
      <c r="A225" s="3" t="s">
        <v>3895</v>
      </c>
      <c r="B225" s="4"/>
      <c r="C225" s="4"/>
      <c r="D225" s="4"/>
      <c r="E225" s="5"/>
    </row>
    <row r="226" ht="15.75" hidden="1" customHeight="1">
      <c r="A226" s="8"/>
      <c r="B226" s="9"/>
      <c r="C226" s="9"/>
      <c r="D226" s="9"/>
      <c r="E226" s="10"/>
    </row>
    <row r="227" ht="15.75" hidden="1" customHeight="1">
      <c r="A227" s="3" t="s">
        <v>3061</v>
      </c>
      <c r="B227" s="4"/>
      <c r="C227" s="4"/>
      <c r="D227" s="4"/>
      <c r="E227" s="5"/>
    </row>
    <row r="228" ht="15.75" hidden="1" customHeight="1">
      <c r="A228" s="8"/>
      <c r="B228" s="9"/>
      <c r="C228" s="9"/>
      <c r="D228" s="9"/>
      <c r="E228" s="10"/>
    </row>
    <row r="229" ht="15.75" hidden="1" customHeight="1">
      <c r="A229" s="11">
        <v>45572.0</v>
      </c>
      <c r="B229" s="4"/>
      <c r="C229" s="12" t="s">
        <v>3062</v>
      </c>
      <c r="D229" s="13">
        <v>45578.0</v>
      </c>
      <c r="E229" s="5"/>
    </row>
    <row r="230" ht="15.75" hidden="1" customHeight="1">
      <c r="A230" s="8"/>
      <c r="B230" s="9"/>
      <c r="C230" s="14"/>
      <c r="D230" s="9"/>
      <c r="E230" s="10"/>
    </row>
    <row r="231" ht="15.75" hidden="1" customHeight="1">
      <c r="A231" s="15" t="str">
        <f>CHOOSE(WEEKDAY(A229), "Neděle", "Pondělí", "Úterý", "Středa", "Čtvrtek", "Pátek", "Sobota")</f>
        <v>Pondělí</v>
      </c>
      <c r="B231" s="5"/>
      <c r="C231" s="14"/>
      <c r="D231" s="16" t="str">
        <f>CHOOSE(WEEKDAY(D229), "Neděle", "Pondělí", "Úterý", "Středa", "Čtvrtek", "Pátek", "Sobota")</f>
        <v>Neděle</v>
      </c>
      <c r="E231" s="5"/>
    </row>
    <row r="232" ht="15.75" hidden="1" customHeight="1">
      <c r="A232" s="8"/>
      <c r="B232" s="10"/>
      <c r="C232" s="14"/>
      <c r="D232" s="9"/>
      <c r="E232" s="10"/>
    </row>
    <row r="233" ht="15.75" hidden="1" customHeight="1">
      <c r="A233" s="17" t="s">
        <v>3063</v>
      </c>
      <c r="B233" s="4"/>
      <c r="C233" s="4"/>
      <c r="D233" s="4"/>
      <c r="E233" s="5"/>
    </row>
    <row r="234" ht="15.75" hidden="1" customHeight="1">
      <c r="A234" s="18" t="s">
        <v>3064</v>
      </c>
      <c r="B234" s="19" t="s">
        <v>3065</v>
      </c>
      <c r="C234" s="20" t="s">
        <v>3066</v>
      </c>
      <c r="D234" s="19" t="s">
        <v>3067</v>
      </c>
      <c r="E234" s="21" t="s">
        <v>13</v>
      </c>
    </row>
    <row r="235" ht="15.75" hidden="1" customHeight="1">
      <c r="A235" s="22" t="s">
        <v>3068</v>
      </c>
      <c r="B235" s="23">
        <v>4375.0</v>
      </c>
      <c r="C235" s="24">
        <f>4375</f>
        <v>4375</v>
      </c>
      <c r="D235" s="25">
        <f t="shared" ref="D235:D250" si="9">C235-B235</f>
        <v>0</v>
      </c>
      <c r="E235" s="33"/>
    </row>
    <row r="236" ht="15.75" hidden="1" customHeight="1">
      <c r="A236" s="22" t="s">
        <v>3069</v>
      </c>
      <c r="B236" s="23">
        <v>7643.0</v>
      </c>
      <c r="C236" s="24">
        <v>7643.0</v>
      </c>
      <c r="D236" s="25">
        <f t="shared" si="9"/>
        <v>0</v>
      </c>
      <c r="E236" s="33"/>
    </row>
    <row r="237" ht="15.75" hidden="1" customHeight="1">
      <c r="A237" s="22" t="s">
        <v>3070</v>
      </c>
      <c r="B237" s="23">
        <v>0.0</v>
      </c>
      <c r="C237" s="24"/>
      <c r="D237" s="25">
        <f t="shared" si="9"/>
        <v>0</v>
      </c>
      <c r="E237" s="33"/>
    </row>
    <row r="238" ht="15.75" hidden="1" customHeight="1">
      <c r="A238" s="22" t="s">
        <v>3072</v>
      </c>
      <c r="B238" s="23">
        <v>0.0</v>
      </c>
      <c r="C238" s="24"/>
      <c r="D238" s="25">
        <f t="shared" si="9"/>
        <v>0</v>
      </c>
      <c r="E238" s="33"/>
    </row>
    <row r="239" ht="15.75" hidden="1" customHeight="1">
      <c r="A239" s="27" t="s">
        <v>3074</v>
      </c>
      <c r="B239" s="23">
        <v>0.0</v>
      </c>
      <c r="C239" s="24"/>
      <c r="D239" s="25">
        <f t="shared" si="9"/>
        <v>0</v>
      </c>
      <c r="E239" s="33"/>
    </row>
    <row r="240" ht="15.75" hidden="1" customHeight="1">
      <c r="A240" s="27" t="s">
        <v>3075</v>
      </c>
      <c r="B240" s="23">
        <v>0.0</v>
      </c>
      <c r="C240" s="24"/>
      <c r="D240" s="25">
        <f t="shared" si="9"/>
        <v>0</v>
      </c>
      <c r="E240" s="33"/>
    </row>
    <row r="241" ht="15.75" hidden="1" customHeight="1">
      <c r="A241" s="27" t="s">
        <v>3077</v>
      </c>
      <c r="B241" s="23">
        <v>0.0</v>
      </c>
      <c r="C241" s="24"/>
      <c r="D241" s="25">
        <f t="shared" si="9"/>
        <v>0</v>
      </c>
      <c r="E241" s="33"/>
    </row>
    <row r="242" ht="15.75" hidden="1" customHeight="1">
      <c r="A242" s="27" t="s">
        <v>3078</v>
      </c>
      <c r="B242" s="23">
        <v>0.0</v>
      </c>
      <c r="C242" s="24"/>
      <c r="D242" s="25">
        <f t="shared" si="9"/>
        <v>0</v>
      </c>
      <c r="E242" s="33"/>
    </row>
    <row r="243" ht="15.75" hidden="1" customHeight="1">
      <c r="A243" s="28" t="s">
        <v>3079</v>
      </c>
      <c r="B243" s="23">
        <v>43929.0</v>
      </c>
      <c r="C243" s="23">
        <f t="array" ref="C243">SUMIFS(INDIRECT(A225 &amp; " Restia!C:C"), INDIRECT(A225 &amp; " Restia!A:A"), A243, INDIRECT(A225 &amp; " Restia!B:B"), "&lt;&gt;canceled")</f>
        <v>79969</v>
      </c>
      <c r="D243" s="25">
        <f t="shared" si="9"/>
        <v>36040</v>
      </c>
      <c r="E243" s="33"/>
    </row>
    <row r="244" ht="15.75" hidden="1" customHeight="1">
      <c r="A244" s="28" t="s">
        <v>3080</v>
      </c>
      <c r="B244" s="23">
        <v>15827.0</v>
      </c>
      <c r="C244" s="7">
        <f t="array" ref="C244">SUMIFS( INDIRECT(A225 &amp; " Restia!C:C"), INDIRECT(A225 &amp; " Restia!A:A"), A244, INDIRECT(A225 &amp; " Restia!B:B"), "&lt;&gt;canceled" )</f>
        <v>39363</v>
      </c>
      <c r="D244" s="25">
        <f t="shared" si="9"/>
        <v>23536</v>
      </c>
      <c r="E244" s="33"/>
    </row>
    <row r="245" ht="15.75" hidden="1" customHeight="1">
      <c r="A245" s="28" t="s">
        <v>3081</v>
      </c>
      <c r="B245" s="23">
        <v>43467.0</v>
      </c>
      <c r="C245" s="7">
        <f t="array" ref="C245">SUMIFS( INDIRECT(A225 &amp; " Restia!C:C"), INDIRECT(A225 &amp; " Restia!A:A"), "damejidlo", INDIRECT(A225 &amp; " Restia!G:G"), "online", INDIRECT(A225 &amp; " Restia!B:B"), "&lt;&gt;canceled" )</f>
        <v>20739</v>
      </c>
      <c r="D245" s="25">
        <f t="shared" si="9"/>
        <v>-22728</v>
      </c>
      <c r="E245" s="33"/>
    </row>
    <row r="246" ht="15.75" hidden="1" customHeight="1">
      <c r="A246" s="28" t="s">
        <v>3082</v>
      </c>
      <c r="B246" s="23">
        <v>14986.0</v>
      </c>
      <c r="C246" s="7">
        <f t="array" ref="C246">SUMIFS( INDIRECT(A225 &amp; " Restia!C:C"), INDIRECT(A225 &amp; " Restia!A:A"), "generic", INDIRECT(A225 &amp; " Restia!G:G"), "online", INDIRECT(A225 &amp; " Restia!B:B"), "&lt;&gt;canceled" )</f>
        <v>41503</v>
      </c>
      <c r="D246" s="25">
        <f t="shared" si="9"/>
        <v>26517</v>
      </c>
      <c r="E246" s="33"/>
    </row>
    <row r="247" ht="15.75" hidden="1" customHeight="1">
      <c r="A247" s="28" t="s">
        <v>3084</v>
      </c>
      <c r="B247" s="23">
        <v>3812.0</v>
      </c>
      <c r="C247" s="7">
        <f t="array" ref="C247">SUMIFS( INDIRECT(A225 &amp; " Restia!C:C"), INDIRECT(A225 &amp; " Restia!E:E"), "wolt kurýr", INDIRECT(A225 &amp; " Restia!A:A"), "&lt;&gt;wolt", INDIRECT(A225 &amp; " Restia!G:G"), "cash", INDIRECT(A225 &amp; " Restia!B:B"), "&lt;&gt;canceled" )</f>
        <v>1615</v>
      </c>
      <c r="D247" s="25">
        <f t="shared" si="9"/>
        <v>-2197</v>
      </c>
      <c r="E247" s="33"/>
    </row>
    <row r="248" ht="15.75" hidden="1" customHeight="1">
      <c r="A248" s="28" t="s">
        <v>3085</v>
      </c>
      <c r="B248" s="23">
        <v>0.0</v>
      </c>
      <c r="C248" s="7">
        <f t="array" ref="C248">SUMIFS( INDIRECT(A225 &amp; " Restia!C:C"), INDIRECT(A225 &amp; " Restia!A:A"), "damejidlo", INDIRECT(A225 &amp; " Restia!G:G"), "cash", INDIRECT(A225 &amp; " Restia!B:B"), "&lt;&gt;canceled")</f>
        <v>0</v>
      </c>
      <c r="D248" s="25">
        <f t="shared" si="9"/>
        <v>0</v>
      </c>
      <c r="E248" s="33"/>
    </row>
    <row r="249" ht="15.75" hidden="1" customHeight="1">
      <c r="A249" s="29" t="s">
        <v>3086</v>
      </c>
      <c r="B249" s="23">
        <v>134034.5</v>
      </c>
      <c r="C249" s="7">
        <f t="array" ref="C249">SUM(INDIRECT(A225 &amp; " Restia!C:C")) - SUMIFS(INDIRECT(A225 &amp; " Restia!C:C"), INDIRECT(A225 &amp; " Restia!B:B"), "canceled")</f>
        <v>211435</v>
      </c>
      <c r="D249" s="25">
        <f t="shared" si="9"/>
        <v>77400.5</v>
      </c>
      <c r="E249" s="33"/>
    </row>
    <row r="250" ht="15.75" hidden="1" customHeight="1">
      <c r="A250" s="30" t="s">
        <v>3087</v>
      </c>
      <c r="B250" s="34">
        <v>4.5</v>
      </c>
      <c r="C250" s="52">
        <f>sum(C235:C247)-C249</f>
        <v>-16228</v>
      </c>
      <c r="D250" s="36">
        <f t="shared" si="9"/>
        <v>-16232.5</v>
      </c>
      <c r="E250" s="37"/>
    </row>
    <row r="251" ht="15.75" hidden="1" customHeight="1"/>
    <row r="252" ht="15.75" hidden="1" customHeight="1"/>
    <row r="253" ht="15.75" hidden="1" customHeight="1">
      <c r="A253" s="3" t="s">
        <v>3895</v>
      </c>
      <c r="B253" s="4"/>
      <c r="C253" s="4"/>
      <c r="D253" s="4"/>
      <c r="E253" s="5"/>
    </row>
    <row r="254" ht="15.75" hidden="1" customHeight="1">
      <c r="A254" s="8"/>
      <c r="B254" s="9"/>
      <c r="C254" s="9"/>
      <c r="D254" s="9"/>
      <c r="E254" s="10"/>
    </row>
    <row r="255" ht="15.75" hidden="1" customHeight="1">
      <c r="A255" s="3" t="s">
        <v>3061</v>
      </c>
      <c r="B255" s="4"/>
      <c r="C255" s="4"/>
      <c r="D255" s="4"/>
      <c r="E255" s="5"/>
    </row>
    <row r="256" ht="15.75" hidden="1" customHeight="1">
      <c r="A256" s="8"/>
      <c r="B256" s="9"/>
      <c r="C256" s="9"/>
      <c r="D256" s="9"/>
      <c r="E256" s="10"/>
    </row>
    <row r="257" ht="15.75" hidden="1" customHeight="1">
      <c r="A257" s="11">
        <v>45579.0</v>
      </c>
      <c r="B257" s="4"/>
      <c r="C257" s="12" t="s">
        <v>3062</v>
      </c>
      <c r="D257" s="13">
        <v>45585.0</v>
      </c>
      <c r="E257" s="5"/>
    </row>
    <row r="258" ht="15.75" hidden="1" customHeight="1">
      <c r="A258" s="8"/>
      <c r="B258" s="9"/>
      <c r="C258" s="14"/>
      <c r="D258" s="9"/>
      <c r="E258" s="10"/>
    </row>
    <row r="259" ht="15.75" hidden="1" customHeight="1">
      <c r="A259" s="15" t="str">
        <f>CHOOSE(WEEKDAY(A257), "Neděle", "Pondělí", "Úterý", "Středa", "Čtvrtek", "Pátek", "Sobota")</f>
        <v>Pondělí</v>
      </c>
      <c r="B259" s="5"/>
      <c r="C259" s="14"/>
      <c r="D259" s="16" t="str">
        <f>CHOOSE(WEEKDAY(D257), "Neděle", "Pondělí", "Úterý", "Středa", "Čtvrtek", "Pátek", "Sobota")</f>
        <v>Neděle</v>
      </c>
      <c r="E259" s="5"/>
    </row>
    <row r="260" ht="15.75" hidden="1" customHeight="1">
      <c r="A260" s="8"/>
      <c r="B260" s="10"/>
      <c r="C260" s="14"/>
      <c r="D260" s="9"/>
      <c r="E260" s="10"/>
    </row>
    <row r="261" ht="15.75" hidden="1" customHeight="1">
      <c r="A261" s="17" t="s">
        <v>3063</v>
      </c>
      <c r="B261" s="4"/>
      <c r="C261" s="4"/>
      <c r="D261" s="4"/>
      <c r="E261" s="5"/>
    </row>
    <row r="262" ht="15.75" hidden="1" customHeight="1">
      <c r="A262" s="18" t="s">
        <v>3064</v>
      </c>
      <c r="B262" s="19" t="s">
        <v>3065</v>
      </c>
      <c r="C262" s="20" t="s">
        <v>3066</v>
      </c>
      <c r="D262" s="19" t="s">
        <v>3067</v>
      </c>
      <c r="E262" s="21" t="s">
        <v>13</v>
      </c>
    </row>
    <row r="263" ht="15.75" hidden="1" customHeight="1">
      <c r="A263" s="22" t="s">
        <v>3068</v>
      </c>
      <c r="B263" s="23">
        <v>5304.0</v>
      </c>
      <c r="C263" s="24">
        <f>4+800+500+4000</f>
        <v>5304</v>
      </c>
      <c r="D263" s="25">
        <f t="shared" ref="D263:D278" si="10">C263-B263</f>
        <v>0</v>
      </c>
      <c r="E263" s="33"/>
    </row>
    <row r="264" ht="15.75" hidden="1" customHeight="1">
      <c r="A264" s="22" t="s">
        <v>3069</v>
      </c>
      <c r="B264" s="23">
        <v>12633.0</v>
      </c>
      <c r="C264" s="24">
        <f>1465+2602+2316+2246+1277+1552+1175</f>
        <v>12633</v>
      </c>
      <c r="D264" s="25">
        <f t="shared" si="10"/>
        <v>0</v>
      </c>
      <c r="E264" s="33"/>
    </row>
    <row r="265" ht="15.75" hidden="1" customHeight="1">
      <c r="A265" s="22" t="s">
        <v>3070</v>
      </c>
      <c r="B265" s="23">
        <v>0.0</v>
      </c>
      <c r="C265" s="24"/>
      <c r="D265" s="25">
        <f t="shared" si="10"/>
        <v>0</v>
      </c>
      <c r="E265" s="33"/>
    </row>
    <row r="266" ht="15.75" hidden="1" customHeight="1">
      <c r="A266" s="22" t="s">
        <v>3072</v>
      </c>
      <c r="B266" s="23">
        <v>0.0</v>
      </c>
      <c r="C266" s="24"/>
      <c r="D266" s="25">
        <f t="shared" si="10"/>
        <v>0</v>
      </c>
      <c r="E266" s="33"/>
    </row>
    <row r="267" ht="15.75" hidden="1" customHeight="1">
      <c r="A267" s="27" t="s">
        <v>3074</v>
      </c>
      <c r="B267" s="23">
        <v>0.0</v>
      </c>
      <c r="C267" s="24"/>
      <c r="D267" s="25">
        <f t="shared" si="10"/>
        <v>0</v>
      </c>
      <c r="E267" s="33"/>
    </row>
    <row r="268" ht="15.75" hidden="1" customHeight="1">
      <c r="A268" s="27" t="s">
        <v>3075</v>
      </c>
      <c r="B268" s="23">
        <v>0.0</v>
      </c>
      <c r="C268" s="24"/>
      <c r="D268" s="25">
        <f t="shared" si="10"/>
        <v>0</v>
      </c>
      <c r="E268" s="33"/>
    </row>
    <row r="269" ht="15.75" hidden="1" customHeight="1">
      <c r="A269" s="27" t="s">
        <v>3077</v>
      </c>
      <c r="B269" s="23">
        <v>0.0</v>
      </c>
      <c r="C269" s="24"/>
      <c r="D269" s="25">
        <f t="shared" si="10"/>
        <v>0</v>
      </c>
      <c r="E269" s="33"/>
    </row>
    <row r="270" ht="15.75" hidden="1" customHeight="1">
      <c r="A270" s="27" t="s">
        <v>3078</v>
      </c>
      <c r="B270" s="23">
        <v>80.0</v>
      </c>
      <c r="C270" s="24"/>
      <c r="D270" s="25">
        <f t="shared" si="10"/>
        <v>-80</v>
      </c>
      <c r="E270" s="33"/>
    </row>
    <row r="271" ht="15.75" hidden="1" customHeight="1">
      <c r="A271" s="28" t="s">
        <v>3079</v>
      </c>
      <c r="B271" s="23">
        <v>40833.0</v>
      </c>
      <c r="C271" s="23">
        <f t="array" ref="C271">SUMIFS(INDIRECT(A253 &amp; " Restia!C:C"), INDIRECT(A253 &amp; " Restia!A:A"), A271, INDIRECT(A253 &amp; " Restia!B:B"), "&lt;&gt;canceled")</f>
        <v>79969</v>
      </c>
      <c r="D271" s="25">
        <f t="shared" si="10"/>
        <v>39136</v>
      </c>
      <c r="E271" s="33"/>
    </row>
    <row r="272" ht="15.75" hidden="1" customHeight="1">
      <c r="A272" s="28" t="s">
        <v>3080</v>
      </c>
      <c r="B272" s="23">
        <v>21058.0</v>
      </c>
      <c r="C272" s="7">
        <f t="array" ref="C272">SUMIFS( INDIRECT(A253 &amp; " Restia!C:C"), INDIRECT(A253 &amp; " Restia!A:A"), A272, INDIRECT(A253 &amp; " Restia!B:B"), "&lt;&gt;canceled" )</f>
        <v>39363</v>
      </c>
      <c r="D272" s="25">
        <f t="shared" si="10"/>
        <v>18305</v>
      </c>
      <c r="E272" s="33"/>
    </row>
    <row r="273" ht="15.75" hidden="1" customHeight="1">
      <c r="A273" s="28" t="s">
        <v>3081</v>
      </c>
      <c r="B273" s="23">
        <v>51842.0</v>
      </c>
      <c r="C273" s="7">
        <f t="array" ref="C273">SUMIFS( INDIRECT(A253 &amp; " Restia!C:C"), INDIRECT(A253 &amp; " Restia!A:A"), "damejidlo", INDIRECT(A253 &amp; " Restia!G:G"), "online", INDIRECT(A253 &amp; " Restia!B:B"), "&lt;&gt;canceled" )</f>
        <v>20739</v>
      </c>
      <c r="D273" s="25">
        <f t="shared" si="10"/>
        <v>-31103</v>
      </c>
      <c r="E273" s="33"/>
    </row>
    <row r="274" ht="15.75" hidden="1" customHeight="1">
      <c r="A274" s="28" t="s">
        <v>3082</v>
      </c>
      <c r="B274" s="23">
        <v>12837.0</v>
      </c>
      <c r="C274" s="7">
        <f t="array" ref="C274">SUMIFS( INDIRECT(A253 &amp; " Restia!C:C"), INDIRECT(A253 &amp; " Restia!A:A"), "generic", INDIRECT(A253 &amp; " Restia!G:G"), "online", INDIRECT(A253 &amp; " Restia!B:B"), "&lt;&gt;canceled" )</f>
        <v>41503</v>
      </c>
      <c r="D274" s="25">
        <f t="shared" si="10"/>
        <v>28666</v>
      </c>
      <c r="E274" s="33"/>
    </row>
    <row r="275" ht="15.75" hidden="1" customHeight="1">
      <c r="A275" s="28" t="s">
        <v>3084</v>
      </c>
      <c r="B275" s="23">
        <v>2403.0</v>
      </c>
      <c r="C275" s="7">
        <f t="array" ref="C275">SUMIFS( INDIRECT(A253 &amp; " Restia!C:C"), INDIRECT(A253 &amp; " Restia!E:E"), "wolt kurýr", INDIRECT(A253 &amp; " Restia!A:A"), "&lt;&gt;wolt", INDIRECT(A253 &amp; " Restia!G:G"), "cash", INDIRECT(A253 &amp; " Restia!B:B"), "&lt;&gt;canceled" )</f>
        <v>1615</v>
      </c>
      <c r="D275" s="25">
        <f t="shared" si="10"/>
        <v>-788</v>
      </c>
      <c r="E275" s="33"/>
    </row>
    <row r="276" ht="15.75" hidden="1" customHeight="1">
      <c r="A276" s="28" t="s">
        <v>3085</v>
      </c>
      <c r="B276" s="23">
        <v>0.0</v>
      </c>
      <c r="C276" s="7">
        <f t="array" ref="C276">SUMIFS( INDIRECT(A253 &amp; " Restia!C:C"), INDIRECT(A253 &amp; " Restia!A:A"), "damejidlo", INDIRECT(A253 &amp; " Restia!G:G"), "cash", INDIRECT(A253 &amp; " Restia!B:B"), "&lt;&gt;canceled")</f>
        <v>0</v>
      </c>
      <c r="D276" s="25">
        <f t="shared" si="10"/>
        <v>0</v>
      </c>
      <c r="E276" s="33"/>
    </row>
    <row r="277" ht="15.75" hidden="1" customHeight="1">
      <c r="A277" s="29" t="s">
        <v>3086</v>
      </c>
      <c r="B277" s="23">
        <v>146981.5</v>
      </c>
      <c r="C277" s="7">
        <f t="array" ref="C277">SUM(INDIRECT(A253 &amp; " Restia!C:C")) - SUMIFS(INDIRECT(A253 &amp; " Restia!C:C"), INDIRECT(A253 &amp; " Restia!B:B"), "canceled")</f>
        <v>211435</v>
      </c>
      <c r="D277" s="25">
        <f t="shared" si="10"/>
        <v>64453.5</v>
      </c>
      <c r="E277" s="33"/>
    </row>
    <row r="278" ht="15.75" hidden="1" customHeight="1">
      <c r="A278" s="30" t="s">
        <v>3087</v>
      </c>
      <c r="B278" s="34">
        <v>8.5</v>
      </c>
      <c r="C278" s="52">
        <f>sum(C263:C275)-C277</f>
        <v>-10309</v>
      </c>
      <c r="D278" s="36">
        <f t="shared" si="10"/>
        <v>-10317.5</v>
      </c>
      <c r="E278" s="37"/>
    </row>
    <row r="279" ht="15.75" hidden="1" customHeight="1"/>
    <row r="280" ht="15.75" hidden="1" customHeight="1"/>
    <row r="281" ht="15.75" hidden="1" customHeight="1">
      <c r="A281" s="3" t="s">
        <v>3895</v>
      </c>
      <c r="B281" s="4"/>
      <c r="C281" s="4"/>
      <c r="D281" s="4"/>
      <c r="E281" s="5"/>
    </row>
    <row r="282" ht="15.75" hidden="1" customHeight="1">
      <c r="A282" s="8"/>
      <c r="B282" s="9"/>
      <c r="C282" s="9"/>
      <c r="D282" s="9"/>
      <c r="E282" s="10"/>
    </row>
    <row r="283" ht="15.75" hidden="1" customHeight="1">
      <c r="A283" s="3" t="s">
        <v>3061</v>
      </c>
      <c r="B283" s="4"/>
      <c r="C283" s="4"/>
      <c r="D283" s="4"/>
      <c r="E283" s="5"/>
    </row>
    <row r="284" ht="15.75" hidden="1" customHeight="1">
      <c r="A284" s="8"/>
      <c r="B284" s="9"/>
      <c r="C284" s="9"/>
      <c r="D284" s="9"/>
      <c r="E284" s="10"/>
    </row>
    <row r="285" ht="15.75" hidden="1" customHeight="1">
      <c r="A285" s="11">
        <v>45586.0</v>
      </c>
      <c r="B285" s="4"/>
      <c r="C285" s="12" t="s">
        <v>3062</v>
      </c>
      <c r="D285" s="13">
        <v>45592.0</v>
      </c>
      <c r="E285" s="5"/>
    </row>
    <row r="286" ht="15.75" hidden="1" customHeight="1">
      <c r="A286" s="8"/>
      <c r="B286" s="9"/>
      <c r="C286" s="14"/>
      <c r="D286" s="9"/>
      <c r="E286" s="10"/>
    </row>
    <row r="287" ht="15.75" hidden="1" customHeight="1">
      <c r="A287" s="15" t="str">
        <f>CHOOSE(WEEKDAY(A285), "Neděle", "Pondělí", "Úterý", "Středa", "Čtvrtek", "Pátek", "Sobota")</f>
        <v>Pondělí</v>
      </c>
      <c r="B287" s="5"/>
      <c r="C287" s="14"/>
      <c r="D287" s="16" t="str">
        <f>CHOOSE(WEEKDAY(D285), "Neděle", "Pondělí", "Úterý", "Středa", "Čtvrtek", "Pátek", "Sobota")</f>
        <v>Neděle</v>
      </c>
      <c r="E287" s="5"/>
    </row>
    <row r="288" ht="15.75" hidden="1" customHeight="1">
      <c r="A288" s="8"/>
      <c r="B288" s="10"/>
      <c r="C288" s="14"/>
      <c r="D288" s="9"/>
      <c r="E288" s="10"/>
    </row>
    <row r="289" ht="15.75" hidden="1" customHeight="1">
      <c r="A289" s="17" t="s">
        <v>3063</v>
      </c>
      <c r="B289" s="4"/>
      <c r="C289" s="4"/>
      <c r="D289" s="4"/>
      <c r="E289" s="5"/>
    </row>
    <row r="290" ht="15.75" hidden="1" customHeight="1">
      <c r="A290" s="18" t="s">
        <v>3064</v>
      </c>
      <c r="B290" s="19" t="s">
        <v>3065</v>
      </c>
      <c r="C290" s="20" t="s">
        <v>3066</v>
      </c>
      <c r="D290" s="19" t="s">
        <v>3067</v>
      </c>
      <c r="E290" s="21" t="s">
        <v>13</v>
      </c>
    </row>
    <row r="291" ht="15.75" hidden="1" customHeight="1">
      <c r="A291" s="22" t="s">
        <v>3068</v>
      </c>
      <c r="B291" s="23">
        <v>11708.0</v>
      </c>
      <c r="C291" s="24">
        <f>8+200+500+1000+10000</f>
        <v>11708</v>
      </c>
      <c r="D291" s="25">
        <f t="shared" ref="D291:D306" si="11">C291-B291</f>
        <v>0</v>
      </c>
      <c r="E291" s="33"/>
    </row>
    <row r="292" ht="15.75" hidden="1" customHeight="1">
      <c r="A292" s="22" t="s">
        <v>3069</v>
      </c>
      <c r="B292" s="23">
        <v>9361.0</v>
      </c>
      <c r="C292" s="24">
        <v>9361.0</v>
      </c>
      <c r="D292" s="25">
        <f t="shared" si="11"/>
        <v>0</v>
      </c>
      <c r="E292" s="33"/>
    </row>
    <row r="293" ht="15.75" hidden="1" customHeight="1">
      <c r="A293" s="22" t="s">
        <v>3070</v>
      </c>
      <c r="B293" s="23">
        <v>0.0</v>
      </c>
      <c r="C293" s="24"/>
      <c r="D293" s="25">
        <f t="shared" si="11"/>
        <v>0</v>
      </c>
      <c r="E293" s="33"/>
    </row>
    <row r="294" ht="15.75" hidden="1" customHeight="1">
      <c r="A294" s="22" t="s">
        <v>3072</v>
      </c>
      <c r="B294" s="23">
        <v>200.0</v>
      </c>
      <c r="C294" s="24"/>
      <c r="D294" s="25">
        <f t="shared" si="11"/>
        <v>-200</v>
      </c>
      <c r="E294" s="33"/>
    </row>
    <row r="295" ht="15.75" hidden="1" customHeight="1">
      <c r="A295" s="27" t="s">
        <v>3074</v>
      </c>
      <c r="B295" s="23">
        <v>0.0</v>
      </c>
      <c r="C295" s="24"/>
      <c r="D295" s="25">
        <f t="shared" si="11"/>
        <v>0</v>
      </c>
      <c r="E295" s="33"/>
    </row>
    <row r="296" ht="15.75" hidden="1" customHeight="1">
      <c r="A296" s="27" t="s">
        <v>3075</v>
      </c>
      <c r="B296" s="23">
        <v>0.0</v>
      </c>
      <c r="C296" s="24"/>
      <c r="D296" s="25">
        <f t="shared" si="11"/>
        <v>0</v>
      </c>
      <c r="E296" s="33"/>
    </row>
    <row r="297" ht="15.75" hidden="1" customHeight="1">
      <c r="A297" s="27" t="s">
        <v>3077</v>
      </c>
      <c r="B297" s="23">
        <v>350.0</v>
      </c>
      <c r="C297" s="24">
        <v>350.0</v>
      </c>
      <c r="D297" s="25">
        <f t="shared" si="11"/>
        <v>0</v>
      </c>
      <c r="E297" s="33"/>
    </row>
    <row r="298" ht="15.75" hidden="1" customHeight="1">
      <c r="A298" s="27" t="s">
        <v>3078</v>
      </c>
      <c r="B298" s="23">
        <v>480.0</v>
      </c>
      <c r="C298" s="24">
        <f>40+80+320+120</f>
        <v>560</v>
      </c>
      <c r="D298" s="25">
        <f t="shared" si="11"/>
        <v>80</v>
      </c>
      <c r="E298" s="33"/>
    </row>
    <row r="299" ht="15.75" hidden="1" customHeight="1">
      <c r="A299" s="28" t="s">
        <v>3079</v>
      </c>
      <c r="B299" s="23">
        <v>45242.0</v>
      </c>
      <c r="C299" s="23">
        <f t="array" ref="C299">SUMIFS(INDIRECT(A281 &amp; " Restia!C:C"), INDIRECT(A281 &amp; " Restia!A:A"), A299, INDIRECT(A281 &amp; " Restia!B:B"), "&lt;&gt;canceled")</f>
        <v>79969</v>
      </c>
      <c r="D299" s="25">
        <f t="shared" si="11"/>
        <v>34727</v>
      </c>
      <c r="E299" s="33"/>
    </row>
    <row r="300" ht="15.75" hidden="1" customHeight="1">
      <c r="A300" s="28" t="s">
        <v>3080</v>
      </c>
      <c r="B300" s="23">
        <v>30720.0</v>
      </c>
      <c r="C300" s="7">
        <f t="array" ref="C300">SUMIFS( INDIRECT(A281 &amp; " Restia!C:C"), INDIRECT(A281 &amp; " Restia!A:A"), A300, INDIRECT(A281 &amp; " Restia!B:B"), "&lt;&gt;canceled" )</f>
        <v>39363</v>
      </c>
      <c r="D300" s="25">
        <f t="shared" si="11"/>
        <v>8643</v>
      </c>
      <c r="E300" s="33"/>
    </row>
    <row r="301" ht="15.75" hidden="1" customHeight="1">
      <c r="A301" s="28" t="s">
        <v>3081</v>
      </c>
      <c r="B301" s="23">
        <v>49461.0</v>
      </c>
      <c r="C301" s="7">
        <f t="array" ref="C301">SUMIFS( INDIRECT(A281 &amp; " Restia!C:C"), INDIRECT(A281 &amp; " Restia!A:A"), "damejidlo", INDIRECT(A281 &amp; " Restia!G:G"), "online", INDIRECT(A281 &amp; " Restia!B:B"), "&lt;&gt;canceled" )</f>
        <v>20739</v>
      </c>
      <c r="D301" s="25">
        <f t="shared" si="11"/>
        <v>-28722</v>
      </c>
      <c r="E301" s="33"/>
    </row>
    <row r="302" ht="15.75" hidden="1" customHeight="1">
      <c r="A302" s="28" t="s">
        <v>3082</v>
      </c>
      <c r="B302" s="23">
        <v>11765.0</v>
      </c>
      <c r="C302" s="7">
        <f t="array" ref="C302">SUMIFS( INDIRECT(A281 &amp; " Restia!C:C"), INDIRECT(A281 &amp; " Restia!A:A"), "generic", INDIRECT(A281 &amp; " Restia!G:G"), "online", INDIRECT(A281 &amp; " Restia!B:B"), "&lt;&gt;canceled" )</f>
        <v>41503</v>
      </c>
      <c r="D302" s="25">
        <f t="shared" si="11"/>
        <v>29738</v>
      </c>
      <c r="E302" s="33"/>
    </row>
    <row r="303" ht="15.75" hidden="1" customHeight="1">
      <c r="A303" s="28" t="s">
        <v>3084</v>
      </c>
      <c r="B303" s="23">
        <v>2088.0</v>
      </c>
      <c r="C303" s="7">
        <f t="array" ref="C303">SUMIFS( INDIRECT(A281 &amp; " Restia!C:C"), INDIRECT(A281 &amp; " Restia!E:E"), "wolt kurýr", INDIRECT(A281 &amp; " Restia!A:A"), "&lt;&gt;wolt", INDIRECT(A281 &amp; " Restia!G:G"), "cash", INDIRECT(A281 &amp; " Restia!B:B"), "&lt;&gt;canceled" )</f>
        <v>1615</v>
      </c>
      <c r="D303" s="25">
        <f t="shared" si="11"/>
        <v>-473</v>
      </c>
      <c r="E303" s="33"/>
    </row>
    <row r="304" ht="15.75" hidden="1" customHeight="1">
      <c r="A304" s="28" t="s">
        <v>3085</v>
      </c>
      <c r="B304" s="23">
        <v>0.0</v>
      </c>
      <c r="C304" s="7">
        <f t="array" ref="C304">SUMIFS( INDIRECT(A281 &amp; " Restia!C:C"), INDIRECT(A281 &amp; " Restia!A:A"), "damejidlo", INDIRECT(A281 &amp; " Restia!G:G"), "cash", INDIRECT(A281 &amp; " Restia!B:B"), "&lt;&gt;canceled")</f>
        <v>0</v>
      </c>
      <c r="D304" s="25">
        <f t="shared" si="11"/>
        <v>0</v>
      </c>
      <c r="E304" s="33"/>
    </row>
    <row r="305" ht="15.75" hidden="1" customHeight="1">
      <c r="A305" s="29" t="s">
        <v>3086</v>
      </c>
      <c r="B305" s="23">
        <v>161374.5</v>
      </c>
      <c r="C305" s="7">
        <f t="array" ref="C305">SUM(INDIRECT(A281 &amp; " Restia!C:C")) - SUMIFS(INDIRECT(A281 &amp; " Restia!C:C"), INDIRECT(A281 &amp; " Restia!B:B"), "canceled")</f>
        <v>211435</v>
      </c>
      <c r="D305" s="25">
        <f t="shared" si="11"/>
        <v>50060.5</v>
      </c>
      <c r="E305" s="33"/>
    </row>
    <row r="306" ht="15.75" hidden="1" customHeight="1">
      <c r="A306" s="30" t="s">
        <v>3087</v>
      </c>
      <c r="B306" s="34">
        <v>0.5</v>
      </c>
      <c r="C306" s="52">
        <f>sum(C291:C303)-C305</f>
        <v>-6267</v>
      </c>
      <c r="D306" s="36">
        <f t="shared" si="11"/>
        <v>-6267.5</v>
      </c>
      <c r="E306" s="37"/>
    </row>
    <row r="307" ht="15.75" hidden="1" customHeight="1"/>
    <row r="308" ht="15.75" hidden="1" customHeight="1"/>
    <row r="309" ht="15.75" hidden="1" customHeight="1">
      <c r="A309" s="3" t="s">
        <v>3895</v>
      </c>
      <c r="B309" s="4"/>
      <c r="C309" s="4"/>
      <c r="D309" s="4"/>
      <c r="E309" s="5"/>
    </row>
    <row r="310" ht="15.75" hidden="1" customHeight="1">
      <c r="A310" s="8"/>
      <c r="B310" s="9"/>
      <c r="C310" s="9"/>
      <c r="D310" s="9"/>
      <c r="E310" s="10"/>
    </row>
    <row r="311" ht="15.75" hidden="1" customHeight="1">
      <c r="A311" s="3" t="s">
        <v>3061</v>
      </c>
      <c r="B311" s="4"/>
      <c r="C311" s="4"/>
      <c r="D311" s="4"/>
      <c r="E311" s="5"/>
    </row>
    <row r="312" ht="15.75" hidden="1" customHeight="1">
      <c r="A312" s="8"/>
      <c r="B312" s="9"/>
      <c r="C312" s="9"/>
      <c r="D312" s="9"/>
      <c r="E312" s="10"/>
    </row>
    <row r="313" ht="15.75" hidden="1" customHeight="1">
      <c r="A313" s="11">
        <v>45593.0</v>
      </c>
      <c r="B313" s="4"/>
      <c r="C313" s="12" t="s">
        <v>3062</v>
      </c>
      <c r="D313" s="13">
        <v>45596.0</v>
      </c>
      <c r="E313" s="5"/>
    </row>
    <row r="314" ht="15.75" hidden="1" customHeight="1">
      <c r="A314" s="8"/>
      <c r="B314" s="9"/>
      <c r="C314" s="14"/>
      <c r="D314" s="9"/>
      <c r="E314" s="10"/>
    </row>
    <row r="315" ht="15.75" hidden="1" customHeight="1">
      <c r="A315" s="15" t="str">
        <f>CHOOSE(WEEKDAY(A313), "Neděle", "Pondělí", "Úterý", "Středa", "Čtvrtek", "Pátek", "Sobota")</f>
        <v>Pondělí</v>
      </c>
      <c r="B315" s="5"/>
      <c r="C315" s="14"/>
      <c r="D315" s="16" t="str">
        <f>CHOOSE(WEEKDAY(D313), "Neděle", "Pondělí", "Úterý", "Středa", "Čtvrtek", "Pátek", "Sobota")</f>
        <v>Čtvrtek</v>
      </c>
      <c r="E315" s="5"/>
    </row>
    <row r="316" ht="15.75" hidden="1" customHeight="1">
      <c r="A316" s="8"/>
      <c r="B316" s="10"/>
      <c r="C316" s="14"/>
      <c r="D316" s="9"/>
      <c r="E316" s="10"/>
    </row>
    <row r="317" ht="15.75" hidden="1" customHeight="1">
      <c r="A317" s="17" t="s">
        <v>3063</v>
      </c>
      <c r="B317" s="4"/>
      <c r="C317" s="4"/>
      <c r="D317" s="4"/>
      <c r="E317" s="5"/>
    </row>
    <row r="318" ht="15.75" hidden="1" customHeight="1">
      <c r="A318" s="18" t="s">
        <v>3064</v>
      </c>
      <c r="B318" s="19" t="s">
        <v>3065</v>
      </c>
      <c r="C318" s="20" t="s">
        <v>3066</v>
      </c>
      <c r="D318" s="19" t="s">
        <v>3067</v>
      </c>
      <c r="E318" s="21" t="s">
        <v>13</v>
      </c>
    </row>
    <row r="319" ht="15.75" hidden="1" customHeight="1">
      <c r="A319" s="22" t="s">
        <v>3068</v>
      </c>
      <c r="B319" s="23">
        <v>3170.0</v>
      </c>
      <c r="C319" s="24">
        <v>3170.0</v>
      </c>
      <c r="D319" s="25">
        <f t="shared" ref="D319:D334" si="12">C319-B319</f>
        <v>0</v>
      </c>
      <c r="E319" s="33"/>
    </row>
    <row r="320" ht="15.75" hidden="1" customHeight="1">
      <c r="A320" s="22" t="s">
        <v>3069</v>
      </c>
      <c r="B320" s="23">
        <v>6014.0</v>
      </c>
      <c r="C320" s="24">
        <f>1542+537+2200+1735</f>
        <v>6014</v>
      </c>
      <c r="D320" s="25">
        <f t="shared" si="12"/>
        <v>0</v>
      </c>
      <c r="E320" s="33"/>
    </row>
    <row r="321" ht="15.75" hidden="1" customHeight="1">
      <c r="A321" s="22" t="s">
        <v>3070</v>
      </c>
      <c r="B321" s="23">
        <v>0.0</v>
      </c>
      <c r="C321" s="24"/>
      <c r="D321" s="25">
        <f t="shared" si="12"/>
        <v>0</v>
      </c>
      <c r="E321" s="33"/>
    </row>
    <row r="322" ht="15.75" hidden="1" customHeight="1">
      <c r="A322" s="22" t="s">
        <v>3072</v>
      </c>
      <c r="B322" s="23">
        <v>0.0</v>
      </c>
      <c r="C322" s="24"/>
      <c r="D322" s="25">
        <f t="shared" si="12"/>
        <v>0</v>
      </c>
      <c r="E322" s="33"/>
    </row>
    <row r="323" ht="15.75" hidden="1" customHeight="1">
      <c r="A323" s="27" t="s">
        <v>3074</v>
      </c>
      <c r="B323" s="23">
        <v>80.0</v>
      </c>
      <c r="C323" s="24"/>
      <c r="D323" s="25">
        <f t="shared" si="12"/>
        <v>-80</v>
      </c>
      <c r="E323" s="33"/>
    </row>
    <row r="324" ht="15.75" hidden="1" customHeight="1">
      <c r="A324" s="27" t="s">
        <v>3075</v>
      </c>
      <c r="B324" s="23">
        <v>0.0</v>
      </c>
      <c r="C324" s="24"/>
      <c r="D324" s="25">
        <f t="shared" si="12"/>
        <v>0</v>
      </c>
      <c r="E324" s="33"/>
    </row>
    <row r="325" ht="15.75" hidden="1" customHeight="1">
      <c r="A325" s="27" t="s">
        <v>3077</v>
      </c>
      <c r="B325" s="23">
        <v>0.0</v>
      </c>
      <c r="C325" s="24"/>
      <c r="D325" s="25">
        <f t="shared" si="12"/>
        <v>0</v>
      </c>
      <c r="E325" s="33"/>
    </row>
    <row r="326" ht="15.75" hidden="1" customHeight="1">
      <c r="A326" s="27" t="s">
        <v>3078</v>
      </c>
      <c r="B326" s="23">
        <v>360.0</v>
      </c>
      <c r="C326" s="24">
        <f>40+40+80+80</f>
        <v>240</v>
      </c>
      <c r="D326" s="25">
        <f t="shared" si="12"/>
        <v>-120</v>
      </c>
      <c r="E326" s="33"/>
    </row>
    <row r="327" ht="15.75" hidden="1" customHeight="1">
      <c r="A327" s="28" t="s">
        <v>3079</v>
      </c>
      <c r="B327" s="23">
        <v>27932.0</v>
      </c>
      <c r="C327" s="23">
        <f t="array" ref="C327">SUMIFS(INDIRECT(A309 &amp; " Restia!C:C"), INDIRECT(A309 &amp; " Restia!A:A"), A327, INDIRECT(A309 &amp; " Restia!B:B"), "&lt;&gt;canceled")</f>
        <v>79969</v>
      </c>
      <c r="D327" s="25">
        <f t="shared" si="12"/>
        <v>52037</v>
      </c>
      <c r="E327" s="33"/>
    </row>
    <row r="328" ht="15.75" hidden="1" customHeight="1">
      <c r="A328" s="28" t="s">
        <v>3080</v>
      </c>
      <c r="B328" s="23">
        <v>6695.0</v>
      </c>
      <c r="C328" s="7">
        <f t="array" ref="C328">SUMIFS( INDIRECT(A309 &amp; " Restia!C:C"), INDIRECT(A309 &amp; " Restia!A:A"), A328, INDIRECT(A309 &amp; " Restia!B:B"), "&lt;&gt;canceled" )</f>
        <v>39363</v>
      </c>
      <c r="D328" s="25">
        <f t="shared" si="12"/>
        <v>32668</v>
      </c>
      <c r="E328" s="33"/>
    </row>
    <row r="329" ht="15.75" hidden="1" customHeight="1">
      <c r="A329" s="28" t="s">
        <v>3081</v>
      </c>
      <c r="B329" s="23">
        <v>22944.0</v>
      </c>
      <c r="C329" s="7">
        <f t="array" ref="C329">SUMIFS( INDIRECT(A309 &amp; " Restia!C:C"), INDIRECT(A309 &amp; " Restia!A:A"), "damejidlo", INDIRECT(A309 &amp; " Restia!G:G"), "online", INDIRECT(A309 &amp; " Restia!B:B"), "&lt;&gt;canceled" )</f>
        <v>20739</v>
      </c>
      <c r="D329" s="25">
        <f t="shared" si="12"/>
        <v>-2205</v>
      </c>
      <c r="E329" s="33"/>
    </row>
    <row r="330" ht="15.75" hidden="1" customHeight="1">
      <c r="A330" s="28" t="s">
        <v>3082</v>
      </c>
      <c r="B330" s="23">
        <v>5138.0</v>
      </c>
      <c r="C330" s="7">
        <f t="array" ref="C330">SUMIFS( INDIRECT(A309 &amp; " Restia!C:C"), INDIRECT(A309 &amp; " Restia!A:A"), "generic", INDIRECT(A309 &amp; " Restia!G:G"), "online", INDIRECT(A309 &amp; " Restia!B:B"), "&lt;&gt;canceled" )</f>
        <v>41503</v>
      </c>
      <c r="D330" s="25">
        <f t="shared" si="12"/>
        <v>36365</v>
      </c>
      <c r="E330" s="33"/>
    </row>
    <row r="331" ht="15.75" hidden="1" customHeight="1">
      <c r="A331" s="28" t="s">
        <v>3084</v>
      </c>
      <c r="B331" s="23">
        <v>0.0</v>
      </c>
      <c r="C331" s="7">
        <f t="array" ref="C331">SUMIFS( INDIRECT(A309 &amp; " Restia!C:C"), INDIRECT(A309 &amp; " Restia!E:E"), "wolt kurýr", INDIRECT(A309 &amp; " Restia!A:A"), "&lt;&gt;wolt", INDIRECT(A309 &amp; " Restia!G:G"), "cash", INDIRECT(A309 &amp; " Restia!B:B"), "&lt;&gt;canceled" )</f>
        <v>1615</v>
      </c>
      <c r="D331" s="25">
        <f t="shared" si="12"/>
        <v>1615</v>
      </c>
      <c r="E331" s="33"/>
    </row>
    <row r="332" ht="15.75" hidden="1" customHeight="1">
      <c r="A332" s="28" t="s">
        <v>3085</v>
      </c>
      <c r="B332" s="23">
        <v>0.0</v>
      </c>
      <c r="C332" s="7">
        <f t="array" ref="C332">SUMIFS( INDIRECT(A309 &amp; " Restia!C:C"), INDIRECT(A309 &amp; " Restia!A:A"), "damejidlo", INDIRECT(A309 &amp; " Restia!G:G"), "cash", INDIRECT(A309 &amp; " Restia!B:B"), "&lt;&gt;canceled")</f>
        <v>0</v>
      </c>
      <c r="D332" s="25">
        <f t="shared" si="12"/>
        <v>0</v>
      </c>
      <c r="E332" s="33"/>
    </row>
    <row r="333" ht="15.75" hidden="1" customHeight="1">
      <c r="A333" s="29" t="s">
        <v>3086</v>
      </c>
      <c r="B333" s="23">
        <v>72333.0</v>
      </c>
      <c r="C333" s="7">
        <f t="array" ref="C333">SUM(INDIRECT(A309 &amp; " Restia!C:C")) - SUMIFS(INDIRECT(A309 &amp; " Restia!C:C"), INDIRECT(A309 &amp; " Restia!B:B"), "canceled")</f>
        <v>211435</v>
      </c>
      <c r="D333" s="25">
        <f t="shared" si="12"/>
        <v>139102</v>
      </c>
      <c r="E333" s="33"/>
    </row>
    <row r="334" ht="15.75" hidden="1" customHeight="1">
      <c r="A334" s="30" t="s">
        <v>3087</v>
      </c>
      <c r="B334" s="34">
        <v>0.0</v>
      </c>
      <c r="C334" s="52">
        <f>sum(C319:C331)-C333</f>
        <v>-18822</v>
      </c>
      <c r="D334" s="36">
        <f t="shared" si="12"/>
        <v>-18822</v>
      </c>
      <c r="E334" s="37"/>
    </row>
    <row r="335" ht="15.75" hidden="1" customHeight="1"/>
    <row r="336" ht="15.75" hidden="1" customHeight="1"/>
    <row r="337" ht="15.75" hidden="1" customHeight="1">
      <c r="A337" s="3" t="s">
        <v>3895</v>
      </c>
      <c r="B337" s="4"/>
      <c r="C337" s="4"/>
      <c r="D337" s="4"/>
      <c r="E337" s="5"/>
    </row>
    <row r="338" ht="15.75" hidden="1" customHeight="1">
      <c r="A338" s="8"/>
      <c r="B338" s="9"/>
      <c r="C338" s="9"/>
      <c r="D338" s="9"/>
      <c r="E338" s="10"/>
    </row>
    <row r="339" ht="15.75" hidden="1" customHeight="1">
      <c r="A339" s="3" t="s">
        <v>3061</v>
      </c>
      <c r="B339" s="4"/>
      <c r="C339" s="4"/>
      <c r="D339" s="4"/>
      <c r="E339" s="5"/>
    </row>
    <row r="340" ht="15.75" hidden="1" customHeight="1">
      <c r="A340" s="8"/>
      <c r="B340" s="9"/>
      <c r="C340" s="9"/>
      <c r="D340" s="9"/>
      <c r="E340" s="10"/>
    </row>
    <row r="341" ht="15.75" hidden="1" customHeight="1">
      <c r="A341" s="11">
        <v>45597.0</v>
      </c>
      <c r="B341" s="4"/>
      <c r="C341" s="12" t="s">
        <v>3062</v>
      </c>
      <c r="D341" s="13">
        <v>45599.0</v>
      </c>
      <c r="E341" s="5"/>
    </row>
    <row r="342" ht="15.75" hidden="1" customHeight="1">
      <c r="A342" s="8"/>
      <c r="B342" s="9"/>
      <c r="C342" s="14"/>
      <c r="D342" s="9"/>
      <c r="E342" s="10"/>
    </row>
    <row r="343" ht="15.75" hidden="1" customHeight="1">
      <c r="A343" s="44" t="s">
        <v>3905</v>
      </c>
      <c r="B343" s="5"/>
      <c r="C343" s="14"/>
      <c r="D343" s="45" t="s">
        <v>3899</v>
      </c>
      <c r="E343" s="5"/>
    </row>
    <row r="344" ht="15.75" hidden="1" customHeight="1">
      <c r="A344" s="8"/>
      <c r="B344" s="10"/>
      <c r="C344" s="14"/>
      <c r="D344" s="9"/>
      <c r="E344" s="10"/>
    </row>
    <row r="345" ht="15.75" hidden="1" customHeight="1">
      <c r="A345" s="17" t="s">
        <v>3063</v>
      </c>
      <c r="B345" s="4"/>
      <c r="C345" s="4"/>
      <c r="D345" s="4"/>
      <c r="E345" s="5"/>
    </row>
    <row r="346" ht="15.75" hidden="1" customHeight="1">
      <c r="A346" s="18" t="s">
        <v>3064</v>
      </c>
      <c r="B346" s="19" t="s">
        <v>3065</v>
      </c>
      <c r="C346" s="20" t="s">
        <v>3066</v>
      </c>
      <c r="D346" s="19" t="s">
        <v>3067</v>
      </c>
      <c r="E346" s="21" t="s">
        <v>13</v>
      </c>
    </row>
    <row r="347" ht="15.75" hidden="1" customHeight="1">
      <c r="A347" s="22" t="s">
        <v>3068</v>
      </c>
      <c r="B347" s="23">
        <v>9552.0</v>
      </c>
      <c r="C347" s="24">
        <v>9552.0</v>
      </c>
      <c r="D347" s="25">
        <v>0.0</v>
      </c>
      <c r="E347" s="33"/>
    </row>
    <row r="348" ht="15.75" hidden="1" customHeight="1">
      <c r="A348" s="22" t="s">
        <v>3069</v>
      </c>
      <c r="B348" s="23">
        <v>2356.0</v>
      </c>
      <c r="C348" s="24">
        <v>2356.0</v>
      </c>
      <c r="D348" s="25">
        <v>0.0</v>
      </c>
      <c r="E348" s="33"/>
    </row>
    <row r="349" ht="15.75" hidden="1" customHeight="1">
      <c r="A349" s="22" t="s">
        <v>3070</v>
      </c>
      <c r="B349" s="23">
        <v>0.0</v>
      </c>
      <c r="C349" s="24"/>
      <c r="D349" s="25">
        <v>0.0</v>
      </c>
      <c r="E349" s="33"/>
    </row>
    <row r="350" ht="15.75" hidden="1" customHeight="1">
      <c r="A350" s="22" t="s">
        <v>3072</v>
      </c>
      <c r="B350" s="23">
        <v>0.0</v>
      </c>
      <c r="C350" s="24"/>
      <c r="D350" s="25">
        <v>0.0</v>
      </c>
      <c r="E350" s="33"/>
    </row>
    <row r="351" ht="15.75" hidden="1" customHeight="1">
      <c r="A351" s="27" t="s">
        <v>3074</v>
      </c>
      <c r="B351" s="23">
        <v>0.0</v>
      </c>
      <c r="C351" s="24"/>
      <c r="D351" s="25">
        <v>0.0</v>
      </c>
      <c r="E351" s="33"/>
    </row>
    <row r="352" ht="15.75" hidden="1" customHeight="1">
      <c r="A352" s="27" t="s">
        <v>3075</v>
      </c>
      <c r="B352" s="23">
        <v>0.0</v>
      </c>
      <c r="C352" s="24"/>
      <c r="D352" s="25">
        <v>0.0</v>
      </c>
      <c r="E352" s="33"/>
    </row>
    <row r="353" ht="15.75" hidden="1" customHeight="1">
      <c r="A353" s="27" t="s">
        <v>3077</v>
      </c>
      <c r="B353" s="23">
        <v>0.0</v>
      </c>
      <c r="C353" s="24"/>
      <c r="D353" s="25">
        <v>0.0</v>
      </c>
      <c r="E353" s="33"/>
    </row>
    <row r="354" ht="15.75" hidden="1" customHeight="1">
      <c r="A354" s="27" t="s">
        <v>3078</v>
      </c>
      <c r="B354" s="23">
        <v>960.0</v>
      </c>
      <c r="C354" s="24">
        <v>960.0</v>
      </c>
      <c r="D354" s="25">
        <v>0.0</v>
      </c>
      <c r="E354" s="33"/>
    </row>
    <row r="355" ht="15.75" hidden="1" customHeight="1">
      <c r="A355" s="28" t="s">
        <v>3079</v>
      </c>
      <c r="B355" s="23">
        <v>20931.0</v>
      </c>
      <c r="C355" s="23">
        <v>20931.0</v>
      </c>
      <c r="D355" s="25">
        <v>0.0</v>
      </c>
      <c r="E355" s="33"/>
    </row>
    <row r="356" ht="15.75" hidden="1" customHeight="1">
      <c r="A356" s="28" t="s">
        <v>3080</v>
      </c>
      <c r="B356" s="23">
        <v>19687.0</v>
      </c>
      <c r="C356" s="7">
        <v>19687.0</v>
      </c>
      <c r="D356" s="25">
        <v>0.0</v>
      </c>
      <c r="E356" s="33"/>
    </row>
    <row r="357" ht="15.75" hidden="1" customHeight="1">
      <c r="A357" s="28" t="s">
        <v>3081</v>
      </c>
      <c r="B357" s="23">
        <v>19149.0</v>
      </c>
      <c r="C357" s="7">
        <v>19149.0</v>
      </c>
      <c r="D357" s="25">
        <v>0.0</v>
      </c>
      <c r="E357" s="33"/>
    </row>
    <row r="358" ht="15.75" hidden="1" customHeight="1">
      <c r="A358" s="28" t="s">
        <v>3082</v>
      </c>
      <c r="B358" s="23">
        <v>12006.0</v>
      </c>
      <c r="C358" s="7">
        <v>12006.0</v>
      </c>
      <c r="D358" s="25">
        <v>0.0</v>
      </c>
      <c r="E358" s="33"/>
    </row>
    <row r="359" ht="15.75" hidden="1" customHeight="1">
      <c r="A359" s="28" t="s">
        <v>3084</v>
      </c>
      <c r="B359" s="23">
        <v>0.0</v>
      </c>
      <c r="C359" s="7">
        <v>0.0</v>
      </c>
      <c r="D359" s="25">
        <v>0.0</v>
      </c>
      <c r="E359" s="33"/>
    </row>
    <row r="360" ht="15.75" hidden="1" customHeight="1">
      <c r="A360" s="28" t="s">
        <v>3085</v>
      </c>
      <c r="B360" s="23">
        <v>0.0</v>
      </c>
      <c r="C360" s="7">
        <v>0.0</v>
      </c>
      <c r="D360" s="25">
        <v>0.0</v>
      </c>
      <c r="E360" s="33"/>
    </row>
    <row r="361" ht="15.75" hidden="1" customHeight="1">
      <c r="A361" s="29" t="s">
        <v>3086</v>
      </c>
      <c r="B361" s="23">
        <v>84641.0</v>
      </c>
      <c r="C361" s="7">
        <v>84641.0</v>
      </c>
      <c r="D361" s="25">
        <v>0.0</v>
      </c>
      <c r="E361" s="33"/>
    </row>
    <row r="362" ht="15.75" hidden="1" customHeight="1">
      <c r="A362" s="30" t="s">
        <v>3087</v>
      </c>
      <c r="B362" s="34">
        <v>0.0</v>
      </c>
      <c r="C362" s="52">
        <v>0.0</v>
      </c>
      <c r="D362" s="49">
        <v>0.0</v>
      </c>
      <c r="E362" s="37"/>
    </row>
    <row r="363" ht="15.75" hidden="1" customHeight="1"/>
    <row r="364" ht="15.75" hidden="1" customHeight="1"/>
    <row r="365" ht="15.75" hidden="1" customHeight="1">
      <c r="A365" s="3" t="s">
        <v>3895</v>
      </c>
      <c r="B365" s="4"/>
      <c r="C365" s="4"/>
      <c r="D365" s="4"/>
      <c r="E365" s="5"/>
    </row>
    <row r="366" ht="15.75" hidden="1" customHeight="1">
      <c r="A366" s="8"/>
      <c r="B366" s="9"/>
      <c r="C366" s="9"/>
      <c r="D366" s="9"/>
      <c r="E366" s="10"/>
    </row>
    <row r="367" ht="15.75" hidden="1" customHeight="1">
      <c r="A367" s="3" t="s">
        <v>3061</v>
      </c>
      <c r="B367" s="4"/>
      <c r="C367" s="4"/>
      <c r="D367" s="4"/>
      <c r="E367" s="5"/>
    </row>
    <row r="368" ht="15.75" hidden="1" customHeight="1">
      <c r="A368" s="8"/>
      <c r="B368" s="9"/>
      <c r="C368" s="9"/>
      <c r="D368" s="9"/>
      <c r="E368" s="10"/>
    </row>
    <row r="369" ht="15.75" hidden="1" customHeight="1">
      <c r="A369" s="11">
        <v>45600.0</v>
      </c>
      <c r="B369" s="4"/>
      <c r="C369" s="12" t="s">
        <v>3062</v>
      </c>
      <c r="D369" s="13">
        <v>45606.0</v>
      </c>
      <c r="E369" s="5"/>
    </row>
    <row r="370" ht="15.75" hidden="1" customHeight="1">
      <c r="A370" s="8"/>
      <c r="B370" s="9"/>
      <c r="C370" s="14"/>
      <c r="D370" s="9"/>
      <c r="E370" s="10"/>
    </row>
    <row r="371" ht="15.75" hidden="1" customHeight="1">
      <c r="A371" s="44" t="s">
        <v>3898</v>
      </c>
      <c r="B371" s="5"/>
      <c r="C371" s="14"/>
      <c r="D371" s="45" t="s">
        <v>3899</v>
      </c>
      <c r="E371" s="5"/>
    </row>
    <row r="372" ht="15.75" hidden="1" customHeight="1">
      <c r="A372" s="8"/>
      <c r="B372" s="10"/>
      <c r="C372" s="14"/>
      <c r="D372" s="9"/>
      <c r="E372" s="10"/>
    </row>
    <row r="373" ht="15.75" hidden="1" customHeight="1">
      <c r="A373" s="17" t="s">
        <v>3063</v>
      </c>
      <c r="B373" s="4"/>
      <c r="C373" s="4"/>
      <c r="D373" s="4"/>
      <c r="E373" s="5"/>
    </row>
    <row r="374" ht="15.75" hidden="1" customHeight="1">
      <c r="A374" s="18" t="s">
        <v>3064</v>
      </c>
      <c r="B374" s="19" t="s">
        <v>3065</v>
      </c>
      <c r="C374" s="20" t="s">
        <v>3066</v>
      </c>
      <c r="D374" s="19" t="s">
        <v>3067</v>
      </c>
      <c r="E374" s="21" t="s">
        <v>13</v>
      </c>
    </row>
    <row r="375" ht="15.75" hidden="1" customHeight="1">
      <c r="A375" s="22" t="s">
        <v>3068</v>
      </c>
      <c r="B375" s="23">
        <v>11587.0</v>
      </c>
      <c r="C375" s="24">
        <v>11587.0</v>
      </c>
      <c r="D375" s="25">
        <v>0.0</v>
      </c>
      <c r="E375" s="33"/>
    </row>
    <row r="376" ht="15.75" hidden="1" customHeight="1">
      <c r="A376" s="22" t="s">
        <v>3069</v>
      </c>
      <c r="B376" s="23">
        <v>9810.0</v>
      </c>
      <c r="C376" s="24">
        <v>9810.0</v>
      </c>
      <c r="D376" s="25">
        <v>0.0</v>
      </c>
      <c r="E376" s="33"/>
    </row>
    <row r="377" ht="15.75" hidden="1" customHeight="1">
      <c r="A377" s="22" t="s">
        <v>3070</v>
      </c>
      <c r="B377" s="23">
        <v>0.0</v>
      </c>
      <c r="C377" s="24"/>
      <c r="D377" s="25">
        <v>0.0</v>
      </c>
      <c r="E377" s="33"/>
    </row>
    <row r="378" ht="15.75" hidden="1" customHeight="1">
      <c r="A378" s="22" t="s">
        <v>3072</v>
      </c>
      <c r="B378" s="23">
        <v>0.0</v>
      </c>
      <c r="C378" s="24"/>
      <c r="D378" s="25">
        <v>0.0</v>
      </c>
      <c r="E378" s="33"/>
    </row>
    <row r="379" ht="15.75" hidden="1" customHeight="1">
      <c r="A379" s="27" t="s">
        <v>3074</v>
      </c>
      <c r="B379" s="23">
        <v>0.0</v>
      </c>
      <c r="C379" s="24"/>
      <c r="D379" s="25">
        <v>0.0</v>
      </c>
      <c r="E379" s="33"/>
    </row>
    <row r="380" ht="15.75" hidden="1" customHeight="1">
      <c r="A380" s="27" t="s">
        <v>3075</v>
      </c>
      <c r="B380" s="23">
        <v>0.0</v>
      </c>
      <c r="C380" s="24"/>
      <c r="D380" s="25">
        <v>0.0</v>
      </c>
      <c r="E380" s="33"/>
    </row>
    <row r="381" ht="15.75" hidden="1" customHeight="1">
      <c r="A381" s="27" t="s">
        <v>3077</v>
      </c>
      <c r="B381" s="23">
        <v>0.0</v>
      </c>
      <c r="C381" s="24"/>
      <c r="D381" s="25">
        <v>0.0</v>
      </c>
      <c r="E381" s="33"/>
    </row>
    <row r="382" ht="15.75" hidden="1" customHeight="1">
      <c r="A382" s="27" t="s">
        <v>3078</v>
      </c>
      <c r="B382" s="23">
        <v>1480.0</v>
      </c>
      <c r="C382" s="24">
        <v>1480.0</v>
      </c>
      <c r="D382" s="25">
        <v>0.0</v>
      </c>
      <c r="E382" s="33"/>
    </row>
    <row r="383" ht="15.75" hidden="1" customHeight="1">
      <c r="A383" s="28" t="s">
        <v>3079</v>
      </c>
      <c r="B383" s="23">
        <v>44112.0</v>
      </c>
      <c r="C383" s="23">
        <v>44112.0</v>
      </c>
      <c r="D383" s="25">
        <v>0.0</v>
      </c>
      <c r="E383" s="33"/>
    </row>
    <row r="384" ht="15.75" hidden="1" customHeight="1">
      <c r="A384" s="28" t="s">
        <v>3080</v>
      </c>
      <c r="B384" s="23">
        <v>29025.0</v>
      </c>
      <c r="C384" s="7">
        <v>29025.0</v>
      </c>
      <c r="D384" s="25">
        <v>0.0</v>
      </c>
      <c r="E384" s="33"/>
    </row>
    <row r="385" ht="15.75" hidden="1" customHeight="1">
      <c r="A385" s="28" t="s">
        <v>3081</v>
      </c>
      <c r="B385" s="23">
        <v>51329.0</v>
      </c>
      <c r="C385" s="7">
        <v>51329.0</v>
      </c>
      <c r="D385" s="25">
        <v>0.0</v>
      </c>
      <c r="E385" s="33"/>
    </row>
    <row r="386" ht="15.75" hidden="1" customHeight="1">
      <c r="A386" s="28" t="s">
        <v>3082</v>
      </c>
      <c r="B386" s="23">
        <v>17519.0</v>
      </c>
      <c r="C386" s="7">
        <v>17519.0</v>
      </c>
      <c r="D386" s="25">
        <v>0.0</v>
      </c>
      <c r="E386" s="33"/>
    </row>
    <row r="387" ht="15.75" hidden="1" customHeight="1">
      <c r="A387" s="28" t="s">
        <v>3084</v>
      </c>
      <c r="B387" s="23">
        <v>0.0</v>
      </c>
      <c r="C387" s="7">
        <v>0.0</v>
      </c>
      <c r="D387" s="25">
        <v>0.0</v>
      </c>
      <c r="E387" s="33"/>
    </row>
    <row r="388" ht="15.75" hidden="1" customHeight="1">
      <c r="A388" s="28" t="s">
        <v>3085</v>
      </c>
      <c r="B388" s="23">
        <v>0.0</v>
      </c>
      <c r="C388" s="7">
        <v>0.0</v>
      </c>
      <c r="D388" s="25">
        <v>0.0</v>
      </c>
      <c r="E388" s="33"/>
    </row>
    <row r="389" ht="15.75" hidden="1" customHeight="1">
      <c r="A389" s="29" t="s">
        <v>3086</v>
      </c>
      <c r="B389" s="23">
        <v>164861.5</v>
      </c>
      <c r="C389" s="7">
        <v>164861.5</v>
      </c>
      <c r="D389" s="25">
        <v>0.0</v>
      </c>
      <c r="E389" s="33"/>
    </row>
    <row r="390" ht="15.75" hidden="1" customHeight="1">
      <c r="A390" s="30" t="s">
        <v>3087</v>
      </c>
      <c r="B390" s="34">
        <v>0.5</v>
      </c>
      <c r="C390" s="52">
        <v>0.5</v>
      </c>
      <c r="D390" s="49">
        <v>0.0</v>
      </c>
      <c r="E390" s="37"/>
    </row>
    <row r="391" ht="15.75" hidden="1" customHeight="1"/>
    <row r="392" ht="15.75" hidden="1" customHeight="1"/>
    <row r="393" ht="15.75" hidden="1" customHeight="1">
      <c r="A393" s="3" t="s">
        <v>3895</v>
      </c>
      <c r="B393" s="4"/>
      <c r="C393" s="4"/>
      <c r="D393" s="4"/>
      <c r="E393" s="5"/>
    </row>
    <row r="394" ht="15.75" hidden="1" customHeight="1">
      <c r="A394" s="8"/>
      <c r="B394" s="9"/>
      <c r="C394" s="9"/>
      <c r="D394" s="9"/>
      <c r="E394" s="10"/>
    </row>
    <row r="395" ht="15.75" hidden="1" customHeight="1">
      <c r="A395" s="3" t="s">
        <v>3061</v>
      </c>
      <c r="B395" s="4"/>
      <c r="C395" s="4"/>
      <c r="D395" s="4"/>
      <c r="E395" s="5"/>
    </row>
    <row r="396" ht="15.75" hidden="1" customHeight="1">
      <c r="A396" s="8"/>
      <c r="B396" s="9"/>
      <c r="C396" s="9"/>
      <c r="D396" s="9"/>
      <c r="E396" s="10"/>
    </row>
    <row r="397" ht="15.75" hidden="1" customHeight="1">
      <c r="A397" s="11">
        <v>45607.0</v>
      </c>
      <c r="B397" s="4"/>
      <c r="C397" s="12" t="s">
        <v>3062</v>
      </c>
      <c r="D397" s="13">
        <v>45613.0</v>
      </c>
      <c r="E397" s="5"/>
    </row>
    <row r="398" ht="15.75" hidden="1" customHeight="1">
      <c r="A398" s="8"/>
      <c r="B398" s="9"/>
      <c r="C398" s="14"/>
      <c r="D398" s="9"/>
      <c r="E398" s="10"/>
    </row>
    <row r="399" ht="15.75" hidden="1" customHeight="1">
      <c r="A399" s="44" t="s">
        <v>3898</v>
      </c>
      <c r="B399" s="5"/>
      <c r="C399" s="14"/>
      <c r="D399" s="45" t="s">
        <v>3899</v>
      </c>
      <c r="E399" s="5"/>
    </row>
    <row r="400" ht="15.75" hidden="1" customHeight="1">
      <c r="A400" s="8"/>
      <c r="B400" s="10"/>
      <c r="C400" s="14"/>
      <c r="D400" s="9"/>
      <c r="E400" s="10"/>
    </row>
    <row r="401" ht="15.75" hidden="1" customHeight="1">
      <c r="A401" s="17" t="s">
        <v>3063</v>
      </c>
      <c r="B401" s="4"/>
      <c r="C401" s="4"/>
      <c r="D401" s="4"/>
      <c r="E401" s="5"/>
    </row>
    <row r="402" ht="15.75" hidden="1" customHeight="1">
      <c r="A402" s="18" t="s">
        <v>3064</v>
      </c>
      <c r="B402" s="19" t="s">
        <v>3065</v>
      </c>
      <c r="C402" s="20" t="s">
        <v>3066</v>
      </c>
      <c r="D402" s="19" t="s">
        <v>3067</v>
      </c>
      <c r="E402" s="21" t="s">
        <v>13</v>
      </c>
    </row>
    <row r="403" ht="15.75" hidden="1" customHeight="1">
      <c r="A403" s="22" t="s">
        <v>3068</v>
      </c>
      <c r="B403" s="23">
        <v>9826.0</v>
      </c>
      <c r="C403" s="24">
        <v>9826.0</v>
      </c>
      <c r="D403" s="25">
        <v>0.0</v>
      </c>
      <c r="E403" s="33"/>
    </row>
    <row r="404" ht="15.75" hidden="1" customHeight="1">
      <c r="A404" s="22" t="s">
        <v>3069</v>
      </c>
      <c r="B404" s="23">
        <v>8226.0</v>
      </c>
      <c r="C404" s="24">
        <v>6126.0</v>
      </c>
      <c r="D404" s="25">
        <v>-2100.0</v>
      </c>
      <c r="E404" s="33" t="s">
        <v>7389</v>
      </c>
    </row>
    <row r="405" ht="15.75" hidden="1" customHeight="1">
      <c r="A405" s="22" t="s">
        <v>3070</v>
      </c>
      <c r="B405" s="23">
        <v>0.0</v>
      </c>
      <c r="C405" s="24"/>
      <c r="D405" s="25">
        <v>0.0</v>
      </c>
      <c r="E405" s="33"/>
    </row>
    <row r="406" ht="15.75" hidden="1" customHeight="1">
      <c r="A406" s="22" t="s">
        <v>3072</v>
      </c>
      <c r="B406" s="23">
        <v>0.0</v>
      </c>
      <c r="C406" s="24"/>
      <c r="D406" s="25">
        <v>0.0</v>
      </c>
      <c r="E406" s="33"/>
    </row>
    <row r="407" ht="15.75" hidden="1" customHeight="1">
      <c r="A407" s="27" t="s">
        <v>3074</v>
      </c>
      <c r="B407" s="23">
        <v>0.0</v>
      </c>
      <c r="C407" s="24"/>
      <c r="D407" s="25">
        <v>0.0</v>
      </c>
      <c r="E407" s="33"/>
    </row>
    <row r="408" ht="15.75" hidden="1" customHeight="1">
      <c r="A408" s="27" t="s">
        <v>3075</v>
      </c>
      <c r="B408" s="23">
        <v>0.0</v>
      </c>
      <c r="C408" s="24"/>
      <c r="D408" s="25">
        <v>0.0</v>
      </c>
      <c r="E408" s="33"/>
    </row>
    <row r="409" ht="15.75" hidden="1" customHeight="1">
      <c r="A409" s="27" t="s">
        <v>3077</v>
      </c>
      <c r="B409" s="23">
        <v>0.0</v>
      </c>
      <c r="C409" s="24"/>
      <c r="D409" s="25">
        <v>0.0</v>
      </c>
      <c r="E409" s="33"/>
    </row>
    <row r="410" ht="15.75" hidden="1" customHeight="1">
      <c r="A410" s="27" t="s">
        <v>3078</v>
      </c>
      <c r="B410" s="23">
        <v>1520.0</v>
      </c>
      <c r="C410" s="24">
        <v>1400.0</v>
      </c>
      <c r="D410" s="25">
        <v>-120.0</v>
      </c>
      <c r="E410" s="33"/>
    </row>
    <row r="411" ht="15.75" hidden="1" customHeight="1">
      <c r="A411" s="28" t="s">
        <v>3079</v>
      </c>
      <c r="B411" s="23">
        <v>49183.0</v>
      </c>
      <c r="C411" s="23">
        <v>49183.0</v>
      </c>
      <c r="D411" s="25">
        <v>0.0</v>
      </c>
      <c r="E411" s="33"/>
    </row>
    <row r="412" ht="15.75" hidden="1" customHeight="1">
      <c r="A412" s="28" t="s">
        <v>3080</v>
      </c>
      <c r="B412" s="23">
        <v>29769.0</v>
      </c>
      <c r="C412" s="7">
        <v>29769.0</v>
      </c>
      <c r="D412" s="25">
        <v>0.0</v>
      </c>
      <c r="E412" s="33"/>
    </row>
    <row r="413" ht="15.75" hidden="1" customHeight="1">
      <c r="A413" s="28" t="s">
        <v>3081</v>
      </c>
      <c r="B413" s="23">
        <v>54409.0</v>
      </c>
      <c r="C413" s="7">
        <v>54409.0</v>
      </c>
      <c r="D413" s="25">
        <v>0.0</v>
      </c>
      <c r="E413" s="33"/>
    </row>
    <row r="414" ht="15.75" hidden="1" customHeight="1">
      <c r="A414" s="28" t="s">
        <v>3082</v>
      </c>
      <c r="B414" s="23">
        <v>20774.8</v>
      </c>
      <c r="C414" s="7">
        <v>20774.800000000003</v>
      </c>
      <c r="D414" s="25">
        <v>3.637978807091713E-12</v>
      </c>
      <c r="E414" s="33"/>
    </row>
    <row r="415" ht="15.75" hidden="1" customHeight="1">
      <c r="A415" s="28" t="s">
        <v>3084</v>
      </c>
      <c r="B415" s="23">
        <v>306.0</v>
      </c>
      <c r="C415" s="7">
        <v>306.0</v>
      </c>
      <c r="D415" s="25">
        <v>0.0</v>
      </c>
      <c r="E415" s="33"/>
    </row>
    <row r="416" ht="15.75" hidden="1" customHeight="1">
      <c r="A416" s="28" t="s">
        <v>3085</v>
      </c>
      <c r="B416" s="23">
        <v>0.0</v>
      </c>
      <c r="C416" s="7">
        <v>0.0</v>
      </c>
      <c r="D416" s="25">
        <v>0.0</v>
      </c>
      <c r="E416" s="33"/>
    </row>
    <row r="417" ht="15.75" hidden="1" customHeight="1">
      <c r="A417" s="29" t="s">
        <v>3086</v>
      </c>
      <c r="B417" s="23">
        <v>174008.10000000003</v>
      </c>
      <c r="C417" s="7">
        <v>174008.1</v>
      </c>
      <c r="D417" s="25">
        <v>-2.9103830456733704E-11</v>
      </c>
      <c r="E417" s="33"/>
    </row>
    <row r="418" ht="15.75" hidden="1" customHeight="1">
      <c r="A418" s="30" t="s">
        <v>3087</v>
      </c>
      <c r="B418" s="34">
        <v>5.700000000000728</v>
      </c>
      <c r="C418" s="52">
        <v>-2214.3000000000175</v>
      </c>
      <c r="D418" s="49">
        <v>-2220.000000000018</v>
      </c>
      <c r="E418" s="37"/>
    </row>
    <row r="419" ht="15.75" hidden="1" customHeight="1"/>
    <row r="420" ht="15.75" hidden="1" customHeight="1"/>
    <row r="421" ht="15.75" hidden="1" customHeight="1">
      <c r="A421" s="3" t="s">
        <v>3895</v>
      </c>
      <c r="B421" s="4"/>
      <c r="C421" s="4"/>
      <c r="D421" s="4"/>
      <c r="E421" s="5"/>
    </row>
    <row r="422" ht="15.75" hidden="1" customHeight="1">
      <c r="A422" s="8"/>
      <c r="B422" s="9"/>
      <c r="C422" s="9"/>
      <c r="D422" s="9"/>
      <c r="E422" s="10"/>
    </row>
    <row r="423" ht="15.75" hidden="1" customHeight="1">
      <c r="A423" s="3" t="s">
        <v>3061</v>
      </c>
      <c r="B423" s="4"/>
      <c r="C423" s="4"/>
      <c r="D423" s="4"/>
      <c r="E423" s="5"/>
    </row>
    <row r="424" ht="15.75" hidden="1" customHeight="1">
      <c r="A424" s="8"/>
      <c r="B424" s="9"/>
      <c r="C424" s="9"/>
      <c r="D424" s="9"/>
      <c r="E424" s="10"/>
    </row>
    <row r="425" ht="15.75" hidden="1" customHeight="1">
      <c r="A425" s="11">
        <v>45614.0</v>
      </c>
      <c r="B425" s="4"/>
      <c r="C425" s="12" t="s">
        <v>3062</v>
      </c>
      <c r="D425" s="13">
        <v>45620.0</v>
      </c>
      <c r="E425" s="5"/>
    </row>
    <row r="426" ht="15.75" hidden="1" customHeight="1">
      <c r="A426" s="8"/>
      <c r="B426" s="9"/>
      <c r="C426" s="14"/>
      <c r="D426" s="9"/>
      <c r="E426" s="10"/>
    </row>
    <row r="427" ht="15.75" hidden="1" customHeight="1">
      <c r="A427" s="44" t="s">
        <v>3898</v>
      </c>
      <c r="B427" s="5"/>
      <c r="C427" s="14"/>
      <c r="D427" s="45" t="s">
        <v>3899</v>
      </c>
      <c r="E427" s="5"/>
    </row>
    <row r="428" ht="15.75" hidden="1" customHeight="1">
      <c r="A428" s="8"/>
      <c r="B428" s="10"/>
      <c r="C428" s="14"/>
      <c r="D428" s="9"/>
      <c r="E428" s="10"/>
    </row>
    <row r="429" ht="15.75" hidden="1" customHeight="1">
      <c r="A429" s="17" t="s">
        <v>3063</v>
      </c>
      <c r="B429" s="4"/>
      <c r="C429" s="4"/>
      <c r="D429" s="4"/>
      <c r="E429" s="5"/>
    </row>
    <row r="430" ht="15.75" hidden="1" customHeight="1">
      <c r="A430" s="18" t="s">
        <v>3064</v>
      </c>
      <c r="B430" s="19" t="s">
        <v>3065</v>
      </c>
      <c r="C430" s="20" t="s">
        <v>3066</v>
      </c>
      <c r="D430" s="19" t="s">
        <v>3067</v>
      </c>
      <c r="E430" s="21" t="s">
        <v>13</v>
      </c>
    </row>
    <row r="431" ht="15.75" hidden="1" customHeight="1">
      <c r="A431" s="22" t="s">
        <v>3068</v>
      </c>
      <c r="B431" s="23">
        <v>6134.0</v>
      </c>
      <c r="C431" s="24">
        <v>6134.0</v>
      </c>
      <c r="D431" s="25">
        <v>0.0</v>
      </c>
      <c r="E431" s="33"/>
    </row>
    <row r="432" ht="15.75" hidden="1" customHeight="1">
      <c r="A432" s="22" t="s">
        <v>3069</v>
      </c>
      <c r="B432" s="23">
        <v>9524.0</v>
      </c>
      <c r="C432" s="24">
        <v>9524.0</v>
      </c>
      <c r="D432" s="25">
        <v>0.0</v>
      </c>
      <c r="E432" s="33"/>
    </row>
    <row r="433" ht="15.75" hidden="1" customHeight="1">
      <c r="A433" s="22" t="s">
        <v>3070</v>
      </c>
      <c r="B433" s="23">
        <v>140.0</v>
      </c>
      <c r="C433" s="24">
        <v>140.0</v>
      </c>
      <c r="D433" s="25">
        <v>0.0</v>
      </c>
      <c r="E433" s="33"/>
    </row>
    <row r="434" ht="15.75" hidden="1" customHeight="1">
      <c r="A434" s="22" t="s">
        <v>3072</v>
      </c>
      <c r="B434" s="23">
        <v>0.0</v>
      </c>
      <c r="C434" s="24"/>
      <c r="D434" s="25">
        <v>0.0</v>
      </c>
      <c r="E434" s="33"/>
    </row>
    <row r="435" ht="15.75" hidden="1" customHeight="1">
      <c r="A435" s="27" t="s">
        <v>3074</v>
      </c>
      <c r="B435" s="23">
        <v>0.0</v>
      </c>
      <c r="C435" s="24"/>
      <c r="D435" s="25">
        <v>0.0</v>
      </c>
      <c r="E435" s="33"/>
    </row>
    <row r="436" ht="15.75" hidden="1" customHeight="1">
      <c r="A436" s="27" t="s">
        <v>3075</v>
      </c>
      <c r="B436" s="23">
        <v>0.0</v>
      </c>
      <c r="C436" s="24"/>
      <c r="D436" s="25">
        <v>0.0</v>
      </c>
      <c r="E436" s="33"/>
    </row>
    <row r="437" ht="15.75" hidden="1" customHeight="1">
      <c r="A437" s="27" t="s">
        <v>3077</v>
      </c>
      <c r="B437" s="23">
        <v>0.0</v>
      </c>
      <c r="C437" s="24"/>
      <c r="D437" s="25">
        <v>0.0</v>
      </c>
      <c r="E437" s="33"/>
    </row>
    <row r="438" ht="15.75" hidden="1" customHeight="1">
      <c r="A438" s="27" t="s">
        <v>3078</v>
      </c>
      <c r="B438" s="23">
        <v>1520.0</v>
      </c>
      <c r="C438" s="24">
        <v>1541.0</v>
      </c>
      <c r="D438" s="25">
        <v>21.0</v>
      </c>
      <c r="E438" s="33" t="s">
        <v>7390</v>
      </c>
    </row>
    <row r="439" ht="15.75" hidden="1" customHeight="1">
      <c r="A439" s="28" t="s">
        <v>3079</v>
      </c>
      <c r="B439" s="23">
        <v>50646.0</v>
      </c>
      <c r="C439" s="23">
        <v>50646.0</v>
      </c>
      <c r="D439" s="25">
        <v>0.0</v>
      </c>
      <c r="E439" s="33"/>
    </row>
    <row r="440" ht="15.75" hidden="1" customHeight="1">
      <c r="A440" s="28" t="s">
        <v>3080</v>
      </c>
      <c r="B440" s="23">
        <v>23016.0</v>
      </c>
      <c r="C440" s="7">
        <v>23016.0</v>
      </c>
      <c r="D440" s="25">
        <v>0.0</v>
      </c>
      <c r="E440" s="33"/>
    </row>
    <row r="441" ht="15.75" hidden="1" customHeight="1">
      <c r="A441" s="28" t="s">
        <v>3081</v>
      </c>
      <c r="B441" s="23">
        <v>57532.0</v>
      </c>
      <c r="C441" s="7">
        <v>57532.0</v>
      </c>
      <c r="D441" s="25">
        <v>0.0</v>
      </c>
      <c r="E441" s="33"/>
    </row>
    <row r="442" ht="15.75" hidden="1" customHeight="1">
      <c r="A442" s="28" t="s">
        <v>3082</v>
      </c>
      <c r="B442" s="23">
        <v>18287.6</v>
      </c>
      <c r="C442" s="7">
        <v>18287.6</v>
      </c>
      <c r="D442" s="25">
        <v>0.0</v>
      </c>
      <c r="E442" s="33"/>
    </row>
    <row r="443" ht="15.75" hidden="1" customHeight="1">
      <c r="A443" s="28" t="s">
        <v>3084</v>
      </c>
      <c r="B443" s="23">
        <v>0.0</v>
      </c>
      <c r="C443" s="7">
        <v>0.0</v>
      </c>
      <c r="D443" s="25">
        <v>0.0</v>
      </c>
      <c r="E443" s="33"/>
    </row>
    <row r="444" ht="15.75" hidden="1" customHeight="1">
      <c r="A444" s="28" t="s">
        <v>3085</v>
      </c>
      <c r="B444" s="23">
        <v>0.0</v>
      </c>
      <c r="C444" s="7">
        <v>0.0</v>
      </c>
      <c r="D444" s="25">
        <v>0.0</v>
      </c>
      <c r="E444" s="33"/>
    </row>
    <row r="445" ht="15.75" hidden="1" customHeight="1">
      <c r="A445" s="29" t="s">
        <v>3086</v>
      </c>
      <c r="B445" s="23">
        <v>166743.09999999998</v>
      </c>
      <c r="C445" s="7">
        <v>166743.09999999998</v>
      </c>
      <c r="D445" s="25">
        <v>0.0</v>
      </c>
      <c r="E445" s="33"/>
    </row>
    <row r="446" ht="15.75" hidden="1" customHeight="1">
      <c r="A446" s="30" t="s">
        <v>3087</v>
      </c>
      <c r="B446" s="34">
        <v>56.50000000000364</v>
      </c>
      <c r="C446" s="52">
        <v>77.5000000000291</v>
      </c>
      <c r="D446" s="49">
        <v>21.000000000025466</v>
      </c>
      <c r="E446" s="37"/>
    </row>
    <row r="447" ht="15.75" hidden="1" customHeight="1"/>
    <row r="448" ht="15.75" hidden="1" customHeight="1"/>
    <row r="449" ht="15.75" hidden="1" customHeight="1">
      <c r="A449" s="3" t="s">
        <v>3895</v>
      </c>
      <c r="B449" s="4"/>
      <c r="C449" s="4"/>
      <c r="D449" s="4"/>
      <c r="E449" s="5"/>
    </row>
    <row r="450" ht="15.75" hidden="1" customHeight="1">
      <c r="A450" s="8"/>
      <c r="B450" s="9"/>
      <c r="C450" s="9"/>
      <c r="D450" s="9"/>
      <c r="E450" s="10"/>
    </row>
    <row r="451" ht="15.75" hidden="1" customHeight="1">
      <c r="A451" s="3" t="s">
        <v>3061</v>
      </c>
      <c r="B451" s="4"/>
      <c r="C451" s="4"/>
      <c r="D451" s="4"/>
      <c r="E451" s="5"/>
    </row>
    <row r="452" ht="15.75" hidden="1" customHeight="1">
      <c r="A452" s="8"/>
      <c r="B452" s="9"/>
      <c r="C452" s="9"/>
      <c r="D452" s="9"/>
      <c r="E452" s="10"/>
    </row>
    <row r="453" ht="15.75" hidden="1" customHeight="1">
      <c r="A453" s="11">
        <v>45621.0</v>
      </c>
      <c r="B453" s="4"/>
      <c r="C453" s="12" t="s">
        <v>3062</v>
      </c>
      <c r="D453" s="13">
        <v>45626.0</v>
      </c>
      <c r="E453" s="5"/>
    </row>
    <row r="454" ht="15.75" hidden="1" customHeight="1">
      <c r="A454" s="8"/>
      <c r="B454" s="9"/>
      <c r="C454" s="14"/>
      <c r="D454" s="9"/>
      <c r="E454" s="10"/>
    </row>
    <row r="455" ht="15.75" hidden="1" customHeight="1">
      <c r="A455" s="44" t="s">
        <v>3898</v>
      </c>
      <c r="B455" s="5"/>
      <c r="C455" s="14"/>
      <c r="D455" s="45" t="s">
        <v>3907</v>
      </c>
      <c r="E455" s="5"/>
    </row>
    <row r="456" ht="15.75" hidden="1" customHeight="1">
      <c r="A456" s="8"/>
      <c r="B456" s="10"/>
      <c r="C456" s="14"/>
      <c r="D456" s="9"/>
      <c r="E456" s="10"/>
    </row>
    <row r="457" ht="15.75" hidden="1" customHeight="1">
      <c r="A457" s="17" t="s">
        <v>3063</v>
      </c>
      <c r="B457" s="4"/>
      <c r="C457" s="4"/>
      <c r="D457" s="4"/>
      <c r="E457" s="5"/>
    </row>
    <row r="458" ht="15.75" hidden="1" customHeight="1">
      <c r="A458" s="18" t="s">
        <v>3064</v>
      </c>
      <c r="B458" s="19" t="s">
        <v>3065</v>
      </c>
      <c r="C458" s="20" t="s">
        <v>3066</v>
      </c>
      <c r="D458" s="19" t="s">
        <v>3067</v>
      </c>
      <c r="E458" s="21" t="s">
        <v>13</v>
      </c>
    </row>
    <row r="459" ht="15.75" hidden="1" customHeight="1">
      <c r="A459" s="22" t="s">
        <v>3068</v>
      </c>
      <c r="B459" s="23">
        <v>5218.0</v>
      </c>
      <c r="C459" s="24">
        <v>5218.0</v>
      </c>
      <c r="D459" s="25">
        <v>0.0</v>
      </c>
      <c r="E459" s="33"/>
    </row>
    <row r="460" ht="15.75" hidden="1" customHeight="1">
      <c r="A460" s="22" t="s">
        <v>3069</v>
      </c>
      <c r="B460" s="23">
        <v>7534.0</v>
      </c>
      <c r="C460" s="24">
        <v>7534.0</v>
      </c>
      <c r="D460" s="25">
        <v>0.0</v>
      </c>
      <c r="E460" s="33"/>
    </row>
    <row r="461" ht="15.75" hidden="1" customHeight="1">
      <c r="A461" s="22" t="s">
        <v>3070</v>
      </c>
      <c r="B461" s="23">
        <v>0.0</v>
      </c>
      <c r="C461" s="24"/>
      <c r="D461" s="25">
        <v>0.0</v>
      </c>
      <c r="E461" s="33"/>
    </row>
    <row r="462" ht="15.75" hidden="1" customHeight="1">
      <c r="A462" s="22" t="s">
        <v>3072</v>
      </c>
      <c r="B462" s="23">
        <v>0.0</v>
      </c>
      <c r="C462" s="24"/>
      <c r="D462" s="25">
        <v>0.0</v>
      </c>
      <c r="E462" s="33"/>
    </row>
    <row r="463" ht="15.75" hidden="1" customHeight="1">
      <c r="A463" s="27" t="s">
        <v>3074</v>
      </c>
      <c r="B463" s="23">
        <v>0.0</v>
      </c>
      <c r="C463" s="24"/>
      <c r="D463" s="25">
        <v>0.0</v>
      </c>
      <c r="E463" s="33"/>
    </row>
    <row r="464" ht="15.75" hidden="1" customHeight="1">
      <c r="A464" s="27" t="s">
        <v>3075</v>
      </c>
      <c r="B464" s="23">
        <v>0.0</v>
      </c>
      <c r="C464" s="24"/>
      <c r="D464" s="25">
        <v>0.0</v>
      </c>
      <c r="E464" s="33"/>
    </row>
    <row r="465" ht="15.75" hidden="1" customHeight="1">
      <c r="A465" s="27" t="s">
        <v>3077</v>
      </c>
      <c r="B465" s="23">
        <v>1843.0</v>
      </c>
      <c r="C465" s="24">
        <v>1843.0</v>
      </c>
      <c r="D465" s="25">
        <v>0.0</v>
      </c>
      <c r="E465" s="33"/>
    </row>
    <row r="466" ht="15.75" hidden="1" customHeight="1">
      <c r="A466" s="27" t="s">
        <v>3078</v>
      </c>
      <c r="B466" s="23">
        <v>1560.0</v>
      </c>
      <c r="C466" s="24">
        <v>2134.0</v>
      </c>
      <c r="D466" s="25">
        <v>574.0</v>
      </c>
      <c r="E466" s="26" t="s">
        <v>7391</v>
      </c>
    </row>
    <row r="467" ht="15.75" hidden="1" customHeight="1">
      <c r="A467" s="28" t="s">
        <v>3079</v>
      </c>
      <c r="B467" s="23">
        <v>53796.0</v>
      </c>
      <c r="C467" s="23">
        <v>53796.0</v>
      </c>
      <c r="D467" s="25">
        <v>0.0</v>
      </c>
      <c r="E467" s="33"/>
    </row>
    <row r="468" ht="15.75" hidden="1" customHeight="1">
      <c r="A468" s="28" t="s">
        <v>3080</v>
      </c>
      <c r="B468" s="23">
        <v>17815.0</v>
      </c>
      <c r="C468" s="7">
        <v>17815.0</v>
      </c>
      <c r="D468" s="25">
        <v>0.0</v>
      </c>
      <c r="E468" s="33"/>
    </row>
    <row r="469" ht="15.75" hidden="1" customHeight="1">
      <c r="A469" s="28" t="s">
        <v>3081</v>
      </c>
      <c r="B469" s="23">
        <v>49552.0</v>
      </c>
      <c r="C469" s="7">
        <v>49552.0</v>
      </c>
      <c r="D469" s="25">
        <v>0.0</v>
      </c>
      <c r="E469" s="33"/>
    </row>
    <row r="470" ht="15.75" hidden="1" customHeight="1">
      <c r="A470" s="28" t="s">
        <v>3082</v>
      </c>
      <c r="B470" s="23">
        <v>20890.0</v>
      </c>
      <c r="C470" s="7">
        <v>20890.0</v>
      </c>
      <c r="D470" s="25">
        <v>0.0</v>
      </c>
      <c r="E470" s="33"/>
    </row>
    <row r="471" ht="15.75" hidden="1" customHeight="1">
      <c r="A471" s="28" t="s">
        <v>3084</v>
      </c>
      <c r="B471" s="23">
        <v>0.0</v>
      </c>
      <c r="C471" s="7">
        <v>0.0</v>
      </c>
      <c r="D471" s="25">
        <v>0.0</v>
      </c>
      <c r="E471" s="33"/>
    </row>
    <row r="472" ht="15.75" hidden="1" customHeight="1">
      <c r="A472" s="28" t="s">
        <v>3085</v>
      </c>
      <c r="B472" s="23">
        <v>0.0</v>
      </c>
      <c r="C472" s="7">
        <v>0.0</v>
      </c>
      <c r="D472" s="25">
        <v>0.0</v>
      </c>
      <c r="E472" s="33"/>
    </row>
    <row r="473" ht="15.75" hidden="1" customHeight="1">
      <c r="A473" s="29" t="s">
        <v>3086</v>
      </c>
      <c r="B473" s="23">
        <v>158166.5</v>
      </c>
      <c r="C473" s="7">
        <v>158166.5</v>
      </c>
      <c r="D473" s="25">
        <v>0.0</v>
      </c>
      <c r="E473" s="33"/>
    </row>
    <row r="474" ht="15.75" hidden="1" customHeight="1">
      <c r="A474" s="30" t="s">
        <v>3087</v>
      </c>
      <c r="B474" s="34">
        <v>41.5</v>
      </c>
      <c r="C474" s="52">
        <v>615.5</v>
      </c>
      <c r="D474" s="49">
        <v>574.0</v>
      </c>
      <c r="E474" s="37"/>
    </row>
    <row r="475" ht="15.75" hidden="1" customHeight="1"/>
    <row r="476" ht="15.75" hidden="1" customHeight="1"/>
    <row r="477" ht="15.75" hidden="1" customHeight="1">
      <c r="A477" s="3" t="s">
        <v>3895</v>
      </c>
      <c r="B477" s="4"/>
      <c r="C477" s="4"/>
      <c r="D477" s="4"/>
      <c r="E477" s="5"/>
    </row>
    <row r="478" ht="15.75" hidden="1" customHeight="1">
      <c r="A478" s="8"/>
      <c r="B478" s="9"/>
      <c r="C478" s="9"/>
      <c r="D478" s="9"/>
      <c r="E478" s="10"/>
    </row>
    <row r="479" ht="15.75" hidden="1" customHeight="1">
      <c r="A479" s="3" t="s">
        <v>3061</v>
      </c>
      <c r="B479" s="4"/>
      <c r="C479" s="4"/>
      <c r="D479" s="4"/>
      <c r="E479" s="5"/>
    </row>
    <row r="480" ht="15.75" hidden="1" customHeight="1">
      <c r="A480" s="8"/>
      <c r="B480" s="9"/>
      <c r="C480" s="9"/>
      <c r="D480" s="9"/>
      <c r="E480" s="10"/>
    </row>
    <row r="481" ht="15.75" hidden="1" customHeight="1">
      <c r="A481" s="11">
        <v>45627.0</v>
      </c>
      <c r="B481" s="4"/>
      <c r="C481" s="12" t="s">
        <v>3062</v>
      </c>
      <c r="D481" s="13">
        <v>45627.0</v>
      </c>
      <c r="E481" s="5"/>
    </row>
    <row r="482" ht="15.75" hidden="1" customHeight="1">
      <c r="A482" s="8"/>
      <c r="B482" s="9"/>
      <c r="C482" s="14"/>
      <c r="D482" s="9"/>
      <c r="E482" s="10"/>
    </row>
    <row r="483" ht="15.75" hidden="1" customHeight="1">
      <c r="A483" s="44" t="s">
        <v>3899</v>
      </c>
      <c r="B483" s="5"/>
      <c r="C483" s="14"/>
      <c r="D483" s="45" t="s">
        <v>3899</v>
      </c>
      <c r="E483" s="5"/>
    </row>
    <row r="484" ht="15.75" hidden="1" customHeight="1">
      <c r="A484" s="8"/>
      <c r="B484" s="10"/>
      <c r="C484" s="14"/>
      <c r="D484" s="9"/>
      <c r="E484" s="10"/>
    </row>
    <row r="485" ht="15.75" hidden="1" customHeight="1">
      <c r="A485" s="17" t="s">
        <v>3063</v>
      </c>
      <c r="B485" s="4"/>
      <c r="C485" s="4"/>
      <c r="D485" s="4"/>
      <c r="E485" s="5"/>
    </row>
    <row r="486" ht="15.75" hidden="1" customHeight="1">
      <c r="A486" s="18" t="s">
        <v>3064</v>
      </c>
      <c r="B486" s="19" t="s">
        <v>3065</v>
      </c>
      <c r="C486" s="20" t="s">
        <v>3066</v>
      </c>
      <c r="D486" s="19" t="s">
        <v>3067</v>
      </c>
      <c r="E486" s="21" t="s">
        <v>13</v>
      </c>
    </row>
    <row r="487" ht="15.75" hidden="1" customHeight="1">
      <c r="A487" s="22" t="s">
        <v>3068</v>
      </c>
      <c r="B487" s="23">
        <v>0.0</v>
      </c>
      <c r="C487" s="24"/>
      <c r="D487" s="25">
        <v>0.0</v>
      </c>
      <c r="E487" s="33"/>
    </row>
    <row r="488" ht="15.75" hidden="1" customHeight="1">
      <c r="A488" s="22" t="s">
        <v>3069</v>
      </c>
      <c r="B488" s="23">
        <v>1631.0</v>
      </c>
      <c r="C488" s="24">
        <v>1631.0</v>
      </c>
      <c r="D488" s="25">
        <v>0.0</v>
      </c>
      <c r="E488" s="33"/>
    </row>
    <row r="489" ht="15.75" hidden="1" customHeight="1">
      <c r="A489" s="22" t="s">
        <v>3070</v>
      </c>
      <c r="B489" s="23">
        <v>0.0</v>
      </c>
      <c r="C489" s="24"/>
      <c r="D489" s="25">
        <v>0.0</v>
      </c>
      <c r="E489" s="33"/>
    </row>
    <row r="490" ht="15.75" hidden="1" customHeight="1">
      <c r="A490" s="22" t="s">
        <v>3072</v>
      </c>
      <c r="B490" s="23">
        <v>0.0</v>
      </c>
      <c r="C490" s="24"/>
      <c r="D490" s="25">
        <v>0.0</v>
      </c>
      <c r="E490" s="33"/>
    </row>
    <row r="491" ht="15.75" hidden="1" customHeight="1">
      <c r="A491" s="27" t="s">
        <v>3074</v>
      </c>
      <c r="B491" s="23">
        <v>0.0</v>
      </c>
      <c r="C491" s="24"/>
      <c r="D491" s="25">
        <v>0.0</v>
      </c>
      <c r="E491" s="33"/>
    </row>
    <row r="492" ht="15.75" hidden="1" customHeight="1">
      <c r="A492" s="27" t="s">
        <v>3075</v>
      </c>
      <c r="B492" s="23">
        <v>0.0</v>
      </c>
      <c r="C492" s="24"/>
      <c r="D492" s="25">
        <v>0.0</v>
      </c>
      <c r="E492" s="33"/>
    </row>
    <row r="493" ht="15.75" hidden="1" customHeight="1">
      <c r="A493" s="27" t="s">
        <v>3077</v>
      </c>
      <c r="B493" s="23">
        <v>0.0</v>
      </c>
      <c r="C493" s="24"/>
      <c r="D493" s="25">
        <v>0.0</v>
      </c>
      <c r="E493" s="33"/>
    </row>
    <row r="494" ht="15.75" hidden="1" customHeight="1">
      <c r="A494" s="27" t="s">
        <v>3078</v>
      </c>
      <c r="B494" s="23">
        <v>200.0</v>
      </c>
      <c r="C494" s="24">
        <v>200.0</v>
      </c>
      <c r="D494" s="25">
        <v>0.0</v>
      </c>
      <c r="E494" s="26"/>
    </row>
    <row r="495" ht="15.75" hidden="1" customHeight="1">
      <c r="A495" s="28" t="s">
        <v>3079</v>
      </c>
      <c r="B495" s="23">
        <v>15454.0</v>
      </c>
      <c r="C495" s="23">
        <v>15454.0</v>
      </c>
      <c r="D495" s="25">
        <v>0.0</v>
      </c>
      <c r="E495" s="33"/>
    </row>
    <row r="496" ht="15.75" hidden="1" customHeight="1">
      <c r="A496" s="28" t="s">
        <v>3080</v>
      </c>
      <c r="B496" s="23">
        <v>2834.0</v>
      </c>
      <c r="C496" s="7">
        <v>2834.0</v>
      </c>
      <c r="D496" s="25">
        <v>0.0</v>
      </c>
      <c r="E496" s="33"/>
    </row>
    <row r="497" ht="15.75" hidden="1" customHeight="1">
      <c r="A497" s="28" t="s">
        <v>3081</v>
      </c>
      <c r="B497" s="23">
        <v>14198.0</v>
      </c>
      <c r="C497" s="7">
        <v>14198.0</v>
      </c>
      <c r="D497" s="25">
        <v>0.0</v>
      </c>
      <c r="E497" s="33"/>
    </row>
    <row r="498" ht="15.75" hidden="1" customHeight="1">
      <c r="A498" s="28" t="s">
        <v>3082</v>
      </c>
      <c r="B498" s="23">
        <v>2391.0</v>
      </c>
      <c r="C498" s="7">
        <v>2391.0</v>
      </c>
      <c r="D498" s="25">
        <v>0.0</v>
      </c>
      <c r="E498" s="33"/>
    </row>
    <row r="499" ht="15.75" hidden="1" customHeight="1">
      <c r="A499" s="28" t="s">
        <v>3084</v>
      </c>
      <c r="B499" s="23">
        <v>0.0</v>
      </c>
      <c r="C499" s="7">
        <v>0.0</v>
      </c>
      <c r="D499" s="25">
        <v>0.0</v>
      </c>
      <c r="E499" s="33"/>
    </row>
    <row r="500" ht="15.75" hidden="1" customHeight="1">
      <c r="A500" s="28" t="s">
        <v>3085</v>
      </c>
      <c r="B500" s="23">
        <v>0.0</v>
      </c>
      <c r="C500" s="7">
        <v>0.0</v>
      </c>
      <c r="D500" s="25">
        <v>0.0</v>
      </c>
      <c r="E500" s="33"/>
    </row>
    <row r="501" ht="15.75" hidden="1" customHeight="1">
      <c r="A501" s="29" t="s">
        <v>3086</v>
      </c>
      <c r="B501" s="23">
        <v>36707.0</v>
      </c>
      <c r="C501" s="7">
        <v>36707.0</v>
      </c>
      <c r="D501" s="25">
        <v>0.0</v>
      </c>
      <c r="E501" s="33"/>
    </row>
    <row r="502" ht="15.75" hidden="1" customHeight="1">
      <c r="A502" s="30" t="s">
        <v>3087</v>
      </c>
      <c r="B502" s="34">
        <v>1.0</v>
      </c>
      <c r="C502" s="52">
        <v>1.0</v>
      </c>
      <c r="D502" s="49">
        <v>0.0</v>
      </c>
      <c r="E502" s="37"/>
    </row>
    <row r="503" ht="15.75" hidden="1" customHeight="1"/>
    <row r="504" ht="15.75" hidden="1" customHeight="1"/>
    <row r="505" ht="15.75" hidden="1" customHeight="1">
      <c r="A505" s="3" t="s">
        <v>3895</v>
      </c>
      <c r="B505" s="4"/>
      <c r="C505" s="4"/>
      <c r="D505" s="4"/>
      <c r="E505" s="5"/>
    </row>
    <row r="506" ht="15.75" hidden="1" customHeight="1">
      <c r="A506" s="8"/>
      <c r="B506" s="9"/>
      <c r="C506" s="9"/>
      <c r="D506" s="9"/>
      <c r="E506" s="10"/>
    </row>
    <row r="507" ht="15.75" hidden="1" customHeight="1">
      <c r="A507" s="3" t="s">
        <v>3061</v>
      </c>
      <c r="B507" s="4"/>
      <c r="C507" s="4"/>
      <c r="D507" s="4"/>
      <c r="E507" s="5"/>
    </row>
    <row r="508" ht="15.75" hidden="1" customHeight="1">
      <c r="A508" s="8"/>
      <c r="B508" s="9"/>
      <c r="C508" s="9"/>
      <c r="D508" s="9"/>
      <c r="E508" s="10"/>
    </row>
    <row r="509" ht="15.75" hidden="1" customHeight="1">
      <c r="A509" s="11">
        <v>45627.0</v>
      </c>
      <c r="B509" s="4"/>
      <c r="C509" s="12" t="s">
        <v>3062</v>
      </c>
      <c r="D509" s="13">
        <v>45627.0</v>
      </c>
      <c r="E509" s="5"/>
    </row>
    <row r="510" ht="15.75" hidden="1" customHeight="1">
      <c r="A510" s="8"/>
      <c r="B510" s="9"/>
      <c r="C510" s="14"/>
      <c r="D510" s="9"/>
      <c r="E510" s="10"/>
    </row>
    <row r="511" ht="15.75" hidden="1" customHeight="1">
      <c r="A511" s="44" t="s">
        <v>3899</v>
      </c>
      <c r="B511" s="5"/>
      <c r="C511" s="14"/>
      <c r="D511" s="45" t="s">
        <v>3899</v>
      </c>
      <c r="E511" s="5"/>
    </row>
    <row r="512" ht="15.75" hidden="1" customHeight="1">
      <c r="A512" s="8"/>
      <c r="B512" s="10"/>
      <c r="C512" s="14"/>
      <c r="D512" s="9"/>
      <c r="E512" s="10"/>
    </row>
    <row r="513" ht="15.75" hidden="1" customHeight="1">
      <c r="A513" s="17" t="s">
        <v>3063</v>
      </c>
      <c r="B513" s="4"/>
      <c r="C513" s="4"/>
      <c r="D513" s="4"/>
      <c r="E513" s="5"/>
    </row>
    <row r="514" ht="15.75" hidden="1" customHeight="1">
      <c r="A514" s="18" t="s">
        <v>3064</v>
      </c>
      <c r="B514" s="19" t="s">
        <v>3065</v>
      </c>
      <c r="C514" s="20" t="s">
        <v>3066</v>
      </c>
      <c r="D514" s="19" t="s">
        <v>3067</v>
      </c>
      <c r="E514" s="21" t="s">
        <v>13</v>
      </c>
    </row>
    <row r="515" ht="15.75" hidden="1" customHeight="1">
      <c r="A515" s="22" t="s">
        <v>3068</v>
      </c>
      <c r="B515" s="23">
        <v>0.0</v>
      </c>
      <c r="C515" s="24"/>
      <c r="D515" s="25">
        <v>0.0</v>
      </c>
      <c r="E515" s="33"/>
    </row>
    <row r="516" ht="15.75" hidden="1" customHeight="1">
      <c r="A516" s="22" t="s">
        <v>3069</v>
      </c>
      <c r="B516" s="23">
        <v>1631.0</v>
      </c>
      <c r="C516" s="24">
        <v>1631.0</v>
      </c>
      <c r="D516" s="25">
        <v>0.0</v>
      </c>
      <c r="E516" s="33"/>
    </row>
    <row r="517" ht="15.75" hidden="1" customHeight="1">
      <c r="A517" s="22" t="s">
        <v>3070</v>
      </c>
      <c r="B517" s="23">
        <v>0.0</v>
      </c>
      <c r="C517" s="24"/>
      <c r="D517" s="25">
        <v>0.0</v>
      </c>
      <c r="E517" s="33"/>
    </row>
    <row r="518" ht="15.75" hidden="1" customHeight="1">
      <c r="A518" s="22" t="s">
        <v>3072</v>
      </c>
      <c r="B518" s="23">
        <v>0.0</v>
      </c>
      <c r="C518" s="24"/>
      <c r="D518" s="25">
        <v>0.0</v>
      </c>
      <c r="E518" s="33"/>
    </row>
    <row r="519" ht="15.75" hidden="1" customHeight="1">
      <c r="A519" s="27" t="s">
        <v>3074</v>
      </c>
      <c r="B519" s="23">
        <v>0.0</v>
      </c>
      <c r="C519" s="24"/>
      <c r="D519" s="25">
        <v>0.0</v>
      </c>
      <c r="E519" s="33"/>
    </row>
    <row r="520" ht="15.75" hidden="1" customHeight="1">
      <c r="A520" s="27" t="s">
        <v>3075</v>
      </c>
      <c r="B520" s="23">
        <v>0.0</v>
      </c>
      <c r="C520" s="24"/>
      <c r="D520" s="25">
        <v>0.0</v>
      </c>
      <c r="E520" s="33"/>
    </row>
    <row r="521" ht="15.75" hidden="1" customHeight="1">
      <c r="A521" s="27" t="s">
        <v>3077</v>
      </c>
      <c r="B521" s="23">
        <v>0.0</v>
      </c>
      <c r="C521" s="24"/>
      <c r="D521" s="25">
        <v>0.0</v>
      </c>
      <c r="E521" s="33"/>
    </row>
    <row r="522" ht="15.75" hidden="1" customHeight="1">
      <c r="A522" s="27" t="s">
        <v>3078</v>
      </c>
      <c r="B522" s="23">
        <v>200.0</v>
      </c>
      <c r="C522" s="24">
        <v>200.0</v>
      </c>
      <c r="D522" s="25">
        <v>0.0</v>
      </c>
      <c r="E522" s="26"/>
    </row>
    <row r="523" ht="15.75" hidden="1" customHeight="1">
      <c r="A523" s="28" t="s">
        <v>3079</v>
      </c>
      <c r="B523" s="23">
        <v>15454.0</v>
      </c>
      <c r="C523" s="23">
        <v>15454.0</v>
      </c>
      <c r="D523" s="25">
        <v>0.0</v>
      </c>
      <c r="E523" s="33"/>
    </row>
    <row r="524" ht="15.75" hidden="1" customHeight="1">
      <c r="A524" s="28" t="s">
        <v>3080</v>
      </c>
      <c r="B524" s="23">
        <v>2834.0</v>
      </c>
      <c r="C524" s="7">
        <v>2834.0</v>
      </c>
      <c r="D524" s="25">
        <v>0.0</v>
      </c>
      <c r="E524" s="33"/>
    </row>
    <row r="525" ht="15.75" hidden="1" customHeight="1">
      <c r="A525" s="28" t="s">
        <v>3081</v>
      </c>
      <c r="B525" s="23">
        <v>14198.0</v>
      </c>
      <c r="C525" s="7">
        <v>14198.0</v>
      </c>
      <c r="D525" s="25">
        <v>0.0</v>
      </c>
      <c r="E525" s="33"/>
    </row>
    <row r="526" ht="15.75" hidden="1" customHeight="1">
      <c r="A526" s="28" t="s">
        <v>3082</v>
      </c>
      <c r="B526" s="23">
        <v>2391.0</v>
      </c>
      <c r="C526" s="7">
        <v>2391.0</v>
      </c>
      <c r="D526" s="25">
        <v>0.0</v>
      </c>
      <c r="E526" s="33"/>
    </row>
    <row r="527" ht="15.75" hidden="1" customHeight="1">
      <c r="A527" s="28" t="s">
        <v>3084</v>
      </c>
      <c r="B527" s="23">
        <v>0.0</v>
      </c>
      <c r="C527" s="7">
        <v>0.0</v>
      </c>
      <c r="D527" s="25">
        <v>0.0</v>
      </c>
      <c r="E527" s="33"/>
    </row>
    <row r="528" ht="15.75" hidden="1" customHeight="1">
      <c r="A528" s="28" t="s">
        <v>3085</v>
      </c>
      <c r="B528" s="23">
        <v>0.0</v>
      </c>
      <c r="C528" s="7">
        <v>0.0</v>
      </c>
      <c r="D528" s="25">
        <v>0.0</v>
      </c>
      <c r="E528" s="33"/>
    </row>
    <row r="529" ht="15.75" hidden="1" customHeight="1">
      <c r="A529" s="29" t="s">
        <v>3086</v>
      </c>
      <c r="B529" s="23">
        <v>36707.0</v>
      </c>
      <c r="C529" s="7">
        <v>36707.0</v>
      </c>
      <c r="D529" s="25">
        <v>0.0</v>
      </c>
      <c r="E529" s="33"/>
    </row>
    <row r="530" ht="15.75" hidden="1" customHeight="1">
      <c r="A530" s="30" t="s">
        <v>3087</v>
      </c>
      <c r="B530" s="34">
        <v>1.0</v>
      </c>
      <c r="C530" s="52">
        <v>1.0</v>
      </c>
      <c r="D530" s="49">
        <v>0.0</v>
      </c>
      <c r="E530" s="37"/>
    </row>
    <row r="531" ht="15.75" hidden="1" customHeight="1"/>
    <row r="532" ht="15.75" hidden="1" customHeight="1"/>
    <row r="533" ht="15.75" hidden="1" customHeight="1">
      <c r="A533" s="3" t="s">
        <v>3895</v>
      </c>
      <c r="B533" s="4"/>
      <c r="C533" s="4"/>
      <c r="D533" s="4"/>
      <c r="E533" s="5"/>
    </row>
    <row r="534" ht="15.75" hidden="1" customHeight="1">
      <c r="A534" s="8"/>
      <c r="B534" s="9"/>
      <c r="C534" s="9"/>
      <c r="D534" s="9"/>
      <c r="E534" s="10"/>
    </row>
    <row r="535" ht="15.75" hidden="1" customHeight="1">
      <c r="A535" s="3" t="s">
        <v>3061</v>
      </c>
      <c r="B535" s="4"/>
      <c r="C535" s="4"/>
      <c r="D535" s="4"/>
      <c r="E535" s="5"/>
    </row>
    <row r="536" ht="15.75" hidden="1" customHeight="1">
      <c r="A536" s="8"/>
      <c r="B536" s="9"/>
      <c r="C536" s="9"/>
      <c r="D536" s="9"/>
      <c r="E536" s="10"/>
    </row>
    <row r="537" ht="15.75" hidden="1" customHeight="1">
      <c r="A537" s="11">
        <v>45628.0</v>
      </c>
      <c r="B537" s="4"/>
      <c r="C537" s="12" t="s">
        <v>3062</v>
      </c>
      <c r="D537" s="13">
        <v>45634.0</v>
      </c>
      <c r="E537" s="5"/>
    </row>
    <row r="538" ht="15.75" hidden="1" customHeight="1">
      <c r="A538" s="8"/>
      <c r="B538" s="9"/>
      <c r="C538" s="14"/>
      <c r="D538" s="9"/>
      <c r="E538" s="10"/>
    </row>
    <row r="539" ht="15.75" hidden="1" customHeight="1">
      <c r="A539" s="44" t="s">
        <v>3898</v>
      </c>
      <c r="B539" s="5"/>
      <c r="C539" s="14"/>
      <c r="D539" s="45" t="s">
        <v>3899</v>
      </c>
      <c r="E539" s="5"/>
    </row>
    <row r="540" ht="15.75" hidden="1" customHeight="1">
      <c r="A540" s="8"/>
      <c r="B540" s="10"/>
      <c r="C540" s="14"/>
      <c r="D540" s="9"/>
      <c r="E540" s="10"/>
    </row>
    <row r="541" ht="15.75" hidden="1" customHeight="1">
      <c r="A541" s="17" t="s">
        <v>3063</v>
      </c>
      <c r="B541" s="4"/>
      <c r="C541" s="4"/>
      <c r="D541" s="4"/>
      <c r="E541" s="5"/>
    </row>
    <row r="542" ht="15.75" hidden="1" customHeight="1">
      <c r="A542" s="18" t="s">
        <v>3064</v>
      </c>
      <c r="B542" s="19" t="s">
        <v>3065</v>
      </c>
      <c r="C542" s="20" t="s">
        <v>3066</v>
      </c>
      <c r="D542" s="19" t="s">
        <v>3067</v>
      </c>
      <c r="E542" s="21" t="s">
        <v>13</v>
      </c>
    </row>
    <row r="543" ht="15.75" hidden="1" customHeight="1">
      <c r="A543" s="22" t="s">
        <v>3068</v>
      </c>
      <c r="B543" s="23">
        <v>8420.0</v>
      </c>
      <c r="C543" s="24">
        <v>8420.0</v>
      </c>
      <c r="D543" s="25">
        <v>0.0</v>
      </c>
      <c r="E543" s="33"/>
    </row>
    <row r="544" ht="15.75" hidden="1" customHeight="1">
      <c r="A544" s="22" t="s">
        <v>3069</v>
      </c>
      <c r="B544" s="23">
        <v>7940.0</v>
      </c>
      <c r="C544" s="24">
        <v>7940.0</v>
      </c>
      <c r="D544" s="25">
        <v>0.0</v>
      </c>
      <c r="E544" s="33"/>
    </row>
    <row r="545" ht="15.75" hidden="1" customHeight="1">
      <c r="A545" s="22" t="s">
        <v>3070</v>
      </c>
      <c r="B545" s="23">
        <v>260.0</v>
      </c>
      <c r="C545" s="24">
        <v>260.0</v>
      </c>
      <c r="D545" s="25">
        <v>0.0</v>
      </c>
      <c r="E545" s="33"/>
    </row>
    <row r="546" ht="15.75" hidden="1" customHeight="1">
      <c r="A546" s="22" t="s">
        <v>3072</v>
      </c>
      <c r="B546" s="23">
        <v>0.0</v>
      </c>
      <c r="C546" s="24"/>
      <c r="D546" s="25">
        <v>0.0</v>
      </c>
      <c r="E546" s="33"/>
    </row>
    <row r="547" ht="15.75" hidden="1" customHeight="1">
      <c r="A547" s="27" t="s">
        <v>3074</v>
      </c>
      <c r="B547" s="23">
        <v>0.0</v>
      </c>
      <c r="C547" s="24"/>
      <c r="D547" s="25">
        <v>0.0</v>
      </c>
      <c r="E547" s="33"/>
    </row>
    <row r="548" ht="15.75" hidden="1" customHeight="1">
      <c r="A548" s="27" t="s">
        <v>3075</v>
      </c>
      <c r="B548" s="23">
        <v>0.0</v>
      </c>
      <c r="C548" s="24"/>
      <c r="D548" s="25">
        <v>0.0</v>
      </c>
      <c r="E548" s="33"/>
    </row>
    <row r="549" ht="15.75" hidden="1" customHeight="1">
      <c r="A549" s="27" t="s">
        <v>3077</v>
      </c>
      <c r="B549" s="23">
        <v>0.0</v>
      </c>
      <c r="C549" s="24"/>
      <c r="D549" s="25">
        <v>0.0</v>
      </c>
      <c r="E549" s="33"/>
    </row>
    <row r="550" ht="15.75" hidden="1" customHeight="1">
      <c r="A550" s="27" t="s">
        <v>3078</v>
      </c>
      <c r="B550" s="23">
        <v>1200.0</v>
      </c>
      <c r="C550" s="24">
        <v>840.0</v>
      </c>
      <c r="D550" s="25">
        <v>-360.0</v>
      </c>
      <c r="E550" s="26"/>
    </row>
    <row r="551" ht="15.75" hidden="1" customHeight="1">
      <c r="A551" s="28" t="s">
        <v>3079</v>
      </c>
      <c r="B551" s="23">
        <v>51474.0</v>
      </c>
      <c r="C551" s="23">
        <v>51474.0</v>
      </c>
      <c r="D551" s="25">
        <v>0.0</v>
      </c>
      <c r="E551" s="33"/>
    </row>
    <row r="552" ht="15.75" hidden="1" customHeight="1">
      <c r="A552" s="28" t="s">
        <v>3080</v>
      </c>
      <c r="B552" s="23">
        <v>34193.0</v>
      </c>
      <c r="C552" s="7">
        <v>34193.0</v>
      </c>
      <c r="D552" s="25">
        <v>0.0</v>
      </c>
      <c r="E552" s="33"/>
    </row>
    <row r="553" ht="15.75" hidden="1" customHeight="1">
      <c r="A553" s="28" t="s">
        <v>3081</v>
      </c>
      <c r="B553" s="23">
        <v>60075.0</v>
      </c>
      <c r="C553" s="7">
        <v>60075.0</v>
      </c>
      <c r="D553" s="25">
        <v>0.0</v>
      </c>
      <c r="E553" s="33"/>
    </row>
    <row r="554" ht="15.75" hidden="1" customHeight="1">
      <c r="A554" s="28" t="s">
        <v>3082</v>
      </c>
      <c r="B554" s="23">
        <v>18453.0</v>
      </c>
      <c r="C554" s="7">
        <v>18453.0</v>
      </c>
      <c r="D554" s="25">
        <v>0.0</v>
      </c>
      <c r="E554" s="33"/>
    </row>
    <row r="555" ht="15.75" hidden="1" customHeight="1">
      <c r="A555" s="28" t="s">
        <v>3084</v>
      </c>
      <c r="B555" s="23">
        <v>2386.0</v>
      </c>
      <c r="C555" s="7">
        <v>2386.0</v>
      </c>
      <c r="D555" s="25">
        <v>0.0</v>
      </c>
      <c r="E555" s="33"/>
    </row>
    <row r="556" ht="15.75" hidden="1" customHeight="1">
      <c r="A556" s="28" t="s">
        <v>3085</v>
      </c>
      <c r="B556" s="23">
        <v>0.0</v>
      </c>
      <c r="C556" s="7">
        <v>0.0</v>
      </c>
      <c r="D556" s="25">
        <v>0.0</v>
      </c>
      <c r="E556" s="33"/>
    </row>
    <row r="557" ht="15.75" hidden="1" customHeight="1">
      <c r="A557" s="29" t="s">
        <v>3086</v>
      </c>
      <c r="B557" s="23">
        <v>183707.0</v>
      </c>
      <c r="C557" s="7">
        <v>183707.0</v>
      </c>
      <c r="D557" s="25">
        <v>0.0</v>
      </c>
      <c r="E557" s="33"/>
    </row>
    <row r="558" ht="15.75" hidden="1" customHeight="1">
      <c r="A558" s="30" t="s">
        <v>3087</v>
      </c>
      <c r="B558" s="34">
        <v>121.5</v>
      </c>
      <c r="C558" s="52">
        <v>334.0</v>
      </c>
      <c r="D558" s="49">
        <v>212.5</v>
      </c>
      <c r="E558" s="37"/>
    </row>
    <row r="559" ht="15.75" hidden="1" customHeight="1"/>
    <row r="560" ht="15.75" hidden="1" customHeight="1"/>
    <row r="561" ht="15.75" hidden="1" customHeight="1">
      <c r="A561" s="3" t="s">
        <v>3895</v>
      </c>
      <c r="B561" s="4"/>
      <c r="C561" s="4"/>
      <c r="D561" s="4"/>
      <c r="E561" s="5"/>
    </row>
    <row r="562" ht="15.75" hidden="1" customHeight="1">
      <c r="A562" s="8"/>
      <c r="B562" s="9"/>
      <c r="C562" s="9"/>
      <c r="D562" s="9"/>
      <c r="E562" s="10"/>
    </row>
    <row r="563" ht="15.75" hidden="1" customHeight="1">
      <c r="A563" s="3" t="s">
        <v>3061</v>
      </c>
      <c r="B563" s="4"/>
      <c r="C563" s="4"/>
      <c r="D563" s="4"/>
      <c r="E563" s="5"/>
    </row>
    <row r="564" ht="15.75" hidden="1" customHeight="1">
      <c r="A564" s="8"/>
      <c r="B564" s="9"/>
      <c r="C564" s="9"/>
      <c r="D564" s="9"/>
      <c r="E564" s="10"/>
    </row>
    <row r="565" ht="15.75" hidden="1" customHeight="1">
      <c r="A565" s="11">
        <v>45635.0</v>
      </c>
      <c r="B565" s="4"/>
      <c r="C565" s="12" t="s">
        <v>3062</v>
      </c>
      <c r="D565" s="13">
        <v>45641.0</v>
      </c>
      <c r="E565" s="5"/>
    </row>
    <row r="566" ht="15.75" hidden="1" customHeight="1">
      <c r="A566" s="8"/>
      <c r="B566" s="9"/>
      <c r="C566" s="14"/>
      <c r="D566" s="9"/>
      <c r="E566" s="10"/>
    </row>
    <row r="567" ht="15.75" hidden="1" customHeight="1">
      <c r="A567" s="44" t="s">
        <v>3898</v>
      </c>
      <c r="B567" s="5"/>
      <c r="C567" s="14"/>
      <c r="D567" s="45" t="s">
        <v>3899</v>
      </c>
      <c r="E567" s="5"/>
    </row>
    <row r="568" ht="15.75" hidden="1" customHeight="1">
      <c r="A568" s="8"/>
      <c r="B568" s="10"/>
      <c r="C568" s="14"/>
      <c r="D568" s="9"/>
      <c r="E568" s="10"/>
    </row>
    <row r="569" ht="15.75" hidden="1" customHeight="1">
      <c r="A569" s="17" t="s">
        <v>3063</v>
      </c>
      <c r="B569" s="4"/>
      <c r="C569" s="4"/>
      <c r="D569" s="4"/>
      <c r="E569" s="5"/>
    </row>
    <row r="570" ht="15.75" hidden="1" customHeight="1">
      <c r="A570" s="18" t="s">
        <v>3064</v>
      </c>
      <c r="B570" s="19" t="s">
        <v>3065</v>
      </c>
      <c r="C570" s="20" t="s">
        <v>3066</v>
      </c>
      <c r="D570" s="19" t="s">
        <v>3067</v>
      </c>
      <c r="E570" s="21" t="s">
        <v>13</v>
      </c>
    </row>
    <row r="571" ht="15.75" hidden="1" customHeight="1">
      <c r="A571" s="22" t="s">
        <v>3068</v>
      </c>
      <c r="B571" s="23">
        <v>8060.0</v>
      </c>
      <c r="C571" s="24">
        <v>8060.0</v>
      </c>
      <c r="D571" s="25">
        <v>0.0</v>
      </c>
      <c r="E571" s="33"/>
    </row>
    <row r="572" ht="15.75" hidden="1" customHeight="1">
      <c r="A572" s="22" t="s">
        <v>3069</v>
      </c>
      <c r="B572" s="23">
        <v>16444.0</v>
      </c>
      <c r="C572" s="24">
        <v>16444.0</v>
      </c>
      <c r="D572" s="25">
        <v>0.0</v>
      </c>
      <c r="E572" s="33"/>
    </row>
    <row r="573" ht="15.75" hidden="1" customHeight="1">
      <c r="A573" s="22" t="s">
        <v>3070</v>
      </c>
      <c r="B573" s="23">
        <v>350.0</v>
      </c>
      <c r="C573" s="24">
        <v>350.0</v>
      </c>
      <c r="D573" s="25">
        <v>0.0</v>
      </c>
      <c r="E573" s="33"/>
    </row>
    <row r="574" ht="15.75" hidden="1" customHeight="1">
      <c r="A574" s="22" t="s">
        <v>3072</v>
      </c>
      <c r="B574" s="23">
        <v>0.0</v>
      </c>
      <c r="C574" s="24"/>
      <c r="D574" s="25">
        <v>0.0</v>
      </c>
      <c r="E574" s="33"/>
    </row>
    <row r="575" ht="15.75" hidden="1" customHeight="1">
      <c r="A575" s="27" t="s">
        <v>3074</v>
      </c>
      <c r="B575" s="23">
        <v>0.0</v>
      </c>
      <c r="C575" s="24"/>
      <c r="D575" s="25">
        <v>0.0</v>
      </c>
      <c r="E575" s="33"/>
    </row>
    <row r="576" ht="15.75" hidden="1" customHeight="1">
      <c r="A576" s="27" t="s">
        <v>3075</v>
      </c>
      <c r="B576" s="23">
        <v>0.0</v>
      </c>
      <c r="C576" s="24"/>
      <c r="D576" s="25">
        <v>0.0</v>
      </c>
      <c r="E576" s="33"/>
    </row>
    <row r="577" ht="15.75" hidden="1" customHeight="1">
      <c r="A577" s="27" t="s">
        <v>3077</v>
      </c>
      <c r="B577" s="23">
        <v>0.0</v>
      </c>
      <c r="C577" s="24"/>
      <c r="D577" s="25">
        <v>0.0</v>
      </c>
      <c r="E577" s="33"/>
    </row>
    <row r="578" ht="15.75" hidden="1" customHeight="1">
      <c r="A578" s="27" t="s">
        <v>3078</v>
      </c>
      <c r="B578" s="23">
        <v>1800.0</v>
      </c>
      <c r="C578" s="24">
        <v>1687.0</v>
      </c>
      <c r="D578" s="25">
        <v>-113.0</v>
      </c>
      <c r="E578" s="26" t="s">
        <v>7392</v>
      </c>
    </row>
    <row r="579" ht="15.75" hidden="1" customHeight="1">
      <c r="A579" s="28" t="s">
        <v>3079</v>
      </c>
      <c r="B579" s="23">
        <v>90785.0</v>
      </c>
      <c r="C579" s="23">
        <v>90785.0</v>
      </c>
      <c r="D579" s="25">
        <v>0.0</v>
      </c>
      <c r="E579" s="33"/>
    </row>
    <row r="580" ht="15.75" hidden="1" customHeight="1">
      <c r="A580" s="28" t="s">
        <v>3080</v>
      </c>
      <c r="B580" s="23">
        <v>33441.0</v>
      </c>
      <c r="C580" s="7">
        <v>33052.0</v>
      </c>
      <c r="D580" s="25">
        <v>-389.0</v>
      </c>
      <c r="E580" s="33"/>
    </row>
    <row r="581" ht="15.75" hidden="1" customHeight="1">
      <c r="A581" s="28" t="s">
        <v>3081</v>
      </c>
      <c r="B581" s="23">
        <v>60994.0</v>
      </c>
      <c r="C581" s="7">
        <v>60994.0</v>
      </c>
      <c r="D581" s="25">
        <v>0.0</v>
      </c>
      <c r="E581" s="33"/>
    </row>
    <row r="582" ht="15.75" hidden="1" customHeight="1">
      <c r="A582" s="28" t="s">
        <v>3082</v>
      </c>
      <c r="B582" s="23">
        <v>26959.0</v>
      </c>
      <c r="C582" s="7">
        <v>26959.0</v>
      </c>
      <c r="D582" s="25">
        <v>0.0</v>
      </c>
      <c r="E582" s="33"/>
    </row>
    <row r="583" ht="15.75" hidden="1" customHeight="1">
      <c r="A583" s="28" t="s">
        <v>3084</v>
      </c>
      <c r="B583" s="23">
        <v>718.0</v>
      </c>
      <c r="C583" s="7">
        <v>718.0</v>
      </c>
      <c r="D583" s="25">
        <v>0.0</v>
      </c>
      <c r="E583" s="33"/>
    </row>
    <row r="584" ht="15.75" hidden="1" customHeight="1">
      <c r="A584" s="28" t="s">
        <v>3085</v>
      </c>
      <c r="B584" s="23">
        <v>0.0</v>
      </c>
      <c r="C584" s="7">
        <v>0.0</v>
      </c>
      <c r="D584" s="25">
        <v>0.0</v>
      </c>
      <c r="E584" s="33"/>
    </row>
    <row r="585" ht="15.75" hidden="1" customHeight="1">
      <c r="A585" s="29" t="s">
        <v>3086</v>
      </c>
      <c r="B585" s="23">
        <v>239424.8</v>
      </c>
      <c r="C585" s="7">
        <v>239035.80000000002</v>
      </c>
      <c r="D585" s="25">
        <v>-388.9999999999709</v>
      </c>
      <c r="E585" s="33"/>
    </row>
    <row r="586" ht="15.75" hidden="1" customHeight="1">
      <c r="A586" s="30" t="s">
        <v>3087</v>
      </c>
      <c r="B586" s="34">
        <v>126.20000000000437</v>
      </c>
      <c r="C586" s="52">
        <v>13.199999999982538</v>
      </c>
      <c r="D586" s="49">
        <v>-113.00000000002183</v>
      </c>
      <c r="E586" s="37"/>
    </row>
    <row r="587" ht="15.75" hidden="1" customHeight="1"/>
    <row r="588" ht="15.75" hidden="1" customHeight="1"/>
    <row r="589" ht="15.75" hidden="1" customHeight="1">
      <c r="A589" s="3" t="s">
        <v>3895</v>
      </c>
      <c r="B589" s="4"/>
      <c r="C589" s="4"/>
      <c r="D589" s="4"/>
      <c r="E589" s="5"/>
    </row>
    <row r="590" ht="15.75" hidden="1" customHeight="1">
      <c r="A590" s="8"/>
      <c r="B590" s="9"/>
      <c r="C590" s="9"/>
      <c r="D590" s="9"/>
      <c r="E590" s="10"/>
    </row>
    <row r="591" ht="15.75" hidden="1" customHeight="1">
      <c r="A591" s="3" t="s">
        <v>3061</v>
      </c>
      <c r="B591" s="4"/>
      <c r="C591" s="4"/>
      <c r="D591" s="4"/>
      <c r="E591" s="5"/>
    </row>
    <row r="592" ht="15.75" hidden="1" customHeight="1">
      <c r="A592" s="8"/>
      <c r="B592" s="9"/>
      <c r="C592" s="9"/>
      <c r="D592" s="9"/>
      <c r="E592" s="10"/>
    </row>
    <row r="593" ht="15.75" hidden="1" customHeight="1">
      <c r="A593" s="11">
        <v>45642.0</v>
      </c>
      <c r="B593" s="4"/>
      <c r="C593" s="12" t="s">
        <v>3062</v>
      </c>
      <c r="D593" s="13">
        <v>45648.0</v>
      </c>
      <c r="E593" s="5"/>
    </row>
    <row r="594" ht="15.75" hidden="1" customHeight="1">
      <c r="A594" s="8"/>
      <c r="B594" s="9"/>
      <c r="C594" s="14"/>
      <c r="D594" s="9"/>
      <c r="E594" s="10"/>
    </row>
    <row r="595" ht="15.75" hidden="1" customHeight="1">
      <c r="A595" s="44" t="s">
        <v>3898</v>
      </c>
      <c r="B595" s="5"/>
      <c r="C595" s="14"/>
      <c r="D595" s="45" t="s">
        <v>3899</v>
      </c>
      <c r="E595" s="5"/>
    </row>
    <row r="596" ht="15.75" hidden="1" customHeight="1">
      <c r="A596" s="8"/>
      <c r="B596" s="10"/>
      <c r="C596" s="14"/>
      <c r="D596" s="9"/>
      <c r="E596" s="10"/>
    </row>
    <row r="597" ht="15.75" hidden="1" customHeight="1">
      <c r="A597" s="17" t="s">
        <v>3063</v>
      </c>
      <c r="B597" s="4"/>
      <c r="C597" s="4"/>
      <c r="D597" s="4"/>
      <c r="E597" s="5"/>
    </row>
    <row r="598" ht="15.75" hidden="1" customHeight="1">
      <c r="A598" s="18" t="s">
        <v>3064</v>
      </c>
      <c r="B598" s="19" t="s">
        <v>3065</v>
      </c>
      <c r="C598" s="20" t="s">
        <v>3066</v>
      </c>
      <c r="D598" s="19" t="s">
        <v>3067</v>
      </c>
      <c r="E598" s="21" t="s">
        <v>13</v>
      </c>
    </row>
    <row r="599" ht="15.75" hidden="1" customHeight="1">
      <c r="A599" s="22" t="s">
        <v>3068</v>
      </c>
      <c r="B599" s="23">
        <v>10006.0</v>
      </c>
      <c r="C599" s="24">
        <v>10010.0</v>
      </c>
      <c r="D599" s="25">
        <v>4.0</v>
      </c>
      <c r="E599" s="33"/>
    </row>
    <row r="600" ht="15.75" hidden="1" customHeight="1">
      <c r="A600" s="22" t="s">
        <v>3069</v>
      </c>
      <c r="B600" s="23">
        <v>18973.0</v>
      </c>
      <c r="C600" s="24">
        <v>18973.0</v>
      </c>
      <c r="D600" s="25">
        <v>0.0</v>
      </c>
      <c r="E600" s="33"/>
    </row>
    <row r="601" ht="15.75" hidden="1" customHeight="1">
      <c r="A601" s="22" t="s">
        <v>3070</v>
      </c>
      <c r="B601" s="23">
        <v>0.0</v>
      </c>
      <c r="C601" s="24"/>
      <c r="D601" s="25">
        <v>0.0</v>
      </c>
      <c r="E601" s="33"/>
    </row>
    <row r="602" ht="15.75" hidden="1" customHeight="1">
      <c r="A602" s="22" t="s">
        <v>3072</v>
      </c>
      <c r="B602" s="23">
        <v>200.0</v>
      </c>
      <c r="C602" s="24"/>
      <c r="D602" s="25">
        <v>-200.0</v>
      </c>
      <c r="E602" s="33"/>
    </row>
    <row r="603" ht="15.75" hidden="1" customHeight="1">
      <c r="A603" s="27" t="s">
        <v>3074</v>
      </c>
      <c r="B603" s="23">
        <v>0.0</v>
      </c>
      <c r="C603" s="24"/>
      <c r="D603" s="25">
        <v>0.0</v>
      </c>
      <c r="E603" s="33"/>
    </row>
    <row r="604" ht="15.75" hidden="1" customHeight="1">
      <c r="A604" s="27" t="s">
        <v>3075</v>
      </c>
      <c r="B604" s="23">
        <v>0.0</v>
      </c>
      <c r="C604" s="24"/>
      <c r="D604" s="25">
        <v>0.0</v>
      </c>
      <c r="E604" s="33"/>
    </row>
    <row r="605" ht="15.75" hidden="1" customHeight="1">
      <c r="A605" s="27" t="s">
        <v>3077</v>
      </c>
      <c r="B605" s="23">
        <v>0.0</v>
      </c>
      <c r="C605" s="24"/>
      <c r="D605" s="25">
        <v>0.0</v>
      </c>
      <c r="E605" s="33"/>
    </row>
    <row r="606" ht="15.75" hidden="1" customHeight="1">
      <c r="A606" s="27" t="s">
        <v>3078</v>
      </c>
      <c r="B606" s="23">
        <v>1400.0</v>
      </c>
      <c r="C606" s="24">
        <v>1247.0</v>
      </c>
      <c r="D606" s="25">
        <v>-153.0</v>
      </c>
      <c r="E606" s="26" t="s">
        <v>7393</v>
      </c>
    </row>
    <row r="607" ht="15.75" hidden="1" customHeight="1">
      <c r="A607" s="28" t="s">
        <v>3079</v>
      </c>
      <c r="B607" s="23">
        <v>89630.0</v>
      </c>
      <c r="C607" s="23">
        <v>89077.0</v>
      </c>
      <c r="D607" s="25">
        <v>-553.0</v>
      </c>
      <c r="E607" s="33"/>
    </row>
    <row r="608" ht="15.75" hidden="1" customHeight="1">
      <c r="A608" s="28" t="s">
        <v>3080</v>
      </c>
      <c r="B608" s="23">
        <v>40622.0</v>
      </c>
      <c r="C608" s="7">
        <v>40622.0</v>
      </c>
      <c r="D608" s="25">
        <v>0.0</v>
      </c>
      <c r="E608" s="33"/>
    </row>
    <row r="609" ht="15.75" hidden="1" customHeight="1">
      <c r="A609" s="28" t="s">
        <v>3081</v>
      </c>
      <c r="B609" s="23">
        <v>58063.0</v>
      </c>
      <c r="C609" s="7">
        <v>57799.0</v>
      </c>
      <c r="D609" s="25">
        <v>-264.0</v>
      </c>
      <c r="E609" s="33"/>
    </row>
    <row r="610" ht="15.75" hidden="1" customHeight="1">
      <c r="A610" s="28" t="s">
        <v>3082</v>
      </c>
      <c r="B610" s="23">
        <v>18846.0</v>
      </c>
      <c r="C610" s="7">
        <v>18846.0</v>
      </c>
      <c r="D610" s="25">
        <v>0.0</v>
      </c>
      <c r="E610" s="33"/>
    </row>
    <row r="611" ht="15.75" hidden="1" customHeight="1">
      <c r="A611" s="28" t="s">
        <v>3084</v>
      </c>
      <c r="B611" s="23">
        <v>1968.0</v>
      </c>
      <c r="C611" s="7">
        <v>1968.0</v>
      </c>
      <c r="D611" s="25">
        <v>0.0</v>
      </c>
      <c r="E611" s="33"/>
    </row>
    <row r="612" ht="15.75" hidden="1" customHeight="1">
      <c r="A612" s="28" t="s">
        <v>3085</v>
      </c>
      <c r="B612" s="23">
        <v>0.0</v>
      </c>
      <c r="C612" s="7">
        <v>0.0</v>
      </c>
      <c r="D612" s="25">
        <v>0.0</v>
      </c>
      <c r="E612" s="33"/>
    </row>
    <row r="613" ht="15.75" hidden="1" customHeight="1">
      <c r="A613" s="29" t="s">
        <v>3086</v>
      </c>
      <c r="B613" s="23">
        <v>239688.5</v>
      </c>
      <c r="C613" s="7">
        <v>238871.5</v>
      </c>
      <c r="D613" s="25">
        <v>-817.0</v>
      </c>
      <c r="E613" s="33"/>
    </row>
    <row r="614" ht="15.75" hidden="1" customHeight="1">
      <c r="A614" s="30" t="s">
        <v>3087</v>
      </c>
      <c r="B614" s="34">
        <v>19.5</v>
      </c>
      <c r="C614" s="52">
        <v>-329.5</v>
      </c>
      <c r="D614" s="49">
        <v>-349.0</v>
      </c>
      <c r="E614" s="37"/>
    </row>
    <row r="615" ht="15.75" hidden="1" customHeight="1"/>
    <row r="616" ht="15.75" hidden="1" customHeight="1"/>
    <row r="617" ht="15.75" hidden="1" customHeight="1">
      <c r="A617" s="3" t="s">
        <v>3895</v>
      </c>
      <c r="B617" s="4"/>
      <c r="C617" s="4"/>
      <c r="D617" s="4"/>
      <c r="E617" s="5"/>
    </row>
    <row r="618" ht="15.75" hidden="1" customHeight="1">
      <c r="A618" s="8"/>
      <c r="B618" s="9"/>
      <c r="C618" s="9"/>
      <c r="D618" s="9"/>
      <c r="E618" s="10"/>
    </row>
    <row r="619" ht="15.75" hidden="1" customHeight="1">
      <c r="A619" s="3" t="s">
        <v>3061</v>
      </c>
      <c r="B619" s="4"/>
      <c r="C619" s="4"/>
      <c r="D619" s="4"/>
      <c r="E619" s="5"/>
    </row>
    <row r="620" ht="15.75" hidden="1" customHeight="1">
      <c r="A620" s="8"/>
      <c r="B620" s="9"/>
      <c r="C620" s="9"/>
      <c r="D620" s="9"/>
      <c r="E620" s="10"/>
    </row>
    <row r="621" ht="15.75" hidden="1" customHeight="1">
      <c r="A621" s="11">
        <v>45649.0</v>
      </c>
      <c r="B621" s="4"/>
      <c r="C621" s="12" t="s">
        <v>3062</v>
      </c>
      <c r="D621" s="13">
        <v>45655.0</v>
      </c>
      <c r="E621" s="5"/>
    </row>
    <row r="622" ht="15.75" hidden="1" customHeight="1">
      <c r="A622" s="8"/>
      <c r="B622" s="9"/>
      <c r="C622" s="14"/>
      <c r="D622" s="9"/>
      <c r="E622" s="10"/>
    </row>
    <row r="623" ht="15.75" hidden="1" customHeight="1">
      <c r="A623" s="44" t="s">
        <v>3898</v>
      </c>
      <c r="B623" s="5"/>
      <c r="C623" s="14"/>
      <c r="D623" s="45" t="s">
        <v>3899</v>
      </c>
      <c r="E623" s="5"/>
    </row>
    <row r="624" ht="15.75" hidden="1" customHeight="1">
      <c r="A624" s="8"/>
      <c r="B624" s="10"/>
      <c r="C624" s="14"/>
      <c r="D624" s="9"/>
      <c r="E624" s="10"/>
    </row>
    <row r="625" ht="15.75" hidden="1" customHeight="1">
      <c r="A625" s="17" t="s">
        <v>3063</v>
      </c>
      <c r="B625" s="4"/>
      <c r="C625" s="4"/>
      <c r="D625" s="4"/>
      <c r="E625" s="5"/>
    </row>
    <row r="626" ht="15.75" hidden="1" customHeight="1">
      <c r="A626" s="18" t="s">
        <v>3064</v>
      </c>
      <c r="B626" s="19" t="s">
        <v>3065</v>
      </c>
      <c r="C626" s="20" t="s">
        <v>3066</v>
      </c>
      <c r="D626" s="19" t="s">
        <v>3067</v>
      </c>
      <c r="E626" s="21" t="s">
        <v>13</v>
      </c>
    </row>
    <row r="627" ht="15.75" hidden="1" customHeight="1">
      <c r="A627" s="22" t="s">
        <v>3068</v>
      </c>
      <c r="B627" s="23">
        <v>3647.0</v>
      </c>
      <c r="C627" s="24">
        <v>3647.0</v>
      </c>
      <c r="D627" s="25">
        <v>0.0</v>
      </c>
      <c r="E627" s="33" t="s">
        <v>7394</v>
      </c>
    </row>
    <row r="628" ht="15.75" hidden="1" customHeight="1">
      <c r="A628" s="22" t="s">
        <v>3069</v>
      </c>
      <c r="B628" s="23">
        <v>6742.0</v>
      </c>
      <c r="C628" s="24">
        <v>6742.0</v>
      </c>
      <c r="D628" s="25">
        <v>0.0</v>
      </c>
      <c r="E628" s="33"/>
    </row>
    <row r="629" ht="15.75" hidden="1" customHeight="1">
      <c r="A629" s="22" t="s">
        <v>3070</v>
      </c>
      <c r="B629" s="23">
        <v>0.0</v>
      </c>
      <c r="C629" s="24"/>
      <c r="D629" s="25">
        <v>0.0</v>
      </c>
      <c r="E629" s="33"/>
    </row>
    <row r="630" ht="15.75" hidden="1" customHeight="1">
      <c r="A630" s="22" t="s">
        <v>3072</v>
      </c>
      <c r="B630" s="23">
        <v>0.0</v>
      </c>
      <c r="C630" s="24"/>
      <c r="D630" s="25">
        <v>0.0</v>
      </c>
      <c r="E630" s="33"/>
    </row>
    <row r="631" ht="15.75" hidden="1" customHeight="1">
      <c r="A631" s="27" t="s">
        <v>3074</v>
      </c>
      <c r="B631" s="23">
        <v>0.0</v>
      </c>
      <c r="C631" s="24"/>
      <c r="D631" s="25">
        <v>0.0</v>
      </c>
      <c r="E631" s="33"/>
    </row>
    <row r="632" ht="15.75" hidden="1" customHeight="1">
      <c r="A632" s="27" t="s">
        <v>3075</v>
      </c>
      <c r="B632" s="23">
        <v>0.0</v>
      </c>
      <c r="C632" s="24"/>
      <c r="D632" s="25">
        <v>0.0</v>
      </c>
      <c r="E632" s="33"/>
    </row>
    <row r="633" ht="15.75" hidden="1" customHeight="1">
      <c r="A633" s="27" t="s">
        <v>3077</v>
      </c>
      <c r="B633" s="23">
        <v>0.0</v>
      </c>
      <c r="C633" s="24"/>
      <c r="D633" s="25">
        <v>0.0</v>
      </c>
      <c r="E633" s="33"/>
    </row>
    <row r="634" ht="15.75" hidden="1" customHeight="1">
      <c r="A634" s="27" t="s">
        <v>3078</v>
      </c>
      <c r="B634" s="23">
        <v>440.0</v>
      </c>
      <c r="C634" s="24">
        <v>449.0</v>
      </c>
      <c r="D634" s="25">
        <v>9.0</v>
      </c>
      <c r="E634" s="26"/>
    </row>
    <row r="635" ht="15.75" hidden="1" customHeight="1">
      <c r="A635" s="28" t="s">
        <v>3079</v>
      </c>
      <c r="B635" s="23">
        <v>72142.0</v>
      </c>
      <c r="C635" s="23">
        <v>72142.0</v>
      </c>
      <c r="D635" s="25">
        <v>0.0</v>
      </c>
      <c r="E635" s="33"/>
    </row>
    <row r="636" ht="15.75" hidden="1" customHeight="1">
      <c r="A636" s="28" t="s">
        <v>3080</v>
      </c>
      <c r="B636" s="23">
        <v>19302.0</v>
      </c>
      <c r="C636" s="7">
        <v>18948.0</v>
      </c>
      <c r="D636" s="25">
        <v>-354.0</v>
      </c>
      <c r="E636" s="33"/>
    </row>
    <row r="637" ht="15.75" hidden="1" customHeight="1">
      <c r="A637" s="28" t="s">
        <v>3081</v>
      </c>
      <c r="B637" s="23">
        <v>27445.0</v>
      </c>
      <c r="C637" s="7">
        <v>27445.0</v>
      </c>
      <c r="D637" s="25">
        <v>0.0</v>
      </c>
      <c r="E637" s="33"/>
    </row>
    <row r="638" ht="15.75" hidden="1" customHeight="1">
      <c r="A638" s="28" t="s">
        <v>3082</v>
      </c>
      <c r="B638" s="23">
        <v>11701.0</v>
      </c>
      <c r="C638" s="7">
        <v>11701.0</v>
      </c>
      <c r="D638" s="25">
        <v>0.0</v>
      </c>
      <c r="E638" s="33"/>
    </row>
    <row r="639" ht="15.75" hidden="1" customHeight="1">
      <c r="A639" s="28" t="s">
        <v>3084</v>
      </c>
      <c r="B639" s="23">
        <v>1913.0</v>
      </c>
      <c r="C639" s="7">
        <v>1913.0</v>
      </c>
      <c r="D639" s="25">
        <v>0.0</v>
      </c>
      <c r="E639" s="33"/>
    </row>
    <row r="640" ht="15.75" hidden="1" customHeight="1">
      <c r="A640" s="28" t="s">
        <v>3085</v>
      </c>
      <c r="B640" s="23">
        <v>0.0</v>
      </c>
      <c r="C640" s="7">
        <v>0.0</v>
      </c>
      <c r="D640" s="25">
        <v>0.0</v>
      </c>
      <c r="E640" s="33"/>
    </row>
    <row r="641" ht="15.75" hidden="1" customHeight="1">
      <c r="A641" s="29" t="s">
        <v>3086</v>
      </c>
      <c r="B641" s="23">
        <v>143266.5</v>
      </c>
      <c r="C641" s="7">
        <v>142912.5</v>
      </c>
      <c r="D641" s="25">
        <v>-354.0</v>
      </c>
      <c r="E641" s="33"/>
    </row>
    <row r="642" ht="15.75" hidden="1" customHeight="1">
      <c r="A642" s="30" t="s">
        <v>3087</v>
      </c>
      <c r="B642" s="34">
        <v>65.5</v>
      </c>
      <c r="C642" s="52">
        <v>74.5</v>
      </c>
      <c r="D642" s="49">
        <v>9.0</v>
      </c>
      <c r="E642" s="37"/>
    </row>
    <row r="643" ht="15.75" hidden="1" customHeight="1"/>
    <row r="644" ht="15.75" hidden="1" customHeight="1"/>
    <row r="645" ht="15.75" hidden="1" customHeight="1">
      <c r="A645" s="3" t="s">
        <v>3895</v>
      </c>
      <c r="B645" s="4"/>
      <c r="C645" s="4"/>
      <c r="D645" s="4"/>
      <c r="E645" s="5"/>
    </row>
    <row r="646" ht="15.75" hidden="1" customHeight="1">
      <c r="A646" s="8"/>
      <c r="B646" s="9"/>
      <c r="C646" s="9"/>
      <c r="D646" s="9"/>
      <c r="E646" s="10"/>
    </row>
    <row r="647" ht="15.75" hidden="1" customHeight="1">
      <c r="A647" s="3" t="s">
        <v>3061</v>
      </c>
      <c r="B647" s="4"/>
      <c r="C647" s="4"/>
      <c r="D647" s="4"/>
      <c r="E647" s="5"/>
    </row>
    <row r="648" ht="15.75" hidden="1" customHeight="1">
      <c r="A648" s="8"/>
      <c r="B648" s="9"/>
      <c r="C648" s="9"/>
      <c r="D648" s="9"/>
      <c r="E648" s="10"/>
    </row>
    <row r="649" ht="15.75" hidden="1" customHeight="1">
      <c r="A649" s="11">
        <v>45656.0</v>
      </c>
      <c r="B649" s="4"/>
      <c r="C649" s="12" t="s">
        <v>3062</v>
      </c>
      <c r="D649" s="13">
        <v>45657.0</v>
      </c>
      <c r="E649" s="5"/>
    </row>
    <row r="650" ht="15.75" hidden="1" customHeight="1">
      <c r="A650" s="8"/>
      <c r="B650" s="9"/>
      <c r="C650" s="14"/>
      <c r="D650" s="9"/>
      <c r="E650" s="10"/>
    </row>
    <row r="651" ht="15.75" hidden="1" customHeight="1">
      <c r="A651" s="44" t="s">
        <v>3898</v>
      </c>
      <c r="B651" s="5"/>
      <c r="C651" s="14"/>
      <c r="D651" s="45" t="s">
        <v>3900</v>
      </c>
      <c r="E651" s="5"/>
    </row>
    <row r="652" ht="15.75" hidden="1" customHeight="1">
      <c r="A652" s="8"/>
      <c r="B652" s="10"/>
      <c r="C652" s="14"/>
      <c r="D652" s="9"/>
      <c r="E652" s="10"/>
    </row>
    <row r="653" ht="15.75" hidden="1" customHeight="1">
      <c r="A653" s="17" t="s">
        <v>3063</v>
      </c>
      <c r="B653" s="4"/>
      <c r="C653" s="4"/>
      <c r="D653" s="4"/>
      <c r="E653" s="5"/>
    </row>
    <row r="654" ht="15.75" hidden="1" customHeight="1">
      <c r="A654" s="18" t="s">
        <v>3064</v>
      </c>
      <c r="B654" s="19" t="s">
        <v>3065</v>
      </c>
      <c r="C654" s="20" t="s">
        <v>3066</v>
      </c>
      <c r="D654" s="19" t="s">
        <v>3067</v>
      </c>
      <c r="E654" s="21" t="s">
        <v>13</v>
      </c>
    </row>
    <row r="655" ht="15.75" hidden="1" customHeight="1">
      <c r="A655" s="22" t="s">
        <v>3068</v>
      </c>
      <c r="B655" s="23">
        <v>482.0</v>
      </c>
      <c r="C655" s="24">
        <v>2380.0</v>
      </c>
      <c r="D655" s="25">
        <v>1898.0</v>
      </c>
      <c r="E655" s="33"/>
    </row>
    <row r="656" ht="15.75" hidden="1" customHeight="1">
      <c r="A656" s="22" t="s">
        <v>3069</v>
      </c>
      <c r="B656" s="23">
        <v>3143.0</v>
      </c>
      <c r="C656" s="24">
        <v>3143.0</v>
      </c>
      <c r="D656" s="25">
        <v>0.0</v>
      </c>
      <c r="E656" s="33"/>
    </row>
    <row r="657" ht="15.75" hidden="1" customHeight="1">
      <c r="A657" s="22" t="s">
        <v>3070</v>
      </c>
      <c r="B657" s="23">
        <v>0.0</v>
      </c>
      <c r="C657" s="24"/>
      <c r="D657" s="25">
        <v>0.0</v>
      </c>
      <c r="E657" s="33"/>
    </row>
    <row r="658" ht="15.75" hidden="1" customHeight="1">
      <c r="A658" s="22" t="s">
        <v>3072</v>
      </c>
      <c r="B658" s="23">
        <v>0.0</v>
      </c>
      <c r="C658" s="24"/>
      <c r="D658" s="25">
        <v>0.0</v>
      </c>
      <c r="E658" s="33"/>
    </row>
    <row r="659" ht="15.75" hidden="1" customHeight="1">
      <c r="A659" s="27" t="s">
        <v>3074</v>
      </c>
      <c r="B659" s="23">
        <v>0.0</v>
      </c>
      <c r="C659" s="24"/>
      <c r="D659" s="25">
        <v>0.0</v>
      </c>
      <c r="E659" s="33"/>
    </row>
    <row r="660" ht="15.75" hidden="1" customHeight="1">
      <c r="A660" s="27" t="s">
        <v>3075</v>
      </c>
      <c r="B660" s="23">
        <v>0.0</v>
      </c>
      <c r="C660" s="24"/>
      <c r="D660" s="25">
        <v>0.0</v>
      </c>
      <c r="E660" s="33"/>
    </row>
    <row r="661" ht="15.75" hidden="1" customHeight="1">
      <c r="A661" s="27" t="s">
        <v>3077</v>
      </c>
      <c r="B661" s="23">
        <v>0.0</v>
      </c>
      <c r="C661" s="24"/>
      <c r="D661" s="25">
        <v>0.0</v>
      </c>
      <c r="E661" s="33"/>
    </row>
    <row r="662" ht="15.75" hidden="1" customHeight="1">
      <c r="A662" s="27" t="s">
        <v>3078</v>
      </c>
      <c r="B662" s="23">
        <v>440.0</v>
      </c>
      <c r="C662" s="24">
        <v>440.0</v>
      </c>
      <c r="D662" s="25">
        <v>0.0</v>
      </c>
      <c r="E662" s="26"/>
    </row>
    <row r="663" ht="15.75" hidden="1" customHeight="1">
      <c r="A663" s="28" t="s">
        <v>3079</v>
      </c>
      <c r="B663" s="23">
        <v>29433.0</v>
      </c>
      <c r="C663" s="23">
        <v>0.0</v>
      </c>
      <c r="D663" s="25">
        <v>-29433.0</v>
      </c>
      <c r="E663" s="33"/>
    </row>
    <row r="664" ht="15.75" hidden="1" customHeight="1">
      <c r="A664" s="28" t="s">
        <v>3080</v>
      </c>
      <c r="B664" s="23">
        <v>11170.0</v>
      </c>
      <c r="C664" s="7">
        <v>0.0</v>
      </c>
      <c r="D664" s="25">
        <v>-11170.0</v>
      </c>
      <c r="E664" s="33"/>
    </row>
    <row r="665" ht="15.75" hidden="1" customHeight="1">
      <c r="A665" s="28" t="s">
        <v>3081</v>
      </c>
      <c r="B665" s="23">
        <v>11565.0</v>
      </c>
      <c r="C665" s="7">
        <v>0.0</v>
      </c>
      <c r="D665" s="25">
        <v>-11565.0</v>
      </c>
      <c r="E665" s="33"/>
    </row>
    <row r="666" ht="15.75" hidden="1" customHeight="1">
      <c r="A666" s="28" t="s">
        <v>3082</v>
      </c>
      <c r="B666" s="23">
        <v>3931.0</v>
      </c>
      <c r="C666" s="7">
        <v>0.0</v>
      </c>
      <c r="D666" s="25">
        <v>-3931.0</v>
      </c>
      <c r="E666" s="33"/>
    </row>
    <row r="667" ht="15.75" hidden="1" customHeight="1">
      <c r="A667" s="28" t="s">
        <v>3084</v>
      </c>
      <c r="B667" s="23">
        <v>0.0</v>
      </c>
      <c r="C667" s="7">
        <v>0.0</v>
      </c>
      <c r="D667" s="25">
        <v>0.0</v>
      </c>
      <c r="E667" s="33"/>
    </row>
    <row r="668" ht="15.75" hidden="1" customHeight="1">
      <c r="A668" s="28" t="s">
        <v>3085</v>
      </c>
      <c r="B668" s="23">
        <v>0.0</v>
      </c>
      <c r="C668" s="7">
        <v>0.0</v>
      </c>
      <c r="D668" s="25">
        <v>0.0</v>
      </c>
      <c r="E668" s="33"/>
    </row>
    <row r="669" ht="15.75" hidden="1" customHeight="1">
      <c r="A669" s="29" t="s">
        <v>3086</v>
      </c>
      <c r="B669" s="23">
        <v>62162.0</v>
      </c>
      <c r="C669" s="7">
        <v>0.0</v>
      </c>
      <c r="D669" s="25">
        <v>-62162.0</v>
      </c>
      <c r="E669" s="33"/>
    </row>
    <row r="670" ht="15.75" hidden="1" customHeight="1">
      <c r="A670" s="30" t="s">
        <v>3087</v>
      </c>
      <c r="B670" s="34">
        <v>-1998.0</v>
      </c>
      <c r="C670" s="52">
        <v>5963.0</v>
      </c>
      <c r="D670" s="49">
        <v>7961.0</v>
      </c>
      <c r="E670" s="37"/>
    </row>
    <row r="671" ht="15.75" hidden="1" customHeight="1"/>
    <row r="672" ht="15.75" hidden="1" customHeight="1"/>
    <row r="673" ht="15.75" hidden="1" customHeight="1">
      <c r="A673" s="3" t="s">
        <v>3895</v>
      </c>
      <c r="B673" s="4"/>
      <c r="C673" s="4"/>
      <c r="D673" s="4"/>
      <c r="E673" s="5"/>
    </row>
    <row r="674" ht="15.75" hidden="1" customHeight="1">
      <c r="A674" s="8"/>
      <c r="B674" s="9"/>
      <c r="C674" s="9"/>
      <c r="D674" s="9"/>
      <c r="E674" s="10"/>
    </row>
    <row r="675" ht="15.75" hidden="1" customHeight="1">
      <c r="A675" s="3" t="s">
        <v>3061</v>
      </c>
      <c r="B675" s="4"/>
      <c r="C675" s="4"/>
      <c r="D675" s="4"/>
      <c r="E675" s="5"/>
    </row>
    <row r="676" ht="15.75" hidden="1" customHeight="1">
      <c r="A676" s="8"/>
      <c r="B676" s="9"/>
      <c r="C676" s="9"/>
      <c r="D676" s="9"/>
      <c r="E676" s="10"/>
    </row>
    <row r="677" ht="15.75" hidden="1" customHeight="1">
      <c r="A677" s="11">
        <v>45658.0</v>
      </c>
      <c r="B677" s="4"/>
      <c r="C677" s="12" t="s">
        <v>3062</v>
      </c>
      <c r="D677" s="13">
        <v>45662.0</v>
      </c>
      <c r="E677" s="5"/>
    </row>
    <row r="678" ht="15.75" hidden="1" customHeight="1">
      <c r="A678" s="8"/>
      <c r="B678" s="9"/>
      <c r="C678" s="14"/>
      <c r="D678" s="9"/>
      <c r="E678" s="10"/>
    </row>
    <row r="679" ht="15.75" hidden="1" customHeight="1">
      <c r="A679" s="44" t="s">
        <v>3901</v>
      </c>
      <c r="B679" s="5"/>
      <c r="C679" s="14"/>
      <c r="D679" s="45" t="s">
        <v>3899</v>
      </c>
      <c r="E679" s="5"/>
    </row>
    <row r="680" ht="15.75" hidden="1" customHeight="1">
      <c r="A680" s="8"/>
      <c r="B680" s="10"/>
      <c r="C680" s="14"/>
      <c r="D680" s="9"/>
      <c r="E680" s="10"/>
    </row>
    <row r="681" ht="15.75" hidden="1" customHeight="1">
      <c r="A681" s="17" t="s">
        <v>3063</v>
      </c>
      <c r="B681" s="4"/>
      <c r="C681" s="4"/>
      <c r="D681" s="4"/>
      <c r="E681" s="5"/>
    </row>
    <row r="682" ht="15.75" hidden="1" customHeight="1">
      <c r="A682" s="18" t="s">
        <v>3064</v>
      </c>
      <c r="B682" s="19" t="s">
        <v>3065</v>
      </c>
      <c r="C682" s="20" t="s">
        <v>3066</v>
      </c>
      <c r="D682" s="19" t="s">
        <v>3067</v>
      </c>
      <c r="E682" s="21" t="s">
        <v>13</v>
      </c>
    </row>
    <row r="683" ht="15.75" hidden="1" customHeight="1">
      <c r="A683" s="22" t="s">
        <v>3068</v>
      </c>
      <c r="B683" s="23">
        <v>9900.0</v>
      </c>
      <c r="C683" s="24">
        <v>9900.0</v>
      </c>
      <c r="D683" s="25">
        <v>0.0</v>
      </c>
      <c r="E683" s="33"/>
    </row>
    <row r="684" ht="15.75" hidden="1" customHeight="1">
      <c r="A684" s="22" t="s">
        <v>3069</v>
      </c>
      <c r="B684" s="23">
        <v>8306.0</v>
      </c>
      <c r="C684" s="24">
        <v>6239.0</v>
      </c>
      <c r="D684" s="25">
        <v>-2067.0</v>
      </c>
      <c r="E684" s="33" t="s">
        <v>7395</v>
      </c>
    </row>
    <row r="685" ht="15.75" hidden="1" customHeight="1">
      <c r="A685" s="22" t="s">
        <v>3070</v>
      </c>
      <c r="B685" s="23">
        <v>150.0</v>
      </c>
      <c r="C685" s="24">
        <v>150.0</v>
      </c>
      <c r="D685" s="25">
        <v>0.0</v>
      </c>
      <c r="E685" s="33"/>
    </row>
    <row r="686" ht="15.75" hidden="1" customHeight="1">
      <c r="A686" s="22" t="s">
        <v>3072</v>
      </c>
      <c r="B686" s="23">
        <v>0.0</v>
      </c>
      <c r="C686" s="24"/>
      <c r="D686" s="25">
        <v>0.0</v>
      </c>
      <c r="E686" s="33"/>
    </row>
    <row r="687" ht="15.75" hidden="1" customHeight="1">
      <c r="A687" s="27" t="s">
        <v>3074</v>
      </c>
      <c r="B687" s="23">
        <v>0.0</v>
      </c>
      <c r="C687" s="24"/>
      <c r="D687" s="25">
        <v>0.0</v>
      </c>
      <c r="E687" s="33"/>
    </row>
    <row r="688" ht="15.75" hidden="1" customHeight="1">
      <c r="A688" s="27" t="s">
        <v>3075</v>
      </c>
      <c r="B688" s="23">
        <v>0.0</v>
      </c>
      <c r="C688" s="24"/>
      <c r="D688" s="25">
        <v>0.0</v>
      </c>
      <c r="E688" s="33"/>
    </row>
    <row r="689" ht="15.75" hidden="1" customHeight="1">
      <c r="A689" s="27" t="s">
        <v>3077</v>
      </c>
      <c r="B689" s="23">
        <v>0.0</v>
      </c>
      <c r="C689" s="24"/>
      <c r="D689" s="25">
        <v>0.0</v>
      </c>
      <c r="E689" s="33"/>
    </row>
    <row r="690" ht="15.75" hidden="1" customHeight="1">
      <c r="A690" s="27" t="s">
        <v>3078</v>
      </c>
      <c r="B690" s="23">
        <v>1600.0</v>
      </c>
      <c r="C690" s="24">
        <v>2870.0</v>
      </c>
      <c r="D690" s="25">
        <v>1270.0</v>
      </c>
      <c r="E690" s="26" t="s">
        <v>7396</v>
      </c>
    </row>
    <row r="691" ht="15.75" hidden="1" customHeight="1">
      <c r="A691" s="28" t="s">
        <v>3079</v>
      </c>
      <c r="B691" s="23">
        <v>100211.0</v>
      </c>
      <c r="C691" s="23">
        <v>99882.0</v>
      </c>
      <c r="D691" s="25">
        <v>-329.0</v>
      </c>
      <c r="E691" s="33"/>
    </row>
    <row r="692" ht="15.75" hidden="1" customHeight="1">
      <c r="A692" s="28" t="s">
        <v>3080</v>
      </c>
      <c r="B692" s="23">
        <v>18677.0</v>
      </c>
      <c r="C692" s="7">
        <v>18677.0</v>
      </c>
      <c r="D692" s="25">
        <v>0.0</v>
      </c>
      <c r="E692" s="33"/>
    </row>
    <row r="693" ht="15.75" hidden="1" customHeight="1">
      <c r="A693" s="28" t="s">
        <v>3081</v>
      </c>
      <c r="B693" s="23">
        <v>24285.0</v>
      </c>
      <c r="C693" s="7">
        <v>24285.0</v>
      </c>
      <c r="D693" s="25">
        <v>0.0</v>
      </c>
      <c r="E693" s="33"/>
    </row>
    <row r="694" ht="15.75" hidden="1" customHeight="1">
      <c r="A694" s="28" t="s">
        <v>3082</v>
      </c>
      <c r="B694" s="23">
        <v>21584.0</v>
      </c>
      <c r="C694" s="7">
        <v>21584.0</v>
      </c>
      <c r="D694" s="25">
        <v>0.0</v>
      </c>
      <c r="E694" s="33"/>
    </row>
    <row r="695" ht="15.75" hidden="1" customHeight="1">
      <c r="A695" s="28" t="s">
        <v>3084</v>
      </c>
      <c r="B695" s="23">
        <v>1801.0</v>
      </c>
      <c r="C695" s="7">
        <v>1801.0</v>
      </c>
      <c r="D695" s="25">
        <v>0.0</v>
      </c>
      <c r="E695" s="33"/>
    </row>
    <row r="696" ht="15.75" hidden="1" customHeight="1">
      <c r="A696" s="28" t="s">
        <v>3085</v>
      </c>
      <c r="B696" s="23">
        <v>0.0</v>
      </c>
      <c r="C696" s="7">
        <v>0.0</v>
      </c>
      <c r="D696" s="25">
        <v>0.0</v>
      </c>
      <c r="E696" s="33"/>
    </row>
    <row r="697" ht="15.75" hidden="1" customHeight="1">
      <c r="A697" s="29" t="s">
        <v>3086</v>
      </c>
      <c r="B697" s="23">
        <v>186513.5</v>
      </c>
      <c r="C697" s="7">
        <v>186184.5</v>
      </c>
      <c r="D697" s="25">
        <v>-329.0</v>
      </c>
      <c r="E697" s="33"/>
    </row>
    <row r="698" ht="15.75" hidden="1" customHeight="1">
      <c r="A698" s="30" t="s">
        <v>3087</v>
      </c>
      <c r="B698" s="34">
        <v>0.5</v>
      </c>
      <c r="C698" s="52">
        <v>-796.5</v>
      </c>
      <c r="D698" s="49">
        <v>-797.0</v>
      </c>
      <c r="E698" s="37"/>
    </row>
    <row r="699" ht="15.75" hidden="1" customHeight="1"/>
    <row r="700" ht="15.75" hidden="1" customHeight="1"/>
    <row r="701" ht="15.75" hidden="1" customHeight="1">
      <c r="A701" s="3" t="s">
        <v>3895</v>
      </c>
      <c r="B701" s="4"/>
      <c r="C701" s="4"/>
      <c r="D701" s="4"/>
      <c r="E701" s="5"/>
    </row>
    <row r="702" ht="15.75" hidden="1" customHeight="1">
      <c r="A702" s="8"/>
      <c r="B702" s="9"/>
      <c r="C702" s="9"/>
      <c r="D702" s="9"/>
      <c r="E702" s="10"/>
    </row>
    <row r="703" ht="15.75" hidden="1" customHeight="1">
      <c r="A703" s="3" t="s">
        <v>3061</v>
      </c>
      <c r="B703" s="4"/>
      <c r="C703" s="4"/>
      <c r="D703" s="4"/>
      <c r="E703" s="5"/>
    </row>
    <row r="704" ht="15.75" hidden="1" customHeight="1">
      <c r="A704" s="8"/>
      <c r="B704" s="9"/>
      <c r="C704" s="9"/>
      <c r="D704" s="9"/>
      <c r="E704" s="10"/>
    </row>
    <row r="705" ht="15.75" hidden="1" customHeight="1">
      <c r="A705" s="11">
        <v>45663.0</v>
      </c>
      <c r="B705" s="4"/>
      <c r="C705" s="12" t="s">
        <v>3062</v>
      </c>
      <c r="D705" s="13">
        <v>45669.0</v>
      </c>
      <c r="E705" s="5"/>
    </row>
    <row r="706" ht="15.75" hidden="1" customHeight="1">
      <c r="A706" s="8"/>
      <c r="B706" s="9"/>
      <c r="C706" s="14"/>
      <c r="D706" s="9"/>
      <c r="E706" s="10"/>
    </row>
    <row r="707" ht="15.75" hidden="1" customHeight="1">
      <c r="A707" s="44" t="s">
        <v>3898</v>
      </c>
      <c r="B707" s="5"/>
      <c r="C707" s="14"/>
      <c r="D707" s="45" t="s">
        <v>3899</v>
      </c>
      <c r="E707" s="5"/>
    </row>
    <row r="708" ht="15.75" hidden="1" customHeight="1">
      <c r="A708" s="8"/>
      <c r="B708" s="10"/>
      <c r="C708" s="14"/>
      <c r="D708" s="9"/>
      <c r="E708" s="10"/>
    </row>
    <row r="709" ht="15.75" hidden="1" customHeight="1">
      <c r="A709" s="17" t="s">
        <v>3063</v>
      </c>
      <c r="B709" s="4"/>
      <c r="C709" s="4"/>
      <c r="D709" s="4"/>
      <c r="E709" s="5"/>
    </row>
    <row r="710" ht="15.75" hidden="1" customHeight="1">
      <c r="A710" s="18" t="s">
        <v>3064</v>
      </c>
      <c r="B710" s="19" t="s">
        <v>3065</v>
      </c>
      <c r="C710" s="20" t="s">
        <v>3066</v>
      </c>
      <c r="D710" s="19" t="s">
        <v>3067</v>
      </c>
      <c r="E710" s="21" t="s">
        <v>13</v>
      </c>
    </row>
    <row r="711" ht="15.75" hidden="1" customHeight="1">
      <c r="A711" s="22" t="s">
        <v>3068</v>
      </c>
      <c r="B711" s="23">
        <v>8391.0</v>
      </c>
      <c r="C711" s="24">
        <v>8391.0</v>
      </c>
      <c r="D711" s="25">
        <v>0.0</v>
      </c>
      <c r="E711" s="33"/>
    </row>
    <row r="712" ht="15.75" hidden="1" customHeight="1">
      <c r="A712" s="22" t="s">
        <v>3069</v>
      </c>
      <c r="B712" s="23">
        <v>10185.0</v>
      </c>
      <c r="C712" s="24">
        <v>10185.0</v>
      </c>
      <c r="D712" s="25">
        <v>0.0</v>
      </c>
      <c r="E712" s="33"/>
    </row>
    <row r="713" ht="15.75" hidden="1" customHeight="1">
      <c r="A713" s="22" t="s">
        <v>3070</v>
      </c>
      <c r="B713" s="23">
        <v>0.0</v>
      </c>
      <c r="C713" s="24"/>
      <c r="D713" s="25">
        <v>0.0</v>
      </c>
      <c r="E713" s="33"/>
    </row>
    <row r="714" ht="15.75" hidden="1" customHeight="1">
      <c r="A714" s="22" t="s">
        <v>3072</v>
      </c>
      <c r="B714" s="23">
        <v>0.0</v>
      </c>
      <c r="C714" s="24"/>
      <c r="D714" s="25">
        <v>0.0</v>
      </c>
      <c r="E714" s="33"/>
    </row>
    <row r="715" ht="15.75" hidden="1" customHeight="1">
      <c r="A715" s="27" t="s">
        <v>3074</v>
      </c>
      <c r="B715" s="23">
        <v>0.0</v>
      </c>
      <c r="C715" s="24"/>
      <c r="D715" s="25">
        <v>0.0</v>
      </c>
      <c r="E715" s="33"/>
    </row>
    <row r="716" ht="15.75" hidden="1" customHeight="1">
      <c r="A716" s="27" t="s">
        <v>3075</v>
      </c>
      <c r="B716" s="23">
        <v>0.0</v>
      </c>
      <c r="C716" s="24"/>
      <c r="D716" s="25">
        <v>0.0</v>
      </c>
      <c r="E716" s="33"/>
    </row>
    <row r="717" ht="15.75" hidden="1" customHeight="1">
      <c r="A717" s="27" t="s">
        <v>3077</v>
      </c>
      <c r="B717" s="23">
        <v>0.0</v>
      </c>
      <c r="C717" s="24"/>
      <c r="D717" s="25">
        <v>0.0</v>
      </c>
      <c r="E717" s="33"/>
    </row>
    <row r="718" ht="15.75" hidden="1" customHeight="1">
      <c r="A718" s="27" t="s">
        <v>3078</v>
      </c>
      <c r="B718" s="23">
        <v>2320.0</v>
      </c>
      <c r="C718" s="24">
        <v>2320.0</v>
      </c>
      <c r="D718" s="25">
        <v>0.0</v>
      </c>
      <c r="E718" s="26"/>
    </row>
    <row r="719" ht="15.75" hidden="1" customHeight="1">
      <c r="A719" s="28" t="s">
        <v>3079</v>
      </c>
      <c r="B719" s="23">
        <v>75406.0</v>
      </c>
      <c r="C719" s="23">
        <v>75406.0</v>
      </c>
      <c r="D719" s="25">
        <v>0.0</v>
      </c>
      <c r="E719" s="33"/>
    </row>
    <row r="720" ht="15.75" hidden="1" customHeight="1">
      <c r="A720" s="28" t="s">
        <v>3080</v>
      </c>
      <c r="B720" s="23">
        <v>30150.0</v>
      </c>
      <c r="C720" s="7">
        <v>29821.0</v>
      </c>
      <c r="D720" s="25">
        <v>-329.0</v>
      </c>
      <c r="E720" s="33"/>
    </row>
    <row r="721" ht="15.75" hidden="1" customHeight="1">
      <c r="A721" s="28" t="s">
        <v>3081</v>
      </c>
      <c r="B721" s="23">
        <v>49611.0</v>
      </c>
      <c r="C721" s="7">
        <v>49611.0</v>
      </c>
      <c r="D721" s="25">
        <v>0.0</v>
      </c>
      <c r="E721" s="33"/>
    </row>
    <row r="722" ht="15.75" hidden="1" customHeight="1">
      <c r="A722" s="28" t="s">
        <v>3082</v>
      </c>
      <c r="B722" s="23">
        <v>22966.0</v>
      </c>
      <c r="C722" s="7">
        <v>22966.0</v>
      </c>
      <c r="D722" s="25">
        <v>0.0</v>
      </c>
      <c r="E722" s="33"/>
    </row>
    <row r="723" ht="15.75" hidden="1" customHeight="1">
      <c r="A723" s="28" t="s">
        <v>3084</v>
      </c>
      <c r="B723" s="23">
        <v>1140.0</v>
      </c>
      <c r="C723" s="7">
        <v>1140.0</v>
      </c>
      <c r="D723" s="25">
        <v>0.0</v>
      </c>
      <c r="E723" s="33"/>
    </row>
    <row r="724" ht="15.75" hidden="1" customHeight="1">
      <c r="A724" s="28" t="s">
        <v>3085</v>
      </c>
      <c r="B724" s="23">
        <v>0.0</v>
      </c>
      <c r="C724" s="7">
        <v>0.0</v>
      </c>
      <c r="D724" s="25">
        <v>0.0</v>
      </c>
      <c r="E724" s="33"/>
    </row>
    <row r="725" ht="15.75" hidden="1" customHeight="1">
      <c r="A725" s="29" t="s">
        <v>3086</v>
      </c>
      <c r="B725" s="23">
        <v>199937.0</v>
      </c>
      <c r="C725" s="7">
        <v>199608.0</v>
      </c>
      <c r="D725" s="25">
        <v>-329.0</v>
      </c>
      <c r="E725" s="33"/>
    </row>
    <row r="726" ht="15.75" hidden="1" customHeight="1">
      <c r="A726" s="30" t="s">
        <v>3087</v>
      </c>
      <c r="B726" s="34">
        <v>232.0</v>
      </c>
      <c r="C726" s="52">
        <v>232.0</v>
      </c>
      <c r="D726" s="49">
        <v>0.0</v>
      </c>
      <c r="E726" s="37"/>
    </row>
    <row r="727" ht="15.75" hidden="1" customHeight="1"/>
    <row r="728" ht="15.75" hidden="1" customHeight="1"/>
    <row r="729" ht="15.75" hidden="1" customHeight="1">
      <c r="A729" s="3" t="s">
        <v>3895</v>
      </c>
      <c r="B729" s="4"/>
      <c r="C729" s="4"/>
      <c r="D729" s="4"/>
      <c r="E729" s="5"/>
    </row>
    <row r="730" ht="15.75" hidden="1" customHeight="1">
      <c r="A730" s="8"/>
      <c r="B730" s="9"/>
      <c r="C730" s="9"/>
      <c r="D730" s="9"/>
      <c r="E730" s="10"/>
    </row>
    <row r="731" ht="15.75" hidden="1" customHeight="1">
      <c r="A731" s="3" t="s">
        <v>3061</v>
      </c>
      <c r="B731" s="4"/>
      <c r="C731" s="4"/>
      <c r="D731" s="4"/>
      <c r="E731" s="5"/>
    </row>
    <row r="732" ht="15.75" hidden="1" customHeight="1">
      <c r="A732" s="8"/>
      <c r="B732" s="9"/>
      <c r="C732" s="9"/>
      <c r="D732" s="9"/>
      <c r="E732" s="10"/>
    </row>
    <row r="733" ht="15.75" hidden="1" customHeight="1">
      <c r="A733" s="11">
        <v>45670.0</v>
      </c>
      <c r="B733" s="4"/>
      <c r="C733" s="12" t="s">
        <v>3062</v>
      </c>
      <c r="D733" s="13">
        <v>45676.0</v>
      </c>
      <c r="E733" s="5"/>
    </row>
    <row r="734" ht="15.75" hidden="1" customHeight="1">
      <c r="A734" s="8"/>
      <c r="B734" s="9"/>
      <c r="C734" s="14"/>
      <c r="D734" s="9"/>
      <c r="E734" s="10"/>
    </row>
    <row r="735" ht="15.75" hidden="1" customHeight="1">
      <c r="A735" s="44" t="s">
        <v>3898</v>
      </c>
      <c r="B735" s="5"/>
      <c r="C735" s="14"/>
      <c r="D735" s="45" t="s">
        <v>3899</v>
      </c>
      <c r="E735" s="5"/>
    </row>
    <row r="736" ht="15.75" hidden="1" customHeight="1">
      <c r="A736" s="8"/>
      <c r="B736" s="10"/>
      <c r="C736" s="14"/>
      <c r="D736" s="9"/>
      <c r="E736" s="10"/>
    </row>
    <row r="737" ht="15.75" hidden="1" customHeight="1">
      <c r="A737" s="17" t="s">
        <v>3063</v>
      </c>
      <c r="B737" s="4"/>
      <c r="C737" s="4"/>
      <c r="D737" s="4"/>
      <c r="E737" s="5"/>
    </row>
    <row r="738" ht="15.75" hidden="1" customHeight="1">
      <c r="A738" s="18" t="s">
        <v>3064</v>
      </c>
      <c r="B738" s="19" t="s">
        <v>3065</v>
      </c>
      <c r="C738" s="20" t="s">
        <v>3066</v>
      </c>
      <c r="D738" s="19" t="s">
        <v>3067</v>
      </c>
      <c r="E738" s="21" t="s">
        <v>13</v>
      </c>
    </row>
    <row r="739" ht="15.75" hidden="1" customHeight="1">
      <c r="A739" s="22" t="s">
        <v>3068</v>
      </c>
      <c r="B739" s="23">
        <v>10849.0</v>
      </c>
      <c r="C739" s="24">
        <v>11356.0</v>
      </c>
      <c r="D739" s="25">
        <v>507.0</v>
      </c>
      <c r="E739" s="33"/>
    </row>
    <row r="740" ht="15.75" hidden="1" customHeight="1">
      <c r="A740" s="22" t="s">
        <v>3069</v>
      </c>
      <c r="B740" s="23">
        <v>14868.0</v>
      </c>
      <c r="C740" s="24">
        <v>12121.0</v>
      </c>
      <c r="D740" s="25">
        <v>-2747.0</v>
      </c>
      <c r="E740" s="33" t="s">
        <v>7397</v>
      </c>
    </row>
    <row r="741" ht="15.75" hidden="1" customHeight="1">
      <c r="A741" s="22" t="s">
        <v>3070</v>
      </c>
      <c r="B741" s="23">
        <v>0.0</v>
      </c>
      <c r="C741" s="24"/>
      <c r="D741" s="25">
        <v>0.0</v>
      </c>
      <c r="E741" s="33"/>
    </row>
    <row r="742" ht="15.75" hidden="1" customHeight="1">
      <c r="A742" s="22" t="s">
        <v>3072</v>
      </c>
      <c r="B742" s="23">
        <v>200.0</v>
      </c>
      <c r="C742" s="24"/>
      <c r="D742" s="25">
        <v>-200.0</v>
      </c>
      <c r="E742" s="33" t="s">
        <v>7398</v>
      </c>
    </row>
    <row r="743" ht="15.75" hidden="1" customHeight="1">
      <c r="A743" s="27" t="s">
        <v>3074</v>
      </c>
      <c r="B743" s="23">
        <v>0.0</v>
      </c>
      <c r="C743" s="24"/>
      <c r="D743" s="25">
        <v>0.0</v>
      </c>
      <c r="E743" s="33"/>
    </row>
    <row r="744" ht="15.75" hidden="1" customHeight="1">
      <c r="A744" s="27" t="s">
        <v>3075</v>
      </c>
      <c r="B744" s="23">
        <v>0.0</v>
      </c>
      <c r="C744" s="24"/>
      <c r="D744" s="25">
        <v>0.0</v>
      </c>
      <c r="E744" s="33"/>
    </row>
    <row r="745" ht="15.75" hidden="1" customHeight="1">
      <c r="A745" s="27" t="s">
        <v>3077</v>
      </c>
      <c r="B745" s="23">
        <v>0.0</v>
      </c>
      <c r="C745" s="24"/>
      <c r="D745" s="25">
        <v>0.0</v>
      </c>
      <c r="E745" s="33"/>
    </row>
    <row r="746" ht="15.75" hidden="1" customHeight="1">
      <c r="A746" s="27" t="s">
        <v>3078</v>
      </c>
      <c r="B746" s="23">
        <v>2440.0</v>
      </c>
      <c r="C746" s="24">
        <v>2440.0</v>
      </c>
      <c r="D746" s="25">
        <v>0.0</v>
      </c>
      <c r="E746" s="26"/>
    </row>
    <row r="747" ht="15.75" hidden="1" customHeight="1">
      <c r="A747" s="28" t="s">
        <v>3079</v>
      </c>
      <c r="B747" s="23">
        <v>76988.0</v>
      </c>
      <c r="C747" s="23">
        <v>76988.0</v>
      </c>
      <c r="D747" s="25">
        <v>0.0</v>
      </c>
      <c r="E747" s="33"/>
    </row>
    <row r="748" ht="15.75" hidden="1" customHeight="1">
      <c r="A748" s="28" t="s">
        <v>3080</v>
      </c>
      <c r="B748" s="23">
        <v>33392.0</v>
      </c>
      <c r="C748" s="7">
        <v>32525.0</v>
      </c>
      <c r="D748" s="25">
        <v>-867.0</v>
      </c>
      <c r="E748" s="33"/>
    </row>
    <row r="749" ht="15.75" hidden="1" customHeight="1">
      <c r="A749" s="28" t="s">
        <v>3081</v>
      </c>
      <c r="B749" s="23">
        <v>52148.0</v>
      </c>
      <c r="C749" s="7">
        <v>51934.0</v>
      </c>
      <c r="D749" s="25">
        <v>-214.0</v>
      </c>
      <c r="E749" s="33"/>
    </row>
    <row r="750" ht="15.75" hidden="1" customHeight="1">
      <c r="A750" s="28" t="s">
        <v>3082</v>
      </c>
      <c r="B750" s="23">
        <v>25202.0</v>
      </c>
      <c r="C750" s="7">
        <v>25202.0</v>
      </c>
      <c r="D750" s="25">
        <v>0.0</v>
      </c>
      <c r="E750" s="33"/>
    </row>
    <row r="751" ht="15.75" hidden="1" customHeight="1">
      <c r="A751" s="28" t="s">
        <v>3084</v>
      </c>
      <c r="B751" s="23">
        <v>661.0</v>
      </c>
      <c r="C751" s="7">
        <v>661.0</v>
      </c>
      <c r="D751" s="25">
        <v>0.0</v>
      </c>
      <c r="E751" s="33"/>
    </row>
    <row r="752" ht="15.75" hidden="1" customHeight="1">
      <c r="A752" s="28" t="s">
        <v>3085</v>
      </c>
      <c r="B752" s="23">
        <v>0.0</v>
      </c>
      <c r="C752" s="7">
        <v>0.0</v>
      </c>
      <c r="D752" s="25">
        <v>0.0</v>
      </c>
      <c r="E752" s="33"/>
    </row>
    <row r="753" ht="15.75" hidden="1" customHeight="1">
      <c r="A753" s="29" t="s">
        <v>3086</v>
      </c>
      <c r="B753" s="23">
        <v>217254.5</v>
      </c>
      <c r="C753" s="7">
        <v>216173.5</v>
      </c>
      <c r="D753" s="25">
        <v>-1081.0</v>
      </c>
      <c r="E753" s="33"/>
    </row>
    <row r="754" ht="15.75" hidden="1" customHeight="1">
      <c r="A754" s="30" t="s">
        <v>3087</v>
      </c>
      <c r="B754" s="34">
        <v>-506.5</v>
      </c>
      <c r="C754" s="52">
        <v>-2946.5</v>
      </c>
      <c r="D754" s="49">
        <v>-2440.0</v>
      </c>
      <c r="E754" s="37"/>
    </row>
    <row r="755" ht="15.75" hidden="1" customHeight="1"/>
    <row r="756" ht="15.75" hidden="1" customHeight="1"/>
    <row r="757" ht="15.75" hidden="1" customHeight="1">
      <c r="A757" s="3" t="s">
        <v>3895</v>
      </c>
      <c r="B757" s="4"/>
      <c r="C757" s="4"/>
      <c r="D757" s="4"/>
      <c r="E757" s="5"/>
    </row>
    <row r="758" ht="15.75" hidden="1" customHeight="1">
      <c r="A758" s="8"/>
      <c r="B758" s="9"/>
      <c r="C758" s="9"/>
      <c r="D758" s="9"/>
      <c r="E758" s="10"/>
    </row>
    <row r="759" ht="15.75" hidden="1" customHeight="1">
      <c r="A759" s="3" t="s">
        <v>3061</v>
      </c>
      <c r="B759" s="4"/>
      <c r="C759" s="4"/>
      <c r="D759" s="4"/>
      <c r="E759" s="5"/>
    </row>
    <row r="760" ht="15.75" hidden="1" customHeight="1">
      <c r="A760" s="8"/>
      <c r="B760" s="9"/>
      <c r="C760" s="9"/>
      <c r="D760" s="9"/>
      <c r="E760" s="10"/>
    </row>
    <row r="761" ht="15.75" hidden="1" customHeight="1">
      <c r="A761" s="11">
        <v>45677.0</v>
      </c>
      <c r="B761" s="4"/>
      <c r="C761" s="12" t="s">
        <v>3062</v>
      </c>
      <c r="D761" s="13">
        <v>45683.0</v>
      </c>
      <c r="E761" s="5"/>
    </row>
    <row r="762" ht="15.75" hidden="1" customHeight="1">
      <c r="A762" s="8"/>
      <c r="B762" s="9"/>
      <c r="C762" s="14"/>
      <c r="D762" s="9"/>
      <c r="E762" s="10"/>
    </row>
    <row r="763" ht="15.75" hidden="1" customHeight="1">
      <c r="A763" s="44" t="s">
        <v>3898</v>
      </c>
      <c r="B763" s="5"/>
      <c r="C763" s="14"/>
      <c r="D763" s="45" t="s">
        <v>3899</v>
      </c>
      <c r="E763" s="5"/>
    </row>
    <row r="764" ht="15.75" hidden="1" customHeight="1">
      <c r="A764" s="8"/>
      <c r="B764" s="10"/>
      <c r="C764" s="14"/>
      <c r="D764" s="9"/>
      <c r="E764" s="10"/>
    </row>
    <row r="765" ht="15.75" hidden="1" customHeight="1">
      <c r="A765" s="17" t="s">
        <v>3063</v>
      </c>
      <c r="B765" s="4"/>
      <c r="C765" s="4"/>
      <c r="D765" s="4"/>
      <c r="E765" s="5"/>
    </row>
    <row r="766" ht="15.75" hidden="1" customHeight="1">
      <c r="A766" s="18" t="s">
        <v>3064</v>
      </c>
      <c r="B766" s="19" t="s">
        <v>3065</v>
      </c>
      <c r="C766" s="20" t="s">
        <v>3066</v>
      </c>
      <c r="D766" s="19" t="s">
        <v>3067</v>
      </c>
      <c r="E766" s="21" t="s">
        <v>13</v>
      </c>
    </row>
    <row r="767" ht="15.75" hidden="1" customHeight="1">
      <c r="A767" s="22" t="s">
        <v>3068</v>
      </c>
      <c r="B767" s="23">
        <v>7087.0</v>
      </c>
      <c r="C767" s="24">
        <v>7087.0</v>
      </c>
      <c r="D767" s="25">
        <v>0.0</v>
      </c>
      <c r="E767" s="33"/>
    </row>
    <row r="768" ht="15.75" hidden="1" customHeight="1">
      <c r="A768" s="22" t="s">
        <v>3069</v>
      </c>
      <c r="B768" s="23">
        <v>12136.0</v>
      </c>
      <c r="C768" s="24">
        <v>12136.0</v>
      </c>
      <c r="D768" s="25">
        <v>0.0</v>
      </c>
      <c r="E768" s="33"/>
    </row>
    <row r="769" ht="15.75" hidden="1" customHeight="1">
      <c r="A769" s="22" t="s">
        <v>3070</v>
      </c>
      <c r="B769" s="23">
        <v>0.0</v>
      </c>
      <c r="C769" s="24"/>
      <c r="D769" s="25">
        <v>0.0</v>
      </c>
      <c r="E769" s="33"/>
    </row>
    <row r="770" ht="15.75" hidden="1" customHeight="1">
      <c r="A770" s="22" t="s">
        <v>3072</v>
      </c>
      <c r="B770" s="23">
        <v>0.0</v>
      </c>
      <c r="C770" s="24"/>
      <c r="D770" s="25">
        <v>0.0</v>
      </c>
      <c r="E770" s="33"/>
    </row>
    <row r="771" ht="15.75" hidden="1" customHeight="1">
      <c r="A771" s="27" t="s">
        <v>3074</v>
      </c>
      <c r="B771" s="23">
        <v>0.0</v>
      </c>
      <c r="C771" s="24"/>
      <c r="D771" s="25">
        <v>0.0</v>
      </c>
      <c r="E771" s="33"/>
    </row>
    <row r="772" ht="15.75" hidden="1" customHeight="1">
      <c r="A772" s="27" t="s">
        <v>3075</v>
      </c>
      <c r="B772" s="23">
        <v>0.0</v>
      </c>
      <c r="C772" s="24"/>
      <c r="D772" s="25">
        <v>0.0</v>
      </c>
      <c r="E772" s="33"/>
    </row>
    <row r="773" ht="15.75" hidden="1" customHeight="1">
      <c r="A773" s="27" t="s">
        <v>3077</v>
      </c>
      <c r="B773" s="23">
        <v>0.0</v>
      </c>
      <c r="C773" s="24"/>
      <c r="D773" s="25">
        <v>0.0</v>
      </c>
      <c r="E773" s="33"/>
    </row>
    <row r="774" ht="15.75" hidden="1" customHeight="1">
      <c r="A774" s="27" t="s">
        <v>3078</v>
      </c>
      <c r="B774" s="23">
        <v>1280.0</v>
      </c>
      <c r="C774" s="24">
        <v>1400.0</v>
      </c>
      <c r="D774" s="25">
        <v>120.0</v>
      </c>
      <c r="E774" s="26"/>
    </row>
    <row r="775" ht="15.75" hidden="1" customHeight="1">
      <c r="A775" s="28" t="s">
        <v>3079</v>
      </c>
      <c r="B775" s="23">
        <v>65046.0</v>
      </c>
      <c r="C775" s="23">
        <v>65046.0</v>
      </c>
      <c r="D775" s="25">
        <v>0.0</v>
      </c>
      <c r="E775" s="33"/>
    </row>
    <row r="776" ht="15.75" hidden="1" customHeight="1">
      <c r="A776" s="28" t="s">
        <v>3080</v>
      </c>
      <c r="B776" s="23">
        <v>29125.0</v>
      </c>
      <c r="C776" s="7">
        <v>29125.0</v>
      </c>
      <c r="D776" s="25">
        <v>0.0</v>
      </c>
      <c r="E776" s="33"/>
    </row>
    <row r="777" ht="15.75" hidden="1" customHeight="1">
      <c r="A777" s="28" t="s">
        <v>3081</v>
      </c>
      <c r="B777" s="23">
        <v>47093.0</v>
      </c>
      <c r="C777" s="7">
        <v>47093.0</v>
      </c>
      <c r="D777" s="25">
        <v>0.0</v>
      </c>
      <c r="E777" s="33"/>
    </row>
    <row r="778" ht="15.75" hidden="1" customHeight="1">
      <c r="A778" s="28" t="s">
        <v>3082</v>
      </c>
      <c r="B778" s="23">
        <v>18926.0</v>
      </c>
      <c r="C778" s="7">
        <v>18926.0</v>
      </c>
      <c r="D778" s="25">
        <v>0.0</v>
      </c>
      <c r="E778" s="33"/>
    </row>
    <row r="779" ht="15.75" hidden="1" customHeight="1">
      <c r="A779" s="28" t="s">
        <v>3084</v>
      </c>
      <c r="B779" s="23">
        <v>0.0</v>
      </c>
      <c r="C779" s="7">
        <v>0.0</v>
      </c>
      <c r="D779" s="25">
        <v>0.0</v>
      </c>
      <c r="E779" s="33"/>
    </row>
    <row r="780" ht="15.75" hidden="1" customHeight="1">
      <c r="A780" s="28" t="s">
        <v>3085</v>
      </c>
      <c r="B780" s="23">
        <v>0.0</v>
      </c>
      <c r="C780" s="7">
        <v>0.0</v>
      </c>
      <c r="D780" s="25">
        <v>0.0</v>
      </c>
      <c r="E780" s="33"/>
    </row>
    <row r="781" ht="15.75" hidden="1" customHeight="1">
      <c r="A781" s="29" t="s">
        <v>3086</v>
      </c>
      <c r="B781" s="23">
        <v>180692.5</v>
      </c>
      <c r="C781" s="7">
        <v>180692.5</v>
      </c>
      <c r="D781" s="25">
        <v>0.0</v>
      </c>
      <c r="E781" s="33"/>
    </row>
    <row r="782" ht="15.75" hidden="1" customHeight="1">
      <c r="A782" s="30" t="s">
        <v>3087</v>
      </c>
      <c r="B782" s="34">
        <v>0.5</v>
      </c>
      <c r="C782" s="52">
        <v>120.5</v>
      </c>
      <c r="D782" s="49">
        <v>120.0</v>
      </c>
      <c r="E782" s="37"/>
    </row>
    <row r="783" ht="15.75" hidden="1" customHeight="1"/>
    <row r="784" ht="15.75" hidden="1" customHeight="1"/>
    <row r="785" ht="15.75" hidden="1" customHeight="1">
      <c r="A785" s="3" t="s">
        <v>3895</v>
      </c>
      <c r="B785" s="4"/>
      <c r="C785" s="4"/>
      <c r="D785" s="4"/>
      <c r="E785" s="5"/>
    </row>
    <row r="786" ht="15.75" hidden="1" customHeight="1">
      <c r="A786" s="8"/>
      <c r="B786" s="9"/>
      <c r="C786" s="9"/>
      <c r="D786" s="9"/>
      <c r="E786" s="10"/>
    </row>
    <row r="787" ht="15.75" hidden="1" customHeight="1">
      <c r="A787" s="3" t="s">
        <v>3061</v>
      </c>
      <c r="B787" s="4"/>
      <c r="C787" s="4"/>
      <c r="D787" s="4"/>
      <c r="E787" s="5"/>
    </row>
    <row r="788" ht="15.75" hidden="1" customHeight="1">
      <c r="A788" s="8"/>
      <c r="B788" s="9"/>
      <c r="C788" s="9"/>
      <c r="D788" s="9"/>
      <c r="E788" s="10"/>
    </row>
    <row r="789" ht="15.75" hidden="1" customHeight="1">
      <c r="A789" s="11">
        <v>45684.0</v>
      </c>
      <c r="B789" s="4"/>
      <c r="C789" s="12" t="s">
        <v>3062</v>
      </c>
      <c r="D789" s="13">
        <v>45688.0</v>
      </c>
      <c r="E789" s="5"/>
    </row>
    <row r="790" ht="15.75" hidden="1" customHeight="1">
      <c r="A790" s="8"/>
      <c r="B790" s="9"/>
      <c r="C790" s="14"/>
      <c r="D790" s="9"/>
      <c r="E790" s="10"/>
    </row>
    <row r="791" ht="15.75" hidden="1" customHeight="1">
      <c r="A791" s="44" t="s">
        <v>3898</v>
      </c>
      <c r="B791" s="5"/>
      <c r="C791" s="14"/>
      <c r="D791" s="45" t="s">
        <v>3905</v>
      </c>
      <c r="E791" s="5"/>
    </row>
    <row r="792" ht="15.75" hidden="1" customHeight="1">
      <c r="A792" s="8"/>
      <c r="B792" s="10"/>
      <c r="C792" s="14"/>
      <c r="D792" s="9"/>
      <c r="E792" s="10"/>
    </row>
    <row r="793" ht="15.75" hidden="1" customHeight="1">
      <c r="A793" s="17" t="s">
        <v>3063</v>
      </c>
      <c r="B793" s="4"/>
      <c r="C793" s="4"/>
      <c r="D793" s="4"/>
      <c r="E793" s="5"/>
    </row>
    <row r="794" ht="15.75" hidden="1" customHeight="1">
      <c r="A794" s="18" t="s">
        <v>3064</v>
      </c>
      <c r="B794" s="19" t="s">
        <v>3065</v>
      </c>
      <c r="C794" s="20" t="s">
        <v>3066</v>
      </c>
      <c r="D794" s="19" t="s">
        <v>3067</v>
      </c>
      <c r="E794" s="21" t="s">
        <v>13</v>
      </c>
    </row>
    <row r="795" ht="15.75" hidden="1" customHeight="1">
      <c r="A795" s="22" t="s">
        <v>3068</v>
      </c>
      <c r="B795" s="23">
        <v>6482.0</v>
      </c>
      <c r="C795" s="24">
        <v>3425.0</v>
      </c>
      <c r="D795" s="25">
        <v>-3057.0</v>
      </c>
      <c r="E795" s="33"/>
    </row>
    <row r="796" ht="15.75" hidden="1" customHeight="1">
      <c r="A796" s="22" t="s">
        <v>3069</v>
      </c>
      <c r="B796" s="23">
        <v>5670.0</v>
      </c>
      <c r="C796" s="24">
        <v>5670.0</v>
      </c>
      <c r="D796" s="25">
        <v>0.0</v>
      </c>
      <c r="E796" s="33"/>
    </row>
    <row r="797" ht="15.75" hidden="1" customHeight="1">
      <c r="A797" s="22" t="s">
        <v>3070</v>
      </c>
      <c r="B797" s="23">
        <v>0.0</v>
      </c>
      <c r="C797" s="24"/>
      <c r="D797" s="25">
        <v>0.0</v>
      </c>
      <c r="E797" s="33"/>
    </row>
    <row r="798" ht="15.75" hidden="1" customHeight="1">
      <c r="A798" s="22" t="s">
        <v>3072</v>
      </c>
      <c r="B798" s="23">
        <v>0.0</v>
      </c>
      <c r="C798" s="24"/>
      <c r="D798" s="25">
        <v>0.0</v>
      </c>
      <c r="E798" s="33"/>
    </row>
    <row r="799" ht="15.75" hidden="1" customHeight="1">
      <c r="A799" s="27" t="s">
        <v>3074</v>
      </c>
      <c r="B799" s="23">
        <v>0.0</v>
      </c>
      <c r="C799" s="24"/>
      <c r="D799" s="25">
        <v>0.0</v>
      </c>
      <c r="E799" s="33"/>
    </row>
    <row r="800" ht="15.75" hidden="1" customHeight="1">
      <c r="A800" s="27" t="s">
        <v>3075</v>
      </c>
      <c r="B800" s="23">
        <v>0.0</v>
      </c>
      <c r="C800" s="24"/>
      <c r="D800" s="25">
        <v>0.0</v>
      </c>
      <c r="E800" s="33"/>
    </row>
    <row r="801" ht="15.75" hidden="1" customHeight="1">
      <c r="A801" s="27" t="s">
        <v>3077</v>
      </c>
      <c r="B801" s="23">
        <v>0.0</v>
      </c>
      <c r="C801" s="24">
        <v>3000.0</v>
      </c>
      <c r="D801" s="25">
        <v>3000.0</v>
      </c>
      <c r="E801" s="26" t="s">
        <v>7399</v>
      </c>
    </row>
    <row r="802" ht="15.75" hidden="1" customHeight="1">
      <c r="A802" s="27" t="s">
        <v>3078</v>
      </c>
      <c r="B802" s="23">
        <v>800.0</v>
      </c>
      <c r="C802" s="24">
        <v>800.0</v>
      </c>
      <c r="D802" s="25">
        <v>0.0</v>
      </c>
      <c r="E802" s="26"/>
    </row>
    <row r="803" ht="15.75" hidden="1" customHeight="1">
      <c r="A803" s="28" t="s">
        <v>3079</v>
      </c>
      <c r="B803" s="23">
        <v>47517.0</v>
      </c>
      <c r="C803" s="23">
        <v>47253.0</v>
      </c>
      <c r="D803" s="25">
        <v>-264.0</v>
      </c>
      <c r="E803" s="33"/>
    </row>
    <row r="804" ht="15.75" hidden="1" customHeight="1">
      <c r="A804" s="28" t="s">
        <v>3080</v>
      </c>
      <c r="B804" s="23">
        <v>17196.0</v>
      </c>
      <c r="C804" s="7">
        <v>17196.0</v>
      </c>
      <c r="D804" s="25">
        <v>0.0</v>
      </c>
      <c r="E804" s="33"/>
    </row>
    <row r="805" ht="15.75" hidden="1" customHeight="1">
      <c r="A805" s="28" t="s">
        <v>3081</v>
      </c>
      <c r="B805" s="23">
        <v>39877.0</v>
      </c>
      <c r="C805" s="7">
        <v>39521.0</v>
      </c>
      <c r="D805" s="25">
        <v>-356.0</v>
      </c>
      <c r="E805" s="33"/>
    </row>
    <row r="806" ht="15.75" hidden="1" customHeight="1">
      <c r="A806" s="28" t="s">
        <v>3082</v>
      </c>
      <c r="B806" s="23">
        <v>11974.0</v>
      </c>
      <c r="C806" s="7">
        <v>11974.0</v>
      </c>
      <c r="D806" s="25">
        <v>0.0</v>
      </c>
      <c r="E806" s="33"/>
    </row>
    <row r="807" ht="15.75" hidden="1" customHeight="1">
      <c r="A807" s="28" t="s">
        <v>3084</v>
      </c>
      <c r="B807" s="23">
        <v>1201.0</v>
      </c>
      <c r="C807" s="7">
        <v>1201.0</v>
      </c>
      <c r="D807" s="25">
        <v>0.0</v>
      </c>
      <c r="E807" s="33"/>
    </row>
    <row r="808" ht="15.75" hidden="1" customHeight="1">
      <c r="A808" s="28" t="s">
        <v>3085</v>
      </c>
      <c r="B808" s="23">
        <v>0.0</v>
      </c>
      <c r="C808" s="7">
        <v>0.0</v>
      </c>
      <c r="D808" s="25">
        <v>0.0</v>
      </c>
      <c r="E808" s="33"/>
    </row>
    <row r="809" ht="15.75" hidden="1" customHeight="1">
      <c r="A809" s="29" t="s">
        <v>3086</v>
      </c>
      <c r="B809" s="23">
        <v>130717.0</v>
      </c>
      <c r="C809" s="7">
        <v>130097.0</v>
      </c>
      <c r="D809" s="25">
        <v>-620.0</v>
      </c>
      <c r="E809" s="33"/>
    </row>
    <row r="810" ht="15.75" hidden="1" customHeight="1">
      <c r="A810" s="30" t="s">
        <v>3087</v>
      </c>
      <c r="B810" s="34" t="s">
        <v>7400</v>
      </c>
      <c r="C810" s="52">
        <v>-57.0</v>
      </c>
      <c r="D810" s="49" t="s">
        <v>3942</v>
      </c>
      <c r="E810" s="37"/>
    </row>
    <row r="811" ht="15.75" hidden="1" customHeight="1"/>
    <row r="812" ht="15.75" hidden="1" customHeight="1"/>
    <row r="813" ht="15.75" hidden="1" customHeight="1">
      <c r="A813" s="3" t="s">
        <v>3895</v>
      </c>
      <c r="B813" s="4"/>
      <c r="C813" s="4"/>
      <c r="D813" s="4"/>
      <c r="E813" s="5"/>
    </row>
    <row r="814" ht="15.75" hidden="1" customHeight="1">
      <c r="A814" s="8"/>
      <c r="B814" s="9"/>
      <c r="C814" s="9"/>
      <c r="D814" s="9"/>
      <c r="E814" s="10"/>
    </row>
    <row r="815" ht="15.75" hidden="1" customHeight="1">
      <c r="A815" s="3" t="s">
        <v>3061</v>
      </c>
      <c r="B815" s="4"/>
      <c r="C815" s="4"/>
      <c r="D815" s="4"/>
      <c r="E815" s="5"/>
    </row>
    <row r="816" ht="15.75" hidden="1" customHeight="1">
      <c r="A816" s="8"/>
      <c r="B816" s="9"/>
      <c r="C816" s="9"/>
      <c r="D816" s="9"/>
      <c r="E816" s="10"/>
    </row>
    <row r="817" ht="15.75" hidden="1" customHeight="1">
      <c r="A817" s="11">
        <v>45691.0</v>
      </c>
      <c r="B817" s="4"/>
      <c r="C817" s="12" t="s">
        <v>3062</v>
      </c>
      <c r="D817" s="13">
        <v>45697.0</v>
      </c>
      <c r="E817" s="5"/>
    </row>
    <row r="818" ht="15.75" hidden="1" customHeight="1">
      <c r="A818" s="8"/>
      <c r="B818" s="9"/>
      <c r="C818" s="14"/>
      <c r="D818" s="9"/>
      <c r="E818" s="10"/>
    </row>
    <row r="819" ht="15.75" hidden="1" customHeight="1">
      <c r="A819" s="44" t="s">
        <v>3898</v>
      </c>
      <c r="B819" s="5"/>
      <c r="C819" s="14"/>
      <c r="D819" s="45" t="s">
        <v>3899</v>
      </c>
      <c r="E819" s="5"/>
    </row>
    <row r="820" ht="15.75" hidden="1" customHeight="1">
      <c r="A820" s="8"/>
      <c r="B820" s="10"/>
      <c r="C820" s="14"/>
      <c r="D820" s="9"/>
      <c r="E820" s="10"/>
    </row>
    <row r="821" ht="15.75" hidden="1" customHeight="1">
      <c r="A821" s="17" t="s">
        <v>3063</v>
      </c>
      <c r="B821" s="4"/>
      <c r="C821" s="4"/>
      <c r="D821" s="4"/>
      <c r="E821" s="5"/>
    </row>
    <row r="822" ht="15.75" hidden="1" customHeight="1">
      <c r="A822" s="18" t="s">
        <v>3064</v>
      </c>
      <c r="B822" s="19" t="s">
        <v>3065</v>
      </c>
      <c r="C822" s="20" t="s">
        <v>3066</v>
      </c>
      <c r="D822" s="19" t="s">
        <v>3067</v>
      </c>
      <c r="E822" s="21" t="s">
        <v>13</v>
      </c>
    </row>
    <row r="823" ht="15.75" hidden="1" customHeight="1">
      <c r="A823" s="22" t="s">
        <v>3068</v>
      </c>
      <c r="B823" s="23">
        <v>6720.0</v>
      </c>
      <c r="C823" s="24">
        <v>6720.0</v>
      </c>
      <c r="D823" s="25">
        <v>0.0</v>
      </c>
      <c r="E823" s="33"/>
    </row>
    <row r="824" ht="15.75" hidden="1" customHeight="1">
      <c r="A824" s="22" t="s">
        <v>3069</v>
      </c>
      <c r="B824" s="23">
        <v>8963.0</v>
      </c>
      <c r="C824" s="24">
        <v>8241.0</v>
      </c>
      <c r="D824" s="25">
        <v>-722.0</v>
      </c>
      <c r="E824" s="33" t="s">
        <v>7401</v>
      </c>
    </row>
    <row r="825" ht="15.75" hidden="1" customHeight="1">
      <c r="A825" s="22" t="s">
        <v>3070</v>
      </c>
      <c r="B825" s="23">
        <v>560.0</v>
      </c>
      <c r="C825" s="24">
        <v>560.0</v>
      </c>
      <c r="D825" s="25">
        <v>0.0</v>
      </c>
      <c r="E825" s="33"/>
    </row>
    <row r="826" ht="15.75" hidden="1" customHeight="1">
      <c r="A826" s="22" t="s">
        <v>3072</v>
      </c>
      <c r="B826" s="23">
        <v>0.0</v>
      </c>
      <c r="C826" s="24"/>
      <c r="D826" s="25">
        <v>0.0</v>
      </c>
      <c r="E826" s="33"/>
    </row>
    <row r="827" ht="15.75" hidden="1" customHeight="1">
      <c r="A827" s="27" t="s">
        <v>3074</v>
      </c>
      <c r="B827" s="23">
        <v>0.0</v>
      </c>
      <c r="C827" s="24"/>
      <c r="D827" s="25">
        <v>0.0</v>
      </c>
      <c r="E827" s="33"/>
    </row>
    <row r="828" ht="15.75" hidden="1" customHeight="1">
      <c r="A828" s="27" t="s">
        <v>3075</v>
      </c>
      <c r="B828" s="23">
        <v>0.0</v>
      </c>
      <c r="C828" s="24"/>
      <c r="D828" s="25">
        <v>0.0</v>
      </c>
      <c r="E828" s="33"/>
    </row>
    <row r="829" ht="15.75" hidden="1" customHeight="1">
      <c r="A829" s="27" t="s">
        <v>3077</v>
      </c>
      <c r="B829" s="23">
        <v>0.0</v>
      </c>
      <c r="C829" s="24"/>
      <c r="D829" s="25">
        <v>0.0</v>
      </c>
      <c r="E829" s="26"/>
    </row>
    <row r="830" ht="15.75" hidden="1" customHeight="1">
      <c r="A830" s="27" t="s">
        <v>3078</v>
      </c>
      <c r="B830" s="23">
        <v>1560.0</v>
      </c>
      <c r="C830" s="24">
        <v>1574.0</v>
      </c>
      <c r="D830" s="25">
        <v>14.0</v>
      </c>
      <c r="E830" s="26"/>
    </row>
    <row r="831" ht="15.75" hidden="1" customHeight="1">
      <c r="A831" s="28" t="s">
        <v>3079</v>
      </c>
      <c r="B831" s="23">
        <v>63473.0</v>
      </c>
      <c r="C831" s="23">
        <v>63473.0</v>
      </c>
      <c r="D831" s="25">
        <v>0.0</v>
      </c>
      <c r="E831" s="33"/>
    </row>
    <row r="832" ht="15.75" hidden="1" customHeight="1">
      <c r="A832" s="28" t="s">
        <v>3080</v>
      </c>
      <c r="B832" s="23">
        <v>36172.0</v>
      </c>
      <c r="C832" s="7">
        <v>36172.0</v>
      </c>
      <c r="D832" s="25">
        <v>0.0</v>
      </c>
      <c r="E832" s="33"/>
    </row>
    <row r="833" ht="15.75" hidden="1" customHeight="1">
      <c r="A833" s="28" t="s">
        <v>3081</v>
      </c>
      <c r="B833" s="23">
        <v>40663.0</v>
      </c>
      <c r="C833" s="7">
        <v>40663.0</v>
      </c>
      <c r="D833" s="25">
        <v>0.0</v>
      </c>
      <c r="E833" s="33"/>
    </row>
    <row r="834" ht="15.75" hidden="1" customHeight="1">
      <c r="A834" s="28" t="s">
        <v>3082</v>
      </c>
      <c r="B834" s="23">
        <v>19618.0</v>
      </c>
      <c r="C834" s="7">
        <v>19618.0</v>
      </c>
      <c r="D834" s="25">
        <v>0.0</v>
      </c>
      <c r="E834" s="33"/>
    </row>
    <row r="835" ht="15.75" hidden="1" customHeight="1">
      <c r="A835" s="28" t="s">
        <v>3084</v>
      </c>
      <c r="B835" s="23">
        <v>987.0</v>
      </c>
      <c r="C835" s="7">
        <v>987.0</v>
      </c>
      <c r="D835" s="25">
        <v>0.0</v>
      </c>
      <c r="E835" s="33"/>
    </row>
    <row r="836" ht="15.75" hidden="1" customHeight="1">
      <c r="A836" s="28" t="s">
        <v>3085</v>
      </c>
      <c r="B836" s="23">
        <v>0.0</v>
      </c>
      <c r="C836" s="7">
        <v>0.0</v>
      </c>
      <c r="D836" s="25">
        <v>0.0</v>
      </c>
      <c r="E836" s="33"/>
    </row>
    <row r="837" ht="15.75" hidden="1" customHeight="1">
      <c r="A837" s="29" t="s">
        <v>3086</v>
      </c>
      <c r="B837" s="23">
        <v>177874.5</v>
      </c>
      <c r="C837" s="7">
        <v>177874.5</v>
      </c>
      <c r="D837" s="25">
        <v>0.0</v>
      </c>
      <c r="E837" s="33"/>
    </row>
    <row r="838" ht="15.75" hidden="1" customHeight="1">
      <c r="A838" s="30" t="s">
        <v>3087</v>
      </c>
      <c r="B838" s="34">
        <v>841.5</v>
      </c>
      <c r="C838" s="52">
        <v>133.5</v>
      </c>
      <c r="D838" s="49">
        <v>-708.0</v>
      </c>
      <c r="E838" s="37"/>
    </row>
    <row r="839" ht="15.75" hidden="1" customHeight="1"/>
    <row r="840" ht="15.75" hidden="1" customHeight="1"/>
    <row r="841" ht="15.75" hidden="1" customHeight="1">
      <c r="A841" s="3" t="s">
        <v>3895</v>
      </c>
      <c r="B841" s="4"/>
      <c r="C841" s="4"/>
      <c r="D841" s="4"/>
      <c r="E841" s="5"/>
    </row>
    <row r="842" ht="15.75" hidden="1" customHeight="1">
      <c r="A842" s="8"/>
      <c r="B842" s="9"/>
      <c r="C842" s="9"/>
      <c r="D842" s="9"/>
      <c r="E842" s="10"/>
    </row>
    <row r="843" ht="15.75" hidden="1" customHeight="1">
      <c r="A843" s="3" t="s">
        <v>3061</v>
      </c>
      <c r="B843" s="4"/>
      <c r="C843" s="4"/>
      <c r="D843" s="4"/>
      <c r="E843" s="5"/>
    </row>
    <row r="844" ht="15.75" hidden="1" customHeight="1">
      <c r="A844" s="8"/>
      <c r="B844" s="9"/>
      <c r="C844" s="9"/>
      <c r="D844" s="9"/>
      <c r="E844" s="10"/>
    </row>
    <row r="845" ht="15.75" hidden="1" customHeight="1">
      <c r="A845" s="11">
        <v>45698.0</v>
      </c>
      <c r="B845" s="4"/>
      <c r="C845" s="12" t="s">
        <v>3062</v>
      </c>
      <c r="D845" s="13">
        <v>45704.0</v>
      </c>
      <c r="E845" s="5"/>
    </row>
    <row r="846" ht="15.75" hidden="1" customHeight="1">
      <c r="A846" s="8"/>
      <c r="B846" s="9"/>
      <c r="C846" s="14"/>
      <c r="D846" s="9"/>
      <c r="E846" s="10"/>
    </row>
    <row r="847" ht="15.75" hidden="1" customHeight="1">
      <c r="A847" s="44" t="s">
        <v>3898</v>
      </c>
      <c r="B847" s="5"/>
      <c r="C847" s="14"/>
      <c r="D847" s="45" t="s">
        <v>3899</v>
      </c>
      <c r="E847" s="5"/>
    </row>
    <row r="848" ht="15.75" hidden="1" customHeight="1">
      <c r="A848" s="8"/>
      <c r="B848" s="10"/>
      <c r="C848" s="14"/>
      <c r="D848" s="9"/>
      <c r="E848" s="10"/>
    </row>
    <row r="849" ht="15.75" hidden="1" customHeight="1">
      <c r="A849" s="17" t="s">
        <v>3063</v>
      </c>
      <c r="B849" s="4"/>
      <c r="C849" s="4"/>
      <c r="D849" s="4"/>
      <c r="E849" s="5"/>
    </row>
    <row r="850" ht="15.75" hidden="1" customHeight="1">
      <c r="A850" s="18" t="s">
        <v>3064</v>
      </c>
      <c r="B850" s="19" t="s">
        <v>3065</v>
      </c>
      <c r="C850" s="20" t="s">
        <v>3066</v>
      </c>
      <c r="D850" s="19" t="s">
        <v>3067</v>
      </c>
      <c r="E850" s="21" t="s">
        <v>13</v>
      </c>
    </row>
    <row r="851" ht="15.75" hidden="1" customHeight="1">
      <c r="A851" s="22" t="s">
        <v>3068</v>
      </c>
      <c r="B851" s="23">
        <v>7897.0</v>
      </c>
      <c r="C851" s="24">
        <v>7897.0</v>
      </c>
      <c r="D851" s="25">
        <v>0.0</v>
      </c>
      <c r="E851" s="33"/>
    </row>
    <row r="852" ht="15.75" hidden="1" customHeight="1">
      <c r="A852" s="22" t="s">
        <v>3069</v>
      </c>
      <c r="B852" s="23">
        <v>12168.0</v>
      </c>
      <c r="C852" s="24">
        <v>12168.0</v>
      </c>
      <c r="D852" s="25">
        <v>0.0</v>
      </c>
      <c r="E852" s="33"/>
    </row>
    <row r="853" ht="15.75" hidden="1" customHeight="1">
      <c r="A853" s="22" t="s">
        <v>3070</v>
      </c>
      <c r="B853" s="23">
        <v>0.0</v>
      </c>
      <c r="C853" s="24"/>
      <c r="D853" s="25">
        <v>0.0</v>
      </c>
      <c r="E853" s="33"/>
    </row>
    <row r="854" ht="15.75" hidden="1" customHeight="1">
      <c r="A854" s="22" t="s">
        <v>3072</v>
      </c>
      <c r="B854" s="23">
        <v>0.0</v>
      </c>
      <c r="C854" s="24"/>
      <c r="D854" s="25">
        <v>0.0</v>
      </c>
      <c r="E854" s="33"/>
    </row>
    <row r="855" ht="15.75" hidden="1" customHeight="1">
      <c r="A855" s="27" t="s">
        <v>3074</v>
      </c>
      <c r="B855" s="23">
        <v>0.0</v>
      </c>
      <c r="C855" s="24"/>
      <c r="D855" s="25">
        <v>0.0</v>
      </c>
      <c r="E855" s="33"/>
    </row>
    <row r="856" ht="15.75" hidden="1" customHeight="1">
      <c r="A856" s="27" t="s">
        <v>3075</v>
      </c>
      <c r="B856" s="23">
        <v>0.0</v>
      </c>
      <c r="C856" s="24"/>
      <c r="D856" s="25">
        <v>0.0</v>
      </c>
      <c r="E856" s="33"/>
    </row>
    <row r="857" ht="15.75" hidden="1" customHeight="1">
      <c r="A857" s="27" t="s">
        <v>3077</v>
      </c>
      <c r="B857" s="23">
        <v>0.0</v>
      </c>
      <c r="C857" s="24"/>
      <c r="D857" s="25">
        <v>0.0</v>
      </c>
      <c r="E857" s="26"/>
    </row>
    <row r="858" ht="15.75" hidden="1" customHeight="1">
      <c r="A858" s="27" t="s">
        <v>3078</v>
      </c>
      <c r="B858" s="23">
        <v>1520.0</v>
      </c>
      <c r="C858" s="24">
        <v>1520.0</v>
      </c>
      <c r="D858" s="25">
        <v>0.0</v>
      </c>
      <c r="E858" s="26"/>
    </row>
    <row r="859" ht="15.75" hidden="1" customHeight="1">
      <c r="A859" s="28" t="s">
        <v>3079</v>
      </c>
      <c r="B859" s="23">
        <v>86856.0</v>
      </c>
      <c r="C859" s="23">
        <v>87385.0</v>
      </c>
      <c r="D859" s="25">
        <v>529.0</v>
      </c>
      <c r="E859" s="33"/>
    </row>
    <row r="860" ht="15.75" hidden="1" customHeight="1">
      <c r="A860" s="28" t="s">
        <v>3080</v>
      </c>
      <c r="B860" s="23">
        <v>58429.0</v>
      </c>
      <c r="C860" s="7">
        <v>58429.0</v>
      </c>
      <c r="D860" s="25">
        <v>0.0</v>
      </c>
      <c r="E860" s="33"/>
    </row>
    <row r="861" ht="15.75" hidden="1" customHeight="1">
      <c r="A861" s="28" t="s">
        <v>3081</v>
      </c>
      <c r="B861" s="23">
        <v>35168.0</v>
      </c>
      <c r="C861" s="7">
        <v>35168.0</v>
      </c>
      <c r="D861" s="25">
        <v>0.0</v>
      </c>
      <c r="E861" s="33"/>
    </row>
    <row r="862" ht="15.75" hidden="1" customHeight="1">
      <c r="A862" s="28" t="s">
        <v>3082</v>
      </c>
      <c r="B862" s="23">
        <v>22343.0</v>
      </c>
      <c r="C862" s="7">
        <v>22343.0</v>
      </c>
      <c r="D862" s="25">
        <v>0.0</v>
      </c>
      <c r="E862" s="33"/>
    </row>
    <row r="863" ht="15.75" hidden="1" customHeight="1">
      <c r="A863" s="28" t="s">
        <v>3084</v>
      </c>
      <c r="B863" s="23">
        <v>1572.0</v>
      </c>
      <c r="C863" s="7">
        <v>1572.0</v>
      </c>
      <c r="D863" s="25">
        <v>0.0</v>
      </c>
      <c r="E863" s="33"/>
    </row>
    <row r="864" ht="15.75" hidden="1" customHeight="1">
      <c r="A864" s="28" t="s">
        <v>3085</v>
      </c>
      <c r="B864" s="23">
        <v>0.0</v>
      </c>
      <c r="C864" s="7">
        <v>0.0</v>
      </c>
      <c r="D864" s="25">
        <v>0.0</v>
      </c>
      <c r="E864" s="33"/>
    </row>
    <row r="865" ht="15.75" hidden="1" customHeight="1">
      <c r="A865" s="29" t="s">
        <v>3086</v>
      </c>
      <c r="B865" s="23">
        <v>225903.5</v>
      </c>
      <c r="C865" s="7">
        <v>226432.5</v>
      </c>
      <c r="D865" s="25">
        <v>529.0</v>
      </c>
      <c r="E865" s="33"/>
    </row>
    <row r="866" ht="15.75" hidden="1" customHeight="1">
      <c r="A866" s="30" t="s">
        <v>3087</v>
      </c>
      <c r="B866" s="34">
        <v>49.5</v>
      </c>
      <c r="C866" s="52">
        <v>49.5</v>
      </c>
      <c r="D866" s="49">
        <v>0.0</v>
      </c>
      <c r="E866" s="37"/>
    </row>
    <row r="867" ht="15.75" hidden="1" customHeight="1"/>
    <row r="868" ht="15.75" hidden="1" customHeight="1"/>
    <row r="869" ht="15.75" hidden="1" customHeight="1">
      <c r="A869" s="3" t="s">
        <v>3895</v>
      </c>
      <c r="B869" s="4"/>
      <c r="C869" s="4"/>
      <c r="D869" s="4"/>
      <c r="E869" s="5"/>
    </row>
    <row r="870" ht="15.75" hidden="1" customHeight="1">
      <c r="A870" s="8"/>
      <c r="B870" s="9"/>
      <c r="C870" s="9"/>
      <c r="D870" s="9"/>
      <c r="E870" s="10"/>
    </row>
    <row r="871" ht="15.75" hidden="1" customHeight="1">
      <c r="A871" s="3" t="s">
        <v>3061</v>
      </c>
      <c r="B871" s="4"/>
      <c r="C871" s="4"/>
      <c r="D871" s="4"/>
      <c r="E871" s="5"/>
    </row>
    <row r="872" ht="15.75" hidden="1" customHeight="1">
      <c r="A872" s="8"/>
      <c r="B872" s="9"/>
      <c r="C872" s="9"/>
      <c r="D872" s="9"/>
      <c r="E872" s="10"/>
    </row>
    <row r="873" ht="15.75" hidden="1" customHeight="1">
      <c r="A873" s="11">
        <v>45712.0</v>
      </c>
      <c r="B873" s="4"/>
      <c r="C873" s="12" t="s">
        <v>3062</v>
      </c>
      <c r="D873" s="13">
        <v>45716.0</v>
      </c>
      <c r="E873" s="5"/>
    </row>
    <row r="874" ht="15.75" hidden="1" customHeight="1">
      <c r="A874" s="8"/>
      <c r="B874" s="9"/>
      <c r="C874" s="14"/>
      <c r="D874" s="9"/>
      <c r="E874" s="10"/>
    </row>
    <row r="875" ht="15.75" hidden="1" customHeight="1">
      <c r="A875" s="44" t="s">
        <v>3898</v>
      </c>
      <c r="B875" s="5"/>
      <c r="C875" s="14"/>
      <c r="D875" s="45" t="s">
        <v>3905</v>
      </c>
      <c r="E875" s="5"/>
    </row>
    <row r="876" ht="15.75" hidden="1" customHeight="1">
      <c r="A876" s="8"/>
      <c r="B876" s="10"/>
      <c r="C876" s="14"/>
      <c r="D876" s="9"/>
      <c r="E876" s="10"/>
    </row>
    <row r="877" ht="15.75" hidden="1" customHeight="1">
      <c r="A877" s="17" t="s">
        <v>3063</v>
      </c>
      <c r="B877" s="4"/>
      <c r="C877" s="4"/>
      <c r="D877" s="4"/>
      <c r="E877" s="5"/>
    </row>
    <row r="878" ht="15.75" hidden="1" customHeight="1">
      <c r="A878" s="18" t="s">
        <v>3064</v>
      </c>
      <c r="B878" s="19" t="s">
        <v>3065</v>
      </c>
      <c r="C878" s="20" t="s">
        <v>3066</v>
      </c>
      <c r="D878" s="19" t="s">
        <v>3067</v>
      </c>
      <c r="E878" s="21" t="s">
        <v>13</v>
      </c>
    </row>
    <row r="879" ht="15.75" hidden="1" customHeight="1">
      <c r="A879" s="22" t="s">
        <v>3068</v>
      </c>
      <c r="B879" s="23">
        <v>3081.0</v>
      </c>
      <c r="C879" s="24">
        <v>3081.0</v>
      </c>
      <c r="D879" s="25">
        <v>0.0</v>
      </c>
      <c r="E879" s="33"/>
    </row>
    <row r="880" ht="15.75" hidden="1" customHeight="1">
      <c r="A880" s="22" t="s">
        <v>3069</v>
      </c>
      <c r="B880" s="23">
        <v>7254.5</v>
      </c>
      <c r="C880" s="24">
        <v>7254.5</v>
      </c>
      <c r="D880" s="25">
        <v>0.0</v>
      </c>
      <c r="E880" s="33" t="s">
        <v>7402</v>
      </c>
    </row>
    <row r="881" ht="15.75" hidden="1" customHeight="1">
      <c r="A881" s="22" t="s">
        <v>3070</v>
      </c>
      <c r="B881" s="23">
        <v>200.0</v>
      </c>
      <c r="C881" s="24">
        <v>200.0</v>
      </c>
      <c r="D881" s="25">
        <v>0.0</v>
      </c>
      <c r="E881" s="33"/>
    </row>
    <row r="882" ht="15.75" hidden="1" customHeight="1">
      <c r="A882" s="22" t="s">
        <v>3072</v>
      </c>
      <c r="B882" s="23">
        <v>0.0</v>
      </c>
      <c r="C882" s="24"/>
      <c r="D882" s="25">
        <v>0.0</v>
      </c>
      <c r="E882" s="33"/>
    </row>
    <row r="883" ht="15.75" hidden="1" customHeight="1">
      <c r="A883" s="27" t="s">
        <v>3074</v>
      </c>
      <c r="B883" s="23">
        <v>0.0</v>
      </c>
      <c r="C883" s="24"/>
      <c r="D883" s="25">
        <v>0.0</v>
      </c>
      <c r="E883" s="33"/>
    </row>
    <row r="884" ht="15.75" hidden="1" customHeight="1">
      <c r="A884" s="27" t="s">
        <v>3075</v>
      </c>
      <c r="B884" s="23">
        <v>0.0</v>
      </c>
      <c r="C884" s="24"/>
      <c r="D884" s="25">
        <v>0.0</v>
      </c>
      <c r="E884" s="33"/>
    </row>
    <row r="885" ht="15.75" hidden="1" customHeight="1">
      <c r="A885" s="27" t="s">
        <v>3077</v>
      </c>
      <c r="B885" s="23">
        <v>0.0</v>
      </c>
      <c r="C885" s="24"/>
      <c r="D885" s="25">
        <v>0.0</v>
      </c>
      <c r="E885" s="26"/>
    </row>
    <row r="886" ht="15.75" hidden="1" customHeight="1">
      <c r="A886" s="27" t="s">
        <v>3078</v>
      </c>
      <c r="B886" s="23">
        <v>960.0</v>
      </c>
      <c r="C886" s="24">
        <v>960.0</v>
      </c>
      <c r="D886" s="25">
        <v>0.0</v>
      </c>
      <c r="E886" s="26"/>
    </row>
    <row r="887" ht="15.75" hidden="1" customHeight="1">
      <c r="A887" s="28" t="s">
        <v>3079</v>
      </c>
      <c r="B887" s="23">
        <v>46669.0</v>
      </c>
      <c r="C887" s="23">
        <v>46669.0</v>
      </c>
      <c r="D887" s="25">
        <v>0.0</v>
      </c>
      <c r="E887" s="33"/>
    </row>
    <row r="888" ht="15.75" hidden="1" customHeight="1">
      <c r="A888" s="28" t="s">
        <v>3080</v>
      </c>
      <c r="B888" s="23">
        <v>18379.0</v>
      </c>
      <c r="C888" s="7">
        <v>18379.0</v>
      </c>
      <c r="D888" s="25">
        <v>0.0</v>
      </c>
      <c r="E888" s="33"/>
    </row>
    <row r="889" ht="15.75" hidden="1" customHeight="1">
      <c r="A889" s="28" t="s">
        <v>3081</v>
      </c>
      <c r="B889" s="23">
        <v>25440.0</v>
      </c>
      <c r="C889" s="7">
        <v>25440.0</v>
      </c>
      <c r="D889" s="25">
        <v>0.0</v>
      </c>
      <c r="E889" s="33"/>
    </row>
    <row r="890" ht="15.75" hidden="1" customHeight="1">
      <c r="A890" s="28" t="s">
        <v>3082</v>
      </c>
      <c r="B890" s="23">
        <v>12619.4</v>
      </c>
      <c r="C890" s="7">
        <v>12619.4</v>
      </c>
      <c r="D890" s="25">
        <v>0.0</v>
      </c>
      <c r="E890" s="33"/>
    </row>
    <row r="891" ht="15.75" hidden="1" customHeight="1">
      <c r="A891" s="28" t="s">
        <v>3084</v>
      </c>
      <c r="B891" s="23">
        <v>866.0</v>
      </c>
      <c r="C891" s="7">
        <v>866.0</v>
      </c>
      <c r="D891" s="25">
        <v>0.0</v>
      </c>
      <c r="E891" s="33"/>
    </row>
    <row r="892" ht="15.75" hidden="1" customHeight="1">
      <c r="A892" s="28" t="s">
        <v>3085</v>
      </c>
      <c r="B892" s="23">
        <v>0.0</v>
      </c>
      <c r="C892" s="7">
        <v>0.0</v>
      </c>
      <c r="D892" s="25">
        <v>0.0</v>
      </c>
      <c r="E892" s="33"/>
    </row>
    <row r="893" ht="15.75" hidden="1" customHeight="1">
      <c r="A893" s="29" t="s">
        <v>3086</v>
      </c>
      <c r="B893" s="23">
        <v>115206.70000000001</v>
      </c>
      <c r="C893" s="7">
        <v>115206.70000000001</v>
      </c>
      <c r="D893" s="25">
        <v>0.0</v>
      </c>
      <c r="E893" s="33"/>
    </row>
    <row r="894" ht="15.75" hidden="1" customHeight="1">
      <c r="A894" s="30" t="s">
        <v>3087</v>
      </c>
      <c r="B894" s="34">
        <v>262.1999999999898</v>
      </c>
      <c r="C894" s="52">
        <v>262.19999999998254</v>
      </c>
      <c r="D894" s="49">
        <v>-7.275957614183426E-12</v>
      </c>
      <c r="E894" s="37"/>
    </row>
    <row r="895" ht="15.75" hidden="1" customHeight="1"/>
    <row r="896" ht="15.75" hidden="1" customHeight="1"/>
    <row r="897" ht="15.75" hidden="1" customHeight="1">
      <c r="A897" s="3" t="s">
        <v>3895</v>
      </c>
      <c r="B897" s="4"/>
      <c r="C897" s="4"/>
      <c r="D897" s="4"/>
      <c r="E897" s="5"/>
    </row>
    <row r="898" ht="15.75" hidden="1" customHeight="1">
      <c r="A898" s="8"/>
      <c r="B898" s="9"/>
      <c r="C898" s="9"/>
      <c r="D898" s="9"/>
      <c r="E898" s="10"/>
    </row>
    <row r="899" ht="15.75" hidden="1" customHeight="1">
      <c r="A899" s="3" t="s">
        <v>3061</v>
      </c>
      <c r="B899" s="4"/>
      <c r="C899" s="4"/>
      <c r="D899" s="4"/>
      <c r="E899" s="5"/>
    </row>
    <row r="900" ht="15.75" hidden="1" customHeight="1">
      <c r="A900" s="8"/>
      <c r="B900" s="9"/>
      <c r="C900" s="9"/>
      <c r="D900" s="9"/>
      <c r="E900" s="10"/>
    </row>
    <row r="901" ht="15.75" hidden="1" customHeight="1">
      <c r="A901" s="11">
        <v>45712.0</v>
      </c>
      <c r="B901" s="4"/>
      <c r="C901" s="12" t="s">
        <v>3062</v>
      </c>
      <c r="D901" s="13">
        <v>45716.0</v>
      </c>
      <c r="E901" s="5"/>
    </row>
    <row r="902" ht="15.75" hidden="1" customHeight="1">
      <c r="A902" s="8"/>
      <c r="B902" s="9"/>
      <c r="C902" s="14"/>
      <c r="D902" s="9"/>
      <c r="E902" s="10"/>
    </row>
    <row r="903" ht="15.75" hidden="1" customHeight="1">
      <c r="A903" s="44" t="s">
        <v>3898</v>
      </c>
      <c r="B903" s="5"/>
      <c r="C903" s="14"/>
      <c r="D903" s="45" t="s">
        <v>3905</v>
      </c>
      <c r="E903" s="5"/>
    </row>
    <row r="904" ht="15.75" hidden="1" customHeight="1">
      <c r="A904" s="8"/>
      <c r="B904" s="10"/>
      <c r="C904" s="14"/>
      <c r="D904" s="9"/>
      <c r="E904" s="10"/>
    </row>
    <row r="905" ht="15.75" hidden="1" customHeight="1">
      <c r="A905" s="17" t="s">
        <v>3063</v>
      </c>
      <c r="B905" s="4"/>
      <c r="C905" s="4"/>
      <c r="D905" s="4"/>
      <c r="E905" s="5"/>
    </row>
    <row r="906" ht="15.75" hidden="1" customHeight="1">
      <c r="A906" s="18" t="s">
        <v>3064</v>
      </c>
      <c r="B906" s="19" t="s">
        <v>3065</v>
      </c>
      <c r="C906" s="20" t="s">
        <v>3066</v>
      </c>
      <c r="D906" s="19" t="s">
        <v>3067</v>
      </c>
      <c r="E906" s="21" t="s">
        <v>13</v>
      </c>
    </row>
    <row r="907" ht="15.75" hidden="1" customHeight="1">
      <c r="A907" s="22" t="s">
        <v>3068</v>
      </c>
      <c r="B907" s="23">
        <v>3081.0</v>
      </c>
      <c r="C907" s="24">
        <v>3081.0</v>
      </c>
      <c r="D907" s="25">
        <v>0.0</v>
      </c>
      <c r="E907" s="33"/>
    </row>
    <row r="908" ht="15.75" hidden="1" customHeight="1">
      <c r="A908" s="22" t="s">
        <v>3069</v>
      </c>
      <c r="B908" s="23">
        <v>7254.5</v>
      </c>
      <c r="C908" s="24">
        <v>7254.5</v>
      </c>
      <c r="D908" s="25">
        <v>0.0</v>
      </c>
      <c r="E908" s="33"/>
    </row>
    <row r="909" ht="15.75" hidden="1" customHeight="1">
      <c r="A909" s="22" t="s">
        <v>3070</v>
      </c>
      <c r="B909" s="23">
        <v>200.0</v>
      </c>
      <c r="C909" s="24">
        <v>200.0</v>
      </c>
      <c r="D909" s="25">
        <v>0.0</v>
      </c>
      <c r="E909" s="33"/>
    </row>
    <row r="910" ht="15.75" hidden="1" customHeight="1">
      <c r="A910" s="22" t="s">
        <v>3072</v>
      </c>
      <c r="B910" s="23">
        <v>0.0</v>
      </c>
      <c r="C910" s="24"/>
      <c r="D910" s="25">
        <v>0.0</v>
      </c>
      <c r="E910" s="33"/>
    </row>
    <row r="911" ht="15.75" hidden="1" customHeight="1">
      <c r="A911" s="27" t="s">
        <v>3074</v>
      </c>
      <c r="B911" s="23">
        <v>0.0</v>
      </c>
      <c r="C911" s="24"/>
      <c r="D911" s="25">
        <v>0.0</v>
      </c>
      <c r="E911" s="33"/>
    </row>
    <row r="912" ht="15.75" hidden="1" customHeight="1">
      <c r="A912" s="27" t="s">
        <v>3075</v>
      </c>
      <c r="B912" s="23">
        <v>0.0</v>
      </c>
      <c r="C912" s="24"/>
      <c r="D912" s="25">
        <v>0.0</v>
      </c>
      <c r="E912" s="33"/>
    </row>
    <row r="913" ht="15.75" hidden="1" customHeight="1">
      <c r="A913" s="27" t="s">
        <v>3077</v>
      </c>
      <c r="B913" s="23">
        <v>0.0</v>
      </c>
      <c r="C913" s="24"/>
      <c r="D913" s="25">
        <v>0.0</v>
      </c>
      <c r="E913" s="26"/>
    </row>
    <row r="914" ht="15.75" hidden="1" customHeight="1">
      <c r="A914" s="27" t="s">
        <v>3078</v>
      </c>
      <c r="B914" s="23">
        <v>960.0</v>
      </c>
      <c r="C914" s="24">
        <v>960.0</v>
      </c>
      <c r="D914" s="25">
        <v>0.0</v>
      </c>
      <c r="E914" s="26"/>
    </row>
    <row r="915" ht="15.75" hidden="1" customHeight="1">
      <c r="A915" s="28" t="s">
        <v>3079</v>
      </c>
      <c r="B915" s="23">
        <v>46669.0</v>
      </c>
      <c r="C915" s="23">
        <v>46669.0</v>
      </c>
      <c r="D915" s="25">
        <v>0.0</v>
      </c>
      <c r="E915" s="33"/>
    </row>
    <row r="916" ht="15.75" hidden="1" customHeight="1">
      <c r="A916" s="28" t="s">
        <v>3080</v>
      </c>
      <c r="B916" s="23">
        <v>18379.0</v>
      </c>
      <c r="C916" s="7">
        <v>18379.0</v>
      </c>
      <c r="D916" s="25">
        <v>0.0</v>
      </c>
      <c r="E916" s="33"/>
    </row>
    <row r="917" ht="15.75" hidden="1" customHeight="1">
      <c r="A917" s="28" t="s">
        <v>3081</v>
      </c>
      <c r="B917" s="23">
        <v>25440.0</v>
      </c>
      <c r="C917" s="7">
        <v>25440.0</v>
      </c>
      <c r="D917" s="25">
        <v>0.0</v>
      </c>
      <c r="E917" s="33"/>
    </row>
    <row r="918" ht="15.75" hidden="1" customHeight="1">
      <c r="A918" s="28" t="s">
        <v>3082</v>
      </c>
      <c r="B918" s="23">
        <v>12619.4</v>
      </c>
      <c r="C918" s="7">
        <v>12619.4</v>
      </c>
      <c r="D918" s="25">
        <v>0.0</v>
      </c>
      <c r="E918" s="33"/>
    </row>
    <row r="919" ht="15.75" hidden="1" customHeight="1">
      <c r="A919" s="28" t="s">
        <v>3084</v>
      </c>
      <c r="B919" s="23">
        <v>866.0</v>
      </c>
      <c r="C919" s="7">
        <v>866.0</v>
      </c>
      <c r="D919" s="25">
        <v>0.0</v>
      </c>
      <c r="E919" s="33"/>
    </row>
    <row r="920" ht="15.75" hidden="1" customHeight="1">
      <c r="A920" s="28" t="s">
        <v>3085</v>
      </c>
      <c r="B920" s="23">
        <v>0.0</v>
      </c>
      <c r="C920" s="7">
        <v>0.0</v>
      </c>
      <c r="D920" s="25">
        <v>0.0</v>
      </c>
      <c r="E920" s="33"/>
    </row>
    <row r="921" ht="15.75" hidden="1" customHeight="1">
      <c r="A921" s="29" t="s">
        <v>3086</v>
      </c>
      <c r="B921" s="23">
        <v>115206.70000000001</v>
      </c>
      <c r="C921" s="7">
        <v>115206.70000000001</v>
      </c>
      <c r="D921" s="25">
        <v>0.0</v>
      </c>
      <c r="E921" s="33"/>
    </row>
    <row r="922" ht="15.75" hidden="1" customHeight="1">
      <c r="A922" s="30" t="s">
        <v>3087</v>
      </c>
      <c r="B922" s="34">
        <v>262.1999999999898</v>
      </c>
      <c r="C922" s="52">
        <v>262.19999999998254</v>
      </c>
      <c r="D922" s="49">
        <v>-7.275957614183426E-12</v>
      </c>
      <c r="E922" s="37"/>
    </row>
    <row r="923" ht="15.75" hidden="1" customHeight="1"/>
    <row r="924" ht="15.75" hidden="1" customHeight="1"/>
    <row r="925" ht="15.75" hidden="1" customHeight="1">
      <c r="A925" s="3" t="s">
        <v>3895</v>
      </c>
      <c r="B925" s="4"/>
      <c r="C925" s="4"/>
      <c r="D925" s="4"/>
      <c r="E925" s="5"/>
    </row>
    <row r="926" ht="15.75" hidden="1" customHeight="1">
      <c r="A926" s="8"/>
      <c r="B926" s="9"/>
      <c r="C926" s="9"/>
      <c r="D926" s="9"/>
      <c r="E926" s="10"/>
    </row>
    <row r="927" ht="15.75" hidden="1" customHeight="1">
      <c r="A927" s="3" t="s">
        <v>3061</v>
      </c>
      <c r="B927" s="4"/>
      <c r="C927" s="4"/>
      <c r="D927" s="4"/>
      <c r="E927" s="5"/>
    </row>
    <row r="928" ht="15.75" hidden="1" customHeight="1">
      <c r="A928" s="8"/>
      <c r="B928" s="9"/>
      <c r="C928" s="9"/>
      <c r="D928" s="9"/>
      <c r="E928" s="10"/>
    </row>
    <row r="929" ht="15.75" hidden="1" customHeight="1">
      <c r="A929" s="11">
        <v>45717.0</v>
      </c>
      <c r="B929" s="4"/>
      <c r="C929" s="12" t="s">
        <v>3062</v>
      </c>
      <c r="D929" s="13">
        <v>45718.0</v>
      </c>
      <c r="E929" s="5"/>
    </row>
    <row r="930" ht="15.75" hidden="1" customHeight="1">
      <c r="A930" s="8"/>
      <c r="B930" s="9"/>
      <c r="C930" s="14"/>
      <c r="D930" s="9"/>
      <c r="E930" s="10"/>
    </row>
    <row r="931" ht="15.75" hidden="1" customHeight="1">
      <c r="A931" s="44" t="s">
        <v>3907</v>
      </c>
      <c r="B931" s="5"/>
      <c r="C931" s="14"/>
      <c r="D931" s="45" t="s">
        <v>3899</v>
      </c>
      <c r="E931" s="5"/>
    </row>
    <row r="932" ht="15.75" hidden="1" customHeight="1">
      <c r="A932" s="8"/>
      <c r="B932" s="10"/>
      <c r="C932" s="14"/>
      <c r="D932" s="9"/>
      <c r="E932" s="10"/>
    </row>
    <row r="933" ht="15.75" hidden="1" customHeight="1">
      <c r="A933" s="17" t="s">
        <v>3063</v>
      </c>
      <c r="B933" s="4"/>
      <c r="C933" s="4"/>
      <c r="D933" s="4"/>
      <c r="E933" s="5"/>
    </row>
    <row r="934" ht="15.75" hidden="1" customHeight="1">
      <c r="A934" s="18" t="s">
        <v>3064</v>
      </c>
      <c r="B934" s="19" t="s">
        <v>3065</v>
      </c>
      <c r="C934" s="20" t="s">
        <v>3066</v>
      </c>
      <c r="D934" s="19" t="s">
        <v>3067</v>
      </c>
      <c r="E934" s="21" t="s">
        <v>13</v>
      </c>
    </row>
    <row r="935" ht="15.75" hidden="1" customHeight="1">
      <c r="A935" s="22" t="s">
        <v>3068</v>
      </c>
      <c r="B935" s="23">
        <v>4705.0</v>
      </c>
      <c r="C935" s="24">
        <v>4705.0</v>
      </c>
      <c r="D935" s="25">
        <v>0.0</v>
      </c>
      <c r="E935" s="33"/>
    </row>
    <row r="936" ht="15.75" hidden="1" customHeight="1">
      <c r="A936" s="22" t="s">
        <v>3069</v>
      </c>
      <c r="B936" s="23">
        <v>3732.0</v>
      </c>
      <c r="C936" s="24">
        <v>3732.0</v>
      </c>
      <c r="D936" s="25">
        <v>0.0</v>
      </c>
      <c r="E936" s="33"/>
    </row>
    <row r="937" ht="15.75" hidden="1" customHeight="1">
      <c r="A937" s="22" t="s">
        <v>3070</v>
      </c>
      <c r="B937" s="23">
        <v>150.0</v>
      </c>
      <c r="C937" s="24">
        <v>150.0</v>
      </c>
      <c r="D937" s="25">
        <v>0.0</v>
      </c>
      <c r="E937" s="33"/>
    </row>
    <row r="938" ht="15.75" hidden="1" customHeight="1">
      <c r="A938" s="22" t="s">
        <v>3072</v>
      </c>
      <c r="B938" s="23">
        <v>0.0</v>
      </c>
      <c r="C938" s="24"/>
      <c r="D938" s="25">
        <v>0.0</v>
      </c>
      <c r="E938" s="33"/>
    </row>
    <row r="939" ht="15.75" hidden="1" customHeight="1">
      <c r="A939" s="27" t="s">
        <v>3074</v>
      </c>
      <c r="B939" s="23">
        <v>0.0</v>
      </c>
      <c r="C939" s="24"/>
      <c r="D939" s="25">
        <v>0.0</v>
      </c>
      <c r="E939" s="33"/>
    </row>
    <row r="940" ht="15.75" hidden="1" customHeight="1">
      <c r="A940" s="27" t="s">
        <v>3075</v>
      </c>
      <c r="B940" s="23">
        <v>0.0</v>
      </c>
      <c r="C940" s="24"/>
      <c r="D940" s="25">
        <v>0.0</v>
      </c>
      <c r="E940" s="33"/>
    </row>
    <row r="941" ht="15.75" hidden="1" customHeight="1">
      <c r="A941" s="27" t="s">
        <v>3077</v>
      </c>
      <c r="B941" s="23">
        <v>0.0</v>
      </c>
      <c r="C941" s="24"/>
      <c r="D941" s="25">
        <v>0.0</v>
      </c>
      <c r="E941" s="26"/>
    </row>
    <row r="942" ht="15.75" hidden="1" customHeight="1">
      <c r="A942" s="27" t="s">
        <v>3078</v>
      </c>
      <c r="B942" s="23">
        <v>680.0</v>
      </c>
      <c r="C942" s="24">
        <v>680.0</v>
      </c>
      <c r="D942" s="25">
        <v>0.0</v>
      </c>
      <c r="E942" s="26"/>
    </row>
    <row r="943" ht="15.75" hidden="1" customHeight="1">
      <c r="A943" s="28" t="s">
        <v>3079</v>
      </c>
      <c r="B943" s="23">
        <v>22231.0</v>
      </c>
      <c r="C943" s="23">
        <v>22231.0</v>
      </c>
      <c r="D943" s="25">
        <v>0.0</v>
      </c>
      <c r="E943" s="33"/>
    </row>
    <row r="944" ht="15.75" hidden="1" customHeight="1">
      <c r="A944" s="28" t="s">
        <v>3080</v>
      </c>
      <c r="B944" s="23">
        <v>13199.0</v>
      </c>
      <c r="C944" s="7">
        <v>13199.0</v>
      </c>
      <c r="D944" s="25">
        <v>0.0</v>
      </c>
      <c r="E944" s="33"/>
    </row>
    <row r="945" ht="15.75" hidden="1" customHeight="1">
      <c r="A945" s="28" t="s">
        <v>3081</v>
      </c>
      <c r="B945" s="23">
        <v>6032.0</v>
      </c>
      <c r="C945" s="7">
        <v>6032.0</v>
      </c>
      <c r="D945" s="25">
        <v>0.0</v>
      </c>
      <c r="E945" s="33"/>
    </row>
    <row r="946" ht="15.75" hidden="1" customHeight="1">
      <c r="A946" s="28" t="s">
        <v>3082</v>
      </c>
      <c r="B946" s="23">
        <v>7428.0</v>
      </c>
      <c r="C946" s="7">
        <v>7428.0</v>
      </c>
      <c r="D946" s="25">
        <v>0.0</v>
      </c>
      <c r="E946" s="33"/>
    </row>
    <row r="947" ht="15.75" hidden="1" customHeight="1">
      <c r="A947" s="28" t="s">
        <v>3084</v>
      </c>
      <c r="B947" s="23">
        <v>0.0</v>
      </c>
      <c r="C947" s="7">
        <v>0.0</v>
      </c>
      <c r="D947" s="25">
        <v>0.0</v>
      </c>
      <c r="E947" s="33"/>
    </row>
    <row r="948" ht="15.75" hidden="1" customHeight="1">
      <c r="A948" s="28" t="s">
        <v>3085</v>
      </c>
      <c r="B948" s="23">
        <v>0.0</v>
      </c>
      <c r="C948" s="7">
        <v>0.0</v>
      </c>
      <c r="D948" s="25">
        <v>0.0</v>
      </c>
      <c r="E948" s="33"/>
    </row>
    <row r="949" ht="15.75" hidden="1" customHeight="1">
      <c r="A949" s="29" t="s">
        <v>3086</v>
      </c>
      <c r="B949" s="23">
        <v>58156.7</v>
      </c>
      <c r="C949" s="7">
        <v>58156.70000000001</v>
      </c>
      <c r="D949" s="25">
        <v>1.4551915228366852E-11</v>
      </c>
      <c r="E949" s="33"/>
    </row>
    <row r="950" ht="15.75" hidden="1" customHeight="1">
      <c r="A950" s="30" t="s">
        <v>3087</v>
      </c>
      <c r="B950" s="34">
        <v>0.2999999999992724</v>
      </c>
      <c r="C950" s="52">
        <v>0.29999999998835847</v>
      </c>
      <c r="D950" s="49">
        <v>-1.0913936421275139E-11</v>
      </c>
      <c r="E950" s="37"/>
    </row>
    <row r="951" ht="15.75" hidden="1" customHeight="1"/>
    <row r="952" ht="15.75" hidden="1" customHeight="1"/>
    <row r="953" ht="15.75" hidden="1" customHeight="1">
      <c r="A953" s="3" t="s">
        <v>3895</v>
      </c>
      <c r="B953" s="4"/>
      <c r="C953" s="4"/>
      <c r="D953" s="4"/>
      <c r="E953" s="5"/>
    </row>
    <row r="954" ht="15.75" hidden="1" customHeight="1">
      <c r="A954" s="8"/>
      <c r="B954" s="9"/>
      <c r="C954" s="9"/>
      <c r="D954" s="9"/>
      <c r="E954" s="10"/>
    </row>
    <row r="955" ht="15.75" hidden="1" customHeight="1">
      <c r="A955" s="3" t="s">
        <v>3061</v>
      </c>
      <c r="B955" s="4"/>
      <c r="C955" s="4"/>
      <c r="D955" s="4"/>
      <c r="E955" s="5"/>
    </row>
    <row r="956" ht="15.75" hidden="1" customHeight="1">
      <c r="A956" s="8"/>
      <c r="B956" s="9"/>
      <c r="C956" s="9"/>
      <c r="D956" s="9"/>
      <c r="E956" s="10"/>
    </row>
    <row r="957" ht="15.75" hidden="1" customHeight="1">
      <c r="A957" s="11">
        <v>45719.0</v>
      </c>
      <c r="B957" s="4"/>
      <c r="C957" s="12" t="s">
        <v>3062</v>
      </c>
      <c r="D957" s="13">
        <v>45725.0</v>
      </c>
      <c r="E957" s="5"/>
    </row>
    <row r="958" ht="15.75" hidden="1" customHeight="1">
      <c r="A958" s="8"/>
      <c r="B958" s="9"/>
      <c r="C958" s="14"/>
      <c r="D958" s="9"/>
      <c r="E958" s="10"/>
    </row>
    <row r="959" ht="15.75" hidden="1" customHeight="1">
      <c r="A959" s="44" t="s">
        <v>3898</v>
      </c>
      <c r="B959" s="5"/>
      <c r="C959" s="14"/>
      <c r="D959" s="45" t="s">
        <v>3899</v>
      </c>
      <c r="E959" s="5"/>
    </row>
    <row r="960" ht="15.75" hidden="1" customHeight="1">
      <c r="A960" s="8"/>
      <c r="B960" s="10"/>
      <c r="C960" s="14"/>
      <c r="D960" s="9"/>
      <c r="E960" s="10"/>
    </row>
    <row r="961" ht="15.75" hidden="1" customHeight="1">
      <c r="A961" s="17" t="s">
        <v>3063</v>
      </c>
      <c r="B961" s="4"/>
      <c r="C961" s="4"/>
      <c r="D961" s="4"/>
      <c r="E961" s="5"/>
    </row>
    <row r="962" ht="15.75" hidden="1" customHeight="1">
      <c r="A962" s="18" t="s">
        <v>3064</v>
      </c>
      <c r="B962" s="19" t="s">
        <v>3065</v>
      </c>
      <c r="C962" s="20" t="s">
        <v>3066</v>
      </c>
      <c r="D962" s="19" t="s">
        <v>3067</v>
      </c>
      <c r="E962" s="21" t="s">
        <v>13</v>
      </c>
    </row>
    <row r="963" ht="15.75" hidden="1" customHeight="1">
      <c r="A963" s="22" t="s">
        <v>3068</v>
      </c>
      <c r="B963" s="23">
        <v>8150.0</v>
      </c>
      <c r="C963" s="24">
        <v>8150.0</v>
      </c>
      <c r="D963" s="25">
        <v>0.0</v>
      </c>
      <c r="E963" s="33"/>
    </row>
    <row r="964" ht="15.75" hidden="1" customHeight="1">
      <c r="A964" s="22" t="s">
        <v>3069</v>
      </c>
      <c r="B964" s="23">
        <v>10988.0</v>
      </c>
      <c r="C964" s="24">
        <v>10988.0</v>
      </c>
      <c r="D964" s="25">
        <v>0.0</v>
      </c>
      <c r="E964" s="33"/>
    </row>
    <row r="965" ht="15.75" hidden="1" customHeight="1">
      <c r="A965" s="22" t="s">
        <v>3070</v>
      </c>
      <c r="B965" s="23">
        <v>200.0</v>
      </c>
      <c r="C965" s="24">
        <v>200.0</v>
      </c>
      <c r="D965" s="25">
        <v>0.0</v>
      </c>
      <c r="E965" s="33"/>
    </row>
    <row r="966" ht="15.75" hidden="1" customHeight="1">
      <c r="A966" s="22" t="s">
        <v>3072</v>
      </c>
      <c r="B966" s="23">
        <v>0.0</v>
      </c>
      <c r="C966" s="24"/>
      <c r="D966" s="25">
        <v>0.0</v>
      </c>
      <c r="E966" s="33"/>
    </row>
    <row r="967" ht="15.75" hidden="1" customHeight="1">
      <c r="A967" s="27" t="s">
        <v>3074</v>
      </c>
      <c r="B967" s="23">
        <v>0.0</v>
      </c>
      <c r="C967" s="24"/>
      <c r="D967" s="25">
        <v>0.0</v>
      </c>
      <c r="E967" s="33"/>
    </row>
    <row r="968" ht="15.75" hidden="1" customHeight="1">
      <c r="A968" s="27" t="s">
        <v>3075</v>
      </c>
      <c r="B968" s="23">
        <v>0.0</v>
      </c>
      <c r="C968" s="24"/>
      <c r="D968" s="25">
        <v>0.0</v>
      </c>
      <c r="E968" s="33"/>
    </row>
    <row r="969" ht="15.75" hidden="1" customHeight="1">
      <c r="A969" s="27" t="s">
        <v>3077</v>
      </c>
      <c r="B969" s="23">
        <v>0.0</v>
      </c>
      <c r="C969" s="24"/>
      <c r="D969" s="25">
        <v>0.0</v>
      </c>
      <c r="E969" s="26"/>
    </row>
    <row r="970" ht="15.75" hidden="1" customHeight="1">
      <c r="A970" s="27" t="s">
        <v>3078</v>
      </c>
      <c r="B970" s="23">
        <v>1960.0</v>
      </c>
      <c r="C970" s="24">
        <v>1960.0</v>
      </c>
      <c r="D970" s="25">
        <v>0.0</v>
      </c>
      <c r="E970" s="26"/>
    </row>
    <row r="971" ht="15.75" hidden="1" customHeight="1">
      <c r="A971" s="28" t="s">
        <v>3079</v>
      </c>
      <c r="B971" s="23">
        <v>75149.0</v>
      </c>
      <c r="C971" s="23">
        <v>75505.0</v>
      </c>
      <c r="D971" s="25">
        <v>356.0</v>
      </c>
      <c r="E971" s="33"/>
    </row>
    <row r="972" ht="15.75" hidden="1" customHeight="1">
      <c r="A972" s="28" t="s">
        <v>3080</v>
      </c>
      <c r="B972" s="23">
        <v>52919.0</v>
      </c>
      <c r="C972" s="7">
        <v>52919.0</v>
      </c>
      <c r="D972" s="25">
        <v>0.0</v>
      </c>
      <c r="E972" s="33"/>
    </row>
    <row r="973" ht="15.75" hidden="1" customHeight="1">
      <c r="A973" s="28" t="s">
        <v>3081</v>
      </c>
      <c r="B973" s="23">
        <v>35395.0</v>
      </c>
      <c r="C973" s="7">
        <v>35395.0</v>
      </c>
      <c r="D973" s="25">
        <v>0.0</v>
      </c>
      <c r="E973" s="33"/>
    </row>
    <row r="974" ht="15.75" hidden="1" customHeight="1">
      <c r="A974" s="28" t="s">
        <v>3082</v>
      </c>
      <c r="B974" s="23">
        <v>24333.0</v>
      </c>
      <c r="C974" s="7">
        <v>24333.000000000004</v>
      </c>
      <c r="D974" s="25">
        <v>3.637978807091713E-12</v>
      </c>
      <c r="E974" s="33"/>
    </row>
    <row r="975" ht="15.75" hidden="1" customHeight="1">
      <c r="A975" s="28" t="s">
        <v>3084</v>
      </c>
      <c r="B975" s="23">
        <v>980.0</v>
      </c>
      <c r="C975" s="7">
        <v>980.0</v>
      </c>
      <c r="D975" s="25">
        <v>0.0</v>
      </c>
      <c r="E975" s="33"/>
    </row>
    <row r="976" ht="15.75" hidden="1" customHeight="1">
      <c r="A976" s="28" t="s">
        <v>3085</v>
      </c>
      <c r="B976" s="23">
        <v>0.0</v>
      </c>
      <c r="C976" s="7">
        <v>0.0</v>
      </c>
      <c r="D976" s="25">
        <v>0.0</v>
      </c>
      <c r="E976" s="33"/>
    </row>
    <row r="977" ht="15.75" hidden="1" customHeight="1">
      <c r="A977" s="29" t="s">
        <v>3086</v>
      </c>
      <c r="B977" s="23">
        <v>210074.2</v>
      </c>
      <c r="C977" s="7">
        <v>210430.2</v>
      </c>
      <c r="D977" s="25">
        <v>356.0</v>
      </c>
      <c r="E977" s="33"/>
    </row>
    <row r="978" ht="15.75" hidden="1" customHeight="1">
      <c r="A978" s="30" t="s">
        <v>3087</v>
      </c>
      <c r="B978" s="34">
        <v>-0.19999999999345164</v>
      </c>
      <c r="C978" s="52">
        <v>-0.20000000001164153</v>
      </c>
      <c r="D978" s="49">
        <v>-1.8189894035458565E-11</v>
      </c>
      <c r="E978" s="37"/>
    </row>
    <row r="979" ht="15.75" hidden="1" customHeight="1"/>
    <row r="980" ht="15.75" hidden="1" customHeight="1"/>
    <row r="981" ht="15.75" hidden="1" customHeight="1">
      <c r="A981" s="3" t="s">
        <v>3895</v>
      </c>
      <c r="B981" s="4"/>
      <c r="C981" s="4"/>
      <c r="D981" s="4"/>
      <c r="E981" s="5"/>
    </row>
    <row r="982" ht="15.75" hidden="1" customHeight="1">
      <c r="A982" s="8"/>
      <c r="B982" s="9"/>
      <c r="C982" s="9"/>
      <c r="D982" s="9"/>
      <c r="E982" s="10"/>
    </row>
    <row r="983" ht="15.75" hidden="1" customHeight="1">
      <c r="A983" s="3" t="s">
        <v>3061</v>
      </c>
      <c r="B983" s="4"/>
      <c r="C983" s="4"/>
      <c r="D983" s="4"/>
      <c r="E983" s="5"/>
    </row>
    <row r="984" ht="15.75" hidden="1" customHeight="1">
      <c r="A984" s="8"/>
      <c r="B984" s="9"/>
      <c r="C984" s="9"/>
      <c r="D984" s="9"/>
      <c r="E984" s="10"/>
    </row>
    <row r="985" ht="15.75" hidden="1" customHeight="1">
      <c r="A985" s="11">
        <v>45719.0</v>
      </c>
      <c r="B985" s="4"/>
      <c r="C985" s="12" t="s">
        <v>3062</v>
      </c>
      <c r="D985" s="13">
        <v>45725.0</v>
      </c>
      <c r="E985" s="5"/>
    </row>
    <row r="986" ht="15.75" hidden="1" customHeight="1">
      <c r="A986" s="8"/>
      <c r="B986" s="9"/>
      <c r="C986" s="14"/>
      <c r="D986" s="9"/>
      <c r="E986" s="10"/>
    </row>
    <row r="987" ht="15.75" hidden="1" customHeight="1">
      <c r="A987" s="44" t="s">
        <v>3898</v>
      </c>
      <c r="B987" s="5"/>
      <c r="C987" s="14"/>
      <c r="D987" s="45" t="s">
        <v>3899</v>
      </c>
      <c r="E987" s="5"/>
    </row>
    <row r="988" ht="15.75" hidden="1" customHeight="1">
      <c r="A988" s="8"/>
      <c r="B988" s="10"/>
      <c r="C988" s="14"/>
      <c r="D988" s="9"/>
      <c r="E988" s="10"/>
    </row>
    <row r="989" ht="15.75" hidden="1" customHeight="1">
      <c r="A989" s="17" t="s">
        <v>3063</v>
      </c>
      <c r="B989" s="4"/>
      <c r="C989" s="4"/>
      <c r="D989" s="4"/>
      <c r="E989" s="5"/>
    </row>
    <row r="990" ht="15.75" hidden="1" customHeight="1">
      <c r="A990" s="18" t="s">
        <v>3064</v>
      </c>
      <c r="B990" s="19" t="s">
        <v>3065</v>
      </c>
      <c r="C990" s="20" t="s">
        <v>3066</v>
      </c>
      <c r="D990" s="19" t="s">
        <v>3067</v>
      </c>
      <c r="E990" s="21" t="s">
        <v>13</v>
      </c>
    </row>
    <row r="991" ht="15.75" hidden="1" customHeight="1">
      <c r="A991" s="22" t="s">
        <v>3068</v>
      </c>
      <c r="B991" s="23">
        <v>8150.0</v>
      </c>
      <c r="C991" s="24">
        <v>8150.0</v>
      </c>
      <c r="D991" s="25">
        <v>0.0</v>
      </c>
      <c r="E991" s="33"/>
    </row>
    <row r="992" ht="15.75" hidden="1" customHeight="1">
      <c r="A992" s="22" t="s">
        <v>3069</v>
      </c>
      <c r="B992" s="23">
        <v>10988.0</v>
      </c>
      <c r="C992" s="24">
        <v>10988.0</v>
      </c>
      <c r="D992" s="25">
        <v>0.0</v>
      </c>
      <c r="E992" s="33"/>
    </row>
    <row r="993" ht="15.75" hidden="1" customHeight="1">
      <c r="A993" s="22" t="s">
        <v>3070</v>
      </c>
      <c r="B993" s="23">
        <v>200.0</v>
      </c>
      <c r="C993" s="24">
        <v>200.0</v>
      </c>
      <c r="D993" s="25">
        <v>0.0</v>
      </c>
      <c r="E993" s="33"/>
    </row>
    <row r="994" ht="15.75" hidden="1" customHeight="1">
      <c r="A994" s="22" t="s">
        <v>3072</v>
      </c>
      <c r="B994" s="23">
        <v>0.0</v>
      </c>
      <c r="C994" s="24"/>
      <c r="D994" s="25">
        <v>0.0</v>
      </c>
      <c r="E994" s="33"/>
    </row>
    <row r="995" ht="15.75" hidden="1" customHeight="1">
      <c r="A995" s="27" t="s">
        <v>3074</v>
      </c>
      <c r="B995" s="23">
        <v>0.0</v>
      </c>
      <c r="C995" s="24"/>
      <c r="D995" s="25">
        <v>0.0</v>
      </c>
      <c r="E995" s="33"/>
    </row>
    <row r="996" ht="15.75" hidden="1" customHeight="1">
      <c r="A996" s="27" t="s">
        <v>3075</v>
      </c>
      <c r="B996" s="23">
        <v>0.0</v>
      </c>
      <c r="C996" s="24"/>
      <c r="D996" s="25">
        <v>0.0</v>
      </c>
      <c r="E996" s="33"/>
    </row>
    <row r="997" ht="15.75" hidden="1" customHeight="1">
      <c r="A997" s="27" t="s">
        <v>3077</v>
      </c>
      <c r="B997" s="23">
        <v>0.0</v>
      </c>
      <c r="C997" s="24"/>
      <c r="D997" s="25">
        <v>0.0</v>
      </c>
      <c r="E997" s="26"/>
    </row>
    <row r="998" ht="15.75" hidden="1" customHeight="1">
      <c r="A998" s="27" t="s">
        <v>3078</v>
      </c>
      <c r="B998" s="23">
        <v>1960.0</v>
      </c>
      <c r="C998" s="24">
        <v>1960.0</v>
      </c>
      <c r="D998" s="25">
        <v>0.0</v>
      </c>
      <c r="E998" s="26"/>
    </row>
    <row r="999" ht="15.75" hidden="1" customHeight="1">
      <c r="A999" s="28" t="s">
        <v>3079</v>
      </c>
      <c r="B999" s="23">
        <v>75149.0</v>
      </c>
      <c r="C999" s="23">
        <v>75505.0</v>
      </c>
      <c r="D999" s="25">
        <v>356.0</v>
      </c>
      <c r="E999" s="33"/>
    </row>
    <row r="1000" ht="15.75" hidden="1" customHeight="1">
      <c r="A1000" s="28" t="s">
        <v>3080</v>
      </c>
      <c r="B1000" s="23">
        <v>52919.0</v>
      </c>
      <c r="C1000" s="7">
        <v>52919.0</v>
      </c>
      <c r="D1000" s="25">
        <v>0.0</v>
      </c>
      <c r="E1000" s="33"/>
    </row>
    <row r="1001" ht="15.75" hidden="1" customHeight="1">
      <c r="A1001" s="28" t="s">
        <v>3081</v>
      </c>
      <c r="B1001" s="23">
        <v>35395.0</v>
      </c>
      <c r="C1001" s="7">
        <v>35395.0</v>
      </c>
      <c r="D1001" s="25">
        <v>0.0</v>
      </c>
      <c r="E1001" s="33"/>
    </row>
    <row r="1002" ht="15.75" hidden="1" customHeight="1">
      <c r="A1002" s="28" t="s">
        <v>3082</v>
      </c>
      <c r="B1002" s="23">
        <v>24333.0</v>
      </c>
      <c r="C1002" s="7">
        <v>24333.000000000004</v>
      </c>
      <c r="D1002" s="25">
        <v>3.637978807091713E-12</v>
      </c>
      <c r="E1002" s="33"/>
    </row>
    <row r="1003" ht="15.75" hidden="1" customHeight="1">
      <c r="A1003" s="28" t="s">
        <v>3084</v>
      </c>
      <c r="B1003" s="23">
        <v>980.0</v>
      </c>
      <c r="C1003" s="7">
        <v>980.0</v>
      </c>
      <c r="D1003" s="25">
        <v>0.0</v>
      </c>
      <c r="E1003" s="33"/>
    </row>
    <row r="1004" ht="15.75" hidden="1" customHeight="1">
      <c r="A1004" s="28" t="s">
        <v>3085</v>
      </c>
      <c r="B1004" s="23">
        <v>0.0</v>
      </c>
      <c r="C1004" s="7">
        <v>0.0</v>
      </c>
      <c r="D1004" s="25">
        <v>0.0</v>
      </c>
      <c r="E1004" s="33"/>
    </row>
    <row r="1005" ht="15.75" hidden="1" customHeight="1">
      <c r="A1005" s="29" t="s">
        <v>3086</v>
      </c>
      <c r="B1005" s="23">
        <v>210074.2</v>
      </c>
      <c r="C1005" s="7">
        <v>210430.2</v>
      </c>
      <c r="D1005" s="25">
        <v>356.0</v>
      </c>
      <c r="E1005" s="33"/>
    </row>
    <row r="1006" ht="15.75" hidden="1" customHeight="1">
      <c r="A1006" s="30" t="s">
        <v>3087</v>
      </c>
      <c r="B1006" s="34">
        <v>-0.19999999999345164</v>
      </c>
      <c r="C1006" s="52">
        <v>-0.20000000001164153</v>
      </c>
      <c r="D1006" s="49">
        <v>-1.8189894035458565E-11</v>
      </c>
      <c r="E1006" s="37"/>
    </row>
    <row r="1007" ht="15.75" hidden="1" customHeight="1"/>
    <row r="1008" ht="15.75" hidden="1" customHeight="1"/>
    <row r="1009" ht="15.75" hidden="1" customHeight="1">
      <c r="A1009" s="3" t="s">
        <v>3895</v>
      </c>
      <c r="B1009" s="4"/>
      <c r="C1009" s="4"/>
      <c r="D1009" s="4"/>
      <c r="E1009" s="5"/>
    </row>
    <row r="1010" ht="15.75" hidden="1" customHeight="1">
      <c r="A1010" s="8"/>
      <c r="B1010" s="9"/>
      <c r="C1010" s="9"/>
      <c r="D1010" s="9"/>
      <c r="E1010" s="10"/>
    </row>
    <row r="1011" ht="15.75" hidden="1" customHeight="1">
      <c r="A1011" s="3" t="s">
        <v>3061</v>
      </c>
      <c r="B1011" s="4"/>
      <c r="C1011" s="4"/>
      <c r="D1011" s="4"/>
      <c r="E1011" s="5"/>
    </row>
    <row r="1012" ht="15.75" hidden="1" customHeight="1">
      <c r="A1012" s="8"/>
      <c r="B1012" s="9"/>
      <c r="C1012" s="9"/>
      <c r="D1012" s="9"/>
      <c r="E1012" s="10"/>
    </row>
    <row r="1013" ht="15.75" hidden="1" customHeight="1">
      <c r="A1013" s="11">
        <v>45726.0</v>
      </c>
      <c r="B1013" s="4"/>
      <c r="C1013" s="12" t="s">
        <v>3062</v>
      </c>
      <c r="D1013" s="13">
        <v>45732.0</v>
      </c>
      <c r="E1013" s="5"/>
    </row>
    <row r="1014" ht="15.75" hidden="1" customHeight="1">
      <c r="A1014" s="8"/>
      <c r="B1014" s="9"/>
      <c r="C1014" s="14"/>
      <c r="D1014" s="9"/>
      <c r="E1014" s="10"/>
    </row>
    <row r="1015" ht="15.75" hidden="1" customHeight="1">
      <c r="A1015" s="44" t="s">
        <v>3898</v>
      </c>
      <c r="B1015" s="5"/>
      <c r="C1015" s="14"/>
      <c r="D1015" s="45" t="s">
        <v>3899</v>
      </c>
      <c r="E1015" s="5"/>
    </row>
    <row r="1016" ht="15.75" hidden="1" customHeight="1">
      <c r="A1016" s="8"/>
      <c r="B1016" s="10"/>
      <c r="C1016" s="14"/>
      <c r="D1016" s="9"/>
      <c r="E1016" s="10"/>
    </row>
    <row r="1017" ht="15.75" hidden="1" customHeight="1">
      <c r="A1017" s="17" t="s">
        <v>3063</v>
      </c>
      <c r="B1017" s="4"/>
      <c r="C1017" s="4"/>
      <c r="D1017" s="4"/>
      <c r="E1017" s="5"/>
    </row>
    <row r="1018" ht="15.75" hidden="1" customHeight="1">
      <c r="A1018" s="18" t="s">
        <v>3064</v>
      </c>
      <c r="B1018" s="19" t="s">
        <v>3065</v>
      </c>
      <c r="C1018" s="20" t="s">
        <v>3066</v>
      </c>
      <c r="D1018" s="19" t="s">
        <v>3067</v>
      </c>
      <c r="E1018" s="21" t="s">
        <v>13</v>
      </c>
    </row>
    <row r="1019" ht="15.75" hidden="1" customHeight="1">
      <c r="A1019" s="22" t="s">
        <v>3068</v>
      </c>
      <c r="B1019" s="23">
        <v>18651.0</v>
      </c>
      <c r="C1019" s="24">
        <v>18651.0</v>
      </c>
      <c r="D1019" s="25">
        <v>0.0</v>
      </c>
      <c r="E1019" s="33"/>
    </row>
    <row r="1020" ht="15.75" hidden="1" customHeight="1">
      <c r="A1020" s="22" t="s">
        <v>3069</v>
      </c>
      <c r="B1020" s="23">
        <v>7786.0</v>
      </c>
      <c r="C1020" s="24">
        <v>7263.0</v>
      </c>
      <c r="D1020" s="25">
        <v>-523.0</v>
      </c>
      <c r="E1020" s="33" t="s">
        <v>7403</v>
      </c>
    </row>
    <row r="1021" ht="15.75" hidden="1" customHeight="1">
      <c r="A1021" s="22" t="s">
        <v>3070</v>
      </c>
      <c r="B1021" s="23">
        <v>0.0</v>
      </c>
      <c r="C1021" s="24"/>
      <c r="D1021" s="25">
        <v>0.0</v>
      </c>
      <c r="E1021" s="33"/>
    </row>
    <row r="1022" ht="15.75" hidden="1" customHeight="1">
      <c r="A1022" s="22" t="s">
        <v>3072</v>
      </c>
      <c r="B1022" s="23">
        <v>0.0</v>
      </c>
      <c r="C1022" s="24"/>
      <c r="D1022" s="25">
        <v>0.0</v>
      </c>
      <c r="E1022" s="33"/>
    </row>
    <row r="1023" ht="15.75" hidden="1" customHeight="1">
      <c r="A1023" s="27" t="s">
        <v>3074</v>
      </c>
      <c r="B1023" s="23">
        <v>0.0</v>
      </c>
      <c r="C1023" s="24"/>
      <c r="D1023" s="25">
        <v>0.0</v>
      </c>
      <c r="E1023" s="33"/>
    </row>
    <row r="1024" ht="15.75" hidden="1" customHeight="1">
      <c r="A1024" s="27" t="s">
        <v>3075</v>
      </c>
      <c r="B1024" s="23">
        <v>0.0</v>
      </c>
      <c r="C1024" s="24"/>
      <c r="D1024" s="25">
        <v>0.0</v>
      </c>
      <c r="E1024" s="33"/>
    </row>
    <row r="1025" ht="15.75" hidden="1" customHeight="1">
      <c r="A1025" s="27" t="s">
        <v>3077</v>
      </c>
      <c r="B1025" s="23">
        <v>0.0</v>
      </c>
      <c r="C1025" s="24"/>
      <c r="D1025" s="25">
        <v>0.0</v>
      </c>
      <c r="E1025" s="26"/>
    </row>
    <row r="1026" ht="15.75" hidden="1" customHeight="1">
      <c r="A1026" s="27" t="s">
        <v>3078</v>
      </c>
      <c r="B1026" s="23">
        <v>1600.0</v>
      </c>
      <c r="C1026" s="24">
        <v>1600.0</v>
      </c>
      <c r="D1026" s="25">
        <v>0.0</v>
      </c>
      <c r="E1026" s="26"/>
    </row>
    <row r="1027" ht="15.75" hidden="1" customHeight="1">
      <c r="A1027" s="28" t="s">
        <v>3079</v>
      </c>
      <c r="B1027" s="23">
        <v>79733.0</v>
      </c>
      <c r="C1027" s="23">
        <v>79733.0</v>
      </c>
      <c r="D1027" s="25">
        <v>0.0</v>
      </c>
      <c r="E1027" s="33"/>
    </row>
    <row r="1028" ht="15.75" hidden="1" customHeight="1">
      <c r="A1028" s="28" t="s">
        <v>3080</v>
      </c>
      <c r="B1028" s="23">
        <v>69604.0</v>
      </c>
      <c r="C1028" s="7">
        <v>69604.0</v>
      </c>
      <c r="D1028" s="25">
        <v>0.0</v>
      </c>
      <c r="E1028" s="33"/>
    </row>
    <row r="1029" ht="15.75" hidden="1" customHeight="1">
      <c r="A1029" s="28" t="s">
        <v>3081</v>
      </c>
      <c r="B1029" s="23">
        <v>43415.0</v>
      </c>
      <c r="C1029" s="7">
        <v>43415.0</v>
      </c>
      <c r="D1029" s="25">
        <v>0.0</v>
      </c>
      <c r="E1029" s="33"/>
    </row>
    <row r="1030" ht="15.75" hidden="1" customHeight="1">
      <c r="A1030" s="28" t="s">
        <v>3082</v>
      </c>
      <c r="B1030" s="23">
        <v>20489.0</v>
      </c>
      <c r="C1030" s="7">
        <v>20489.0</v>
      </c>
      <c r="D1030" s="25">
        <v>0.0</v>
      </c>
      <c r="E1030" s="33"/>
    </row>
    <row r="1031" ht="15.75" hidden="1" customHeight="1">
      <c r="A1031" s="28" t="s">
        <v>3084</v>
      </c>
      <c r="B1031" s="23">
        <v>0.0</v>
      </c>
      <c r="C1031" s="7">
        <v>0.0</v>
      </c>
      <c r="D1031" s="25">
        <v>0.0</v>
      </c>
      <c r="E1031" s="33"/>
    </row>
    <row r="1032" ht="15.75" hidden="1" customHeight="1">
      <c r="A1032" s="28" t="s">
        <v>3085</v>
      </c>
      <c r="B1032" s="23">
        <v>0.0</v>
      </c>
      <c r="C1032" s="7">
        <v>0.0</v>
      </c>
      <c r="D1032" s="25">
        <v>0.0</v>
      </c>
      <c r="E1032" s="33"/>
    </row>
    <row r="1033" ht="15.75" hidden="1" customHeight="1">
      <c r="A1033" s="29" t="s">
        <v>3086</v>
      </c>
      <c r="B1033" s="23">
        <v>241277.5</v>
      </c>
      <c r="C1033" s="7">
        <v>241277.5</v>
      </c>
      <c r="D1033" s="25">
        <v>0.0</v>
      </c>
      <c r="E1033" s="33"/>
    </row>
    <row r="1034" ht="15.75" hidden="1" customHeight="1">
      <c r="A1034" s="30" t="s">
        <v>3087</v>
      </c>
      <c r="B1034" s="34">
        <v>0.5</v>
      </c>
      <c r="C1034" s="52">
        <v>-522.5</v>
      </c>
      <c r="D1034" s="49">
        <v>-523.0</v>
      </c>
      <c r="E1034" s="37"/>
    </row>
    <row r="1035" ht="15.75" hidden="1" customHeight="1"/>
    <row r="1036" ht="15.75" hidden="1" customHeight="1"/>
    <row r="1037" ht="15.75" hidden="1" customHeight="1">
      <c r="A1037" s="3" t="s">
        <v>3895</v>
      </c>
      <c r="B1037" s="4"/>
      <c r="C1037" s="4"/>
      <c r="D1037" s="4"/>
      <c r="E1037" s="5"/>
    </row>
    <row r="1038" ht="15.75" hidden="1" customHeight="1">
      <c r="A1038" s="8"/>
      <c r="B1038" s="9"/>
      <c r="C1038" s="9"/>
      <c r="D1038" s="9"/>
      <c r="E1038" s="10"/>
    </row>
    <row r="1039" ht="15.75" hidden="1" customHeight="1">
      <c r="A1039" s="3" t="s">
        <v>3061</v>
      </c>
      <c r="B1039" s="4"/>
      <c r="C1039" s="4"/>
      <c r="D1039" s="4"/>
      <c r="E1039" s="5"/>
    </row>
    <row r="1040" ht="15.75" hidden="1" customHeight="1">
      <c r="A1040" s="8"/>
      <c r="B1040" s="9"/>
      <c r="C1040" s="9"/>
      <c r="D1040" s="9"/>
      <c r="E1040" s="10"/>
    </row>
    <row r="1041" ht="15.75" hidden="1" customHeight="1">
      <c r="A1041" s="11">
        <v>45733.0</v>
      </c>
      <c r="B1041" s="4"/>
      <c r="C1041" s="12" t="s">
        <v>3062</v>
      </c>
      <c r="D1041" s="13">
        <v>45739.0</v>
      </c>
      <c r="E1041" s="5"/>
    </row>
    <row r="1042" ht="15.75" hidden="1" customHeight="1">
      <c r="A1042" s="8"/>
      <c r="B1042" s="9"/>
      <c r="C1042" s="14"/>
      <c r="D1042" s="9"/>
      <c r="E1042" s="10"/>
    </row>
    <row r="1043" ht="15.75" hidden="1" customHeight="1">
      <c r="A1043" s="44" t="s">
        <v>3898</v>
      </c>
      <c r="B1043" s="5"/>
      <c r="C1043" s="14"/>
      <c r="D1043" s="45" t="s">
        <v>3899</v>
      </c>
      <c r="E1043" s="5"/>
    </row>
    <row r="1044" ht="15.75" hidden="1" customHeight="1">
      <c r="A1044" s="8"/>
      <c r="B1044" s="10"/>
      <c r="C1044" s="14"/>
      <c r="D1044" s="9"/>
      <c r="E1044" s="10"/>
    </row>
    <row r="1045" ht="15.75" hidden="1" customHeight="1">
      <c r="A1045" s="17" t="s">
        <v>3063</v>
      </c>
      <c r="B1045" s="4"/>
      <c r="C1045" s="4"/>
      <c r="D1045" s="4"/>
      <c r="E1045" s="5"/>
    </row>
    <row r="1046" ht="15.75" hidden="1" customHeight="1">
      <c r="A1046" s="18" t="s">
        <v>3064</v>
      </c>
      <c r="B1046" s="19" t="s">
        <v>3065</v>
      </c>
      <c r="C1046" s="20" t="s">
        <v>3066</v>
      </c>
      <c r="D1046" s="19" t="s">
        <v>3067</v>
      </c>
      <c r="E1046" s="21" t="s">
        <v>13</v>
      </c>
    </row>
    <row r="1047" ht="15.75" hidden="1" customHeight="1">
      <c r="A1047" s="22" t="s">
        <v>3068</v>
      </c>
      <c r="B1047" s="23">
        <v>8265.0</v>
      </c>
      <c r="C1047" s="24">
        <v>8265.0</v>
      </c>
      <c r="D1047" s="25">
        <v>0.0</v>
      </c>
      <c r="E1047" s="33"/>
    </row>
    <row r="1048" ht="15.75" hidden="1" customHeight="1">
      <c r="A1048" s="22" t="s">
        <v>3069</v>
      </c>
      <c r="B1048" s="23">
        <v>8415.0</v>
      </c>
      <c r="C1048" s="24">
        <v>8415.0</v>
      </c>
      <c r="D1048" s="25">
        <v>0.0</v>
      </c>
      <c r="E1048" s="33"/>
    </row>
    <row r="1049" ht="15.75" hidden="1" customHeight="1">
      <c r="A1049" s="22" t="s">
        <v>3070</v>
      </c>
      <c r="B1049" s="23">
        <v>0.0</v>
      </c>
      <c r="C1049" s="24"/>
      <c r="D1049" s="25">
        <v>0.0</v>
      </c>
      <c r="E1049" s="33"/>
    </row>
    <row r="1050" ht="15.75" hidden="1" customHeight="1">
      <c r="A1050" s="22" t="s">
        <v>3072</v>
      </c>
      <c r="B1050" s="23">
        <v>0.0</v>
      </c>
      <c r="C1050" s="24"/>
      <c r="D1050" s="25">
        <v>0.0</v>
      </c>
      <c r="E1050" s="33"/>
    </row>
    <row r="1051" ht="15.75" hidden="1" customHeight="1">
      <c r="A1051" s="27" t="s">
        <v>3074</v>
      </c>
      <c r="B1051" s="23">
        <v>0.0</v>
      </c>
      <c r="C1051" s="24"/>
      <c r="D1051" s="25">
        <v>0.0</v>
      </c>
      <c r="E1051" s="33"/>
    </row>
    <row r="1052" ht="15.75" hidden="1" customHeight="1">
      <c r="A1052" s="27" t="s">
        <v>3075</v>
      </c>
      <c r="B1052" s="23">
        <v>0.0</v>
      </c>
      <c r="C1052" s="24"/>
      <c r="D1052" s="25">
        <v>0.0</v>
      </c>
      <c r="E1052" s="33"/>
    </row>
    <row r="1053" ht="15.75" hidden="1" customHeight="1">
      <c r="A1053" s="27" t="s">
        <v>3077</v>
      </c>
      <c r="B1053" s="23">
        <v>0.0</v>
      </c>
      <c r="C1053" s="24"/>
      <c r="D1053" s="25">
        <v>0.0</v>
      </c>
      <c r="E1053" s="26"/>
    </row>
    <row r="1054" ht="15.75" hidden="1" customHeight="1">
      <c r="A1054" s="27" t="s">
        <v>3078</v>
      </c>
      <c r="B1054" s="23">
        <v>1760.0</v>
      </c>
      <c r="C1054" s="24">
        <v>1840.0</v>
      </c>
      <c r="D1054" s="25">
        <v>80.0</v>
      </c>
      <c r="E1054" s="26"/>
    </row>
    <row r="1055" ht="15.75" hidden="1" customHeight="1">
      <c r="A1055" s="28" t="s">
        <v>3079</v>
      </c>
      <c r="B1055" s="23">
        <v>69333.0</v>
      </c>
      <c r="C1055" s="23">
        <v>69333.0</v>
      </c>
      <c r="D1055" s="25">
        <v>0.0</v>
      </c>
      <c r="E1055" s="33"/>
    </row>
    <row r="1056" ht="15.75" hidden="1" customHeight="1">
      <c r="A1056" s="28" t="s">
        <v>3080</v>
      </c>
      <c r="B1056" s="23">
        <v>85062.0</v>
      </c>
      <c r="C1056" s="7">
        <v>85062.0</v>
      </c>
      <c r="D1056" s="25">
        <v>0.0</v>
      </c>
      <c r="E1056" s="33"/>
    </row>
    <row r="1057" ht="15.75" hidden="1" customHeight="1">
      <c r="A1057" s="28" t="s">
        <v>3081</v>
      </c>
      <c r="B1057" s="23">
        <v>42997.0</v>
      </c>
      <c r="C1057" s="7">
        <v>42469.0</v>
      </c>
      <c r="D1057" s="25">
        <v>-528.0</v>
      </c>
      <c r="E1057" s="33"/>
    </row>
    <row r="1058" ht="15.75" hidden="1" customHeight="1">
      <c r="A1058" s="28" t="s">
        <v>3082</v>
      </c>
      <c r="B1058" s="23">
        <v>22791.0</v>
      </c>
      <c r="C1058" s="7">
        <v>22791.0</v>
      </c>
      <c r="D1058" s="25">
        <v>0.0</v>
      </c>
      <c r="E1058" s="33"/>
    </row>
    <row r="1059" ht="15.75" hidden="1" customHeight="1">
      <c r="A1059" s="28" t="s">
        <v>3084</v>
      </c>
      <c r="B1059" s="23">
        <v>607.0</v>
      </c>
      <c r="C1059" s="7">
        <v>607.0</v>
      </c>
      <c r="D1059" s="25">
        <v>0.0</v>
      </c>
      <c r="E1059" s="33"/>
    </row>
    <row r="1060" ht="15.75" hidden="1" customHeight="1">
      <c r="A1060" s="28" t="s">
        <v>3085</v>
      </c>
      <c r="B1060" s="23">
        <v>0.0</v>
      </c>
      <c r="C1060" s="7">
        <v>0.0</v>
      </c>
      <c r="D1060" s="25">
        <v>0.0</v>
      </c>
      <c r="E1060" s="33"/>
    </row>
    <row r="1061" ht="15.75" hidden="1" customHeight="1">
      <c r="A1061" s="29" t="s">
        <v>3086</v>
      </c>
      <c r="B1061" s="23">
        <v>239230.0</v>
      </c>
      <c r="C1061" s="7">
        <v>238702.0</v>
      </c>
      <c r="D1061" s="25">
        <v>-528.0</v>
      </c>
      <c r="E1061" s="33"/>
    </row>
    <row r="1062" ht="15.75" hidden="1" customHeight="1">
      <c r="A1062" s="30" t="s">
        <v>3087</v>
      </c>
      <c r="B1062" s="34">
        <v>0.0</v>
      </c>
      <c r="C1062" s="52">
        <v>80.0</v>
      </c>
      <c r="D1062" s="49">
        <v>80.0</v>
      </c>
      <c r="E1062" s="37"/>
    </row>
    <row r="1063" ht="15.75" hidden="1" customHeight="1"/>
    <row r="1064" ht="15.75" hidden="1" customHeight="1"/>
    <row r="1065" ht="15.75" hidden="1" customHeight="1">
      <c r="A1065" s="3" t="s">
        <v>3895</v>
      </c>
      <c r="B1065" s="4"/>
      <c r="C1065" s="4"/>
      <c r="D1065" s="4"/>
      <c r="E1065" s="5"/>
    </row>
    <row r="1066" ht="15.75" hidden="1" customHeight="1">
      <c r="A1066" s="8"/>
      <c r="B1066" s="9"/>
      <c r="C1066" s="9"/>
      <c r="D1066" s="9"/>
      <c r="E1066" s="10"/>
    </row>
    <row r="1067" ht="15.75" hidden="1" customHeight="1">
      <c r="A1067" s="3" t="s">
        <v>3061</v>
      </c>
      <c r="B1067" s="4"/>
      <c r="C1067" s="4"/>
      <c r="D1067" s="4"/>
      <c r="E1067" s="5"/>
    </row>
    <row r="1068" ht="15.75" hidden="1" customHeight="1">
      <c r="A1068" s="8"/>
      <c r="B1068" s="9"/>
      <c r="C1068" s="9"/>
      <c r="D1068" s="9"/>
      <c r="E1068" s="10"/>
    </row>
    <row r="1069" ht="15.75" hidden="1" customHeight="1">
      <c r="A1069" s="11">
        <v>45748.0</v>
      </c>
      <c r="B1069" s="4"/>
      <c r="C1069" s="12" t="s">
        <v>3062</v>
      </c>
      <c r="D1069" s="13">
        <v>45753.0</v>
      </c>
      <c r="E1069" s="5"/>
    </row>
    <row r="1070" ht="15.75" hidden="1" customHeight="1">
      <c r="A1070" s="8"/>
      <c r="B1070" s="9"/>
      <c r="C1070" s="14"/>
      <c r="D1070" s="9"/>
      <c r="E1070" s="10"/>
    </row>
    <row r="1071" ht="15.75" hidden="1" customHeight="1">
      <c r="A1071" s="44" t="s">
        <v>3900</v>
      </c>
      <c r="B1071" s="5"/>
      <c r="C1071" s="14"/>
      <c r="D1071" s="45" t="s">
        <v>3899</v>
      </c>
      <c r="E1071" s="5"/>
    </row>
    <row r="1072" ht="15.75" hidden="1" customHeight="1">
      <c r="A1072" s="8"/>
      <c r="B1072" s="10"/>
      <c r="C1072" s="14"/>
      <c r="D1072" s="9"/>
      <c r="E1072" s="10"/>
    </row>
    <row r="1073" ht="15.75" hidden="1" customHeight="1">
      <c r="A1073" s="17" t="s">
        <v>3063</v>
      </c>
      <c r="B1073" s="4"/>
      <c r="C1073" s="4"/>
      <c r="D1073" s="4"/>
      <c r="E1073" s="5"/>
    </row>
    <row r="1074" ht="15.75" hidden="1" customHeight="1">
      <c r="A1074" s="18" t="s">
        <v>3064</v>
      </c>
      <c r="B1074" s="19" t="s">
        <v>3065</v>
      </c>
      <c r="C1074" s="20" t="s">
        <v>3066</v>
      </c>
      <c r="D1074" s="19" t="s">
        <v>3067</v>
      </c>
      <c r="E1074" s="21" t="s">
        <v>13</v>
      </c>
    </row>
    <row r="1075" ht="15.75" hidden="1" customHeight="1">
      <c r="A1075" s="22" t="s">
        <v>3068</v>
      </c>
      <c r="B1075" s="23">
        <v>8152.0</v>
      </c>
      <c r="C1075" s="24">
        <v>8152.0</v>
      </c>
      <c r="D1075" s="25">
        <v>0.0</v>
      </c>
      <c r="E1075" s="33"/>
    </row>
    <row r="1076" ht="15.75" hidden="1" customHeight="1">
      <c r="A1076" s="22" t="s">
        <v>3069</v>
      </c>
      <c r="B1076" s="23">
        <v>8263.0</v>
      </c>
      <c r="C1076" s="24">
        <v>8263.0</v>
      </c>
      <c r="D1076" s="25">
        <v>0.0</v>
      </c>
      <c r="E1076" s="33"/>
    </row>
    <row r="1077" ht="15.75" hidden="1" customHeight="1">
      <c r="A1077" s="22" t="s">
        <v>3070</v>
      </c>
      <c r="B1077" s="23">
        <v>0.0</v>
      </c>
      <c r="C1077" s="24"/>
      <c r="D1077" s="25">
        <v>0.0</v>
      </c>
      <c r="E1077" s="33"/>
    </row>
    <row r="1078" ht="15.75" hidden="1" customHeight="1">
      <c r="A1078" s="22" t="s">
        <v>3072</v>
      </c>
      <c r="B1078" s="23">
        <v>0.0</v>
      </c>
      <c r="C1078" s="24"/>
      <c r="D1078" s="25">
        <v>0.0</v>
      </c>
      <c r="E1078" s="33"/>
    </row>
    <row r="1079" ht="15.75" hidden="1" customHeight="1">
      <c r="A1079" s="27" t="s">
        <v>3074</v>
      </c>
      <c r="B1079" s="23">
        <v>0.0</v>
      </c>
      <c r="C1079" s="24"/>
      <c r="D1079" s="25">
        <v>0.0</v>
      </c>
      <c r="E1079" s="33"/>
    </row>
    <row r="1080" ht="15.75" hidden="1" customHeight="1">
      <c r="A1080" s="27" t="s">
        <v>3075</v>
      </c>
      <c r="B1080" s="23">
        <v>0.0</v>
      </c>
      <c r="C1080" s="24"/>
      <c r="D1080" s="25">
        <v>0.0</v>
      </c>
      <c r="E1080" s="33"/>
    </row>
    <row r="1081" ht="15.75" hidden="1" customHeight="1">
      <c r="A1081" s="27" t="s">
        <v>3077</v>
      </c>
      <c r="B1081" s="23">
        <v>0.0</v>
      </c>
      <c r="C1081" s="24"/>
      <c r="D1081" s="25">
        <v>0.0</v>
      </c>
      <c r="E1081" s="26"/>
    </row>
    <row r="1082" ht="15.75" hidden="1" customHeight="1">
      <c r="A1082" s="27" t="s">
        <v>3078</v>
      </c>
      <c r="B1082" s="23">
        <v>1680.0</v>
      </c>
      <c r="C1082" s="24">
        <v>1640.0</v>
      </c>
      <c r="D1082" s="25">
        <v>-40.0</v>
      </c>
      <c r="E1082" s="26" t="s">
        <v>7404</v>
      </c>
    </row>
    <row r="1083" ht="15.75" hidden="1" customHeight="1">
      <c r="A1083" s="28" t="s">
        <v>3079</v>
      </c>
      <c r="B1083" s="23">
        <v>59848.0</v>
      </c>
      <c r="C1083" s="23">
        <v>59848.0</v>
      </c>
      <c r="D1083" s="25">
        <v>0.0</v>
      </c>
      <c r="E1083" s="33"/>
    </row>
    <row r="1084" ht="15.75" hidden="1" customHeight="1">
      <c r="A1084" s="28" t="s">
        <v>3080</v>
      </c>
      <c r="B1084" s="23">
        <v>27486.0</v>
      </c>
      <c r="C1084" s="7">
        <v>27486.0</v>
      </c>
      <c r="D1084" s="25">
        <v>0.0</v>
      </c>
      <c r="E1084" s="33"/>
    </row>
    <row r="1085" ht="15.75" hidden="1" customHeight="1">
      <c r="A1085" s="28" t="s">
        <v>3081</v>
      </c>
      <c r="B1085" s="23">
        <v>31718.0</v>
      </c>
      <c r="C1085" s="7">
        <v>31334.0</v>
      </c>
      <c r="D1085" s="25">
        <v>-384.0</v>
      </c>
      <c r="E1085" s="33"/>
    </row>
    <row r="1086" ht="15.75" hidden="1" customHeight="1">
      <c r="A1086" s="28" t="s">
        <v>3082</v>
      </c>
      <c r="B1086" s="23">
        <v>20850.0</v>
      </c>
      <c r="C1086" s="7">
        <v>20850.0</v>
      </c>
      <c r="D1086" s="25">
        <v>0.0</v>
      </c>
      <c r="E1086" s="33"/>
    </row>
    <row r="1087" ht="15.75" hidden="1" customHeight="1">
      <c r="A1087" s="28" t="s">
        <v>3084</v>
      </c>
      <c r="B1087" s="23">
        <v>1714.0</v>
      </c>
      <c r="C1087" s="7">
        <v>1714.0</v>
      </c>
      <c r="D1087" s="25">
        <v>0.0</v>
      </c>
      <c r="E1087" s="33"/>
    </row>
    <row r="1088" ht="15.75" hidden="1" customHeight="1">
      <c r="A1088" s="28" t="s">
        <v>3085</v>
      </c>
      <c r="B1088" s="23">
        <v>0.0</v>
      </c>
      <c r="C1088" s="7">
        <v>0.0</v>
      </c>
      <c r="D1088" s="25">
        <v>0.0</v>
      </c>
      <c r="E1088" s="33"/>
    </row>
    <row r="1089" ht="15.75" hidden="1" customHeight="1">
      <c r="A1089" s="29" t="s">
        <v>3086</v>
      </c>
      <c r="B1089" s="23">
        <v>159711.0</v>
      </c>
      <c r="C1089" s="7">
        <v>159327.0</v>
      </c>
      <c r="D1089" s="25">
        <v>-384.0</v>
      </c>
      <c r="E1089" s="33"/>
    </row>
    <row r="1090" ht="15.75" hidden="1" customHeight="1">
      <c r="A1090" s="30" t="s">
        <v>3087</v>
      </c>
      <c r="B1090" s="34">
        <v>0.0</v>
      </c>
      <c r="C1090" s="52">
        <v>-40.0</v>
      </c>
      <c r="D1090" s="49">
        <v>-40.0</v>
      </c>
      <c r="E1090" s="37"/>
    </row>
    <row r="1091" ht="15.75" hidden="1" customHeight="1"/>
    <row r="1092" ht="15.75" hidden="1" customHeight="1"/>
    <row r="1093" ht="15.75" hidden="1" customHeight="1">
      <c r="A1093" s="3" t="s">
        <v>3895</v>
      </c>
      <c r="B1093" s="4"/>
      <c r="C1093" s="4"/>
      <c r="D1093" s="4"/>
      <c r="E1093" s="5"/>
    </row>
    <row r="1094" ht="15.75" hidden="1" customHeight="1">
      <c r="A1094" s="8"/>
      <c r="B1094" s="9"/>
      <c r="C1094" s="9"/>
      <c r="D1094" s="9"/>
      <c r="E1094" s="10"/>
    </row>
    <row r="1095" ht="15.75" hidden="1" customHeight="1">
      <c r="A1095" s="3" t="s">
        <v>3061</v>
      </c>
      <c r="B1095" s="4"/>
      <c r="C1095" s="4"/>
      <c r="D1095" s="4"/>
      <c r="E1095" s="5"/>
    </row>
    <row r="1096" ht="15.75" hidden="1" customHeight="1">
      <c r="A1096" s="8"/>
      <c r="B1096" s="9"/>
      <c r="C1096" s="9"/>
      <c r="D1096" s="9"/>
      <c r="E1096" s="10"/>
    </row>
    <row r="1097" ht="15.75" hidden="1" customHeight="1">
      <c r="A1097" s="11">
        <v>45748.0</v>
      </c>
      <c r="B1097" s="4"/>
      <c r="C1097" s="12" t="s">
        <v>3062</v>
      </c>
      <c r="D1097" s="13">
        <v>45753.0</v>
      </c>
      <c r="E1097" s="5"/>
    </row>
    <row r="1098" ht="15.75" hidden="1" customHeight="1">
      <c r="A1098" s="8"/>
      <c r="B1098" s="9"/>
      <c r="C1098" s="14"/>
      <c r="D1098" s="9"/>
      <c r="E1098" s="10"/>
    </row>
    <row r="1099" ht="15.75" hidden="1" customHeight="1">
      <c r="A1099" s="44" t="s">
        <v>3900</v>
      </c>
      <c r="B1099" s="5"/>
      <c r="C1099" s="14"/>
      <c r="D1099" s="45" t="s">
        <v>3899</v>
      </c>
      <c r="E1099" s="5"/>
    </row>
    <row r="1100" ht="15.75" hidden="1" customHeight="1">
      <c r="A1100" s="8"/>
      <c r="B1100" s="10"/>
      <c r="C1100" s="14"/>
      <c r="D1100" s="9"/>
      <c r="E1100" s="10"/>
    </row>
    <row r="1101" ht="15.75" hidden="1" customHeight="1">
      <c r="A1101" s="17" t="s">
        <v>3063</v>
      </c>
      <c r="B1101" s="4"/>
      <c r="C1101" s="4"/>
      <c r="D1101" s="4"/>
      <c r="E1101" s="5"/>
    </row>
    <row r="1102" ht="15.75" hidden="1" customHeight="1">
      <c r="A1102" s="18" t="s">
        <v>3064</v>
      </c>
      <c r="B1102" s="19" t="s">
        <v>3065</v>
      </c>
      <c r="C1102" s="20" t="s">
        <v>3066</v>
      </c>
      <c r="D1102" s="19" t="s">
        <v>3067</v>
      </c>
      <c r="E1102" s="21" t="s">
        <v>13</v>
      </c>
    </row>
    <row r="1103" ht="15.75" hidden="1" customHeight="1">
      <c r="A1103" s="22" t="s">
        <v>3068</v>
      </c>
      <c r="B1103" s="23">
        <v>8152.0</v>
      </c>
      <c r="C1103" s="24">
        <v>8152.0</v>
      </c>
      <c r="D1103" s="25">
        <v>0.0</v>
      </c>
      <c r="E1103" s="33"/>
    </row>
    <row r="1104" ht="15.75" hidden="1" customHeight="1">
      <c r="A1104" s="22" t="s">
        <v>3069</v>
      </c>
      <c r="B1104" s="23">
        <v>8263.0</v>
      </c>
      <c r="C1104" s="24">
        <v>8263.0</v>
      </c>
      <c r="D1104" s="25">
        <v>0.0</v>
      </c>
      <c r="E1104" s="33"/>
    </row>
    <row r="1105" ht="15.75" hidden="1" customHeight="1">
      <c r="A1105" s="22" t="s">
        <v>3070</v>
      </c>
      <c r="B1105" s="23">
        <v>0.0</v>
      </c>
      <c r="C1105" s="24"/>
      <c r="D1105" s="25">
        <v>0.0</v>
      </c>
      <c r="E1105" s="33"/>
    </row>
    <row r="1106" ht="15.75" hidden="1" customHeight="1">
      <c r="A1106" s="22" t="s">
        <v>3072</v>
      </c>
      <c r="B1106" s="23">
        <v>0.0</v>
      </c>
      <c r="C1106" s="24"/>
      <c r="D1106" s="25">
        <v>0.0</v>
      </c>
      <c r="E1106" s="33"/>
    </row>
    <row r="1107" ht="15.75" hidden="1" customHeight="1">
      <c r="A1107" s="27" t="s">
        <v>3074</v>
      </c>
      <c r="B1107" s="23">
        <v>0.0</v>
      </c>
      <c r="C1107" s="24"/>
      <c r="D1107" s="25">
        <v>0.0</v>
      </c>
      <c r="E1107" s="33"/>
    </row>
    <row r="1108" ht="15.75" hidden="1" customHeight="1">
      <c r="A1108" s="27" t="s">
        <v>3075</v>
      </c>
      <c r="B1108" s="23">
        <v>0.0</v>
      </c>
      <c r="C1108" s="24"/>
      <c r="D1108" s="25">
        <v>0.0</v>
      </c>
      <c r="E1108" s="33"/>
    </row>
    <row r="1109" ht="15.75" hidden="1" customHeight="1">
      <c r="A1109" s="27" t="s">
        <v>3077</v>
      </c>
      <c r="B1109" s="23">
        <v>0.0</v>
      </c>
      <c r="C1109" s="24"/>
      <c r="D1109" s="25">
        <v>0.0</v>
      </c>
      <c r="E1109" s="26"/>
    </row>
    <row r="1110" ht="15.75" hidden="1" customHeight="1">
      <c r="A1110" s="27" t="s">
        <v>3078</v>
      </c>
      <c r="B1110" s="23">
        <v>1680.0</v>
      </c>
      <c r="C1110" s="24">
        <v>1640.0</v>
      </c>
      <c r="D1110" s="25">
        <v>-40.0</v>
      </c>
      <c r="E1110" s="26" t="s">
        <v>7404</v>
      </c>
    </row>
    <row r="1111" ht="15.75" hidden="1" customHeight="1">
      <c r="A1111" s="28" t="s">
        <v>3079</v>
      </c>
      <c r="B1111" s="23">
        <v>59848.0</v>
      </c>
      <c r="C1111" s="23">
        <v>59848.0</v>
      </c>
      <c r="D1111" s="25">
        <v>0.0</v>
      </c>
      <c r="E1111" s="33"/>
    </row>
    <row r="1112" ht="15.75" hidden="1" customHeight="1">
      <c r="A1112" s="28" t="s">
        <v>3080</v>
      </c>
      <c r="B1112" s="23">
        <v>27486.0</v>
      </c>
      <c r="C1112" s="7">
        <v>27486.0</v>
      </c>
      <c r="D1112" s="25">
        <v>0.0</v>
      </c>
      <c r="E1112" s="33"/>
    </row>
    <row r="1113" ht="15.75" hidden="1" customHeight="1">
      <c r="A1113" s="28" t="s">
        <v>3081</v>
      </c>
      <c r="B1113" s="23">
        <v>31718.0</v>
      </c>
      <c r="C1113" s="7">
        <v>31334.0</v>
      </c>
      <c r="D1113" s="25">
        <v>-384.0</v>
      </c>
      <c r="E1113" s="33"/>
    </row>
    <row r="1114" ht="15.75" hidden="1" customHeight="1">
      <c r="A1114" s="28" t="s">
        <v>3082</v>
      </c>
      <c r="B1114" s="23">
        <v>20850.0</v>
      </c>
      <c r="C1114" s="7">
        <v>20850.0</v>
      </c>
      <c r="D1114" s="25">
        <v>0.0</v>
      </c>
      <c r="E1114" s="33"/>
    </row>
    <row r="1115" ht="15.75" hidden="1" customHeight="1">
      <c r="A1115" s="28" t="s">
        <v>3084</v>
      </c>
      <c r="B1115" s="23">
        <v>1714.0</v>
      </c>
      <c r="C1115" s="7">
        <v>1714.0</v>
      </c>
      <c r="D1115" s="25">
        <v>0.0</v>
      </c>
      <c r="E1115" s="33"/>
    </row>
    <row r="1116" ht="15.75" hidden="1" customHeight="1">
      <c r="A1116" s="28" t="s">
        <v>3085</v>
      </c>
      <c r="B1116" s="23">
        <v>0.0</v>
      </c>
      <c r="C1116" s="7">
        <v>0.0</v>
      </c>
      <c r="D1116" s="25">
        <v>0.0</v>
      </c>
      <c r="E1116" s="33"/>
    </row>
    <row r="1117" ht="15.75" hidden="1" customHeight="1">
      <c r="A1117" s="29" t="s">
        <v>3086</v>
      </c>
      <c r="B1117" s="23">
        <v>159711.0</v>
      </c>
      <c r="C1117" s="7">
        <v>159327.0</v>
      </c>
      <c r="D1117" s="25">
        <v>-384.0</v>
      </c>
      <c r="E1117" s="33"/>
    </row>
    <row r="1118" ht="15.75" hidden="1" customHeight="1">
      <c r="A1118" s="30" t="s">
        <v>3087</v>
      </c>
      <c r="B1118" s="34">
        <v>0.0</v>
      </c>
      <c r="C1118" s="52">
        <v>-40.0</v>
      </c>
      <c r="D1118" s="49">
        <v>-40.0</v>
      </c>
      <c r="E1118" s="37"/>
    </row>
    <row r="1119" ht="15.75" hidden="1" customHeight="1"/>
    <row r="1120" ht="15.75" hidden="1" customHeight="1"/>
    <row r="1121" ht="15.75" hidden="1" customHeight="1">
      <c r="A1121" s="3" t="s">
        <v>3895</v>
      </c>
      <c r="B1121" s="4"/>
      <c r="C1121" s="4"/>
      <c r="D1121" s="4"/>
      <c r="E1121" s="5"/>
    </row>
    <row r="1122" ht="15.75" hidden="1" customHeight="1">
      <c r="A1122" s="8"/>
      <c r="B1122" s="9"/>
      <c r="C1122" s="9"/>
      <c r="D1122" s="9"/>
      <c r="E1122" s="10"/>
    </row>
    <row r="1123" ht="15.75" hidden="1" customHeight="1">
      <c r="A1123" s="3" t="s">
        <v>3061</v>
      </c>
      <c r="B1123" s="4"/>
      <c r="C1123" s="4"/>
      <c r="D1123" s="4"/>
      <c r="E1123" s="5"/>
    </row>
    <row r="1124" ht="15.75" hidden="1" customHeight="1">
      <c r="A1124" s="8"/>
      <c r="B1124" s="9"/>
      <c r="C1124" s="9"/>
      <c r="D1124" s="9"/>
      <c r="E1124" s="10"/>
    </row>
    <row r="1125" ht="15.75" hidden="1" customHeight="1">
      <c r="A1125" s="11">
        <v>45754.0</v>
      </c>
      <c r="B1125" s="4"/>
      <c r="C1125" s="12" t="s">
        <v>3062</v>
      </c>
      <c r="D1125" s="13">
        <v>45760.0</v>
      </c>
      <c r="E1125" s="5"/>
    </row>
    <row r="1126" ht="15.75" hidden="1" customHeight="1">
      <c r="A1126" s="8"/>
      <c r="B1126" s="9"/>
      <c r="C1126" s="14"/>
      <c r="D1126" s="9"/>
      <c r="E1126" s="10"/>
    </row>
    <row r="1127" ht="15.75" hidden="1" customHeight="1">
      <c r="A1127" s="44" t="s">
        <v>3898</v>
      </c>
      <c r="B1127" s="5"/>
      <c r="C1127" s="14"/>
      <c r="D1127" s="45" t="s">
        <v>3899</v>
      </c>
      <c r="E1127" s="5"/>
    </row>
    <row r="1128" ht="15.75" hidden="1" customHeight="1">
      <c r="A1128" s="8"/>
      <c r="B1128" s="10"/>
      <c r="C1128" s="14"/>
      <c r="D1128" s="9"/>
      <c r="E1128" s="10"/>
    </row>
    <row r="1129" ht="15.75" hidden="1" customHeight="1">
      <c r="A1129" s="17" t="s">
        <v>3063</v>
      </c>
      <c r="B1129" s="4"/>
      <c r="C1129" s="4"/>
      <c r="D1129" s="4"/>
      <c r="E1129" s="5"/>
    </row>
    <row r="1130" ht="15.75" hidden="1" customHeight="1">
      <c r="A1130" s="18" t="s">
        <v>3064</v>
      </c>
      <c r="B1130" s="19" t="s">
        <v>3065</v>
      </c>
      <c r="C1130" s="20" t="s">
        <v>3066</v>
      </c>
      <c r="D1130" s="19" t="s">
        <v>3067</v>
      </c>
      <c r="E1130" s="21" t="s">
        <v>13</v>
      </c>
    </row>
    <row r="1131" ht="15.75" hidden="1" customHeight="1">
      <c r="A1131" s="22" t="s">
        <v>3068</v>
      </c>
      <c r="B1131" s="23">
        <v>9031.0</v>
      </c>
      <c r="C1131" s="24">
        <v>9034.0</v>
      </c>
      <c r="D1131" s="25">
        <v>3.0</v>
      </c>
      <c r="E1131" s="33"/>
    </row>
    <row r="1132" ht="15.75" hidden="1" customHeight="1">
      <c r="A1132" s="22" t="s">
        <v>3069</v>
      </c>
      <c r="B1132" s="23">
        <v>10615.0</v>
      </c>
      <c r="C1132" s="24">
        <v>10615.0</v>
      </c>
      <c r="D1132" s="25">
        <v>0.0</v>
      </c>
      <c r="E1132" s="33"/>
    </row>
    <row r="1133" ht="15.75" hidden="1" customHeight="1">
      <c r="A1133" s="22" t="s">
        <v>3070</v>
      </c>
      <c r="B1133" s="23">
        <v>150.0</v>
      </c>
      <c r="C1133" s="24">
        <v>150.0</v>
      </c>
      <c r="D1133" s="25">
        <v>0.0</v>
      </c>
      <c r="E1133" s="33"/>
    </row>
    <row r="1134" ht="15.75" hidden="1" customHeight="1">
      <c r="A1134" s="22" t="s">
        <v>3072</v>
      </c>
      <c r="B1134" s="23">
        <v>0.0</v>
      </c>
      <c r="C1134" s="24"/>
      <c r="D1134" s="25">
        <v>0.0</v>
      </c>
      <c r="E1134" s="33"/>
    </row>
    <row r="1135" ht="15.75" hidden="1" customHeight="1">
      <c r="A1135" s="27" t="s">
        <v>3074</v>
      </c>
      <c r="B1135" s="23">
        <v>0.0</v>
      </c>
      <c r="C1135" s="24"/>
      <c r="D1135" s="25">
        <v>0.0</v>
      </c>
      <c r="E1135" s="33"/>
    </row>
    <row r="1136" ht="15.75" hidden="1" customHeight="1">
      <c r="A1136" s="27" t="s">
        <v>3075</v>
      </c>
      <c r="B1136" s="23">
        <v>0.0</v>
      </c>
      <c r="C1136" s="24"/>
      <c r="D1136" s="25">
        <v>0.0</v>
      </c>
      <c r="E1136" s="33"/>
    </row>
    <row r="1137" ht="15.75" hidden="1" customHeight="1">
      <c r="A1137" s="27" t="s">
        <v>3077</v>
      </c>
      <c r="B1137" s="23">
        <v>0.0</v>
      </c>
      <c r="C1137" s="24"/>
      <c r="D1137" s="25">
        <v>0.0</v>
      </c>
      <c r="E1137" s="26"/>
    </row>
    <row r="1138" ht="15.75" hidden="1" customHeight="1">
      <c r="A1138" s="27" t="s">
        <v>3078</v>
      </c>
      <c r="B1138" s="23">
        <v>2080.0</v>
      </c>
      <c r="C1138" s="24">
        <v>2120.0</v>
      </c>
      <c r="D1138" s="25">
        <v>40.0</v>
      </c>
      <c r="E1138" s="26"/>
    </row>
    <row r="1139" ht="15.75" hidden="1" customHeight="1">
      <c r="A1139" s="28" t="s">
        <v>3079</v>
      </c>
      <c r="B1139" s="23">
        <v>73009.0</v>
      </c>
      <c r="C1139" s="23">
        <v>73009.0</v>
      </c>
      <c r="D1139" s="25">
        <v>0.0</v>
      </c>
      <c r="E1139" s="33"/>
    </row>
    <row r="1140" ht="15.75" hidden="1" customHeight="1">
      <c r="A1140" s="28" t="s">
        <v>3080</v>
      </c>
      <c r="B1140" s="23">
        <v>25000.0</v>
      </c>
      <c r="C1140" s="7">
        <v>25000.0</v>
      </c>
      <c r="D1140" s="25">
        <v>0.0</v>
      </c>
      <c r="E1140" s="33"/>
    </row>
    <row r="1141" ht="15.75" hidden="1" customHeight="1">
      <c r="A1141" s="28" t="s">
        <v>3081</v>
      </c>
      <c r="B1141" s="23">
        <v>35002.0</v>
      </c>
      <c r="C1141" s="7">
        <v>35002.0</v>
      </c>
      <c r="D1141" s="25">
        <v>0.0</v>
      </c>
      <c r="E1141" s="33"/>
    </row>
    <row r="1142" ht="15.75" hidden="1" customHeight="1">
      <c r="A1142" s="28" t="s">
        <v>3082</v>
      </c>
      <c r="B1142" s="23">
        <v>28803.0</v>
      </c>
      <c r="C1142" s="7">
        <v>28803.0</v>
      </c>
      <c r="D1142" s="25">
        <v>0.0</v>
      </c>
      <c r="E1142" s="33"/>
    </row>
    <row r="1143" ht="15.75" hidden="1" customHeight="1">
      <c r="A1143" s="28" t="s">
        <v>3084</v>
      </c>
      <c r="B1143" s="23">
        <v>533.0</v>
      </c>
      <c r="C1143" s="7">
        <v>533.0</v>
      </c>
      <c r="D1143" s="25">
        <v>0.0</v>
      </c>
      <c r="E1143" s="33"/>
    </row>
    <row r="1144" ht="15.75" hidden="1" customHeight="1">
      <c r="A1144" s="28" t="s">
        <v>3085</v>
      </c>
      <c r="B1144" s="23">
        <v>0.0</v>
      </c>
      <c r="C1144" s="7">
        <v>0.0</v>
      </c>
      <c r="D1144" s="25">
        <v>0.0</v>
      </c>
      <c r="E1144" s="33"/>
    </row>
    <row r="1145" ht="15.75" hidden="1" customHeight="1">
      <c r="A1145" s="29" t="s">
        <v>3086</v>
      </c>
      <c r="B1145" s="23">
        <v>184222.6</v>
      </c>
      <c r="C1145" s="7">
        <v>184222.6</v>
      </c>
      <c r="D1145" s="25">
        <v>0.0</v>
      </c>
      <c r="E1145" s="33"/>
    </row>
    <row r="1146" ht="15.75" hidden="1" customHeight="1">
      <c r="A1146" s="30" t="s">
        <v>3087</v>
      </c>
      <c r="B1146" s="34">
        <v>0.4000000000014552</v>
      </c>
      <c r="C1146" s="52">
        <v>43.39999999999418</v>
      </c>
      <c r="D1146" s="49">
        <v>42.999999999992724</v>
      </c>
      <c r="E1146" s="37"/>
    </row>
    <row r="1147" ht="15.75" hidden="1" customHeight="1"/>
    <row r="1148" ht="15.75" hidden="1" customHeight="1"/>
    <row r="1149" ht="15.75" hidden="1" customHeight="1">
      <c r="A1149" s="3" t="s">
        <v>3895</v>
      </c>
      <c r="B1149" s="4"/>
      <c r="C1149" s="4"/>
      <c r="D1149" s="4"/>
      <c r="E1149" s="5"/>
    </row>
    <row r="1150" ht="15.75" hidden="1" customHeight="1">
      <c r="A1150" s="8"/>
      <c r="B1150" s="9"/>
      <c r="C1150" s="9"/>
      <c r="D1150" s="9"/>
      <c r="E1150" s="10"/>
    </row>
    <row r="1151" ht="15.75" hidden="1" customHeight="1">
      <c r="A1151" s="3" t="s">
        <v>3061</v>
      </c>
      <c r="B1151" s="4"/>
      <c r="C1151" s="4"/>
      <c r="D1151" s="4"/>
      <c r="E1151" s="5"/>
    </row>
    <row r="1152" ht="15.75" hidden="1" customHeight="1">
      <c r="A1152" s="8"/>
      <c r="B1152" s="9"/>
      <c r="C1152" s="9"/>
      <c r="D1152" s="9"/>
      <c r="E1152" s="10"/>
    </row>
    <row r="1153" ht="15.75" hidden="1" customHeight="1">
      <c r="A1153" s="11">
        <v>45761.0</v>
      </c>
      <c r="B1153" s="4"/>
      <c r="C1153" s="12" t="s">
        <v>3062</v>
      </c>
      <c r="D1153" s="13">
        <v>45767.0</v>
      </c>
      <c r="E1153" s="5"/>
    </row>
    <row r="1154" ht="15.75" hidden="1" customHeight="1">
      <c r="A1154" s="8"/>
      <c r="B1154" s="9"/>
      <c r="C1154" s="14"/>
      <c r="D1154" s="9"/>
      <c r="E1154" s="10"/>
    </row>
    <row r="1155" ht="15.75" hidden="1" customHeight="1">
      <c r="A1155" s="44" t="s">
        <v>3898</v>
      </c>
      <c r="B1155" s="5"/>
      <c r="C1155" s="14"/>
      <c r="D1155" s="45" t="s">
        <v>3899</v>
      </c>
      <c r="E1155" s="5"/>
    </row>
    <row r="1156" ht="15.75" hidden="1" customHeight="1">
      <c r="A1156" s="8"/>
      <c r="B1156" s="10"/>
      <c r="C1156" s="14"/>
      <c r="D1156" s="9"/>
      <c r="E1156" s="10"/>
    </row>
    <row r="1157" ht="15.75" hidden="1" customHeight="1">
      <c r="A1157" s="17" t="s">
        <v>3063</v>
      </c>
      <c r="B1157" s="4"/>
      <c r="C1157" s="4"/>
      <c r="D1157" s="4"/>
      <c r="E1157" s="5"/>
    </row>
    <row r="1158" ht="15.75" hidden="1" customHeight="1">
      <c r="A1158" s="18" t="s">
        <v>3064</v>
      </c>
      <c r="B1158" s="19" t="s">
        <v>3065</v>
      </c>
      <c r="C1158" s="20" t="s">
        <v>3066</v>
      </c>
      <c r="D1158" s="19" t="s">
        <v>3067</v>
      </c>
      <c r="E1158" s="21" t="s">
        <v>13</v>
      </c>
    </row>
    <row r="1159" ht="15.75" hidden="1" customHeight="1">
      <c r="A1159" s="22" t="s">
        <v>3068</v>
      </c>
      <c r="B1159" s="23">
        <v>5923.0</v>
      </c>
      <c r="C1159" s="24">
        <v>5923.0</v>
      </c>
      <c r="D1159" s="25">
        <v>0.0</v>
      </c>
      <c r="E1159" s="33"/>
    </row>
    <row r="1160" ht="15.75" hidden="1" customHeight="1">
      <c r="A1160" s="22" t="s">
        <v>3069</v>
      </c>
      <c r="B1160" s="23">
        <v>17388.0</v>
      </c>
      <c r="C1160" s="24">
        <v>17388.0</v>
      </c>
      <c r="D1160" s="25">
        <v>0.0</v>
      </c>
      <c r="E1160" s="33"/>
    </row>
    <row r="1161" ht="15.75" hidden="1" customHeight="1">
      <c r="A1161" s="22" t="s">
        <v>3070</v>
      </c>
      <c r="B1161" s="23">
        <v>0.0</v>
      </c>
      <c r="C1161" s="24"/>
      <c r="D1161" s="25">
        <v>0.0</v>
      </c>
      <c r="E1161" s="33"/>
    </row>
    <row r="1162" ht="15.75" hidden="1" customHeight="1">
      <c r="A1162" s="22" t="s">
        <v>3072</v>
      </c>
      <c r="B1162" s="23">
        <v>0.0</v>
      </c>
      <c r="C1162" s="24"/>
      <c r="D1162" s="25">
        <v>0.0</v>
      </c>
      <c r="E1162" s="33"/>
    </row>
    <row r="1163" ht="15.75" hidden="1" customHeight="1">
      <c r="A1163" s="27" t="s">
        <v>3074</v>
      </c>
      <c r="B1163" s="23">
        <v>0.0</v>
      </c>
      <c r="C1163" s="24"/>
      <c r="D1163" s="25">
        <v>0.0</v>
      </c>
      <c r="E1163" s="33"/>
    </row>
    <row r="1164" ht="15.75" hidden="1" customHeight="1">
      <c r="A1164" s="27" t="s">
        <v>3075</v>
      </c>
      <c r="B1164" s="23">
        <v>0.0</v>
      </c>
      <c r="C1164" s="24"/>
      <c r="D1164" s="25">
        <v>0.0</v>
      </c>
      <c r="E1164" s="33"/>
    </row>
    <row r="1165" ht="15.75" hidden="1" customHeight="1">
      <c r="A1165" s="27" t="s">
        <v>3077</v>
      </c>
      <c r="B1165" s="23">
        <v>0.0</v>
      </c>
      <c r="C1165" s="24"/>
      <c r="D1165" s="25">
        <v>0.0</v>
      </c>
      <c r="E1165" s="26"/>
    </row>
    <row r="1166" ht="15.75" hidden="1" customHeight="1">
      <c r="A1166" s="27" t="s">
        <v>3078</v>
      </c>
      <c r="B1166" s="23">
        <v>2040.0</v>
      </c>
      <c r="C1166" s="24">
        <v>1600.0</v>
      </c>
      <c r="D1166" s="25">
        <v>-440.0</v>
      </c>
      <c r="E1166" s="26"/>
    </row>
    <row r="1167" ht="15.75" hidden="1" customHeight="1">
      <c r="A1167" s="28" t="s">
        <v>3079</v>
      </c>
      <c r="B1167" s="23">
        <v>64450.0</v>
      </c>
      <c r="C1167" s="23">
        <v>64450.0</v>
      </c>
      <c r="D1167" s="25">
        <v>0.0</v>
      </c>
      <c r="E1167" s="33"/>
    </row>
    <row r="1168" ht="15.75" hidden="1" customHeight="1">
      <c r="A1168" s="28" t="s">
        <v>3080</v>
      </c>
      <c r="B1168" s="23">
        <v>19787.0</v>
      </c>
      <c r="C1168" s="7">
        <v>19418.0</v>
      </c>
      <c r="D1168" s="25">
        <v>-369.0</v>
      </c>
      <c r="E1168" s="33"/>
    </row>
    <row r="1169" ht="15.75" hidden="1" customHeight="1">
      <c r="A1169" s="28" t="s">
        <v>3081</v>
      </c>
      <c r="B1169" s="23">
        <v>33272.0</v>
      </c>
      <c r="C1169" s="7">
        <v>32868.0</v>
      </c>
      <c r="D1169" s="25">
        <v>-404.0</v>
      </c>
      <c r="E1169" s="33"/>
    </row>
    <row r="1170" ht="15.75" hidden="1" customHeight="1">
      <c r="A1170" s="28" t="s">
        <v>3082</v>
      </c>
      <c r="B1170" s="23">
        <v>22165.0</v>
      </c>
      <c r="C1170" s="7">
        <v>22165.0</v>
      </c>
      <c r="D1170" s="25">
        <v>0.0</v>
      </c>
      <c r="E1170" s="33"/>
    </row>
    <row r="1171" ht="15.75" hidden="1" customHeight="1">
      <c r="A1171" s="28" t="s">
        <v>3084</v>
      </c>
      <c r="B1171" s="23">
        <v>1353.0</v>
      </c>
      <c r="C1171" s="7">
        <v>1353.0</v>
      </c>
      <c r="D1171" s="25">
        <v>0.0</v>
      </c>
      <c r="E1171" s="33"/>
    </row>
    <row r="1172" ht="15.75" hidden="1" customHeight="1">
      <c r="A1172" s="28" t="s">
        <v>3085</v>
      </c>
      <c r="B1172" s="23">
        <v>0.0</v>
      </c>
      <c r="C1172" s="7">
        <v>0.0</v>
      </c>
      <c r="D1172" s="25">
        <v>0.0</v>
      </c>
      <c r="E1172" s="33"/>
    </row>
    <row r="1173" ht="15.75" hidden="1" customHeight="1">
      <c r="A1173" s="29" t="s">
        <v>3086</v>
      </c>
      <c r="B1173" s="23">
        <v>166271.0</v>
      </c>
      <c r="C1173" s="7">
        <v>165498.0</v>
      </c>
      <c r="D1173" s="25">
        <v>-773.0</v>
      </c>
      <c r="E1173" s="33"/>
    </row>
    <row r="1174" ht="15.75" hidden="1" customHeight="1">
      <c r="A1174" s="30" t="s">
        <v>3087</v>
      </c>
      <c r="B1174" s="34">
        <v>107.0</v>
      </c>
      <c r="C1174" s="52">
        <v>-333.0</v>
      </c>
      <c r="D1174" s="49">
        <v>-440.0</v>
      </c>
      <c r="E1174" s="37"/>
    </row>
    <row r="1175" ht="15.75" hidden="1" customHeight="1"/>
    <row r="1176" ht="15.75" hidden="1" customHeight="1"/>
    <row r="1177" ht="15.75" hidden="1" customHeight="1">
      <c r="A1177" s="3" t="s">
        <v>3895</v>
      </c>
      <c r="B1177" s="4"/>
      <c r="C1177" s="4"/>
      <c r="D1177" s="4"/>
      <c r="E1177" s="5"/>
    </row>
    <row r="1178" ht="15.75" hidden="1" customHeight="1">
      <c r="A1178" s="8"/>
      <c r="B1178" s="9"/>
      <c r="C1178" s="9"/>
      <c r="D1178" s="9"/>
      <c r="E1178" s="10"/>
    </row>
    <row r="1179" ht="15.75" hidden="1" customHeight="1">
      <c r="A1179" s="3" t="s">
        <v>3061</v>
      </c>
      <c r="B1179" s="4"/>
      <c r="C1179" s="4"/>
      <c r="D1179" s="4"/>
      <c r="E1179" s="5"/>
    </row>
    <row r="1180" ht="15.75" hidden="1" customHeight="1">
      <c r="A1180" s="8"/>
      <c r="B1180" s="9"/>
      <c r="C1180" s="9"/>
      <c r="D1180" s="9"/>
      <c r="E1180" s="10"/>
    </row>
    <row r="1181" ht="15.75" hidden="1" customHeight="1">
      <c r="A1181" s="11">
        <v>45768.0</v>
      </c>
      <c r="B1181" s="4"/>
      <c r="C1181" s="12" t="s">
        <v>3062</v>
      </c>
      <c r="D1181" s="13">
        <v>45774.0</v>
      </c>
      <c r="E1181" s="5"/>
    </row>
    <row r="1182" ht="15.75" hidden="1" customHeight="1">
      <c r="A1182" s="8"/>
      <c r="B1182" s="9"/>
      <c r="C1182" s="14"/>
      <c r="D1182" s="9"/>
      <c r="E1182" s="10"/>
    </row>
    <row r="1183" ht="15.75" hidden="1" customHeight="1">
      <c r="A1183" s="44" t="s">
        <v>3898</v>
      </c>
      <c r="B1183" s="5"/>
      <c r="C1183" s="14"/>
      <c r="D1183" s="45" t="s">
        <v>3899</v>
      </c>
      <c r="E1183" s="5"/>
    </row>
    <row r="1184" ht="15.75" hidden="1" customHeight="1">
      <c r="A1184" s="8"/>
      <c r="B1184" s="10"/>
      <c r="C1184" s="14"/>
      <c r="D1184" s="9"/>
      <c r="E1184" s="10"/>
    </row>
    <row r="1185" ht="15.75" hidden="1" customHeight="1">
      <c r="A1185" s="17" t="s">
        <v>3063</v>
      </c>
      <c r="B1185" s="4"/>
      <c r="C1185" s="4"/>
      <c r="D1185" s="4"/>
      <c r="E1185" s="5"/>
    </row>
    <row r="1186" ht="15.75" hidden="1" customHeight="1">
      <c r="A1186" s="18" t="s">
        <v>3064</v>
      </c>
      <c r="B1186" s="19" t="s">
        <v>3065</v>
      </c>
      <c r="C1186" s="20" t="s">
        <v>3066</v>
      </c>
      <c r="D1186" s="19" t="s">
        <v>3067</v>
      </c>
      <c r="E1186" s="21" t="s">
        <v>13</v>
      </c>
    </row>
    <row r="1187" ht="15.75" hidden="1" customHeight="1">
      <c r="A1187" s="22" t="s">
        <v>3068</v>
      </c>
      <c r="B1187" s="23">
        <v>5543.0</v>
      </c>
      <c r="C1187" s="24">
        <v>2123.0</v>
      </c>
      <c r="D1187" s="25">
        <v>-3420.0</v>
      </c>
      <c r="E1187" s="33" t="s">
        <v>7405</v>
      </c>
    </row>
    <row r="1188" ht="15.75" hidden="1" customHeight="1">
      <c r="A1188" s="22" t="s">
        <v>3069</v>
      </c>
      <c r="B1188" s="23">
        <v>15291.0</v>
      </c>
      <c r="C1188" s="24">
        <v>15291.0</v>
      </c>
      <c r="D1188" s="25">
        <v>0.0</v>
      </c>
      <c r="E1188" s="33"/>
    </row>
    <row r="1189" ht="15.75" hidden="1" customHeight="1">
      <c r="A1189" s="22" t="s">
        <v>3070</v>
      </c>
      <c r="B1189" s="23">
        <v>0.0</v>
      </c>
      <c r="C1189" s="24"/>
      <c r="D1189" s="25">
        <v>0.0</v>
      </c>
      <c r="E1189" s="33"/>
    </row>
    <row r="1190" ht="15.75" hidden="1" customHeight="1">
      <c r="A1190" s="22" t="s">
        <v>3072</v>
      </c>
      <c r="B1190" s="23">
        <v>0.0</v>
      </c>
      <c r="C1190" s="24"/>
      <c r="D1190" s="25">
        <v>0.0</v>
      </c>
      <c r="E1190" s="33"/>
    </row>
    <row r="1191" ht="15.75" hidden="1" customHeight="1">
      <c r="A1191" s="27" t="s">
        <v>3074</v>
      </c>
      <c r="B1191" s="23">
        <v>0.0</v>
      </c>
      <c r="C1191" s="24"/>
      <c r="D1191" s="25">
        <v>0.0</v>
      </c>
      <c r="E1191" s="33"/>
    </row>
    <row r="1192" ht="15.75" hidden="1" customHeight="1">
      <c r="A1192" s="27" t="s">
        <v>3075</v>
      </c>
      <c r="B1192" s="23">
        <v>0.0</v>
      </c>
      <c r="C1192" s="24"/>
      <c r="D1192" s="25">
        <v>0.0</v>
      </c>
      <c r="E1192" s="33"/>
    </row>
    <row r="1193" ht="15.75" hidden="1" customHeight="1">
      <c r="A1193" s="27" t="s">
        <v>3077</v>
      </c>
      <c r="B1193" s="23">
        <v>700.0</v>
      </c>
      <c r="C1193" s="24">
        <v>700.0</v>
      </c>
      <c r="D1193" s="25">
        <v>0.0</v>
      </c>
      <c r="E1193" s="26" t="s">
        <v>7406</v>
      </c>
    </row>
    <row r="1194" ht="15.75" hidden="1" customHeight="1">
      <c r="A1194" s="27" t="s">
        <v>3078</v>
      </c>
      <c r="B1194" s="23">
        <v>1360.0</v>
      </c>
      <c r="C1194" s="24">
        <v>1360.0</v>
      </c>
      <c r="D1194" s="25">
        <v>0.0</v>
      </c>
      <c r="E1194" s="26"/>
    </row>
    <row r="1195" ht="15.75" hidden="1" customHeight="1">
      <c r="A1195" s="28" t="s">
        <v>3079</v>
      </c>
      <c r="B1195" s="23">
        <v>87048.34999999999</v>
      </c>
      <c r="C1195" s="23">
        <v>87048.34999999995</v>
      </c>
      <c r="D1195" s="25">
        <v>-4.3655745685100555E-11</v>
      </c>
      <c r="E1195" s="33"/>
    </row>
    <row r="1196" ht="15.75" hidden="1" customHeight="1">
      <c r="A1196" s="28" t="s">
        <v>3080</v>
      </c>
      <c r="B1196" s="23">
        <v>26487.0</v>
      </c>
      <c r="C1196" s="7">
        <v>26487.0</v>
      </c>
      <c r="D1196" s="25">
        <v>0.0</v>
      </c>
      <c r="E1196" s="33"/>
    </row>
    <row r="1197" ht="15.75" hidden="1" customHeight="1">
      <c r="A1197" s="28" t="s">
        <v>3081</v>
      </c>
      <c r="B1197" s="23">
        <v>31996.0</v>
      </c>
      <c r="C1197" s="7">
        <v>31996.0</v>
      </c>
      <c r="D1197" s="25">
        <v>0.0</v>
      </c>
      <c r="E1197" s="33"/>
    </row>
    <row r="1198" ht="15.75" hidden="1" customHeight="1">
      <c r="A1198" s="28" t="s">
        <v>3082</v>
      </c>
      <c r="B1198" s="23">
        <v>25828.1</v>
      </c>
      <c r="C1198" s="7">
        <v>25828.1</v>
      </c>
      <c r="D1198" s="25">
        <v>0.0</v>
      </c>
      <c r="E1198" s="33"/>
    </row>
    <row r="1199" ht="15.75" hidden="1" customHeight="1">
      <c r="A1199" s="28" t="s">
        <v>3084</v>
      </c>
      <c r="B1199" s="23">
        <v>1662.0</v>
      </c>
      <c r="C1199" s="7">
        <v>1662.0</v>
      </c>
      <c r="D1199" s="25">
        <v>0.0</v>
      </c>
      <c r="E1199" s="33"/>
    </row>
    <row r="1200" ht="15.75" hidden="1" customHeight="1">
      <c r="A1200" s="28" t="s">
        <v>3085</v>
      </c>
      <c r="B1200" s="23">
        <v>0.0</v>
      </c>
      <c r="C1200" s="7">
        <v>0.0</v>
      </c>
      <c r="D1200" s="25">
        <v>0.0</v>
      </c>
      <c r="E1200" s="33"/>
    </row>
    <row r="1201" ht="15.75" hidden="1" customHeight="1">
      <c r="A1201" s="29" t="s">
        <v>3086</v>
      </c>
      <c r="B1201" s="23">
        <v>195881.95</v>
      </c>
      <c r="C1201" s="7">
        <v>195881.94999999972</v>
      </c>
      <c r="D1201" s="25">
        <v>-2.9103830456733704E-10</v>
      </c>
      <c r="E1201" s="33"/>
    </row>
    <row r="1202" ht="15.75" hidden="1" customHeight="1">
      <c r="A1202" s="30" t="s">
        <v>3087</v>
      </c>
      <c r="B1202" s="34">
        <v>33.49999999998545</v>
      </c>
      <c r="C1202" s="52">
        <v>-3386.499999999767</v>
      </c>
      <c r="D1202" s="49">
        <v>-3419.9999999997526</v>
      </c>
      <c r="E1202" s="37"/>
    </row>
    <row r="1203" ht="15.75" hidden="1" customHeight="1"/>
    <row r="1204" ht="15.75" hidden="1" customHeight="1"/>
    <row r="1205" ht="15.75" hidden="1" customHeight="1">
      <c r="A1205" s="3" t="s">
        <v>3895</v>
      </c>
      <c r="B1205" s="4"/>
      <c r="C1205" s="4"/>
      <c r="D1205" s="4"/>
      <c r="E1205" s="5"/>
    </row>
    <row r="1206" ht="15.75" hidden="1" customHeight="1">
      <c r="A1206" s="8"/>
      <c r="B1206" s="9"/>
      <c r="C1206" s="9"/>
      <c r="D1206" s="9"/>
      <c r="E1206" s="10"/>
    </row>
    <row r="1207" ht="15.75" hidden="1" customHeight="1">
      <c r="A1207" s="3" t="s">
        <v>3061</v>
      </c>
      <c r="B1207" s="4"/>
      <c r="C1207" s="4"/>
      <c r="D1207" s="4"/>
      <c r="E1207" s="5"/>
    </row>
    <row r="1208" ht="15.75" hidden="1" customHeight="1">
      <c r="A1208" s="8"/>
      <c r="B1208" s="9"/>
      <c r="C1208" s="9"/>
      <c r="D1208" s="9"/>
      <c r="E1208" s="10"/>
    </row>
    <row r="1209" ht="15.75" hidden="1" customHeight="1">
      <c r="A1209" s="11">
        <v>45775.0</v>
      </c>
      <c r="B1209" s="4"/>
      <c r="C1209" s="12" t="s">
        <v>3062</v>
      </c>
      <c r="D1209" s="13">
        <v>45777.0</v>
      </c>
      <c r="E1209" s="5"/>
    </row>
    <row r="1210" ht="15.75" hidden="1" customHeight="1">
      <c r="A1210" s="8"/>
      <c r="B1210" s="9"/>
      <c r="C1210" s="14"/>
      <c r="D1210" s="9"/>
      <c r="E1210" s="10"/>
    </row>
    <row r="1211" ht="15.75" hidden="1" customHeight="1">
      <c r="A1211" s="44" t="s">
        <v>3898</v>
      </c>
      <c r="B1211" s="5"/>
      <c r="C1211" s="14"/>
      <c r="D1211" s="45" t="s">
        <v>3901</v>
      </c>
      <c r="E1211" s="5"/>
    </row>
    <row r="1212" ht="15.75" hidden="1" customHeight="1">
      <c r="A1212" s="8"/>
      <c r="B1212" s="10"/>
      <c r="C1212" s="14"/>
      <c r="D1212" s="9"/>
      <c r="E1212" s="10"/>
    </row>
    <row r="1213" ht="15.75" hidden="1" customHeight="1">
      <c r="A1213" s="17" t="s">
        <v>3063</v>
      </c>
      <c r="B1213" s="4"/>
      <c r="C1213" s="4"/>
      <c r="D1213" s="4"/>
      <c r="E1213" s="5"/>
    </row>
    <row r="1214" ht="15.75" hidden="1" customHeight="1">
      <c r="A1214" s="18" t="s">
        <v>3064</v>
      </c>
      <c r="B1214" s="19" t="s">
        <v>3065</v>
      </c>
      <c r="C1214" s="20" t="s">
        <v>3066</v>
      </c>
      <c r="D1214" s="19" t="s">
        <v>3067</v>
      </c>
      <c r="E1214" s="21" t="s">
        <v>13</v>
      </c>
    </row>
    <row r="1215" ht="15.75" hidden="1" customHeight="1">
      <c r="A1215" s="22" t="s">
        <v>3068</v>
      </c>
      <c r="B1215" s="23">
        <v>1756.0</v>
      </c>
      <c r="C1215" s="24">
        <v>1056.0</v>
      </c>
      <c r="D1215" s="25">
        <v>-700.0</v>
      </c>
      <c r="E1215" s="33"/>
    </row>
    <row r="1216" ht="15.75" hidden="1" customHeight="1">
      <c r="A1216" s="22" t="s">
        <v>3069</v>
      </c>
      <c r="B1216" s="23">
        <v>5790.0</v>
      </c>
      <c r="C1216" s="24">
        <v>5790.0</v>
      </c>
      <c r="D1216" s="25">
        <v>0.0</v>
      </c>
      <c r="E1216" s="33"/>
    </row>
    <row r="1217" ht="15.75" hidden="1" customHeight="1">
      <c r="A1217" s="22" t="s">
        <v>3070</v>
      </c>
      <c r="B1217" s="23">
        <v>0.0</v>
      </c>
      <c r="C1217" s="24"/>
      <c r="D1217" s="25">
        <v>0.0</v>
      </c>
      <c r="E1217" s="33"/>
    </row>
    <row r="1218" ht="15.75" hidden="1" customHeight="1">
      <c r="A1218" s="22" t="s">
        <v>3072</v>
      </c>
      <c r="B1218" s="23">
        <v>0.0</v>
      </c>
      <c r="C1218" s="24"/>
      <c r="D1218" s="25">
        <v>0.0</v>
      </c>
      <c r="E1218" s="33"/>
    </row>
    <row r="1219" ht="15.75" hidden="1" customHeight="1">
      <c r="A1219" s="27" t="s">
        <v>3074</v>
      </c>
      <c r="B1219" s="23">
        <v>0.0</v>
      </c>
      <c r="C1219" s="24"/>
      <c r="D1219" s="25">
        <v>0.0</v>
      </c>
      <c r="E1219" s="33"/>
    </row>
    <row r="1220" ht="15.75" hidden="1" customHeight="1">
      <c r="A1220" s="27" t="s">
        <v>3075</v>
      </c>
      <c r="B1220" s="23">
        <v>0.0</v>
      </c>
      <c r="C1220" s="24"/>
      <c r="D1220" s="25">
        <v>0.0</v>
      </c>
      <c r="E1220" s="33"/>
    </row>
    <row r="1221" ht="15.75" hidden="1" customHeight="1">
      <c r="A1221" s="27" t="s">
        <v>3077</v>
      </c>
      <c r="B1221" s="23">
        <v>0.0</v>
      </c>
      <c r="C1221" s="24">
        <v>700.0</v>
      </c>
      <c r="D1221" s="25">
        <v>700.0</v>
      </c>
      <c r="E1221" s="26" t="s">
        <v>7407</v>
      </c>
    </row>
    <row r="1222" ht="15.75" hidden="1" customHeight="1">
      <c r="A1222" s="27" t="s">
        <v>3078</v>
      </c>
      <c r="B1222" s="23">
        <v>480.0</v>
      </c>
      <c r="C1222" s="24">
        <v>480.0</v>
      </c>
      <c r="D1222" s="25">
        <v>0.0</v>
      </c>
      <c r="E1222" s="26"/>
    </row>
    <row r="1223" ht="15.75" hidden="1" customHeight="1">
      <c r="A1223" s="28" t="s">
        <v>3079</v>
      </c>
      <c r="B1223" s="23">
        <v>25489.0</v>
      </c>
      <c r="C1223" s="23">
        <v>25489.0</v>
      </c>
      <c r="D1223" s="25">
        <v>0.0</v>
      </c>
      <c r="E1223" s="33"/>
    </row>
    <row r="1224" ht="15.75" hidden="1" customHeight="1">
      <c r="A1224" s="28" t="s">
        <v>3080</v>
      </c>
      <c r="B1224" s="23">
        <v>7593.0</v>
      </c>
      <c r="C1224" s="7">
        <v>7593.0</v>
      </c>
      <c r="D1224" s="25">
        <v>0.0</v>
      </c>
      <c r="E1224" s="33"/>
    </row>
    <row r="1225" ht="15.75" hidden="1" customHeight="1">
      <c r="A1225" s="28" t="s">
        <v>3081</v>
      </c>
      <c r="B1225" s="23">
        <v>10489.0</v>
      </c>
      <c r="C1225" s="7">
        <v>10046.0</v>
      </c>
      <c r="D1225" s="25">
        <v>-443.0</v>
      </c>
      <c r="E1225" s="33"/>
    </row>
    <row r="1226" ht="15.75" hidden="1" customHeight="1">
      <c r="A1226" s="28" t="s">
        <v>3082</v>
      </c>
      <c r="B1226" s="23">
        <v>7433.0</v>
      </c>
      <c r="C1226" s="7">
        <v>7433.0</v>
      </c>
      <c r="D1226" s="25">
        <v>0.0</v>
      </c>
      <c r="E1226" s="33"/>
    </row>
    <row r="1227" ht="15.75" hidden="1" customHeight="1">
      <c r="A1227" s="28" t="s">
        <v>3084</v>
      </c>
      <c r="B1227" s="23">
        <v>0.0</v>
      </c>
      <c r="C1227" s="7">
        <v>0.0</v>
      </c>
      <c r="D1227" s="25">
        <v>0.0</v>
      </c>
      <c r="E1227" s="33"/>
    </row>
    <row r="1228" ht="15.75" hidden="1" customHeight="1">
      <c r="A1228" s="28" t="s">
        <v>3085</v>
      </c>
      <c r="B1228" s="23">
        <v>0.0</v>
      </c>
      <c r="C1228" s="7">
        <v>0.0</v>
      </c>
      <c r="D1228" s="25">
        <v>0.0</v>
      </c>
      <c r="E1228" s="33"/>
    </row>
    <row r="1229" ht="15.75" hidden="1" customHeight="1">
      <c r="A1229" s="29" t="s">
        <v>3086</v>
      </c>
      <c r="B1229" s="23">
        <v>59022.0</v>
      </c>
      <c r="C1229" s="7">
        <v>58579.0</v>
      </c>
      <c r="D1229" s="25">
        <v>-443.0</v>
      </c>
      <c r="E1229" s="33"/>
    </row>
    <row r="1230" ht="15.75" hidden="1" customHeight="1">
      <c r="A1230" s="30" t="s">
        <v>3087</v>
      </c>
      <c r="B1230" s="34">
        <v>8.0</v>
      </c>
      <c r="C1230" s="52">
        <v>8.0</v>
      </c>
      <c r="D1230" s="49">
        <v>0.0</v>
      </c>
      <c r="E1230" s="37"/>
    </row>
    <row r="1231" ht="15.75" hidden="1" customHeight="1"/>
    <row r="1232" ht="15.75" hidden="1" customHeight="1"/>
    <row r="1233" ht="15.75" hidden="1" customHeight="1">
      <c r="A1233" s="3" t="s">
        <v>3895</v>
      </c>
      <c r="B1233" s="4"/>
      <c r="C1233" s="4"/>
      <c r="D1233" s="4"/>
      <c r="E1233" s="5"/>
    </row>
    <row r="1234" ht="15.75" hidden="1" customHeight="1">
      <c r="A1234" s="8"/>
      <c r="B1234" s="9"/>
      <c r="C1234" s="9"/>
      <c r="D1234" s="9"/>
      <c r="E1234" s="10"/>
    </row>
    <row r="1235" ht="15.75" hidden="1" customHeight="1">
      <c r="A1235" s="3" t="s">
        <v>3061</v>
      </c>
      <c r="B1235" s="4"/>
      <c r="C1235" s="4"/>
      <c r="D1235" s="4"/>
      <c r="E1235" s="5"/>
    </row>
    <row r="1236" ht="15.75" hidden="1" customHeight="1">
      <c r="A1236" s="8"/>
      <c r="B1236" s="9"/>
      <c r="C1236" s="9"/>
      <c r="D1236" s="9"/>
      <c r="E1236" s="10"/>
    </row>
    <row r="1237" ht="15.75" hidden="1" customHeight="1">
      <c r="A1237" s="11">
        <v>45778.0</v>
      </c>
      <c r="B1237" s="4"/>
      <c r="C1237" s="12" t="s">
        <v>3062</v>
      </c>
      <c r="D1237" s="13">
        <v>45781.0</v>
      </c>
      <c r="E1237" s="5"/>
    </row>
    <row r="1238" ht="15.75" hidden="1" customHeight="1">
      <c r="A1238" s="8"/>
      <c r="B1238" s="9"/>
      <c r="C1238" s="14"/>
      <c r="D1238" s="9"/>
      <c r="E1238" s="10"/>
    </row>
    <row r="1239" ht="15.75" hidden="1" customHeight="1">
      <c r="A1239" s="44" t="s">
        <v>3913</v>
      </c>
      <c r="B1239" s="5"/>
      <c r="C1239" s="14"/>
      <c r="D1239" s="45" t="s">
        <v>3899</v>
      </c>
      <c r="E1239" s="5"/>
    </row>
    <row r="1240" ht="15.75" hidden="1" customHeight="1">
      <c r="A1240" s="8"/>
      <c r="B1240" s="10"/>
      <c r="C1240" s="14"/>
      <c r="D1240" s="9"/>
      <c r="E1240" s="10"/>
    </row>
    <row r="1241" ht="15.75" hidden="1" customHeight="1">
      <c r="A1241" s="17" t="s">
        <v>3063</v>
      </c>
      <c r="B1241" s="4"/>
      <c r="C1241" s="4"/>
      <c r="D1241" s="4"/>
      <c r="E1241" s="5"/>
    </row>
    <row r="1242" ht="15.75" hidden="1" customHeight="1">
      <c r="A1242" s="18" t="s">
        <v>3064</v>
      </c>
      <c r="B1242" s="19" t="s">
        <v>3065</v>
      </c>
      <c r="C1242" s="20" t="s">
        <v>3066</v>
      </c>
      <c r="D1242" s="19" t="s">
        <v>3067</v>
      </c>
      <c r="E1242" s="21" t="s">
        <v>13</v>
      </c>
    </row>
    <row r="1243" ht="15.75" hidden="1" customHeight="1">
      <c r="A1243" s="22" t="s">
        <v>3068</v>
      </c>
      <c r="B1243" s="23">
        <v>3014.0</v>
      </c>
      <c r="C1243" s="24">
        <v>3014.0</v>
      </c>
      <c r="D1243" s="25">
        <v>0.0</v>
      </c>
      <c r="E1243" s="33"/>
    </row>
    <row r="1244" ht="15.75" hidden="1" customHeight="1">
      <c r="A1244" s="22" t="s">
        <v>3069</v>
      </c>
      <c r="B1244" s="23">
        <v>5671.0</v>
      </c>
      <c r="C1244" s="24">
        <v>4724.0</v>
      </c>
      <c r="D1244" s="25">
        <v>-947.0</v>
      </c>
      <c r="E1244" s="33" t="s">
        <v>7408</v>
      </c>
    </row>
    <row r="1245" ht="15.75" hidden="1" customHeight="1">
      <c r="A1245" s="22" t="s">
        <v>3070</v>
      </c>
      <c r="B1245" s="23">
        <v>150.0</v>
      </c>
      <c r="C1245" s="24">
        <v>150.0</v>
      </c>
      <c r="D1245" s="25">
        <v>0.0</v>
      </c>
      <c r="E1245" s="33"/>
    </row>
    <row r="1246" ht="15.75" hidden="1" customHeight="1">
      <c r="A1246" s="22" t="s">
        <v>3072</v>
      </c>
      <c r="B1246" s="23">
        <v>0.0</v>
      </c>
      <c r="C1246" s="24"/>
      <c r="D1246" s="25">
        <v>0.0</v>
      </c>
      <c r="E1246" s="33"/>
    </row>
    <row r="1247" ht="15.75" hidden="1" customHeight="1">
      <c r="A1247" s="27" t="s">
        <v>3074</v>
      </c>
      <c r="B1247" s="23">
        <v>0.0</v>
      </c>
      <c r="C1247" s="24"/>
      <c r="D1247" s="25">
        <v>0.0</v>
      </c>
      <c r="E1247" s="33"/>
    </row>
    <row r="1248" ht="15.75" hidden="1" customHeight="1">
      <c r="A1248" s="27" t="s">
        <v>3075</v>
      </c>
      <c r="B1248" s="23">
        <v>0.0</v>
      </c>
      <c r="C1248" s="24"/>
      <c r="D1248" s="25">
        <v>0.0</v>
      </c>
      <c r="E1248" s="33"/>
    </row>
    <row r="1249" ht="15.75" hidden="1" customHeight="1">
      <c r="A1249" s="27" t="s">
        <v>3077</v>
      </c>
      <c r="B1249" s="23">
        <v>0.0</v>
      </c>
      <c r="C1249" s="24"/>
      <c r="D1249" s="25">
        <v>0.0</v>
      </c>
      <c r="E1249" s="26"/>
    </row>
    <row r="1250" ht="15.75" hidden="1" customHeight="1">
      <c r="A1250" s="27" t="s">
        <v>3078</v>
      </c>
      <c r="B1250" s="23">
        <v>1040.0</v>
      </c>
      <c r="C1250" s="24">
        <v>1040.0</v>
      </c>
      <c r="D1250" s="25">
        <v>0.0</v>
      </c>
      <c r="E1250" s="26"/>
    </row>
    <row r="1251" ht="15.75" hidden="1" customHeight="1">
      <c r="A1251" s="28" t="s">
        <v>3079</v>
      </c>
      <c r="B1251" s="23">
        <v>50816.0</v>
      </c>
      <c r="C1251" s="23">
        <v>50527.0</v>
      </c>
      <c r="D1251" s="25">
        <v>-289.0</v>
      </c>
      <c r="E1251" s="33"/>
    </row>
    <row r="1252" ht="15.75" hidden="1" customHeight="1">
      <c r="A1252" s="28" t="s">
        <v>3080</v>
      </c>
      <c r="B1252" s="23">
        <v>17670.0</v>
      </c>
      <c r="C1252" s="7">
        <v>17341.0</v>
      </c>
      <c r="D1252" s="25">
        <v>-329.0</v>
      </c>
      <c r="E1252" s="33"/>
    </row>
    <row r="1253" ht="15.75" hidden="1" customHeight="1">
      <c r="A1253" s="28" t="s">
        <v>3081</v>
      </c>
      <c r="B1253" s="23">
        <v>15180.0</v>
      </c>
      <c r="C1253" s="7">
        <v>15180.0</v>
      </c>
      <c r="D1253" s="25">
        <v>0.0</v>
      </c>
      <c r="E1253" s="33"/>
    </row>
    <row r="1254" ht="15.75" hidden="1" customHeight="1">
      <c r="A1254" s="28" t="s">
        <v>3082</v>
      </c>
      <c r="B1254" s="23">
        <v>18319.0</v>
      </c>
      <c r="C1254" s="7">
        <v>18319.0</v>
      </c>
      <c r="D1254" s="25">
        <v>0.0</v>
      </c>
      <c r="E1254" s="33"/>
    </row>
    <row r="1255" ht="15.75" hidden="1" customHeight="1">
      <c r="A1255" s="28" t="s">
        <v>3084</v>
      </c>
      <c r="B1255" s="23">
        <v>557.0</v>
      </c>
      <c r="C1255" s="7">
        <v>557.0</v>
      </c>
      <c r="D1255" s="25">
        <v>0.0</v>
      </c>
      <c r="E1255" s="33"/>
    </row>
    <row r="1256" ht="15.75" hidden="1" customHeight="1">
      <c r="A1256" s="28" t="s">
        <v>3085</v>
      </c>
      <c r="B1256" s="23">
        <v>0.0</v>
      </c>
      <c r="C1256" s="7">
        <v>0.0</v>
      </c>
      <c r="D1256" s="25">
        <v>0.0</v>
      </c>
      <c r="E1256" s="33"/>
    </row>
    <row r="1257" ht="15.75" hidden="1" customHeight="1">
      <c r="A1257" s="29" t="s">
        <v>3086</v>
      </c>
      <c r="B1257" s="23">
        <v>112416.5</v>
      </c>
      <c r="C1257" s="7">
        <v>111798.5</v>
      </c>
      <c r="D1257" s="25">
        <v>-618.0</v>
      </c>
      <c r="E1257" s="33"/>
    </row>
    <row r="1258" ht="15.75" hidden="1" customHeight="1">
      <c r="A1258" s="30" t="s">
        <v>3087</v>
      </c>
      <c r="B1258" s="34">
        <v>0.5</v>
      </c>
      <c r="C1258" s="52">
        <v>-946.5</v>
      </c>
      <c r="D1258" s="49">
        <v>-947.0</v>
      </c>
      <c r="E1258" s="37"/>
    </row>
    <row r="1259" ht="15.75" hidden="1" customHeight="1"/>
    <row r="1260" ht="15.75" hidden="1" customHeight="1"/>
    <row r="1261" ht="15.75" hidden="1" customHeight="1">
      <c r="A1261" s="3" t="s">
        <v>3895</v>
      </c>
      <c r="B1261" s="4"/>
      <c r="C1261" s="4"/>
      <c r="D1261" s="4"/>
      <c r="E1261" s="5"/>
    </row>
    <row r="1262" ht="15.75" hidden="1" customHeight="1">
      <c r="A1262" s="8"/>
      <c r="B1262" s="9"/>
      <c r="C1262" s="9"/>
      <c r="D1262" s="9"/>
      <c r="E1262" s="10"/>
    </row>
    <row r="1263" ht="15.75" hidden="1" customHeight="1">
      <c r="A1263" s="3" t="s">
        <v>3061</v>
      </c>
      <c r="B1263" s="4"/>
      <c r="C1263" s="4"/>
      <c r="D1263" s="4"/>
      <c r="E1263" s="5"/>
    </row>
    <row r="1264" ht="15.75" hidden="1" customHeight="1">
      <c r="A1264" s="8"/>
      <c r="B1264" s="9"/>
      <c r="C1264" s="9"/>
      <c r="D1264" s="9"/>
      <c r="E1264" s="10"/>
    </row>
    <row r="1265" ht="15.75" hidden="1" customHeight="1">
      <c r="A1265" s="11">
        <v>45782.0</v>
      </c>
      <c r="B1265" s="4"/>
      <c r="C1265" s="12" t="s">
        <v>3062</v>
      </c>
      <c r="D1265" s="13">
        <v>45788.0</v>
      </c>
      <c r="E1265" s="5"/>
    </row>
    <row r="1266" ht="15.75" hidden="1" customHeight="1">
      <c r="A1266" s="8"/>
      <c r="B1266" s="9"/>
      <c r="C1266" s="14"/>
      <c r="D1266" s="9"/>
      <c r="E1266" s="10"/>
    </row>
    <row r="1267" ht="15.75" hidden="1" customHeight="1">
      <c r="A1267" s="44" t="s">
        <v>3898</v>
      </c>
      <c r="B1267" s="5"/>
      <c r="C1267" s="14"/>
      <c r="D1267" s="45" t="s">
        <v>3899</v>
      </c>
      <c r="E1267" s="5"/>
    </row>
    <row r="1268" ht="15.75" hidden="1" customHeight="1">
      <c r="A1268" s="8"/>
      <c r="B1268" s="10"/>
      <c r="C1268" s="14"/>
      <c r="D1268" s="9"/>
      <c r="E1268" s="10"/>
    </row>
    <row r="1269" ht="15.75" hidden="1" customHeight="1">
      <c r="A1269" s="17" t="s">
        <v>3063</v>
      </c>
      <c r="B1269" s="4"/>
      <c r="C1269" s="4"/>
      <c r="D1269" s="4"/>
      <c r="E1269" s="5"/>
    </row>
    <row r="1270" ht="15.75" hidden="1" customHeight="1">
      <c r="A1270" s="18" t="s">
        <v>3064</v>
      </c>
      <c r="B1270" s="19" t="s">
        <v>3065</v>
      </c>
      <c r="C1270" s="20" t="s">
        <v>3066</v>
      </c>
      <c r="D1270" s="19" t="s">
        <v>3067</v>
      </c>
      <c r="E1270" s="21" t="s">
        <v>13</v>
      </c>
    </row>
    <row r="1271" ht="15.75" hidden="1" customHeight="1">
      <c r="A1271" s="22" t="s">
        <v>3068</v>
      </c>
      <c r="B1271" s="23">
        <v>5653.0</v>
      </c>
      <c r="C1271" s="24">
        <v>5653.0</v>
      </c>
      <c r="D1271" s="25">
        <v>0.0</v>
      </c>
      <c r="E1271" s="33"/>
    </row>
    <row r="1272" ht="15.75" hidden="1" customHeight="1">
      <c r="A1272" s="22" t="s">
        <v>3069</v>
      </c>
      <c r="B1272" s="23">
        <v>13826.0</v>
      </c>
      <c r="C1272" s="24">
        <v>13826.0</v>
      </c>
      <c r="D1272" s="25">
        <v>0.0</v>
      </c>
      <c r="E1272" s="33"/>
    </row>
    <row r="1273" ht="15.75" hidden="1" customHeight="1">
      <c r="A1273" s="22" t="s">
        <v>3070</v>
      </c>
      <c r="B1273" s="23">
        <v>0.0</v>
      </c>
      <c r="C1273" s="24"/>
      <c r="D1273" s="25">
        <v>0.0</v>
      </c>
      <c r="E1273" s="33"/>
    </row>
    <row r="1274" ht="15.75" hidden="1" customHeight="1">
      <c r="A1274" s="22" t="s">
        <v>3072</v>
      </c>
      <c r="B1274" s="23">
        <v>0.0</v>
      </c>
      <c r="C1274" s="24"/>
      <c r="D1274" s="25">
        <v>0.0</v>
      </c>
      <c r="E1274" s="33"/>
    </row>
    <row r="1275" ht="15.75" hidden="1" customHeight="1">
      <c r="A1275" s="27" t="s">
        <v>3074</v>
      </c>
      <c r="B1275" s="23">
        <v>0.0</v>
      </c>
      <c r="C1275" s="24"/>
      <c r="D1275" s="25">
        <v>0.0</v>
      </c>
      <c r="E1275" s="33"/>
    </row>
    <row r="1276" ht="15.75" hidden="1" customHeight="1">
      <c r="A1276" s="27" t="s">
        <v>3075</v>
      </c>
      <c r="B1276" s="23">
        <v>0.0</v>
      </c>
      <c r="C1276" s="24"/>
      <c r="D1276" s="25">
        <v>0.0</v>
      </c>
      <c r="E1276" s="33"/>
    </row>
    <row r="1277" ht="15.75" hidden="1" customHeight="1">
      <c r="A1277" s="27" t="s">
        <v>3077</v>
      </c>
      <c r="B1277" s="23">
        <v>0.0</v>
      </c>
      <c r="C1277" s="24"/>
      <c r="D1277" s="25">
        <v>0.0</v>
      </c>
      <c r="E1277" s="26"/>
    </row>
    <row r="1278" ht="15.75" hidden="1" customHeight="1">
      <c r="A1278" s="27" t="s">
        <v>3078</v>
      </c>
      <c r="B1278" s="23">
        <v>1520.0</v>
      </c>
      <c r="C1278" s="24">
        <v>1560.0</v>
      </c>
      <c r="D1278" s="25">
        <v>40.0</v>
      </c>
      <c r="E1278" s="26"/>
    </row>
    <row r="1279" ht="15.75" hidden="1" customHeight="1">
      <c r="A1279" s="28" t="s">
        <v>3079</v>
      </c>
      <c r="B1279" s="23">
        <v>90021.0</v>
      </c>
      <c r="C1279" s="23">
        <v>90021.0</v>
      </c>
      <c r="D1279" s="25">
        <v>0.0</v>
      </c>
      <c r="E1279" s="33"/>
    </row>
    <row r="1280" ht="15.75" hidden="1" customHeight="1">
      <c r="A1280" s="28" t="s">
        <v>3080</v>
      </c>
      <c r="B1280" s="23">
        <v>23701.0</v>
      </c>
      <c r="C1280" s="7">
        <v>23701.0</v>
      </c>
      <c r="D1280" s="25">
        <v>0.0</v>
      </c>
      <c r="E1280" s="33"/>
    </row>
    <row r="1281" ht="15.75" hidden="1" customHeight="1">
      <c r="A1281" s="28" t="s">
        <v>3081</v>
      </c>
      <c r="B1281" s="23">
        <v>37219.0</v>
      </c>
      <c r="C1281" s="7">
        <v>37219.0</v>
      </c>
      <c r="D1281" s="25">
        <v>0.0</v>
      </c>
      <c r="E1281" s="33"/>
    </row>
    <row r="1282" ht="15.75" hidden="1" customHeight="1">
      <c r="A1282" s="28" t="s">
        <v>3082</v>
      </c>
      <c r="B1282" s="23">
        <v>23405.0</v>
      </c>
      <c r="C1282" s="7">
        <v>23405.0</v>
      </c>
      <c r="D1282" s="25">
        <v>0.0</v>
      </c>
      <c r="E1282" s="33"/>
    </row>
    <row r="1283" ht="15.75" hidden="1" customHeight="1">
      <c r="A1283" s="28" t="s">
        <v>3084</v>
      </c>
      <c r="B1283" s="23">
        <v>2088.0</v>
      </c>
      <c r="C1283" s="7">
        <v>2088.0</v>
      </c>
      <c r="D1283" s="25">
        <v>0.0</v>
      </c>
      <c r="E1283" s="33"/>
    </row>
    <row r="1284" ht="15.75" hidden="1" customHeight="1">
      <c r="A1284" s="28" t="s">
        <v>3085</v>
      </c>
      <c r="B1284" s="23">
        <v>0.0</v>
      </c>
      <c r="C1284" s="7">
        <v>0.0</v>
      </c>
      <c r="D1284" s="25">
        <v>0.0</v>
      </c>
      <c r="E1284" s="33"/>
    </row>
    <row r="1285" ht="15.75" hidden="1" customHeight="1">
      <c r="A1285" s="29" t="s">
        <v>3086</v>
      </c>
      <c r="B1285" s="23">
        <v>197350.65</v>
      </c>
      <c r="C1285" s="7">
        <v>197350.65000000002</v>
      </c>
      <c r="D1285" s="25">
        <v>2.9103830456733704E-11</v>
      </c>
      <c r="E1285" s="33"/>
    </row>
    <row r="1286" ht="15.75" hidden="1" customHeight="1">
      <c r="A1286" s="30" t="s">
        <v>3087</v>
      </c>
      <c r="B1286" s="34">
        <v>82.34999999999854</v>
      </c>
      <c r="C1286" s="52">
        <v>122.34999999997672</v>
      </c>
      <c r="D1286" s="49">
        <v>39.99999999997817</v>
      </c>
      <c r="E1286" s="37"/>
    </row>
    <row r="1287" ht="15.75" hidden="1" customHeight="1"/>
    <row r="1288" ht="15.75" hidden="1" customHeight="1"/>
    <row r="1289" ht="15.75" hidden="1" customHeight="1">
      <c r="A1289" s="3" t="s">
        <v>3895</v>
      </c>
      <c r="B1289" s="4"/>
      <c r="C1289" s="4"/>
      <c r="D1289" s="4"/>
      <c r="E1289" s="5"/>
    </row>
    <row r="1290" ht="15.75" hidden="1" customHeight="1">
      <c r="A1290" s="8"/>
      <c r="B1290" s="9"/>
      <c r="C1290" s="9"/>
      <c r="D1290" s="9"/>
      <c r="E1290" s="10"/>
    </row>
    <row r="1291" ht="15.75" hidden="1" customHeight="1">
      <c r="A1291" s="3" t="s">
        <v>3061</v>
      </c>
      <c r="B1291" s="4"/>
      <c r="C1291" s="4"/>
      <c r="D1291" s="4"/>
      <c r="E1291" s="5"/>
    </row>
    <row r="1292" ht="15.75" hidden="1" customHeight="1">
      <c r="A1292" s="8"/>
      <c r="B1292" s="9"/>
      <c r="C1292" s="9"/>
      <c r="D1292" s="9"/>
      <c r="E1292" s="10"/>
    </row>
    <row r="1293" ht="15.75" hidden="1" customHeight="1">
      <c r="A1293" s="11">
        <v>45789.0</v>
      </c>
      <c r="B1293" s="4"/>
      <c r="C1293" s="12" t="s">
        <v>3062</v>
      </c>
      <c r="D1293" s="13">
        <v>45795.0</v>
      </c>
      <c r="E1293" s="5"/>
    </row>
    <row r="1294" ht="15.75" hidden="1" customHeight="1">
      <c r="A1294" s="8"/>
      <c r="B1294" s="9"/>
      <c r="C1294" s="14"/>
      <c r="D1294" s="9"/>
      <c r="E1294" s="10"/>
    </row>
    <row r="1295" ht="15.75" hidden="1" customHeight="1">
      <c r="A1295" s="44" t="s">
        <v>3898</v>
      </c>
      <c r="B1295" s="5"/>
      <c r="C1295" s="14"/>
      <c r="D1295" s="45" t="s">
        <v>3899</v>
      </c>
      <c r="E1295" s="5"/>
    </row>
    <row r="1296" ht="15.75" hidden="1" customHeight="1">
      <c r="A1296" s="8"/>
      <c r="B1296" s="10"/>
      <c r="C1296" s="14"/>
      <c r="D1296" s="9"/>
      <c r="E1296" s="10"/>
    </row>
    <row r="1297" ht="15.75" hidden="1" customHeight="1">
      <c r="A1297" s="17" t="s">
        <v>3063</v>
      </c>
      <c r="B1297" s="4"/>
      <c r="C1297" s="4"/>
      <c r="D1297" s="4"/>
      <c r="E1297" s="5"/>
    </row>
    <row r="1298" ht="15.75" hidden="1" customHeight="1">
      <c r="A1298" s="18" t="s">
        <v>3064</v>
      </c>
      <c r="B1298" s="19" t="s">
        <v>3065</v>
      </c>
      <c r="C1298" s="20" t="s">
        <v>3066</v>
      </c>
      <c r="D1298" s="19" t="s">
        <v>3067</v>
      </c>
      <c r="E1298" s="21" t="s">
        <v>13</v>
      </c>
    </row>
    <row r="1299" ht="15.75" hidden="1" customHeight="1">
      <c r="A1299" s="22" t="s">
        <v>3068</v>
      </c>
      <c r="B1299" s="23">
        <v>7091.0</v>
      </c>
      <c r="C1299" s="24">
        <v>7091.0</v>
      </c>
      <c r="D1299" s="25">
        <v>0.0</v>
      </c>
      <c r="E1299" s="33"/>
    </row>
    <row r="1300" ht="15.75" hidden="1" customHeight="1">
      <c r="A1300" s="22" t="s">
        <v>3069</v>
      </c>
      <c r="B1300" s="23">
        <v>11526.0</v>
      </c>
      <c r="C1300" s="24">
        <v>11526.0</v>
      </c>
      <c r="D1300" s="25">
        <v>0.0</v>
      </c>
      <c r="E1300" s="33"/>
    </row>
    <row r="1301" ht="15.75" hidden="1" customHeight="1">
      <c r="A1301" s="22" t="s">
        <v>3070</v>
      </c>
      <c r="B1301" s="23">
        <v>0.0</v>
      </c>
      <c r="C1301" s="24"/>
      <c r="D1301" s="25">
        <v>0.0</v>
      </c>
      <c r="E1301" s="33"/>
    </row>
    <row r="1302" ht="15.75" hidden="1" customHeight="1">
      <c r="A1302" s="22" t="s">
        <v>3072</v>
      </c>
      <c r="B1302" s="23">
        <v>0.0</v>
      </c>
      <c r="C1302" s="24"/>
      <c r="D1302" s="25">
        <v>0.0</v>
      </c>
      <c r="E1302" s="33"/>
    </row>
    <row r="1303" ht="15.75" hidden="1" customHeight="1">
      <c r="A1303" s="27" t="s">
        <v>3074</v>
      </c>
      <c r="B1303" s="23">
        <v>0.0</v>
      </c>
      <c r="C1303" s="24"/>
      <c r="D1303" s="25">
        <v>0.0</v>
      </c>
      <c r="E1303" s="33"/>
    </row>
    <row r="1304" ht="15.75" hidden="1" customHeight="1">
      <c r="A1304" s="27" t="s">
        <v>3075</v>
      </c>
      <c r="B1304" s="23">
        <v>0.0</v>
      </c>
      <c r="C1304" s="24"/>
      <c r="D1304" s="25">
        <v>0.0</v>
      </c>
      <c r="E1304" s="33"/>
    </row>
    <row r="1305" ht="15.75" hidden="1" customHeight="1">
      <c r="A1305" s="27" t="s">
        <v>3077</v>
      </c>
      <c r="B1305" s="23">
        <v>1579.0</v>
      </c>
      <c r="C1305" s="24">
        <v>1579.0</v>
      </c>
      <c r="D1305" s="25">
        <v>0.0</v>
      </c>
      <c r="E1305" s="26" t="s">
        <v>7409</v>
      </c>
    </row>
    <row r="1306" ht="15.75" hidden="1" customHeight="1">
      <c r="A1306" s="27" t="s">
        <v>3078</v>
      </c>
      <c r="B1306" s="23">
        <v>2040.0</v>
      </c>
      <c r="C1306" s="24">
        <v>2040.0</v>
      </c>
      <c r="D1306" s="25">
        <v>0.0</v>
      </c>
      <c r="E1306" s="26"/>
    </row>
    <row r="1307" ht="15.75" hidden="1" customHeight="1">
      <c r="A1307" s="28" t="s">
        <v>3079</v>
      </c>
      <c r="B1307" s="23">
        <v>82612.0</v>
      </c>
      <c r="C1307" s="23">
        <v>82906.0</v>
      </c>
      <c r="D1307" s="25">
        <v>294.0</v>
      </c>
      <c r="E1307" s="33"/>
    </row>
    <row r="1308" ht="15.75" hidden="1" customHeight="1">
      <c r="A1308" s="28" t="s">
        <v>3080</v>
      </c>
      <c r="B1308" s="23">
        <v>20406.0</v>
      </c>
      <c r="C1308" s="7">
        <v>20406.0</v>
      </c>
      <c r="D1308" s="25">
        <v>0.0</v>
      </c>
      <c r="E1308" s="33"/>
    </row>
    <row r="1309" ht="15.75" hidden="1" customHeight="1">
      <c r="A1309" s="28" t="s">
        <v>3081</v>
      </c>
      <c r="B1309" s="23">
        <v>33380.0</v>
      </c>
      <c r="C1309" s="7">
        <v>33051.0</v>
      </c>
      <c r="D1309" s="25">
        <v>-329.0</v>
      </c>
      <c r="E1309" s="33"/>
    </row>
    <row r="1310" ht="15.75" hidden="1" customHeight="1">
      <c r="A1310" s="28" t="s">
        <v>3082</v>
      </c>
      <c r="B1310" s="23">
        <v>27686.0</v>
      </c>
      <c r="C1310" s="7">
        <v>27686.0</v>
      </c>
      <c r="D1310" s="25">
        <v>0.0</v>
      </c>
      <c r="E1310" s="33"/>
    </row>
    <row r="1311" ht="15.75" hidden="1" customHeight="1">
      <c r="A1311" s="28" t="s">
        <v>3084</v>
      </c>
      <c r="B1311" s="23">
        <v>926.0</v>
      </c>
      <c r="C1311" s="7">
        <v>926.0</v>
      </c>
      <c r="D1311" s="25">
        <v>0.0</v>
      </c>
      <c r="E1311" s="33"/>
    </row>
    <row r="1312" ht="15.75" hidden="1" customHeight="1">
      <c r="A1312" s="28" t="s">
        <v>3085</v>
      </c>
      <c r="B1312" s="23">
        <v>0.0</v>
      </c>
      <c r="C1312" s="7">
        <v>0.0</v>
      </c>
      <c r="D1312" s="25">
        <v>0.0</v>
      </c>
      <c r="E1312" s="33"/>
    </row>
    <row r="1313" ht="15.75" hidden="1" customHeight="1">
      <c r="A1313" s="29" t="s">
        <v>3086</v>
      </c>
      <c r="B1313" s="23">
        <v>187245.5</v>
      </c>
      <c r="C1313" s="7">
        <v>187210.5</v>
      </c>
      <c r="D1313" s="25">
        <v>-35.0</v>
      </c>
      <c r="E1313" s="33"/>
    </row>
    <row r="1314" ht="15.75" hidden="1" customHeight="1">
      <c r="A1314" s="30" t="s">
        <v>3087</v>
      </c>
      <c r="B1314" s="34">
        <v>0.5</v>
      </c>
      <c r="C1314" s="52">
        <v>0.5</v>
      </c>
      <c r="D1314" s="49">
        <v>0.0</v>
      </c>
      <c r="E1314" s="37"/>
    </row>
    <row r="1315" ht="15.75" hidden="1" customHeight="1"/>
    <row r="1316" ht="15.75" hidden="1" customHeight="1"/>
    <row r="1317" ht="15.75" hidden="1" customHeight="1">
      <c r="A1317" s="3" t="s">
        <v>3895</v>
      </c>
      <c r="B1317" s="4"/>
      <c r="C1317" s="4"/>
      <c r="D1317" s="4"/>
      <c r="E1317" s="5"/>
    </row>
    <row r="1318" ht="15.75" hidden="1" customHeight="1">
      <c r="A1318" s="8"/>
      <c r="B1318" s="9"/>
      <c r="C1318" s="9"/>
      <c r="D1318" s="9"/>
      <c r="E1318" s="10"/>
    </row>
    <row r="1319" ht="15.75" hidden="1" customHeight="1">
      <c r="A1319" s="3" t="s">
        <v>3061</v>
      </c>
      <c r="B1319" s="4"/>
      <c r="C1319" s="4"/>
      <c r="D1319" s="4"/>
      <c r="E1319" s="5"/>
    </row>
    <row r="1320" ht="15.75" hidden="1" customHeight="1">
      <c r="A1320" s="8"/>
      <c r="B1320" s="9"/>
      <c r="C1320" s="9"/>
      <c r="D1320" s="9"/>
      <c r="E1320" s="10"/>
    </row>
    <row r="1321" ht="15.75" hidden="1" customHeight="1">
      <c r="A1321" s="11">
        <v>45796.0</v>
      </c>
      <c r="B1321" s="4"/>
      <c r="C1321" s="12" t="s">
        <v>3062</v>
      </c>
      <c r="D1321" s="13">
        <v>45802.0</v>
      </c>
      <c r="E1321" s="5"/>
    </row>
    <row r="1322" ht="15.75" hidden="1" customHeight="1">
      <c r="A1322" s="8"/>
      <c r="B1322" s="9"/>
      <c r="C1322" s="14"/>
      <c r="D1322" s="9"/>
      <c r="E1322" s="10"/>
    </row>
    <row r="1323" ht="15.75" hidden="1" customHeight="1">
      <c r="A1323" s="44" t="s">
        <v>3898</v>
      </c>
      <c r="B1323" s="5"/>
      <c r="C1323" s="14"/>
      <c r="D1323" s="45" t="s">
        <v>3899</v>
      </c>
      <c r="E1323" s="5"/>
    </row>
    <row r="1324" ht="15.75" hidden="1" customHeight="1">
      <c r="A1324" s="8"/>
      <c r="B1324" s="10"/>
      <c r="C1324" s="14"/>
      <c r="D1324" s="9"/>
      <c r="E1324" s="10"/>
    </row>
    <row r="1325" ht="15.75" hidden="1" customHeight="1">
      <c r="A1325" s="17" t="s">
        <v>3063</v>
      </c>
      <c r="B1325" s="4"/>
      <c r="C1325" s="4"/>
      <c r="D1325" s="4"/>
      <c r="E1325" s="5"/>
    </row>
    <row r="1326" ht="15.75" hidden="1" customHeight="1">
      <c r="A1326" s="18" t="s">
        <v>3064</v>
      </c>
      <c r="B1326" s="19" t="s">
        <v>3065</v>
      </c>
      <c r="C1326" s="20" t="s">
        <v>3066</v>
      </c>
      <c r="D1326" s="19" t="s">
        <v>3067</v>
      </c>
      <c r="E1326" s="21" t="s">
        <v>13</v>
      </c>
    </row>
    <row r="1327" ht="15.75" hidden="1" customHeight="1">
      <c r="A1327" s="22" t="s">
        <v>3068</v>
      </c>
      <c r="B1327" s="23">
        <v>6731.0</v>
      </c>
      <c r="C1327" s="24">
        <v>6731.0</v>
      </c>
      <c r="D1327" s="25">
        <v>0.0</v>
      </c>
      <c r="E1327" s="33"/>
    </row>
    <row r="1328" ht="15.75" hidden="1" customHeight="1">
      <c r="A1328" s="22" t="s">
        <v>3069</v>
      </c>
      <c r="B1328" s="23">
        <v>15029.0</v>
      </c>
      <c r="C1328" s="24">
        <v>15029.0</v>
      </c>
      <c r="D1328" s="25">
        <v>0.0</v>
      </c>
      <c r="E1328" s="33"/>
    </row>
    <row r="1329" ht="15.75" hidden="1" customHeight="1">
      <c r="A1329" s="22" t="s">
        <v>3070</v>
      </c>
      <c r="B1329" s="23">
        <v>0.0</v>
      </c>
      <c r="C1329" s="24"/>
      <c r="D1329" s="25">
        <v>0.0</v>
      </c>
      <c r="E1329" s="33"/>
    </row>
    <row r="1330" ht="15.75" hidden="1" customHeight="1">
      <c r="A1330" s="22" t="s">
        <v>3072</v>
      </c>
      <c r="B1330" s="23">
        <v>0.0</v>
      </c>
      <c r="C1330" s="24"/>
      <c r="D1330" s="25">
        <v>0.0</v>
      </c>
      <c r="E1330" s="33"/>
    </row>
    <row r="1331" ht="15.75" hidden="1" customHeight="1">
      <c r="A1331" s="27" t="s">
        <v>3074</v>
      </c>
      <c r="B1331" s="23">
        <v>0.0</v>
      </c>
      <c r="C1331" s="24"/>
      <c r="D1331" s="25">
        <v>0.0</v>
      </c>
      <c r="E1331" s="33"/>
    </row>
    <row r="1332" ht="15.75" hidden="1" customHeight="1">
      <c r="A1332" s="27" t="s">
        <v>3075</v>
      </c>
      <c r="B1332" s="23">
        <v>0.0</v>
      </c>
      <c r="C1332" s="24"/>
      <c r="D1332" s="25">
        <v>0.0</v>
      </c>
      <c r="E1332" s="33"/>
    </row>
    <row r="1333" ht="15.75" hidden="1" customHeight="1">
      <c r="A1333" s="27" t="s">
        <v>3077</v>
      </c>
      <c r="B1333" s="23">
        <v>0.0</v>
      </c>
      <c r="C1333" s="24"/>
      <c r="D1333" s="25">
        <v>0.0</v>
      </c>
      <c r="E1333" s="26"/>
    </row>
    <row r="1334" ht="15.75" hidden="1" customHeight="1">
      <c r="A1334" s="27" t="s">
        <v>3078</v>
      </c>
      <c r="B1334" s="23">
        <v>1880.0</v>
      </c>
      <c r="C1334" s="24">
        <v>1720.0</v>
      </c>
      <c r="D1334" s="25">
        <v>-160.0</v>
      </c>
      <c r="E1334" s="26"/>
    </row>
    <row r="1335" ht="15.75" hidden="1" customHeight="1">
      <c r="A1335" s="28" t="s">
        <v>3079</v>
      </c>
      <c r="B1335" s="23">
        <v>70820.0</v>
      </c>
      <c r="C1335" s="23">
        <v>70820.0</v>
      </c>
      <c r="D1335" s="25">
        <v>0.0</v>
      </c>
      <c r="E1335" s="33"/>
    </row>
    <row r="1336" ht="15.75" hidden="1" customHeight="1">
      <c r="A1336" s="28" t="s">
        <v>3080</v>
      </c>
      <c r="B1336" s="23">
        <v>23684.0</v>
      </c>
      <c r="C1336" s="7">
        <v>23684.0</v>
      </c>
      <c r="D1336" s="25">
        <v>0.0</v>
      </c>
      <c r="E1336" s="33"/>
    </row>
    <row r="1337" ht="15.75" hidden="1" customHeight="1">
      <c r="A1337" s="28" t="s">
        <v>3081</v>
      </c>
      <c r="B1337" s="23">
        <v>32140.0</v>
      </c>
      <c r="C1337" s="7">
        <v>31891.0</v>
      </c>
      <c r="D1337" s="25">
        <v>-249.0</v>
      </c>
      <c r="E1337" s="33"/>
    </row>
    <row r="1338" ht="15.75" hidden="1" customHeight="1">
      <c r="A1338" s="28" t="s">
        <v>3082</v>
      </c>
      <c r="B1338" s="23">
        <v>19619.0</v>
      </c>
      <c r="C1338" s="7">
        <v>19619.0</v>
      </c>
      <c r="D1338" s="25">
        <v>0.0</v>
      </c>
      <c r="E1338" s="33"/>
    </row>
    <row r="1339" ht="15.75" hidden="1" customHeight="1">
      <c r="A1339" s="28" t="s">
        <v>3084</v>
      </c>
      <c r="B1339" s="23">
        <v>278.0</v>
      </c>
      <c r="C1339" s="7">
        <v>278.0</v>
      </c>
      <c r="D1339" s="25">
        <v>0.0</v>
      </c>
      <c r="E1339" s="33"/>
    </row>
    <row r="1340" ht="15.75" hidden="1" customHeight="1">
      <c r="A1340" s="28" t="s">
        <v>3085</v>
      </c>
      <c r="B1340" s="23">
        <v>0.0</v>
      </c>
      <c r="C1340" s="7">
        <v>0.0</v>
      </c>
      <c r="D1340" s="25">
        <v>0.0</v>
      </c>
      <c r="E1340" s="33"/>
    </row>
    <row r="1341" ht="15.75" hidden="1" customHeight="1">
      <c r="A1341" s="29" t="s">
        <v>3086</v>
      </c>
      <c r="B1341" s="23">
        <v>170134.5</v>
      </c>
      <c r="C1341" s="7">
        <v>169885.5</v>
      </c>
      <c r="D1341" s="25">
        <v>-249.0</v>
      </c>
      <c r="E1341" s="33"/>
    </row>
    <row r="1342" ht="15.75" hidden="1" customHeight="1">
      <c r="A1342" s="30" t="s">
        <v>3087</v>
      </c>
      <c r="B1342" s="34">
        <v>46.5</v>
      </c>
      <c r="C1342" s="52">
        <v>-113.5</v>
      </c>
      <c r="D1342" s="49">
        <v>-160.0</v>
      </c>
      <c r="E1342" s="37"/>
    </row>
    <row r="1343" ht="15.75" hidden="1" customHeight="1"/>
    <row r="1344" ht="15.75" hidden="1" customHeight="1"/>
    <row r="1345" ht="15.75" hidden="1" customHeight="1">
      <c r="A1345" s="3" t="s">
        <v>3895</v>
      </c>
      <c r="B1345" s="4"/>
      <c r="C1345" s="4"/>
      <c r="D1345" s="4"/>
      <c r="E1345" s="5"/>
    </row>
    <row r="1346" ht="15.75" hidden="1" customHeight="1">
      <c r="A1346" s="8"/>
      <c r="B1346" s="9"/>
      <c r="C1346" s="9"/>
      <c r="D1346" s="9"/>
      <c r="E1346" s="10"/>
    </row>
    <row r="1347" ht="15.75" hidden="1" customHeight="1">
      <c r="A1347" s="3" t="s">
        <v>3061</v>
      </c>
      <c r="B1347" s="4"/>
      <c r="C1347" s="4"/>
      <c r="D1347" s="4"/>
      <c r="E1347" s="5"/>
    </row>
    <row r="1348" ht="15.75" hidden="1" customHeight="1">
      <c r="A1348" s="8"/>
      <c r="B1348" s="9"/>
      <c r="C1348" s="9"/>
      <c r="D1348" s="9"/>
      <c r="E1348" s="10"/>
    </row>
    <row r="1349" ht="15.75" hidden="1" customHeight="1">
      <c r="A1349" s="11">
        <v>45803.0</v>
      </c>
      <c r="B1349" s="4"/>
      <c r="C1349" s="12" t="s">
        <v>3062</v>
      </c>
      <c r="D1349" s="13">
        <v>45809.0</v>
      </c>
      <c r="E1349" s="5"/>
    </row>
    <row r="1350" ht="15.75" hidden="1" customHeight="1">
      <c r="A1350" s="8"/>
      <c r="B1350" s="9"/>
      <c r="C1350" s="14"/>
      <c r="D1350" s="9"/>
      <c r="E1350" s="10"/>
    </row>
    <row r="1351" ht="15.75" hidden="1" customHeight="1">
      <c r="A1351" s="44" t="s">
        <v>3898</v>
      </c>
      <c r="B1351" s="5"/>
      <c r="C1351" s="14"/>
      <c r="D1351" s="45" t="s">
        <v>3899</v>
      </c>
      <c r="E1351" s="5"/>
    </row>
    <row r="1352" ht="15.75" hidden="1" customHeight="1">
      <c r="A1352" s="8"/>
      <c r="B1352" s="10"/>
      <c r="C1352" s="14"/>
      <c r="D1352" s="9"/>
      <c r="E1352" s="10"/>
    </row>
    <row r="1353" ht="15.75" hidden="1" customHeight="1">
      <c r="A1353" s="17" t="s">
        <v>3063</v>
      </c>
      <c r="B1353" s="4"/>
      <c r="C1353" s="4"/>
      <c r="D1353" s="4"/>
      <c r="E1353" s="5"/>
    </row>
    <row r="1354" ht="15.75" hidden="1" customHeight="1">
      <c r="A1354" s="18" t="s">
        <v>3064</v>
      </c>
      <c r="B1354" s="19" t="s">
        <v>3065</v>
      </c>
      <c r="C1354" s="20" t="s">
        <v>3066</v>
      </c>
      <c r="D1354" s="19" t="s">
        <v>3067</v>
      </c>
      <c r="E1354" s="21" t="s">
        <v>13</v>
      </c>
    </row>
    <row r="1355" ht="15.75" hidden="1" customHeight="1">
      <c r="A1355" s="22" t="s">
        <v>3068</v>
      </c>
      <c r="B1355" s="23">
        <v>5283.0</v>
      </c>
      <c r="C1355" s="24">
        <v>6337.0</v>
      </c>
      <c r="D1355" s="25">
        <v>1054.0</v>
      </c>
      <c r="E1355" s="33"/>
    </row>
    <row r="1356" ht="15.75" hidden="1" customHeight="1">
      <c r="A1356" s="22" t="s">
        <v>3069</v>
      </c>
      <c r="B1356" s="23">
        <v>14610.0</v>
      </c>
      <c r="C1356" s="24">
        <v>14251.0</v>
      </c>
      <c r="D1356" s="25">
        <v>-359.0</v>
      </c>
      <c r="E1356" s="33"/>
    </row>
    <row r="1357" ht="15.75" hidden="1" customHeight="1">
      <c r="A1357" s="22" t="s">
        <v>3070</v>
      </c>
      <c r="B1357" s="23">
        <v>0.0</v>
      </c>
      <c r="C1357" s="24"/>
      <c r="D1357" s="25">
        <v>0.0</v>
      </c>
      <c r="E1357" s="33"/>
    </row>
    <row r="1358" ht="15.75" hidden="1" customHeight="1">
      <c r="A1358" s="22" t="s">
        <v>3072</v>
      </c>
      <c r="B1358" s="23">
        <v>0.0</v>
      </c>
      <c r="C1358" s="24"/>
      <c r="D1358" s="25">
        <v>0.0</v>
      </c>
      <c r="E1358" s="33"/>
    </row>
    <row r="1359" ht="15.75" hidden="1" customHeight="1">
      <c r="A1359" s="27" t="s">
        <v>3074</v>
      </c>
      <c r="B1359" s="23">
        <v>0.0</v>
      </c>
      <c r="C1359" s="24"/>
      <c r="D1359" s="25">
        <v>0.0</v>
      </c>
      <c r="E1359" s="33"/>
    </row>
    <row r="1360" ht="15.75" hidden="1" customHeight="1">
      <c r="A1360" s="27" t="s">
        <v>3075</v>
      </c>
      <c r="B1360" s="23">
        <v>0.0</v>
      </c>
      <c r="C1360" s="24"/>
      <c r="D1360" s="25">
        <v>0.0</v>
      </c>
      <c r="E1360" s="33"/>
    </row>
    <row r="1361" ht="15.75" hidden="1" customHeight="1">
      <c r="A1361" s="27" t="s">
        <v>3077</v>
      </c>
      <c r="B1361" s="23">
        <v>0.0</v>
      </c>
      <c r="C1361" s="24">
        <v>855.0</v>
      </c>
      <c r="D1361" s="25">
        <v>855.0</v>
      </c>
      <c r="E1361" s="26" t="s">
        <v>7410</v>
      </c>
    </row>
    <row r="1362" ht="15.75" hidden="1" customHeight="1">
      <c r="A1362" s="27" t="s">
        <v>3078</v>
      </c>
      <c r="B1362" s="23">
        <v>2120.0</v>
      </c>
      <c r="C1362" s="24">
        <v>2120.0</v>
      </c>
      <c r="D1362" s="25">
        <v>0.0</v>
      </c>
      <c r="E1362" s="26"/>
    </row>
    <row r="1363" ht="15.75" hidden="1" customHeight="1">
      <c r="A1363" s="28" t="s">
        <v>3079</v>
      </c>
      <c r="B1363" s="23">
        <v>88051.0</v>
      </c>
      <c r="C1363" s="23">
        <v>87633.0</v>
      </c>
      <c r="D1363" s="25">
        <v>-418.0</v>
      </c>
      <c r="E1363" s="33"/>
    </row>
    <row r="1364" ht="15.75" hidden="1" customHeight="1">
      <c r="A1364" s="28" t="s">
        <v>3080</v>
      </c>
      <c r="B1364" s="23">
        <v>27428.0</v>
      </c>
      <c r="C1364" s="7">
        <v>27428.0</v>
      </c>
      <c r="D1364" s="25">
        <v>0.0</v>
      </c>
      <c r="E1364" s="33"/>
    </row>
    <row r="1365" ht="15.75" hidden="1" customHeight="1">
      <c r="A1365" s="28" t="s">
        <v>3081</v>
      </c>
      <c r="B1365" s="23">
        <v>41498.0</v>
      </c>
      <c r="C1365" s="7">
        <v>41234.0</v>
      </c>
      <c r="D1365" s="25">
        <v>-264.0</v>
      </c>
      <c r="E1365" s="33"/>
    </row>
    <row r="1366" ht="15.75" hidden="1" customHeight="1">
      <c r="A1366" s="28" t="s">
        <v>3082</v>
      </c>
      <c r="B1366" s="23">
        <v>25839.0</v>
      </c>
      <c r="C1366" s="7">
        <v>25839.0</v>
      </c>
      <c r="D1366" s="25">
        <v>0.0</v>
      </c>
      <c r="E1366" s="33"/>
    </row>
    <row r="1367" ht="15.75" hidden="1" customHeight="1">
      <c r="A1367" s="28" t="s">
        <v>3084</v>
      </c>
      <c r="B1367" s="23">
        <v>1474.0</v>
      </c>
      <c r="C1367" s="7">
        <v>1474.0</v>
      </c>
      <c r="D1367" s="25">
        <v>0.0</v>
      </c>
      <c r="E1367" s="33"/>
    </row>
    <row r="1368" ht="15.75" hidden="1" customHeight="1">
      <c r="A1368" s="28" t="s">
        <v>3085</v>
      </c>
      <c r="B1368" s="23">
        <v>0.0</v>
      </c>
      <c r="C1368" s="7">
        <v>0.0</v>
      </c>
      <c r="D1368" s="25">
        <v>0.0</v>
      </c>
      <c r="E1368" s="33"/>
    </row>
    <row r="1369" ht="15.75" hidden="1" customHeight="1">
      <c r="A1369" s="29" t="s">
        <v>3086</v>
      </c>
      <c r="B1369" s="23">
        <v>209482.5</v>
      </c>
      <c r="C1369" s="7">
        <v>208800.5</v>
      </c>
      <c r="D1369" s="25">
        <v>-682.0</v>
      </c>
      <c r="E1369" s="33"/>
    </row>
    <row r="1370" ht="15.75" hidden="1" customHeight="1">
      <c r="A1370" s="30" t="s">
        <v>3087</v>
      </c>
      <c r="B1370" s="34">
        <v>-3179.5</v>
      </c>
      <c r="C1370" s="52">
        <v>-1629.5</v>
      </c>
      <c r="D1370" s="49">
        <v>1550.0</v>
      </c>
      <c r="E1370" s="37"/>
    </row>
    <row r="1371" ht="15.75" hidden="1" customHeight="1"/>
    <row r="1372" ht="15.75" hidden="1" customHeight="1"/>
    <row r="1373" ht="15.75" hidden="1" customHeight="1">
      <c r="A1373" s="3" t="s">
        <v>3895</v>
      </c>
      <c r="B1373" s="4"/>
      <c r="C1373" s="4"/>
      <c r="D1373" s="4"/>
      <c r="E1373" s="5"/>
    </row>
    <row r="1374" ht="15.75" hidden="1" customHeight="1">
      <c r="A1374" s="8"/>
      <c r="B1374" s="9"/>
      <c r="C1374" s="9"/>
      <c r="D1374" s="9"/>
      <c r="E1374" s="10"/>
    </row>
    <row r="1375" ht="15.75" hidden="1" customHeight="1">
      <c r="A1375" s="3" t="s">
        <v>3061</v>
      </c>
      <c r="B1375" s="4"/>
      <c r="C1375" s="4"/>
      <c r="D1375" s="4"/>
      <c r="E1375" s="5"/>
    </row>
    <row r="1376" ht="15.75" hidden="1" customHeight="1">
      <c r="A1376" s="8"/>
      <c r="B1376" s="9"/>
      <c r="C1376" s="9"/>
      <c r="D1376" s="9"/>
      <c r="E1376" s="10"/>
    </row>
    <row r="1377" ht="15.75" hidden="1" customHeight="1">
      <c r="A1377" s="11">
        <v>45810.0</v>
      </c>
      <c r="B1377" s="4"/>
      <c r="C1377" s="12" t="s">
        <v>3062</v>
      </c>
      <c r="D1377" s="13">
        <v>45816.0</v>
      </c>
      <c r="E1377" s="5"/>
    </row>
    <row r="1378" ht="15.75" hidden="1" customHeight="1">
      <c r="A1378" s="8"/>
      <c r="B1378" s="9"/>
      <c r="C1378" s="14"/>
      <c r="D1378" s="9"/>
      <c r="E1378" s="10"/>
    </row>
    <row r="1379" ht="15.75" hidden="1" customHeight="1">
      <c r="A1379" s="44" t="s">
        <v>3898</v>
      </c>
      <c r="B1379" s="5"/>
      <c r="C1379" s="14"/>
      <c r="D1379" s="45" t="s">
        <v>3899</v>
      </c>
      <c r="E1379" s="5"/>
    </row>
    <row r="1380" ht="15.75" hidden="1" customHeight="1">
      <c r="A1380" s="8"/>
      <c r="B1380" s="10"/>
      <c r="C1380" s="14"/>
      <c r="D1380" s="9"/>
      <c r="E1380" s="10"/>
    </row>
    <row r="1381" ht="15.75" hidden="1" customHeight="1">
      <c r="A1381" s="17" t="s">
        <v>3063</v>
      </c>
      <c r="B1381" s="4"/>
      <c r="C1381" s="4"/>
      <c r="D1381" s="4"/>
      <c r="E1381" s="5"/>
    </row>
    <row r="1382" ht="15.75" hidden="1" customHeight="1">
      <c r="A1382" s="18" t="s">
        <v>3064</v>
      </c>
      <c r="B1382" s="19" t="s">
        <v>3065</v>
      </c>
      <c r="C1382" s="20" t="s">
        <v>3066</v>
      </c>
      <c r="D1382" s="19" t="s">
        <v>3067</v>
      </c>
      <c r="E1382" s="21" t="s">
        <v>13</v>
      </c>
    </row>
    <row r="1383" ht="15.75" hidden="1" customHeight="1">
      <c r="A1383" s="22" t="s">
        <v>3068</v>
      </c>
      <c r="B1383" s="23">
        <v>3466.0</v>
      </c>
      <c r="C1383" s="24">
        <v>3466.0</v>
      </c>
      <c r="D1383" s="25">
        <v>0.0</v>
      </c>
      <c r="E1383" s="33"/>
    </row>
    <row r="1384" ht="15.75" hidden="1" customHeight="1">
      <c r="A1384" s="22" t="s">
        <v>3069</v>
      </c>
      <c r="B1384" s="23">
        <v>17718.0</v>
      </c>
      <c r="C1384" s="24">
        <v>17718.0</v>
      </c>
      <c r="D1384" s="25">
        <v>0.0</v>
      </c>
      <c r="E1384" s="33"/>
    </row>
    <row r="1385" ht="15.75" hidden="1" customHeight="1">
      <c r="A1385" s="22" t="s">
        <v>3070</v>
      </c>
      <c r="B1385" s="23">
        <v>0.0</v>
      </c>
      <c r="C1385" s="24"/>
      <c r="D1385" s="25">
        <v>0.0</v>
      </c>
      <c r="E1385" s="33"/>
    </row>
    <row r="1386" ht="15.75" hidden="1" customHeight="1">
      <c r="A1386" s="22" t="s">
        <v>3072</v>
      </c>
      <c r="B1386" s="23">
        <v>0.0</v>
      </c>
      <c r="C1386" s="24"/>
      <c r="D1386" s="25">
        <v>0.0</v>
      </c>
      <c r="E1386" s="33"/>
    </row>
    <row r="1387" ht="15.75" hidden="1" customHeight="1">
      <c r="A1387" s="27" t="s">
        <v>3074</v>
      </c>
      <c r="B1387" s="23">
        <v>0.0</v>
      </c>
      <c r="C1387" s="24"/>
      <c r="D1387" s="25">
        <v>0.0</v>
      </c>
      <c r="E1387" s="33"/>
    </row>
    <row r="1388" ht="15.75" hidden="1" customHeight="1">
      <c r="A1388" s="27" t="s">
        <v>3075</v>
      </c>
      <c r="B1388" s="23">
        <v>0.0</v>
      </c>
      <c r="C1388" s="24"/>
      <c r="D1388" s="25">
        <v>0.0</v>
      </c>
      <c r="E1388" s="33"/>
    </row>
    <row r="1389" ht="15.75" hidden="1" customHeight="1">
      <c r="A1389" s="27" t="s">
        <v>3077</v>
      </c>
      <c r="B1389" s="23">
        <v>0.0</v>
      </c>
      <c r="C1389" s="24"/>
      <c r="D1389" s="25">
        <v>0.0</v>
      </c>
      <c r="E1389" s="26"/>
    </row>
    <row r="1390" ht="15.75" hidden="1" customHeight="1">
      <c r="A1390" s="27" t="s">
        <v>3078</v>
      </c>
      <c r="B1390" s="23">
        <v>1800.0</v>
      </c>
      <c r="C1390" s="24">
        <v>1640.0</v>
      </c>
      <c r="D1390" s="25">
        <v>-160.0</v>
      </c>
      <c r="E1390" s="26"/>
    </row>
    <row r="1391" ht="15.75" hidden="1" customHeight="1">
      <c r="A1391" s="28" t="s">
        <v>3079</v>
      </c>
      <c r="B1391" s="23">
        <v>77992.0</v>
      </c>
      <c r="C1391" s="23">
        <v>77636.0</v>
      </c>
      <c r="D1391" s="25">
        <v>-356.0</v>
      </c>
      <c r="E1391" s="33"/>
    </row>
    <row r="1392" ht="15.75" hidden="1" customHeight="1">
      <c r="A1392" s="28" t="s">
        <v>3080</v>
      </c>
      <c r="B1392" s="23">
        <v>25690.0</v>
      </c>
      <c r="C1392" s="7">
        <v>25690.0</v>
      </c>
      <c r="D1392" s="25">
        <v>0.0</v>
      </c>
      <c r="E1392" s="33"/>
    </row>
    <row r="1393" ht="15.75" hidden="1" customHeight="1">
      <c r="A1393" s="28" t="s">
        <v>3081</v>
      </c>
      <c r="B1393" s="23">
        <v>34312.0</v>
      </c>
      <c r="C1393" s="7">
        <v>34312.0</v>
      </c>
      <c r="D1393" s="25">
        <v>0.0</v>
      </c>
      <c r="E1393" s="33"/>
    </row>
    <row r="1394" ht="15.75" hidden="1" customHeight="1">
      <c r="A1394" s="28" t="s">
        <v>3082</v>
      </c>
      <c r="B1394" s="23">
        <v>22074.0</v>
      </c>
      <c r="C1394" s="7">
        <v>22074.0</v>
      </c>
      <c r="D1394" s="25">
        <v>0.0</v>
      </c>
      <c r="E1394" s="33"/>
    </row>
    <row r="1395" ht="15.75" hidden="1" customHeight="1">
      <c r="A1395" s="28" t="s">
        <v>3084</v>
      </c>
      <c r="B1395" s="23">
        <v>249.0</v>
      </c>
      <c r="C1395" s="7">
        <v>249.0</v>
      </c>
      <c r="D1395" s="25">
        <v>0.0</v>
      </c>
      <c r="E1395" s="33"/>
    </row>
    <row r="1396" ht="15.75" hidden="1" customHeight="1">
      <c r="A1396" s="28" t="s">
        <v>3085</v>
      </c>
      <c r="B1396" s="23">
        <v>0.0</v>
      </c>
      <c r="C1396" s="7">
        <v>0.0</v>
      </c>
      <c r="D1396" s="25">
        <v>0.0</v>
      </c>
      <c r="E1396" s="33"/>
    </row>
    <row r="1397" ht="15.75" hidden="1" customHeight="1">
      <c r="A1397" s="29" t="s">
        <v>3086</v>
      </c>
      <c r="B1397" s="23">
        <v>183294.5</v>
      </c>
      <c r="C1397" s="7">
        <v>182938.5</v>
      </c>
      <c r="D1397" s="25">
        <v>-356.0</v>
      </c>
      <c r="E1397" s="33"/>
    </row>
    <row r="1398" ht="15.75" hidden="1" customHeight="1">
      <c r="A1398" s="30" t="s">
        <v>3087</v>
      </c>
      <c r="B1398" s="34">
        <v>6.5</v>
      </c>
      <c r="C1398" s="52">
        <v>-153.5</v>
      </c>
      <c r="D1398" s="49">
        <v>-160.0</v>
      </c>
      <c r="E1398" s="37"/>
    </row>
    <row r="1399" ht="15.75" hidden="1" customHeight="1"/>
    <row r="1400" ht="15.75" hidden="1" customHeight="1"/>
    <row r="1401" ht="15.75" hidden="1" customHeight="1">
      <c r="A1401" s="3" t="s">
        <v>3895</v>
      </c>
      <c r="B1401" s="4"/>
      <c r="C1401" s="4"/>
      <c r="D1401" s="4"/>
      <c r="E1401" s="5"/>
    </row>
    <row r="1402" ht="15.75" hidden="1" customHeight="1">
      <c r="A1402" s="8"/>
      <c r="B1402" s="9"/>
      <c r="C1402" s="9"/>
      <c r="D1402" s="9"/>
      <c r="E1402" s="10"/>
    </row>
    <row r="1403" ht="15.75" hidden="1" customHeight="1">
      <c r="A1403" s="3" t="s">
        <v>3061</v>
      </c>
      <c r="B1403" s="4"/>
      <c r="C1403" s="4"/>
      <c r="D1403" s="4"/>
      <c r="E1403" s="5"/>
    </row>
    <row r="1404" ht="15.75" hidden="1" customHeight="1">
      <c r="A1404" s="8"/>
      <c r="B1404" s="9"/>
      <c r="C1404" s="9"/>
      <c r="D1404" s="9"/>
      <c r="E1404" s="10"/>
    </row>
    <row r="1405" ht="15.75" hidden="1" customHeight="1">
      <c r="A1405" s="11">
        <v>45817.0</v>
      </c>
      <c r="B1405" s="4"/>
      <c r="C1405" s="12" t="s">
        <v>3062</v>
      </c>
      <c r="D1405" s="13">
        <v>45823.0</v>
      </c>
      <c r="E1405" s="5"/>
    </row>
    <row r="1406" ht="15.75" hidden="1" customHeight="1">
      <c r="A1406" s="8"/>
      <c r="B1406" s="9"/>
      <c r="C1406" s="14"/>
      <c r="D1406" s="9"/>
      <c r="E1406" s="10"/>
    </row>
    <row r="1407" ht="15.75" hidden="1" customHeight="1">
      <c r="A1407" s="44" t="s">
        <v>3898</v>
      </c>
      <c r="B1407" s="5"/>
      <c r="C1407" s="14"/>
      <c r="D1407" s="45" t="s">
        <v>3899</v>
      </c>
      <c r="E1407" s="5"/>
    </row>
    <row r="1408" ht="15.75" hidden="1" customHeight="1">
      <c r="A1408" s="8"/>
      <c r="B1408" s="10"/>
      <c r="C1408" s="14"/>
      <c r="D1408" s="9"/>
      <c r="E1408" s="10"/>
    </row>
    <row r="1409" ht="15.75" hidden="1" customHeight="1">
      <c r="A1409" s="17" t="s">
        <v>3063</v>
      </c>
      <c r="B1409" s="4"/>
      <c r="C1409" s="4"/>
      <c r="D1409" s="4"/>
      <c r="E1409" s="5"/>
    </row>
    <row r="1410" ht="15.75" hidden="1" customHeight="1">
      <c r="A1410" s="18" t="s">
        <v>3064</v>
      </c>
      <c r="B1410" s="19" t="s">
        <v>3065</v>
      </c>
      <c r="C1410" s="20" t="s">
        <v>3066</v>
      </c>
      <c r="D1410" s="19" t="s">
        <v>3067</v>
      </c>
      <c r="E1410" s="21" t="s">
        <v>13</v>
      </c>
    </row>
    <row r="1411" ht="15.75" hidden="1" customHeight="1">
      <c r="A1411" s="22" t="s">
        <v>3068</v>
      </c>
      <c r="B1411" s="23">
        <v>8333.0</v>
      </c>
      <c r="C1411" s="24">
        <v>8333.0</v>
      </c>
      <c r="D1411" s="25">
        <v>0.0</v>
      </c>
      <c r="E1411" s="33"/>
    </row>
    <row r="1412" ht="15.75" hidden="1" customHeight="1">
      <c r="A1412" s="22" t="s">
        <v>3069</v>
      </c>
      <c r="B1412" s="23">
        <v>18048.0</v>
      </c>
      <c r="C1412" s="24">
        <v>18048.0</v>
      </c>
      <c r="D1412" s="25">
        <v>0.0</v>
      </c>
      <c r="E1412" s="33"/>
    </row>
    <row r="1413" ht="15.75" hidden="1" customHeight="1">
      <c r="A1413" s="22" t="s">
        <v>3070</v>
      </c>
      <c r="B1413" s="23">
        <v>0.0</v>
      </c>
      <c r="C1413" s="24"/>
      <c r="D1413" s="25">
        <v>0.0</v>
      </c>
      <c r="E1413" s="33"/>
    </row>
    <row r="1414" ht="15.75" hidden="1" customHeight="1">
      <c r="A1414" s="22" t="s">
        <v>3072</v>
      </c>
      <c r="B1414" s="23">
        <v>0.0</v>
      </c>
      <c r="C1414" s="24"/>
      <c r="D1414" s="25">
        <v>0.0</v>
      </c>
      <c r="E1414" s="33"/>
    </row>
    <row r="1415" ht="15.75" hidden="1" customHeight="1">
      <c r="A1415" s="27" t="s">
        <v>3074</v>
      </c>
      <c r="B1415" s="23">
        <v>0.0</v>
      </c>
      <c r="C1415" s="24"/>
      <c r="D1415" s="25">
        <v>0.0</v>
      </c>
      <c r="E1415" s="33"/>
    </row>
    <row r="1416" ht="15.75" hidden="1" customHeight="1">
      <c r="A1416" s="27" t="s">
        <v>3075</v>
      </c>
      <c r="B1416" s="23">
        <v>0.0</v>
      </c>
      <c r="C1416" s="24"/>
      <c r="D1416" s="25">
        <v>0.0</v>
      </c>
      <c r="E1416" s="33"/>
    </row>
    <row r="1417" ht="15.75" hidden="1" customHeight="1">
      <c r="A1417" s="27" t="s">
        <v>3077</v>
      </c>
      <c r="B1417" s="23">
        <v>432.0</v>
      </c>
      <c r="C1417" s="24"/>
      <c r="D1417" s="25">
        <v>-432.0</v>
      </c>
      <c r="E1417" s="26" t="s">
        <v>7411</v>
      </c>
    </row>
    <row r="1418" ht="15.75" hidden="1" customHeight="1">
      <c r="A1418" s="27" t="s">
        <v>3078</v>
      </c>
      <c r="B1418" s="23">
        <v>2120.0</v>
      </c>
      <c r="C1418" s="24">
        <v>2120.0</v>
      </c>
      <c r="D1418" s="25">
        <v>0.0</v>
      </c>
      <c r="E1418" s="26"/>
    </row>
    <row r="1419" ht="15.75" hidden="1" customHeight="1">
      <c r="A1419" s="28" t="s">
        <v>3079</v>
      </c>
      <c r="B1419" s="23">
        <v>69705.0</v>
      </c>
      <c r="C1419" s="23">
        <v>69705.0</v>
      </c>
      <c r="D1419" s="25">
        <v>0.0</v>
      </c>
      <c r="E1419" s="33"/>
    </row>
    <row r="1420" ht="15.75" hidden="1" customHeight="1">
      <c r="A1420" s="28" t="s">
        <v>3080</v>
      </c>
      <c r="B1420" s="23">
        <v>26446.0</v>
      </c>
      <c r="C1420" s="7">
        <v>26446.0</v>
      </c>
      <c r="D1420" s="25">
        <v>0.0</v>
      </c>
      <c r="E1420" s="33"/>
    </row>
    <row r="1421" ht="15.75" hidden="1" customHeight="1">
      <c r="A1421" s="28" t="s">
        <v>3081</v>
      </c>
      <c r="B1421" s="23">
        <v>31113.0</v>
      </c>
      <c r="C1421" s="7">
        <v>29964.0</v>
      </c>
      <c r="D1421" s="25">
        <v>-1149.0</v>
      </c>
      <c r="E1421" s="33"/>
    </row>
    <row r="1422" ht="15.75" hidden="1" customHeight="1">
      <c r="A1422" s="28" t="s">
        <v>3082</v>
      </c>
      <c r="B1422" s="23">
        <v>28512.0</v>
      </c>
      <c r="C1422" s="7">
        <v>28512.0</v>
      </c>
      <c r="D1422" s="25">
        <v>0.0</v>
      </c>
      <c r="E1422" s="33"/>
    </row>
    <row r="1423" ht="15.75" hidden="1" customHeight="1">
      <c r="A1423" s="28" t="s">
        <v>3084</v>
      </c>
      <c r="B1423" s="23">
        <v>0.0</v>
      </c>
      <c r="C1423" s="7">
        <v>0.0</v>
      </c>
      <c r="D1423" s="25">
        <v>0.0</v>
      </c>
      <c r="E1423" s="33"/>
    </row>
    <row r="1424" ht="15.75" hidden="1" customHeight="1">
      <c r="A1424" s="28" t="s">
        <v>3085</v>
      </c>
      <c r="B1424" s="23">
        <v>0.0</v>
      </c>
      <c r="C1424" s="7">
        <v>0.0</v>
      </c>
      <c r="D1424" s="25">
        <v>0.0</v>
      </c>
      <c r="E1424" s="33"/>
    </row>
    <row r="1425" ht="15.75" hidden="1" customHeight="1">
      <c r="A1425" s="29" t="s">
        <v>3086</v>
      </c>
      <c r="B1425" s="23">
        <v>184268.0</v>
      </c>
      <c r="C1425" s="7">
        <v>183119.0</v>
      </c>
      <c r="D1425" s="25">
        <v>-1149.0</v>
      </c>
      <c r="E1425" s="33"/>
    </row>
    <row r="1426" ht="15.75" hidden="1" customHeight="1">
      <c r="A1426" s="30" t="s">
        <v>3087</v>
      </c>
      <c r="B1426" s="34">
        <v>441.0</v>
      </c>
      <c r="C1426" s="52">
        <v>9.0</v>
      </c>
      <c r="D1426" s="49">
        <v>-432.0</v>
      </c>
      <c r="E1426" s="37"/>
    </row>
    <row r="1427" ht="15.75" hidden="1" customHeight="1"/>
    <row r="1428" ht="15.75" hidden="1" customHeight="1"/>
    <row r="1429" ht="15.75" hidden="1" customHeight="1">
      <c r="A1429" s="3" t="s">
        <v>3895</v>
      </c>
      <c r="B1429" s="4"/>
      <c r="C1429" s="4"/>
      <c r="D1429" s="4"/>
      <c r="E1429" s="5"/>
    </row>
    <row r="1430" ht="15.75" hidden="1" customHeight="1">
      <c r="A1430" s="8"/>
      <c r="B1430" s="9"/>
      <c r="C1430" s="9"/>
      <c r="D1430" s="9"/>
      <c r="E1430" s="10"/>
    </row>
    <row r="1431" ht="15.75" hidden="1" customHeight="1">
      <c r="A1431" s="3" t="s">
        <v>3061</v>
      </c>
      <c r="B1431" s="4"/>
      <c r="C1431" s="4"/>
      <c r="D1431" s="4"/>
      <c r="E1431" s="5"/>
    </row>
    <row r="1432" ht="15.75" hidden="1" customHeight="1">
      <c r="A1432" s="8"/>
      <c r="B1432" s="9"/>
      <c r="C1432" s="9"/>
      <c r="D1432" s="9"/>
      <c r="E1432" s="10"/>
    </row>
    <row r="1433" ht="15.75" hidden="1" customHeight="1">
      <c r="A1433" s="11">
        <v>45824.0</v>
      </c>
      <c r="B1433" s="4"/>
      <c r="C1433" s="12" t="s">
        <v>3062</v>
      </c>
      <c r="D1433" s="13">
        <v>45830.0</v>
      </c>
      <c r="E1433" s="5"/>
    </row>
    <row r="1434" ht="15.75" hidden="1" customHeight="1">
      <c r="A1434" s="8"/>
      <c r="B1434" s="9"/>
      <c r="C1434" s="14"/>
      <c r="D1434" s="9"/>
      <c r="E1434" s="10"/>
    </row>
    <row r="1435" ht="15.75" hidden="1" customHeight="1">
      <c r="A1435" s="44" t="s">
        <v>3898</v>
      </c>
      <c r="B1435" s="5"/>
      <c r="C1435" s="14"/>
      <c r="D1435" s="45" t="s">
        <v>3899</v>
      </c>
      <c r="E1435" s="5"/>
    </row>
    <row r="1436" ht="15.75" hidden="1" customHeight="1">
      <c r="A1436" s="8"/>
      <c r="B1436" s="10"/>
      <c r="C1436" s="14"/>
      <c r="D1436" s="9"/>
      <c r="E1436" s="10"/>
    </row>
    <row r="1437" ht="15.75" hidden="1" customHeight="1">
      <c r="A1437" s="17" t="s">
        <v>3063</v>
      </c>
      <c r="B1437" s="4"/>
      <c r="C1437" s="4"/>
      <c r="D1437" s="4"/>
      <c r="E1437" s="5"/>
    </row>
    <row r="1438" ht="15.75" hidden="1" customHeight="1">
      <c r="A1438" s="18" t="s">
        <v>3064</v>
      </c>
      <c r="B1438" s="19" t="s">
        <v>3065</v>
      </c>
      <c r="C1438" s="20" t="s">
        <v>3066</v>
      </c>
      <c r="D1438" s="19" t="s">
        <v>3067</v>
      </c>
      <c r="E1438" s="21" t="s">
        <v>13</v>
      </c>
    </row>
    <row r="1439" ht="15.75" hidden="1" customHeight="1">
      <c r="A1439" s="22" t="s">
        <v>3068</v>
      </c>
      <c r="B1439" s="23">
        <v>10390.0</v>
      </c>
      <c r="C1439" s="24">
        <v>10390.0</v>
      </c>
      <c r="D1439" s="25">
        <v>0.0</v>
      </c>
      <c r="E1439" s="33"/>
    </row>
    <row r="1440" ht="15.75" hidden="1" customHeight="1">
      <c r="A1440" s="22" t="s">
        <v>3069</v>
      </c>
      <c r="B1440" s="23">
        <v>19513.0</v>
      </c>
      <c r="C1440" s="24">
        <v>19760.0</v>
      </c>
      <c r="D1440" s="25">
        <v>247.0</v>
      </c>
      <c r="E1440" s="33"/>
    </row>
    <row r="1441" ht="15.75" hidden="1" customHeight="1">
      <c r="A1441" s="22" t="s">
        <v>3070</v>
      </c>
      <c r="B1441" s="23">
        <v>600.0</v>
      </c>
      <c r="C1441" s="24">
        <v>600.0</v>
      </c>
      <c r="D1441" s="25">
        <v>0.0</v>
      </c>
      <c r="E1441" s="33"/>
    </row>
    <row r="1442" ht="15.75" hidden="1" customHeight="1">
      <c r="A1442" s="22" t="s">
        <v>3072</v>
      </c>
      <c r="B1442" s="23">
        <v>0.0</v>
      </c>
      <c r="C1442" s="24"/>
      <c r="D1442" s="25">
        <v>0.0</v>
      </c>
      <c r="E1442" s="33"/>
    </row>
    <row r="1443" ht="15.75" hidden="1" customHeight="1">
      <c r="A1443" s="27" t="s">
        <v>3074</v>
      </c>
      <c r="B1443" s="23">
        <v>0.0</v>
      </c>
      <c r="C1443" s="24"/>
      <c r="D1443" s="25">
        <v>0.0</v>
      </c>
      <c r="E1443" s="33"/>
    </row>
    <row r="1444" ht="15.75" hidden="1" customHeight="1">
      <c r="A1444" s="27" t="s">
        <v>3075</v>
      </c>
      <c r="B1444" s="23">
        <v>0.0</v>
      </c>
      <c r="C1444" s="24"/>
      <c r="D1444" s="25">
        <v>0.0</v>
      </c>
      <c r="E1444" s="33"/>
    </row>
    <row r="1445" ht="15.75" hidden="1" customHeight="1">
      <c r="A1445" s="27" t="s">
        <v>3077</v>
      </c>
      <c r="B1445" s="23">
        <v>0.0</v>
      </c>
      <c r="C1445" s="24"/>
      <c r="D1445" s="25">
        <v>0.0</v>
      </c>
      <c r="E1445" s="26"/>
    </row>
    <row r="1446" ht="15.75" hidden="1" customHeight="1">
      <c r="A1446" s="27" t="s">
        <v>3078</v>
      </c>
      <c r="B1446" s="23">
        <v>1800.0</v>
      </c>
      <c r="C1446" s="24">
        <v>1814.0</v>
      </c>
      <c r="D1446" s="25">
        <v>14.0</v>
      </c>
      <c r="E1446" s="26"/>
    </row>
    <row r="1447" ht="15.75" hidden="1" customHeight="1">
      <c r="A1447" s="28" t="s">
        <v>3079</v>
      </c>
      <c r="B1447" s="23">
        <v>49561.0</v>
      </c>
      <c r="C1447" s="23">
        <v>49561.0</v>
      </c>
      <c r="D1447" s="25">
        <v>0.0</v>
      </c>
      <c r="E1447" s="33"/>
    </row>
    <row r="1448" ht="15.75" hidden="1" customHeight="1">
      <c r="A1448" s="28" t="s">
        <v>3080</v>
      </c>
      <c r="B1448" s="23">
        <v>26429.0</v>
      </c>
      <c r="C1448" s="7">
        <v>25926.0</v>
      </c>
      <c r="D1448" s="25">
        <v>-503.0</v>
      </c>
      <c r="E1448" s="33"/>
    </row>
    <row r="1449" ht="15.75" hidden="1" customHeight="1">
      <c r="A1449" s="28" t="s">
        <v>3081</v>
      </c>
      <c r="B1449" s="23">
        <v>31222.0</v>
      </c>
      <c r="C1449" s="7">
        <v>31222.0</v>
      </c>
      <c r="D1449" s="25">
        <v>0.0</v>
      </c>
      <c r="E1449" s="33"/>
    </row>
    <row r="1450" ht="15.75" hidden="1" customHeight="1">
      <c r="A1450" s="28" t="s">
        <v>3082</v>
      </c>
      <c r="B1450" s="23">
        <v>22474.0</v>
      </c>
      <c r="C1450" s="7">
        <v>22474.0</v>
      </c>
      <c r="D1450" s="25">
        <v>0.0</v>
      </c>
      <c r="E1450" s="33"/>
    </row>
    <row r="1451" ht="15.75" hidden="1" customHeight="1">
      <c r="A1451" s="28" t="s">
        <v>3084</v>
      </c>
      <c r="B1451" s="23">
        <v>0.0</v>
      </c>
      <c r="C1451" s="7">
        <v>0.0</v>
      </c>
      <c r="D1451" s="25">
        <v>0.0</v>
      </c>
      <c r="E1451" s="33"/>
    </row>
    <row r="1452" ht="15.75" hidden="1" customHeight="1">
      <c r="A1452" s="28" t="s">
        <v>3085</v>
      </c>
      <c r="B1452" s="23">
        <v>0.0</v>
      </c>
      <c r="C1452" s="7">
        <v>0.0</v>
      </c>
      <c r="D1452" s="25">
        <v>0.0</v>
      </c>
      <c r="E1452" s="33"/>
    </row>
    <row r="1453" ht="15.75" hidden="1" customHeight="1">
      <c r="A1453" s="29" t="s">
        <v>3086</v>
      </c>
      <c r="B1453" s="23">
        <v>161766.5</v>
      </c>
      <c r="C1453" s="7">
        <v>161263.5</v>
      </c>
      <c r="D1453" s="25">
        <v>-503.0</v>
      </c>
      <c r="E1453" s="33"/>
    </row>
    <row r="1454" ht="15.75" hidden="1" customHeight="1">
      <c r="A1454" s="30" t="s">
        <v>3087</v>
      </c>
      <c r="B1454" s="34">
        <v>222.5</v>
      </c>
      <c r="C1454" s="52">
        <v>483.5</v>
      </c>
      <c r="D1454" s="49">
        <v>261.0</v>
      </c>
      <c r="E1454" s="37"/>
    </row>
    <row r="1455" ht="15.75" hidden="1" customHeight="1"/>
    <row r="1456" ht="15.75" hidden="1" customHeight="1"/>
    <row r="1457" ht="15.75" hidden="1" customHeight="1">
      <c r="A1457" s="3" t="s">
        <v>3895</v>
      </c>
      <c r="B1457" s="4"/>
      <c r="C1457" s="4"/>
      <c r="D1457" s="4"/>
      <c r="E1457" s="5"/>
    </row>
    <row r="1458" ht="15.75" hidden="1" customHeight="1">
      <c r="A1458" s="8"/>
      <c r="B1458" s="9"/>
      <c r="C1458" s="9"/>
      <c r="D1458" s="9"/>
      <c r="E1458" s="10"/>
    </row>
    <row r="1459" ht="15.75" hidden="1" customHeight="1">
      <c r="A1459" s="3" t="s">
        <v>3061</v>
      </c>
      <c r="B1459" s="4"/>
      <c r="C1459" s="4"/>
      <c r="D1459" s="4"/>
      <c r="E1459" s="5"/>
    </row>
    <row r="1460" ht="15.75" hidden="1" customHeight="1">
      <c r="A1460" s="8"/>
      <c r="B1460" s="9"/>
      <c r="C1460" s="9"/>
      <c r="D1460" s="9"/>
      <c r="E1460" s="10"/>
    </row>
    <row r="1461" ht="15.75" hidden="1" customHeight="1">
      <c r="A1461" s="11">
        <v>45831.0</v>
      </c>
      <c r="B1461" s="4"/>
      <c r="C1461" s="12" t="s">
        <v>3062</v>
      </c>
      <c r="D1461" s="13">
        <v>45838.0</v>
      </c>
      <c r="E1461" s="5"/>
    </row>
    <row r="1462" ht="15.75" hidden="1" customHeight="1">
      <c r="A1462" s="8"/>
      <c r="B1462" s="9"/>
      <c r="C1462" s="14"/>
      <c r="D1462" s="9"/>
      <c r="E1462" s="10"/>
    </row>
    <row r="1463" ht="15.75" hidden="1" customHeight="1">
      <c r="A1463" s="44" t="s">
        <v>3898</v>
      </c>
      <c r="B1463" s="5"/>
      <c r="C1463" s="14"/>
      <c r="D1463" s="45" t="s">
        <v>3898</v>
      </c>
      <c r="E1463" s="5"/>
    </row>
    <row r="1464" ht="15.75" hidden="1" customHeight="1">
      <c r="A1464" s="8"/>
      <c r="B1464" s="10"/>
      <c r="C1464" s="14"/>
      <c r="D1464" s="9"/>
      <c r="E1464" s="10"/>
    </row>
    <row r="1465" ht="15.75" hidden="1" customHeight="1">
      <c r="A1465" s="17" t="s">
        <v>3063</v>
      </c>
      <c r="B1465" s="4"/>
      <c r="C1465" s="4"/>
      <c r="D1465" s="4"/>
      <c r="E1465" s="5"/>
    </row>
    <row r="1466" ht="15.75" hidden="1" customHeight="1">
      <c r="A1466" s="18" t="s">
        <v>3064</v>
      </c>
      <c r="B1466" s="19" t="s">
        <v>3065</v>
      </c>
      <c r="C1466" s="20" t="s">
        <v>3066</v>
      </c>
      <c r="D1466" s="19" t="s">
        <v>3067</v>
      </c>
      <c r="E1466" s="21" t="s">
        <v>13</v>
      </c>
    </row>
    <row r="1467" ht="15.75" hidden="1" customHeight="1">
      <c r="A1467" s="22" t="s">
        <v>3068</v>
      </c>
      <c r="B1467" s="23">
        <v>11205.0</v>
      </c>
      <c r="C1467" s="24">
        <v>11205.0</v>
      </c>
      <c r="D1467" s="25">
        <v>0.0</v>
      </c>
      <c r="E1467" s="33"/>
    </row>
    <row r="1468" ht="15.75" hidden="1" customHeight="1">
      <c r="A1468" s="22" t="s">
        <v>3069</v>
      </c>
      <c r="B1468" s="23">
        <v>16757.0</v>
      </c>
      <c r="C1468" s="24">
        <v>16757.0</v>
      </c>
      <c r="D1468" s="25">
        <v>0.0</v>
      </c>
      <c r="E1468" s="33"/>
    </row>
    <row r="1469" ht="15.75" hidden="1" customHeight="1">
      <c r="A1469" s="22" t="s">
        <v>3070</v>
      </c>
      <c r="B1469" s="23">
        <v>300.0</v>
      </c>
      <c r="C1469" s="24">
        <v>300.0</v>
      </c>
      <c r="D1469" s="25">
        <v>0.0</v>
      </c>
      <c r="E1469" s="33"/>
    </row>
    <row r="1470" ht="15.75" hidden="1" customHeight="1">
      <c r="A1470" s="22" t="s">
        <v>3072</v>
      </c>
      <c r="B1470" s="23">
        <v>0.0</v>
      </c>
      <c r="C1470" s="24"/>
      <c r="D1470" s="25">
        <v>0.0</v>
      </c>
      <c r="E1470" s="33"/>
    </row>
    <row r="1471" ht="15.75" hidden="1" customHeight="1">
      <c r="A1471" s="27" t="s">
        <v>3074</v>
      </c>
      <c r="B1471" s="23">
        <v>0.0</v>
      </c>
      <c r="C1471" s="24"/>
      <c r="D1471" s="25">
        <v>0.0</v>
      </c>
      <c r="E1471" s="33"/>
    </row>
    <row r="1472" ht="15.75" hidden="1" customHeight="1">
      <c r="A1472" s="27" t="s">
        <v>3075</v>
      </c>
      <c r="B1472" s="23">
        <v>0.0</v>
      </c>
      <c r="C1472" s="24"/>
      <c r="D1472" s="25">
        <v>0.0</v>
      </c>
      <c r="E1472" s="33"/>
    </row>
    <row r="1473" ht="15.75" hidden="1" customHeight="1">
      <c r="A1473" s="27" t="s">
        <v>3077</v>
      </c>
      <c r="B1473" s="23">
        <v>0.0</v>
      </c>
      <c r="C1473" s="24"/>
      <c r="D1473" s="25">
        <v>0.0</v>
      </c>
      <c r="E1473" s="26"/>
    </row>
    <row r="1474" ht="15.75" hidden="1" customHeight="1">
      <c r="A1474" s="27" t="s">
        <v>3078</v>
      </c>
      <c r="B1474" s="23">
        <v>2360.0</v>
      </c>
      <c r="C1474" s="24">
        <v>2240.0</v>
      </c>
      <c r="D1474" s="25">
        <v>-120.0</v>
      </c>
      <c r="E1474" s="26"/>
    </row>
    <row r="1475" ht="15.75" hidden="1" customHeight="1">
      <c r="A1475" s="28" t="s">
        <v>3079</v>
      </c>
      <c r="B1475" s="23">
        <v>65383.0</v>
      </c>
      <c r="C1475" s="23">
        <v>65383.0</v>
      </c>
      <c r="D1475" s="25">
        <v>0.0</v>
      </c>
      <c r="E1475" s="33"/>
    </row>
    <row r="1476" ht="15.75" hidden="1" customHeight="1">
      <c r="A1476" s="28" t="s">
        <v>3080</v>
      </c>
      <c r="B1476" s="23">
        <v>31293.0</v>
      </c>
      <c r="C1476" s="7">
        <v>31029.0</v>
      </c>
      <c r="D1476" s="25">
        <v>-264.0</v>
      </c>
      <c r="E1476" s="33"/>
    </row>
    <row r="1477" ht="15.75" hidden="1" customHeight="1">
      <c r="A1477" s="28" t="s">
        <v>3081</v>
      </c>
      <c r="B1477" s="23">
        <v>40380.0</v>
      </c>
      <c r="C1477" s="7">
        <v>40380.0</v>
      </c>
      <c r="D1477" s="25">
        <v>0.0</v>
      </c>
      <c r="E1477" s="33"/>
    </row>
    <row r="1478" ht="15.75" hidden="1" customHeight="1">
      <c r="A1478" s="28" t="s">
        <v>3082</v>
      </c>
      <c r="B1478" s="23">
        <v>24361.0</v>
      </c>
      <c r="C1478" s="7">
        <v>24361.0</v>
      </c>
      <c r="D1478" s="25">
        <v>0.0</v>
      </c>
      <c r="E1478" s="33"/>
    </row>
    <row r="1479" ht="15.75" hidden="1" customHeight="1">
      <c r="A1479" s="28" t="s">
        <v>3084</v>
      </c>
      <c r="B1479" s="23">
        <v>2875.0</v>
      </c>
      <c r="C1479" s="7">
        <v>2875.0</v>
      </c>
      <c r="D1479" s="25">
        <v>0.0</v>
      </c>
      <c r="E1479" s="33"/>
    </row>
    <row r="1480" ht="15.75" hidden="1" customHeight="1">
      <c r="A1480" s="28" t="s">
        <v>3085</v>
      </c>
      <c r="B1480" s="23">
        <v>0.0</v>
      </c>
      <c r="C1480" s="7">
        <v>0.0</v>
      </c>
      <c r="D1480" s="25">
        <v>0.0</v>
      </c>
      <c r="E1480" s="33"/>
    </row>
    <row r="1481" ht="15.75" hidden="1" customHeight="1">
      <c r="A1481" s="29" t="s">
        <v>3086</v>
      </c>
      <c r="B1481" s="23">
        <v>194592.0</v>
      </c>
      <c r="C1481" s="7">
        <v>194328.0</v>
      </c>
      <c r="D1481" s="25">
        <v>-264.0</v>
      </c>
      <c r="E1481" s="33"/>
    </row>
    <row r="1482" ht="15.75" hidden="1" customHeight="1">
      <c r="A1482" s="30" t="s">
        <v>3087</v>
      </c>
      <c r="B1482" s="34">
        <v>322.0</v>
      </c>
      <c r="C1482" s="52">
        <v>202.0</v>
      </c>
      <c r="D1482" s="49">
        <v>-120.0</v>
      </c>
      <c r="E1482" s="37"/>
    </row>
    <row r="1483" ht="15.75" hidden="1" customHeight="1"/>
    <row r="1484" ht="15.75" hidden="1" customHeight="1"/>
    <row r="1485" ht="15.75" hidden="1" customHeight="1">
      <c r="A1485" s="3" t="s">
        <v>3895</v>
      </c>
      <c r="B1485" s="4"/>
      <c r="C1485" s="4"/>
      <c r="D1485" s="4"/>
      <c r="E1485" s="5"/>
    </row>
    <row r="1486" ht="15.75" hidden="1" customHeight="1">
      <c r="A1486" s="8"/>
      <c r="B1486" s="9"/>
      <c r="C1486" s="9"/>
      <c r="D1486" s="9"/>
      <c r="E1486" s="10"/>
    </row>
    <row r="1487" ht="15.75" hidden="1" customHeight="1">
      <c r="A1487" s="3" t="s">
        <v>3061</v>
      </c>
      <c r="B1487" s="4"/>
      <c r="C1487" s="4"/>
      <c r="D1487" s="4"/>
      <c r="E1487" s="5"/>
    </row>
    <row r="1488" ht="15.75" hidden="1" customHeight="1">
      <c r="A1488" s="8"/>
      <c r="B1488" s="9"/>
      <c r="C1488" s="9"/>
      <c r="D1488" s="9"/>
      <c r="E1488" s="10"/>
    </row>
    <row r="1489" ht="15.75" hidden="1" customHeight="1">
      <c r="A1489" s="11">
        <v>45839.0</v>
      </c>
      <c r="B1489" s="4"/>
      <c r="C1489" s="12" t="s">
        <v>3062</v>
      </c>
      <c r="D1489" s="13">
        <v>45844.0</v>
      </c>
      <c r="E1489" s="5"/>
    </row>
    <row r="1490" ht="15.75" hidden="1" customHeight="1">
      <c r="A1490" s="8"/>
      <c r="B1490" s="9"/>
      <c r="C1490" s="14"/>
      <c r="D1490" s="9"/>
      <c r="E1490" s="10"/>
    </row>
    <row r="1491" ht="15.75" hidden="1" customHeight="1">
      <c r="A1491" s="44" t="s">
        <v>3900</v>
      </c>
      <c r="B1491" s="5"/>
      <c r="C1491" s="14"/>
      <c r="D1491" s="45" t="s">
        <v>3899</v>
      </c>
      <c r="E1491" s="5"/>
    </row>
    <row r="1492" ht="15.75" hidden="1" customHeight="1">
      <c r="A1492" s="8"/>
      <c r="B1492" s="10"/>
      <c r="C1492" s="14"/>
      <c r="D1492" s="9"/>
      <c r="E1492" s="10"/>
    </row>
    <row r="1493" ht="15.75" hidden="1" customHeight="1">
      <c r="A1493" s="17" t="s">
        <v>3063</v>
      </c>
      <c r="B1493" s="4"/>
      <c r="C1493" s="4"/>
      <c r="D1493" s="4"/>
      <c r="E1493" s="5"/>
    </row>
    <row r="1494" ht="15.75" hidden="1" customHeight="1">
      <c r="A1494" s="18" t="s">
        <v>3064</v>
      </c>
      <c r="B1494" s="19" t="s">
        <v>3065</v>
      </c>
      <c r="C1494" s="20" t="s">
        <v>3066</v>
      </c>
      <c r="D1494" s="19" t="s">
        <v>3067</v>
      </c>
      <c r="E1494" s="21" t="s">
        <v>13</v>
      </c>
    </row>
    <row r="1495" ht="15.75" hidden="1" customHeight="1">
      <c r="A1495" s="22" t="s">
        <v>3068</v>
      </c>
      <c r="B1495" s="23">
        <v>7055.0</v>
      </c>
      <c r="C1495" s="24">
        <v>7055.0</v>
      </c>
      <c r="D1495" s="25">
        <v>0.0</v>
      </c>
      <c r="E1495" s="33"/>
    </row>
    <row r="1496" ht="15.75" hidden="1" customHeight="1">
      <c r="A1496" s="22" t="s">
        <v>3069</v>
      </c>
      <c r="B1496" s="23">
        <v>16053.0</v>
      </c>
      <c r="C1496" s="24">
        <v>16053.0</v>
      </c>
      <c r="D1496" s="25">
        <v>0.0</v>
      </c>
      <c r="E1496" s="33"/>
    </row>
    <row r="1497" ht="15.75" hidden="1" customHeight="1">
      <c r="A1497" s="22" t="s">
        <v>3070</v>
      </c>
      <c r="B1497" s="23">
        <v>0.0</v>
      </c>
      <c r="C1497" s="24"/>
      <c r="D1497" s="25">
        <v>0.0</v>
      </c>
      <c r="E1497" s="33"/>
    </row>
    <row r="1498" ht="15.75" hidden="1" customHeight="1">
      <c r="A1498" s="22" t="s">
        <v>3072</v>
      </c>
      <c r="B1498" s="23">
        <v>0.0</v>
      </c>
      <c r="C1498" s="24"/>
      <c r="D1498" s="25">
        <v>0.0</v>
      </c>
      <c r="E1498" s="33"/>
    </row>
    <row r="1499" ht="15.75" hidden="1" customHeight="1">
      <c r="A1499" s="27" t="s">
        <v>3074</v>
      </c>
      <c r="B1499" s="23">
        <v>0.0</v>
      </c>
      <c r="C1499" s="24"/>
      <c r="D1499" s="25">
        <v>0.0</v>
      </c>
      <c r="E1499" s="33"/>
    </row>
    <row r="1500" ht="15.75" hidden="1" customHeight="1">
      <c r="A1500" s="27" t="s">
        <v>3075</v>
      </c>
      <c r="B1500" s="23">
        <v>0.0</v>
      </c>
      <c r="C1500" s="24"/>
      <c r="D1500" s="25">
        <v>0.0</v>
      </c>
      <c r="E1500" s="33"/>
    </row>
    <row r="1501" ht="15.75" hidden="1" customHeight="1">
      <c r="A1501" s="27" t="s">
        <v>3077</v>
      </c>
      <c r="B1501" s="23">
        <v>0.0</v>
      </c>
      <c r="C1501" s="24"/>
      <c r="D1501" s="25">
        <v>0.0</v>
      </c>
      <c r="E1501" s="26"/>
    </row>
    <row r="1502" ht="15.75" hidden="1" customHeight="1">
      <c r="A1502" s="27" t="s">
        <v>3078</v>
      </c>
      <c r="B1502" s="23">
        <v>1880.0</v>
      </c>
      <c r="C1502" s="24">
        <v>1880.0</v>
      </c>
      <c r="D1502" s="25">
        <v>0.0</v>
      </c>
      <c r="E1502" s="26"/>
    </row>
    <row r="1503" ht="15.75" hidden="1" customHeight="1">
      <c r="A1503" s="28" t="s">
        <v>3079</v>
      </c>
      <c r="B1503" s="23">
        <v>55851.0</v>
      </c>
      <c r="C1503" s="23">
        <v>55258.0</v>
      </c>
      <c r="D1503" s="25">
        <v>-593.0</v>
      </c>
      <c r="E1503" s="33"/>
    </row>
    <row r="1504" ht="15.75" hidden="1" customHeight="1">
      <c r="A1504" s="28" t="s">
        <v>3080</v>
      </c>
      <c r="B1504" s="23">
        <v>20889.0</v>
      </c>
      <c r="C1504" s="7">
        <v>20889.0</v>
      </c>
      <c r="D1504" s="25">
        <v>0.0</v>
      </c>
      <c r="E1504" s="33"/>
    </row>
    <row r="1505" ht="15.75" hidden="1" customHeight="1">
      <c r="A1505" s="28" t="s">
        <v>3081</v>
      </c>
      <c r="B1505" s="23">
        <v>17529.0</v>
      </c>
      <c r="C1505" s="7">
        <v>17529.0</v>
      </c>
      <c r="D1505" s="25">
        <v>0.0</v>
      </c>
      <c r="E1505" s="33"/>
    </row>
    <row r="1506" ht="15.75" hidden="1" customHeight="1">
      <c r="A1506" s="28" t="s">
        <v>3082</v>
      </c>
      <c r="B1506" s="23">
        <v>23237.0</v>
      </c>
      <c r="C1506" s="7">
        <v>23237.0</v>
      </c>
      <c r="D1506" s="25">
        <v>0.0</v>
      </c>
      <c r="E1506" s="33"/>
    </row>
    <row r="1507" ht="15.75" hidden="1" customHeight="1">
      <c r="A1507" s="28" t="s">
        <v>3084</v>
      </c>
      <c r="B1507" s="23">
        <v>0.0</v>
      </c>
      <c r="C1507" s="7">
        <v>0.0</v>
      </c>
      <c r="D1507" s="25">
        <v>0.0</v>
      </c>
      <c r="E1507" s="33"/>
    </row>
    <row r="1508" ht="15.75" hidden="1" customHeight="1">
      <c r="A1508" s="28" t="s">
        <v>3085</v>
      </c>
      <c r="B1508" s="23">
        <v>0.0</v>
      </c>
      <c r="C1508" s="7">
        <v>0.0</v>
      </c>
      <c r="D1508" s="25">
        <v>0.0</v>
      </c>
      <c r="E1508" s="33"/>
    </row>
    <row r="1509" ht="15.75" hidden="1" customHeight="1">
      <c r="A1509" s="29" t="s">
        <v>3086</v>
      </c>
      <c r="B1509" s="23">
        <v>142493.0</v>
      </c>
      <c r="C1509" s="7">
        <v>141900.0</v>
      </c>
      <c r="D1509" s="25">
        <v>-593.0</v>
      </c>
      <c r="E1509" s="33"/>
    </row>
    <row r="1510" ht="15.75" hidden="1" customHeight="1">
      <c r="A1510" s="30" t="s">
        <v>3087</v>
      </c>
      <c r="B1510" s="34">
        <v>1.0</v>
      </c>
      <c r="C1510" s="52">
        <v>1.0</v>
      </c>
      <c r="D1510" s="49">
        <v>0.0</v>
      </c>
      <c r="E1510" s="37"/>
    </row>
    <row r="1511" ht="15.75" hidden="1" customHeight="1"/>
    <row r="1512" ht="15.75" hidden="1" customHeight="1"/>
    <row r="1513" ht="15.75" hidden="1" customHeight="1">
      <c r="A1513" s="3" t="s">
        <v>3895</v>
      </c>
      <c r="B1513" s="4"/>
      <c r="C1513" s="4"/>
      <c r="D1513" s="4"/>
      <c r="E1513" s="5"/>
    </row>
    <row r="1514" ht="15.75" hidden="1" customHeight="1">
      <c r="A1514" s="8"/>
      <c r="B1514" s="9"/>
      <c r="C1514" s="9"/>
      <c r="D1514" s="9"/>
      <c r="E1514" s="10"/>
    </row>
    <row r="1515" ht="15.75" hidden="1" customHeight="1">
      <c r="A1515" s="3" t="s">
        <v>3061</v>
      </c>
      <c r="B1515" s="4"/>
      <c r="C1515" s="4"/>
      <c r="D1515" s="4"/>
      <c r="E1515" s="5"/>
    </row>
    <row r="1516" ht="15.75" hidden="1" customHeight="1">
      <c r="A1516" s="8"/>
      <c r="B1516" s="9"/>
      <c r="C1516" s="9"/>
      <c r="D1516" s="9"/>
      <c r="E1516" s="10"/>
    </row>
    <row r="1517" ht="15.75" hidden="1" customHeight="1">
      <c r="A1517" s="11">
        <v>45845.0</v>
      </c>
      <c r="B1517" s="4"/>
      <c r="C1517" s="12" t="s">
        <v>3062</v>
      </c>
      <c r="D1517" s="13">
        <v>45851.0</v>
      </c>
      <c r="E1517" s="5"/>
    </row>
    <row r="1518" ht="15.75" hidden="1" customHeight="1">
      <c r="A1518" s="8"/>
      <c r="B1518" s="9"/>
      <c r="C1518" s="14"/>
      <c r="D1518" s="9"/>
      <c r="E1518" s="10"/>
    </row>
    <row r="1519" ht="15.75" hidden="1" customHeight="1">
      <c r="A1519" s="44" t="s">
        <v>3898</v>
      </c>
      <c r="B1519" s="5"/>
      <c r="C1519" s="14"/>
      <c r="D1519" s="45" t="s">
        <v>3899</v>
      </c>
      <c r="E1519" s="5"/>
    </row>
    <row r="1520" ht="15.75" hidden="1" customHeight="1">
      <c r="A1520" s="8"/>
      <c r="B1520" s="10"/>
      <c r="C1520" s="14"/>
      <c r="D1520" s="9"/>
      <c r="E1520" s="10"/>
    </row>
    <row r="1521" ht="15.75" hidden="1" customHeight="1">
      <c r="A1521" s="17" t="s">
        <v>3063</v>
      </c>
      <c r="B1521" s="4"/>
      <c r="C1521" s="4"/>
      <c r="D1521" s="4"/>
      <c r="E1521" s="5"/>
    </row>
    <row r="1522" ht="15.75" hidden="1" customHeight="1">
      <c r="A1522" s="18" t="s">
        <v>3064</v>
      </c>
      <c r="B1522" s="19" t="s">
        <v>3065</v>
      </c>
      <c r="C1522" s="20" t="s">
        <v>3066</v>
      </c>
      <c r="D1522" s="19" t="s">
        <v>3067</v>
      </c>
      <c r="E1522" s="21" t="s">
        <v>13</v>
      </c>
    </row>
    <row r="1523" ht="15.75" hidden="1" customHeight="1">
      <c r="A1523" s="22" t="s">
        <v>3068</v>
      </c>
      <c r="B1523" s="23">
        <v>3978.0</v>
      </c>
      <c r="C1523" s="24">
        <v>3978.0</v>
      </c>
      <c r="D1523" s="25">
        <v>0.0</v>
      </c>
      <c r="E1523" s="33"/>
    </row>
    <row r="1524" ht="15.75" hidden="1" customHeight="1">
      <c r="A1524" s="22" t="s">
        <v>3069</v>
      </c>
      <c r="B1524" s="23">
        <v>15736.0</v>
      </c>
      <c r="C1524" s="24">
        <v>15736.0</v>
      </c>
      <c r="D1524" s="25">
        <v>0.0</v>
      </c>
      <c r="E1524" s="33"/>
    </row>
    <row r="1525" ht="15.75" hidden="1" customHeight="1">
      <c r="A1525" s="22" t="s">
        <v>3070</v>
      </c>
      <c r="B1525" s="23">
        <v>0.0</v>
      </c>
      <c r="C1525" s="24"/>
      <c r="D1525" s="25">
        <v>0.0</v>
      </c>
      <c r="E1525" s="33"/>
    </row>
    <row r="1526" ht="15.75" hidden="1" customHeight="1">
      <c r="A1526" s="22" t="s">
        <v>3072</v>
      </c>
      <c r="B1526" s="23">
        <v>0.0</v>
      </c>
      <c r="C1526" s="24"/>
      <c r="D1526" s="25">
        <v>0.0</v>
      </c>
      <c r="E1526" s="33"/>
    </row>
    <row r="1527" ht="15.75" hidden="1" customHeight="1">
      <c r="A1527" s="27" t="s">
        <v>3074</v>
      </c>
      <c r="B1527" s="23">
        <v>0.0</v>
      </c>
      <c r="C1527" s="24"/>
      <c r="D1527" s="25">
        <v>0.0</v>
      </c>
      <c r="E1527" s="33"/>
    </row>
    <row r="1528" ht="15.75" hidden="1" customHeight="1">
      <c r="A1528" s="27" t="s">
        <v>3075</v>
      </c>
      <c r="B1528" s="23">
        <v>0.0</v>
      </c>
      <c r="C1528" s="24"/>
      <c r="D1528" s="25">
        <v>0.0</v>
      </c>
      <c r="E1528" s="33"/>
    </row>
    <row r="1529" ht="15.75" hidden="1" customHeight="1">
      <c r="A1529" s="27" t="s">
        <v>3077</v>
      </c>
      <c r="B1529" s="23">
        <v>0.0</v>
      </c>
      <c r="C1529" s="24"/>
      <c r="D1529" s="25">
        <v>0.0</v>
      </c>
      <c r="E1529" s="26"/>
    </row>
    <row r="1530" ht="15.75" hidden="1" customHeight="1">
      <c r="A1530" s="27" t="s">
        <v>3078</v>
      </c>
      <c r="B1530" s="23">
        <v>1840.0</v>
      </c>
      <c r="C1530" s="24">
        <v>1840.0</v>
      </c>
      <c r="D1530" s="25">
        <v>0.0</v>
      </c>
      <c r="E1530" s="26"/>
    </row>
    <row r="1531" ht="15.75" hidden="1" customHeight="1">
      <c r="A1531" s="28" t="s">
        <v>3079</v>
      </c>
      <c r="B1531" s="23">
        <v>75119.0</v>
      </c>
      <c r="C1531" s="23">
        <v>75119.0</v>
      </c>
      <c r="D1531" s="25">
        <v>0.0</v>
      </c>
      <c r="E1531" s="33"/>
    </row>
    <row r="1532" ht="15.75" hidden="1" customHeight="1">
      <c r="A1532" s="28" t="s">
        <v>3080</v>
      </c>
      <c r="B1532" s="23">
        <v>35372.0</v>
      </c>
      <c r="C1532" s="7">
        <v>35043.0</v>
      </c>
      <c r="D1532" s="25">
        <v>-329.0</v>
      </c>
      <c r="E1532" s="33"/>
    </row>
    <row r="1533" ht="15.75" hidden="1" customHeight="1">
      <c r="A1533" s="28" t="s">
        <v>3081</v>
      </c>
      <c r="B1533" s="23">
        <v>28855.0</v>
      </c>
      <c r="C1533" s="7">
        <v>28855.0</v>
      </c>
      <c r="D1533" s="25">
        <v>0.0</v>
      </c>
      <c r="E1533" s="33"/>
    </row>
    <row r="1534" ht="15.75" hidden="1" customHeight="1">
      <c r="A1534" s="28" t="s">
        <v>3082</v>
      </c>
      <c r="B1534" s="23">
        <v>21347.0</v>
      </c>
      <c r="C1534" s="7">
        <v>21347.0</v>
      </c>
      <c r="D1534" s="25">
        <v>0.0</v>
      </c>
      <c r="E1534" s="33"/>
    </row>
    <row r="1535" ht="15.75" hidden="1" customHeight="1">
      <c r="A1535" s="28" t="s">
        <v>3084</v>
      </c>
      <c r="B1535" s="23">
        <v>0.0</v>
      </c>
      <c r="C1535" s="7">
        <v>0.0</v>
      </c>
      <c r="D1535" s="25">
        <v>0.0</v>
      </c>
      <c r="E1535" s="33"/>
    </row>
    <row r="1536" ht="15.75" hidden="1" customHeight="1">
      <c r="A1536" s="28" t="s">
        <v>3085</v>
      </c>
      <c r="B1536" s="23">
        <v>0.0</v>
      </c>
      <c r="C1536" s="7">
        <v>0.0</v>
      </c>
      <c r="D1536" s="25">
        <v>0.0</v>
      </c>
      <c r="E1536" s="33"/>
    </row>
    <row r="1537" ht="15.75" hidden="1" customHeight="1">
      <c r="A1537" s="29" t="s">
        <v>3086</v>
      </c>
      <c r="B1537" s="23">
        <v>182243.0</v>
      </c>
      <c r="C1537" s="7">
        <v>181914.0</v>
      </c>
      <c r="D1537" s="25">
        <v>-329.0</v>
      </c>
      <c r="E1537" s="33"/>
    </row>
    <row r="1538" ht="15.75" hidden="1" customHeight="1">
      <c r="A1538" s="30" t="s">
        <v>3087</v>
      </c>
      <c r="B1538" s="34">
        <v>4.0</v>
      </c>
      <c r="C1538" s="52">
        <v>4.0</v>
      </c>
      <c r="D1538" s="49">
        <v>0.0</v>
      </c>
      <c r="E1538" s="37"/>
    </row>
    <row r="1539" ht="15.75" hidden="1" customHeight="1"/>
    <row r="1540" ht="15.75" hidden="1" customHeight="1"/>
    <row r="1541" ht="15.75" hidden="1" customHeight="1">
      <c r="A1541" s="3" t="s">
        <v>3895</v>
      </c>
      <c r="B1541" s="4"/>
      <c r="C1541" s="4"/>
      <c r="D1541" s="4"/>
      <c r="E1541" s="5"/>
    </row>
    <row r="1542" ht="15.75" hidden="1" customHeight="1">
      <c r="A1542" s="8"/>
      <c r="B1542" s="9"/>
      <c r="C1542" s="9"/>
      <c r="D1542" s="9"/>
      <c r="E1542" s="10"/>
    </row>
    <row r="1543" ht="15.75" hidden="1" customHeight="1">
      <c r="A1543" s="3" t="s">
        <v>3061</v>
      </c>
      <c r="B1543" s="4"/>
      <c r="C1543" s="4"/>
      <c r="D1543" s="4"/>
      <c r="E1543" s="5"/>
    </row>
    <row r="1544" ht="15.75" hidden="1" customHeight="1">
      <c r="A1544" s="8"/>
      <c r="B1544" s="9"/>
      <c r="C1544" s="9"/>
      <c r="D1544" s="9"/>
      <c r="E1544" s="10"/>
    </row>
    <row r="1545" ht="15.75" hidden="1" customHeight="1">
      <c r="A1545" s="11">
        <v>45852.0</v>
      </c>
      <c r="B1545" s="4"/>
      <c r="C1545" s="12" t="s">
        <v>3062</v>
      </c>
      <c r="D1545" s="13">
        <v>45858.0</v>
      </c>
      <c r="E1545" s="5"/>
    </row>
    <row r="1546" ht="15.75" hidden="1" customHeight="1">
      <c r="A1546" s="8"/>
      <c r="B1546" s="9"/>
      <c r="C1546" s="14"/>
      <c r="D1546" s="9"/>
      <c r="E1546" s="10"/>
    </row>
    <row r="1547" ht="15.75" hidden="1" customHeight="1">
      <c r="A1547" s="44" t="s">
        <v>3898</v>
      </c>
      <c r="B1547" s="5"/>
      <c r="C1547" s="14"/>
      <c r="D1547" s="45" t="s">
        <v>3899</v>
      </c>
      <c r="E1547" s="5"/>
    </row>
    <row r="1548" ht="15.75" hidden="1" customHeight="1">
      <c r="A1548" s="8"/>
      <c r="B1548" s="10"/>
      <c r="C1548" s="14"/>
      <c r="D1548" s="9"/>
      <c r="E1548" s="10"/>
    </row>
    <row r="1549" ht="15.75" hidden="1" customHeight="1">
      <c r="A1549" s="17" t="s">
        <v>3063</v>
      </c>
      <c r="B1549" s="4"/>
      <c r="C1549" s="4"/>
      <c r="D1549" s="4"/>
      <c r="E1549" s="5"/>
    </row>
    <row r="1550" ht="15.75" hidden="1" customHeight="1">
      <c r="A1550" s="18" t="s">
        <v>3064</v>
      </c>
      <c r="B1550" s="19" t="s">
        <v>3065</v>
      </c>
      <c r="C1550" s="20" t="s">
        <v>3066</v>
      </c>
      <c r="D1550" s="19" t="s">
        <v>3067</v>
      </c>
      <c r="E1550" s="21" t="s">
        <v>13</v>
      </c>
    </row>
    <row r="1551" ht="15.75" hidden="1" customHeight="1">
      <c r="A1551" s="22" t="s">
        <v>3068</v>
      </c>
      <c r="B1551" s="23">
        <v>8448.0</v>
      </c>
      <c r="C1551" s="24">
        <v>8448.0</v>
      </c>
      <c r="D1551" s="25">
        <v>0.0</v>
      </c>
      <c r="E1551" s="33"/>
    </row>
    <row r="1552" ht="15.75" hidden="1" customHeight="1">
      <c r="A1552" s="22" t="s">
        <v>3069</v>
      </c>
      <c r="B1552" s="23">
        <v>16965.0</v>
      </c>
      <c r="C1552" s="24">
        <v>16965.0</v>
      </c>
      <c r="D1552" s="25">
        <v>0.0</v>
      </c>
      <c r="E1552" s="33"/>
    </row>
    <row r="1553" ht="15.75" hidden="1" customHeight="1">
      <c r="A1553" s="22" t="s">
        <v>3070</v>
      </c>
      <c r="B1553" s="23">
        <v>450.0</v>
      </c>
      <c r="C1553" s="24">
        <v>450.0</v>
      </c>
      <c r="D1553" s="25">
        <v>0.0</v>
      </c>
      <c r="E1553" s="33"/>
    </row>
    <row r="1554" ht="15.75" hidden="1" customHeight="1">
      <c r="A1554" s="22" t="s">
        <v>3072</v>
      </c>
      <c r="B1554" s="23">
        <v>0.0</v>
      </c>
      <c r="C1554" s="24"/>
      <c r="D1554" s="25">
        <v>0.0</v>
      </c>
      <c r="E1554" s="33"/>
    </row>
    <row r="1555" ht="15.75" hidden="1" customHeight="1">
      <c r="A1555" s="27" t="s">
        <v>3074</v>
      </c>
      <c r="B1555" s="23">
        <v>0.0</v>
      </c>
      <c r="C1555" s="24"/>
      <c r="D1555" s="25">
        <v>0.0</v>
      </c>
      <c r="E1555" s="33"/>
    </row>
    <row r="1556" ht="15.75" hidden="1" customHeight="1">
      <c r="A1556" s="27" t="s">
        <v>3075</v>
      </c>
      <c r="B1556" s="23">
        <v>0.0</v>
      </c>
      <c r="C1556" s="24"/>
      <c r="D1556" s="25">
        <v>0.0</v>
      </c>
      <c r="E1556" s="33"/>
    </row>
    <row r="1557" ht="15.75" hidden="1" customHeight="1">
      <c r="A1557" s="27" t="s">
        <v>3077</v>
      </c>
      <c r="B1557" s="23">
        <v>0.0</v>
      </c>
      <c r="C1557" s="24"/>
      <c r="D1557" s="25">
        <v>0.0</v>
      </c>
      <c r="E1557" s="26"/>
    </row>
    <row r="1558" ht="15.75" hidden="1" customHeight="1">
      <c r="A1558" s="27" t="s">
        <v>3078</v>
      </c>
      <c r="B1558" s="23">
        <v>2000.0</v>
      </c>
      <c r="C1558" s="24">
        <v>2040.0</v>
      </c>
      <c r="D1558" s="25">
        <v>40.0</v>
      </c>
      <c r="E1558" s="26"/>
    </row>
    <row r="1559" ht="15.75" hidden="1" customHeight="1">
      <c r="A1559" s="28" t="s">
        <v>3079</v>
      </c>
      <c r="B1559" s="23">
        <v>72458.0</v>
      </c>
      <c r="C1559" s="23">
        <v>75119.0</v>
      </c>
      <c r="D1559" s="25">
        <v>2661.0</v>
      </c>
      <c r="E1559" s="33"/>
    </row>
    <row r="1560" ht="15.75" hidden="1" customHeight="1">
      <c r="A1560" s="28" t="s">
        <v>3080</v>
      </c>
      <c r="B1560" s="23">
        <v>30307.0</v>
      </c>
      <c r="C1560" s="7">
        <v>35043.0</v>
      </c>
      <c r="D1560" s="25">
        <v>4736.0</v>
      </c>
      <c r="E1560" s="33"/>
    </row>
    <row r="1561" ht="15.75" hidden="1" customHeight="1">
      <c r="A1561" s="28" t="s">
        <v>3081</v>
      </c>
      <c r="B1561" s="23">
        <v>32447.0</v>
      </c>
      <c r="C1561" s="7">
        <v>28855.0</v>
      </c>
      <c r="D1561" s="25">
        <v>-3592.0</v>
      </c>
      <c r="E1561" s="33"/>
    </row>
    <row r="1562" ht="15.75" hidden="1" customHeight="1">
      <c r="A1562" s="28" t="s">
        <v>3082</v>
      </c>
      <c r="B1562" s="23">
        <v>23846.0</v>
      </c>
      <c r="C1562" s="7">
        <v>21347.0</v>
      </c>
      <c r="D1562" s="25">
        <v>-2499.0</v>
      </c>
      <c r="E1562" s="33"/>
    </row>
    <row r="1563" ht="15.75" hidden="1" customHeight="1">
      <c r="A1563" s="28" t="s">
        <v>3084</v>
      </c>
      <c r="B1563" s="23">
        <v>0.0</v>
      </c>
      <c r="C1563" s="7">
        <v>0.0</v>
      </c>
      <c r="D1563" s="25">
        <v>0.0</v>
      </c>
      <c r="E1563" s="33"/>
    </row>
    <row r="1564" ht="15.75" hidden="1" customHeight="1">
      <c r="A1564" s="28" t="s">
        <v>3085</v>
      </c>
      <c r="B1564" s="23">
        <v>0.0</v>
      </c>
      <c r="C1564" s="7">
        <v>0.0</v>
      </c>
      <c r="D1564" s="25">
        <v>0.0</v>
      </c>
      <c r="E1564" s="33"/>
    </row>
    <row r="1565" ht="15.75" hidden="1" customHeight="1">
      <c r="A1565" s="29" t="s">
        <v>3086</v>
      </c>
      <c r="B1565" s="23">
        <v>186895.8</v>
      </c>
      <c r="C1565" s="7">
        <v>181914.0</v>
      </c>
      <c r="D1565" s="25">
        <v>-4981.799999999988</v>
      </c>
      <c r="E1565" s="33"/>
    </row>
    <row r="1566" ht="15.75" hidden="1" customHeight="1">
      <c r="A1566" s="30" t="s">
        <v>3087</v>
      </c>
      <c r="B1566" s="34">
        <v>25.200000000000728</v>
      </c>
      <c r="C1566" s="52">
        <v>6353.0</v>
      </c>
      <c r="D1566" s="49">
        <v>6327.799999999999</v>
      </c>
      <c r="E1566" s="37"/>
    </row>
    <row r="1567" ht="15.75" hidden="1" customHeight="1"/>
    <row r="1568" ht="15.75" hidden="1" customHeight="1"/>
    <row r="1569" ht="15.75" hidden="1" customHeight="1">
      <c r="A1569" s="3" t="s">
        <v>3895</v>
      </c>
      <c r="B1569" s="4"/>
      <c r="C1569" s="4"/>
      <c r="D1569" s="4"/>
      <c r="E1569" s="5"/>
    </row>
    <row r="1570" ht="15.75" hidden="1" customHeight="1">
      <c r="A1570" s="8"/>
      <c r="B1570" s="9"/>
      <c r="C1570" s="9"/>
      <c r="D1570" s="9"/>
      <c r="E1570" s="10"/>
    </row>
    <row r="1571" ht="15.75" hidden="1" customHeight="1">
      <c r="A1571" s="3" t="s">
        <v>3061</v>
      </c>
      <c r="B1571" s="4"/>
      <c r="C1571" s="4"/>
      <c r="D1571" s="4"/>
      <c r="E1571" s="5"/>
    </row>
    <row r="1572" ht="15.75" hidden="1" customHeight="1">
      <c r="A1572" s="8"/>
      <c r="B1572" s="9"/>
      <c r="C1572" s="9"/>
      <c r="D1572" s="9"/>
      <c r="E1572" s="10"/>
    </row>
    <row r="1573" ht="15.75" hidden="1" customHeight="1">
      <c r="A1573" s="11">
        <v>45859.0</v>
      </c>
      <c r="B1573" s="4"/>
      <c r="C1573" s="12" t="s">
        <v>3062</v>
      </c>
      <c r="D1573" s="13">
        <v>45865.0</v>
      </c>
      <c r="E1573" s="5"/>
    </row>
    <row r="1574" ht="15.75" hidden="1" customHeight="1">
      <c r="A1574" s="8"/>
      <c r="B1574" s="9"/>
      <c r="C1574" s="14"/>
      <c r="D1574" s="9"/>
      <c r="E1574" s="10"/>
    </row>
    <row r="1575" ht="15.75" hidden="1" customHeight="1">
      <c r="A1575" s="44" t="s">
        <v>3898</v>
      </c>
      <c r="B1575" s="5"/>
      <c r="C1575" s="14"/>
      <c r="D1575" s="45" t="s">
        <v>3899</v>
      </c>
      <c r="E1575" s="5"/>
    </row>
    <row r="1576" ht="15.75" hidden="1" customHeight="1">
      <c r="A1576" s="8"/>
      <c r="B1576" s="10"/>
      <c r="C1576" s="14"/>
      <c r="D1576" s="9"/>
      <c r="E1576" s="10"/>
    </row>
    <row r="1577" ht="15.75" hidden="1" customHeight="1">
      <c r="A1577" s="17" t="s">
        <v>3063</v>
      </c>
      <c r="B1577" s="4"/>
      <c r="C1577" s="4"/>
      <c r="D1577" s="4"/>
      <c r="E1577" s="5"/>
    </row>
    <row r="1578" ht="15.75" hidden="1" customHeight="1">
      <c r="A1578" s="18" t="s">
        <v>3064</v>
      </c>
      <c r="B1578" s="19" t="s">
        <v>3065</v>
      </c>
      <c r="C1578" s="20" t="s">
        <v>3066</v>
      </c>
      <c r="D1578" s="19" t="s">
        <v>3067</v>
      </c>
      <c r="E1578" s="21" t="s">
        <v>13</v>
      </c>
    </row>
    <row r="1579" ht="15.75" hidden="1" customHeight="1">
      <c r="A1579" s="22" t="s">
        <v>3068</v>
      </c>
      <c r="B1579" s="23">
        <v>5872.0</v>
      </c>
      <c r="C1579" s="24">
        <v>5872.0</v>
      </c>
      <c r="D1579" s="25">
        <v>0.0</v>
      </c>
      <c r="E1579" s="33"/>
    </row>
    <row r="1580" ht="15.75" hidden="1" customHeight="1">
      <c r="A1580" s="22" t="s">
        <v>3069</v>
      </c>
      <c r="B1580" s="23">
        <v>15837.0</v>
      </c>
      <c r="C1580" s="24">
        <v>15368.0</v>
      </c>
      <c r="D1580" s="25">
        <v>-469.0</v>
      </c>
      <c r="E1580" s="33"/>
    </row>
    <row r="1581" ht="15.75" hidden="1" customHeight="1">
      <c r="A1581" s="22" t="s">
        <v>3070</v>
      </c>
      <c r="B1581" s="23">
        <v>0.0</v>
      </c>
      <c r="C1581" s="24"/>
      <c r="D1581" s="25">
        <v>0.0</v>
      </c>
      <c r="E1581" s="33"/>
    </row>
    <row r="1582" ht="15.75" hidden="1" customHeight="1">
      <c r="A1582" s="22" t="s">
        <v>3072</v>
      </c>
      <c r="B1582" s="23">
        <v>0.0</v>
      </c>
      <c r="C1582" s="24"/>
      <c r="D1582" s="25">
        <v>0.0</v>
      </c>
      <c r="E1582" s="33"/>
    </row>
    <row r="1583" ht="15.75" hidden="1" customHeight="1">
      <c r="A1583" s="27" t="s">
        <v>3074</v>
      </c>
      <c r="B1583" s="23">
        <v>0.0</v>
      </c>
      <c r="C1583" s="24"/>
      <c r="D1583" s="25">
        <v>0.0</v>
      </c>
      <c r="E1583" s="33"/>
    </row>
    <row r="1584" ht="15.75" hidden="1" customHeight="1">
      <c r="A1584" s="27" t="s">
        <v>3075</v>
      </c>
      <c r="B1584" s="23">
        <v>0.0</v>
      </c>
      <c r="C1584" s="24"/>
      <c r="D1584" s="25">
        <v>0.0</v>
      </c>
      <c r="E1584" s="33"/>
    </row>
    <row r="1585" ht="15.75" hidden="1" customHeight="1">
      <c r="A1585" s="27" t="s">
        <v>3077</v>
      </c>
      <c r="B1585" s="23">
        <v>0.0</v>
      </c>
      <c r="C1585" s="24"/>
      <c r="D1585" s="25">
        <v>0.0</v>
      </c>
      <c r="E1585" s="26"/>
    </row>
    <row r="1586" ht="15.75" hidden="1" customHeight="1">
      <c r="A1586" s="27" t="s">
        <v>3078</v>
      </c>
      <c r="B1586" s="23">
        <v>1880.0</v>
      </c>
      <c r="C1586" s="24">
        <v>1600.0</v>
      </c>
      <c r="D1586" s="25">
        <v>-280.0</v>
      </c>
      <c r="E1586" s="26"/>
    </row>
    <row r="1587" ht="15.75" hidden="1" customHeight="1">
      <c r="A1587" s="28" t="s">
        <v>3079</v>
      </c>
      <c r="B1587" s="23">
        <v>66450.0</v>
      </c>
      <c r="C1587" s="23">
        <v>66450.0</v>
      </c>
      <c r="D1587" s="25">
        <v>0.0</v>
      </c>
      <c r="E1587" s="33"/>
    </row>
    <row r="1588" ht="15.75" hidden="1" customHeight="1">
      <c r="A1588" s="28" t="s">
        <v>3080</v>
      </c>
      <c r="B1588" s="23">
        <v>23341.0</v>
      </c>
      <c r="C1588" s="7">
        <v>23341.0</v>
      </c>
      <c r="D1588" s="25">
        <v>0.0</v>
      </c>
      <c r="E1588" s="33"/>
    </row>
    <row r="1589" ht="15.75" hidden="1" customHeight="1">
      <c r="A1589" s="28" t="s">
        <v>3081</v>
      </c>
      <c r="B1589" s="23">
        <v>36716.0</v>
      </c>
      <c r="C1589" s="7">
        <v>36716.0</v>
      </c>
      <c r="D1589" s="25">
        <v>0.0</v>
      </c>
      <c r="E1589" s="33"/>
    </row>
    <row r="1590" ht="15.75" hidden="1" customHeight="1">
      <c r="A1590" s="28" t="s">
        <v>3082</v>
      </c>
      <c r="B1590" s="23">
        <v>20753.0</v>
      </c>
      <c r="C1590" s="7">
        <v>20753.0</v>
      </c>
      <c r="D1590" s="25">
        <v>0.0</v>
      </c>
      <c r="E1590" s="33"/>
    </row>
    <row r="1591" ht="15.75" hidden="1" customHeight="1">
      <c r="A1591" s="28" t="s">
        <v>3084</v>
      </c>
      <c r="B1591" s="23">
        <v>0.0</v>
      </c>
      <c r="C1591" s="7">
        <v>0.0</v>
      </c>
      <c r="D1591" s="25">
        <v>0.0</v>
      </c>
      <c r="E1591" s="33"/>
    </row>
    <row r="1592" ht="15.75" hidden="1" customHeight="1">
      <c r="A1592" s="28" t="s">
        <v>3085</v>
      </c>
      <c r="B1592" s="23">
        <v>0.0</v>
      </c>
      <c r="C1592" s="7">
        <v>0.0</v>
      </c>
      <c r="D1592" s="25">
        <v>0.0</v>
      </c>
      <c r="E1592" s="33"/>
    </row>
    <row r="1593" ht="15.75" hidden="1" customHeight="1">
      <c r="A1593" s="29" t="s">
        <v>3086</v>
      </c>
      <c r="B1593" s="23">
        <v>170817.5</v>
      </c>
      <c r="C1593" s="7">
        <v>170817.5</v>
      </c>
      <c r="D1593" s="25">
        <v>0.0</v>
      </c>
      <c r="E1593" s="33"/>
    </row>
    <row r="1594" ht="15.75" hidden="1" customHeight="1">
      <c r="A1594" s="30" t="s">
        <v>3087</v>
      </c>
      <c r="B1594" s="34">
        <v>31.5</v>
      </c>
      <c r="C1594" s="52">
        <v>-717.5</v>
      </c>
      <c r="D1594" s="49">
        <v>-749.0</v>
      </c>
      <c r="E1594" s="37"/>
    </row>
    <row r="1595" ht="15.75" hidden="1" customHeight="1"/>
    <row r="1596" ht="15.75" hidden="1" customHeight="1"/>
    <row r="1597" ht="15.75" hidden="1" customHeight="1">
      <c r="A1597" s="3" t="s">
        <v>3895</v>
      </c>
      <c r="B1597" s="4"/>
      <c r="C1597" s="4"/>
      <c r="D1597" s="4"/>
      <c r="E1597" s="5"/>
    </row>
    <row r="1598" ht="15.75" hidden="1" customHeight="1">
      <c r="A1598" s="8"/>
      <c r="B1598" s="9"/>
      <c r="C1598" s="9"/>
      <c r="D1598" s="9"/>
      <c r="E1598" s="10"/>
    </row>
    <row r="1599" ht="15.75" hidden="1" customHeight="1">
      <c r="A1599" s="3" t="s">
        <v>3061</v>
      </c>
      <c r="B1599" s="4"/>
      <c r="C1599" s="4"/>
      <c r="D1599" s="4"/>
      <c r="E1599" s="5"/>
    </row>
    <row r="1600" ht="15.75" hidden="1" customHeight="1">
      <c r="A1600" s="8"/>
      <c r="B1600" s="9"/>
      <c r="C1600" s="9"/>
      <c r="D1600" s="9"/>
      <c r="E1600" s="10"/>
    </row>
    <row r="1601" ht="15.75" hidden="1" customHeight="1">
      <c r="A1601" s="11">
        <v>45866.0</v>
      </c>
      <c r="B1601" s="4"/>
      <c r="C1601" s="12" t="s">
        <v>3062</v>
      </c>
      <c r="D1601" s="13">
        <v>45869.0</v>
      </c>
      <c r="E1601" s="5"/>
    </row>
    <row r="1602" ht="15.75" hidden="1" customHeight="1">
      <c r="A1602" s="8"/>
      <c r="B1602" s="9"/>
      <c r="C1602" s="14"/>
      <c r="D1602" s="9"/>
      <c r="E1602" s="10"/>
    </row>
    <row r="1603" ht="15.75" hidden="1" customHeight="1">
      <c r="A1603" s="44" t="s">
        <v>3898</v>
      </c>
      <c r="B1603" s="5"/>
      <c r="C1603" s="14"/>
      <c r="D1603" s="45" t="s">
        <v>3913</v>
      </c>
      <c r="E1603" s="5"/>
    </row>
    <row r="1604" ht="15.75" hidden="1" customHeight="1">
      <c r="A1604" s="8"/>
      <c r="B1604" s="10"/>
      <c r="C1604" s="14"/>
      <c r="D1604" s="9"/>
      <c r="E1604" s="10"/>
    </row>
    <row r="1605" ht="15.75" hidden="1" customHeight="1">
      <c r="A1605" s="17" t="s">
        <v>3063</v>
      </c>
      <c r="B1605" s="4"/>
      <c r="C1605" s="4"/>
      <c r="D1605" s="4"/>
      <c r="E1605" s="5"/>
    </row>
    <row r="1606" ht="15.75" hidden="1" customHeight="1">
      <c r="A1606" s="18" t="s">
        <v>3064</v>
      </c>
      <c r="B1606" s="19" t="s">
        <v>3065</v>
      </c>
      <c r="C1606" s="20" t="s">
        <v>3066</v>
      </c>
      <c r="D1606" s="19" t="s">
        <v>3067</v>
      </c>
      <c r="E1606" s="21" t="s">
        <v>13</v>
      </c>
    </row>
    <row r="1607" ht="15.75" hidden="1" customHeight="1">
      <c r="A1607" s="22" t="s">
        <v>3068</v>
      </c>
      <c r="B1607" s="23">
        <v>1113.0</v>
      </c>
      <c r="C1607" s="24">
        <v>1113.0</v>
      </c>
      <c r="D1607" s="25">
        <v>0.0</v>
      </c>
      <c r="E1607" s="33"/>
    </row>
    <row r="1608" ht="15.75" hidden="1" customHeight="1">
      <c r="A1608" s="22" t="s">
        <v>3069</v>
      </c>
      <c r="B1608" s="23">
        <v>5999.0</v>
      </c>
      <c r="C1608" s="24">
        <v>5999.0</v>
      </c>
      <c r="D1608" s="25">
        <v>0.0</v>
      </c>
      <c r="E1608" s="33"/>
    </row>
    <row r="1609" ht="15.75" hidden="1" customHeight="1">
      <c r="A1609" s="22" t="s">
        <v>3070</v>
      </c>
      <c r="B1609" s="23">
        <v>0.0</v>
      </c>
      <c r="C1609" s="24"/>
      <c r="D1609" s="25">
        <v>0.0</v>
      </c>
      <c r="E1609" s="33"/>
    </row>
    <row r="1610" ht="15.75" hidden="1" customHeight="1">
      <c r="A1610" s="22" t="s">
        <v>3072</v>
      </c>
      <c r="B1610" s="23">
        <v>0.0</v>
      </c>
      <c r="C1610" s="24"/>
      <c r="D1610" s="25">
        <v>0.0</v>
      </c>
      <c r="E1610" s="33"/>
    </row>
    <row r="1611" ht="15.75" hidden="1" customHeight="1">
      <c r="A1611" s="27" t="s">
        <v>3074</v>
      </c>
      <c r="B1611" s="23">
        <v>0.0</v>
      </c>
      <c r="C1611" s="24"/>
      <c r="D1611" s="25">
        <v>0.0</v>
      </c>
      <c r="E1611" s="33"/>
    </row>
    <row r="1612" ht="15.75" hidden="1" customHeight="1">
      <c r="A1612" s="27" t="s">
        <v>3075</v>
      </c>
      <c r="B1612" s="23">
        <v>0.0</v>
      </c>
      <c r="C1612" s="24"/>
      <c r="D1612" s="25">
        <v>0.0</v>
      </c>
      <c r="E1612" s="33"/>
    </row>
    <row r="1613" ht="15.75" hidden="1" customHeight="1">
      <c r="A1613" s="27" t="s">
        <v>3077</v>
      </c>
      <c r="B1613" s="23">
        <v>0.0</v>
      </c>
      <c r="C1613" s="24"/>
      <c r="D1613" s="25">
        <v>0.0</v>
      </c>
      <c r="E1613" s="26"/>
    </row>
    <row r="1614" ht="15.75" hidden="1" customHeight="1">
      <c r="A1614" s="27" t="s">
        <v>3078</v>
      </c>
      <c r="B1614" s="23">
        <v>960.0</v>
      </c>
      <c r="C1614" s="24">
        <v>960.0</v>
      </c>
      <c r="D1614" s="25">
        <v>0.0</v>
      </c>
      <c r="E1614" s="26"/>
    </row>
    <row r="1615" ht="15.75" hidden="1" customHeight="1">
      <c r="A1615" s="28" t="s">
        <v>3079</v>
      </c>
      <c r="B1615" s="23">
        <v>26691.0</v>
      </c>
      <c r="C1615" s="23">
        <v>27055.0</v>
      </c>
      <c r="D1615" s="25">
        <v>364.0</v>
      </c>
      <c r="E1615" s="33"/>
    </row>
    <row r="1616" ht="15.75" hidden="1" customHeight="1">
      <c r="A1616" s="28" t="s">
        <v>3080</v>
      </c>
      <c r="B1616" s="23">
        <v>10784.0</v>
      </c>
      <c r="C1616" s="7">
        <v>10784.0</v>
      </c>
      <c r="D1616" s="25">
        <v>0.0</v>
      </c>
      <c r="E1616" s="33"/>
    </row>
    <row r="1617" ht="15.75" hidden="1" customHeight="1">
      <c r="A1617" s="28" t="s">
        <v>3081</v>
      </c>
      <c r="B1617" s="23">
        <v>22435.0</v>
      </c>
      <c r="C1617" s="7">
        <v>22435.0</v>
      </c>
      <c r="D1617" s="25">
        <v>0.0</v>
      </c>
      <c r="E1617" s="33"/>
    </row>
    <row r="1618" ht="15.75" hidden="1" customHeight="1">
      <c r="A1618" s="28" t="s">
        <v>3082</v>
      </c>
      <c r="B1618" s="23">
        <v>14651.0</v>
      </c>
      <c r="C1618" s="7">
        <v>14651.0</v>
      </c>
      <c r="D1618" s="25">
        <v>0.0</v>
      </c>
      <c r="E1618" s="33"/>
    </row>
    <row r="1619" ht="15.75" hidden="1" customHeight="1">
      <c r="A1619" s="28" t="s">
        <v>3084</v>
      </c>
      <c r="B1619" s="23">
        <v>0.0</v>
      </c>
      <c r="C1619" s="7">
        <v>0.0</v>
      </c>
      <c r="D1619" s="25">
        <v>0.0</v>
      </c>
      <c r="E1619" s="33"/>
    </row>
    <row r="1620" ht="15.75" hidden="1" customHeight="1">
      <c r="A1620" s="28" t="s">
        <v>3085</v>
      </c>
      <c r="B1620" s="23">
        <v>0.0</v>
      </c>
      <c r="C1620" s="7">
        <v>0.0</v>
      </c>
      <c r="D1620" s="25">
        <v>0.0</v>
      </c>
      <c r="E1620" s="33"/>
    </row>
    <row r="1621" ht="15.75" hidden="1" customHeight="1">
      <c r="A1621" s="29" t="s">
        <v>3086</v>
      </c>
      <c r="B1621" s="23">
        <v>82632.5</v>
      </c>
      <c r="C1621" s="7">
        <v>82996.5</v>
      </c>
      <c r="D1621" s="25">
        <v>364.0</v>
      </c>
      <c r="E1621" s="33"/>
    </row>
    <row r="1622" ht="15.75" hidden="1" customHeight="1">
      <c r="A1622" s="30" t="s">
        <v>3087</v>
      </c>
      <c r="B1622" s="34">
        <v>0.5</v>
      </c>
      <c r="C1622" s="52">
        <v>0.5</v>
      </c>
      <c r="D1622" s="49">
        <v>0.0</v>
      </c>
      <c r="E1622" s="37"/>
    </row>
    <row r="1623" ht="15.75" hidden="1" customHeight="1"/>
    <row r="1624" ht="15.75" hidden="1" customHeight="1"/>
    <row r="1625" ht="15.75" hidden="1" customHeight="1">
      <c r="A1625" s="3" t="s">
        <v>3895</v>
      </c>
      <c r="B1625" s="4"/>
      <c r="C1625" s="4"/>
      <c r="D1625" s="4"/>
      <c r="E1625" s="5"/>
    </row>
    <row r="1626" ht="15.75" hidden="1" customHeight="1">
      <c r="A1626" s="8"/>
      <c r="B1626" s="9"/>
      <c r="C1626" s="9"/>
      <c r="D1626" s="9"/>
      <c r="E1626" s="10"/>
    </row>
    <row r="1627" ht="15.75" hidden="1" customHeight="1">
      <c r="A1627" s="3" t="s">
        <v>3061</v>
      </c>
      <c r="B1627" s="4"/>
      <c r="C1627" s="4"/>
      <c r="D1627" s="4"/>
      <c r="E1627" s="5"/>
    </row>
    <row r="1628" ht="15.75" hidden="1" customHeight="1">
      <c r="A1628" s="8"/>
      <c r="B1628" s="9"/>
      <c r="C1628" s="9"/>
      <c r="D1628" s="9"/>
      <c r="E1628" s="10"/>
    </row>
    <row r="1629" ht="15.75" hidden="1" customHeight="1">
      <c r="A1629" s="11">
        <v>45870.0</v>
      </c>
      <c r="B1629" s="4"/>
      <c r="C1629" s="12" t="s">
        <v>3062</v>
      </c>
      <c r="D1629" s="13">
        <v>45872.0</v>
      </c>
      <c r="E1629" s="5"/>
    </row>
    <row r="1630" ht="15.75" hidden="1" customHeight="1">
      <c r="A1630" s="8"/>
      <c r="B1630" s="9"/>
      <c r="C1630" s="14"/>
      <c r="D1630" s="9"/>
      <c r="E1630" s="10"/>
    </row>
    <row r="1631" ht="15.75" hidden="1" customHeight="1">
      <c r="A1631" s="44" t="s">
        <v>3905</v>
      </c>
      <c r="B1631" s="5"/>
      <c r="C1631" s="14"/>
      <c r="D1631" s="45" t="s">
        <v>3899</v>
      </c>
      <c r="E1631" s="5"/>
    </row>
    <row r="1632" ht="15.75" hidden="1" customHeight="1">
      <c r="A1632" s="8"/>
      <c r="B1632" s="10"/>
      <c r="C1632" s="14"/>
      <c r="D1632" s="9"/>
      <c r="E1632" s="10"/>
    </row>
    <row r="1633" ht="15.75" hidden="1" customHeight="1">
      <c r="A1633" s="17" t="s">
        <v>3063</v>
      </c>
      <c r="B1633" s="4"/>
      <c r="C1633" s="4"/>
      <c r="D1633" s="4"/>
      <c r="E1633" s="5"/>
    </row>
    <row r="1634" ht="15.75" hidden="1" customHeight="1">
      <c r="A1634" s="18" t="s">
        <v>3064</v>
      </c>
      <c r="B1634" s="19" t="s">
        <v>3065</v>
      </c>
      <c r="C1634" s="20" t="s">
        <v>3066</v>
      </c>
      <c r="D1634" s="19" t="s">
        <v>3067</v>
      </c>
      <c r="E1634" s="21" t="s">
        <v>13</v>
      </c>
    </row>
    <row r="1635" ht="15.75" hidden="1" customHeight="1">
      <c r="A1635" s="22" t="s">
        <v>3068</v>
      </c>
      <c r="B1635" s="23">
        <v>3376.0</v>
      </c>
      <c r="C1635" s="24">
        <v>3376.0</v>
      </c>
      <c r="D1635" s="25">
        <v>0.0</v>
      </c>
      <c r="E1635" s="33"/>
    </row>
    <row r="1636" ht="15.75" hidden="1" customHeight="1">
      <c r="A1636" s="22" t="s">
        <v>3069</v>
      </c>
      <c r="B1636" s="23">
        <v>7720.0</v>
      </c>
      <c r="C1636" s="24">
        <v>7720.0</v>
      </c>
      <c r="D1636" s="25">
        <v>0.0</v>
      </c>
      <c r="E1636" s="33"/>
    </row>
    <row r="1637" ht="15.75" hidden="1" customHeight="1">
      <c r="A1637" s="22" t="s">
        <v>3070</v>
      </c>
      <c r="B1637" s="23">
        <v>420.0</v>
      </c>
      <c r="C1637" s="24">
        <v>420.0</v>
      </c>
      <c r="D1637" s="25">
        <v>0.0</v>
      </c>
      <c r="E1637" s="33"/>
    </row>
    <row r="1638" ht="15.75" hidden="1" customHeight="1">
      <c r="A1638" s="22" t="s">
        <v>3072</v>
      </c>
      <c r="B1638" s="23">
        <v>0.0</v>
      </c>
      <c r="C1638" s="24"/>
      <c r="D1638" s="25">
        <v>0.0</v>
      </c>
      <c r="E1638" s="33"/>
    </row>
    <row r="1639" ht="15.75" hidden="1" customHeight="1">
      <c r="A1639" s="27" t="s">
        <v>3074</v>
      </c>
      <c r="B1639" s="23">
        <v>0.0</v>
      </c>
      <c r="C1639" s="24"/>
      <c r="D1639" s="25">
        <v>0.0</v>
      </c>
      <c r="E1639" s="33"/>
    </row>
    <row r="1640" ht="15.75" hidden="1" customHeight="1">
      <c r="A1640" s="27" t="s">
        <v>3075</v>
      </c>
      <c r="B1640" s="23">
        <v>0.0</v>
      </c>
      <c r="C1640" s="24"/>
      <c r="D1640" s="25">
        <v>0.0</v>
      </c>
      <c r="E1640" s="33"/>
    </row>
    <row r="1641" ht="15.75" hidden="1" customHeight="1">
      <c r="A1641" s="27" t="s">
        <v>3077</v>
      </c>
      <c r="B1641" s="23">
        <v>0.0</v>
      </c>
      <c r="C1641" s="24"/>
      <c r="D1641" s="25">
        <v>0.0</v>
      </c>
      <c r="E1641" s="26"/>
    </row>
    <row r="1642" ht="15.75" hidden="1" customHeight="1">
      <c r="A1642" s="27" t="s">
        <v>3078</v>
      </c>
      <c r="B1642" s="23">
        <v>1000.0</v>
      </c>
      <c r="C1642" s="24">
        <v>1000.0</v>
      </c>
      <c r="D1642" s="25">
        <v>0.0</v>
      </c>
      <c r="E1642" s="26"/>
    </row>
    <row r="1643" ht="15.75" hidden="1" customHeight="1">
      <c r="A1643" s="28" t="s">
        <v>3079</v>
      </c>
      <c r="B1643" s="23">
        <v>34828.0</v>
      </c>
      <c r="C1643" s="23">
        <v>34828.0</v>
      </c>
      <c r="D1643" s="25">
        <v>0.0</v>
      </c>
      <c r="E1643" s="33"/>
    </row>
    <row r="1644" ht="15.75" hidden="1" customHeight="1">
      <c r="A1644" s="28" t="s">
        <v>3080</v>
      </c>
      <c r="B1644" s="23">
        <v>12257.0</v>
      </c>
      <c r="C1644" s="7">
        <v>12257.0</v>
      </c>
      <c r="D1644" s="25">
        <v>0.0</v>
      </c>
      <c r="E1644" s="33"/>
    </row>
    <row r="1645" ht="15.75" hidden="1" customHeight="1">
      <c r="A1645" s="28" t="s">
        <v>3081</v>
      </c>
      <c r="B1645" s="23">
        <v>14983.0</v>
      </c>
      <c r="C1645" s="7">
        <v>14983.0</v>
      </c>
      <c r="D1645" s="25">
        <v>0.0</v>
      </c>
      <c r="E1645" s="33"/>
    </row>
    <row r="1646" ht="15.75" hidden="1" customHeight="1">
      <c r="A1646" s="28" t="s">
        <v>3082</v>
      </c>
      <c r="B1646" s="23">
        <v>13407.0</v>
      </c>
      <c r="C1646" s="7">
        <v>13407.0</v>
      </c>
      <c r="D1646" s="25">
        <v>0.0</v>
      </c>
      <c r="E1646" s="33"/>
    </row>
    <row r="1647" ht="15.75" hidden="1" customHeight="1">
      <c r="A1647" s="28" t="s">
        <v>3084</v>
      </c>
      <c r="B1647" s="23">
        <v>1313.0</v>
      </c>
      <c r="C1647" s="7">
        <v>1313.0</v>
      </c>
      <c r="D1647" s="25">
        <v>0.0</v>
      </c>
      <c r="E1647" s="33"/>
    </row>
    <row r="1648" ht="15.75" hidden="1" customHeight="1">
      <c r="A1648" s="28" t="s">
        <v>3085</v>
      </c>
      <c r="B1648" s="23">
        <v>0.0</v>
      </c>
      <c r="C1648" s="7">
        <v>0.0</v>
      </c>
      <c r="D1648" s="25">
        <v>0.0</v>
      </c>
      <c r="E1648" s="33"/>
    </row>
    <row r="1649" ht="15.75" hidden="1" customHeight="1">
      <c r="A1649" s="29" t="s">
        <v>3086</v>
      </c>
      <c r="B1649" s="23">
        <v>89304.0</v>
      </c>
      <c r="C1649" s="7">
        <v>89304.0</v>
      </c>
      <c r="D1649" s="25">
        <v>0.0</v>
      </c>
      <c r="E1649" s="33"/>
    </row>
    <row r="1650" ht="15.75" hidden="1" customHeight="1">
      <c r="A1650" s="30" t="s">
        <v>3087</v>
      </c>
      <c r="B1650" s="34">
        <v>0.0</v>
      </c>
      <c r="C1650" s="52">
        <v>0.0</v>
      </c>
      <c r="D1650" s="49">
        <v>0.0</v>
      </c>
      <c r="E1650" s="37"/>
    </row>
    <row r="1651" ht="15.75" hidden="1" customHeight="1"/>
    <row r="1652" ht="15.75" hidden="1" customHeight="1"/>
    <row r="1653" ht="15.75" hidden="1" customHeight="1">
      <c r="A1653" s="3" t="s">
        <v>3895</v>
      </c>
      <c r="B1653" s="4"/>
      <c r="C1653" s="4"/>
      <c r="D1653" s="4"/>
      <c r="E1653" s="5"/>
    </row>
    <row r="1654" ht="15.75" hidden="1" customHeight="1">
      <c r="A1654" s="8"/>
      <c r="B1654" s="9"/>
      <c r="C1654" s="9"/>
      <c r="D1654" s="9"/>
      <c r="E1654" s="10"/>
    </row>
    <row r="1655" ht="15.75" hidden="1" customHeight="1">
      <c r="A1655" s="3" t="s">
        <v>3061</v>
      </c>
      <c r="B1655" s="4"/>
      <c r="C1655" s="4"/>
      <c r="D1655" s="4"/>
      <c r="E1655" s="5"/>
    </row>
    <row r="1656" ht="15.75" hidden="1" customHeight="1">
      <c r="A1656" s="8"/>
      <c r="B1656" s="9"/>
      <c r="C1656" s="9"/>
      <c r="D1656" s="9"/>
      <c r="E1656" s="10"/>
    </row>
    <row r="1657" ht="15.75" hidden="1" customHeight="1">
      <c r="A1657" s="11">
        <v>45873.0</v>
      </c>
      <c r="B1657" s="4"/>
      <c r="C1657" s="12" t="s">
        <v>3062</v>
      </c>
      <c r="D1657" s="13">
        <v>45879.0</v>
      </c>
      <c r="E1657" s="5"/>
    </row>
    <row r="1658" ht="15.75" hidden="1" customHeight="1">
      <c r="A1658" s="8"/>
      <c r="B1658" s="9"/>
      <c r="C1658" s="14"/>
      <c r="D1658" s="9"/>
      <c r="E1658" s="10"/>
    </row>
    <row r="1659" ht="15.75" hidden="1" customHeight="1">
      <c r="A1659" s="44" t="s">
        <v>3898</v>
      </c>
      <c r="B1659" s="5"/>
      <c r="C1659" s="14"/>
      <c r="D1659" s="45" t="s">
        <v>3899</v>
      </c>
      <c r="E1659" s="5"/>
    </row>
    <row r="1660" ht="15.75" hidden="1" customHeight="1">
      <c r="A1660" s="8"/>
      <c r="B1660" s="10"/>
      <c r="C1660" s="14"/>
      <c r="D1660" s="9"/>
      <c r="E1660" s="10"/>
    </row>
    <row r="1661" ht="15.75" hidden="1" customHeight="1">
      <c r="A1661" s="17" t="s">
        <v>3063</v>
      </c>
      <c r="B1661" s="4"/>
      <c r="C1661" s="4"/>
      <c r="D1661" s="4"/>
      <c r="E1661" s="5"/>
    </row>
    <row r="1662" ht="15.75" hidden="1" customHeight="1">
      <c r="A1662" s="18" t="s">
        <v>3064</v>
      </c>
      <c r="B1662" s="19" t="s">
        <v>3065</v>
      </c>
      <c r="C1662" s="20" t="s">
        <v>3066</v>
      </c>
      <c r="D1662" s="19" t="s">
        <v>3067</v>
      </c>
      <c r="E1662" s="21" t="s">
        <v>13</v>
      </c>
    </row>
    <row r="1663" ht="15.75" hidden="1" customHeight="1">
      <c r="A1663" s="22" t="s">
        <v>3068</v>
      </c>
      <c r="B1663" s="23">
        <v>9185.0</v>
      </c>
      <c r="C1663" s="24">
        <v>7276.0</v>
      </c>
      <c r="D1663" s="25">
        <v>-1909.0</v>
      </c>
      <c r="E1663" s="33"/>
    </row>
    <row r="1664" ht="15.75" hidden="1" customHeight="1">
      <c r="A1664" s="22" t="s">
        <v>3069</v>
      </c>
      <c r="B1664" s="23">
        <v>15635.0</v>
      </c>
      <c r="C1664" s="24">
        <v>15635.0</v>
      </c>
      <c r="D1664" s="25">
        <v>0.0</v>
      </c>
      <c r="E1664" s="33"/>
    </row>
    <row r="1665" ht="15.75" hidden="1" customHeight="1">
      <c r="A1665" s="22" t="s">
        <v>3070</v>
      </c>
      <c r="B1665" s="23">
        <v>0.0</v>
      </c>
      <c r="C1665" s="24"/>
      <c r="D1665" s="25">
        <v>0.0</v>
      </c>
      <c r="E1665" s="33"/>
    </row>
    <row r="1666" ht="15.75" hidden="1" customHeight="1">
      <c r="A1666" s="22" t="s">
        <v>3072</v>
      </c>
      <c r="B1666" s="23">
        <v>0.0</v>
      </c>
      <c r="C1666" s="24"/>
      <c r="D1666" s="25">
        <v>0.0</v>
      </c>
      <c r="E1666" s="33"/>
    </row>
    <row r="1667" ht="15.75" hidden="1" customHeight="1">
      <c r="A1667" s="27" t="s">
        <v>3074</v>
      </c>
      <c r="B1667" s="23">
        <v>0.0</v>
      </c>
      <c r="C1667" s="24"/>
      <c r="D1667" s="25">
        <v>0.0</v>
      </c>
      <c r="E1667" s="33"/>
    </row>
    <row r="1668" ht="15.75" hidden="1" customHeight="1">
      <c r="A1668" s="27" t="s">
        <v>3075</v>
      </c>
      <c r="B1668" s="23">
        <v>0.0</v>
      </c>
      <c r="C1668" s="24"/>
      <c r="D1668" s="25">
        <v>0.0</v>
      </c>
      <c r="E1668" s="33"/>
    </row>
    <row r="1669" ht="15.75" hidden="1" customHeight="1">
      <c r="A1669" s="27" t="s">
        <v>3077</v>
      </c>
      <c r="B1669" s="23">
        <v>0.0</v>
      </c>
      <c r="C1669" s="24"/>
      <c r="D1669" s="25">
        <v>0.0</v>
      </c>
      <c r="E1669" s="26"/>
    </row>
    <row r="1670" ht="15.75" hidden="1" customHeight="1">
      <c r="A1670" s="27" t="s">
        <v>3078</v>
      </c>
      <c r="B1670" s="23">
        <v>1760.0</v>
      </c>
      <c r="C1670" s="24">
        <v>1760.0</v>
      </c>
      <c r="D1670" s="25">
        <v>0.0</v>
      </c>
      <c r="E1670" s="26"/>
    </row>
    <row r="1671" ht="15.75" hidden="1" customHeight="1">
      <c r="A1671" s="28" t="s">
        <v>3079</v>
      </c>
      <c r="B1671" s="23">
        <v>61183.0</v>
      </c>
      <c r="C1671" s="23">
        <v>61183.0</v>
      </c>
      <c r="D1671" s="25">
        <v>0.0</v>
      </c>
      <c r="E1671" s="33"/>
    </row>
    <row r="1672" ht="15.75" hidden="1" customHeight="1">
      <c r="A1672" s="28" t="s">
        <v>3080</v>
      </c>
      <c r="B1672" s="23">
        <v>23484.0</v>
      </c>
      <c r="C1672" s="7">
        <v>23195.0</v>
      </c>
      <c r="D1672" s="25">
        <v>-289.0</v>
      </c>
      <c r="E1672" s="33"/>
    </row>
    <row r="1673" ht="15.75" hidden="1" customHeight="1">
      <c r="A1673" s="28" t="s">
        <v>3081</v>
      </c>
      <c r="B1673" s="23">
        <v>29990.0</v>
      </c>
      <c r="C1673" s="7">
        <v>29990.0</v>
      </c>
      <c r="D1673" s="25">
        <v>0.0</v>
      </c>
      <c r="E1673" s="33"/>
    </row>
    <row r="1674" ht="15.75" hidden="1" customHeight="1">
      <c r="A1674" s="28" t="s">
        <v>3082</v>
      </c>
      <c r="B1674" s="23">
        <v>23194.0</v>
      </c>
      <c r="C1674" s="7">
        <v>23194.0</v>
      </c>
      <c r="D1674" s="25">
        <v>0.0</v>
      </c>
      <c r="E1674" s="33"/>
    </row>
    <row r="1675" ht="15.75" hidden="1" customHeight="1">
      <c r="A1675" s="28" t="s">
        <v>3084</v>
      </c>
      <c r="B1675" s="23">
        <v>403.0</v>
      </c>
      <c r="C1675" s="7">
        <v>403.0</v>
      </c>
      <c r="D1675" s="25">
        <v>0.0</v>
      </c>
      <c r="E1675" s="33"/>
    </row>
    <row r="1676" ht="15.75" hidden="1" customHeight="1">
      <c r="A1676" s="28" t="s">
        <v>3085</v>
      </c>
      <c r="B1676" s="23">
        <v>0.0</v>
      </c>
      <c r="C1676" s="7">
        <v>0.0</v>
      </c>
      <c r="D1676" s="25">
        <v>0.0</v>
      </c>
      <c r="E1676" s="33"/>
    </row>
    <row r="1677" ht="15.75" hidden="1" customHeight="1">
      <c r="A1677" s="29" t="s">
        <v>3086</v>
      </c>
      <c r="B1677" s="23">
        <v>162924.80000000002</v>
      </c>
      <c r="C1677" s="7">
        <v>162635.8</v>
      </c>
      <c r="D1677" s="25">
        <v>-289.0000000000291</v>
      </c>
      <c r="E1677" s="33"/>
    </row>
    <row r="1678" ht="15.75" hidden="1" customHeight="1">
      <c r="A1678" s="30" t="s">
        <v>3087</v>
      </c>
      <c r="B1678" s="34">
        <v>1909.199999999997</v>
      </c>
      <c r="C1678" s="52">
        <v>0.20000000001164153</v>
      </c>
      <c r="D1678" s="49">
        <v>-1908.9999999999854</v>
      </c>
      <c r="E1678" s="37"/>
    </row>
    <row r="1679" ht="15.75" hidden="1" customHeight="1"/>
    <row r="1680" ht="15.75" hidden="1" customHeight="1"/>
    <row r="1681" ht="15.75" hidden="1" customHeight="1">
      <c r="A1681" s="3" t="s">
        <v>3895</v>
      </c>
      <c r="B1681" s="4"/>
      <c r="C1681" s="4"/>
      <c r="D1681" s="4"/>
      <c r="E1681" s="5"/>
    </row>
    <row r="1682" ht="15.75" hidden="1" customHeight="1">
      <c r="A1682" s="8"/>
      <c r="B1682" s="9"/>
      <c r="C1682" s="9"/>
      <c r="D1682" s="9"/>
      <c r="E1682" s="10"/>
    </row>
    <row r="1683" ht="15.75" hidden="1" customHeight="1">
      <c r="A1683" s="3" t="s">
        <v>3061</v>
      </c>
      <c r="B1683" s="4"/>
      <c r="C1683" s="4"/>
      <c r="D1683" s="4"/>
      <c r="E1683" s="5"/>
    </row>
    <row r="1684" ht="15.75" hidden="1" customHeight="1">
      <c r="A1684" s="8"/>
      <c r="B1684" s="9"/>
      <c r="C1684" s="9"/>
      <c r="D1684" s="9"/>
      <c r="E1684" s="10"/>
    </row>
    <row r="1685" ht="15.75" hidden="1" customHeight="1">
      <c r="A1685" s="11">
        <v>45880.0</v>
      </c>
      <c r="B1685" s="4"/>
      <c r="C1685" s="12" t="s">
        <v>3062</v>
      </c>
      <c r="D1685" s="13">
        <v>45886.0</v>
      </c>
      <c r="E1685" s="5"/>
    </row>
    <row r="1686" ht="15.75" hidden="1" customHeight="1">
      <c r="A1686" s="8"/>
      <c r="B1686" s="9"/>
      <c r="C1686" s="14"/>
      <c r="D1686" s="9"/>
      <c r="E1686" s="10"/>
    </row>
    <row r="1687" ht="15.75" hidden="1" customHeight="1">
      <c r="A1687" s="44" t="s">
        <v>3898</v>
      </c>
      <c r="B1687" s="5"/>
      <c r="C1687" s="14"/>
      <c r="D1687" s="45" t="s">
        <v>3899</v>
      </c>
      <c r="E1687" s="5"/>
    </row>
    <row r="1688" ht="15.75" hidden="1" customHeight="1">
      <c r="A1688" s="8"/>
      <c r="B1688" s="10"/>
      <c r="C1688" s="14"/>
      <c r="D1688" s="9"/>
      <c r="E1688" s="10"/>
    </row>
    <row r="1689" ht="15.75" hidden="1" customHeight="1">
      <c r="A1689" s="17" t="s">
        <v>3063</v>
      </c>
      <c r="B1689" s="4"/>
      <c r="C1689" s="4"/>
      <c r="D1689" s="4"/>
      <c r="E1689" s="5"/>
    </row>
    <row r="1690" ht="15.75" hidden="1" customHeight="1">
      <c r="A1690" s="18" t="s">
        <v>3064</v>
      </c>
      <c r="B1690" s="19" t="s">
        <v>3065</v>
      </c>
      <c r="C1690" s="20" t="s">
        <v>3066</v>
      </c>
      <c r="D1690" s="19" t="s">
        <v>3067</v>
      </c>
      <c r="E1690" s="21" t="s">
        <v>13</v>
      </c>
    </row>
    <row r="1691" ht="15.75" hidden="1" customHeight="1">
      <c r="A1691" s="22" t="s">
        <v>3068</v>
      </c>
      <c r="B1691" s="23">
        <v>10046.0</v>
      </c>
      <c r="C1691" s="24">
        <v>10046.0</v>
      </c>
      <c r="D1691" s="25">
        <v>0.0</v>
      </c>
      <c r="E1691" s="33"/>
    </row>
    <row r="1692" ht="15.75" hidden="1" customHeight="1">
      <c r="A1692" s="22" t="s">
        <v>3069</v>
      </c>
      <c r="B1692" s="23">
        <v>11989.0</v>
      </c>
      <c r="C1692" s="24">
        <v>11989.0</v>
      </c>
      <c r="D1692" s="25">
        <v>0.0</v>
      </c>
      <c r="E1692" s="33"/>
    </row>
    <row r="1693" ht="15.75" hidden="1" customHeight="1">
      <c r="A1693" s="22" t="s">
        <v>3070</v>
      </c>
      <c r="B1693" s="23">
        <v>0.0</v>
      </c>
      <c r="C1693" s="24"/>
      <c r="D1693" s="25">
        <v>0.0</v>
      </c>
      <c r="E1693" s="33"/>
    </row>
    <row r="1694" ht="15.75" hidden="1" customHeight="1">
      <c r="A1694" s="22" t="s">
        <v>3072</v>
      </c>
      <c r="B1694" s="23">
        <v>0.0</v>
      </c>
      <c r="C1694" s="24"/>
      <c r="D1694" s="25">
        <v>0.0</v>
      </c>
      <c r="E1694" s="33"/>
    </row>
    <row r="1695" ht="15.75" hidden="1" customHeight="1">
      <c r="A1695" s="27" t="s">
        <v>3074</v>
      </c>
      <c r="B1695" s="23">
        <v>0.0</v>
      </c>
      <c r="C1695" s="24"/>
      <c r="D1695" s="25">
        <v>0.0</v>
      </c>
      <c r="E1695" s="33"/>
    </row>
    <row r="1696" ht="15.75" hidden="1" customHeight="1">
      <c r="A1696" s="27" t="s">
        <v>3075</v>
      </c>
      <c r="B1696" s="23">
        <v>0.0</v>
      </c>
      <c r="C1696" s="24"/>
      <c r="D1696" s="25">
        <v>0.0</v>
      </c>
      <c r="E1696" s="33"/>
    </row>
    <row r="1697" ht="15.75" hidden="1" customHeight="1">
      <c r="A1697" s="27" t="s">
        <v>3077</v>
      </c>
      <c r="B1697" s="23">
        <v>0.0</v>
      </c>
      <c r="C1697" s="24"/>
      <c r="D1697" s="25">
        <v>0.0</v>
      </c>
      <c r="E1697" s="26"/>
    </row>
    <row r="1698" ht="15.75" hidden="1" customHeight="1">
      <c r="A1698" s="27" t="s">
        <v>3078</v>
      </c>
      <c r="B1698" s="23">
        <v>2200.0</v>
      </c>
      <c r="C1698" s="24">
        <v>2200.0</v>
      </c>
      <c r="D1698" s="25">
        <v>0.0</v>
      </c>
      <c r="E1698" s="26"/>
    </row>
    <row r="1699" ht="15.75" hidden="1" customHeight="1">
      <c r="A1699" s="28" t="s">
        <v>3079</v>
      </c>
      <c r="B1699" s="23">
        <v>70053.0</v>
      </c>
      <c r="C1699" s="23">
        <v>70053.0</v>
      </c>
      <c r="D1699" s="25">
        <v>0.0</v>
      </c>
      <c r="E1699" s="33"/>
    </row>
    <row r="1700" ht="15.75" hidden="1" customHeight="1">
      <c r="A1700" s="28" t="s">
        <v>3080</v>
      </c>
      <c r="B1700" s="23">
        <v>30453.0</v>
      </c>
      <c r="C1700" s="7">
        <v>31166.0</v>
      </c>
      <c r="D1700" s="25">
        <v>713.0</v>
      </c>
      <c r="E1700" s="33"/>
    </row>
    <row r="1701" ht="15.75" hidden="1" customHeight="1">
      <c r="A1701" s="28" t="s">
        <v>3081</v>
      </c>
      <c r="B1701" s="23">
        <v>34508.0</v>
      </c>
      <c r="C1701" s="7">
        <v>34508.0</v>
      </c>
      <c r="D1701" s="25">
        <v>0.0</v>
      </c>
      <c r="E1701" s="33"/>
    </row>
    <row r="1702" ht="15.75" hidden="1" customHeight="1">
      <c r="A1702" s="28" t="s">
        <v>3082</v>
      </c>
      <c r="B1702" s="23">
        <v>30021.0</v>
      </c>
      <c r="C1702" s="7">
        <v>30021.0</v>
      </c>
      <c r="D1702" s="25">
        <v>0.0</v>
      </c>
      <c r="E1702" s="33"/>
    </row>
    <row r="1703" ht="15.75" hidden="1" customHeight="1">
      <c r="A1703" s="28" t="s">
        <v>3084</v>
      </c>
      <c r="B1703" s="23">
        <v>617.0</v>
      </c>
      <c r="C1703" s="7">
        <v>617.0</v>
      </c>
      <c r="D1703" s="25">
        <v>0.0</v>
      </c>
      <c r="E1703" s="33"/>
    </row>
    <row r="1704" ht="15.75" hidden="1" customHeight="1">
      <c r="A1704" s="28" t="s">
        <v>3085</v>
      </c>
      <c r="B1704" s="23">
        <v>0.0</v>
      </c>
      <c r="C1704" s="7">
        <v>0.0</v>
      </c>
      <c r="D1704" s="25">
        <v>0.0</v>
      </c>
      <c r="E1704" s="33"/>
    </row>
    <row r="1705" ht="15.75" hidden="1" customHeight="1">
      <c r="A1705" s="29" t="s">
        <v>3086</v>
      </c>
      <c r="B1705" s="23">
        <v>189886.5</v>
      </c>
      <c r="C1705" s="7">
        <v>190599.5</v>
      </c>
      <c r="D1705" s="25">
        <v>713.0</v>
      </c>
      <c r="E1705" s="33"/>
    </row>
    <row r="1706" ht="15.75" hidden="1" customHeight="1">
      <c r="A1706" s="30" t="s">
        <v>3087</v>
      </c>
      <c r="B1706" s="34">
        <v>0.5</v>
      </c>
      <c r="C1706" s="52">
        <v>0.5</v>
      </c>
      <c r="D1706" s="49">
        <v>0.0</v>
      </c>
      <c r="E1706" s="37"/>
    </row>
    <row r="1707" ht="15.75" hidden="1" customHeight="1"/>
    <row r="1708" ht="15.75" hidden="1" customHeight="1"/>
    <row r="1709" ht="15.75" hidden="1" customHeight="1">
      <c r="A1709" s="3" t="s">
        <v>3895</v>
      </c>
      <c r="B1709" s="4"/>
      <c r="C1709" s="4"/>
      <c r="D1709" s="4"/>
      <c r="E1709" s="5"/>
    </row>
    <row r="1710" ht="15.75" hidden="1" customHeight="1">
      <c r="A1710" s="8"/>
      <c r="B1710" s="9"/>
      <c r="C1710" s="9"/>
      <c r="D1710" s="9"/>
      <c r="E1710" s="10"/>
    </row>
    <row r="1711" ht="15.75" hidden="1" customHeight="1">
      <c r="A1711" s="3" t="s">
        <v>3061</v>
      </c>
      <c r="B1711" s="4"/>
      <c r="C1711" s="4"/>
      <c r="D1711" s="4"/>
      <c r="E1711" s="5"/>
    </row>
    <row r="1712" ht="15.75" hidden="1" customHeight="1">
      <c r="A1712" s="8"/>
      <c r="B1712" s="9"/>
      <c r="C1712" s="9"/>
      <c r="D1712" s="9"/>
      <c r="E1712" s="10"/>
    </row>
    <row r="1713" ht="15.75" hidden="1" customHeight="1">
      <c r="A1713" s="11">
        <v>45887.0</v>
      </c>
      <c r="B1713" s="4"/>
      <c r="C1713" s="12" t="s">
        <v>3062</v>
      </c>
      <c r="D1713" s="13">
        <v>45893.0</v>
      </c>
      <c r="E1713" s="5"/>
    </row>
    <row r="1714" ht="15.75" hidden="1" customHeight="1">
      <c r="A1714" s="8"/>
      <c r="B1714" s="9"/>
      <c r="C1714" s="14"/>
      <c r="D1714" s="9"/>
      <c r="E1714" s="10"/>
    </row>
    <row r="1715" ht="15.75" hidden="1" customHeight="1">
      <c r="A1715" s="44" t="s">
        <v>3898</v>
      </c>
      <c r="B1715" s="5"/>
      <c r="C1715" s="14"/>
      <c r="D1715" s="45" t="s">
        <v>3899</v>
      </c>
      <c r="E1715" s="5"/>
    </row>
    <row r="1716" ht="15.75" hidden="1" customHeight="1">
      <c r="A1716" s="8"/>
      <c r="B1716" s="10"/>
      <c r="C1716" s="14"/>
      <c r="D1716" s="9"/>
      <c r="E1716" s="10"/>
    </row>
    <row r="1717" ht="15.75" hidden="1" customHeight="1">
      <c r="A1717" s="17" t="s">
        <v>3063</v>
      </c>
      <c r="B1717" s="4"/>
      <c r="C1717" s="4"/>
      <c r="D1717" s="4"/>
      <c r="E1717" s="5"/>
    </row>
    <row r="1718" ht="15.75" hidden="1" customHeight="1">
      <c r="A1718" s="18" t="s">
        <v>3064</v>
      </c>
      <c r="B1718" s="19" t="s">
        <v>3065</v>
      </c>
      <c r="C1718" s="20" t="s">
        <v>3066</v>
      </c>
      <c r="D1718" s="19" t="s">
        <v>3067</v>
      </c>
      <c r="E1718" s="21" t="s">
        <v>13</v>
      </c>
    </row>
    <row r="1719" ht="15.75" hidden="1" customHeight="1">
      <c r="A1719" s="22" t="s">
        <v>3068</v>
      </c>
      <c r="B1719" s="23">
        <v>8157.0</v>
      </c>
      <c r="C1719" s="24">
        <v>8157.0</v>
      </c>
      <c r="D1719" s="25">
        <v>0.0</v>
      </c>
      <c r="E1719" s="33"/>
    </row>
    <row r="1720" ht="15.75" hidden="1" customHeight="1">
      <c r="A1720" s="22" t="s">
        <v>3069</v>
      </c>
      <c r="B1720" s="23">
        <v>13758.0</v>
      </c>
      <c r="C1720" s="24">
        <v>13758.0</v>
      </c>
      <c r="D1720" s="25">
        <v>0.0</v>
      </c>
      <c r="E1720" s="33"/>
    </row>
    <row r="1721" ht="15.75" hidden="1" customHeight="1">
      <c r="A1721" s="22" t="s">
        <v>3070</v>
      </c>
      <c r="B1721" s="23">
        <v>0.0</v>
      </c>
      <c r="C1721" s="24"/>
      <c r="D1721" s="25">
        <v>0.0</v>
      </c>
      <c r="E1721" s="33"/>
    </row>
    <row r="1722" ht="15.75" hidden="1" customHeight="1">
      <c r="A1722" s="22" t="s">
        <v>3072</v>
      </c>
      <c r="B1722" s="23">
        <v>0.0</v>
      </c>
      <c r="C1722" s="24"/>
      <c r="D1722" s="25">
        <v>0.0</v>
      </c>
      <c r="E1722" s="33"/>
    </row>
    <row r="1723" ht="15.75" hidden="1" customHeight="1">
      <c r="A1723" s="27" t="s">
        <v>3074</v>
      </c>
      <c r="B1723" s="23">
        <v>0.0</v>
      </c>
      <c r="C1723" s="24"/>
      <c r="D1723" s="25">
        <v>0.0</v>
      </c>
      <c r="E1723" s="33"/>
    </row>
    <row r="1724" ht="15.75" hidden="1" customHeight="1">
      <c r="A1724" s="27" t="s">
        <v>3075</v>
      </c>
      <c r="B1724" s="23">
        <v>0.0</v>
      </c>
      <c r="C1724" s="24"/>
      <c r="D1724" s="25">
        <v>0.0</v>
      </c>
      <c r="E1724" s="33"/>
    </row>
    <row r="1725" ht="15.75" hidden="1" customHeight="1">
      <c r="A1725" s="27" t="s">
        <v>3077</v>
      </c>
      <c r="B1725" s="23">
        <v>0.0</v>
      </c>
      <c r="C1725" s="24"/>
      <c r="D1725" s="25">
        <v>0.0</v>
      </c>
      <c r="E1725" s="26"/>
    </row>
    <row r="1726" ht="15.75" hidden="1" customHeight="1">
      <c r="A1726" s="27" t="s">
        <v>3078</v>
      </c>
      <c r="B1726" s="23">
        <v>1640.0</v>
      </c>
      <c r="C1726" s="24">
        <v>1600.0</v>
      </c>
      <c r="D1726" s="25">
        <v>-40.0</v>
      </c>
      <c r="E1726" s="26"/>
    </row>
    <row r="1727" ht="15.75" hidden="1" customHeight="1">
      <c r="A1727" s="28" t="s">
        <v>3079</v>
      </c>
      <c r="B1727" s="23">
        <v>59451.0</v>
      </c>
      <c r="C1727" s="23">
        <v>59451.0</v>
      </c>
      <c r="D1727" s="25">
        <v>0.0</v>
      </c>
      <c r="E1727" s="33"/>
    </row>
    <row r="1728" ht="15.75" hidden="1" customHeight="1">
      <c r="A1728" s="28" t="s">
        <v>3080</v>
      </c>
      <c r="B1728" s="23">
        <v>26595.0</v>
      </c>
      <c r="C1728" s="7">
        <v>26595.0</v>
      </c>
      <c r="D1728" s="25">
        <v>0.0</v>
      </c>
      <c r="E1728" s="33"/>
    </row>
    <row r="1729" ht="15.75" hidden="1" customHeight="1">
      <c r="A1729" s="28" t="s">
        <v>3081</v>
      </c>
      <c r="B1729" s="23">
        <v>27697.0</v>
      </c>
      <c r="C1729" s="7">
        <v>27697.0</v>
      </c>
      <c r="D1729" s="25">
        <v>0.0</v>
      </c>
      <c r="E1729" s="33"/>
    </row>
    <row r="1730" ht="15.75" hidden="1" customHeight="1">
      <c r="A1730" s="28" t="s">
        <v>3082</v>
      </c>
      <c r="B1730" s="23">
        <v>21062.0</v>
      </c>
      <c r="C1730" s="7">
        <v>21062.0</v>
      </c>
      <c r="D1730" s="25">
        <v>0.0</v>
      </c>
      <c r="E1730" s="33"/>
    </row>
    <row r="1731" ht="15.75" hidden="1" customHeight="1">
      <c r="A1731" s="28" t="s">
        <v>3084</v>
      </c>
      <c r="B1731" s="23">
        <v>0.0</v>
      </c>
      <c r="C1731" s="7">
        <v>0.0</v>
      </c>
      <c r="D1731" s="25">
        <v>0.0</v>
      </c>
      <c r="E1731" s="33"/>
    </row>
    <row r="1732" ht="15.75" hidden="1" customHeight="1">
      <c r="A1732" s="28" t="s">
        <v>3085</v>
      </c>
      <c r="B1732" s="23">
        <v>0.0</v>
      </c>
      <c r="C1732" s="7">
        <v>0.0</v>
      </c>
      <c r="D1732" s="25">
        <v>0.0</v>
      </c>
      <c r="E1732" s="33"/>
    </row>
    <row r="1733" ht="15.75" hidden="1" customHeight="1">
      <c r="A1733" s="29" t="s">
        <v>3086</v>
      </c>
      <c r="B1733" s="23">
        <v>158357.5</v>
      </c>
      <c r="C1733" s="7">
        <v>158357.5</v>
      </c>
      <c r="D1733" s="25">
        <v>0.0</v>
      </c>
      <c r="E1733" s="33"/>
    </row>
    <row r="1734" ht="15.75" hidden="1" customHeight="1">
      <c r="A1734" s="30" t="s">
        <v>3087</v>
      </c>
      <c r="B1734" s="34">
        <v>2.5</v>
      </c>
      <c r="C1734" s="52">
        <v>-37.5</v>
      </c>
      <c r="D1734" s="49">
        <v>-40.0</v>
      </c>
      <c r="E1734" s="37"/>
    </row>
    <row r="1735" ht="15.75" hidden="1" customHeight="1"/>
    <row r="1736" ht="15.75" hidden="1" customHeight="1"/>
    <row r="1737" ht="15.75" hidden="1" customHeight="1">
      <c r="A1737" s="3" t="s">
        <v>3895</v>
      </c>
      <c r="B1737" s="4"/>
      <c r="C1737" s="4"/>
      <c r="D1737" s="4"/>
      <c r="E1737" s="5"/>
    </row>
    <row r="1738" ht="15.75" hidden="1" customHeight="1">
      <c r="A1738" s="8"/>
      <c r="B1738" s="9"/>
      <c r="C1738" s="9"/>
      <c r="D1738" s="9"/>
      <c r="E1738" s="10"/>
    </row>
    <row r="1739" ht="15.75" hidden="1" customHeight="1">
      <c r="A1739" s="3" t="s">
        <v>3061</v>
      </c>
      <c r="B1739" s="4"/>
      <c r="C1739" s="4"/>
      <c r="D1739" s="4"/>
      <c r="E1739" s="5"/>
    </row>
    <row r="1740" ht="15.75" hidden="1" customHeight="1">
      <c r="A1740" s="8"/>
      <c r="B1740" s="9"/>
      <c r="C1740" s="9"/>
      <c r="D1740" s="9"/>
      <c r="E1740" s="10"/>
    </row>
    <row r="1741" ht="15.75" hidden="1" customHeight="1">
      <c r="A1741" s="11">
        <v>45894.0</v>
      </c>
      <c r="B1741" s="4"/>
      <c r="C1741" s="12" t="s">
        <v>3062</v>
      </c>
      <c r="D1741" s="13">
        <v>45900.0</v>
      </c>
      <c r="E1741" s="5"/>
    </row>
    <row r="1742" ht="15.75" hidden="1" customHeight="1">
      <c r="A1742" s="8"/>
      <c r="B1742" s="9"/>
      <c r="C1742" s="14"/>
      <c r="D1742" s="9"/>
      <c r="E1742" s="10"/>
    </row>
    <row r="1743" ht="15.75" hidden="1" customHeight="1">
      <c r="A1743" s="44" t="s">
        <v>3898</v>
      </c>
      <c r="B1743" s="5"/>
      <c r="C1743" s="14"/>
      <c r="D1743" s="45" t="s">
        <v>3899</v>
      </c>
      <c r="E1743" s="5"/>
    </row>
    <row r="1744" ht="15.75" hidden="1" customHeight="1">
      <c r="A1744" s="8"/>
      <c r="B1744" s="10"/>
      <c r="C1744" s="14"/>
      <c r="D1744" s="9"/>
      <c r="E1744" s="10"/>
    </row>
    <row r="1745" ht="15.75" hidden="1" customHeight="1">
      <c r="A1745" s="17" t="s">
        <v>3063</v>
      </c>
      <c r="B1745" s="4"/>
      <c r="C1745" s="4"/>
      <c r="D1745" s="4"/>
      <c r="E1745" s="5"/>
    </row>
    <row r="1746" ht="15.75" hidden="1" customHeight="1">
      <c r="A1746" s="18" t="s">
        <v>3064</v>
      </c>
      <c r="B1746" s="19" t="s">
        <v>3065</v>
      </c>
      <c r="C1746" s="20" t="s">
        <v>3066</v>
      </c>
      <c r="D1746" s="19" t="s">
        <v>3067</v>
      </c>
      <c r="E1746" s="21" t="s">
        <v>13</v>
      </c>
    </row>
    <row r="1747" ht="15.75" hidden="1" customHeight="1">
      <c r="A1747" s="22" t="s">
        <v>3068</v>
      </c>
      <c r="B1747" s="23">
        <v>12402.0</v>
      </c>
      <c r="C1747" s="24">
        <v>12402.0</v>
      </c>
      <c r="D1747" s="25">
        <v>0.0</v>
      </c>
      <c r="E1747" s="33"/>
    </row>
    <row r="1748" ht="15.75" hidden="1" customHeight="1">
      <c r="A1748" s="22" t="s">
        <v>3069</v>
      </c>
      <c r="B1748" s="23">
        <v>17464.0</v>
      </c>
      <c r="C1748" s="24">
        <v>17464.0</v>
      </c>
      <c r="D1748" s="25">
        <v>0.0</v>
      </c>
      <c r="E1748" s="33"/>
    </row>
    <row r="1749" ht="15.75" hidden="1" customHeight="1">
      <c r="A1749" s="22" t="s">
        <v>3070</v>
      </c>
      <c r="B1749" s="23">
        <v>140.0</v>
      </c>
      <c r="C1749" s="24">
        <v>140.0</v>
      </c>
      <c r="D1749" s="25">
        <v>0.0</v>
      </c>
      <c r="E1749" s="33"/>
    </row>
    <row r="1750" ht="15.75" hidden="1" customHeight="1">
      <c r="A1750" s="22" t="s">
        <v>3072</v>
      </c>
      <c r="B1750" s="23">
        <v>0.0</v>
      </c>
      <c r="C1750" s="24"/>
      <c r="D1750" s="25">
        <v>0.0</v>
      </c>
      <c r="E1750" s="33"/>
    </row>
    <row r="1751" ht="15.75" hidden="1" customHeight="1">
      <c r="A1751" s="27" t="s">
        <v>3074</v>
      </c>
      <c r="B1751" s="23">
        <v>0.0</v>
      </c>
      <c r="C1751" s="24"/>
      <c r="D1751" s="25">
        <v>0.0</v>
      </c>
      <c r="E1751" s="33"/>
    </row>
    <row r="1752" ht="15.75" hidden="1" customHeight="1">
      <c r="A1752" s="27" t="s">
        <v>3075</v>
      </c>
      <c r="B1752" s="23">
        <v>0.0</v>
      </c>
      <c r="C1752" s="24"/>
      <c r="D1752" s="25">
        <v>0.0</v>
      </c>
      <c r="E1752" s="33"/>
    </row>
    <row r="1753" ht="15.75" hidden="1" customHeight="1">
      <c r="A1753" s="27" t="s">
        <v>3077</v>
      </c>
      <c r="B1753" s="23">
        <v>0.0</v>
      </c>
      <c r="C1753" s="24"/>
      <c r="D1753" s="25">
        <v>0.0</v>
      </c>
      <c r="E1753" s="26"/>
    </row>
    <row r="1754" ht="15.75" hidden="1" customHeight="1">
      <c r="A1754" s="27" t="s">
        <v>3078</v>
      </c>
      <c r="B1754" s="23">
        <v>2320.0</v>
      </c>
      <c r="C1754" s="24">
        <v>2320.0</v>
      </c>
      <c r="D1754" s="25">
        <v>0.0</v>
      </c>
      <c r="E1754" s="26"/>
    </row>
    <row r="1755" ht="15.75" hidden="1" customHeight="1">
      <c r="A1755" s="28" t="s">
        <v>3079</v>
      </c>
      <c r="B1755" s="23">
        <v>69219.0</v>
      </c>
      <c r="C1755" s="23">
        <v>68255.0</v>
      </c>
      <c r="D1755" s="25">
        <v>-964.0</v>
      </c>
      <c r="E1755" s="33"/>
    </row>
    <row r="1756" ht="15.75" hidden="1" customHeight="1">
      <c r="A1756" s="28" t="s">
        <v>3080</v>
      </c>
      <c r="B1756" s="23">
        <v>22971.0</v>
      </c>
      <c r="C1756" s="7">
        <v>22971.0</v>
      </c>
      <c r="D1756" s="25">
        <v>0.0</v>
      </c>
      <c r="E1756" s="33"/>
    </row>
    <row r="1757" ht="15.75" hidden="1" customHeight="1">
      <c r="A1757" s="28" t="s">
        <v>3081</v>
      </c>
      <c r="B1757" s="23">
        <v>34931.0</v>
      </c>
      <c r="C1757" s="7">
        <v>34931.0</v>
      </c>
      <c r="D1757" s="25">
        <v>0.0</v>
      </c>
      <c r="E1757" s="33"/>
    </row>
    <row r="1758" ht="15.75" hidden="1" customHeight="1">
      <c r="A1758" s="28" t="s">
        <v>3082</v>
      </c>
      <c r="B1758" s="23">
        <v>21182.0</v>
      </c>
      <c r="C1758" s="7">
        <v>21182.0</v>
      </c>
      <c r="D1758" s="25">
        <v>0.0</v>
      </c>
      <c r="E1758" s="33"/>
    </row>
    <row r="1759" ht="15.75" hidden="1" customHeight="1">
      <c r="A1759" s="28" t="s">
        <v>3084</v>
      </c>
      <c r="B1759" s="23">
        <v>0.0</v>
      </c>
      <c r="C1759" s="7">
        <v>0.0</v>
      </c>
      <c r="D1759" s="25">
        <v>0.0</v>
      </c>
      <c r="E1759" s="33"/>
    </row>
    <row r="1760" ht="15.75" hidden="1" customHeight="1">
      <c r="A1760" s="28" t="s">
        <v>3085</v>
      </c>
      <c r="B1760" s="23">
        <v>0.0</v>
      </c>
      <c r="C1760" s="7">
        <v>0.0</v>
      </c>
      <c r="D1760" s="25">
        <v>0.0</v>
      </c>
      <c r="E1760" s="33"/>
    </row>
    <row r="1761" ht="15.75" hidden="1" customHeight="1">
      <c r="A1761" s="29" t="s">
        <v>3086</v>
      </c>
      <c r="B1761" s="23">
        <v>180628.5</v>
      </c>
      <c r="C1761" s="7">
        <v>179664.5</v>
      </c>
      <c r="D1761" s="25">
        <v>-964.0</v>
      </c>
      <c r="E1761" s="33"/>
    </row>
    <row r="1762" ht="15.75" hidden="1" customHeight="1">
      <c r="A1762" s="30" t="s">
        <v>3087</v>
      </c>
      <c r="B1762" s="34">
        <v>0.5</v>
      </c>
      <c r="C1762" s="52">
        <v>0.5</v>
      </c>
      <c r="D1762" s="49">
        <v>0.0</v>
      </c>
      <c r="E1762" s="37"/>
    </row>
    <row r="1763" ht="15.75" hidden="1" customHeight="1"/>
    <row r="1764" ht="15.75" hidden="1" customHeight="1"/>
    <row r="1765" ht="15.75" hidden="1" customHeight="1">
      <c r="A1765" s="3" t="s">
        <v>3895</v>
      </c>
      <c r="B1765" s="4"/>
      <c r="C1765" s="4"/>
      <c r="D1765" s="4"/>
      <c r="E1765" s="5"/>
    </row>
    <row r="1766" ht="15.75" hidden="1" customHeight="1">
      <c r="A1766" s="8"/>
      <c r="B1766" s="9"/>
      <c r="C1766" s="9"/>
      <c r="D1766" s="9"/>
      <c r="E1766" s="10"/>
    </row>
    <row r="1767" ht="15.75" hidden="1" customHeight="1">
      <c r="A1767" s="3" t="s">
        <v>3061</v>
      </c>
      <c r="B1767" s="4"/>
      <c r="C1767" s="4"/>
      <c r="D1767" s="4"/>
      <c r="E1767" s="5"/>
    </row>
    <row r="1768" ht="15.75" hidden="1" customHeight="1">
      <c r="A1768" s="8"/>
      <c r="B1768" s="9"/>
      <c r="C1768" s="9"/>
      <c r="D1768" s="9"/>
      <c r="E1768" s="10"/>
    </row>
    <row r="1769" ht="15.75" hidden="1" customHeight="1">
      <c r="A1769" s="11">
        <v>45901.0</v>
      </c>
      <c r="B1769" s="4"/>
      <c r="C1769" s="12" t="s">
        <v>3062</v>
      </c>
      <c r="D1769" s="13">
        <v>45907.0</v>
      </c>
      <c r="E1769" s="5"/>
    </row>
    <row r="1770" ht="15.75" hidden="1" customHeight="1">
      <c r="A1770" s="8"/>
      <c r="B1770" s="9"/>
      <c r="C1770" s="14"/>
      <c r="D1770" s="9"/>
      <c r="E1770" s="10"/>
    </row>
    <row r="1771" ht="15.75" hidden="1" customHeight="1">
      <c r="A1771" s="44" t="s">
        <v>3898</v>
      </c>
      <c r="B1771" s="5"/>
      <c r="C1771" s="14"/>
      <c r="D1771" s="45" t="s">
        <v>3899</v>
      </c>
      <c r="E1771" s="5"/>
    </row>
    <row r="1772" ht="15.75" hidden="1" customHeight="1">
      <c r="A1772" s="8"/>
      <c r="B1772" s="10"/>
      <c r="C1772" s="14"/>
      <c r="D1772" s="9"/>
      <c r="E1772" s="10"/>
    </row>
    <row r="1773" ht="15.75" hidden="1" customHeight="1">
      <c r="A1773" s="17" t="s">
        <v>3063</v>
      </c>
      <c r="B1773" s="4"/>
      <c r="C1773" s="4"/>
      <c r="D1773" s="4"/>
      <c r="E1773" s="5"/>
    </row>
    <row r="1774" ht="15.75" hidden="1" customHeight="1">
      <c r="A1774" s="18" t="s">
        <v>3064</v>
      </c>
      <c r="B1774" s="19" t="s">
        <v>3065</v>
      </c>
      <c r="C1774" s="20" t="s">
        <v>3066</v>
      </c>
      <c r="D1774" s="19" t="s">
        <v>3067</v>
      </c>
      <c r="E1774" s="21" t="s">
        <v>13</v>
      </c>
    </row>
    <row r="1775" ht="15.75" hidden="1" customHeight="1">
      <c r="A1775" s="22" t="s">
        <v>3068</v>
      </c>
      <c r="B1775" s="23">
        <v>7130.0</v>
      </c>
      <c r="C1775" s="24">
        <v>7130.0</v>
      </c>
      <c r="D1775" s="25">
        <v>0.0</v>
      </c>
      <c r="E1775" s="33"/>
    </row>
    <row r="1776" ht="15.75" hidden="1" customHeight="1">
      <c r="A1776" s="22" t="s">
        <v>3069</v>
      </c>
      <c r="B1776" s="23">
        <v>13993.0</v>
      </c>
      <c r="C1776" s="24">
        <v>13993.0</v>
      </c>
      <c r="D1776" s="25">
        <v>0.0</v>
      </c>
      <c r="E1776" s="33"/>
    </row>
    <row r="1777" ht="15.75" hidden="1" customHeight="1">
      <c r="A1777" s="22" t="s">
        <v>3070</v>
      </c>
      <c r="B1777" s="23">
        <v>945.0</v>
      </c>
      <c r="C1777" s="24">
        <v>945.0</v>
      </c>
      <c r="D1777" s="25">
        <v>0.0</v>
      </c>
      <c r="E1777" s="33"/>
    </row>
    <row r="1778" ht="15.75" hidden="1" customHeight="1">
      <c r="A1778" s="22" t="s">
        <v>3072</v>
      </c>
      <c r="B1778" s="23">
        <v>0.0</v>
      </c>
      <c r="C1778" s="24"/>
      <c r="D1778" s="25">
        <v>0.0</v>
      </c>
      <c r="E1778" s="33"/>
    </row>
    <row r="1779" ht="15.75" hidden="1" customHeight="1">
      <c r="A1779" s="27" t="s">
        <v>3074</v>
      </c>
      <c r="B1779" s="23">
        <v>0.0</v>
      </c>
      <c r="C1779" s="24"/>
      <c r="D1779" s="25">
        <v>0.0</v>
      </c>
      <c r="E1779" s="33"/>
    </row>
    <row r="1780" ht="15.75" hidden="1" customHeight="1">
      <c r="A1780" s="27" t="s">
        <v>3075</v>
      </c>
      <c r="B1780" s="23">
        <v>0.0</v>
      </c>
      <c r="C1780" s="24"/>
      <c r="D1780" s="25">
        <v>0.0</v>
      </c>
      <c r="E1780" s="33"/>
    </row>
    <row r="1781" ht="15.75" hidden="1" customHeight="1">
      <c r="A1781" s="27" t="s">
        <v>3077</v>
      </c>
      <c r="B1781" s="23">
        <v>0.0</v>
      </c>
      <c r="C1781" s="24"/>
      <c r="D1781" s="25">
        <v>0.0</v>
      </c>
      <c r="E1781" s="26"/>
    </row>
    <row r="1782" ht="15.75" hidden="1" customHeight="1">
      <c r="A1782" s="27" t="s">
        <v>3078</v>
      </c>
      <c r="B1782" s="23">
        <v>2000.0</v>
      </c>
      <c r="C1782" s="24">
        <v>1760.0</v>
      </c>
      <c r="D1782" s="25">
        <v>-240.0</v>
      </c>
      <c r="E1782" s="26"/>
    </row>
    <row r="1783" ht="15.75" hidden="1" customHeight="1">
      <c r="A1783" s="28" t="s">
        <v>3079</v>
      </c>
      <c r="B1783" s="23">
        <v>72573.0</v>
      </c>
      <c r="C1783" s="23">
        <v>72924.0</v>
      </c>
      <c r="D1783" s="25">
        <v>351.0</v>
      </c>
      <c r="E1783" s="33"/>
    </row>
    <row r="1784" ht="15.75" hidden="1" customHeight="1">
      <c r="A1784" s="28" t="s">
        <v>3080</v>
      </c>
      <c r="B1784" s="23">
        <v>23120.0</v>
      </c>
      <c r="C1784" s="7">
        <v>23554.0</v>
      </c>
      <c r="D1784" s="25">
        <v>434.0</v>
      </c>
      <c r="E1784" s="33"/>
    </row>
    <row r="1785" ht="15.75" hidden="1" customHeight="1">
      <c r="A1785" s="28" t="s">
        <v>3081</v>
      </c>
      <c r="B1785" s="23">
        <v>40812.25</v>
      </c>
      <c r="C1785" s="7">
        <v>40812.25</v>
      </c>
      <c r="D1785" s="25">
        <v>0.0</v>
      </c>
      <c r="E1785" s="33"/>
    </row>
    <row r="1786" ht="15.75" hidden="1" customHeight="1">
      <c r="A1786" s="28" t="s">
        <v>3082</v>
      </c>
      <c r="B1786" s="23">
        <v>21703.0</v>
      </c>
      <c r="C1786" s="7">
        <v>21703.0</v>
      </c>
      <c r="D1786" s="25">
        <v>0.0</v>
      </c>
      <c r="E1786" s="33"/>
    </row>
    <row r="1787" ht="15.75" hidden="1" customHeight="1">
      <c r="A1787" s="28" t="s">
        <v>3084</v>
      </c>
      <c r="B1787" s="23">
        <v>0.0</v>
      </c>
      <c r="C1787" s="7">
        <v>0.0</v>
      </c>
      <c r="D1787" s="25">
        <v>0.0</v>
      </c>
      <c r="E1787" s="33"/>
    </row>
    <row r="1788" ht="15.75" hidden="1" customHeight="1">
      <c r="A1788" s="28" t="s">
        <v>3085</v>
      </c>
      <c r="B1788" s="23">
        <v>0.0</v>
      </c>
      <c r="C1788" s="7">
        <v>0.0</v>
      </c>
      <c r="D1788" s="25">
        <v>0.0</v>
      </c>
      <c r="E1788" s="33"/>
    </row>
    <row r="1789" ht="15.75" hidden="1" customHeight="1">
      <c r="A1789" s="29" t="s">
        <v>3086</v>
      </c>
      <c r="B1789" s="23">
        <v>182253.85</v>
      </c>
      <c r="C1789" s="7">
        <v>183038.85</v>
      </c>
      <c r="D1789" s="25">
        <v>785.0</v>
      </c>
      <c r="E1789" s="33"/>
    </row>
    <row r="1790" ht="15.75" hidden="1" customHeight="1">
      <c r="A1790" s="30" t="s">
        <v>3087</v>
      </c>
      <c r="B1790" s="34">
        <v>22.400000000001455</v>
      </c>
      <c r="C1790" s="52">
        <v>-217.60000000000582</v>
      </c>
      <c r="D1790" s="49">
        <v>-240.00000000000728</v>
      </c>
      <c r="E1790" s="37"/>
    </row>
    <row r="1791" ht="15.75" hidden="1" customHeight="1"/>
    <row r="1792" ht="15.75" hidden="1" customHeight="1"/>
    <row r="1793" ht="15.75" hidden="1" customHeight="1">
      <c r="A1793" s="3" t="s">
        <v>3895</v>
      </c>
      <c r="B1793" s="4"/>
      <c r="C1793" s="4"/>
      <c r="D1793" s="4"/>
      <c r="E1793" s="5"/>
    </row>
    <row r="1794" ht="15.75" hidden="1" customHeight="1">
      <c r="A1794" s="8"/>
      <c r="B1794" s="9"/>
      <c r="C1794" s="9"/>
      <c r="D1794" s="9"/>
      <c r="E1794" s="10"/>
    </row>
    <row r="1795" ht="15.75" hidden="1" customHeight="1">
      <c r="A1795" s="3" t="s">
        <v>3061</v>
      </c>
      <c r="B1795" s="4"/>
      <c r="C1795" s="4"/>
      <c r="D1795" s="4"/>
      <c r="E1795" s="5"/>
    </row>
    <row r="1796" ht="15.75" hidden="1" customHeight="1">
      <c r="A1796" s="8"/>
      <c r="B1796" s="9"/>
      <c r="C1796" s="9"/>
      <c r="D1796" s="9"/>
      <c r="E1796" s="10"/>
    </row>
    <row r="1797" ht="15.75" hidden="1" customHeight="1">
      <c r="A1797" s="11">
        <v>45908.0</v>
      </c>
      <c r="B1797" s="4"/>
      <c r="C1797" s="12" t="s">
        <v>3062</v>
      </c>
      <c r="D1797" s="13">
        <v>45914.0</v>
      </c>
      <c r="E1797" s="5"/>
    </row>
    <row r="1798" ht="15.75" hidden="1" customHeight="1">
      <c r="A1798" s="8"/>
      <c r="B1798" s="9"/>
      <c r="C1798" s="14"/>
      <c r="D1798" s="9"/>
      <c r="E1798" s="10"/>
    </row>
    <row r="1799" ht="15.75" hidden="1" customHeight="1">
      <c r="A1799" s="44" t="s">
        <v>3898</v>
      </c>
      <c r="B1799" s="5"/>
      <c r="C1799" s="14"/>
      <c r="D1799" s="45" t="s">
        <v>3899</v>
      </c>
      <c r="E1799" s="5"/>
    </row>
    <row r="1800" ht="15.75" hidden="1" customHeight="1">
      <c r="A1800" s="8"/>
      <c r="B1800" s="10"/>
      <c r="C1800" s="14"/>
      <c r="D1800" s="9"/>
      <c r="E1800" s="10"/>
    </row>
    <row r="1801" ht="15.75" hidden="1" customHeight="1">
      <c r="A1801" s="17" t="s">
        <v>3063</v>
      </c>
      <c r="B1801" s="4"/>
      <c r="C1801" s="4"/>
      <c r="D1801" s="4"/>
      <c r="E1801" s="5"/>
    </row>
    <row r="1802" ht="15.75" hidden="1" customHeight="1">
      <c r="A1802" s="18" t="s">
        <v>3064</v>
      </c>
      <c r="B1802" s="19" t="s">
        <v>3065</v>
      </c>
      <c r="C1802" s="20" t="s">
        <v>3066</v>
      </c>
      <c r="D1802" s="19" t="s">
        <v>3067</v>
      </c>
      <c r="E1802" s="21" t="s">
        <v>13</v>
      </c>
    </row>
    <row r="1803" ht="15.75" hidden="1" customHeight="1">
      <c r="A1803" s="22" t="s">
        <v>3068</v>
      </c>
      <c r="B1803" s="23">
        <v>6321.0</v>
      </c>
      <c r="C1803" s="24">
        <v>6321.0</v>
      </c>
      <c r="D1803" s="25">
        <v>0.0</v>
      </c>
      <c r="E1803" s="33"/>
    </row>
    <row r="1804" ht="15.75" hidden="1" customHeight="1">
      <c r="A1804" s="22" t="s">
        <v>3069</v>
      </c>
      <c r="B1804" s="23">
        <v>14700.0</v>
      </c>
      <c r="C1804" s="24">
        <v>14700.0</v>
      </c>
      <c r="D1804" s="25">
        <v>0.0</v>
      </c>
      <c r="E1804" s="33"/>
    </row>
    <row r="1805" ht="15.75" hidden="1" customHeight="1">
      <c r="A1805" s="22" t="s">
        <v>3070</v>
      </c>
      <c r="B1805" s="23">
        <v>600.0</v>
      </c>
      <c r="C1805" s="24">
        <v>600.0</v>
      </c>
      <c r="D1805" s="25">
        <v>0.0</v>
      </c>
      <c r="E1805" s="33"/>
    </row>
    <row r="1806" ht="15.75" hidden="1" customHeight="1">
      <c r="A1806" s="22" t="s">
        <v>3072</v>
      </c>
      <c r="B1806" s="23">
        <v>0.0</v>
      </c>
      <c r="C1806" s="24"/>
      <c r="D1806" s="25">
        <v>0.0</v>
      </c>
      <c r="E1806" s="33"/>
    </row>
    <row r="1807" ht="15.75" hidden="1" customHeight="1">
      <c r="A1807" s="27" t="s">
        <v>3074</v>
      </c>
      <c r="B1807" s="23">
        <v>0.0</v>
      </c>
      <c r="C1807" s="24"/>
      <c r="D1807" s="25">
        <v>0.0</v>
      </c>
      <c r="E1807" s="33"/>
    </row>
    <row r="1808" ht="15.75" hidden="1" customHeight="1">
      <c r="A1808" s="27" t="s">
        <v>3075</v>
      </c>
      <c r="B1808" s="23">
        <v>0.0</v>
      </c>
      <c r="C1808" s="24"/>
      <c r="D1808" s="25">
        <v>0.0</v>
      </c>
      <c r="E1808" s="33"/>
    </row>
    <row r="1809" ht="15.75" hidden="1" customHeight="1">
      <c r="A1809" s="27" t="s">
        <v>3077</v>
      </c>
      <c r="B1809" s="23">
        <v>0.0</v>
      </c>
      <c r="C1809" s="24"/>
      <c r="D1809" s="25">
        <v>0.0</v>
      </c>
      <c r="E1809" s="26"/>
    </row>
    <row r="1810" ht="15.75" hidden="1" customHeight="1">
      <c r="A1810" s="27" t="s">
        <v>3078</v>
      </c>
      <c r="B1810" s="23">
        <v>1760.0</v>
      </c>
      <c r="C1810" s="24">
        <v>1780.0</v>
      </c>
      <c r="D1810" s="25">
        <v>20.0</v>
      </c>
      <c r="E1810" s="26"/>
    </row>
    <row r="1811" ht="15.75" hidden="1" customHeight="1">
      <c r="A1811" s="28" t="s">
        <v>3079</v>
      </c>
      <c r="B1811" s="23">
        <v>67871.0</v>
      </c>
      <c r="C1811" s="23">
        <v>67871.0</v>
      </c>
      <c r="D1811" s="25">
        <v>0.0</v>
      </c>
      <c r="E1811" s="33"/>
    </row>
    <row r="1812" ht="15.75" hidden="1" customHeight="1">
      <c r="A1812" s="28" t="s">
        <v>3080</v>
      </c>
      <c r="B1812" s="23">
        <v>27412.0</v>
      </c>
      <c r="C1812" s="7">
        <v>27412.0</v>
      </c>
      <c r="D1812" s="25">
        <v>0.0</v>
      </c>
      <c r="E1812" s="33"/>
    </row>
    <row r="1813" ht="15.75" hidden="1" customHeight="1">
      <c r="A1813" s="28" t="s">
        <v>3081</v>
      </c>
      <c r="B1813" s="23">
        <v>35544.0</v>
      </c>
      <c r="C1813" s="7">
        <v>35255.0</v>
      </c>
      <c r="D1813" s="25">
        <v>-289.0</v>
      </c>
      <c r="E1813" s="33"/>
    </row>
    <row r="1814" ht="15.75" hidden="1" customHeight="1">
      <c r="A1814" s="28" t="s">
        <v>3082</v>
      </c>
      <c r="B1814" s="23">
        <v>24445.0</v>
      </c>
      <c r="C1814" s="7">
        <v>24445.0</v>
      </c>
      <c r="D1814" s="25">
        <v>0.0</v>
      </c>
      <c r="E1814" s="33"/>
    </row>
    <row r="1815" ht="15.75" hidden="1" customHeight="1">
      <c r="A1815" s="28" t="s">
        <v>3084</v>
      </c>
      <c r="B1815" s="23">
        <v>309.0</v>
      </c>
      <c r="C1815" s="7">
        <v>309.0</v>
      </c>
      <c r="D1815" s="25">
        <v>0.0</v>
      </c>
      <c r="E1815" s="33"/>
    </row>
    <row r="1816" ht="15.75" hidden="1" customHeight="1">
      <c r="A1816" s="28" t="s">
        <v>3085</v>
      </c>
      <c r="B1816" s="23">
        <v>0.0</v>
      </c>
      <c r="C1816" s="7">
        <v>0.0</v>
      </c>
      <c r="D1816" s="25">
        <v>0.0</v>
      </c>
      <c r="E1816" s="33"/>
    </row>
    <row r="1817" ht="15.75" hidden="1" customHeight="1">
      <c r="A1817" s="29" t="s">
        <v>3086</v>
      </c>
      <c r="B1817" s="23">
        <v>178959.0</v>
      </c>
      <c r="C1817" s="7">
        <v>178670.0</v>
      </c>
      <c r="D1817" s="25">
        <v>-289.0</v>
      </c>
      <c r="E1817" s="33"/>
    </row>
    <row r="1818" ht="15.75" hidden="1" customHeight="1">
      <c r="A1818" s="30" t="s">
        <v>3087</v>
      </c>
      <c r="B1818" s="34">
        <v>3.0</v>
      </c>
      <c r="C1818" s="52">
        <v>23.0</v>
      </c>
      <c r="D1818" s="49">
        <v>20.0</v>
      </c>
      <c r="E1818" s="37"/>
    </row>
    <row r="1819" ht="15.75" hidden="1" customHeight="1"/>
    <row r="1820" ht="15.75" hidden="1" customHeight="1"/>
    <row r="1821" ht="15.75" hidden="1" customHeight="1">
      <c r="A1821" s="3" t="s">
        <v>3895</v>
      </c>
      <c r="B1821" s="4"/>
      <c r="C1821" s="4"/>
      <c r="D1821" s="4"/>
      <c r="E1821" s="5"/>
    </row>
    <row r="1822" ht="15.75" hidden="1" customHeight="1">
      <c r="A1822" s="8"/>
      <c r="B1822" s="9"/>
      <c r="C1822" s="9"/>
      <c r="D1822" s="9"/>
      <c r="E1822" s="10"/>
    </row>
    <row r="1823" ht="15.75" hidden="1" customHeight="1">
      <c r="A1823" s="3" t="s">
        <v>3061</v>
      </c>
      <c r="B1823" s="4"/>
      <c r="C1823" s="4"/>
      <c r="D1823" s="4"/>
      <c r="E1823" s="5"/>
    </row>
    <row r="1824" ht="15.75" hidden="1" customHeight="1">
      <c r="A1824" s="8"/>
      <c r="B1824" s="9"/>
      <c r="C1824" s="9"/>
      <c r="D1824" s="9"/>
      <c r="E1824" s="10"/>
    </row>
    <row r="1825" ht="15.75" hidden="1" customHeight="1">
      <c r="A1825" s="11">
        <v>45915.0</v>
      </c>
      <c r="B1825" s="4"/>
      <c r="C1825" s="12" t="s">
        <v>3062</v>
      </c>
      <c r="D1825" s="13">
        <v>45921.0</v>
      </c>
      <c r="E1825" s="5"/>
    </row>
    <row r="1826" ht="15.75" hidden="1" customHeight="1">
      <c r="A1826" s="8"/>
      <c r="B1826" s="9"/>
      <c r="C1826" s="14"/>
      <c r="D1826" s="9"/>
      <c r="E1826" s="10"/>
    </row>
    <row r="1827" ht="15.75" hidden="1" customHeight="1">
      <c r="A1827" s="44" t="s">
        <v>3898</v>
      </c>
      <c r="B1827" s="5"/>
      <c r="C1827" s="14"/>
      <c r="D1827" s="45" t="s">
        <v>3899</v>
      </c>
      <c r="E1827" s="5"/>
    </row>
    <row r="1828" ht="15.75" hidden="1" customHeight="1">
      <c r="A1828" s="8"/>
      <c r="B1828" s="10"/>
      <c r="C1828" s="14"/>
      <c r="D1828" s="9"/>
      <c r="E1828" s="10"/>
    </row>
    <row r="1829" ht="15.75" hidden="1" customHeight="1">
      <c r="A1829" s="17" t="s">
        <v>3063</v>
      </c>
      <c r="B1829" s="4"/>
      <c r="C1829" s="4"/>
      <c r="D1829" s="4"/>
      <c r="E1829" s="5"/>
    </row>
    <row r="1830" ht="15.75" hidden="1" customHeight="1">
      <c r="A1830" s="18" t="s">
        <v>3064</v>
      </c>
      <c r="B1830" s="19" t="s">
        <v>3065</v>
      </c>
      <c r="C1830" s="20" t="s">
        <v>3066</v>
      </c>
      <c r="D1830" s="19" t="s">
        <v>3067</v>
      </c>
      <c r="E1830" s="21" t="s">
        <v>13</v>
      </c>
    </row>
    <row r="1831" ht="15.75" hidden="1" customHeight="1">
      <c r="A1831" s="22" t="s">
        <v>3068</v>
      </c>
      <c r="B1831" s="23">
        <v>6715.0</v>
      </c>
      <c r="C1831" s="24">
        <v>6352.0</v>
      </c>
      <c r="D1831" s="25">
        <v>-363.0</v>
      </c>
      <c r="E1831" s="33"/>
    </row>
    <row r="1832" ht="15.75" hidden="1" customHeight="1">
      <c r="A1832" s="22" t="s">
        <v>3069</v>
      </c>
      <c r="B1832" s="23">
        <v>20252.0</v>
      </c>
      <c r="C1832" s="24">
        <v>19024.0</v>
      </c>
      <c r="D1832" s="25">
        <v>-1228.0</v>
      </c>
      <c r="E1832" s="33" t="s">
        <v>7412</v>
      </c>
    </row>
    <row r="1833" ht="15.75" hidden="1" customHeight="1">
      <c r="A1833" s="22" t="s">
        <v>3070</v>
      </c>
      <c r="B1833" s="23">
        <v>600.0</v>
      </c>
      <c r="C1833" s="24">
        <v>600.0</v>
      </c>
      <c r="D1833" s="25">
        <v>0.0</v>
      </c>
      <c r="E1833" s="33"/>
    </row>
    <row r="1834" ht="15.75" hidden="1" customHeight="1">
      <c r="A1834" s="22" t="s">
        <v>3072</v>
      </c>
      <c r="B1834" s="23">
        <v>0.0</v>
      </c>
      <c r="C1834" s="24"/>
      <c r="D1834" s="25">
        <v>0.0</v>
      </c>
      <c r="E1834" s="33"/>
    </row>
    <row r="1835" ht="15.75" hidden="1" customHeight="1">
      <c r="A1835" s="27" t="s">
        <v>3074</v>
      </c>
      <c r="B1835" s="23">
        <v>0.0</v>
      </c>
      <c r="C1835" s="24"/>
      <c r="D1835" s="25">
        <v>0.0</v>
      </c>
      <c r="E1835" s="33"/>
    </row>
    <row r="1836" ht="15.75" hidden="1" customHeight="1">
      <c r="A1836" s="27" t="s">
        <v>3075</v>
      </c>
      <c r="B1836" s="23">
        <v>0.0</v>
      </c>
      <c r="C1836" s="24"/>
      <c r="D1836" s="25">
        <v>0.0</v>
      </c>
      <c r="E1836" s="33"/>
    </row>
    <row r="1837" ht="15.75" hidden="1" customHeight="1">
      <c r="A1837" s="27" t="s">
        <v>3077</v>
      </c>
      <c r="B1837" s="23">
        <v>0.0</v>
      </c>
      <c r="C1837" s="24"/>
      <c r="D1837" s="25">
        <v>0.0</v>
      </c>
      <c r="E1837" s="26"/>
    </row>
    <row r="1838" ht="15.75" hidden="1" customHeight="1">
      <c r="A1838" s="27" t="s">
        <v>3078</v>
      </c>
      <c r="B1838" s="23">
        <v>2120.0</v>
      </c>
      <c r="C1838" s="24">
        <v>2120.0</v>
      </c>
      <c r="D1838" s="25">
        <v>0.0</v>
      </c>
      <c r="E1838" s="26"/>
    </row>
    <row r="1839" ht="15.75" hidden="1" customHeight="1">
      <c r="A1839" s="28" t="s">
        <v>3079</v>
      </c>
      <c r="B1839" s="23">
        <v>58536.0</v>
      </c>
      <c r="C1839" s="23">
        <v>58536.0</v>
      </c>
      <c r="D1839" s="25">
        <v>0.0</v>
      </c>
      <c r="E1839" s="33"/>
    </row>
    <row r="1840" ht="15.75" hidden="1" customHeight="1">
      <c r="A1840" s="28" t="s">
        <v>3080</v>
      </c>
      <c r="B1840" s="23">
        <v>23865.0</v>
      </c>
      <c r="C1840" s="7">
        <v>23865.0</v>
      </c>
      <c r="D1840" s="25">
        <v>0.0</v>
      </c>
      <c r="E1840" s="33"/>
    </row>
    <row r="1841" ht="15.75" hidden="1" customHeight="1">
      <c r="A1841" s="28" t="s">
        <v>3081</v>
      </c>
      <c r="B1841" s="23">
        <v>48290.0</v>
      </c>
      <c r="C1841" s="7">
        <v>48001.0</v>
      </c>
      <c r="D1841" s="25">
        <v>-289.0</v>
      </c>
      <c r="E1841" s="33"/>
    </row>
    <row r="1842" ht="15.75" hidden="1" customHeight="1">
      <c r="A1842" s="28" t="s">
        <v>3082</v>
      </c>
      <c r="B1842" s="23">
        <v>23643.0</v>
      </c>
      <c r="C1842" s="7">
        <v>23643.0</v>
      </c>
      <c r="D1842" s="25">
        <v>0.0</v>
      </c>
      <c r="E1842" s="33"/>
    </row>
    <row r="1843" ht="15.75" hidden="1" customHeight="1">
      <c r="A1843" s="28" t="s">
        <v>3084</v>
      </c>
      <c r="B1843" s="23">
        <v>0.0</v>
      </c>
      <c r="C1843" s="7">
        <v>0.0</v>
      </c>
      <c r="D1843" s="25">
        <v>0.0</v>
      </c>
      <c r="E1843" s="33"/>
    </row>
    <row r="1844" ht="15.75" hidden="1" customHeight="1">
      <c r="A1844" s="28" t="s">
        <v>3085</v>
      </c>
      <c r="B1844" s="23">
        <v>0.0</v>
      </c>
      <c r="C1844" s="7">
        <v>0.0</v>
      </c>
      <c r="D1844" s="25">
        <v>0.0</v>
      </c>
      <c r="E1844" s="33"/>
    </row>
    <row r="1845" ht="15.75" hidden="1" customHeight="1">
      <c r="A1845" s="29" t="s">
        <v>3086</v>
      </c>
      <c r="B1845" s="23">
        <v>183657.8</v>
      </c>
      <c r="C1845" s="7">
        <v>183368.8</v>
      </c>
      <c r="D1845" s="25">
        <v>-289.0</v>
      </c>
      <c r="E1845" s="33"/>
    </row>
    <row r="1846" ht="15.75" hidden="1" customHeight="1">
      <c r="A1846" s="30" t="s">
        <v>3087</v>
      </c>
      <c r="B1846" s="34">
        <v>363.2000000000007</v>
      </c>
      <c r="C1846" s="52">
        <v>-1227.7999999999884</v>
      </c>
      <c r="D1846" s="49">
        <v>-1590.999999999989</v>
      </c>
      <c r="E1846" s="37"/>
    </row>
    <row r="1847" ht="15.75" hidden="1" customHeight="1"/>
    <row r="1848" ht="15.75" hidden="1" customHeight="1"/>
    <row r="1849" ht="15.75" hidden="1" customHeight="1">
      <c r="A1849" s="3" t="s">
        <v>3895</v>
      </c>
      <c r="B1849" s="4"/>
      <c r="C1849" s="4"/>
      <c r="D1849" s="4"/>
      <c r="E1849" s="5"/>
    </row>
    <row r="1850" ht="15.75" hidden="1" customHeight="1">
      <c r="A1850" s="8"/>
      <c r="B1850" s="9"/>
      <c r="C1850" s="9"/>
      <c r="D1850" s="9"/>
      <c r="E1850" s="10"/>
    </row>
    <row r="1851" ht="15.75" hidden="1" customHeight="1">
      <c r="A1851" s="3" t="s">
        <v>3061</v>
      </c>
      <c r="B1851" s="4"/>
      <c r="C1851" s="4"/>
      <c r="D1851" s="4"/>
      <c r="E1851" s="5"/>
    </row>
    <row r="1852" ht="15.75" hidden="1" customHeight="1">
      <c r="A1852" s="8"/>
      <c r="B1852" s="9"/>
      <c r="C1852" s="9"/>
      <c r="D1852" s="9"/>
      <c r="E1852" s="10"/>
    </row>
    <row r="1853" ht="15.75" hidden="1" customHeight="1">
      <c r="A1853" s="11">
        <v>45922.0</v>
      </c>
      <c r="B1853" s="4"/>
      <c r="C1853" s="12" t="s">
        <v>3062</v>
      </c>
      <c r="D1853" s="13">
        <v>45928.0</v>
      </c>
      <c r="E1853" s="5"/>
    </row>
    <row r="1854" ht="15.75" hidden="1" customHeight="1">
      <c r="A1854" s="8"/>
      <c r="B1854" s="9"/>
      <c r="C1854" s="14"/>
      <c r="D1854" s="9"/>
      <c r="E1854" s="10"/>
    </row>
    <row r="1855" ht="15.75" hidden="1" customHeight="1">
      <c r="A1855" s="44" t="s">
        <v>3898</v>
      </c>
      <c r="B1855" s="5"/>
      <c r="C1855" s="14"/>
      <c r="D1855" s="45" t="s">
        <v>3899</v>
      </c>
      <c r="E1855" s="5"/>
    </row>
    <row r="1856" ht="15.75" hidden="1" customHeight="1">
      <c r="A1856" s="8"/>
      <c r="B1856" s="10"/>
      <c r="C1856" s="14"/>
      <c r="D1856" s="9"/>
      <c r="E1856" s="10"/>
    </row>
    <row r="1857" ht="15.75" hidden="1" customHeight="1">
      <c r="A1857" s="17" t="s">
        <v>3063</v>
      </c>
      <c r="B1857" s="4"/>
      <c r="C1857" s="4"/>
      <c r="D1857" s="4"/>
      <c r="E1857" s="5"/>
    </row>
    <row r="1858" ht="15.75" hidden="1" customHeight="1">
      <c r="A1858" s="18" t="s">
        <v>3064</v>
      </c>
      <c r="B1858" s="19" t="s">
        <v>3065</v>
      </c>
      <c r="C1858" s="20" t="s">
        <v>3066</v>
      </c>
      <c r="D1858" s="19" t="s">
        <v>3067</v>
      </c>
      <c r="E1858" s="21" t="s">
        <v>13</v>
      </c>
    </row>
    <row r="1859" ht="15.75" hidden="1" customHeight="1">
      <c r="A1859" s="22" t="s">
        <v>3068</v>
      </c>
      <c r="B1859" s="23">
        <v>8854.0</v>
      </c>
      <c r="C1859" s="24">
        <v>8855.0</v>
      </c>
      <c r="D1859" s="25">
        <v>1.0</v>
      </c>
      <c r="E1859" s="33"/>
    </row>
    <row r="1860" ht="15.75" hidden="1" customHeight="1">
      <c r="A1860" s="22" t="s">
        <v>3069</v>
      </c>
      <c r="B1860" s="23">
        <v>15467.0</v>
      </c>
      <c r="C1860" s="24">
        <v>15467.0</v>
      </c>
      <c r="D1860" s="25">
        <v>0.0</v>
      </c>
      <c r="E1860" s="33"/>
    </row>
    <row r="1861" ht="15.75" hidden="1" customHeight="1">
      <c r="A1861" s="22" t="s">
        <v>3070</v>
      </c>
      <c r="B1861" s="23">
        <v>150.0</v>
      </c>
      <c r="C1861" s="24">
        <v>150.0</v>
      </c>
      <c r="D1861" s="25">
        <v>0.0</v>
      </c>
      <c r="E1861" s="33"/>
    </row>
    <row r="1862" ht="15.75" hidden="1" customHeight="1">
      <c r="A1862" s="22" t="s">
        <v>3072</v>
      </c>
      <c r="B1862" s="23">
        <v>0.0</v>
      </c>
      <c r="C1862" s="24"/>
      <c r="D1862" s="25">
        <v>0.0</v>
      </c>
      <c r="E1862" s="33"/>
    </row>
    <row r="1863" ht="15.75" hidden="1" customHeight="1">
      <c r="A1863" s="27" t="s">
        <v>3074</v>
      </c>
      <c r="B1863" s="23">
        <v>0.0</v>
      </c>
      <c r="C1863" s="24"/>
      <c r="D1863" s="25">
        <v>0.0</v>
      </c>
      <c r="E1863" s="33"/>
    </row>
    <row r="1864" ht="15.75" hidden="1" customHeight="1">
      <c r="A1864" s="27" t="s">
        <v>3075</v>
      </c>
      <c r="B1864" s="23">
        <v>0.0</v>
      </c>
      <c r="C1864" s="24"/>
      <c r="D1864" s="25">
        <v>0.0</v>
      </c>
      <c r="E1864" s="33"/>
    </row>
    <row r="1865" ht="15.75" hidden="1" customHeight="1">
      <c r="A1865" s="27" t="s">
        <v>3077</v>
      </c>
      <c r="B1865" s="23">
        <v>0.0</v>
      </c>
      <c r="C1865" s="24"/>
      <c r="D1865" s="25">
        <v>0.0</v>
      </c>
      <c r="E1865" s="26"/>
    </row>
    <row r="1866" ht="15.75" hidden="1" customHeight="1">
      <c r="A1866" s="27" t="s">
        <v>3078</v>
      </c>
      <c r="B1866" s="23">
        <v>2080.0</v>
      </c>
      <c r="C1866" s="24">
        <v>2080.0</v>
      </c>
      <c r="D1866" s="25">
        <v>0.0</v>
      </c>
      <c r="E1866" s="26"/>
    </row>
    <row r="1867" ht="15.75" hidden="1" customHeight="1">
      <c r="A1867" s="28" t="s">
        <v>3079</v>
      </c>
      <c r="B1867" s="23">
        <v>78321.0</v>
      </c>
      <c r="C1867" s="23">
        <v>78321.0</v>
      </c>
      <c r="D1867" s="25">
        <v>0.0</v>
      </c>
      <c r="E1867" s="33"/>
    </row>
    <row r="1868" ht="15.75" hidden="1" customHeight="1">
      <c r="A1868" s="28" t="s">
        <v>3080</v>
      </c>
      <c r="B1868" s="23">
        <v>26101.0</v>
      </c>
      <c r="C1868" s="7">
        <v>25694.0</v>
      </c>
      <c r="D1868" s="25">
        <v>-407.0</v>
      </c>
      <c r="E1868" s="33"/>
    </row>
    <row r="1869" ht="15.75" hidden="1" customHeight="1">
      <c r="A1869" s="28" t="s">
        <v>3081</v>
      </c>
      <c r="B1869" s="23">
        <v>59837.110000000015</v>
      </c>
      <c r="C1869" s="7">
        <v>59837.10999999997</v>
      </c>
      <c r="D1869" s="25">
        <v>-4.3655745685100555E-11</v>
      </c>
      <c r="E1869" s="33"/>
    </row>
    <row r="1870" ht="15.75" hidden="1" customHeight="1">
      <c r="A1870" s="28" t="s">
        <v>3082</v>
      </c>
      <c r="B1870" s="23">
        <v>22548.0</v>
      </c>
      <c r="C1870" s="7">
        <v>22548.0</v>
      </c>
      <c r="D1870" s="25">
        <v>0.0</v>
      </c>
      <c r="E1870" s="33"/>
    </row>
    <row r="1871" ht="15.75" hidden="1" customHeight="1">
      <c r="A1871" s="28" t="s">
        <v>3084</v>
      </c>
      <c r="B1871" s="23">
        <v>0.0</v>
      </c>
      <c r="C1871" s="7">
        <v>0.0</v>
      </c>
      <c r="D1871" s="25">
        <v>0.0</v>
      </c>
      <c r="E1871" s="33"/>
    </row>
    <row r="1872" ht="15.75" hidden="1" customHeight="1">
      <c r="A1872" s="28" t="s">
        <v>3085</v>
      </c>
      <c r="B1872" s="23">
        <v>0.0</v>
      </c>
      <c r="C1872" s="7">
        <v>0.0</v>
      </c>
      <c r="D1872" s="25">
        <v>0.0</v>
      </c>
      <c r="E1872" s="33"/>
    </row>
    <row r="1873" ht="15.75" hidden="1" customHeight="1">
      <c r="A1873" s="29" t="s">
        <v>3086</v>
      </c>
      <c r="B1873" s="23">
        <v>213357.61</v>
      </c>
      <c r="C1873" s="7">
        <v>212950.6100000001</v>
      </c>
      <c r="D1873" s="25">
        <v>-406.9999999998836</v>
      </c>
      <c r="E1873" s="33"/>
    </row>
    <row r="1874" ht="15.75" hidden="1" customHeight="1">
      <c r="A1874" s="30" t="s">
        <v>3087</v>
      </c>
      <c r="B1874" s="34">
        <v>0.5000000000291038</v>
      </c>
      <c r="C1874" s="52">
        <v>1.4999999998835847</v>
      </c>
      <c r="D1874" s="49">
        <v>0.9999999998544808</v>
      </c>
      <c r="E1874" s="37"/>
    </row>
    <row r="1875" ht="15.75" hidden="1" customHeight="1"/>
    <row r="1876" ht="15.75" hidden="1" customHeight="1"/>
    <row r="1877" ht="15.75" hidden="1" customHeight="1">
      <c r="A1877" s="3" t="s">
        <v>3895</v>
      </c>
      <c r="B1877" s="4"/>
      <c r="C1877" s="4"/>
      <c r="D1877" s="4"/>
      <c r="E1877" s="5"/>
    </row>
    <row r="1878" ht="15.75" hidden="1" customHeight="1">
      <c r="A1878" s="8"/>
      <c r="B1878" s="9"/>
      <c r="C1878" s="9"/>
      <c r="D1878" s="9"/>
      <c r="E1878" s="10"/>
    </row>
    <row r="1879" ht="15.75" hidden="1" customHeight="1">
      <c r="A1879" s="3" t="s">
        <v>3061</v>
      </c>
      <c r="B1879" s="4"/>
      <c r="C1879" s="4"/>
      <c r="D1879" s="4"/>
      <c r="E1879" s="5"/>
    </row>
    <row r="1880" ht="15.75" hidden="1" customHeight="1">
      <c r="A1880" s="8"/>
      <c r="B1880" s="9"/>
      <c r="C1880" s="9"/>
      <c r="D1880" s="9"/>
      <c r="E1880" s="10"/>
    </row>
    <row r="1881" ht="15.75" hidden="1" customHeight="1">
      <c r="A1881" s="11">
        <v>45929.0</v>
      </c>
      <c r="B1881" s="4"/>
      <c r="C1881" s="12" t="s">
        <v>3062</v>
      </c>
      <c r="D1881" s="13">
        <v>45930.0</v>
      </c>
      <c r="E1881" s="5"/>
    </row>
    <row r="1882" ht="15.75" hidden="1" customHeight="1">
      <c r="A1882" s="8"/>
      <c r="B1882" s="9"/>
      <c r="C1882" s="14"/>
      <c r="D1882" s="9"/>
      <c r="E1882" s="10"/>
    </row>
    <row r="1883" ht="15.75" hidden="1" customHeight="1">
      <c r="A1883" s="44" t="s">
        <v>3898</v>
      </c>
      <c r="B1883" s="5"/>
      <c r="C1883" s="14"/>
      <c r="D1883" s="45" t="s">
        <v>3900</v>
      </c>
      <c r="E1883" s="5"/>
    </row>
    <row r="1884" ht="15.75" hidden="1" customHeight="1">
      <c r="A1884" s="8"/>
      <c r="B1884" s="10"/>
      <c r="C1884" s="14"/>
      <c r="D1884" s="9"/>
      <c r="E1884" s="10"/>
    </row>
    <row r="1885" ht="15.75" hidden="1" customHeight="1">
      <c r="A1885" s="17" t="s">
        <v>3063</v>
      </c>
      <c r="B1885" s="4"/>
      <c r="C1885" s="4"/>
      <c r="D1885" s="4"/>
      <c r="E1885" s="5"/>
    </row>
    <row r="1886" ht="15.75" hidden="1" customHeight="1">
      <c r="A1886" s="18" t="s">
        <v>3064</v>
      </c>
      <c r="B1886" s="19" t="s">
        <v>3065</v>
      </c>
      <c r="C1886" s="20" t="s">
        <v>3066</v>
      </c>
      <c r="D1886" s="19" t="s">
        <v>3067</v>
      </c>
      <c r="E1886" s="21" t="s">
        <v>13</v>
      </c>
    </row>
    <row r="1887" ht="15.75" hidden="1" customHeight="1">
      <c r="A1887" s="22" t="s">
        <v>3068</v>
      </c>
      <c r="B1887" s="23">
        <v>1727.0</v>
      </c>
      <c r="C1887" s="24">
        <v>1727.0</v>
      </c>
      <c r="D1887" s="25">
        <v>0.0</v>
      </c>
      <c r="E1887" s="33"/>
    </row>
    <row r="1888" ht="15.75" hidden="1" customHeight="1">
      <c r="A1888" s="22" t="s">
        <v>3069</v>
      </c>
      <c r="B1888" s="23">
        <v>3635.0</v>
      </c>
      <c r="C1888" s="24">
        <v>3635.0</v>
      </c>
      <c r="D1888" s="25">
        <v>0.0</v>
      </c>
      <c r="E1888" s="33"/>
    </row>
    <row r="1889" ht="15.75" hidden="1" customHeight="1">
      <c r="A1889" s="22" t="s">
        <v>3070</v>
      </c>
      <c r="B1889" s="23">
        <v>0.0</v>
      </c>
      <c r="C1889" s="24"/>
      <c r="D1889" s="25">
        <v>0.0</v>
      </c>
      <c r="E1889" s="33"/>
    </row>
    <row r="1890" ht="15.75" hidden="1" customHeight="1">
      <c r="A1890" s="22" t="s">
        <v>3072</v>
      </c>
      <c r="B1890" s="23">
        <v>0.0</v>
      </c>
      <c r="C1890" s="24"/>
      <c r="D1890" s="25">
        <v>0.0</v>
      </c>
      <c r="E1890" s="33"/>
    </row>
    <row r="1891" ht="15.75" hidden="1" customHeight="1">
      <c r="A1891" s="27" t="s">
        <v>3074</v>
      </c>
      <c r="B1891" s="23">
        <v>0.0</v>
      </c>
      <c r="C1891" s="24"/>
      <c r="D1891" s="25">
        <v>0.0</v>
      </c>
      <c r="E1891" s="33"/>
    </row>
    <row r="1892" ht="15.75" hidden="1" customHeight="1">
      <c r="A1892" s="27" t="s">
        <v>3075</v>
      </c>
      <c r="B1892" s="23">
        <v>0.0</v>
      </c>
      <c r="C1892" s="24"/>
      <c r="D1892" s="25">
        <v>0.0</v>
      </c>
      <c r="E1892" s="33"/>
    </row>
    <row r="1893" ht="15.75" hidden="1" customHeight="1">
      <c r="A1893" s="27" t="s">
        <v>3077</v>
      </c>
      <c r="B1893" s="23">
        <v>0.0</v>
      </c>
      <c r="C1893" s="24"/>
      <c r="D1893" s="25">
        <v>0.0</v>
      </c>
      <c r="E1893" s="26"/>
    </row>
    <row r="1894" ht="15.75" hidden="1" customHeight="1">
      <c r="A1894" s="27" t="s">
        <v>3078</v>
      </c>
      <c r="B1894" s="23">
        <v>400.0</v>
      </c>
      <c r="C1894" s="24">
        <v>400.0</v>
      </c>
      <c r="D1894" s="25">
        <v>0.0</v>
      </c>
      <c r="E1894" s="26"/>
    </row>
    <row r="1895" ht="15.75" hidden="1" customHeight="1">
      <c r="A1895" s="28" t="s">
        <v>3079</v>
      </c>
      <c r="B1895" s="23">
        <v>22219.0</v>
      </c>
      <c r="C1895" s="23">
        <v>22219.0</v>
      </c>
      <c r="D1895" s="25">
        <v>0.0</v>
      </c>
      <c r="E1895" s="33"/>
    </row>
    <row r="1896" ht="15.75" hidden="1" customHeight="1">
      <c r="A1896" s="28" t="s">
        <v>3080</v>
      </c>
      <c r="B1896" s="23">
        <v>7001.0</v>
      </c>
      <c r="C1896" s="7">
        <v>7001.0</v>
      </c>
      <c r="D1896" s="25">
        <v>0.0</v>
      </c>
      <c r="E1896" s="33"/>
    </row>
    <row r="1897" ht="15.75" hidden="1" customHeight="1">
      <c r="A1897" s="28" t="s">
        <v>3081</v>
      </c>
      <c r="B1897" s="23">
        <v>21703.0</v>
      </c>
      <c r="C1897" s="7">
        <v>21702.999999999996</v>
      </c>
      <c r="D1897" s="25">
        <v>-3.637978807091713E-12</v>
      </c>
      <c r="E1897" s="33"/>
    </row>
    <row r="1898" ht="15.75" hidden="1" customHeight="1">
      <c r="A1898" s="28" t="s">
        <v>3082</v>
      </c>
      <c r="B1898" s="23">
        <v>6016.0</v>
      </c>
      <c r="C1898" s="7">
        <v>6016.0</v>
      </c>
      <c r="D1898" s="25">
        <v>0.0</v>
      </c>
      <c r="E1898" s="33"/>
    </row>
    <row r="1899" ht="15.75" hidden="1" customHeight="1">
      <c r="A1899" s="28" t="s">
        <v>3084</v>
      </c>
      <c r="B1899" s="23">
        <v>0.0</v>
      </c>
      <c r="C1899" s="7">
        <v>0.0</v>
      </c>
      <c r="D1899" s="25">
        <v>0.0</v>
      </c>
      <c r="E1899" s="33"/>
    </row>
    <row r="1900" ht="15.75" hidden="1" customHeight="1">
      <c r="A1900" s="28" t="s">
        <v>3085</v>
      </c>
      <c r="B1900" s="23">
        <v>0.0</v>
      </c>
      <c r="C1900" s="7">
        <v>0.0</v>
      </c>
      <c r="D1900" s="25">
        <v>0.0</v>
      </c>
      <c r="E1900" s="33"/>
    </row>
    <row r="1901" ht="15.75" hidden="1" customHeight="1">
      <c r="A1901" s="29" t="s">
        <v>3086</v>
      </c>
      <c r="B1901" s="23">
        <v>62701.0</v>
      </c>
      <c r="C1901" s="7">
        <v>62701.0</v>
      </c>
      <c r="D1901" s="25">
        <v>0.0</v>
      </c>
      <c r="E1901" s="33"/>
    </row>
    <row r="1902" ht="15.75" hidden="1" customHeight="1">
      <c r="A1902" s="30" t="s">
        <v>3087</v>
      </c>
      <c r="B1902" s="34">
        <v>0.0</v>
      </c>
      <c r="C1902" s="52">
        <v>0.0</v>
      </c>
      <c r="D1902" s="49">
        <v>0.0</v>
      </c>
      <c r="E1902" s="37"/>
    </row>
    <row r="1903" ht="15.75" hidden="1" customHeight="1"/>
    <row r="1904" ht="15.75" hidden="1" customHeight="1"/>
    <row r="1905" ht="15.75" hidden="1" customHeight="1">
      <c r="A1905" s="3" t="s">
        <v>3895</v>
      </c>
      <c r="B1905" s="4"/>
      <c r="C1905" s="4"/>
      <c r="D1905" s="4"/>
      <c r="E1905" s="5"/>
    </row>
    <row r="1906" ht="15.75" hidden="1" customHeight="1">
      <c r="A1906" s="8"/>
      <c r="B1906" s="9"/>
      <c r="C1906" s="9"/>
      <c r="D1906" s="9"/>
      <c r="E1906" s="10"/>
    </row>
    <row r="1907" ht="15.75" hidden="1" customHeight="1">
      <c r="A1907" s="3" t="s">
        <v>3061</v>
      </c>
      <c r="B1907" s="4"/>
      <c r="C1907" s="4"/>
      <c r="D1907" s="4"/>
      <c r="E1907" s="5"/>
    </row>
    <row r="1908" ht="15.75" hidden="1" customHeight="1">
      <c r="A1908" s="8"/>
      <c r="B1908" s="9"/>
      <c r="C1908" s="9"/>
      <c r="D1908" s="9"/>
      <c r="E1908" s="10"/>
    </row>
    <row r="1909" ht="15.75" hidden="1" customHeight="1">
      <c r="A1909" s="11">
        <v>45931.0</v>
      </c>
      <c r="B1909" s="4"/>
      <c r="C1909" s="12" t="s">
        <v>3062</v>
      </c>
      <c r="D1909" s="13">
        <v>45935.0</v>
      </c>
      <c r="E1909" s="5"/>
    </row>
    <row r="1910" ht="15.75" hidden="1" customHeight="1">
      <c r="A1910" s="8"/>
      <c r="B1910" s="9"/>
      <c r="C1910" s="14"/>
      <c r="D1910" s="9"/>
      <c r="E1910" s="10"/>
    </row>
    <row r="1911" ht="15.75" hidden="1" customHeight="1">
      <c r="A1911" s="44" t="s">
        <v>3901</v>
      </c>
      <c r="B1911" s="5"/>
      <c r="C1911" s="14"/>
      <c r="D1911" s="45" t="s">
        <v>3899</v>
      </c>
      <c r="E1911" s="5"/>
    </row>
    <row r="1912" ht="15.75" hidden="1" customHeight="1">
      <c r="A1912" s="8"/>
      <c r="B1912" s="10"/>
      <c r="C1912" s="14"/>
      <c r="D1912" s="9"/>
      <c r="E1912" s="10"/>
    </row>
    <row r="1913" ht="15.75" hidden="1" customHeight="1">
      <c r="A1913" s="17" t="s">
        <v>3063</v>
      </c>
      <c r="B1913" s="4"/>
      <c r="C1913" s="4"/>
      <c r="D1913" s="4"/>
      <c r="E1913" s="5"/>
    </row>
    <row r="1914" ht="15.75" hidden="1" customHeight="1">
      <c r="A1914" s="18" t="s">
        <v>3064</v>
      </c>
      <c r="B1914" s="19" t="s">
        <v>3065</v>
      </c>
      <c r="C1914" s="20" t="s">
        <v>3066</v>
      </c>
      <c r="D1914" s="19" t="s">
        <v>3067</v>
      </c>
      <c r="E1914" s="21" t="s">
        <v>13</v>
      </c>
    </row>
    <row r="1915" ht="15.75" hidden="1" customHeight="1">
      <c r="A1915" s="22" t="s">
        <v>3068</v>
      </c>
      <c r="B1915" s="23">
        <v>2213.0</v>
      </c>
      <c r="C1915" s="24">
        <v>2213.0</v>
      </c>
      <c r="D1915" s="25">
        <v>0.0</v>
      </c>
      <c r="E1915" s="33"/>
    </row>
    <row r="1916" ht="15.75" hidden="1" customHeight="1">
      <c r="A1916" s="22" t="s">
        <v>3069</v>
      </c>
      <c r="B1916" s="23">
        <v>10766.0</v>
      </c>
      <c r="C1916" s="24">
        <v>10766.0</v>
      </c>
      <c r="D1916" s="25">
        <v>0.0</v>
      </c>
      <c r="E1916" s="33"/>
    </row>
    <row r="1917" ht="15.75" hidden="1" customHeight="1">
      <c r="A1917" s="22" t="s">
        <v>3070</v>
      </c>
      <c r="B1917" s="23">
        <v>0.0</v>
      </c>
      <c r="C1917" s="24"/>
      <c r="D1917" s="25">
        <v>0.0</v>
      </c>
      <c r="E1917" s="33"/>
    </row>
    <row r="1918" ht="15.75" hidden="1" customHeight="1">
      <c r="A1918" s="22" t="s">
        <v>3072</v>
      </c>
      <c r="B1918" s="23">
        <v>0.0</v>
      </c>
      <c r="C1918" s="24"/>
      <c r="D1918" s="25">
        <v>0.0</v>
      </c>
      <c r="E1918" s="33"/>
    </row>
    <row r="1919" ht="15.75" hidden="1" customHeight="1">
      <c r="A1919" s="27" t="s">
        <v>3074</v>
      </c>
      <c r="B1919" s="23">
        <v>0.0</v>
      </c>
      <c r="C1919" s="24"/>
      <c r="D1919" s="25">
        <v>0.0</v>
      </c>
      <c r="E1919" s="33"/>
    </row>
    <row r="1920" ht="15.75" hidden="1" customHeight="1">
      <c r="A1920" s="27" t="s">
        <v>3075</v>
      </c>
      <c r="B1920" s="23">
        <v>0.0</v>
      </c>
      <c r="C1920" s="24"/>
      <c r="D1920" s="25">
        <v>0.0</v>
      </c>
      <c r="E1920" s="33"/>
    </row>
    <row r="1921" ht="15.75" hidden="1" customHeight="1">
      <c r="A1921" s="27" t="s">
        <v>3077</v>
      </c>
      <c r="B1921" s="23">
        <v>0.0</v>
      </c>
      <c r="C1921" s="24"/>
      <c r="D1921" s="25">
        <v>0.0</v>
      </c>
      <c r="E1921" s="26"/>
    </row>
    <row r="1922" ht="15.75" hidden="1" customHeight="1">
      <c r="A1922" s="27" t="s">
        <v>3078</v>
      </c>
      <c r="B1922" s="23">
        <v>1600.0</v>
      </c>
      <c r="C1922" s="24">
        <v>1560.0</v>
      </c>
      <c r="D1922" s="25">
        <v>-40.0</v>
      </c>
      <c r="E1922" s="26"/>
    </row>
    <row r="1923" ht="15.75" hidden="1" customHeight="1">
      <c r="A1923" s="28" t="s">
        <v>3079</v>
      </c>
      <c r="B1923" s="23">
        <v>61489.0</v>
      </c>
      <c r="C1923" s="23">
        <v>61489.0</v>
      </c>
      <c r="D1923" s="25">
        <v>0.0</v>
      </c>
      <c r="E1923" s="33"/>
    </row>
    <row r="1924" ht="15.75" hidden="1" customHeight="1">
      <c r="A1924" s="28" t="s">
        <v>3080</v>
      </c>
      <c r="B1924" s="23">
        <v>16154.0</v>
      </c>
      <c r="C1924" s="7">
        <v>16154.0</v>
      </c>
      <c r="D1924" s="25">
        <v>0.0</v>
      </c>
      <c r="E1924" s="33"/>
    </row>
    <row r="1925" ht="15.75" hidden="1" customHeight="1">
      <c r="A1925" s="28" t="s">
        <v>3081</v>
      </c>
      <c r="B1925" s="23">
        <v>30830.0</v>
      </c>
      <c r="C1925" s="7">
        <v>30830.0</v>
      </c>
      <c r="D1925" s="25">
        <v>0.0</v>
      </c>
      <c r="E1925" s="33"/>
    </row>
    <row r="1926" ht="15.75" hidden="1" customHeight="1">
      <c r="A1926" s="28" t="s">
        <v>3082</v>
      </c>
      <c r="B1926" s="23">
        <v>19356.0</v>
      </c>
      <c r="C1926" s="7">
        <v>19356.0</v>
      </c>
      <c r="D1926" s="25">
        <v>0.0</v>
      </c>
      <c r="E1926" s="33"/>
    </row>
    <row r="1927" ht="15.75" hidden="1" customHeight="1">
      <c r="A1927" s="28" t="s">
        <v>3084</v>
      </c>
      <c r="B1927" s="23">
        <v>0.0</v>
      </c>
      <c r="C1927" s="7">
        <v>0.0</v>
      </c>
      <c r="D1927" s="25">
        <v>0.0</v>
      </c>
      <c r="E1927" s="33"/>
    </row>
    <row r="1928" ht="15.75" hidden="1" customHeight="1">
      <c r="A1928" s="28" t="s">
        <v>3085</v>
      </c>
      <c r="B1928" s="23">
        <v>0.0</v>
      </c>
      <c r="C1928" s="7">
        <v>0.0</v>
      </c>
      <c r="D1928" s="25">
        <v>0.0</v>
      </c>
      <c r="E1928" s="33"/>
    </row>
    <row r="1929" ht="15.75" hidden="1" customHeight="1">
      <c r="A1929" s="29" t="s">
        <v>3086</v>
      </c>
      <c r="B1929" s="23">
        <v>142334.0</v>
      </c>
      <c r="C1929" s="7">
        <v>142334.0</v>
      </c>
      <c r="D1929" s="25">
        <v>0.0</v>
      </c>
      <c r="E1929" s="33"/>
    </row>
    <row r="1930" ht="15.75" hidden="1" customHeight="1">
      <c r="A1930" s="30" t="s">
        <v>3087</v>
      </c>
      <c r="B1930" s="34">
        <v>74.0</v>
      </c>
      <c r="C1930" s="52">
        <v>34.0</v>
      </c>
      <c r="D1930" s="49">
        <v>-40.0</v>
      </c>
      <c r="E1930" s="37"/>
    </row>
    <row r="1931" ht="15.75" hidden="1" customHeight="1"/>
    <row r="1932" ht="15.75" hidden="1" customHeight="1"/>
    <row r="1933" ht="15.75" hidden="1" customHeight="1">
      <c r="A1933" s="3" t="s">
        <v>3895</v>
      </c>
      <c r="B1933" s="4"/>
      <c r="C1933" s="4"/>
      <c r="D1933" s="4"/>
      <c r="E1933" s="5"/>
    </row>
    <row r="1934" ht="15.75" hidden="1" customHeight="1">
      <c r="A1934" s="8"/>
      <c r="B1934" s="9"/>
      <c r="C1934" s="9"/>
      <c r="D1934" s="9"/>
      <c r="E1934" s="10"/>
    </row>
    <row r="1935" ht="15.75" hidden="1" customHeight="1">
      <c r="A1935" s="3" t="s">
        <v>3061</v>
      </c>
      <c r="B1935" s="4"/>
      <c r="C1935" s="4"/>
      <c r="D1935" s="4"/>
      <c r="E1935" s="5"/>
    </row>
    <row r="1936" ht="15.75" hidden="1" customHeight="1">
      <c r="A1936" s="8"/>
      <c r="B1936" s="9"/>
      <c r="C1936" s="9"/>
      <c r="D1936" s="9"/>
      <c r="E1936" s="10"/>
    </row>
    <row r="1937" ht="15.75" hidden="1" customHeight="1">
      <c r="A1937" s="11">
        <v>45936.0</v>
      </c>
      <c r="B1937" s="4"/>
      <c r="C1937" s="12" t="s">
        <v>3062</v>
      </c>
      <c r="D1937" s="13">
        <v>45942.0</v>
      </c>
      <c r="E1937" s="5"/>
    </row>
    <row r="1938" ht="15.75" hidden="1" customHeight="1">
      <c r="A1938" s="8"/>
      <c r="B1938" s="9"/>
      <c r="C1938" s="14"/>
      <c r="D1938" s="9"/>
      <c r="E1938" s="10"/>
    </row>
    <row r="1939" ht="15.75" hidden="1" customHeight="1">
      <c r="A1939" s="44" t="s">
        <v>3898</v>
      </c>
      <c r="B1939" s="5"/>
      <c r="C1939" s="14"/>
      <c r="D1939" s="45" t="s">
        <v>3899</v>
      </c>
      <c r="E1939" s="5"/>
    </row>
    <row r="1940" ht="15.75" hidden="1" customHeight="1">
      <c r="A1940" s="8"/>
      <c r="B1940" s="10"/>
      <c r="C1940" s="14"/>
      <c r="D1940" s="9"/>
      <c r="E1940" s="10"/>
    </row>
    <row r="1941" ht="15.75" hidden="1" customHeight="1">
      <c r="A1941" s="17" t="s">
        <v>3063</v>
      </c>
      <c r="B1941" s="4"/>
      <c r="C1941" s="4"/>
      <c r="D1941" s="4"/>
      <c r="E1941" s="5"/>
    </row>
    <row r="1942" ht="15.75" hidden="1" customHeight="1">
      <c r="A1942" s="18" t="s">
        <v>3064</v>
      </c>
      <c r="B1942" s="19" t="s">
        <v>3065</v>
      </c>
      <c r="C1942" s="20" t="s">
        <v>3066</v>
      </c>
      <c r="D1942" s="19" t="s">
        <v>3067</v>
      </c>
      <c r="E1942" s="21" t="s">
        <v>13</v>
      </c>
    </row>
    <row r="1943" ht="15.75" hidden="1" customHeight="1">
      <c r="A1943" s="22" t="s">
        <v>3068</v>
      </c>
      <c r="B1943" s="23">
        <v>10101.0</v>
      </c>
      <c r="C1943" s="24">
        <v>10101.0</v>
      </c>
      <c r="D1943" s="25">
        <v>0.0</v>
      </c>
      <c r="E1943" s="33"/>
    </row>
    <row r="1944" ht="15.75" hidden="1" customHeight="1">
      <c r="A1944" s="22" t="s">
        <v>3069</v>
      </c>
      <c r="B1944" s="23">
        <v>15027.0</v>
      </c>
      <c r="C1944" s="24">
        <v>15027.0</v>
      </c>
      <c r="D1944" s="25">
        <v>0.0</v>
      </c>
      <c r="E1944" s="33"/>
    </row>
    <row r="1945" ht="15.75" hidden="1" customHeight="1">
      <c r="A1945" s="22" t="s">
        <v>3070</v>
      </c>
      <c r="B1945" s="23">
        <v>0.0</v>
      </c>
      <c r="C1945" s="24"/>
      <c r="D1945" s="25">
        <v>0.0</v>
      </c>
      <c r="E1945" s="33"/>
    </row>
    <row r="1946" ht="15.75" hidden="1" customHeight="1">
      <c r="A1946" s="22" t="s">
        <v>3072</v>
      </c>
      <c r="B1946" s="23">
        <v>0.0</v>
      </c>
      <c r="C1946" s="24"/>
      <c r="D1946" s="25">
        <v>0.0</v>
      </c>
      <c r="E1946" s="33"/>
    </row>
    <row r="1947" ht="15.75" hidden="1" customHeight="1">
      <c r="A1947" s="27" t="s">
        <v>3074</v>
      </c>
      <c r="B1947" s="23">
        <v>0.0</v>
      </c>
      <c r="C1947" s="24"/>
      <c r="D1947" s="25">
        <v>0.0</v>
      </c>
      <c r="E1947" s="33"/>
    </row>
    <row r="1948" ht="15.75" hidden="1" customHeight="1">
      <c r="A1948" s="27" t="s">
        <v>3075</v>
      </c>
      <c r="B1948" s="23">
        <v>0.0</v>
      </c>
      <c r="C1948" s="24"/>
      <c r="D1948" s="25">
        <v>0.0</v>
      </c>
      <c r="E1948" s="33"/>
    </row>
    <row r="1949" ht="15.75" hidden="1" customHeight="1">
      <c r="A1949" s="27" t="s">
        <v>3077</v>
      </c>
      <c r="B1949" s="23">
        <v>0.0</v>
      </c>
      <c r="C1949" s="24"/>
      <c r="D1949" s="25">
        <v>0.0</v>
      </c>
      <c r="E1949" s="26"/>
    </row>
    <row r="1950" ht="15.75" hidden="1" customHeight="1">
      <c r="A1950" s="27" t="s">
        <v>3078</v>
      </c>
      <c r="B1950" s="23">
        <v>2000.0</v>
      </c>
      <c r="C1950" s="24">
        <v>2000.0</v>
      </c>
      <c r="D1950" s="25">
        <v>0.0</v>
      </c>
      <c r="E1950" s="26"/>
    </row>
    <row r="1951" ht="15.75" hidden="1" customHeight="1">
      <c r="A1951" s="28" t="s">
        <v>3079</v>
      </c>
      <c r="B1951" s="23">
        <v>91920.0</v>
      </c>
      <c r="C1951" s="23">
        <v>90819.0</v>
      </c>
      <c r="D1951" s="25">
        <v>-1101.0</v>
      </c>
      <c r="E1951" s="33"/>
    </row>
    <row r="1952" ht="15.75" hidden="1" customHeight="1">
      <c r="A1952" s="28" t="s">
        <v>3080</v>
      </c>
      <c r="B1952" s="23">
        <v>27069.0</v>
      </c>
      <c r="C1952" s="7">
        <v>27069.0</v>
      </c>
      <c r="D1952" s="25">
        <v>0.0</v>
      </c>
      <c r="E1952" s="33"/>
    </row>
    <row r="1953" ht="15.75" hidden="1" customHeight="1">
      <c r="A1953" s="28" t="s">
        <v>3081</v>
      </c>
      <c r="B1953" s="23">
        <v>40342.0</v>
      </c>
      <c r="C1953" s="7">
        <v>40023.0</v>
      </c>
      <c r="D1953" s="25">
        <v>-319.0</v>
      </c>
      <c r="E1953" s="33"/>
    </row>
    <row r="1954" ht="15.75" hidden="1" customHeight="1">
      <c r="A1954" s="28" t="s">
        <v>3082</v>
      </c>
      <c r="B1954" s="23">
        <v>25439.0</v>
      </c>
      <c r="C1954" s="7">
        <v>25439.0</v>
      </c>
      <c r="D1954" s="25">
        <v>0.0</v>
      </c>
      <c r="E1954" s="33"/>
    </row>
    <row r="1955" ht="15.75" hidden="1" customHeight="1">
      <c r="A1955" s="28" t="s">
        <v>3084</v>
      </c>
      <c r="B1955" s="23">
        <v>413.0</v>
      </c>
      <c r="C1955" s="7">
        <v>413.0</v>
      </c>
      <c r="D1955" s="25">
        <v>0.0</v>
      </c>
      <c r="E1955" s="33"/>
    </row>
    <row r="1956" ht="15.75" hidden="1" customHeight="1">
      <c r="A1956" s="28" t="s">
        <v>3085</v>
      </c>
      <c r="B1956" s="23">
        <v>0.0</v>
      </c>
      <c r="C1956" s="7">
        <v>0.0</v>
      </c>
      <c r="D1956" s="25">
        <v>0.0</v>
      </c>
      <c r="E1956" s="33"/>
    </row>
    <row r="1957" ht="15.75" hidden="1" customHeight="1">
      <c r="A1957" s="29" t="s">
        <v>3086</v>
      </c>
      <c r="B1957" s="23">
        <v>212297.0</v>
      </c>
      <c r="C1957" s="7">
        <v>210877.0</v>
      </c>
      <c r="D1957" s="25">
        <v>-1420.0</v>
      </c>
      <c r="E1957" s="33"/>
    </row>
    <row r="1958" ht="15.75" hidden="1" customHeight="1">
      <c r="A1958" s="30" t="s">
        <v>3087</v>
      </c>
      <c r="B1958" s="34">
        <v>14.0</v>
      </c>
      <c r="C1958" s="52">
        <v>14.0</v>
      </c>
      <c r="D1958" s="49">
        <v>0.0</v>
      </c>
      <c r="E1958" s="37"/>
    </row>
    <row r="1959" ht="15.75" hidden="1" customHeight="1"/>
    <row r="1960" ht="15.75" hidden="1" customHeight="1"/>
    <row r="1961" ht="15.75" hidden="1" customHeight="1">
      <c r="A1961" s="3" t="s">
        <v>3895</v>
      </c>
      <c r="B1961" s="4"/>
      <c r="C1961" s="4"/>
      <c r="D1961" s="4"/>
      <c r="E1961" s="5"/>
    </row>
    <row r="1962" ht="15.75" hidden="1" customHeight="1">
      <c r="A1962" s="8"/>
      <c r="B1962" s="9"/>
      <c r="C1962" s="9"/>
      <c r="D1962" s="9"/>
      <c r="E1962" s="10"/>
    </row>
    <row r="1963" ht="15.75" hidden="1" customHeight="1">
      <c r="A1963" s="3" t="s">
        <v>3061</v>
      </c>
      <c r="B1963" s="4"/>
      <c r="C1963" s="4"/>
      <c r="D1963" s="4"/>
      <c r="E1963" s="5"/>
    </row>
    <row r="1964" ht="15.75" hidden="1" customHeight="1">
      <c r="A1964" s="8"/>
      <c r="B1964" s="9"/>
      <c r="C1964" s="9"/>
      <c r="D1964" s="9"/>
      <c r="E1964" s="10"/>
    </row>
    <row r="1965" ht="15.75" hidden="1" customHeight="1">
      <c r="A1965" s="11">
        <v>45943.0</v>
      </c>
      <c r="B1965" s="4"/>
      <c r="C1965" s="12" t="s">
        <v>3062</v>
      </c>
      <c r="D1965" s="13">
        <v>45949.0</v>
      </c>
      <c r="E1965" s="5"/>
    </row>
    <row r="1966" ht="15.75" hidden="1" customHeight="1">
      <c r="A1966" s="8"/>
      <c r="B1966" s="9"/>
      <c r="C1966" s="14"/>
      <c r="D1966" s="9"/>
      <c r="E1966" s="10"/>
    </row>
    <row r="1967" ht="15.75" hidden="1" customHeight="1">
      <c r="A1967" s="44" t="s">
        <v>3898</v>
      </c>
      <c r="B1967" s="5"/>
      <c r="C1967" s="14"/>
      <c r="D1967" s="45" t="s">
        <v>3899</v>
      </c>
      <c r="E1967" s="5"/>
    </row>
    <row r="1968" ht="15.75" hidden="1" customHeight="1">
      <c r="A1968" s="8"/>
      <c r="B1968" s="10"/>
      <c r="C1968" s="14"/>
      <c r="D1968" s="9"/>
      <c r="E1968" s="10"/>
    </row>
    <row r="1969" ht="15.75" hidden="1" customHeight="1">
      <c r="A1969" s="17" t="s">
        <v>3063</v>
      </c>
      <c r="B1969" s="4"/>
      <c r="C1969" s="4"/>
      <c r="D1969" s="4"/>
      <c r="E1969" s="5"/>
    </row>
    <row r="1970" ht="15.75" hidden="1" customHeight="1">
      <c r="A1970" s="18" t="s">
        <v>3064</v>
      </c>
      <c r="B1970" s="19" t="s">
        <v>3065</v>
      </c>
      <c r="C1970" s="20" t="s">
        <v>3066</v>
      </c>
      <c r="D1970" s="19" t="s">
        <v>3067</v>
      </c>
      <c r="E1970" s="21" t="s">
        <v>13</v>
      </c>
    </row>
    <row r="1971" ht="15.75" hidden="1" customHeight="1">
      <c r="A1971" s="22" t="s">
        <v>3068</v>
      </c>
      <c r="B1971" s="23">
        <v>7614.0</v>
      </c>
      <c r="C1971" s="24">
        <v>7614.0</v>
      </c>
      <c r="D1971" s="25">
        <v>0.0</v>
      </c>
      <c r="E1971" s="33"/>
    </row>
    <row r="1972" ht="15.75" hidden="1" customHeight="1">
      <c r="A1972" s="22" t="s">
        <v>3069</v>
      </c>
      <c r="B1972" s="23">
        <v>14635.0</v>
      </c>
      <c r="C1972" s="24">
        <v>14635.0</v>
      </c>
      <c r="D1972" s="25">
        <v>0.0</v>
      </c>
      <c r="E1972" s="33"/>
    </row>
    <row r="1973" ht="15.75" hidden="1" customHeight="1">
      <c r="A1973" s="22" t="s">
        <v>3070</v>
      </c>
      <c r="B1973" s="23">
        <v>0.0</v>
      </c>
      <c r="C1973" s="24"/>
      <c r="D1973" s="25">
        <v>0.0</v>
      </c>
      <c r="E1973" s="33"/>
    </row>
    <row r="1974" ht="15.75" hidden="1" customHeight="1">
      <c r="A1974" s="22" t="s">
        <v>3072</v>
      </c>
      <c r="B1974" s="23">
        <v>0.0</v>
      </c>
      <c r="C1974" s="24"/>
      <c r="D1974" s="25">
        <v>0.0</v>
      </c>
      <c r="E1974" s="33"/>
    </row>
    <row r="1975" ht="15.75" hidden="1" customHeight="1">
      <c r="A1975" s="27" t="s">
        <v>3074</v>
      </c>
      <c r="B1975" s="23">
        <v>0.0</v>
      </c>
      <c r="C1975" s="24"/>
      <c r="D1975" s="25">
        <v>0.0</v>
      </c>
      <c r="E1975" s="33"/>
    </row>
    <row r="1976" ht="15.75" hidden="1" customHeight="1">
      <c r="A1976" s="27" t="s">
        <v>3075</v>
      </c>
      <c r="B1976" s="23">
        <v>0.0</v>
      </c>
      <c r="C1976" s="24"/>
      <c r="D1976" s="25">
        <v>0.0</v>
      </c>
      <c r="E1976" s="33"/>
    </row>
    <row r="1977" ht="15.75" hidden="1" customHeight="1">
      <c r="A1977" s="27" t="s">
        <v>3077</v>
      </c>
      <c r="B1977" s="23">
        <v>0.0</v>
      </c>
      <c r="C1977" s="24"/>
      <c r="D1977" s="25">
        <v>0.0</v>
      </c>
      <c r="E1977" s="26"/>
    </row>
    <row r="1978" ht="15.75" hidden="1" customHeight="1">
      <c r="A1978" s="27" t="s">
        <v>3078</v>
      </c>
      <c r="B1978" s="23">
        <v>2240.0</v>
      </c>
      <c r="C1978" s="24">
        <v>2240.0</v>
      </c>
      <c r="D1978" s="25">
        <v>0.0</v>
      </c>
      <c r="E1978" s="26"/>
    </row>
    <row r="1979" ht="15.75" hidden="1" customHeight="1">
      <c r="A1979" s="28" t="s">
        <v>3079</v>
      </c>
      <c r="B1979" s="23">
        <v>93689.0</v>
      </c>
      <c r="C1979" s="23">
        <v>93689.0</v>
      </c>
      <c r="D1979" s="25">
        <v>0.0</v>
      </c>
      <c r="E1979" s="33"/>
    </row>
    <row r="1980" ht="15.75" hidden="1" customHeight="1">
      <c r="A1980" s="28" t="s">
        <v>3080</v>
      </c>
      <c r="B1980" s="23">
        <v>29487.0</v>
      </c>
      <c r="C1980" s="7">
        <v>29487.0</v>
      </c>
      <c r="D1980" s="25">
        <v>0.0</v>
      </c>
      <c r="E1980" s="33"/>
    </row>
    <row r="1981" ht="15.75" hidden="1" customHeight="1">
      <c r="A1981" s="28" t="s">
        <v>3081</v>
      </c>
      <c r="B1981" s="23">
        <v>40515.0</v>
      </c>
      <c r="C1981" s="7">
        <v>40515.0</v>
      </c>
      <c r="D1981" s="25">
        <v>0.0</v>
      </c>
      <c r="E1981" s="33"/>
    </row>
    <row r="1982" ht="15.75" hidden="1" customHeight="1">
      <c r="A1982" s="28" t="s">
        <v>3082</v>
      </c>
      <c r="B1982" s="23">
        <v>29938.0</v>
      </c>
      <c r="C1982" s="7">
        <v>29938.0</v>
      </c>
      <c r="D1982" s="25">
        <v>0.0</v>
      </c>
      <c r="E1982" s="33"/>
    </row>
    <row r="1983" ht="15.75" hidden="1" customHeight="1">
      <c r="A1983" s="28" t="s">
        <v>3084</v>
      </c>
      <c r="B1983" s="23">
        <v>346.0</v>
      </c>
      <c r="C1983" s="7">
        <v>346.0</v>
      </c>
      <c r="D1983" s="25">
        <v>0.0</v>
      </c>
      <c r="E1983" s="33"/>
    </row>
    <row r="1984" ht="15.75" hidden="1" customHeight="1">
      <c r="A1984" s="28" t="s">
        <v>3085</v>
      </c>
      <c r="B1984" s="23">
        <v>0.0</v>
      </c>
      <c r="C1984" s="7">
        <v>0.0</v>
      </c>
      <c r="D1984" s="25">
        <v>0.0</v>
      </c>
      <c r="E1984" s="33"/>
    </row>
    <row r="1985" ht="15.75" hidden="1" customHeight="1">
      <c r="A1985" s="29" t="s">
        <v>3086</v>
      </c>
      <c r="B1985" s="23">
        <v>218460.2</v>
      </c>
      <c r="C1985" s="7">
        <v>218460.2</v>
      </c>
      <c r="D1985" s="25">
        <v>0.0</v>
      </c>
      <c r="E1985" s="33"/>
    </row>
    <row r="1986" ht="15.75" hidden="1" customHeight="1">
      <c r="A1986" s="30" t="s">
        <v>3087</v>
      </c>
      <c r="B1986" s="34" t="s">
        <v>7413</v>
      </c>
      <c r="C1986" s="52">
        <v>3.7999999999883585</v>
      </c>
      <c r="D1986" s="49" t="s">
        <v>3942</v>
      </c>
      <c r="E1986" s="37"/>
    </row>
    <row r="1987" ht="15.75" hidden="1" customHeight="1"/>
    <row r="1988" ht="15.75" hidden="1" customHeight="1"/>
    <row r="1989" ht="15.75" hidden="1" customHeight="1">
      <c r="A1989" s="3" t="s">
        <v>3895</v>
      </c>
      <c r="B1989" s="4"/>
      <c r="C1989" s="4"/>
      <c r="D1989" s="4"/>
      <c r="E1989" s="5"/>
    </row>
    <row r="1990" ht="15.75" hidden="1" customHeight="1">
      <c r="A1990" s="8"/>
      <c r="B1990" s="9"/>
      <c r="C1990" s="9"/>
      <c r="D1990" s="9"/>
      <c r="E1990" s="10"/>
    </row>
    <row r="1991" ht="15.75" hidden="1" customHeight="1">
      <c r="A1991" s="3" t="s">
        <v>3061</v>
      </c>
      <c r="B1991" s="4"/>
      <c r="C1991" s="4"/>
      <c r="D1991" s="4"/>
      <c r="E1991" s="5"/>
    </row>
    <row r="1992" ht="15.75" hidden="1" customHeight="1">
      <c r="A1992" s="8"/>
      <c r="B1992" s="9"/>
      <c r="C1992" s="9"/>
      <c r="D1992" s="9"/>
      <c r="E1992" s="10"/>
    </row>
    <row r="1993" ht="15.75" hidden="1" customHeight="1">
      <c r="A1993" s="11">
        <v>45943.0</v>
      </c>
      <c r="B1993" s="4"/>
      <c r="C1993" s="12" t="s">
        <v>3062</v>
      </c>
      <c r="D1993" s="13">
        <v>45949.0</v>
      </c>
      <c r="E1993" s="5"/>
    </row>
    <row r="1994" ht="15.75" hidden="1" customHeight="1">
      <c r="A1994" s="8"/>
      <c r="B1994" s="9"/>
      <c r="C1994" s="14"/>
      <c r="D1994" s="9"/>
      <c r="E1994" s="10"/>
    </row>
    <row r="1995" ht="15.75" hidden="1" customHeight="1">
      <c r="A1995" s="44" t="s">
        <v>3898</v>
      </c>
      <c r="B1995" s="5"/>
      <c r="C1995" s="14"/>
      <c r="D1995" s="45" t="s">
        <v>3899</v>
      </c>
      <c r="E1995" s="5"/>
    </row>
    <row r="1996" ht="15.75" hidden="1" customHeight="1">
      <c r="A1996" s="8"/>
      <c r="B1996" s="10"/>
      <c r="C1996" s="14"/>
      <c r="D1996" s="9"/>
      <c r="E1996" s="10"/>
    </row>
    <row r="1997" ht="15.75" hidden="1" customHeight="1">
      <c r="A1997" s="17" t="s">
        <v>3063</v>
      </c>
      <c r="B1997" s="4"/>
      <c r="C1997" s="4"/>
      <c r="D1997" s="4"/>
      <c r="E1997" s="5"/>
    </row>
    <row r="1998" ht="15.75" hidden="1" customHeight="1">
      <c r="A1998" s="18" t="s">
        <v>3064</v>
      </c>
      <c r="B1998" s="19" t="s">
        <v>3065</v>
      </c>
      <c r="C1998" s="20" t="s">
        <v>3066</v>
      </c>
      <c r="D1998" s="19" t="s">
        <v>3067</v>
      </c>
      <c r="E1998" s="21" t="s">
        <v>13</v>
      </c>
    </row>
    <row r="1999" ht="15.75" hidden="1" customHeight="1">
      <c r="A1999" s="22" t="s">
        <v>3068</v>
      </c>
      <c r="B1999" s="23">
        <v>7614.0</v>
      </c>
      <c r="C1999" s="24">
        <v>7614.0</v>
      </c>
      <c r="D1999" s="25">
        <v>0.0</v>
      </c>
      <c r="E1999" s="33"/>
    </row>
    <row r="2000" ht="15.75" hidden="1" customHeight="1">
      <c r="A2000" s="22" t="s">
        <v>3069</v>
      </c>
      <c r="B2000" s="23">
        <v>14635.0</v>
      </c>
      <c r="C2000" s="24">
        <v>14635.0</v>
      </c>
      <c r="D2000" s="25">
        <v>0.0</v>
      </c>
      <c r="E2000" s="33"/>
    </row>
    <row r="2001" ht="15.75" hidden="1" customHeight="1">
      <c r="A2001" s="22" t="s">
        <v>3070</v>
      </c>
      <c r="B2001" s="23">
        <v>0.0</v>
      </c>
      <c r="C2001" s="24"/>
      <c r="D2001" s="25">
        <v>0.0</v>
      </c>
      <c r="E2001" s="33"/>
    </row>
    <row r="2002" ht="15.75" hidden="1" customHeight="1">
      <c r="A2002" s="22" t="s">
        <v>3072</v>
      </c>
      <c r="B2002" s="23">
        <v>0.0</v>
      </c>
      <c r="C2002" s="24"/>
      <c r="D2002" s="25">
        <v>0.0</v>
      </c>
      <c r="E2002" s="33"/>
    </row>
    <row r="2003" ht="15.75" hidden="1" customHeight="1">
      <c r="A2003" s="27" t="s">
        <v>3074</v>
      </c>
      <c r="B2003" s="23">
        <v>0.0</v>
      </c>
      <c r="C2003" s="24"/>
      <c r="D2003" s="25">
        <v>0.0</v>
      </c>
      <c r="E2003" s="33"/>
    </row>
    <row r="2004" ht="15.75" hidden="1" customHeight="1">
      <c r="A2004" s="27" t="s">
        <v>3075</v>
      </c>
      <c r="B2004" s="23">
        <v>0.0</v>
      </c>
      <c r="C2004" s="24"/>
      <c r="D2004" s="25">
        <v>0.0</v>
      </c>
      <c r="E2004" s="33"/>
    </row>
    <row r="2005" ht="15.75" hidden="1" customHeight="1">
      <c r="A2005" s="27" t="s">
        <v>3077</v>
      </c>
      <c r="B2005" s="23">
        <v>0.0</v>
      </c>
      <c r="C2005" s="24"/>
      <c r="D2005" s="25">
        <v>0.0</v>
      </c>
      <c r="E2005" s="26"/>
    </row>
    <row r="2006" ht="15.75" hidden="1" customHeight="1">
      <c r="A2006" s="27" t="s">
        <v>3078</v>
      </c>
      <c r="B2006" s="23">
        <v>2240.0</v>
      </c>
      <c r="C2006" s="24">
        <v>2240.0</v>
      </c>
      <c r="D2006" s="25">
        <v>0.0</v>
      </c>
      <c r="E2006" s="26"/>
    </row>
    <row r="2007" ht="15.75" hidden="1" customHeight="1">
      <c r="A2007" s="28" t="s">
        <v>3079</v>
      </c>
      <c r="B2007" s="23">
        <v>93689.0</v>
      </c>
      <c r="C2007" s="23">
        <v>93689.0</v>
      </c>
      <c r="D2007" s="25">
        <v>0.0</v>
      </c>
      <c r="E2007" s="33"/>
    </row>
    <row r="2008" ht="15.75" hidden="1" customHeight="1">
      <c r="A2008" s="28" t="s">
        <v>3080</v>
      </c>
      <c r="B2008" s="23">
        <v>29487.0</v>
      </c>
      <c r="C2008" s="7">
        <v>29487.0</v>
      </c>
      <c r="D2008" s="25">
        <v>0.0</v>
      </c>
      <c r="E2008" s="33"/>
    </row>
    <row r="2009" ht="15.75" hidden="1" customHeight="1">
      <c r="A2009" s="28" t="s">
        <v>3081</v>
      </c>
      <c r="B2009" s="23">
        <v>40515.0</v>
      </c>
      <c r="C2009" s="7">
        <v>40515.0</v>
      </c>
      <c r="D2009" s="25">
        <v>0.0</v>
      </c>
      <c r="E2009" s="33"/>
    </row>
    <row r="2010" ht="15.75" hidden="1" customHeight="1">
      <c r="A2010" s="28" t="s">
        <v>3082</v>
      </c>
      <c r="B2010" s="23">
        <v>29938.0</v>
      </c>
      <c r="C2010" s="7">
        <v>29938.0</v>
      </c>
      <c r="D2010" s="25">
        <v>0.0</v>
      </c>
      <c r="E2010" s="33"/>
    </row>
    <row r="2011" ht="15.75" hidden="1" customHeight="1">
      <c r="A2011" s="28" t="s">
        <v>3084</v>
      </c>
      <c r="B2011" s="23">
        <v>346.0</v>
      </c>
      <c r="C2011" s="7">
        <v>346.0</v>
      </c>
      <c r="D2011" s="25">
        <v>0.0</v>
      </c>
      <c r="E2011" s="33"/>
    </row>
    <row r="2012" ht="15.75" hidden="1" customHeight="1">
      <c r="A2012" s="28" t="s">
        <v>3085</v>
      </c>
      <c r="B2012" s="23">
        <v>0.0</v>
      </c>
      <c r="C2012" s="7">
        <v>0.0</v>
      </c>
      <c r="D2012" s="25">
        <v>0.0</v>
      </c>
      <c r="E2012" s="33"/>
    </row>
    <row r="2013" ht="15.75" hidden="1" customHeight="1">
      <c r="A2013" s="29" t="s">
        <v>3086</v>
      </c>
      <c r="B2013" s="23">
        <v>218460.2</v>
      </c>
      <c r="C2013" s="7">
        <v>218460.2</v>
      </c>
      <c r="D2013" s="25">
        <v>0.0</v>
      </c>
      <c r="E2013" s="33"/>
    </row>
    <row r="2014" ht="15.75" hidden="1" customHeight="1">
      <c r="A2014" s="30" t="s">
        <v>3087</v>
      </c>
      <c r="B2014" s="34">
        <v>3.7999999999992724</v>
      </c>
      <c r="C2014" s="52">
        <v>3.7999999999883585</v>
      </c>
      <c r="D2014" s="49">
        <v>-1.0913936421275139E-11</v>
      </c>
      <c r="E2014" s="37"/>
    </row>
    <row r="2015" ht="15.75" hidden="1" customHeight="1"/>
    <row r="2016" ht="15.75" hidden="1" customHeight="1"/>
    <row r="2017" ht="15.75" hidden="1" customHeight="1">
      <c r="A2017" s="3" t="s">
        <v>3895</v>
      </c>
      <c r="B2017" s="4"/>
      <c r="C2017" s="4"/>
      <c r="D2017" s="4"/>
      <c r="E2017" s="5"/>
    </row>
    <row r="2018" ht="15.75" hidden="1" customHeight="1">
      <c r="A2018" s="8"/>
      <c r="B2018" s="9"/>
      <c r="C2018" s="9"/>
      <c r="D2018" s="9"/>
      <c r="E2018" s="10"/>
    </row>
    <row r="2019" ht="15.75" hidden="1" customHeight="1">
      <c r="A2019" s="3" t="s">
        <v>3061</v>
      </c>
      <c r="B2019" s="4"/>
      <c r="C2019" s="4"/>
      <c r="D2019" s="4"/>
      <c r="E2019" s="5"/>
    </row>
    <row r="2020" ht="15.75" hidden="1" customHeight="1">
      <c r="A2020" s="8"/>
      <c r="B2020" s="9"/>
      <c r="C2020" s="9"/>
      <c r="D2020" s="9"/>
      <c r="E2020" s="10"/>
    </row>
    <row r="2021" ht="15.75" hidden="1" customHeight="1">
      <c r="A2021" s="11">
        <v>45950.0</v>
      </c>
      <c r="B2021" s="4"/>
      <c r="C2021" s="12" t="s">
        <v>3062</v>
      </c>
      <c r="D2021" s="13">
        <v>45956.0</v>
      </c>
      <c r="E2021" s="5"/>
    </row>
    <row r="2022" ht="15.75" hidden="1" customHeight="1">
      <c r="A2022" s="8"/>
      <c r="B2022" s="9"/>
      <c r="C2022" s="14"/>
      <c r="D2022" s="9"/>
      <c r="E2022" s="10"/>
    </row>
    <row r="2023" ht="15.75" hidden="1" customHeight="1">
      <c r="A2023" s="44" t="s">
        <v>3898</v>
      </c>
      <c r="B2023" s="5"/>
      <c r="C2023" s="14"/>
      <c r="D2023" s="45" t="s">
        <v>3899</v>
      </c>
      <c r="E2023" s="5"/>
    </row>
    <row r="2024" ht="15.75" hidden="1" customHeight="1">
      <c r="A2024" s="8"/>
      <c r="B2024" s="10"/>
      <c r="C2024" s="14"/>
      <c r="D2024" s="9"/>
      <c r="E2024" s="10"/>
    </row>
    <row r="2025" ht="15.75" hidden="1" customHeight="1">
      <c r="A2025" s="17" t="s">
        <v>3063</v>
      </c>
      <c r="B2025" s="4"/>
      <c r="C2025" s="4"/>
      <c r="D2025" s="4"/>
      <c r="E2025" s="5"/>
    </row>
    <row r="2026" ht="15.75" hidden="1" customHeight="1">
      <c r="A2026" s="18" t="s">
        <v>3064</v>
      </c>
      <c r="B2026" s="19" t="s">
        <v>3065</v>
      </c>
      <c r="C2026" s="20" t="s">
        <v>3066</v>
      </c>
      <c r="D2026" s="19" t="s">
        <v>3067</v>
      </c>
      <c r="E2026" s="21" t="s">
        <v>13</v>
      </c>
    </row>
    <row r="2027" ht="15.75" hidden="1" customHeight="1">
      <c r="A2027" s="22" t="s">
        <v>3068</v>
      </c>
      <c r="B2027" s="23">
        <v>9497.0</v>
      </c>
      <c r="C2027" s="24">
        <v>9497.0</v>
      </c>
      <c r="D2027" s="25">
        <v>0.0</v>
      </c>
      <c r="E2027" s="33"/>
    </row>
    <row r="2028" ht="15.75" hidden="1" customHeight="1">
      <c r="A2028" s="22" t="s">
        <v>3069</v>
      </c>
      <c r="B2028" s="23">
        <v>7069.0</v>
      </c>
      <c r="C2028" s="24">
        <v>7069.0</v>
      </c>
      <c r="D2028" s="25">
        <v>0.0</v>
      </c>
      <c r="E2028" s="33"/>
    </row>
    <row r="2029" ht="15.75" hidden="1" customHeight="1">
      <c r="A2029" s="22" t="s">
        <v>3070</v>
      </c>
      <c r="B2029" s="23">
        <v>0.0</v>
      </c>
      <c r="C2029" s="24"/>
      <c r="D2029" s="25">
        <v>0.0</v>
      </c>
      <c r="E2029" s="33"/>
    </row>
    <row r="2030" ht="15.75" hidden="1" customHeight="1">
      <c r="A2030" s="22" t="s">
        <v>3072</v>
      </c>
      <c r="B2030" s="23">
        <v>0.0</v>
      </c>
      <c r="C2030" s="24"/>
      <c r="D2030" s="25">
        <v>0.0</v>
      </c>
      <c r="E2030" s="33"/>
    </row>
    <row r="2031" ht="15.75" hidden="1" customHeight="1">
      <c r="A2031" s="27" t="s">
        <v>3074</v>
      </c>
      <c r="B2031" s="23">
        <v>0.0</v>
      </c>
      <c r="C2031" s="24"/>
      <c r="D2031" s="25">
        <v>0.0</v>
      </c>
      <c r="E2031" s="33"/>
    </row>
    <row r="2032" ht="15.75" hidden="1" customHeight="1">
      <c r="A2032" s="27" t="s">
        <v>3075</v>
      </c>
      <c r="B2032" s="23">
        <v>0.0</v>
      </c>
      <c r="C2032" s="24"/>
      <c r="D2032" s="25">
        <v>0.0</v>
      </c>
      <c r="E2032" s="33"/>
    </row>
    <row r="2033" ht="15.75" hidden="1" customHeight="1">
      <c r="A2033" s="27" t="s">
        <v>3077</v>
      </c>
      <c r="B2033" s="23">
        <v>0.0</v>
      </c>
      <c r="C2033" s="24"/>
      <c r="D2033" s="25">
        <v>0.0</v>
      </c>
      <c r="E2033" s="26"/>
    </row>
    <row r="2034" ht="15.75" hidden="1" customHeight="1">
      <c r="A2034" s="27" t="s">
        <v>3078</v>
      </c>
      <c r="B2034" s="23">
        <v>2080.0</v>
      </c>
      <c r="C2034" s="24">
        <v>2040.0</v>
      </c>
      <c r="D2034" s="25">
        <v>-40.0</v>
      </c>
      <c r="E2034" s="26"/>
    </row>
    <row r="2035" ht="15.75" hidden="1" customHeight="1">
      <c r="A2035" s="28" t="s">
        <v>3079</v>
      </c>
      <c r="B2035" s="23">
        <v>78505.0</v>
      </c>
      <c r="C2035" s="23">
        <v>78505.0</v>
      </c>
      <c r="D2035" s="25">
        <v>0.0</v>
      </c>
      <c r="E2035" s="33"/>
    </row>
    <row r="2036" ht="15.75" hidden="1" customHeight="1">
      <c r="A2036" s="28" t="s">
        <v>3080</v>
      </c>
      <c r="B2036" s="23">
        <v>34831.0</v>
      </c>
      <c r="C2036" s="7">
        <v>34831.0</v>
      </c>
      <c r="D2036" s="25">
        <v>0.0</v>
      </c>
      <c r="E2036" s="33"/>
    </row>
    <row r="2037" ht="15.75" hidden="1" customHeight="1">
      <c r="A2037" s="28" t="s">
        <v>3081</v>
      </c>
      <c r="B2037" s="23">
        <v>35062.0</v>
      </c>
      <c r="C2037" s="7">
        <v>35062.0</v>
      </c>
      <c r="D2037" s="25">
        <v>0.0</v>
      </c>
      <c r="E2037" s="33"/>
    </row>
    <row r="2038" ht="15.75" hidden="1" customHeight="1">
      <c r="A2038" s="28" t="s">
        <v>3082</v>
      </c>
      <c r="B2038" s="23">
        <v>24033.0</v>
      </c>
      <c r="C2038" s="7">
        <v>24033.0</v>
      </c>
      <c r="D2038" s="25">
        <v>0.0</v>
      </c>
      <c r="E2038" s="33"/>
    </row>
    <row r="2039" ht="15.75" hidden="1" customHeight="1">
      <c r="A2039" s="28" t="s">
        <v>3084</v>
      </c>
      <c r="B2039" s="23">
        <v>0.0</v>
      </c>
      <c r="C2039" s="7">
        <v>0.0</v>
      </c>
      <c r="D2039" s="25">
        <v>0.0</v>
      </c>
      <c r="E2039" s="33"/>
    </row>
    <row r="2040" ht="15.75" hidden="1" customHeight="1">
      <c r="A2040" s="28" t="s">
        <v>3085</v>
      </c>
      <c r="B2040" s="23">
        <v>0.0</v>
      </c>
      <c r="C2040" s="7">
        <v>0.0</v>
      </c>
      <c r="D2040" s="25">
        <v>0.0</v>
      </c>
      <c r="E2040" s="33"/>
    </row>
    <row r="2041" ht="15.75" hidden="1" customHeight="1">
      <c r="A2041" s="29" t="s">
        <v>3086</v>
      </c>
      <c r="B2041" s="23">
        <v>191075.5</v>
      </c>
      <c r="C2041" s="7">
        <v>191075.5</v>
      </c>
      <c r="D2041" s="25">
        <v>0.0</v>
      </c>
      <c r="E2041" s="33"/>
    </row>
    <row r="2042" ht="15.75" hidden="1" customHeight="1">
      <c r="A2042" s="30" t="s">
        <v>3087</v>
      </c>
      <c r="B2042" s="34">
        <v>1.5</v>
      </c>
      <c r="C2042" s="52">
        <v>-38.5</v>
      </c>
      <c r="D2042" s="49">
        <v>-40.0</v>
      </c>
      <c r="E2042" s="37"/>
    </row>
    <row r="2043" ht="15.75" hidden="1" customHeight="1"/>
    <row r="2044" ht="15.75" hidden="1" customHeight="1"/>
    <row r="2045" ht="15.75" hidden="1" customHeight="1">
      <c r="A2045" s="3" t="s">
        <v>3895</v>
      </c>
      <c r="B2045" s="4"/>
      <c r="C2045" s="4"/>
      <c r="D2045" s="4"/>
      <c r="E2045" s="5"/>
    </row>
    <row r="2046" ht="15.75" hidden="1" customHeight="1">
      <c r="A2046" s="8"/>
      <c r="B2046" s="9"/>
      <c r="C2046" s="9"/>
      <c r="D2046" s="9"/>
      <c r="E2046" s="10"/>
    </row>
    <row r="2047" ht="15.75" hidden="1" customHeight="1">
      <c r="A2047" s="3" t="s">
        <v>3061</v>
      </c>
      <c r="B2047" s="4"/>
      <c r="C2047" s="4"/>
      <c r="D2047" s="4"/>
      <c r="E2047" s="5"/>
    </row>
    <row r="2048" ht="15.75" hidden="1" customHeight="1">
      <c r="A2048" s="8"/>
      <c r="B2048" s="9"/>
      <c r="C2048" s="9"/>
      <c r="D2048" s="9"/>
      <c r="E2048" s="10"/>
    </row>
    <row r="2049" ht="15.75" hidden="1" customHeight="1">
      <c r="A2049" s="11">
        <v>45957.0</v>
      </c>
      <c r="B2049" s="4"/>
      <c r="C2049" s="12" t="s">
        <v>3062</v>
      </c>
      <c r="D2049" s="13">
        <v>45961.0</v>
      </c>
      <c r="E2049" s="5"/>
    </row>
    <row r="2050" ht="15.75" hidden="1" customHeight="1">
      <c r="A2050" s="8"/>
      <c r="B2050" s="9"/>
      <c r="C2050" s="14"/>
      <c r="D2050" s="9"/>
      <c r="E2050" s="10"/>
    </row>
    <row r="2051" ht="15.75" hidden="1" customHeight="1">
      <c r="A2051" s="44" t="s">
        <v>3898</v>
      </c>
      <c r="B2051" s="5"/>
      <c r="C2051" s="14"/>
      <c r="D2051" s="45" t="s">
        <v>3905</v>
      </c>
      <c r="E2051" s="5"/>
    </row>
    <row r="2052" ht="15.75" hidden="1" customHeight="1">
      <c r="A2052" s="8"/>
      <c r="B2052" s="10"/>
      <c r="C2052" s="14"/>
      <c r="D2052" s="9"/>
      <c r="E2052" s="10"/>
    </row>
    <row r="2053" ht="15.75" hidden="1" customHeight="1">
      <c r="A2053" s="17" t="s">
        <v>3063</v>
      </c>
      <c r="B2053" s="4"/>
      <c r="C2053" s="4"/>
      <c r="D2053" s="4"/>
      <c r="E2053" s="5"/>
    </row>
    <row r="2054" ht="15.75" hidden="1" customHeight="1">
      <c r="A2054" s="18" t="s">
        <v>3064</v>
      </c>
      <c r="B2054" s="19" t="s">
        <v>3065</v>
      </c>
      <c r="C2054" s="20" t="s">
        <v>3066</v>
      </c>
      <c r="D2054" s="19" t="s">
        <v>3067</v>
      </c>
      <c r="E2054" s="21" t="s">
        <v>13</v>
      </c>
    </row>
    <row r="2055" ht="15.75" hidden="1" customHeight="1">
      <c r="A2055" s="22" t="s">
        <v>3068</v>
      </c>
      <c r="B2055" s="23">
        <v>9583.0</v>
      </c>
      <c r="C2055" s="24">
        <v>9583.0</v>
      </c>
      <c r="D2055" s="25">
        <v>0.0</v>
      </c>
      <c r="E2055" s="33"/>
    </row>
    <row r="2056" ht="15.75" hidden="1" customHeight="1">
      <c r="A2056" s="22" t="s">
        <v>3069</v>
      </c>
      <c r="B2056" s="23">
        <v>0.0</v>
      </c>
      <c r="C2056" s="24"/>
      <c r="D2056" s="25">
        <v>0.0</v>
      </c>
      <c r="E2056" s="33"/>
    </row>
    <row r="2057" ht="15.75" hidden="1" customHeight="1">
      <c r="A2057" s="22" t="s">
        <v>3070</v>
      </c>
      <c r="B2057" s="23">
        <v>0.0</v>
      </c>
      <c r="C2057" s="24"/>
      <c r="D2057" s="25">
        <v>0.0</v>
      </c>
      <c r="E2057" s="33"/>
    </row>
    <row r="2058" ht="15.75" hidden="1" customHeight="1">
      <c r="A2058" s="22" t="s">
        <v>3072</v>
      </c>
      <c r="B2058" s="23">
        <v>0.0</v>
      </c>
      <c r="C2058" s="24"/>
      <c r="D2058" s="25">
        <v>0.0</v>
      </c>
      <c r="E2058" s="33"/>
    </row>
    <row r="2059" ht="15.75" hidden="1" customHeight="1">
      <c r="A2059" s="27" t="s">
        <v>3074</v>
      </c>
      <c r="B2059" s="23">
        <v>0.0</v>
      </c>
      <c r="C2059" s="24"/>
      <c r="D2059" s="25">
        <v>0.0</v>
      </c>
      <c r="E2059" s="33"/>
    </row>
    <row r="2060" ht="15.75" hidden="1" customHeight="1">
      <c r="A2060" s="27" t="s">
        <v>3075</v>
      </c>
      <c r="B2060" s="23">
        <v>0.0</v>
      </c>
      <c r="C2060" s="24"/>
      <c r="D2060" s="25">
        <v>0.0</v>
      </c>
      <c r="E2060" s="33"/>
    </row>
    <row r="2061" ht="15.75" hidden="1" customHeight="1">
      <c r="A2061" s="27" t="s">
        <v>3077</v>
      </c>
      <c r="B2061" s="23">
        <v>0.0</v>
      </c>
      <c r="C2061" s="24"/>
      <c r="D2061" s="25">
        <v>0.0</v>
      </c>
      <c r="E2061" s="26"/>
    </row>
    <row r="2062" ht="15.75" hidden="1" customHeight="1">
      <c r="A2062" s="27" t="s">
        <v>3078</v>
      </c>
      <c r="B2062" s="23">
        <v>1640.0</v>
      </c>
      <c r="C2062" s="24">
        <v>1640.0</v>
      </c>
      <c r="D2062" s="25">
        <v>0.0</v>
      </c>
      <c r="E2062" s="26"/>
    </row>
    <row r="2063" ht="15.75" hidden="1" customHeight="1">
      <c r="A2063" s="28" t="s">
        <v>3079</v>
      </c>
      <c r="B2063" s="23">
        <v>63640.0</v>
      </c>
      <c r="C2063" s="23">
        <v>63640.0</v>
      </c>
      <c r="D2063" s="25">
        <v>0.0</v>
      </c>
      <c r="E2063" s="33"/>
    </row>
    <row r="2064" ht="15.75" hidden="1" customHeight="1">
      <c r="A2064" s="28" t="s">
        <v>3080</v>
      </c>
      <c r="B2064" s="23">
        <v>12603.0</v>
      </c>
      <c r="C2064" s="7">
        <v>12603.0</v>
      </c>
      <c r="D2064" s="25">
        <v>0.0</v>
      </c>
      <c r="E2064" s="33"/>
    </row>
    <row r="2065" ht="15.75" hidden="1" customHeight="1">
      <c r="A2065" s="28" t="s">
        <v>3081</v>
      </c>
      <c r="B2065" s="23">
        <v>32397.0</v>
      </c>
      <c r="C2065" s="7">
        <v>32397.0</v>
      </c>
      <c r="D2065" s="25">
        <v>0.0</v>
      </c>
      <c r="E2065" s="33"/>
    </row>
    <row r="2066" ht="15.75" hidden="1" customHeight="1">
      <c r="A2066" s="28" t="s">
        <v>3082</v>
      </c>
      <c r="B2066" s="23">
        <v>22961.0</v>
      </c>
      <c r="C2066" s="7">
        <v>22961.0</v>
      </c>
      <c r="D2066" s="25">
        <v>0.0</v>
      </c>
      <c r="E2066" s="33"/>
    </row>
    <row r="2067" ht="15.75" hidden="1" customHeight="1">
      <c r="A2067" s="28" t="s">
        <v>3084</v>
      </c>
      <c r="B2067" s="23">
        <v>0.0</v>
      </c>
      <c r="C2067" s="7">
        <v>0.0</v>
      </c>
      <c r="D2067" s="25">
        <v>0.0</v>
      </c>
      <c r="E2067" s="33"/>
    </row>
    <row r="2068" ht="15.75" hidden="1" customHeight="1">
      <c r="A2068" s="28" t="s">
        <v>3085</v>
      </c>
      <c r="B2068" s="23">
        <v>0.0</v>
      </c>
      <c r="C2068" s="7">
        <v>0.0</v>
      </c>
      <c r="D2068" s="25">
        <v>0.0</v>
      </c>
      <c r="E2068" s="33"/>
    </row>
    <row r="2069" ht="15.75" hidden="1" customHeight="1">
      <c r="A2069" s="29" t="s">
        <v>3086</v>
      </c>
      <c r="B2069" s="23">
        <v>142823.5</v>
      </c>
      <c r="C2069" s="7">
        <v>142823.5</v>
      </c>
      <c r="D2069" s="25">
        <v>0.0</v>
      </c>
      <c r="E2069" s="33"/>
    </row>
    <row r="2070" ht="15.75" hidden="1" customHeight="1">
      <c r="A2070" s="30" t="s">
        <v>3087</v>
      </c>
      <c r="B2070" s="34">
        <v>0.5</v>
      </c>
      <c r="C2070" s="52">
        <v>0.5</v>
      </c>
      <c r="D2070" s="49">
        <v>0.0</v>
      </c>
      <c r="E2070" s="37"/>
    </row>
    <row r="2071" ht="15.75" hidden="1" customHeight="1"/>
    <row r="2072" ht="15.75" hidden="1" customHeight="1"/>
    <row r="2073" ht="15.75" hidden="1" customHeight="1">
      <c r="A2073" s="3" t="s">
        <v>3895</v>
      </c>
      <c r="B2073" s="4"/>
      <c r="C2073" s="4"/>
      <c r="D2073" s="4"/>
      <c r="E2073" s="5"/>
    </row>
    <row r="2074" ht="15.75" hidden="1" customHeight="1">
      <c r="A2074" s="8"/>
      <c r="B2074" s="9"/>
      <c r="C2074" s="9"/>
      <c r="D2074" s="9"/>
      <c r="E2074" s="10"/>
    </row>
    <row r="2075" ht="15.75" hidden="1" customHeight="1">
      <c r="A2075" s="3" t="s">
        <v>3061</v>
      </c>
      <c r="B2075" s="4"/>
      <c r="C2075" s="4"/>
      <c r="D2075" s="4"/>
      <c r="E2075" s="5"/>
    </row>
    <row r="2076" ht="15.75" hidden="1" customHeight="1">
      <c r="A2076" s="8"/>
      <c r="B2076" s="9"/>
      <c r="C2076" s="9"/>
      <c r="D2076" s="9"/>
      <c r="E2076" s="10"/>
    </row>
    <row r="2077" ht="15.75" hidden="1" customHeight="1">
      <c r="A2077" s="11">
        <v>45962.0</v>
      </c>
      <c r="B2077" s="4"/>
      <c r="C2077" s="12" t="s">
        <v>3062</v>
      </c>
      <c r="D2077" s="13">
        <v>45963.0</v>
      </c>
      <c r="E2077" s="5"/>
    </row>
    <row r="2078" ht="15.75" hidden="1" customHeight="1">
      <c r="A2078" s="8"/>
      <c r="B2078" s="9"/>
      <c r="C2078" s="14"/>
      <c r="D2078" s="9"/>
      <c r="E2078" s="10"/>
    </row>
    <row r="2079" ht="15.75" hidden="1" customHeight="1">
      <c r="A2079" s="44" t="s">
        <v>3907</v>
      </c>
      <c r="B2079" s="5"/>
      <c r="C2079" s="14"/>
      <c r="D2079" s="45" t="s">
        <v>3899</v>
      </c>
      <c r="E2079" s="5"/>
    </row>
    <row r="2080" ht="15.75" hidden="1" customHeight="1">
      <c r="A2080" s="8"/>
      <c r="B2080" s="10"/>
      <c r="C2080" s="14"/>
      <c r="D2080" s="9"/>
      <c r="E2080" s="10"/>
    </row>
    <row r="2081" ht="15.75" hidden="1" customHeight="1">
      <c r="A2081" s="17" t="s">
        <v>3063</v>
      </c>
      <c r="B2081" s="4"/>
      <c r="C2081" s="4"/>
      <c r="D2081" s="4"/>
      <c r="E2081" s="5"/>
    </row>
    <row r="2082" ht="15.75" hidden="1" customHeight="1">
      <c r="A2082" s="18" t="s">
        <v>3064</v>
      </c>
      <c r="B2082" s="19" t="s">
        <v>3065</v>
      </c>
      <c r="C2082" s="20" t="s">
        <v>3066</v>
      </c>
      <c r="D2082" s="19" t="s">
        <v>3067</v>
      </c>
      <c r="E2082" s="21" t="s">
        <v>13</v>
      </c>
    </row>
    <row r="2083" ht="15.75" hidden="1" customHeight="1">
      <c r="A2083" s="22" t="s">
        <v>3068</v>
      </c>
      <c r="B2083" s="23">
        <v>7328.0</v>
      </c>
      <c r="C2083" s="24">
        <v>7328.0</v>
      </c>
      <c r="D2083" s="25">
        <v>0.0</v>
      </c>
      <c r="E2083" s="33"/>
    </row>
    <row r="2084" ht="15.75" hidden="1" customHeight="1">
      <c r="A2084" s="22" t="s">
        <v>3069</v>
      </c>
      <c r="B2084" s="23">
        <v>0.0</v>
      </c>
      <c r="C2084" s="24"/>
      <c r="D2084" s="25">
        <v>0.0</v>
      </c>
      <c r="E2084" s="33"/>
    </row>
    <row r="2085" ht="15.75" hidden="1" customHeight="1">
      <c r="A2085" s="22" t="s">
        <v>3070</v>
      </c>
      <c r="B2085" s="23">
        <v>0.0</v>
      </c>
      <c r="C2085" s="24"/>
      <c r="D2085" s="25">
        <v>0.0</v>
      </c>
      <c r="E2085" s="33"/>
    </row>
    <row r="2086" ht="15.75" hidden="1" customHeight="1">
      <c r="A2086" s="22" t="s">
        <v>3072</v>
      </c>
      <c r="B2086" s="23">
        <v>0.0</v>
      </c>
      <c r="C2086" s="24"/>
      <c r="D2086" s="25">
        <v>0.0</v>
      </c>
      <c r="E2086" s="33"/>
    </row>
    <row r="2087" ht="15.75" hidden="1" customHeight="1">
      <c r="A2087" s="27" t="s">
        <v>3074</v>
      </c>
      <c r="B2087" s="23">
        <v>0.0</v>
      </c>
      <c r="C2087" s="24"/>
      <c r="D2087" s="25">
        <v>0.0</v>
      </c>
      <c r="E2087" s="33"/>
    </row>
    <row r="2088" ht="15.75" hidden="1" customHeight="1">
      <c r="A2088" s="27" t="s">
        <v>3075</v>
      </c>
      <c r="B2088" s="23">
        <v>0.0</v>
      </c>
      <c r="C2088" s="24"/>
      <c r="D2088" s="25">
        <v>0.0</v>
      </c>
      <c r="E2088" s="33"/>
    </row>
    <row r="2089" ht="15.75" hidden="1" customHeight="1">
      <c r="A2089" s="27" t="s">
        <v>3077</v>
      </c>
      <c r="B2089" s="23">
        <v>744.0</v>
      </c>
      <c r="C2089" s="24">
        <v>744.0</v>
      </c>
      <c r="D2089" s="25">
        <v>0.0</v>
      </c>
      <c r="E2089" s="26" t="s">
        <v>7414</v>
      </c>
    </row>
    <row r="2090" ht="15.75" hidden="1" customHeight="1">
      <c r="A2090" s="27" t="s">
        <v>3078</v>
      </c>
      <c r="B2090" s="23">
        <v>480.0</v>
      </c>
      <c r="C2090" s="24">
        <v>480.0</v>
      </c>
      <c r="D2090" s="25">
        <v>0.0</v>
      </c>
      <c r="E2090" s="26"/>
    </row>
    <row r="2091" ht="15.75" hidden="1" customHeight="1">
      <c r="A2091" s="28" t="s">
        <v>3079</v>
      </c>
      <c r="B2091" s="23">
        <v>28779.0</v>
      </c>
      <c r="C2091" s="23">
        <v>28779.0</v>
      </c>
      <c r="D2091" s="25">
        <v>0.0</v>
      </c>
      <c r="E2091" s="33"/>
    </row>
    <row r="2092" ht="15.75" hidden="1" customHeight="1">
      <c r="A2092" s="28" t="s">
        <v>3080</v>
      </c>
      <c r="B2092" s="23">
        <v>8808.0</v>
      </c>
      <c r="C2092" s="7">
        <v>8808.0</v>
      </c>
      <c r="D2092" s="25">
        <v>0.0</v>
      </c>
      <c r="E2092" s="33"/>
    </row>
    <row r="2093" ht="15.75" hidden="1" customHeight="1">
      <c r="A2093" s="28" t="s">
        <v>3081</v>
      </c>
      <c r="B2093" s="23">
        <v>8822.0</v>
      </c>
      <c r="C2093" s="7">
        <v>8822.0</v>
      </c>
      <c r="D2093" s="25">
        <v>0.0</v>
      </c>
      <c r="E2093" s="33"/>
    </row>
    <row r="2094" ht="15.75" hidden="1" customHeight="1">
      <c r="A2094" s="28" t="s">
        <v>3082</v>
      </c>
      <c r="B2094" s="23">
        <v>5230.0</v>
      </c>
      <c r="C2094" s="7">
        <v>5230.0</v>
      </c>
      <c r="D2094" s="25">
        <v>0.0</v>
      </c>
      <c r="E2094" s="33"/>
    </row>
    <row r="2095" ht="15.75" hidden="1" customHeight="1">
      <c r="A2095" s="28" t="s">
        <v>3084</v>
      </c>
      <c r="B2095" s="23">
        <v>0.0</v>
      </c>
      <c r="C2095" s="7">
        <v>0.0</v>
      </c>
      <c r="D2095" s="25">
        <v>0.0</v>
      </c>
      <c r="E2095" s="33"/>
    </row>
    <row r="2096" ht="15.75" hidden="1" customHeight="1">
      <c r="A2096" s="28" t="s">
        <v>3085</v>
      </c>
      <c r="B2096" s="23">
        <v>0.0</v>
      </c>
      <c r="C2096" s="7">
        <v>0.0</v>
      </c>
      <c r="D2096" s="25">
        <v>0.0</v>
      </c>
      <c r="E2096" s="33"/>
    </row>
    <row r="2097" ht="15.75" hidden="1" customHeight="1">
      <c r="A2097" s="29" t="s">
        <v>3086</v>
      </c>
      <c r="B2097" s="23">
        <v>60190.5</v>
      </c>
      <c r="C2097" s="7">
        <v>60190.5</v>
      </c>
      <c r="D2097" s="25">
        <v>0.0</v>
      </c>
      <c r="E2097" s="33"/>
    </row>
    <row r="2098" ht="15.75" hidden="1" customHeight="1">
      <c r="A2098" s="30" t="s">
        <v>3087</v>
      </c>
      <c r="B2098" s="34">
        <v>0.5</v>
      </c>
      <c r="C2098" s="52">
        <v>0.5</v>
      </c>
      <c r="D2098" s="49">
        <v>0.0</v>
      </c>
      <c r="E2098" s="37"/>
    </row>
    <row r="2099" ht="15.75" hidden="1" customHeight="1"/>
    <row r="2100" ht="15.75" hidden="1" customHeight="1"/>
    <row r="2101" ht="15.75" hidden="1" customHeight="1">
      <c r="A2101" s="3" t="s">
        <v>3895</v>
      </c>
      <c r="B2101" s="4"/>
      <c r="C2101" s="4"/>
      <c r="D2101" s="4"/>
      <c r="E2101" s="5"/>
    </row>
    <row r="2102" ht="15.75" hidden="1" customHeight="1">
      <c r="A2102" s="8"/>
      <c r="B2102" s="9"/>
      <c r="C2102" s="9"/>
      <c r="D2102" s="9"/>
      <c r="E2102" s="10"/>
    </row>
    <row r="2103" ht="15.75" hidden="1" customHeight="1">
      <c r="A2103" s="3" t="s">
        <v>3061</v>
      </c>
      <c r="B2103" s="4"/>
      <c r="C2103" s="4"/>
      <c r="D2103" s="4"/>
      <c r="E2103" s="5"/>
    </row>
    <row r="2104" ht="15.75" hidden="1" customHeight="1">
      <c r="A2104" s="8"/>
      <c r="B2104" s="9"/>
      <c r="C2104" s="9"/>
      <c r="D2104" s="9"/>
      <c r="E2104" s="10"/>
    </row>
    <row r="2105" ht="15.75" hidden="1" customHeight="1">
      <c r="A2105" s="11">
        <v>45964.0</v>
      </c>
      <c r="B2105" s="4"/>
      <c r="C2105" s="12" t="s">
        <v>3062</v>
      </c>
      <c r="D2105" s="13">
        <v>45970.0</v>
      </c>
      <c r="E2105" s="5"/>
    </row>
    <row r="2106" ht="15.75" hidden="1" customHeight="1">
      <c r="A2106" s="8"/>
      <c r="B2106" s="9"/>
      <c r="C2106" s="14"/>
      <c r="D2106" s="9"/>
      <c r="E2106" s="10"/>
    </row>
    <row r="2107" ht="15.75" hidden="1" customHeight="1">
      <c r="A2107" s="44" t="s">
        <v>3898</v>
      </c>
      <c r="B2107" s="5"/>
      <c r="C2107" s="14"/>
      <c r="D2107" s="45" t="s">
        <v>3899</v>
      </c>
      <c r="E2107" s="5"/>
    </row>
    <row r="2108" ht="15.75" hidden="1" customHeight="1">
      <c r="A2108" s="8"/>
      <c r="B2108" s="10"/>
      <c r="C2108" s="14"/>
      <c r="D2108" s="9"/>
      <c r="E2108" s="10"/>
    </row>
    <row r="2109" ht="15.75" hidden="1" customHeight="1">
      <c r="A2109" s="17" t="s">
        <v>3063</v>
      </c>
      <c r="B2109" s="4"/>
      <c r="C2109" s="4"/>
      <c r="D2109" s="4"/>
      <c r="E2109" s="5"/>
    </row>
    <row r="2110" ht="15.75" hidden="1" customHeight="1">
      <c r="A2110" s="18" t="s">
        <v>3064</v>
      </c>
      <c r="B2110" s="19" t="s">
        <v>3065</v>
      </c>
      <c r="C2110" s="20" t="s">
        <v>3066</v>
      </c>
      <c r="D2110" s="19" t="s">
        <v>3067</v>
      </c>
      <c r="E2110" s="21" t="s">
        <v>13</v>
      </c>
    </row>
    <row r="2111" ht="15.75" hidden="1" customHeight="1">
      <c r="A2111" s="22" t="s">
        <v>3068</v>
      </c>
      <c r="B2111" s="23">
        <v>9851.0</v>
      </c>
      <c r="C2111" s="24">
        <v>9851.0</v>
      </c>
      <c r="D2111" s="25">
        <v>0.0</v>
      </c>
      <c r="E2111" s="33"/>
    </row>
    <row r="2112" ht="15.75" hidden="1" customHeight="1">
      <c r="A2112" s="22" t="s">
        <v>3069</v>
      </c>
      <c r="B2112" s="23">
        <v>0.0</v>
      </c>
      <c r="C2112" s="24"/>
      <c r="D2112" s="25">
        <v>0.0</v>
      </c>
      <c r="E2112" s="33"/>
    </row>
    <row r="2113" ht="15.75" hidden="1" customHeight="1">
      <c r="A2113" s="22" t="s">
        <v>3070</v>
      </c>
      <c r="B2113" s="23">
        <v>0.0</v>
      </c>
      <c r="C2113" s="24"/>
      <c r="D2113" s="25">
        <v>0.0</v>
      </c>
      <c r="E2113" s="33"/>
    </row>
    <row r="2114" ht="15.75" hidden="1" customHeight="1">
      <c r="A2114" s="22" t="s">
        <v>3072</v>
      </c>
      <c r="B2114" s="23">
        <v>0.0</v>
      </c>
      <c r="C2114" s="24"/>
      <c r="D2114" s="25">
        <v>0.0</v>
      </c>
      <c r="E2114" s="33"/>
    </row>
    <row r="2115" ht="15.75" hidden="1" customHeight="1">
      <c r="A2115" s="27" t="s">
        <v>3074</v>
      </c>
      <c r="B2115" s="23">
        <v>0.0</v>
      </c>
      <c r="C2115" s="24"/>
      <c r="D2115" s="25">
        <v>0.0</v>
      </c>
      <c r="E2115" s="33"/>
    </row>
    <row r="2116" ht="15.75" hidden="1" customHeight="1">
      <c r="A2116" s="27" t="s">
        <v>3075</v>
      </c>
      <c r="B2116" s="23">
        <v>0.0</v>
      </c>
      <c r="C2116" s="24"/>
      <c r="D2116" s="25">
        <v>0.0</v>
      </c>
      <c r="E2116" s="33"/>
    </row>
    <row r="2117" ht="15.75" hidden="1" customHeight="1">
      <c r="A2117" s="27" t="s">
        <v>3077</v>
      </c>
      <c r="B2117" s="23">
        <v>1614.0</v>
      </c>
      <c r="C2117" s="24">
        <v>1614.0</v>
      </c>
      <c r="D2117" s="25">
        <v>0.0</v>
      </c>
      <c r="E2117" s="26" t="s">
        <v>7415</v>
      </c>
    </row>
    <row r="2118" ht="15.75" hidden="1" customHeight="1">
      <c r="A2118" s="27" t="s">
        <v>3078</v>
      </c>
      <c r="B2118" s="23">
        <v>2360.0</v>
      </c>
      <c r="C2118" s="24">
        <v>2360.0</v>
      </c>
      <c r="D2118" s="25">
        <v>0.0</v>
      </c>
      <c r="E2118" s="26"/>
    </row>
    <row r="2119" ht="15.75" hidden="1" customHeight="1">
      <c r="A2119" s="28" t="s">
        <v>3079</v>
      </c>
      <c r="B2119" s="23">
        <v>78818.0</v>
      </c>
      <c r="C2119" s="23">
        <v>78818.0</v>
      </c>
      <c r="D2119" s="25">
        <v>0.0</v>
      </c>
      <c r="E2119" s="33"/>
    </row>
    <row r="2120" ht="15.75" hidden="1" customHeight="1">
      <c r="A2120" s="28" t="s">
        <v>3080</v>
      </c>
      <c r="B2120" s="23">
        <v>26355.0</v>
      </c>
      <c r="C2120" s="7">
        <v>26355.0</v>
      </c>
      <c r="D2120" s="25">
        <v>0.0</v>
      </c>
      <c r="E2120" s="33"/>
    </row>
    <row r="2121" ht="15.75" hidden="1" customHeight="1">
      <c r="A2121" s="28" t="s">
        <v>3081</v>
      </c>
      <c r="B2121" s="23">
        <v>44078.0</v>
      </c>
      <c r="C2121" s="7">
        <v>44078.0</v>
      </c>
      <c r="D2121" s="25">
        <v>0.0</v>
      </c>
      <c r="E2121" s="33"/>
    </row>
    <row r="2122" ht="15.75" hidden="1" customHeight="1">
      <c r="A2122" s="28" t="s">
        <v>3082</v>
      </c>
      <c r="B2122" s="23">
        <v>30549.0</v>
      </c>
      <c r="C2122" s="7">
        <v>30549.0</v>
      </c>
      <c r="D2122" s="25">
        <v>0.0</v>
      </c>
      <c r="E2122" s="33"/>
    </row>
    <row r="2123" ht="15.75" hidden="1" customHeight="1">
      <c r="A2123" s="28" t="s">
        <v>3084</v>
      </c>
      <c r="B2123" s="23">
        <v>0.0</v>
      </c>
      <c r="C2123" s="7">
        <v>0.0</v>
      </c>
      <c r="D2123" s="25">
        <v>0.0</v>
      </c>
      <c r="E2123" s="33"/>
    </row>
    <row r="2124" ht="15.75" hidden="1" customHeight="1">
      <c r="A2124" s="28" t="s">
        <v>3085</v>
      </c>
      <c r="B2124" s="23">
        <v>0.0</v>
      </c>
      <c r="C2124" s="7">
        <v>0.0</v>
      </c>
      <c r="D2124" s="25">
        <v>0.0</v>
      </c>
      <c r="E2124" s="33"/>
    </row>
    <row r="2125" ht="15.75" hidden="1" customHeight="1">
      <c r="A2125" s="29" t="s">
        <v>3086</v>
      </c>
      <c r="B2125" s="23">
        <v>193543.5</v>
      </c>
      <c r="C2125" s="7">
        <v>193543.5</v>
      </c>
      <c r="D2125" s="25">
        <v>0.0</v>
      </c>
      <c r="E2125" s="33"/>
    </row>
    <row r="2126" ht="15.75" hidden="1" customHeight="1">
      <c r="A2126" s="30" t="s">
        <v>3087</v>
      </c>
      <c r="B2126" s="34">
        <v>81.5</v>
      </c>
      <c r="C2126" s="52">
        <v>81.5</v>
      </c>
      <c r="D2126" s="49">
        <v>0.0</v>
      </c>
      <c r="E2126" s="37"/>
    </row>
    <row r="2127" ht="15.75" hidden="1" customHeight="1"/>
    <row r="2128" ht="15.75" hidden="1" customHeight="1"/>
    <row r="2129" ht="15.75" hidden="1" customHeight="1">
      <c r="A2129" s="3" t="s">
        <v>3895</v>
      </c>
      <c r="B2129" s="4"/>
      <c r="C2129" s="4"/>
      <c r="D2129" s="4"/>
      <c r="E2129" s="5"/>
    </row>
    <row r="2130" ht="15.75" hidden="1" customHeight="1">
      <c r="A2130" s="8"/>
      <c r="B2130" s="9"/>
      <c r="C2130" s="9"/>
      <c r="D2130" s="9"/>
      <c r="E2130" s="10"/>
    </row>
    <row r="2131" ht="15.75" hidden="1" customHeight="1">
      <c r="A2131" s="3" t="s">
        <v>3061</v>
      </c>
      <c r="B2131" s="4"/>
      <c r="C2131" s="4"/>
      <c r="D2131" s="4"/>
      <c r="E2131" s="5"/>
    </row>
    <row r="2132" ht="15.75" hidden="1" customHeight="1">
      <c r="A2132" s="8"/>
      <c r="B2132" s="9"/>
      <c r="C2132" s="9"/>
      <c r="D2132" s="9"/>
      <c r="E2132" s="10"/>
    </row>
    <row r="2133" ht="15.75" hidden="1" customHeight="1">
      <c r="A2133" s="11">
        <v>45971.0</v>
      </c>
      <c r="B2133" s="4"/>
      <c r="C2133" s="12" t="s">
        <v>3062</v>
      </c>
      <c r="D2133" s="13">
        <v>45977.0</v>
      </c>
      <c r="E2133" s="5"/>
    </row>
    <row r="2134" ht="15.75" hidden="1" customHeight="1">
      <c r="A2134" s="8"/>
      <c r="B2134" s="9"/>
      <c r="C2134" s="14"/>
      <c r="D2134" s="9"/>
      <c r="E2134" s="10"/>
    </row>
    <row r="2135" ht="15.75" hidden="1" customHeight="1">
      <c r="A2135" s="44" t="s">
        <v>3898</v>
      </c>
      <c r="B2135" s="5"/>
      <c r="C2135" s="14"/>
      <c r="D2135" s="45" t="s">
        <v>3899</v>
      </c>
      <c r="E2135" s="5"/>
    </row>
    <row r="2136" ht="15.75" hidden="1" customHeight="1">
      <c r="A2136" s="8"/>
      <c r="B2136" s="10"/>
      <c r="C2136" s="14"/>
      <c r="D2136" s="9"/>
      <c r="E2136" s="10"/>
    </row>
    <row r="2137" ht="15.75" hidden="1" customHeight="1">
      <c r="A2137" s="17" t="s">
        <v>3063</v>
      </c>
      <c r="B2137" s="4"/>
      <c r="C2137" s="4"/>
      <c r="D2137" s="4"/>
      <c r="E2137" s="5"/>
    </row>
    <row r="2138" ht="15.75" hidden="1" customHeight="1">
      <c r="A2138" s="18" t="s">
        <v>3064</v>
      </c>
      <c r="B2138" s="19" t="s">
        <v>3065</v>
      </c>
      <c r="C2138" s="20" t="s">
        <v>3066</v>
      </c>
      <c r="D2138" s="19" t="s">
        <v>3067</v>
      </c>
      <c r="E2138" s="21" t="s">
        <v>13</v>
      </c>
    </row>
    <row r="2139" ht="15.75" hidden="1" customHeight="1">
      <c r="A2139" s="22" t="s">
        <v>3068</v>
      </c>
      <c r="B2139" s="23">
        <v>6581.0</v>
      </c>
      <c r="C2139" s="24">
        <v>6581.0</v>
      </c>
      <c r="D2139" s="25">
        <v>0.0</v>
      </c>
      <c r="E2139" s="33"/>
    </row>
    <row r="2140" ht="15.75" hidden="1" customHeight="1">
      <c r="A2140" s="22" t="s">
        <v>3069</v>
      </c>
      <c r="B2140" s="23">
        <v>12366.0</v>
      </c>
      <c r="C2140" s="24">
        <v>12366.0</v>
      </c>
      <c r="D2140" s="25">
        <v>0.0</v>
      </c>
      <c r="E2140" s="33"/>
    </row>
    <row r="2141" ht="15.75" hidden="1" customHeight="1">
      <c r="A2141" s="22" t="s">
        <v>3070</v>
      </c>
      <c r="B2141" s="23">
        <v>0.0</v>
      </c>
      <c r="C2141" s="24"/>
      <c r="D2141" s="25">
        <v>0.0</v>
      </c>
      <c r="E2141" s="33"/>
    </row>
    <row r="2142" ht="15.75" hidden="1" customHeight="1">
      <c r="A2142" s="22" t="s">
        <v>3072</v>
      </c>
      <c r="B2142" s="23">
        <v>0.0</v>
      </c>
      <c r="C2142" s="24"/>
      <c r="D2142" s="25">
        <v>0.0</v>
      </c>
      <c r="E2142" s="33"/>
    </row>
    <row r="2143" ht="15.75" hidden="1" customHeight="1">
      <c r="A2143" s="27" t="s">
        <v>3074</v>
      </c>
      <c r="B2143" s="23">
        <v>0.0</v>
      </c>
      <c r="C2143" s="24"/>
      <c r="D2143" s="25">
        <v>0.0</v>
      </c>
      <c r="E2143" s="33"/>
    </row>
    <row r="2144" ht="15.75" hidden="1" customHeight="1">
      <c r="A2144" s="27" t="s">
        <v>3075</v>
      </c>
      <c r="B2144" s="23">
        <v>0.0</v>
      </c>
      <c r="C2144" s="24"/>
      <c r="D2144" s="25">
        <v>0.0</v>
      </c>
      <c r="E2144" s="33"/>
    </row>
    <row r="2145" ht="15.75" hidden="1" customHeight="1">
      <c r="A2145" s="27" t="s">
        <v>3077</v>
      </c>
      <c r="B2145" s="23">
        <v>0.0</v>
      </c>
      <c r="C2145" s="24"/>
      <c r="D2145" s="25">
        <v>0.0</v>
      </c>
      <c r="E2145" s="26"/>
    </row>
    <row r="2146" ht="15.75" hidden="1" customHeight="1">
      <c r="A2146" s="27" t="s">
        <v>3078</v>
      </c>
      <c r="B2146" s="23">
        <v>2120.0</v>
      </c>
      <c r="C2146" s="24">
        <v>2080.0</v>
      </c>
      <c r="D2146" s="25">
        <v>-40.0</v>
      </c>
      <c r="E2146" s="26" t="s">
        <v>7416</v>
      </c>
    </row>
    <row r="2147" ht="15.75" hidden="1" customHeight="1">
      <c r="A2147" s="28" t="s">
        <v>3079</v>
      </c>
      <c r="B2147" s="23">
        <v>79563.0</v>
      </c>
      <c r="C2147" s="23">
        <v>79563.0</v>
      </c>
      <c r="D2147" s="25">
        <v>0.0</v>
      </c>
      <c r="E2147" s="33"/>
    </row>
    <row r="2148" ht="15.75" hidden="1" customHeight="1">
      <c r="A2148" s="28" t="s">
        <v>3080</v>
      </c>
      <c r="B2148" s="23">
        <v>27155.0</v>
      </c>
      <c r="C2148" s="7">
        <v>27155.0</v>
      </c>
      <c r="D2148" s="25">
        <v>0.0</v>
      </c>
      <c r="E2148" s="33"/>
    </row>
    <row r="2149" ht="15.75" hidden="1" customHeight="1">
      <c r="A2149" s="28" t="s">
        <v>3081</v>
      </c>
      <c r="B2149" s="23">
        <v>46165.0</v>
      </c>
      <c r="C2149" s="7">
        <v>46247.0</v>
      </c>
      <c r="D2149" s="25">
        <v>82.0</v>
      </c>
      <c r="E2149" s="33"/>
    </row>
    <row r="2150" ht="15.75" hidden="1" customHeight="1">
      <c r="A2150" s="28" t="s">
        <v>3082</v>
      </c>
      <c r="B2150" s="23">
        <v>32639.0</v>
      </c>
      <c r="C2150" s="7">
        <v>32639.0</v>
      </c>
      <c r="D2150" s="25">
        <v>0.0</v>
      </c>
      <c r="E2150" s="33"/>
    </row>
    <row r="2151" ht="15.75" hidden="1" customHeight="1">
      <c r="A2151" s="28" t="s">
        <v>3084</v>
      </c>
      <c r="B2151" s="23">
        <v>0.0</v>
      </c>
      <c r="C2151" s="7">
        <v>0.0</v>
      </c>
      <c r="D2151" s="25">
        <v>0.0</v>
      </c>
      <c r="E2151" s="33"/>
    </row>
    <row r="2152" ht="15.75" hidden="1" customHeight="1">
      <c r="A2152" s="28" t="s">
        <v>3085</v>
      </c>
      <c r="B2152" s="23">
        <v>0.0</v>
      </c>
      <c r="C2152" s="7">
        <v>0.0</v>
      </c>
      <c r="D2152" s="25">
        <v>0.0</v>
      </c>
      <c r="E2152" s="33"/>
    </row>
    <row r="2153" ht="15.75" hidden="1" customHeight="1">
      <c r="A2153" s="29" t="s">
        <v>3086</v>
      </c>
      <c r="B2153" s="23">
        <v>206588.0</v>
      </c>
      <c r="C2153" s="7">
        <v>206670.0</v>
      </c>
      <c r="D2153" s="25">
        <v>82.0</v>
      </c>
      <c r="E2153" s="33"/>
    </row>
    <row r="2154" ht="15.75" hidden="1" customHeight="1">
      <c r="A2154" s="30" t="s">
        <v>3087</v>
      </c>
      <c r="B2154" s="34">
        <v>1.0</v>
      </c>
      <c r="C2154" s="52">
        <v>-39.0</v>
      </c>
      <c r="D2154" s="49">
        <v>-40.0</v>
      </c>
      <c r="E2154" s="37"/>
    </row>
    <row r="2155" ht="15.75" hidden="1" customHeight="1"/>
    <row r="2156" ht="15.75" hidden="1" customHeight="1"/>
    <row r="2157" ht="15.75" hidden="1" customHeight="1">
      <c r="A2157" s="3" t="s">
        <v>3895</v>
      </c>
      <c r="B2157" s="4"/>
      <c r="C2157" s="4"/>
      <c r="D2157" s="4"/>
      <c r="E2157" s="5"/>
    </row>
    <row r="2158" ht="15.75" hidden="1" customHeight="1">
      <c r="A2158" s="8"/>
      <c r="B2158" s="9"/>
      <c r="C2158" s="9"/>
      <c r="D2158" s="9"/>
      <c r="E2158" s="10"/>
    </row>
    <row r="2159" ht="15.75" hidden="1" customHeight="1">
      <c r="A2159" s="3" t="s">
        <v>3061</v>
      </c>
      <c r="B2159" s="4"/>
      <c r="C2159" s="4"/>
      <c r="D2159" s="4"/>
      <c r="E2159" s="5"/>
    </row>
    <row r="2160" ht="15.75" hidden="1" customHeight="1">
      <c r="A2160" s="8"/>
      <c r="B2160" s="9"/>
      <c r="C2160" s="9"/>
      <c r="D2160" s="9"/>
      <c r="E2160" s="10"/>
    </row>
    <row r="2161" ht="15.75" hidden="1" customHeight="1">
      <c r="A2161" s="11">
        <v>45978.0</v>
      </c>
      <c r="B2161" s="4"/>
      <c r="C2161" s="12" t="s">
        <v>3062</v>
      </c>
      <c r="D2161" s="13">
        <v>45984.0</v>
      </c>
      <c r="E2161" s="5"/>
    </row>
    <row r="2162" ht="15.75" hidden="1" customHeight="1">
      <c r="A2162" s="8"/>
      <c r="B2162" s="9"/>
      <c r="C2162" s="14"/>
      <c r="D2162" s="9"/>
      <c r="E2162" s="10"/>
    </row>
    <row r="2163" ht="15.75" hidden="1" customHeight="1">
      <c r="A2163" s="44" t="s">
        <v>3898</v>
      </c>
      <c r="B2163" s="5"/>
      <c r="C2163" s="14"/>
      <c r="D2163" s="45" t="s">
        <v>3899</v>
      </c>
      <c r="E2163" s="5"/>
    </row>
    <row r="2164" ht="15.75" hidden="1" customHeight="1">
      <c r="A2164" s="8"/>
      <c r="B2164" s="10"/>
      <c r="C2164" s="14"/>
      <c r="D2164" s="9"/>
      <c r="E2164" s="10"/>
    </row>
    <row r="2165" ht="15.75" hidden="1" customHeight="1">
      <c r="A2165" s="17" t="s">
        <v>3063</v>
      </c>
      <c r="B2165" s="4"/>
      <c r="C2165" s="4"/>
      <c r="D2165" s="4"/>
      <c r="E2165" s="5"/>
    </row>
    <row r="2166" ht="15.75" hidden="1" customHeight="1">
      <c r="A2166" s="18" t="s">
        <v>3064</v>
      </c>
      <c r="B2166" s="19" t="s">
        <v>3065</v>
      </c>
      <c r="C2166" s="20" t="s">
        <v>3066</v>
      </c>
      <c r="D2166" s="19" t="s">
        <v>3067</v>
      </c>
      <c r="E2166" s="21" t="s">
        <v>13</v>
      </c>
    </row>
    <row r="2167" ht="15.75" hidden="1" customHeight="1">
      <c r="A2167" s="22" t="s">
        <v>3068</v>
      </c>
      <c r="B2167" s="23">
        <v>6003.0</v>
      </c>
      <c r="C2167" s="24">
        <v>6003.0</v>
      </c>
      <c r="D2167" s="25">
        <v>0.0</v>
      </c>
      <c r="E2167" s="33"/>
    </row>
    <row r="2168" ht="15.75" hidden="1" customHeight="1">
      <c r="A2168" s="22" t="s">
        <v>3069</v>
      </c>
      <c r="B2168" s="23">
        <v>10482.0</v>
      </c>
      <c r="C2168" s="24">
        <v>10482.0</v>
      </c>
      <c r="D2168" s="25">
        <v>0.0</v>
      </c>
      <c r="E2168" s="33"/>
    </row>
    <row r="2169" ht="15.75" hidden="1" customHeight="1">
      <c r="A2169" s="22" t="s">
        <v>3070</v>
      </c>
      <c r="B2169" s="23">
        <v>0.0</v>
      </c>
      <c r="C2169" s="24"/>
      <c r="D2169" s="25">
        <v>0.0</v>
      </c>
      <c r="E2169" s="33"/>
    </row>
    <row r="2170" ht="15.75" hidden="1" customHeight="1">
      <c r="A2170" s="22" t="s">
        <v>3072</v>
      </c>
      <c r="B2170" s="23">
        <v>0.0</v>
      </c>
      <c r="C2170" s="24"/>
      <c r="D2170" s="25">
        <v>0.0</v>
      </c>
      <c r="E2170" s="33"/>
    </row>
    <row r="2171" ht="15.75" hidden="1" customHeight="1">
      <c r="A2171" s="27" t="s">
        <v>3074</v>
      </c>
      <c r="B2171" s="23">
        <v>0.0</v>
      </c>
      <c r="C2171" s="24"/>
      <c r="D2171" s="25">
        <v>0.0</v>
      </c>
      <c r="E2171" s="33"/>
    </row>
    <row r="2172" ht="15.75" hidden="1" customHeight="1">
      <c r="A2172" s="27" t="s">
        <v>3075</v>
      </c>
      <c r="B2172" s="23">
        <v>0.0</v>
      </c>
      <c r="C2172" s="24"/>
      <c r="D2172" s="25">
        <v>0.0</v>
      </c>
      <c r="E2172" s="33"/>
    </row>
    <row r="2173" ht="15.75" hidden="1" customHeight="1">
      <c r="A2173" s="27" t="s">
        <v>3077</v>
      </c>
      <c r="B2173" s="23">
        <v>0.0</v>
      </c>
      <c r="C2173" s="24"/>
      <c r="D2173" s="25">
        <v>0.0</v>
      </c>
      <c r="E2173" s="26"/>
    </row>
    <row r="2174" ht="15.75" hidden="1" customHeight="1">
      <c r="A2174" s="27" t="s">
        <v>3078</v>
      </c>
      <c r="B2174" s="23">
        <v>2160.0</v>
      </c>
      <c r="C2174" s="24">
        <v>2160.0</v>
      </c>
      <c r="D2174" s="25">
        <v>0.0</v>
      </c>
      <c r="E2174" s="26"/>
    </row>
    <row r="2175" ht="15.75" hidden="1" customHeight="1">
      <c r="A2175" s="28" t="s">
        <v>3079</v>
      </c>
      <c r="B2175" s="23">
        <v>83979.0</v>
      </c>
      <c r="C2175" s="23">
        <v>83979.0</v>
      </c>
      <c r="D2175" s="25">
        <v>0.0</v>
      </c>
      <c r="E2175" s="33"/>
    </row>
    <row r="2176" ht="15.75" hidden="1" customHeight="1">
      <c r="A2176" s="28" t="s">
        <v>3080</v>
      </c>
      <c r="B2176" s="23">
        <v>25205.0</v>
      </c>
      <c r="C2176" s="7">
        <v>24782.0</v>
      </c>
      <c r="D2176" s="25">
        <v>-423.0</v>
      </c>
      <c r="E2176" s="33"/>
    </row>
    <row r="2177" ht="15.75" hidden="1" customHeight="1">
      <c r="A2177" s="28" t="s">
        <v>3081</v>
      </c>
      <c r="B2177" s="23">
        <v>43098.0</v>
      </c>
      <c r="C2177" s="7">
        <v>43098.0</v>
      </c>
      <c r="D2177" s="25">
        <v>0.0</v>
      </c>
      <c r="E2177" s="33"/>
    </row>
    <row r="2178" ht="15.75" hidden="1" customHeight="1">
      <c r="A2178" s="28" t="s">
        <v>3082</v>
      </c>
      <c r="B2178" s="23">
        <v>29606.0</v>
      </c>
      <c r="C2178" s="7">
        <v>29606.0</v>
      </c>
      <c r="D2178" s="25">
        <v>0.0</v>
      </c>
      <c r="E2178" s="33"/>
    </row>
    <row r="2179" ht="15.75" hidden="1" customHeight="1">
      <c r="A2179" s="28" t="s">
        <v>3084</v>
      </c>
      <c r="B2179" s="23">
        <v>0.0</v>
      </c>
      <c r="C2179" s="7">
        <v>0.0</v>
      </c>
      <c r="D2179" s="25">
        <v>0.0</v>
      </c>
      <c r="E2179" s="33"/>
    </row>
    <row r="2180" ht="15.75" hidden="1" customHeight="1">
      <c r="A2180" s="28" t="s">
        <v>3085</v>
      </c>
      <c r="B2180" s="23">
        <v>0.0</v>
      </c>
      <c r="C2180" s="7">
        <v>0.0</v>
      </c>
      <c r="D2180" s="25">
        <v>0.0</v>
      </c>
      <c r="E2180" s="33"/>
    </row>
    <row r="2181" ht="15.75" hidden="1" customHeight="1">
      <c r="A2181" s="29" t="s">
        <v>3086</v>
      </c>
      <c r="B2181" s="23">
        <v>200532.5</v>
      </c>
      <c r="C2181" s="7">
        <v>200109.5</v>
      </c>
      <c r="D2181" s="25">
        <v>-423.0</v>
      </c>
      <c r="E2181" s="33"/>
    </row>
    <row r="2182" ht="15.75" hidden="1" customHeight="1">
      <c r="A2182" s="30" t="s">
        <v>3087</v>
      </c>
      <c r="B2182" s="34">
        <v>0.5</v>
      </c>
      <c r="C2182" s="52">
        <v>0.5</v>
      </c>
      <c r="D2182" s="49">
        <v>0.0</v>
      </c>
      <c r="E2182" s="37"/>
    </row>
    <row r="2183" ht="15.75" hidden="1" customHeight="1"/>
    <row r="2184" ht="15.75" hidden="1" customHeight="1"/>
    <row r="2185" ht="15.75" hidden="1" customHeight="1">
      <c r="A2185" s="3" t="s">
        <v>3895</v>
      </c>
      <c r="B2185" s="4"/>
      <c r="C2185" s="4"/>
      <c r="D2185" s="4"/>
      <c r="E2185" s="5"/>
    </row>
    <row r="2186" ht="15.75" hidden="1" customHeight="1">
      <c r="A2186" s="8"/>
      <c r="B2186" s="9"/>
      <c r="C2186" s="9"/>
      <c r="D2186" s="9"/>
      <c r="E2186" s="10"/>
    </row>
    <row r="2187" ht="15.75" hidden="1" customHeight="1">
      <c r="A2187" s="3" t="s">
        <v>3061</v>
      </c>
      <c r="B2187" s="4"/>
      <c r="C2187" s="4"/>
      <c r="D2187" s="4"/>
      <c r="E2187" s="5"/>
    </row>
    <row r="2188" ht="15.75" hidden="1" customHeight="1">
      <c r="A2188" s="8"/>
      <c r="B2188" s="9"/>
      <c r="C2188" s="9"/>
      <c r="D2188" s="9"/>
      <c r="E2188" s="10"/>
    </row>
    <row r="2189" ht="15.75" hidden="1" customHeight="1">
      <c r="A2189" s="11">
        <v>45985.0</v>
      </c>
      <c r="B2189" s="4"/>
      <c r="C2189" s="12" t="s">
        <v>3062</v>
      </c>
      <c r="D2189" s="13">
        <v>45991.0</v>
      </c>
      <c r="E2189" s="5"/>
    </row>
    <row r="2190" ht="15.75" hidden="1" customHeight="1">
      <c r="A2190" s="8"/>
      <c r="B2190" s="9"/>
      <c r="C2190" s="14"/>
      <c r="D2190" s="9"/>
      <c r="E2190" s="10"/>
    </row>
    <row r="2191" ht="15.75" hidden="1" customHeight="1">
      <c r="A2191" s="44" t="s">
        <v>3898</v>
      </c>
      <c r="B2191" s="5"/>
      <c r="C2191" s="14"/>
      <c r="D2191" s="45" t="s">
        <v>3899</v>
      </c>
      <c r="E2191" s="5"/>
    </row>
    <row r="2192" ht="15.75" hidden="1" customHeight="1">
      <c r="A2192" s="8"/>
      <c r="B2192" s="10"/>
      <c r="C2192" s="14"/>
      <c r="D2192" s="9"/>
      <c r="E2192" s="10"/>
    </row>
    <row r="2193" ht="15.75" hidden="1" customHeight="1">
      <c r="A2193" s="17" t="s">
        <v>3063</v>
      </c>
      <c r="B2193" s="4"/>
      <c r="C2193" s="4"/>
      <c r="D2193" s="4"/>
      <c r="E2193" s="5"/>
    </row>
    <row r="2194" ht="15.75" hidden="1" customHeight="1">
      <c r="A2194" s="18" t="s">
        <v>3064</v>
      </c>
      <c r="B2194" s="19" t="s">
        <v>3065</v>
      </c>
      <c r="C2194" s="20" t="s">
        <v>3066</v>
      </c>
      <c r="D2194" s="19" t="s">
        <v>3067</v>
      </c>
      <c r="E2194" s="21" t="s">
        <v>13</v>
      </c>
    </row>
    <row r="2195" ht="15.75" hidden="1" customHeight="1">
      <c r="A2195" s="22" t="s">
        <v>3068</v>
      </c>
      <c r="B2195" s="23">
        <v>9058.0</v>
      </c>
      <c r="C2195" s="24">
        <v>9058.0</v>
      </c>
      <c r="D2195" s="25">
        <v>0.0</v>
      </c>
      <c r="E2195" s="33"/>
    </row>
    <row r="2196" ht="15.75" hidden="1" customHeight="1">
      <c r="A2196" s="22" t="s">
        <v>3069</v>
      </c>
      <c r="B2196" s="23">
        <v>14373.0</v>
      </c>
      <c r="C2196" s="24">
        <v>14373.0</v>
      </c>
      <c r="D2196" s="25">
        <v>0.0</v>
      </c>
      <c r="E2196" s="33"/>
    </row>
    <row r="2197" ht="15.75" hidden="1" customHeight="1">
      <c r="A2197" s="22" t="s">
        <v>3070</v>
      </c>
      <c r="B2197" s="23">
        <v>0.0</v>
      </c>
      <c r="C2197" s="24"/>
      <c r="D2197" s="25">
        <v>0.0</v>
      </c>
      <c r="E2197" s="33"/>
    </row>
    <row r="2198" ht="15.75" hidden="1" customHeight="1">
      <c r="A2198" s="22" t="s">
        <v>3072</v>
      </c>
      <c r="B2198" s="23">
        <v>0.0</v>
      </c>
      <c r="C2198" s="24"/>
      <c r="D2198" s="25">
        <v>0.0</v>
      </c>
      <c r="E2198" s="33"/>
    </row>
    <row r="2199" ht="15.75" hidden="1" customHeight="1">
      <c r="A2199" s="27" t="s">
        <v>3074</v>
      </c>
      <c r="B2199" s="23">
        <v>0.0</v>
      </c>
      <c r="C2199" s="24"/>
      <c r="D2199" s="25">
        <v>0.0</v>
      </c>
      <c r="E2199" s="33"/>
    </row>
    <row r="2200" ht="15.75" hidden="1" customHeight="1">
      <c r="A2200" s="27" t="s">
        <v>3075</v>
      </c>
      <c r="B2200" s="23">
        <v>0.0</v>
      </c>
      <c r="C2200" s="24"/>
      <c r="D2200" s="25">
        <v>0.0</v>
      </c>
      <c r="E2200" s="33"/>
    </row>
    <row r="2201" ht="15.75" hidden="1" customHeight="1">
      <c r="A2201" s="27" t="s">
        <v>3077</v>
      </c>
      <c r="B2201" s="23">
        <v>159.0</v>
      </c>
      <c r="C2201" s="24">
        <v>159.0</v>
      </c>
      <c r="D2201" s="25">
        <v>0.0</v>
      </c>
      <c r="E2201" s="26" t="s">
        <v>7417</v>
      </c>
    </row>
    <row r="2202" ht="15.75" hidden="1" customHeight="1">
      <c r="A2202" s="27" t="s">
        <v>3078</v>
      </c>
      <c r="B2202" s="23">
        <v>2560.0</v>
      </c>
      <c r="C2202" s="24">
        <v>2560.0</v>
      </c>
      <c r="D2202" s="25">
        <v>0.0</v>
      </c>
      <c r="E2202" s="26"/>
    </row>
    <row r="2203" ht="15.75" hidden="1" customHeight="1">
      <c r="A2203" s="28" t="s">
        <v>3079</v>
      </c>
      <c r="B2203" s="23">
        <v>78246.0</v>
      </c>
      <c r="C2203" s="23">
        <v>78246.0</v>
      </c>
      <c r="D2203" s="25">
        <v>0.0</v>
      </c>
      <c r="E2203" s="33"/>
    </row>
    <row r="2204" ht="15.75" hidden="1" customHeight="1">
      <c r="A2204" s="28" t="s">
        <v>3080</v>
      </c>
      <c r="B2204" s="23">
        <v>20790.0</v>
      </c>
      <c r="C2204" s="7">
        <v>20790.0</v>
      </c>
      <c r="D2204" s="25">
        <v>0.0</v>
      </c>
      <c r="E2204" s="33"/>
    </row>
    <row r="2205" ht="15.75" hidden="1" customHeight="1">
      <c r="A2205" s="28" t="s">
        <v>3081</v>
      </c>
      <c r="B2205" s="23">
        <v>39130.0</v>
      </c>
      <c r="C2205" s="7">
        <v>39130.0</v>
      </c>
      <c r="D2205" s="25">
        <v>0.0</v>
      </c>
      <c r="E2205" s="33"/>
    </row>
    <row r="2206" ht="15.75" hidden="1" customHeight="1">
      <c r="A2206" s="28" t="s">
        <v>3082</v>
      </c>
      <c r="B2206" s="23">
        <v>30166.1</v>
      </c>
      <c r="C2206" s="7">
        <v>30166.1</v>
      </c>
      <c r="D2206" s="25">
        <v>0.0</v>
      </c>
      <c r="E2206" s="33"/>
    </row>
    <row r="2207" ht="15.75" hidden="1" customHeight="1">
      <c r="A2207" s="28" t="s">
        <v>3084</v>
      </c>
      <c r="B2207" s="23">
        <v>0.0</v>
      </c>
      <c r="C2207" s="7">
        <v>0.0</v>
      </c>
      <c r="D2207" s="25">
        <v>0.0</v>
      </c>
      <c r="E2207" s="33"/>
    </row>
    <row r="2208" ht="15.75" hidden="1" customHeight="1">
      <c r="A2208" s="28" t="s">
        <v>3085</v>
      </c>
      <c r="B2208" s="23">
        <v>0.0</v>
      </c>
      <c r="C2208" s="7">
        <v>0.0</v>
      </c>
      <c r="D2208" s="25">
        <v>0.0</v>
      </c>
      <c r="E2208" s="33"/>
    </row>
    <row r="2209" ht="15.75" hidden="1" customHeight="1">
      <c r="A2209" s="29" t="s">
        <v>3086</v>
      </c>
      <c r="B2209" s="23">
        <v>194481.6</v>
      </c>
      <c r="C2209" s="7">
        <v>194481.6</v>
      </c>
      <c r="D2209" s="25">
        <v>0.0</v>
      </c>
      <c r="E2209" s="33"/>
    </row>
    <row r="2210" ht="15.75" hidden="1" customHeight="1">
      <c r="A2210" s="30" t="s">
        <v>3087</v>
      </c>
      <c r="B2210" s="34">
        <v>0.5</v>
      </c>
      <c r="C2210" s="52">
        <v>0.5</v>
      </c>
      <c r="D2210" s="49">
        <v>0.0</v>
      </c>
      <c r="E2210" s="37"/>
    </row>
    <row r="2211" ht="15.75" hidden="1" customHeight="1"/>
    <row r="2212" ht="15.75" hidden="1" customHeight="1"/>
    <row r="2213" ht="15.75" hidden="1" customHeight="1">
      <c r="A2213" s="3" t="s">
        <v>3895</v>
      </c>
      <c r="B2213" s="4"/>
      <c r="C2213" s="4"/>
      <c r="D2213" s="4"/>
      <c r="E2213" s="5"/>
    </row>
    <row r="2214" ht="15.75" hidden="1" customHeight="1">
      <c r="A2214" s="8"/>
      <c r="B2214" s="9"/>
      <c r="C2214" s="9"/>
      <c r="D2214" s="9"/>
      <c r="E2214" s="10"/>
    </row>
    <row r="2215" ht="15.75" hidden="1" customHeight="1">
      <c r="A2215" s="3" t="s">
        <v>3061</v>
      </c>
      <c r="B2215" s="4"/>
      <c r="C2215" s="4"/>
      <c r="D2215" s="4"/>
      <c r="E2215" s="5"/>
    </row>
    <row r="2216" ht="15.75" hidden="1" customHeight="1">
      <c r="A2216" s="8"/>
      <c r="B2216" s="9"/>
      <c r="C2216" s="9"/>
      <c r="D2216" s="9"/>
      <c r="E2216" s="10"/>
    </row>
    <row r="2217" ht="15.75" hidden="1" customHeight="1">
      <c r="A2217" s="11">
        <v>45992.0</v>
      </c>
      <c r="B2217" s="4"/>
      <c r="C2217" s="12" t="s">
        <v>3062</v>
      </c>
      <c r="D2217" s="13">
        <v>45998.0</v>
      </c>
      <c r="E2217" s="5"/>
    </row>
    <row r="2218" ht="15.75" hidden="1" customHeight="1">
      <c r="A2218" s="8"/>
      <c r="B2218" s="9"/>
      <c r="C2218" s="14"/>
      <c r="D2218" s="9"/>
      <c r="E2218" s="10"/>
    </row>
    <row r="2219" ht="15.75" hidden="1" customHeight="1">
      <c r="A2219" s="44" t="s">
        <v>3898</v>
      </c>
      <c r="B2219" s="5"/>
      <c r="C2219" s="14"/>
      <c r="D2219" s="45" t="s">
        <v>3899</v>
      </c>
      <c r="E2219" s="5"/>
    </row>
    <row r="2220" ht="15.75" hidden="1" customHeight="1">
      <c r="A2220" s="8"/>
      <c r="B2220" s="10"/>
      <c r="C2220" s="14"/>
      <c r="D2220" s="9"/>
      <c r="E2220" s="10"/>
    </row>
    <row r="2221" ht="15.75" hidden="1" customHeight="1">
      <c r="A2221" s="17" t="s">
        <v>3063</v>
      </c>
      <c r="B2221" s="4"/>
      <c r="C2221" s="4"/>
      <c r="D2221" s="4"/>
      <c r="E2221" s="5"/>
    </row>
    <row r="2222" ht="15.75" hidden="1" customHeight="1">
      <c r="A2222" s="18" t="s">
        <v>3064</v>
      </c>
      <c r="B2222" s="19" t="s">
        <v>3065</v>
      </c>
      <c r="C2222" s="20" t="s">
        <v>3066</v>
      </c>
      <c r="D2222" s="19" t="s">
        <v>3067</v>
      </c>
      <c r="E2222" s="21" t="s">
        <v>13</v>
      </c>
    </row>
    <row r="2223" ht="15.75" hidden="1" customHeight="1">
      <c r="A2223" s="22" t="s">
        <v>3068</v>
      </c>
      <c r="B2223" s="23">
        <v>11587.0</v>
      </c>
      <c r="C2223" s="24">
        <v>11587.0</v>
      </c>
      <c r="D2223" s="25">
        <v>0.0</v>
      </c>
      <c r="E2223" s="33"/>
    </row>
    <row r="2224" ht="15.75" hidden="1" customHeight="1">
      <c r="A2224" s="22" t="s">
        <v>3069</v>
      </c>
      <c r="B2224" s="23">
        <v>12173.0</v>
      </c>
      <c r="C2224" s="24">
        <v>12173.0</v>
      </c>
      <c r="D2224" s="25">
        <v>0.0</v>
      </c>
      <c r="E2224" s="33"/>
    </row>
    <row r="2225" ht="15.75" hidden="1" customHeight="1">
      <c r="A2225" s="22" t="s">
        <v>3070</v>
      </c>
      <c r="B2225" s="23">
        <v>0.0</v>
      </c>
      <c r="C2225" s="24"/>
      <c r="D2225" s="25">
        <v>0.0</v>
      </c>
      <c r="E2225" s="33"/>
    </row>
    <row r="2226" ht="15.75" hidden="1" customHeight="1">
      <c r="A2226" s="22" t="s">
        <v>3072</v>
      </c>
      <c r="B2226" s="23">
        <v>200.0</v>
      </c>
      <c r="C2226" s="24">
        <v>500.0</v>
      </c>
      <c r="D2226" s="25">
        <v>300.0</v>
      </c>
      <c r="E2226" s="33"/>
    </row>
    <row r="2227" ht="15.75" hidden="1" customHeight="1">
      <c r="A2227" s="27" t="s">
        <v>3074</v>
      </c>
      <c r="B2227" s="23">
        <v>0.0</v>
      </c>
      <c r="C2227" s="24"/>
      <c r="D2227" s="25">
        <v>0.0</v>
      </c>
      <c r="E2227" s="33"/>
    </row>
    <row r="2228" ht="15.75" hidden="1" customHeight="1">
      <c r="A2228" s="27" t="s">
        <v>3075</v>
      </c>
      <c r="B2228" s="23">
        <v>0.0</v>
      </c>
      <c r="C2228" s="24"/>
      <c r="D2228" s="25">
        <v>0.0</v>
      </c>
      <c r="E2228" s="33"/>
    </row>
    <row r="2229" ht="15.75" hidden="1" customHeight="1">
      <c r="A2229" s="27" t="s">
        <v>3077</v>
      </c>
      <c r="B2229" s="23">
        <v>0.0</v>
      </c>
      <c r="C2229" s="24"/>
      <c r="D2229" s="25">
        <v>0.0</v>
      </c>
      <c r="E2229" s="26"/>
    </row>
    <row r="2230" ht="15.75" hidden="1" customHeight="1">
      <c r="A2230" s="27" t="s">
        <v>3078</v>
      </c>
      <c r="B2230" s="23">
        <v>2560.0</v>
      </c>
      <c r="C2230" s="24">
        <v>2560.0</v>
      </c>
      <c r="D2230" s="25">
        <v>0.0</v>
      </c>
      <c r="E2230" s="26"/>
    </row>
    <row r="2231" ht="15.75" hidden="1" customHeight="1">
      <c r="A2231" s="28" t="s">
        <v>3079</v>
      </c>
      <c r="B2231" s="23">
        <v>90106.0</v>
      </c>
      <c r="C2231" s="23">
        <v>90106.0</v>
      </c>
      <c r="D2231" s="25">
        <v>0.0</v>
      </c>
      <c r="E2231" s="33"/>
    </row>
    <row r="2232" ht="15.75" hidden="1" customHeight="1">
      <c r="A2232" s="28" t="s">
        <v>3080</v>
      </c>
      <c r="B2232" s="23">
        <v>22590.0</v>
      </c>
      <c r="C2232" s="7">
        <v>22590.0</v>
      </c>
      <c r="D2232" s="25">
        <v>0.0</v>
      </c>
      <c r="E2232" s="33"/>
    </row>
    <row r="2233" ht="15.75" hidden="1" customHeight="1">
      <c r="A2233" s="28" t="s">
        <v>3081</v>
      </c>
      <c r="B2233" s="23">
        <v>52733.0</v>
      </c>
      <c r="C2233" s="7">
        <v>52733.0</v>
      </c>
      <c r="D2233" s="25">
        <v>0.0</v>
      </c>
      <c r="E2233" s="33"/>
    </row>
    <row r="2234" ht="15.75" hidden="1" customHeight="1">
      <c r="A2234" s="28" t="s">
        <v>3082</v>
      </c>
      <c r="B2234" s="23">
        <v>36367.0</v>
      </c>
      <c r="C2234" s="7">
        <v>36367.0</v>
      </c>
      <c r="D2234" s="25">
        <v>0.0</v>
      </c>
      <c r="E2234" s="33"/>
    </row>
    <row r="2235" ht="15.75" hidden="1" customHeight="1">
      <c r="A2235" s="28" t="s">
        <v>3084</v>
      </c>
      <c r="B2235" s="23">
        <v>0.0</v>
      </c>
      <c r="C2235" s="7">
        <v>0.0</v>
      </c>
      <c r="D2235" s="25">
        <v>0.0</v>
      </c>
      <c r="E2235" s="33"/>
    </row>
    <row r="2236" ht="15.75" hidden="1" customHeight="1">
      <c r="A2236" s="28" t="s">
        <v>3085</v>
      </c>
      <c r="B2236" s="23">
        <v>0.0</v>
      </c>
      <c r="C2236" s="7">
        <v>0.0</v>
      </c>
      <c r="D2236" s="25">
        <v>0.0</v>
      </c>
      <c r="E2236" s="33"/>
    </row>
    <row r="2237" ht="15.75" hidden="1" customHeight="1">
      <c r="A2237" s="29" t="s">
        <v>3086</v>
      </c>
      <c r="B2237" s="23">
        <v>228314.5</v>
      </c>
      <c r="C2237" s="7">
        <v>228314.5</v>
      </c>
      <c r="D2237" s="25">
        <v>0.0</v>
      </c>
      <c r="E2237" s="33"/>
    </row>
    <row r="2238" ht="15.75" hidden="1" customHeight="1">
      <c r="A2238" s="30" t="s">
        <v>3087</v>
      </c>
      <c r="B2238" s="34">
        <v>1.5</v>
      </c>
      <c r="C2238" s="52">
        <v>301.5</v>
      </c>
      <c r="D2238" s="49">
        <v>300.0</v>
      </c>
      <c r="E2238" s="37"/>
    </row>
    <row r="2239" ht="15.75" hidden="1" customHeight="1"/>
    <row r="2240" ht="15.75" hidden="1" customHeight="1"/>
    <row r="2241" ht="15.75" hidden="1" customHeight="1">
      <c r="A2241" s="3" t="s">
        <v>3895</v>
      </c>
      <c r="B2241" s="4"/>
      <c r="C2241" s="4"/>
      <c r="D2241" s="4"/>
      <c r="E2241" s="5"/>
    </row>
    <row r="2242" ht="15.75" hidden="1" customHeight="1">
      <c r="A2242" s="8"/>
      <c r="B2242" s="9"/>
      <c r="C2242" s="9"/>
      <c r="D2242" s="9"/>
      <c r="E2242" s="10"/>
    </row>
    <row r="2243" ht="15.75" hidden="1" customHeight="1">
      <c r="A2243" s="3" t="s">
        <v>3061</v>
      </c>
      <c r="B2243" s="4"/>
      <c r="C2243" s="4"/>
      <c r="D2243" s="4"/>
      <c r="E2243" s="5"/>
    </row>
    <row r="2244" ht="15.75" hidden="1" customHeight="1">
      <c r="A2244" s="8"/>
      <c r="B2244" s="9"/>
      <c r="C2244" s="9"/>
      <c r="D2244" s="9"/>
      <c r="E2244" s="10"/>
    </row>
    <row r="2245" ht="15.75" hidden="1" customHeight="1">
      <c r="A2245" s="11">
        <v>45999.0</v>
      </c>
      <c r="B2245" s="4"/>
      <c r="C2245" s="12" t="s">
        <v>3062</v>
      </c>
      <c r="D2245" s="13">
        <v>46005.0</v>
      </c>
      <c r="E2245" s="5"/>
    </row>
    <row r="2246" ht="15.75" hidden="1" customHeight="1">
      <c r="A2246" s="8"/>
      <c r="B2246" s="9"/>
      <c r="C2246" s="14"/>
      <c r="D2246" s="9"/>
      <c r="E2246" s="10"/>
    </row>
    <row r="2247" ht="15.75" hidden="1" customHeight="1">
      <c r="A2247" s="44" t="s">
        <v>3898</v>
      </c>
      <c r="B2247" s="5"/>
      <c r="C2247" s="14"/>
      <c r="D2247" s="45" t="s">
        <v>3899</v>
      </c>
      <c r="E2247" s="5"/>
    </row>
    <row r="2248" ht="15.75" hidden="1" customHeight="1">
      <c r="A2248" s="8"/>
      <c r="B2248" s="10"/>
      <c r="C2248" s="14"/>
      <c r="D2248" s="9"/>
      <c r="E2248" s="10"/>
    </row>
    <row r="2249" ht="15.75" hidden="1" customHeight="1">
      <c r="A2249" s="17" t="s">
        <v>3063</v>
      </c>
      <c r="B2249" s="4"/>
      <c r="C2249" s="4"/>
      <c r="D2249" s="4"/>
      <c r="E2249" s="5"/>
    </row>
    <row r="2250" ht="15.75" hidden="1" customHeight="1">
      <c r="A2250" s="18" t="s">
        <v>3064</v>
      </c>
      <c r="B2250" s="19" t="s">
        <v>3065</v>
      </c>
      <c r="C2250" s="20" t="s">
        <v>3066</v>
      </c>
      <c r="D2250" s="19" t="s">
        <v>3067</v>
      </c>
      <c r="E2250" s="21" t="s">
        <v>13</v>
      </c>
    </row>
    <row r="2251" ht="15.75" hidden="1" customHeight="1">
      <c r="A2251" s="22" t="s">
        <v>3068</v>
      </c>
      <c r="B2251" s="23">
        <v>6467.0</v>
      </c>
      <c r="C2251" s="24">
        <v>5467.0</v>
      </c>
      <c r="D2251" s="25">
        <v>-1000.0</v>
      </c>
      <c r="E2251" s="33"/>
    </row>
    <row r="2252" ht="15.75" hidden="1" customHeight="1">
      <c r="A2252" s="22" t="s">
        <v>3069</v>
      </c>
      <c r="B2252" s="23">
        <v>11178.0</v>
      </c>
      <c r="C2252" s="24">
        <v>11178.0</v>
      </c>
      <c r="D2252" s="25">
        <v>0.0</v>
      </c>
      <c r="E2252" s="33"/>
    </row>
    <row r="2253" ht="15.75" hidden="1" customHeight="1">
      <c r="A2253" s="22" t="s">
        <v>3070</v>
      </c>
      <c r="B2253" s="23">
        <v>300.0</v>
      </c>
      <c r="C2253" s="24">
        <v>300.0</v>
      </c>
      <c r="D2253" s="25">
        <v>0.0</v>
      </c>
      <c r="E2253" s="33"/>
    </row>
    <row r="2254" ht="15.75" hidden="1" customHeight="1">
      <c r="A2254" s="22" t="s">
        <v>3072</v>
      </c>
      <c r="B2254" s="23">
        <v>0.0</v>
      </c>
      <c r="C2254" s="24"/>
      <c r="D2254" s="25">
        <v>0.0</v>
      </c>
      <c r="E2254" s="33"/>
    </row>
    <row r="2255" ht="15.75" hidden="1" customHeight="1">
      <c r="A2255" s="27" t="s">
        <v>3074</v>
      </c>
      <c r="B2255" s="23">
        <v>0.0</v>
      </c>
      <c r="C2255" s="24"/>
      <c r="D2255" s="25">
        <v>0.0</v>
      </c>
      <c r="E2255" s="33"/>
    </row>
    <row r="2256" ht="15.75" hidden="1" customHeight="1">
      <c r="A2256" s="27" t="s">
        <v>3075</v>
      </c>
      <c r="B2256" s="23">
        <v>0.0</v>
      </c>
      <c r="C2256" s="24"/>
      <c r="D2256" s="25">
        <v>0.0</v>
      </c>
      <c r="E2256" s="33"/>
    </row>
    <row r="2257" ht="15.75" hidden="1" customHeight="1">
      <c r="A2257" s="27" t="s">
        <v>3077</v>
      </c>
      <c r="B2257" s="23">
        <v>760.0</v>
      </c>
      <c r="C2257" s="24">
        <v>1000.0</v>
      </c>
      <c r="D2257" s="25">
        <v>240.0</v>
      </c>
      <c r="E2257" s="26" t="s">
        <v>7418</v>
      </c>
    </row>
    <row r="2258" ht="15.75" hidden="1" customHeight="1">
      <c r="A2258" s="27" t="s">
        <v>3078</v>
      </c>
      <c r="B2258" s="23">
        <v>1920.0</v>
      </c>
      <c r="C2258" s="24">
        <v>2680.0</v>
      </c>
      <c r="D2258" s="25">
        <v>760.0</v>
      </c>
      <c r="E2258" s="26"/>
    </row>
    <row r="2259" ht="15.75" hidden="1" customHeight="1">
      <c r="A2259" s="28" t="s">
        <v>3079</v>
      </c>
      <c r="B2259" s="23">
        <v>113013.0</v>
      </c>
      <c r="C2259" s="23">
        <v>113013.0</v>
      </c>
      <c r="D2259" s="25">
        <v>0.0</v>
      </c>
      <c r="E2259" s="33"/>
    </row>
    <row r="2260" ht="15.75" hidden="1" customHeight="1">
      <c r="A2260" s="28" t="s">
        <v>3080</v>
      </c>
      <c r="B2260" s="23">
        <v>27849.0</v>
      </c>
      <c r="C2260" s="7">
        <v>27849.0</v>
      </c>
      <c r="D2260" s="25">
        <v>0.0</v>
      </c>
      <c r="E2260" s="33"/>
    </row>
    <row r="2261" ht="15.75" hidden="1" customHeight="1">
      <c r="A2261" s="28" t="s">
        <v>3081</v>
      </c>
      <c r="B2261" s="23">
        <v>50114.0</v>
      </c>
      <c r="C2261" s="7">
        <v>50114.0</v>
      </c>
      <c r="D2261" s="25">
        <v>0.0</v>
      </c>
      <c r="E2261" s="33"/>
    </row>
    <row r="2262" ht="15.75" hidden="1" customHeight="1">
      <c r="A2262" s="28" t="s">
        <v>3082</v>
      </c>
      <c r="B2262" s="23">
        <v>38295.0</v>
      </c>
      <c r="C2262" s="7">
        <v>38295.0</v>
      </c>
      <c r="D2262" s="25">
        <v>0.0</v>
      </c>
      <c r="E2262" s="33"/>
    </row>
    <row r="2263" ht="15.75" hidden="1" customHeight="1">
      <c r="A2263" s="28" t="s">
        <v>3084</v>
      </c>
      <c r="B2263" s="23">
        <v>409.0</v>
      </c>
      <c r="C2263" s="7">
        <v>409.0</v>
      </c>
      <c r="D2263" s="25">
        <v>0.0</v>
      </c>
      <c r="E2263" s="33"/>
    </row>
    <row r="2264" ht="15.75" hidden="1" customHeight="1">
      <c r="A2264" s="28" t="s">
        <v>3085</v>
      </c>
      <c r="B2264" s="23">
        <v>0.0</v>
      </c>
      <c r="C2264" s="7">
        <v>0.0</v>
      </c>
      <c r="D2264" s="25">
        <v>0.0</v>
      </c>
      <c r="E2264" s="33"/>
    </row>
    <row r="2265" ht="15.75" hidden="1" customHeight="1">
      <c r="A2265" s="29" t="s">
        <v>3086</v>
      </c>
      <c r="B2265" s="23">
        <v>250304.0</v>
      </c>
      <c r="C2265" s="7">
        <v>250304.0</v>
      </c>
      <c r="D2265" s="25">
        <v>0.0</v>
      </c>
      <c r="E2265" s="33"/>
    </row>
    <row r="2266" ht="15.75" hidden="1" customHeight="1">
      <c r="A2266" s="30" t="s">
        <v>3087</v>
      </c>
      <c r="B2266" s="34">
        <v>1.0</v>
      </c>
      <c r="C2266" s="52">
        <v>1.0</v>
      </c>
      <c r="D2266" s="49">
        <v>0.0</v>
      </c>
      <c r="E2266" s="37"/>
    </row>
    <row r="2267" ht="15.75" hidden="1" customHeight="1"/>
    <row r="2268" ht="15.75" hidden="1" customHeight="1"/>
    <row r="2269" ht="15.75" hidden="1" customHeight="1">
      <c r="A2269" s="3" t="s">
        <v>3895</v>
      </c>
      <c r="B2269" s="4"/>
      <c r="C2269" s="4"/>
      <c r="D2269" s="4"/>
      <c r="E2269" s="5"/>
    </row>
    <row r="2270" ht="15.75" hidden="1" customHeight="1">
      <c r="A2270" s="8"/>
      <c r="B2270" s="9"/>
      <c r="C2270" s="9"/>
      <c r="D2270" s="9"/>
      <c r="E2270" s="10"/>
    </row>
    <row r="2271" ht="15.75" hidden="1" customHeight="1">
      <c r="A2271" s="3" t="s">
        <v>3061</v>
      </c>
      <c r="B2271" s="4"/>
      <c r="C2271" s="4"/>
      <c r="D2271" s="4"/>
      <c r="E2271" s="5"/>
    </row>
    <row r="2272" ht="15.75" hidden="1" customHeight="1">
      <c r="A2272" s="8"/>
      <c r="B2272" s="9"/>
      <c r="C2272" s="9"/>
      <c r="D2272" s="9"/>
      <c r="E2272" s="10"/>
    </row>
    <row r="2273" ht="15.75" hidden="1" customHeight="1">
      <c r="A2273" s="11">
        <v>46006.0</v>
      </c>
      <c r="B2273" s="4"/>
      <c r="C2273" s="12" t="s">
        <v>3062</v>
      </c>
      <c r="D2273" s="13">
        <v>46012.0</v>
      </c>
      <c r="E2273" s="5"/>
    </row>
    <row r="2274" ht="15.75" hidden="1" customHeight="1">
      <c r="A2274" s="8"/>
      <c r="B2274" s="9"/>
      <c r="C2274" s="14"/>
      <c r="D2274" s="9"/>
      <c r="E2274" s="10"/>
    </row>
    <row r="2275" ht="15.75" hidden="1" customHeight="1">
      <c r="A2275" s="44" t="s">
        <v>3898</v>
      </c>
      <c r="B2275" s="5"/>
      <c r="C2275" s="14"/>
      <c r="D2275" s="45" t="s">
        <v>3899</v>
      </c>
      <c r="E2275" s="5"/>
    </row>
    <row r="2276" ht="15.75" hidden="1" customHeight="1">
      <c r="A2276" s="8"/>
      <c r="B2276" s="10"/>
      <c r="C2276" s="14"/>
      <c r="D2276" s="9"/>
      <c r="E2276" s="10"/>
    </row>
    <row r="2277" ht="15.75" hidden="1" customHeight="1">
      <c r="A2277" s="17" t="s">
        <v>3063</v>
      </c>
      <c r="B2277" s="4"/>
      <c r="C2277" s="4"/>
      <c r="D2277" s="4"/>
      <c r="E2277" s="5"/>
    </row>
    <row r="2278" ht="15.75" hidden="1" customHeight="1">
      <c r="A2278" s="18" t="s">
        <v>3064</v>
      </c>
      <c r="B2278" s="19" t="s">
        <v>3065</v>
      </c>
      <c r="C2278" s="20" t="s">
        <v>3066</v>
      </c>
      <c r="D2278" s="19" t="s">
        <v>3067</v>
      </c>
      <c r="E2278" s="21" t="s">
        <v>13</v>
      </c>
    </row>
    <row r="2279" ht="15.75" hidden="1" customHeight="1">
      <c r="A2279" s="22" t="s">
        <v>3068</v>
      </c>
      <c r="B2279" s="23">
        <v>9481.0</v>
      </c>
      <c r="C2279" s="24">
        <v>8981.0</v>
      </c>
      <c r="D2279" s="25">
        <v>-500.0</v>
      </c>
      <c r="E2279" s="33"/>
    </row>
    <row r="2280" ht="15.75" hidden="1" customHeight="1">
      <c r="A2280" s="22" t="s">
        <v>3069</v>
      </c>
      <c r="B2280" s="23">
        <v>16699.0</v>
      </c>
      <c r="C2280" s="24">
        <v>16669.0</v>
      </c>
      <c r="D2280" s="25">
        <v>-30.0</v>
      </c>
      <c r="E2280" s="33"/>
    </row>
    <row r="2281" ht="15.75" hidden="1" customHeight="1">
      <c r="A2281" s="22" t="s">
        <v>3070</v>
      </c>
      <c r="B2281" s="23">
        <v>0.0</v>
      </c>
      <c r="C2281" s="24"/>
      <c r="D2281" s="25">
        <v>0.0</v>
      </c>
      <c r="E2281" s="33"/>
    </row>
    <row r="2282" ht="15.75" hidden="1" customHeight="1">
      <c r="A2282" s="22" t="s">
        <v>3072</v>
      </c>
      <c r="B2282" s="23">
        <v>240.0</v>
      </c>
      <c r="C2282" s="24"/>
      <c r="D2282" s="25">
        <v>-240.0</v>
      </c>
      <c r="E2282" s="33"/>
    </row>
    <row r="2283" ht="15.75" hidden="1" customHeight="1">
      <c r="A2283" s="27" t="s">
        <v>3074</v>
      </c>
      <c r="B2283" s="23">
        <v>0.0</v>
      </c>
      <c r="C2283" s="24"/>
      <c r="D2283" s="25">
        <v>0.0</v>
      </c>
      <c r="E2283" s="33"/>
    </row>
    <row r="2284" ht="15.75" hidden="1" customHeight="1">
      <c r="A2284" s="27" t="s">
        <v>3075</v>
      </c>
      <c r="B2284" s="23">
        <v>0.0</v>
      </c>
      <c r="C2284" s="24"/>
      <c r="D2284" s="25">
        <v>0.0</v>
      </c>
      <c r="E2284" s="33"/>
    </row>
    <row r="2285" ht="15.75" hidden="1" customHeight="1">
      <c r="A2285" s="27" t="s">
        <v>3077</v>
      </c>
      <c r="B2285" s="23">
        <v>1160.0</v>
      </c>
      <c r="C2285" s="24">
        <v>500.0</v>
      </c>
      <c r="D2285" s="25">
        <v>-660.0</v>
      </c>
      <c r="E2285" s="26" t="s">
        <v>7419</v>
      </c>
    </row>
    <row r="2286" ht="15.75" hidden="1" customHeight="1">
      <c r="A2286" s="27" t="s">
        <v>3078</v>
      </c>
      <c r="B2286" s="23">
        <v>1400.0</v>
      </c>
      <c r="C2286" s="24">
        <v>2800.0</v>
      </c>
      <c r="D2286" s="25">
        <v>1400.0</v>
      </c>
      <c r="E2286" s="26" t="s">
        <v>7420</v>
      </c>
    </row>
    <row r="2287" ht="15.75" hidden="1" customHeight="1">
      <c r="A2287" s="28" t="s">
        <v>3079</v>
      </c>
      <c r="B2287" s="23">
        <v>105123.0</v>
      </c>
      <c r="C2287" s="23">
        <v>105123.0</v>
      </c>
      <c r="D2287" s="25">
        <v>0.0</v>
      </c>
      <c r="E2287" s="33"/>
    </row>
    <row r="2288" ht="15.75" hidden="1" customHeight="1">
      <c r="A2288" s="28" t="s">
        <v>3080</v>
      </c>
      <c r="B2288" s="23">
        <v>29518.0</v>
      </c>
      <c r="C2288" s="7">
        <v>29518.0</v>
      </c>
      <c r="D2288" s="25">
        <v>0.0</v>
      </c>
      <c r="E2288" s="33"/>
    </row>
    <row r="2289" ht="15.75" hidden="1" customHeight="1">
      <c r="A2289" s="28" t="s">
        <v>3081</v>
      </c>
      <c r="B2289" s="23">
        <v>50963.0</v>
      </c>
      <c r="C2289" s="7">
        <v>50963.0</v>
      </c>
      <c r="D2289" s="25">
        <v>0.0</v>
      </c>
      <c r="E2289" s="33"/>
    </row>
    <row r="2290" ht="15.75" hidden="1" customHeight="1">
      <c r="A2290" s="28" t="s">
        <v>3082</v>
      </c>
      <c r="B2290" s="23">
        <v>43385.0</v>
      </c>
      <c r="C2290" s="7">
        <v>43385.0</v>
      </c>
      <c r="D2290" s="25">
        <v>0.0</v>
      </c>
      <c r="E2290" s="33"/>
    </row>
    <row r="2291" ht="15.75" hidden="1" customHeight="1">
      <c r="A2291" s="28" t="s">
        <v>3084</v>
      </c>
      <c r="B2291" s="23">
        <v>0.0</v>
      </c>
      <c r="C2291" s="7">
        <v>0.0</v>
      </c>
      <c r="D2291" s="25">
        <v>0.0</v>
      </c>
      <c r="E2291" s="33"/>
    </row>
    <row r="2292" ht="15.75" hidden="1" customHeight="1">
      <c r="A2292" s="28" t="s">
        <v>3085</v>
      </c>
      <c r="B2292" s="23">
        <v>0.0</v>
      </c>
      <c r="C2292" s="7">
        <v>0.0</v>
      </c>
      <c r="D2292" s="25">
        <v>0.0</v>
      </c>
      <c r="E2292" s="33"/>
    </row>
    <row r="2293" ht="15.75" hidden="1" customHeight="1">
      <c r="A2293" s="29" t="s">
        <v>3086</v>
      </c>
      <c r="B2293" s="23">
        <v>257968.5</v>
      </c>
      <c r="C2293" s="7">
        <v>257968.5</v>
      </c>
      <c r="D2293" s="25">
        <v>0.0</v>
      </c>
      <c r="E2293" s="33"/>
    </row>
    <row r="2294" ht="15.75" hidden="1" customHeight="1">
      <c r="A2294" s="30" t="s">
        <v>3087</v>
      </c>
      <c r="B2294" s="34">
        <v>0.5</v>
      </c>
      <c r="C2294" s="52">
        <v>-29.5</v>
      </c>
      <c r="D2294" s="49">
        <v>-30.0</v>
      </c>
      <c r="E2294" s="37"/>
    </row>
    <row r="2295" ht="15.75" hidden="1" customHeight="1"/>
    <row r="2296" ht="15.75" hidden="1" customHeight="1"/>
    <row r="2297" ht="15.75" hidden="1" customHeight="1">
      <c r="A2297" s="3" t="s">
        <v>3895</v>
      </c>
      <c r="B2297" s="4"/>
      <c r="C2297" s="4"/>
      <c r="D2297" s="4"/>
      <c r="E2297" s="5"/>
    </row>
    <row r="2298" ht="15.75" hidden="1" customHeight="1">
      <c r="A2298" s="8"/>
      <c r="B2298" s="9"/>
      <c r="C2298" s="9"/>
      <c r="D2298" s="9"/>
      <c r="E2298" s="10"/>
    </row>
    <row r="2299" ht="15.75" hidden="1" customHeight="1">
      <c r="A2299" s="3" t="s">
        <v>3061</v>
      </c>
      <c r="B2299" s="4"/>
      <c r="C2299" s="4"/>
      <c r="D2299" s="4"/>
      <c r="E2299" s="5"/>
    </row>
    <row r="2300" ht="15.75" hidden="1" customHeight="1">
      <c r="A2300" s="8"/>
      <c r="B2300" s="9"/>
      <c r="C2300" s="9"/>
      <c r="D2300" s="9"/>
      <c r="E2300" s="10"/>
    </row>
    <row r="2301" ht="15.75" hidden="1" customHeight="1">
      <c r="A2301" s="11">
        <v>46013.0</v>
      </c>
      <c r="B2301" s="4"/>
      <c r="C2301" s="12" t="s">
        <v>3062</v>
      </c>
      <c r="D2301" s="13">
        <v>46019.0</v>
      </c>
      <c r="E2301" s="5"/>
    </row>
    <row r="2302" ht="15.75" hidden="1" customHeight="1">
      <c r="A2302" s="8"/>
      <c r="B2302" s="9"/>
      <c r="C2302" s="14"/>
      <c r="D2302" s="9"/>
      <c r="E2302" s="10"/>
    </row>
    <row r="2303" ht="15.75" hidden="1" customHeight="1">
      <c r="A2303" s="44" t="s">
        <v>3898</v>
      </c>
      <c r="B2303" s="5"/>
      <c r="C2303" s="14"/>
      <c r="D2303" s="45" t="s">
        <v>3899</v>
      </c>
      <c r="E2303" s="5"/>
    </row>
    <row r="2304" ht="15.75" hidden="1" customHeight="1">
      <c r="A2304" s="8"/>
      <c r="B2304" s="10"/>
      <c r="C2304" s="14"/>
      <c r="D2304" s="9"/>
      <c r="E2304" s="10"/>
    </row>
    <row r="2305" ht="15.75" hidden="1" customHeight="1">
      <c r="A2305" s="17" t="s">
        <v>3063</v>
      </c>
      <c r="B2305" s="4"/>
      <c r="C2305" s="4"/>
      <c r="D2305" s="4"/>
      <c r="E2305" s="5"/>
    </row>
    <row r="2306" ht="15.75" hidden="1" customHeight="1">
      <c r="A2306" s="18" t="s">
        <v>3064</v>
      </c>
      <c r="B2306" s="19" t="s">
        <v>3065</v>
      </c>
      <c r="C2306" s="20" t="s">
        <v>3066</v>
      </c>
      <c r="D2306" s="19" t="s">
        <v>3067</v>
      </c>
      <c r="E2306" s="21" t="s">
        <v>13</v>
      </c>
    </row>
    <row r="2307" ht="15.75" hidden="1" customHeight="1">
      <c r="A2307" s="22" t="s">
        <v>3068</v>
      </c>
      <c r="B2307" s="23">
        <v>7067.0</v>
      </c>
      <c r="C2307" s="24">
        <v>7067.0</v>
      </c>
      <c r="D2307" s="25">
        <v>0.0</v>
      </c>
      <c r="E2307" s="33"/>
    </row>
    <row r="2308" ht="15.75" hidden="1" customHeight="1">
      <c r="A2308" s="22" t="s">
        <v>3069</v>
      </c>
      <c r="B2308" s="23">
        <v>4780.0</v>
      </c>
      <c r="C2308" s="24">
        <v>4780.0</v>
      </c>
      <c r="D2308" s="25">
        <v>0.0</v>
      </c>
      <c r="E2308" s="33"/>
    </row>
    <row r="2309" ht="15.75" hidden="1" customHeight="1">
      <c r="A2309" s="22" t="s">
        <v>3070</v>
      </c>
      <c r="B2309" s="23">
        <v>0.0</v>
      </c>
      <c r="C2309" s="24"/>
      <c r="D2309" s="25">
        <v>0.0</v>
      </c>
      <c r="E2309" s="33"/>
    </row>
    <row r="2310" ht="15.75" hidden="1" customHeight="1">
      <c r="A2310" s="22" t="s">
        <v>3072</v>
      </c>
      <c r="B2310" s="23">
        <v>0.0</v>
      </c>
      <c r="C2310" s="24"/>
      <c r="D2310" s="25">
        <v>0.0</v>
      </c>
      <c r="E2310" s="33"/>
    </row>
    <row r="2311" ht="15.75" hidden="1" customHeight="1">
      <c r="A2311" s="27" t="s">
        <v>3074</v>
      </c>
      <c r="B2311" s="23">
        <v>0.0</v>
      </c>
      <c r="C2311" s="24"/>
      <c r="D2311" s="25">
        <v>0.0</v>
      </c>
      <c r="E2311" s="33"/>
    </row>
    <row r="2312" ht="15.75" hidden="1" customHeight="1">
      <c r="A2312" s="27" t="s">
        <v>3075</v>
      </c>
      <c r="B2312" s="23">
        <v>0.0</v>
      </c>
      <c r="C2312" s="24"/>
      <c r="D2312" s="25">
        <v>0.0</v>
      </c>
      <c r="E2312" s="33"/>
    </row>
    <row r="2313" ht="15.75" hidden="1" customHeight="1">
      <c r="A2313" s="27" t="s">
        <v>3077</v>
      </c>
      <c r="B2313" s="23">
        <v>120.0</v>
      </c>
      <c r="C2313" s="24"/>
      <c r="D2313" s="25">
        <v>-120.0</v>
      </c>
      <c r="E2313" s="26"/>
    </row>
    <row r="2314" ht="15.75" hidden="1" customHeight="1">
      <c r="A2314" s="27" t="s">
        <v>3078</v>
      </c>
      <c r="B2314" s="23">
        <v>1160.0</v>
      </c>
      <c r="C2314" s="24">
        <v>1280.0</v>
      </c>
      <c r="D2314" s="25">
        <v>120.0</v>
      </c>
      <c r="E2314" s="26"/>
    </row>
    <row r="2315" ht="15.75" hidden="1" customHeight="1">
      <c r="A2315" s="28" t="s">
        <v>3079</v>
      </c>
      <c r="B2315" s="23">
        <v>54890.0</v>
      </c>
      <c r="C2315" s="23">
        <v>54890.0</v>
      </c>
      <c r="D2315" s="25">
        <v>0.0</v>
      </c>
      <c r="E2315" s="33"/>
    </row>
    <row r="2316" ht="15.75" hidden="1" customHeight="1">
      <c r="A2316" s="28" t="s">
        <v>3080</v>
      </c>
      <c r="B2316" s="23">
        <v>14963.0</v>
      </c>
      <c r="C2316" s="7">
        <v>14963.0</v>
      </c>
      <c r="D2316" s="25">
        <v>0.0</v>
      </c>
      <c r="E2316" s="33"/>
    </row>
    <row r="2317" ht="15.75" hidden="1" customHeight="1">
      <c r="A2317" s="28" t="s">
        <v>3081</v>
      </c>
      <c r="B2317" s="23">
        <v>35935.0</v>
      </c>
      <c r="C2317" s="7">
        <v>34848.0</v>
      </c>
      <c r="D2317" s="25">
        <v>-1087.0</v>
      </c>
      <c r="E2317" s="33"/>
    </row>
    <row r="2318" ht="15.75" hidden="1" customHeight="1">
      <c r="A2318" s="28" t="s">
        <v>3082</v>
      </c>
      <c r="B2318" s="23">
        <v>15559.0</v>
      </c>
      <c r="C2318" s="7">
        <v>15559.0</v>
      </c>
      <c r="D2318" s="25">
        <v>0.0</v>
      </c>
      <c r="E2318" s="33"/>
    </row>
    <row r="2319" ht="15.75" hidden="1" customHeight="1">
      <c r="A2319" s="28" t="s">
        <v>3084</v>
      </c>
      <c r="B2319" s="23">
        <v>0.0</v>
      </c>
      <c r="C2319" s="7">
        <v>0.0</v>
      </c>
      <c r="D2319" s="25">
        <v>0.0</v>
      </c>
      <c r="E2319" s="33"/>
    </row>
    <row r="2320" ht="15.75" hidden="1" customHeight="1">
      <c r="A2320" s="28" t="s">
        <v>3085</v>
      </c>
      <c r="B2320" s="23">
        <v>0.0</v>
      </c>
      <c r="C2320" s="7">
        <v>0.0</v>
      </c>
      <c r="D2320" s="25">
        <v>0.0</v>
      </c>
      <c r="E2320" s="33"/>
    </row>
    <row r="2321" ht="15.75" hidden="1" customHeight="1">
      <c r="A2321" s="29" t="s">
        <v>3086</v>
      </c>
      <c r="B2321" s="23">
        <v>134473.0</v>
      </c>
      <c r="C2321" s="7">
        <v>133386.0</v>
      </c>
      <c r="D2321" s="25">
        <v>-1087.0</v>
      </c>
      <c r="E2321" s="33"/>
    </row>
    <row r="2322" ht="15.75" hidden="1" customHeight="1">
      <c r="A2322" s="30" t="s">
        <v>3087</v>
      </c>
      <c r="B2322" s="34">
        <v>1.0</v>
      </c>
      <c r="C2322" s="52">
        <v>1.0</v>
      </c>
      <c r="D2322" s="49">
        <v>0.0</v>
      </c>
      <c r="E2322" s="37"/>
    </row>
    <row r="2323" ht="15.75" hidden="1" customHeight="1"/>
    <row r="2324" ht="15.75" hidden="1" customHeight="1"/>
    <row r="2325" ht="15.75" hidden="1" customHeight="1">
      <c r="A2325" s="3" t="s">
        <v>3895</v>
      </c>
      <c r="B2325" s="4"/>
      <c r="C2325" s="4"/>
      <c r="D2325" s="4"/>
      <c r="E2325" s="5"/>
    </row>
    <row r="2326" ht="15.75" hidden="1" customHeight="1">
      <c r="A2326" s="8"/>
      <c r="B2326" s="9"/>
      <c r="C2326" s="9"/>
      <c r="D2326" s="9"/>
      <c r="E2326" s="10"/>
    </row>
    <row r="2327" ht="15.75" hidden="1" customHeight="1">
      <c r="A2327" s="3" t="s">
        <v>3061</v>
      </c>
      <c r="B2327" s="4"/>
      <c r="C2327" s="4"/>
      <c r="D2327" s="4"/>
      <c r="E2327" s="5"/>
    </row>
    <row r="2328" ht="15.75" hidden="1" customHeight="1">
      <c r="A2328" s="8"/>
      <c r="B2328" s="9"/>
      <c r="C2328" s="9"/>
      <c r="D2328" s="9"/>
      <c r="E2328" s="10"/>
    </row>
    <row r="2329" ht="15.75" hidden="1" customHeight="1">
      <c r="A2329" s="11">
        <v>46020.0</v>
      </c>
      <c r="B2329" s="4"/>
      <c r="C2329" s="12" t="s">
        <v>3062</v>
      </c>
      <c r="D2329" s="13">
        <v>46022.0</v>
      </c>
      <c r="E2329" s="5"/>
    </row>
    <row r="2330" ht="15.75" hidden="1" customHeight="1">
      <c r="A2330" s="8"/>
      <c r="B2330" s="9"/>
      <c r="C2330" s="14"/>
      <c r="D2330" s="9"/>
      <c r="E2330" s="10"/>
    </row>
    <row r="2331" ht="15.75" hidden="1" customHeight="1">
      <c r="A2331" s="44" t="s">
        <v>3898</v>
      </c>
      <c r="B2331" s="5"/>
      <c r="C2331" s="14"/>
      <c r="D2331" s="45" t="s">
        <v>3901</v>
      </c>
      <c r="E2331" s="5"/>
    </row>
    <row r="2332" ht="15.75" hidden="1" customHeight="1">
      <c r="A2332" s="8"/>
      <c r="B2332" s="10"/>
      <c r="C2332" s="14"/>
      <c r="D2332" s="9"/>
      <c r="E2332" s="10"/>
    </row>
    <row r="2333" ht="15.75" hidden="1" customHeight="1">
      <c r="A2333" s="17" t="s">
        <v>3063</v>
      </c>
      <c r="B2333" s="4"/>
      <c r="C2333" s="4"/>
      <c r="D2333" s="4"/>
      <c r="E2333" s="5"/>
    </row>
    <row r="2334" ht="15.75" hidden="1" customHeight="1">
      <c r="A2334" s="18" t="s">
        <v>3064</v>
      </c>
      <c r="B2334" s="19" t="s">
        <v>3065</v>
      </c>
      <c r="C2334" s="20" t="s">
        <v>3066</v>
      </c>
      <c r="D2334" s="19" t="s">
        <v>3067</v>
      </c>
      <c r="E2334" s="21" t="s">
        <v>13</v>
      </c>
    </row>
    <row r="2335" ht="15.75" hidden="1" customHeight="1">
      <c r="A2335" s="22" t="s">
        <v>3068</v>
      </c>
      <c r="B2335" s="23">
        <v>3814.0</v>
      </c>
      <c r="C2335" s="24">
        <v>3814.0</v>
      </c>
      <c r="D2335" s="25">
        <v>0.0</v>
      </c>
      <c r="E2335" s="33"/>
    </row>
    <row r="2336" ht="15.75" hidden="1" customHeight="1">
      <c r="A2336" s="22" t="s">
        <v>3069</v>
      </c>
      <c r="B2336" s="23">
        <v>5139.0</v>
      </c>
      <c r="C2336" s="24">
        <v>5139.0</v>
      </c>
      <c r="D2336" s="25">
        <v>0.0</v>
      </c>
      <c r="E2336" s="33"/>
    </row>
    <row r="2337" ht="15.75" hidden="1" customHeight="1">
      <c r="A2337" s="22" t="s">
        <v>3070</v>
      </c>
      <c r="B2337" s="23">
        <v>0.0</v>
      </c>
      <c r="C2337" s="24"/>
      <c r="D2337" s="25">
        <v>0.0</v>
      </c>
      <c r="E2337" s="33"/>
    </row>
    <row r="2338" ht="15.75" hidden="1" customHeight="1">
      <c r="A2338" s="22" t="s">
        <v>3072</v>
      </c>
      <c r="B2338" s="23">
        <v>0.0</v>
      </c>
      <c r="C2338" s="24"/>
      <c r="D2338" s="25">
        <v>0.0</v>
      </c>
      <c r="E2338" s="33"/>
    </row>
    <row r="2339" ht="15.75" hidden="1" customHeight="1">
      <c r="A2339" s="27" t="s">
        <v>3074</v>
      </c>
      <c r="B2339" s="23">
        <v>0.0</v>
      </c>
      <c r="C2339" s="24"/>
      <c r="D2339" s="25">
        <v>0.0</v>
      </c>
      <c r="E2339" s="33"/>
    </row>
    <row r="2340" ht="15.75" hidden="1" customHeight="1">
      <c r="A2340" s="27" t="s">
        <v>3075</v>
      </c>
      <c r="B2340" s="23">
        <v>0.0</v>
      </c>
      <c r="C2340" s="24"/>
      <c r="D2340" s="25">
        <v>0.0</v>
      </c>
      <c r="E2340" s="33"/>
    </row>
    <row r="2341" ht="15.75" hidden="1" customHeight="1">
      <c r="A2341" s="27" t="s">
        <v>3077</v>
      </c>
      <c r="B2341" s="23">
        <v>280.0</v>
      </c>
      <c r="C2341" s="24"/>
      <c r="D2341" s="25">
        <v>-280.0</v>
      </c>
      <c r="E2341" s="26"/>
    </row>
    <row r="2342" ht="15.75" hidden="1" customHeight="1">
      <c r="A2342" s="27" t="s">
        <v>3078</v>
      </c>
      <c r="B2342" s="23">
        <v>560.0</v>
      </c>
      <c r="C2342" s="24">
        <v>840.0</v>
      </c>
      <c r="D2342" s="25">
        <v>280.0</v>
      </c>
      <c r="E2342" s="26"/>
    </row>
    <row r="2343" ht="15.75" hidden="1" customHeight="1">
      <c r="A2343" s="28" t="s">
        <v>3079</v>
      </c>
      <c r="B2343" s="23">
        <v>49267.0</v>
      </c>
      <c r="C2343" s="23">
        <v>49267.0</v>
      </c>
      <c r="D2343" s="25">
        <v>0.0</v>
      </c>
      <c r="E2343" s="33"/>
    </row>
    <row r="2344" ht="15.75" hidden="1" customHeight="1">
      <c r="A2344" s="28" t="s">
        <v>3080</v>
      </c>
      <c r="B2344" s="23">
        <v>8975.0</v>
      </c>
      <c r="C2344" s="7">
        <v>8975.0</v>
      </c>
      <c r="D2344" s="25">
        <v>0.0</v>
      </c>
      <c r="E2344" s="33"/>
    </row>
    <row r="2345" ht="15.75" hidden="1" customHeight="1">
      <c r="A2345" s="28" t="s">
        <v>3081</v>
      </c>
      <c r="B2345" s="23">
        <v>17833.0</v>
      </c>
      <c r="C2345" s="7">
        <v>17833.0</v>
      </c>
      <c r="D2345" s="25">
        <v>0.0</v>
      </c>
      <c r="E2345" s="33"/>
    </row>
    <row r="2346" ht="15.75" hidden="1" customHeight="1">
      <c r="A2346" s="28" t="s">
        <v>3082</v>
      </c>
      <c r="B2346" s="23">
        <v>14673.0</v>
      </c>
      <c r="C2346" s="7">
        <v>14673.0</v>
      </c>
      <c r="D2346" s="25">
        <v>0.0</v>
      </c>
      <c r="E2346" s="33"/>
    </row>
    <row r="2347" ht="15.75" hidden="1" customHeight="1">
      <c r="A2347" s="28" t="s">
        <v>3084</v>
      </c>
      <c r="B2347" s="23">
        <v>659.0</v>
      </c>
      <c r="C2347" s="7">
        <v>659.0</v>
      </c>
      <c r="D2347" s="25">
        <v>0.0</v>
      </c>
      <c r="E2347" s="33"/>
    </row>
    <row r="2348" ht="15.75" hidden="1" customHeight="1">
      <c r="A2348" s="28" t="s">
        <v>3085</v>
      </c>
      <c r="B2348" s="23">
        <v>0.0</v>
      </c>
      <c r="C2348" s="7">
        <v>0.0</v>
      </c>
      <c r="D2348" s="25">
        <v>0.0</v>
      </c>
      <c r="E2348" s="33"/>
    </row>
    <row r="2349" ht="15.75" hidden="1" customHeight="1">
      <c r="A2349" s="29" t="s">
        <v>3086</v>
      </c>
      <c r="B2349" s="23">
        <v>101199.0</v>
      </c>
      <c r="C2349" s="7">
        <v>101199.0</v>
      </c>
      <c r="D2349" s="25">
        <v>0.0</v>
      </c>
      <c r="E2349" s="33"/>
    </row>
    <row r="2350" ht="15.75" hidden="1" customHeight="1">
      <c r="A2350" s="30" t="s">
        <v>3087</v>
      </c>
      <c r="B2350" s="34">
        <v>1.0</v>
      </c>
      <c r="C2350" s="52">
        <v>1.0</v>
      </c>
      <c r="D2350" s="49">
        <v>0.0</v>
      </c>
      <c r="E2350" s="37"/>
    </row>
    <row r="2351" ht="15.75" hidden="1" customHeight="1"/>
    <row r="2352" ht="15.75" hidden="1" customHeight="1"/>
    <row r="2353" ht="15.75" hidden="1" customHeight="1">
      <c r="A2353" s="3" t="s">
        <v>3895</v>
      </c>
      <c r="B2353" s="4"/>
      <c r="C2353" s="4"/>
      <c r="D2353" s="4"/>
      <c r="E2353" s="5"/>
    </row>
    <row r="2354" ht="15.75" hidden="1" customHeight="1">
      <c r="A2354" s="8"/>
      <c r="B2354" s="9"/>
      <c r="C2354" s="9"/>
      <c r="D2354" s="9"/>
      <c r="E2354" s="10"/>
    </row>
    <row r="2355" ht="15.75" hidden="1" customHeight="1">
      <c r="A2355" s="3" t="s">
        <v>3061</v>
      </c>
      <c r="B2355" s="4"/>
      <c r="C2355" s="4"/>
      <c r="D2355" s="4"/>
      <c r="E2355" s="5"/>
    </row>
    <row r="2356" ht="15.75" hidden="1" customHeight="1">
      <c r="A2356" s="8"/>
      <c r="B2356" s="9"/>
      <c r="C2356" s="9"/>
      <c r="D2356" s="9"/>
      <c r="E2356" s="10"/>
    </row>
    <row r="2357" ht="15.75" hidden="1" customHeight="1">
      <c r="A2357" s="11">
        <v>46023.0</v>
      </c>
      <c r="B2357" s="4"/>
      <c r="C2357" s="12" t="s">
        <v>3062</v>
      </c>
      <c r="D2357" s="13">
        <v>46026.0</v>
      </c>
      <c r="E2357" s="5"/>
    </row>
    <row r="2358" ht="15.75" hidden="1" customHeight="1">
      <c r="A2358" s="8"/>
      <c r="B2358" s="9"/>
      <c r="C2358" s="14"/>
      <c r="D2358" s="9"/>
      <c r="E2358" s="10"/>
    </row>
    <row r="2359" ht="15.75" hidden="1" customHeight="1">
      <c r="A2359" s="44" t="s">
        <v>3913</v>
      </c>
      <c r="B2359" s="5"/>
      <c r="C2359" s="14"/>
      <c r="D2359" s="45" t="s">
        <v>3899</v>
      </c>
      <c r="E2359" s="5"/>
    </row>
    <row r="2360" ht="15.75" hidden="1" customHeight="1">
      <c r="A2360" s="8"/>
      <c r="B2360" s="10"/>
      <c r="C2360" s="14"/>
      <c r="D2360" s="9"/>
      <c r="E2360" s="10"/>
    </row>
    <row r="2361" ht="15.75" hidden="1" customHeight="1">
      <c r="A2361" s="17" t="s">
        <v>3063</v>
      </c>
      <c r="B2361" s="4"/>
      <c r="C2361" s="4"/>
      <c r="D2361" s="4"/>
      <c r="E2361" s="5"/>
    </row>
    <row r="2362" ht="15.75" hidden="1" customHeight="1">
      <c r="A2362" s="18" t="s">
        <v>3064</v>
      </c>
      <c r="B2362" s="19" t="s">
        <v>3065</v>
      </c>
      <c r="C2362" s="20" t="s">
        <v>3066</v>
      </c>
      <c r="D2362" s="19" t="s">
        <v>3067</v>
      </c>
      <c r="E2362" s="21" t="s">
        <v>13</v>
      </c>
    </row>
    <row r="2363" ht="15.75" hidden="1" customHeight="1">
      <c r="A2363" s="22" t="s">
        <v>3068</v>
      </c>
      <c r="B2363" s="23">
        <v>13335.0</v>
      </c>
      <c r="C2363" s="24">
        <v>13335.0</v>
      </c>
      <c r="D2363" s="25">
        <v>0.0</v>
      </c>
      <c r="E2363" s="33"/>
    </row>
    <row r="2364" ht="15.75" hidden="1" customHeight="1">
      <c r="A2364" s="22" t="s">
        <v>3069</v>
      </c>
      <c r="B2364" s="23">
        <v>3431.0</v>
      </c>
      <c r="C2364" s="24">
        <v>3431.0</v>
      </c>
      <c r="D2364" s="25">
        <v>0.0</v>
      </c>
      <c r="E2364" s="33"/>
    </row>
    <row r="2365" ht="15.75" hidden="1" customHeight="1">
      <c r="A2365" s="22" t="s">
        <v>3070</v>
      </c>
      <c r="B2365" s="23">
        <v>0.0</v>
      </c>
      <c r="C2365" s="24"/>
      <c r="D2365" s="25">
        <v>0.0</v>
      </c>
      <c r="E2365" s="33"/>
    </row>
    <row r="2366" ht="15.75" hidden="1" customHeight="1">
      <c r="A2366" s="22" t="s">
        <v>3072</v>
      </c>
      <c r="B2366" s="23">
        <v>0.0</v>
      </c>
      <c r="C2366" s="24"/>
      <c r="D2366" s="25">
        <v>0.0</v>
      </c>
      <c r="E2366" s="33"/>
    </row>
    <row r="2367" ht="15.75" hidden="1" customHeight="1">
      <c r="A2367" s="27" t="s">
        <v>3074</v>
      </c>
      <c r="B2367" s="23">
        <v>0.0</v>
      </c>
      <c r="C2367" s="24"/>
      <c r="D2367" s="25">
        <v>0.0</v>
      </c>
      <c r="E2367" s="33"/>
    </row>
    <row r="2368" ht="15.75" hidden="1" customHeight="1">
      <c r="A2368" s="27" t="s">
        <v>3075</v>
      </c>
      <c r="B2368" s="23">
        <v>0.0</v>
      </c>
      <c r="C2368" s="24"/>
      <c r="D2368" s="25">
        <v>0.0</v>
      </c>
      <c r="E2368" s="33"/>
    </row>
    <row r="2369" ht="15.75" hidden="1" customHeight="1">
      <c r="A2369" s="27" t="s">
        <v>3077</v>
      </c>
      <c r="B2369" s="23">
        <v>0.0</v>
      </c>
      <c r="C2369" s="24"/>
      <c r="D2369" s="25">
        <v>0.0</v>
      </c>
      <c r="E2369" s="26"/>
    </row>
    <row r="2370" ht="15.75" hidden="1" customHeight="1">
      <c r="A2370" s="27" t="s">
        <v>3078</v>
      </c>
      <c r="B2370" s="23">
        <v>1640.0</v>
      </c>
      <c r="C2370" s="24">
        <v>1640.0</v>
      </c>
      <c r="D2370" s="25">
        <v>0.0</v>
      </c>
      <c r="E2370" s="26"/>
    </row>
    <row r="2371" ht="15.75" hidden="1" customHeight="1">
      <c r="A2371" s="28" t="s">
        <v>3079</v>
      </c>
      <c r="B2371" s="23">
        <v>71385.0</v>
      </c>
      <c r="C2371" s="23">
        <v>71385.0</v>
      </c>
      <c r="D2371" s="25">
        <v>0.0</v>
      </c>
      <c r="E2371" s="33"/>
    </row>
    <row r="2372" ht="15.75" hidden="1" customHeight="1">
      <c r="A2372" s="28" t="s">
        <v>3080</v>
      </c>
      <c r="B2372" s="23">
        <v>21358.0</v>
      </c>
      <c r="C2372" s="7">
        <v>21358.0</v>
      </c>
      <c r="D2372" s="25">
        <v>0.0</v>
      </c>
      <c r="E2372" s="33"/>
    </row>
    <row r="2373" ht="15.75" hidden="1" customHeight="1">
      <c r="A2373" s="28" t="s">
        <v>3081</v>
      </c>
      <c r="B2373" s="23">
        <v>30718.0</v>
      </c>
      <c r="C2373" s="7">
        <v>30718.0</v>
      </c>
      <c r="D2373" s="25">
        <v>0.0</v>
      </c>
      <c r="E2373" s="33"/>
    </row>
    <row r="2374" ht="15.75" hidden="1" customHeight="1">
      <c r="A2374" s="28" t="s">
        <v>3082</v>
      </c>
      <c r="B2374" s="23">
        <v>15641.0</v>
      </c>
      <c r="C2374" s="7">
        <v>15641.0</v>
      </c>
      <c r="D2374" s="25">
        <v>0.0</v>
      </c>
      <c r="E2374" s="33"/>
    </row>
    <row r="2375" ht="15.75" hidden="1" customHeight="1">
      <c r="A2375" s="28" t="s">
        <v>3084</v>
      </c>
      <c r="B2375" s="23">
        <v>0.0</v>
      </c>
      <c r="C2375" s="7">
        <v>0.0</v>
      </c>
      <c r="D2375" s="25">
        <v>0.0</v>
      </c>
      <c r="E2375" s="33"/>
    </row>
    <row r="2376" ht="15.75" hidden="1" customHeight="1">
      <c r="A2376" s="28" t="s">
        <v>3085</v>
      </c>
      <c r="B2376" s="23">
        <v>0.0</v>
      </c>
      <c r="C2376" s="7">
        <v>0.0</v>
      </c>
      <c r="D2376" s="25">
        <v>0.0</v>
      </c>
      <c r="E2376" s="33"/>
    </row>
    <row r="2377" ht="15.75" hidden="1" customHeight="1">
      <c r="A2377" s="29" t="s">
        <v>3086</v>
      </c>
      <c r="B2377" s="23">
        <v>157507.5</v>
      </c>
      <c r="C2377" s="7">
        <v>157507.5</v>
      </c>
      <c r="D2377" s="25">
        <v>0.0</v>
      </c>
      <c r="E2377" s="33"/>
    </row>
    <row r="2378" ht="15.75" hidden="1" customHeight="1">
      <c r="A2378" s="30" t="s">
        <v>3087</v>
      </c>
      <c r="B2378" s="34">
        <v>0.5</v>
      </c>
      <c r="C2378" s="52">
        <v>0.5</v>
      </c>
      <c r="D2378" s="49">
        <v>0.0</v>
      </c>
      <c r="E2378" s="37"/>
    </row>
    <row r="2379" ht="15.75" hidden="1" customHeight="1"/>
    <row r="2380" ht="15.75" hidden="1" customHeight="1"/>
    <row r="2381" ht="15.75" hidden="1" customHeight="1">
      <c r="A2381" s="3" t="s">
        <v>3895</v>
      </c>
      <c r="B2381" s="4"/>
      <c r="C2381" s="4"/>
      <c r="D2381" s="4"/>
      <c r="E2381" s="5"/>
    </row>
    <row r="2382" ht="15.75" hidden="1" customHeight="1">
      <c r="A2382" s="8"/>
      <c r="B2382" s="9"/>
      <c r="C2382" s="9"/>
      <c r="D2382" s="9"/>
      <c r="E2382" s="10"/>
    </row>
    <row r="2383" ht="15.75" hidden="1" customHeight="1">
      <c r="A2383" s="3" t="s">
        <v>3061</v>
      </c>
      <c r="B2383" s="4"/>
      <c r="C2383" s="4"/>
      <c r="D2383" s="4"/>
      <c r="E2383" s="5"/>
    </row>
    <row r="2384" ht="15.75" hidden="1" customHeight="1">
      <c r="A2384" s="8"/>
      <c r="B2384" s="9"/>
      <c r="C2384" s="9"/>
      <c r="D2384" s="9"/>
      <c r="E2384" s="10"/>
    </row>
    <row r="2385" ht="15.75" hidden="1" customHeight="1">
      <c r="A2385" s="11">
        <v>46027.0</v>
      </c>
      <c r="B2385" s="4"/>
      <c r="C2385" s="12" t="s">
        <v>3062</v>
      </c>
      <c r="D2385" s="13">
        <v>46033.0</v>
      </c>
      <c r="E2385" s="5"/>
    </row>
    <row r="2386" ht="15.75" hidden="1" customHeight="1">
      <c r="A2386" s="8"/>
      <c r="B2386" s="9"/>
      <c r="C2386" s="14"/>
      <c r="D2386" s="9"/>
      <c r="E2386" s="10"/>
    </row>
    <row r="2387" ht="15.75" hidden="1" customHeight="1">
      <c r="A2387" s="44" t="s">
        <v>3898</v>
      </c>
      <c r="B2387" s="5"/>
      <c r="C2387" s="14"/>
      <c r="D2387" s="45" t="s">
        <v>3899</v>
      </c>
      <c r="E2387" s="5"/>
    </row>
    <row r="2388" ht="15.75" hidden="1" customHeight="1">
      <c r="A2388" s="8"/>
      <c r="B2388" s="10"/>
      <c r="C2388" s="14"/>
      <c r="D2388" s="9"/>
      <c r="E2388" s="10"/>
    </row>
    <row r="2389" ht="15.75" hidden="1" customHeight="1">
      <c r="A2389" s="17" t="s">
        <v>3063</v>
      </c>
      <c r="B2389" s="4"/>
      <c r="C2389" s="4"/>
      <c r="D2389" s="4"/>
      <c r="E2389" s="5"/>
    </row>
    <row r="2390" ht="15.75" hidden="1" customHeight="1">
      <c r="A2390" s="18" t="s">
        <v>3064</v>
      </c>
      <c r="B2390" s="19" t="s">
        <v>3065</v>
      </c>
      <c r="C2390" s="20" t="s">
        <v>3066</v>
      </c>
      <c r="D2390" s="19" t="s">
        <v>3067</v>
      </c>
      <c r="E2390" s="21" t="s">
        <v>13</v>
      </c>
    </row>
    <row r="2391" ht="15.75" hidden="1" customHeight="1">
      <c r="A2391" s="22" t="s">
        <v>3068</v>
      </c>
      <c r="B2391" s="23">
        <v>5103.0</v>
      </c>
      <c r="C2391" s="24">
        <v>5103.0</v>
      </c>
      <c r="D2391" s="25">
        <v>0.0</v>
      </c>
      <c r="E2391" s="33"/>
    </row>
    <row r="2392" ht="15.75" hidden="1" customHeight="1">
      <c r="A2392" s="22" t="s">
        <v>3069</v>
      </c>
      <c r="B2392" s="23">
        <v>11912.0</v>
      </c>
      <c r="C2392" s="24">
        <v>11912.0</v>
      </c>
      <c r="D2392" s="25">
        <v>0.0</v>
      </c>
      <c r="E2392" s="33"/>
    </row>
    <row r="2393" ht="15.75" hidden="1" customHeight="1">
      <c r="A2393" s="22" t="s">
        <v>3070</v>
      </c>
      <c r="B2393" s="23">
        <v>0.0</v>
      </c>
      <c r="C2393" s="24"/>
      <c r="D2393" s="25">
        <v>0.0</v>
      </c>
      <c r="E2393" s="33"/>
    </row>
    <row r="2394" ht="15.75" hidden="1" customHeight="1">
      <c r="A2394" s="22" t="s">
        <v>3072</v>
      </c>
      <c r="B2394" s="23">
        <v>0.0</v>
      </c>
      <c r="C2394" s="24"/>
      <c r="D2394" s="25">
        <v>0.0</v>
      </c>
      <c r="E2394" s="33"/>
    </row>
    <row r="2395" ht="15.75" hidden="1" customHeight="1">
      <c r="A2395" s="27" t="s">
        <v>3074</v>
      </c>
      <c r="B2395" s="23">
        <v>0.0</v>
      </c>
      <c r="C2395" s="24"/>
      <c r="D2395" s="25">
        <v>0.0</v>
      </c>
      <c r="E2395" s="33"/>
    </row>
    <row r="2396" ht="15.75" hidden="1" customHeight="1">
      <c r="A2396" s="27" t="s">
        <v>3075</v>
      </c>
      <c r="B2396" s="23">
        <v>0.0</v>
      </c>
      <c r="C2396" s="24"/>
      <c r="D2396" s="25">
        <v>0.0</v>
      </c>
      <c r="E2396" s="33"/>
    </row>
    <row r="2397" ht="15.75" hidden="1" customHeight="1">
      <c r="A2397" s="27" t="s">
        <v>3077</v>
      </c>
      <c r="B2397" s="23">
        <v>0.0</v>
      </c>
      <c r="C2397" s="24"/>
      <c r="D2397" s="25">
        <v>0.0</v>
      </c>
      <c r="E2397" s="26"/>
    </row>
    <row r="2398" ht="15.75" hidden="1" customHeight="1">
      <c r="A2398" s="27" t="s">
        <v>3078</v>
      </c>
      <c r="B2398" s="23">
        <v>2320.0</v>
      </c>
      <c r="C2398" s="24">
        <v>2320.0</v>
      </c>
      <c r="D2398" s="25">
        <v>0.0</v>
      </c>
      <c r="E2398" s="26"/>
    </row>
    <row r="2399" ht="15.75" hidden="1" customHeight="1">
      <c r="A2399" s="28" t="s">
        <v>3079</v>
      </c>
      <c r="B2399" s="23">
        <v>74845.0</v>
      </c>
      <c r="C2399" s="23">
        <v>75308.0</v>
      </c>
      <c r="D2399" s="25">
        <v>463.0</v>
      </c>
      <c r="E2399" s="33"/>
    </row>
    <row r="2400" ht="15.75" hidden="1" customHeight="1">
      <c r="A2400" s="28" t="s">
        <v>3080</v>
      </c>
      <c r="B2400" s="23">
        <v>17882.0</v>
      </c>
      <c r="C2400" s="7">
        <v>18211.0</v>
      </c>
      <c r="D2400" s="25">
        <v>329.0</v>
      </c>
      <c r="E2400" s="33"/>
    </row>
    <row r="2401" ht="15.75" hidden="1" customHeight="1">
      <c r="A2401" s="28" t="s">
        <v>3081</v>
      </c>
      <c r="B2401" s="23">
        <v>30306.0</v>
      </c>
      <c r="C2401" s="7">
        <v>29950.0</v>
      </c>
      <c r="D2401" s="25">
        <v>-356.0</v>
      </c>
      <c r="E2401" s="33"/>
    </row>
    <row r="2402" ht="15.75" hidden="1" customHeight="1">
      <c r="A2402" s="28" t="s">
        <v>3082</v>
      </c>
      <c r="B2402" s="23">
        <v>36213.0</v>
      </c>
      <c r="C2402" s="7">
        <v>36213.0</v>
      </c>
      <c r="D2402" s="25">
        <v>0.0</v>
      </c>
      <c r="E2402" s="33"/>
    </row>
    <row r="2403" ht="15.75" hidden="1" customHeight="1">
      <c r="A2403" s="28" t="s">
        <v>3084</v>
      </c>
      <c r="B2403" s="23">
        <v>717.0</v>
      </c>
      <c r="C2403" s="7">
        <v>717.0</v>
      </c>
      <c r="D2403" s="25">
        <v>0.0</v>
      </c>
      <c r="E2403" s="33"/>
    </row>
    <row r="2404" ht="15.75" hidden="1" customHeight="1">
      <c r="A2404" s="28" t="s">
        <v>3085</v>
      </c>
      <c r="B2404" s="23">
        <v>0.0</v>
      </c>
      <c r="C2404" s="7">
        <v>0.0</v>
      </c>
      <c r="D2404" s="25">
        <v>0.0</v>
      </c>
      <c r="E2404" s="33"/>
    </row>
    <row r="2405" ht="15.75" hidden="1" customHeight="1">
      <c r="A2405" s="29" t="s">
        <v>3086</v>
      </c>
      <c r="B2405" s="23">
        <v>179297.0</v>
      </c>
      <c r="C2405" s="7">
        <v>179733.0</v>
      </c>
      <c r="D2405" s="25">
        <v>436.0</v>
      </c>
      <c r="E2405" s="33"/>
    </row>
    <row r="2406" ht="15.75" hidden="1" customHeight="1">
      <c r="A2406" s="30" t="s">
        <v>3087</v>
      </c>
      <c r="B2406" s="34">
        <v>1.0</v>
      </c>
      <c r="C2406" s="52">
        <v>1.0</v>
      </c>
      <c r="D2406" s="49">
        <v>0.0</v>
      </c>
      <c r="E2406" s="37"/>
    </row>
    <row r="2407" ht="15.75" hidden="1" customHeight="1"/>
    <row r="2408" ht="15.75" hidden="1" customHeight="1"/>
    <row r="2409" ht="15.75" hidden="1" customHeight="1">
      <c r="A2409" s="3" t="s">
        <v>3895</v>
      </c>
      <c r="B2409" s="4"/>
      <c r="C2409" s="4"/>
      <c r="D2409" s="4"/>
      <c r="E2409" s="5"/>
    </row>
    <row r="2410" ht="15.75" hidden="1" customHeight="1">
      <c r="A2410" s="8"/>
      <c r="B2410" s="9"/>
      <c r="C2410" s="9"/>
      <c r="D2410" s="9"/>
      <c r="E2410" s="10"/>
    </row>
    <row r="2411" ht="15.75" hidden="1" customHeight="1">
      <c r="A2411" s="3" t="s">
        <v>3061</v>
      </c>
      <c r="B2411" s="4"/>
      <c r="C2411" s="4"/>
      <c r="D2411" s="4"/>
      <c r="E2411" s="5"/>
    </row>
    <row r="2412" ht="15.75" hidden="1" customHeight="1">
      <c r="A2412" s="8"/>
      <c r="B2412" s="9"/>
      <c r="C2412" s="9"/>
      <c r="D2412" s="9"/>
      <c r="E2412" s="10"/>
    </row>
    <row r="2413" ht="15.75" hidden="1" customHeight="1">
      <c r="A2413" s="11">
        <v>46034.0</v>
      </c>
      <c r="B2413" s="4"/>
      <c r="C2413" s="12" t="s">
        <v>3062</v>
      </c>
      <c r="D2413" s="13">
        <v>46040.0</v>
      </c>
      <c r="E2413" s="5"/>
    </row>
    <row r="2414" ht="15.75" hidden="1" customHeight="1">
      <c r="A2414" s="8"/>
      <c r="B2414" s="9"/>
      <c r="C2414" s="14"/>
      <c r="D2414" s="9"/>
      <c r="E2414" s="10"/>
    </row>
    <row r="2415" ht="15.75" hidden="1" customHeight="1">
      <c r="A2415" s="44" t="s">
        <v>3898</v>
      </c>
      <c r="B2415" s="5"/>
      <c r="C2415" s="14"/>
      <c r="D2415" s="45" t="s">
        <v>3899</v>
      </c>
      <c r="E2415" s="5"/>
    </row>
    <row r="2416" ht="15.75" hidden="1" customHeight="1">
      <c r="A2416" s="8"/>
      <c r="B2416" s="10"/>
      <c r="C2416" s="14"/>
      <c r="D2416" s="9"/>
      <c r="E2416" s="10"/>
    </row>
    <row r="2417" ht="15.75" hidden="1" customHeight="1">
      <c r="A2417" s="17" t="s">
        <v>3063</v>
      </c>
      <c r="B2417" s="4"/>
      <c r="C2417" s="4"/>
      <c r="D2417" s="4"/>
      <c r="E2417" s="5"/>
    </row>
    <row r="2418" ht="15.75" hidden="1" customHeight="1">
      <c r="A2418" s="18" t="s">
        <v>3064</v>
      </c>
      <c r="B2418" s="19" t="s">
        <v>3065</v>
      </c>
      <c r="C2418" s="20" t="s">
        <v>3066</v>
      </c>
      <c r="D2418" s="19" t="s">
        <v>3067</v>
      </c>
      <c r="E2418" s="21" t="s">
        <v>13</v>
      </c>
    </row>
    <row r="2419" ht="15.75" hidden="1" customHeight="1">
      <c r="A2419" s="22" t="s">
        <v>3068</v>
      </c>
      <c r="B2419" s="23">
        <v>5139.0</v>
      </c>
      <c r="C2419" s="24">
        <v>5139.0</v>
      </c>
      <c r="D2419" s="25">
        <v>0.0</v>
      </c>
      <c r="E2419" s="33"/>
    </row>
    <row r="2420" ht="15.75" hidden="1" customHeight="1">
      <c r="A2420" s="22" t="s">
        <v>3069</v>
      </c>
      <c r="B2420" s="23">
        <v>10387.0</v>
      </c>
      <c r="C2420" s="24">
        <v>10387.0</v>
      </c>
      <c r="D2420" s="25">
        <v>0.0</v>
      </c>
      <c r="E2420" s="33"/>
    </row>
    <row r="2421" ht="15.75" hidden="1" customHeight="1">
      <c r="A2421" s="22" t="s">
        <v>3070</v>
      </c>
      <c r="B2421" s="23">
        <v>0.0</v>
      </c>
      <c r="C2421" s="24"/>
      <c r="D2421" s="25">
        <v>0.0</v>
      </c>
      <c r="E2421" s="33"/>
    </row>
    <row r="2422" ht="15.75" hidden="1" customHeight="1">
      <c r="A2422" s="22" t="s">
        <v>3072</v>
      </c>
      <c r="B2422" s="23">
        <v>0.0</v>
      </c>
      <c r="C2422" s="24"/>
      <c r="D2422" s="25">
        <v>0.0</v>
      </c>
      <c r="E2422" s="33"/>
    </row>
    <row r="2423" ht="15.75" hidden="1" customHeight="1">
      <c r="A2423" s="27" t="s">
        <v>3074</v>
      </c>
      <c r="B2423" s="23">
        <v>0.0</v>
      </c>
      <c r="C2423" s="24"/>
      <c r="D2423" s="25">
        <v>0.0</v>
      </c>
      <c r="E2423" s="33"/>
    </row>
    <row r="2424" ht="15.75" hidden="1" customHeight="1">
      <c r="A2424" s="27" t="s">
        <v>3075</v>
      </c>
      <c r="B2424" s="23">
        <v>0.0</v>
      </c>
      <c r="C2424" s="24"/>
      <c r="D2424" s="25">
        <v>0.0</v>
      </c>
      <c r="E2424" s="33"/>
    </row>
    <row r="2425" ht="15.75" hidden="1" customHeight="1">
      <c r="A2425" s="27" t="s">
        <v>3077</v>
      </c>
      <c r="B2425" s="23">
        <v>0.0</v>
      </c>
      <c r="C2425" s="24"/>
      <c r="D2425" s="25">
        <v>0.0</v>
      </c>
      <c r="E2425" s="26"/>
    </row>
    <row r="2426" ht="15.75" hidden="1" customHeight="1">
      <c r="A2426" s="27" t="s">
        <v>3078</v>
      </c>
      <c r="B2426" s="23">
        <v>2480.0</v>
      </c>
      <c r="C2426" s="24">
        <v>2480.0</v>
      </c>
      <c r="D2426" s="25">
        <v>0.0</v>
      </c>
      <c r="E2426" s="26"/>
    </row>
    <row r="2427" ht="15.75" hidden="1" customHeight="1">
      <c r="A2427" s="28" t="s">
        <v>3079</v>
      </c>
      <c r="B2427" s="23">
        <v>112697.00999999998</v>
      </c>
      <c r="C2427" s="23">
        <v>112697.01000000007</v>
      </c>
      <c r="D2427" s="25">
        <v>8.731149137020111E-11</v>
      </c>
      <c r="E2427" s="33"/>
    </row>
    <row r="2428" ht="15.75" hidden="1" customHeight="1">
      <c r="A2428" s="28" t="s">
        <v>3080</v>
      </c>
      <c r="B2428" s="23">
        <v>24459.0</v>
      </c>
      <c r="C2428" s="7">
        <v>24459.0</v>
      </c>
      <c r="D2428" s="25">
        <v>0.0</v>
      </c>
      <c r="E2428" s="33"/>
    </row>
    <row r="2429" ht="15.75" hidden="1" customHeight="1">
      <c r="A2429" s="28" t="s">
        <v>3081</v>
      </c>
      <c r="B2429" s="23">
        <v>42443.0</v>
      </c>
      <c r="C2429" s="7">
        <v>41733.0</v>
      </c>
      <c r="D2429" s="25">
        <v>-710.0</v>
      </c>
      <c r="E2429" s="33"/>
    </row>
    <row r="2430" ht="15.75" hidden="1" customHeight="1">
      <c r="A2430" s="28" t="s">
        <v>3082</v>
      </c>
      <c r="B2430" s="23">
        <v>30539.0</v>
      </c>
      <c r="C2430" s="7">
        <v>30539.0</v>
      </c>
      <c r="D2430" s="25">
        <v>0.0</v>
      </c>
      <c r="E2430" s="33"/>
    </row>
    <row r="2431" ht="15.75" hidden="1" customHeight="1">
      <c r="A2431" s="28" t="s">
        <v>3084</v>
      </c>
      <c r="B2431" s="23">
        <v>0.0</v>
      </c>
      <c r="C2431" s="7">
        <v>0.0</v>
      </c>
      <c r="D2431" s="25">
        <v>0.0</v>
      </c>
      <c r="E2431" s="33"/>
    </row>
    <row r="2432" ht="15.75" hidden="1" customHeight="1">
      <c r="A2432" s="28" t="s">
        <v>3085</v>
      </c>
      <c r="B2432" s="23">
        <v>0.0</v>
      </c>
      <c r="C2432" s="7">
        <v>0.0</v>
      </c>
      <c r="D2432" s="25">
        <v>0.0</v>
      </c>
      <c r="E2432" s="33"/>
    </row>
    <row r="2433" ht="15.75" hidden="1" customHeight="1">
      <c r="A2433" s="29" t="s">
        <v>3086</v>
      </c>
      <c r="B2433" s="23">
        <v>228143.50999999995</v>
      </c>
      <c r="C2433" s="7">
        <v>227433.5100000001</v>
      </c>
      <c r="D2433" s="25">
        <v>-709.9999999998545</v>
      </c>
      <c r="E2433" s="33"/>
    </row>
    <row r="2434" ht="15.75" hidden="1" customHeight="1">
      <c r="A2434" s="30" t="s">
        <v>3087</v>
      </c>
      <c r="B2434" s="34">
        <v>0.5000000000145519</v>
      </c>
      <c r="C2434" s="52">
        <v>0.49999999997089617</v>
      </c>
      <c r="D2434" s="49">
        <v>-4.3655745685100555E-11</v>
      </c>
      <c r="E2434" s="37"/>
    </row>
    <row r="2435" ht="15.75" hidden="1" customHeight="1"/>
    <row r="2436" ht="15.75" hidden="1" customHeight="1"/>
    <row r="2437" ht="15.75" hidden="1" customHeight="1">
      <c r="A2437" s="3" t="s">
        <v>3895</v>
      </c>
      <c r="B2437" s="4"/>
      <c r="C2437" s="4"/>
      <c r="D2437" s="4"/>
      <c r="E2437" s="5"/>
    </row>
    <row r="2438" ht="15.75" hidden="1" customHeight="1">
      <c r="A2438" s="8"/>
      <c r="B2438" s="9"/>
      <c r="C2438" s="9"/>
      <c r="D2438" s="9"/>
      <c r="E2438" s="10"/>
    </row>
    <row r="2439" ht="15.75" hidden="1" customHeight="1">
      <c r="A2439" s="3" t="s">
        <v>3061</v>
      </c>
      <c r="B2439" s="4"/>
      <c r="C2439" s="4"/>
      <c r="D2439" s="4"/>
      <c r="E2439" s="5"/>
    </row>
    <row r="2440" ht="15.75" hidden="1" customHeight="1">
      <c r="A2440" s="8"/>
      <c r="B2440" s="9"/>
      <c r="C2440" s="9"/>
      <c r="D2440" s="9"/>
      <c r="E2440" s="10"/>
    </row>
    <row r="2441" ht="15.75" hidden="1" customHeight="1">
      <c r="A2441" s="11">
        <v>46041.0</v>
      </c>
      <c r="B2441" s="4"/>
      <c r="C2441" s="12" t="s">
        <v>3062</v>
      </c>
      <c r="D2441" s="13">
        <v>46047.0</v>
      </c>
      <c r="E2441" s="5"/>
    </row>
    <row r="2442" ht="15.75" hidden="1" customHeight="1">
      <c r="A2442" s="8"/>
      <c r="B2442" s="9"/>
      <c r="C2442" s="14"/>
      <c r="D2442" s="9"/>
      <c r="E2442" s="10"/>
    </row>
    <row r="2443" ht="15.75" hidden="1" customHeight="1">
      <c r="A2443" s="44" t="s">
        <v>3898</v>
      </c>
      <c r="B2443" s="5"/>
      <c r="C2443" s="14"/>
      <c r="D2443" s="45" t="s">
        <v>3899</v>
      </c>
      <c r="E2443" s="5"/>
    </row>
    <row r="2444" ht="15.75" hidden="1" customHeight="1">
      <c r="A2444" s="8"/>
      <c r="B2444" s="10"/>
      <c r="C2444" s="14"/>
      <c r="D2444" s="9"/>
      <c r="E2444" s="10"/>
    </row>
    <row r="2445" ht="15.75" hidden="1" customHeight="1">
      <c r="A2445" s="17" t="s">
        <v>3063</v>
      </c>
      <c r="B2445" s="4"/>
      <c r="C2445" s="4"/>
      <c r="D2445" s="4"/>
      <c r="E2445" s="5"/>
    </row>
    <row r="2446" ht="15.75" hidden="1" customHeight="1">
      <c r="A2446" s="18" t="s">
        <v>3064</v>
      </c>
      <c r="B2446" s="19" t="s">
        <v>3065</v>
      </c>
      <c r="C2446" s="20" t="s">
        <v>3066</v>
      </c>
      <c r="D2446" s="19" t="s">
        <v>3067</v>
      </c>
      <c r="E2446" s="21" t="s">
        <v>13</v>
      </c>
    </row>
    <row r="2447" ht="15.75" hidden="1" customHeight="1">
      <c r="A2447" s="22" t="s">
        <v>3068</v>
      </c>
      <c r="B2447" s="23">
        <v>9645.0</v>
      </c>
      <c r="C2447" s="24">
        <v>9645.0</v>
      </c>
      <c r="D2447" s="25">
        <v>0.0</v>
      </c>
      <c r="E2447" s="33"/>
    </row>
    <row r="2448" ht="15.75" hidden="1" customHeight="1">
      <c r="A2448" s="22" t="s">
        <v>3069</v>
      </c>
      <c r="B2448" s="23">
        <v>9296.0</v>
      </c>
      <c r="C2448" s="24">
        <v>9296.0</v>
      </c>
      <c r="D2448" s="25">
        <v>0.0</v>
      </c>
      <c r="E2448" s="33"/>
    </row>
    <row r="2449" ht="15.75" hidden="1" customHeight="1">
      <c r="A2449" s="22" t="s">
        <v>3070</v>
      </c>
      <c r="B2449" s="23">
        <v>0.0</v>
      </c>
      <c r="C2449" s="24"/>
      <c r="D2449" s="25">
        <v>0.0</v>
      </c>
      <c r="E2449" s="33"/>
    </row>
    <row r="2450" ht="15.75" hidden="1" customHeight="1">
      <c r="A2450" s="22" t="s">
        <v>3072</v>
      </c>
      <c r="B2450" s="23">
        <v>0.0</v>
      </c>
      <c r="C2450" s="24"/>
      <c r="D2450" s="25">
        <v>0.0</v>
      </c>
      <c r="E2450" s="33"/>
    </row>
    <row r="2451" ht="15.75" hidden="1" customHeight="1">
      <c r="A2451" s="27" t="s">
        <v>3074</v>
      </c>
      <c r="B2451" s="23">
        <v>0.0</v>
      </c>
      <c r="C2451" s="24"/>
      <c r="D2451" s="25">
        <v>0.0</v>
      </c>
      <c r="E2451" s="33"/>
    </row>
    <row r="2452" ht="15.75" hidden="1" customHeight="1">
      <c r="A2452" s="27" t="s">
        <v>3075</v>
      </c>
      <c r="B2452" s="23">
        <v>0.0</v>
      </c>
      <c r="C2452" s="24"/>
      <c r="D2452" s="25">
        <v>0.0</v>
      </c>
      <c r="E2452" s="33"/>
    </row>
    <row r="2453" ht="15.75" hidden="1" customHeight="1">
      <c r="A2453" s="27" t="s">
        <v>3077</v>
      </c>
      <c r="B2453" s="23">
        <v>459.0</v>
      </c>
      <c r="C2453" s="24">
        <v>459.0</v>
      </c>
      <c r="D2453" s="25">
        <v>0.0</v>
      </c>
      <c r="E2453" s="26" t="s">
        <v>7421</v>
      </c>
    </row>
    <row r="2454" ht="15.75" hidden="1" customHeight="1">
      <c r="A2454" s="27" t="s">
        <v>3078</v>
      </c>
      <c r="B2454" s="23">
        <v>2480.0</v>
      </c>
      <c r="C2454" s="24">
        <v>2480.0</v>
      </c>
      <c r="D2454" s="25">
        <v>0.0</v>
      </c>
      <c r="E2454" s="26"/>
    </row>
    <row r="2455" ht="15.75" hidden="1" customHeight="1">
      <c r="A2455" s="28" t="s">
        <v>3079</v>
      </c>
      <c r="B2455" s="23">
        <v>122403.81999999998</v>
      </c>
      <c r="C2455" s="23">
        <v>122403.8200000002</v>
      </c>
      <c r="D2455" s="25">
        <v>2.1827872842550278E-10</v>
      </c>
      <c r="E2455" s="33"/>
    </row>
    <row r="2456" ht="15.75" hidden="1" customHeight="1">
      <c r="A2456" s="28" t="s">
        <v>3080</v>
      </c>
      <c r="B2456" s="23">
        <v>21111.0</v>
      </c>
      <c r="C2456" s="7">
        <v>21111.0</v>
      </c>
      <c r="D2456" s="25">
        <v>0.0</v>
      </c>
      <c r="E2456" s="33"/>
    </row>
    <row r="2457" ht="15.75" hidden="1" customHeight="1">
      <c r="A2457" s="28" t="s">
        <v>3081</v>
      </c>
      <c r="B2457" s="23">
        <v>46610.0</v>
      </c>
      <c r="C2457" s="7">
        <v>46610.0</v>
      </c>
      <c r="D2457" s="25">
        <v>0.0</v>
      </c>
      <c r="E2457" s="33"/>
    </row>
    <row r="2458" ht="15.75" hidden="1" customHeight="1">
      <c r="A2458" s="28" t="s">
        <v>3082</v>
      </c>
      <c r="B2458" s="23">
        <v>30116.0</v>
      </c>
      <c r="C2458" s="7">
        <v>30116.0</v>
      </c>
      <c r="D2458" s="25">
        <v>0.0</v>
      </c>
      <c r="E2458" s="33"/>
    </row>
    <row r="2459" ht="15.75" hidden="1" customHeight="1">
      <c r="A2459" s="28" t="s">
        <v>3084</v>
      </c>
      <c r="B2459" s="23">
        <v>0.0</v>
      </c>
      <c r="C2459" s="7">
        <v>0.0</v>
      </c>
      <c r="D2459" s="25">
        <v>0.0</v>
      </c>
      <c r="E2459" s="33"/>
    </row>
    <row r="2460" ht="15.75" hidden="1" customHeight="1">
      <c r="A2460" s="28" t="s">
        <v>3085</v>
      </c>
      <c r="B2460" s="23">
        <v>0.0</v>
      </c>
      <c r="C2460" s="7">
        <v>0.0</v>
      </c>
      <c r="D2460" s="25">
        <v>0.0</v>
      </c>
      <c r="E2460" s="33"/>
    </row>
    <row r="2461" ht="15.75" hidden="1" customHeight="1">
      <c r="A2461" s="29" t="s">
        <v>3086</v>
      </c>
      <c r="B2461" s="23">
        <v>242119.32</v>
      </c>
      <c r="C2461" s="7">
        <v>242119.31999999954</v>
      </c>
      <c r="D2461" s="25">
        <v>-4.656612873077393E-10</v>
      </c>
      <c r="E2461" s="33"/>
    </row>
    <row r="2462" ht="15.75" hidden="1" customHeight="1">
      <c r="A2462" s="30" t="s">
        <v>3087</v>
      </c>
      <c r="B2462" s="34">
        <v>1.499999999989086</v>
      </c>
      <c r="C2462" s="52">
        <v>1.5000000006402843</v>
      </c>
      <c r="D2462" s="49">
        <v>6.511982064694166E-10</v>
      </c>
      <c r="E2462" s="37"/>
    </row>
    <row r="2463" ht="15.75" hidden="1" customHeight="1"/>
    <row r="2464" ht="15.75" hidden="1" customHeight="1"/>
    <row r="2465" ht="15.75" hidden="1" customHeight="1">
      <c r="A2465" s="3" t="s">
        <v>3895</v>
      </c>
      <c r="B2465" s="4"/>
      <c r="C2465" s="4"/>
      <c r="D2465" s="4"/>
      <c r="E2465" s="5"/>
    </row>
    <row r="2466" ht="15.75" hidden="1" customHeight="1">
      <c r="A2466" s="8"/>
      <c r="B2466" s="9"/>
      <c r="C2466" s="9"/>
      <c r="D2466" s="9"/>
      <c r="E2466" s="10"/>
    </row>
    <row r="2467" ht="15.75" hidden="1" customHeight="1">
      <c r="A2467" s="3" t="s">
        <v>3061</v>
      </c>
      <c r="B2467" s="4"/>
      <c r="C2467" s="4"/>
      <c r="D2467" s="4"/>
      <c r="E2467" s="5"/>
    </row>
    <row r="2468" ht="15.75" hidden="1" customHeight="1">
      <c r="A2468" s="8"/>
      <c r="B2468" s="9"/>
      <c r="C2468" s="9"/>
      <c r="D2468" s="9"/>
      <c r="E2468" s="10"/>
    </row>
    <row r="2469" ht="15.75" hidden="1" customHeight="1">
      <c r="A2469" s="11">
        <v>46048.0</v>
      </c>
      <c r="B2469" s="4"/>
      <c r="C2469" s="12" t="s">
        <v>3062</v>
      </c>
      <c r="D2469" s="13">
        <v>46053.0</v>
      </c>
      <c r="E2469" s="5"/>
    </row>
    <row r="2470" ht="15.75" hidden="1" customHeight="1">
      <c r="A2470" s="8"/>
      <c r="B2470" s="9"/>
      <c r="C2470" s="14"/>
      <c r="D2470" s="9"/>
      <c r="E2470" s="10"/>
    </row>
    <row r="2471" ht="15.75" hidden="1" customHeight="1">
      <c r="A2471" s="44" t="s">
        <v>3898</v>
      </c>
      <c r="B2471" s="5"/>
      <c r="C2471" s="14"/>
      <c r="D2471" s="45" t="s">
        <v>3907</v>
      </c>
      <c r="E2471" s="5"/>
    </row>
    <row r="2472" ht="15.75" hidden="1" customHeight="1">
      <c r="A2472" s="8"/>
      <c r="B2472" s="10"/>
      <c r="C2472" s="14"/>
      <c r="D2472" s="9"/>
      <c r="E2472" s="10"/>
    </row>
    <row r="2473" ht="15.75" hidden="1" customHeight="1">
      <c r="A2473" s="17" t="s">
        <v>3063</v>
      </c>
      <c r="B2473" s="4"/>
      <c r="C2473" s="4"/>
      <c r="D2473" s="4"/>
      <c r="E2473" s="5"/>
    </row>
    <row r="2474" ht="15.75" hidden="1" customHeight="1">
      <c r="A2474" s="18" t="s">
        <v>3064</v>
      </c>
      <c r="B2474" s="19" t="s">
        <v>3065</v>
      </c>
      <c r="C2474" s="20" t="s">
        <v>3066</v>
      </c>
      <c r="D2474" s="19" t="s">
        <v>3067</v>
      </c>
      <c r="E2474" s="21" t="s">
        <v>13</v>
      </c>
    </row>
    <row r="2475" ht="15.75" hidden="1" customHeight="1">
      <c r="A2475" s="22" t="s">
        <v>3068</v>
      </c>
      <c r="B2475" s="23">
        <v>3093.0</v>
      </c>
      <c r="C2475" s="24">
        <v>3093.0</v>
      </c>
      <c r="D2475" s="25">
        <v>0.0</v>
      </c>
      <c r="E2475" s="33"/>
    </row>
    <row r="2476" ht="15.75" hidden="1" customHeight="1">
      <c r="A2476" s="22" t="s">
        <v>3069</v>
      </c>
      <c r="B2476" s="23">
        <v>7759.0</v>
      </c>
      <c r="C2476" s="24">
        <v>7759.0</v>
      </c>
      <c r="D2476" s="25">
        <v>0.0</v>
      </c>
      <c r="E2476" s="33"/>
    </row>
    <row r="2477" ht="15.75" hidden="1" customHeight="1">
      <c r="A2477" s="22" t="s">
        <v>3070</v>
      </c>
      <c r="B2477" s="23">
        <v>0.0</v>
      </c>
      <c r="C2477" s="24"/>
      <c r="D2477" s="25">
        <v>0.0</v>
      </c>
      <c r="E2477" s="33"/>
    </row>
    <row r="2478" ht="15.75" hidden="1" customHeight="1">
      <c r="A2478" s="22" t="s">
        <v>3072</v>
      </c>
      <c r="B2478" s="23">
        <v>0.0</v>
      </c>
      <c r="C2478" s="24"/>
      <c r="D2478" s="25">
        <v>0.0</v>
      </c>
      <c r="E2478" s="33"/>
    </row>
    <row r="2479" ht="15.75" hidden="1" customHeight="1">
      <c r="A2479" s="27" t="s">
        <v>3074</v>
      </c>
      <c r="B2479" s="23">
        <v>0.0</v>
      </c>
      <c r="C2479" s="24"/>
      <c r="D2479" s="25">
        <v>0.0</v>
      </c>
      <c r="E2479" s="33"/>
    </row>
    <row r="2480" ht="15.75" hidden="1" customHeight="1">
      <c r="A2480" s="27" t="s">
        <v>3075</v>
      </c>
      <c r="B2480" s="23">
        <v>0.0</v>
      </c>
      <c r="C2480" s="24"/>
      <c r="D2480" s="25">
        <v>0.0</v>
      </c>
      <c r="E2480" s="33"/>
    </row>
    <row r="2481" ht="15.75" hidden="1" customHeight="1">
      <c r="A2481" s="27" t="s">
        <v>3077</v>
      </c>
      <c r="B2481" s="23">
        <v>0.0</v>
      </c>
      <c r="C2481" s="24"/>
      <c r="D2481" s="25">
        <v>0.0</v>
      </c>
      <c r="E2481" s="26"/>
    </row>
    <row r="2482" ht="15.75" hidden="1" customHeight="1">
      <c r="A2482" s="27" t="s">
        <v>3078</v>
      </c>
      <c r="B2482" s="23">
        <v>2160.0</v>
      </c>
      <c r="C2482" s="24">
        <v>2080.0</v>
      </c>
      <c r="D2482" s="25">
        <v>-80.0</v>
      </c>
      <c r="E2482" s="26"/>
    </row>
    <row r="2483" ht="15.75" hidden="1" customHeight="1">
      <c r="A2483" s="28" t="s">
        <v>3079</v>
      </c>
      <c r="B2483" s="40">
        <v>104579.12</v>
      </c>
      <c r="C2483" s="40">
        <v>104579.12000000005</v>
      </c>
      <c r="D2483" s="25">
        <v>5.820766091346741E-11</v>
      </c>
      <c r="E2483" s="33"/>
    </row>
    <row r="2484" ht="15.75" hidden="1" customHeight="1">
      <c r="A2484" s="28" t="s">
        <v>3080</v>
      </c>
      <c r="B2484" s="23">
        <v>21613.0</v>
      </c>
      <c r="C2484" s="7">
        <v>21613.0</v>
      </c>
      <c r="D2484" s="25">
        <v>0.0</v>
      </c>
      <c r="E2484" s="33"/>
    </row>
    <row r="2485" ht="15.75" hidden="1" customHeight="1">
      <c r="A2485" s="28" t="s">
        <v>3081</v>
      </c>
      <c r="B2485" s="23">
        <v>31001.0</v>
      </c>
      <c r="C2485" s="7">
        <v>31001.0</v>
      </c>
      <c r="D2485" s="25">
        <v>0.0</v>
      </c>
      <c r="E2485" s="33"/>
    </row>
    <row r="2486" ht="15.75" hidden="1" customHeight="1">
      <c r="A2486" s="28" t="s">
        <v>3082</v>
      </c>
      <c r="B2486" s="23">
        <v>25404.65</v>
      </c>
      <c r="C2486" s="7">
        <v>25404.65</v>
      </c>
      <c r="D2486" s="25">
        <v>0.0</v>
      </c>
      <c r="E2486" s="33"/>
    </row>
    <row r="2487" ht="15.75" hidden="1" customHeight="1">
      <c r="A2487" s="28" t="s">
        <v>3084</v>
      </c>
      <c r="B2487" s="23">
        <v>0.0</v>
      </c>
      <c r="C2487" s="7">
        <v>0.0</v>
      </c>
      <c r="D2487" s="25">
        <v>0.0</v>
      </c>
      <c r="E2487" s="33"/>
    </row>
    <row r="2488" ht="15.75" hidden="1" customHeight="1">
      <c r="A2488" s="28" t="s">
        <v>3085</v>
      </c>
      <c r="B2488" s="23">
        <v>0.0</v>
      </c>
      <c r="C2488" s="7">
        <v>0.0</v>
      </c>
      <c r="D2488" s="25">
        <v>0.0</v>
      </c>
      <c r="E2488" s="33"/>
    </row>
    <row r="2489" ht="15.75" hidden="1" customHeight="1">
      <c r="A2489" s="29" t="s">
        <v>3086</v>
      </c>
      <c r="B2489" s="40">
        <v>195610.11</v>
      </c>
      <c r="C2489" s="41">
        <v>195610.11000000002</v>
      </c>
      <c r="D2489" s="25">
        <v>2.9103830456733704E-11</v>
      </c>
      <c r="E2489" s="33"/>
    </row>
    <row r="2490" ht="15.75" hidden="1" customHeight="1">
      <c r="A2490" s="30" t="s">
        <v>3087</v>
      </c>
      <c r="B2490" s="34">
        <v>-0.3400000000001455</v>
      </c>
      <c r="C2490" s="42">
        <v>-80.3399999999674</v>
      </c>
      <c r="D2490" s="49">
        <v>-79.99999999996726</v>
      </c>
      <c r="E2490" s="37"/>
    </row>
    <row r="2491" ht="15.75" hidden="1" customHeight="1"/>
    <row r="2492" ht="15.75" hidden="1" customHeight="1"/>
    <row r="2493" ht="15.75" hidden="1" customHeight="1">
      <c r="A2493" s="3" t="s">
        <v>3895</v>
      </c>
      <c r="B2493" s="4"/>
      <c r="C2493" s="4"/>
      <c r="D2493" s="4"/>
      <c r="E2493" s="5"/>
    </row>
    <row r="2494" ht="15.75" hidden="1" customHeight="1">
      <c r="A2494" s="8"/>
      <c r="B2494" s="9"/>
      <c r="C2494" s="9"/>
      <c r="D2494" s="9"/>
      <c r="E2494" s="10"/>
    </row>
    <row r="2495" ht="15.75" hidden="1" customHeight="1">
      <c r="A2495" s="3" t="s">
        <v>3061</v>
      </c>
      <c r="B2495" s="4"/>
      <c r="C2495" s="4"/>
      <c r="D2495" s="4"/>
      <c r="E2495" s="5"/>
    </row>
    <row r="2496" ht="15.75" hidden="1" customHeight="1">
      <c r="A2496" s="8"/>
      <c r="B2496" s="9"/>
      <c r="C2496" s="9"/>
      <c r="D2496" s="9"/>
      <c r="E2496" s="10"/>
    </row>
    <row r="2497" ht="15.75" hidden="1" customHeight="1">
      <c r="A2497" s="11">
        <v>46054.0</v>
      </c>
      <c r="B2497" s="4"/>
      <c r="C2497" s="12" t="s">
        <v>3062</v>
      </c>
      <c r="D2497" s="13">
        <v>46054.0</v>
      </c>
      <c r="E2497" s="5"/>
    </row>
    <row r="2498" ht="15.75" hidden="1" customHeight="1">
      <c r="A2498" s="8"/>
      <c r="B2498" s="9"/>
      <c r="C2498" s="14"/>
      <c r="D2498" s="9"/>
      <c r="E2498" s="10"/>
    </row>
    <row r="2499" ht="15.75" hidden="1" customHeight="1">
      <c r="A2499" s="44" t="s">
        <v>3899</v>
      </c>
      <c r="B2499" s="5"/>
      <c r="C2499" s="14"/>
      <c r="D2499" s="45" t="s">
        <v>3899</v>
      </c>
      <c r="E2499" s="5"/>
    </row>
    <row r="2500" ht="15.75" hidden="1" customHeight="1">
      <c r="A2500" s="8"/>
      <c r="B2500" s="10"/>
      <c r="C2500" s="14"/>
      <c r="D2500" s="9"/>
      <c r="E2500" s="10"/>
    </row>
    <row r="2501" ht="15.75" hidden="1" customHeight="1">
      <c r="A2501" s="17" t="s">
        <v>3063</v>
      </c>
      <c r="B2501" s="4"/>
      <c r="C2501" s="4"/>
      <c r="D2501" s="4"/>
      <c r="E2501" s="5"/>
    </row>
    <row r="2502" ht="15.75" hidden="1" customHeight="1">
      <c r="A2502" s="18" t="s">
        <v>3064</v>
      </c>
      <c r="B2502" s="19" t="s">
        <v>3065</v>
      </c>
      <c r="C2502" s="20" t="s">
        <v>3066</v>
      </c>
      <c r="D2502" s="19" t="s">
        <v>3067</v>
      </c>
      <c r="E2502" s="21" t="s">
        <v>13</v>
      </c>
    </row>
    <row r="2503" ht="15.75" hidden="1" customHeight="1">
      <c r="A2503" s="22" t="s">
        <v>3068</v>
      </c>
      <c r="B2503" s="23">
        <v>593.0</v>
      </c>
      <c r="C2503" s="24">
        <v>600.0</v>
      </c>
      <c r="D2503" s="25">
        <v>7.0</v>
      </c>
      <c r="E2503" s="33"/>
    </row>
    <row r="2504" ht="15.75" hidden="1" customHeight="1">
      <c r="A2504" s="22" t="s">
        <v>3069</v>
      </c>
      <c r="B2504" s="23">
        <v>1135.0</v>
      </c>
      <c r="C2504" s="24">
        <v>1135.0</v>
      </c>
      <c r="D2504" s="25">
        <v>0.0</v>
      </c>
      <c r="E2504" s="33"/>
    </row>
    <row r="2505" ht="15.75" hidden="1" customHeight="1">
      <c r="A2505" s="22" t="s">
        <v>3070</v>
      </c>
      <c r="B2505" s="23">
        <v>0.0</v>
      </c>
      <c r="C2505" s="24"/>
      <c r="D2505" s="25">
        <v>0.0</v>
      </c>
      <c r="E2505" s="33"/>
    </row>
    <row r="2506" ht="15.75" hidden="1" customHeight="1">
      <c r="A2506" s="22" t="s">
        <v>3072</v>
      </c>
      <c r="B2506" s="23">
        <v>0.0</v>
      </c>
      <c r="C2506" s="24"/>
      <c r="D2506" s="25">
        <v>0.0</v>
      </c>
      <c r="E2506" s="33"/>
    </row>
    <row r="2507" ht="15.75" hidden="1" customHeight="1">
      <c r="A2507" s="27" t="s">
        <v>3074</v>
      </c>
      <c r="B2507" s="23">
        <v>0.0</v>
      </c>
      <c r="C2507" s="24"/>
      <c r="D2507" s="25">
        <v>0.0</v>
      </c>
      <c r="E2507" s="33"/>
    </row>
    <row r="2508" ht="15.75" hidden="1" customHeight="1">
      <c r="A2508" s="27" t="s">
        <v>3075</v>
      </c>
      <c r="B2508" s="23">
        <v>0.0</v>
      </c>
      <c r="C2508" s="24"/>
      <c r="D2508" s="25">
        <v>0.0</v>
      </c>
      <c r="E2508" s="33"/>
    </row>
    <row r="2509" ht="15.75" hidden="1" customHeight="1">
      <c r="A2509" s="27" t="s">
        <v>3077</v>
      </c>
      <c r="B2509" s="23">
        <v>0.0</v>
      </c>
      <c r="C2509" s="24"/>
      <c r="D2509" s="25">
        <v>0.0</v>
      </c>
      <c r="E2509" s="26"/>
    </row>
    <row r="2510" ht="15.75" hidden="1" customHeight="1">
      <c r="A2510" s="27" t="s">
        <v>3078</v>
      </c>
      <c r="B2510" s="23">
        <v>400.0</v>
      </c>
      <c r="C2510" s="24">
        <v>440.0</v>
      </c>
      <c r="D2510" s="25">
        <v>40.0</v>
      </c>
      <c r="E2510" s="26"/>
    </row>
    <row r="2511" ht="15.75" hidden="1" customHeight="1">
      <c r="A2511" s="28" t="s">
        <v>3079</v>
      </c>
      <c r="B2511" s="40">
        <v>19189.950000000004</v>
      </c>
      <c r="C2511" s="40">
        <v>19677.95</v>
      </c>
      <c r="D2511" s="25">
        <v>487.99999999999636</v>
      </c>
      <c r="E2511" s="33"/>
    </row>
    <row r="2512" ht="15.75" hidden="1" customHeight="1">
      <c r="A2512" s="28" t="s">
        <v>3080</v>
      </c>
      <c r="B2512" s="23">
        <v>3653.0</v>
      </c>
      <c r="C2512" s="7">
        <v>3653.0</v>
      </c>
      <c r="D2512" s="25">
        <v>0.0</v>
      </c>
      <c r="E2512" s="33"/>
    </row>
    <row r="2513" ht="15.75" hidden="1" customHeight="1">
      <c r="A2513" s="28" t="s">
        <v>3081</v>
      </c>
      <c r="B2513" s="23">
        <v>4733.0</v>
      </c>
      <c r="C2513" s="7">
        <v>4733.0</v>
      </c>
      <c r="D2513" s="25">
        <v>0.0</v>
      </c>
      <c r="E2513" s="33"/>
    </row>
    <row r="2514" ht="15.75" hidden="1" customHeight="1">
      <c r="A2514" s="28" t="s">
        <v>3082</v>
      </c>
      <c r="B2514" s="23">
        <v>5504.0</v>
      </c>
      <c r="C2514" s="7">
        <v>5504.0</v>
      </c>
      <c r="D2514" s="25">
        <v>0.0</v>
      </c>
      <c r="E2514" s="33"/>
    </row>
    <row r="2515" ht="15.75" hidden="1" customHeight="1">
      <c r="A2515" s="28" t="s">
        <v>3084</v>
      </c>
      <c r="B2515" s="23">
        <v>0.0</v>
      </c>
      <c r="C2515" s="7">
        <v>0.0</v>
      </c>
      <c r="D2515" s="25">
        <v>0.0</v>
      </c>
      <c r="E2515" s="33"/>
    </row>
    <row r="2516" ht="15.75" hidden="1" customHeight="1">
      <c r="A2516" s="28" t="s">
        <v>3085</v>
      </c>
      <c r="B2516" s="23">
        <v>0.0</v>
      </c>
      <c r="C2516" s="7">
        <v>0.0</v>
      </c>
      <c r="D2516" s="25">
        <v>0.0</v>
      </c>
      <c r="E2516" s="33"/>
    </row>
    <row r="2517" ht="15.75" hidden="1" customHeight="1">
      <c r="A2517" s="29" t="s">
        <v>3086</v>
      </c>
      <c r="B2517" s="40">
        <v>35207.95</v>
      </c>
      <c r="C2517" s="41">
        <v>35695.95</v>
      </c>
      <c r="D2517" s="25">
        <v>488.0</v>
      </c>
      <c r="E2517" s="33"/>
    </row>
    <row r="2518" ht="15.75" hidden="1" customHeight="1">
      <c r="A2518" s="30" t="s">
        <v>3087</v>
      </c>
      <c r="B2518" s="34">
        <v>7.275957614183426E-12</v>
      </c>
      <c r="C2518" s="42">
        <v>47.0</v>
      </c>
      <c r="D2518" s="49">
        <v>46.999999999992724</v>
      </c>
      <c r="E2518" s="37"/>
    </row>
    <row r="2519" ht="15.75" hidden="1" customHeight="1"/>
    <row r="2520" ht="15.75" hidden="1" customHeight="1"/>
    <row r="2521" ht="15.75" hidden="1" customHeight="1">
      <c r="A2521" s="3" t="s">
        <v>3895</v>
      </c>
      <c r="B2521" s="4"/>
      <c r="C2521" s="4"/>
      <c r="D2521" s="4"/>
      <c r="E2521" s="5"/>
    </row>
    <row r="2522" ht="15.75" hidden="1" customHeight="1">
      <c r="A2522" s="8"/>
      <c r="B2522" s="9"/>
      <c r="C2522" s="9"/>
      <c r="D2522" s="9"/>
      <c r="E2522" s="10"/>
    </row>
    <row r="2523" ht="15.75" hidden="1" customHeight="1">
      <c r="A2523" s="3" t="s">
        <v>3061</v>
      </c>
      <c r="B2523" s="4"/>
      <c r="C2523" s="4"/>
      <c r="D2523" s="4"/>
      <c r="E2523" s="5"/>
    </row>
    <row r="2524" ht="15.75" hidden="1" customHeight="1">
      <c r="A2524" s="8"/>
      <c r="B2524" s="9"/>
      <c r="C2524" s="9"/>
      <c r="D2524" s="9"/>
      <c r="E2524" s="10"/>
    </row>
    <row r="2525" ht="15.75" hidden="1" customHeight="1">
      <c r="A2525" s="11">
        <v>46055.0</v>
      </c>
      <c r="B2525" s="4"/>
      <c r="C2525" s="12" t="s">
        <v>3062</v>
      </c>
      <c r="D2525" s="13">
        <v>46061.0</v>
      </c>
      <c r="E2525" s="5"/>
    </row>
    <row r="2526" ht="15.75" hidden="1" customHeight="1">
      <c r="A2526" s="8"/>
      <c r="B2526" s="9"/>
      <c r="C2526" s="14"/>
      <c r="D2526" s="9"/>
      <c r="E2526" s="10"/>
    </row>
    <row r="2527" ht="15.75" hidden="1" customHeight="1">
      <c r="A2527" s="44" t="s">
        <v>3898</v>
      </c>
      <c r="B2527" s="5"/>
      <c r="C2527" s="14"/>
      <c r="D2527" s="45" t="s">
        <v>3899</v>
      </c>
      <c r="E2527" s="5"/>
    </row>
    <row r="2528" ht="15.75" hidden="1" customHeight="1">
      <c r="A2528" s="8"/>
      <c r="B2528" s="10"/>
      <c r="C2528" s="14"/>
      <c r="D2528" s="9"/>
      <c r="E2528" s="10"/>
    </row>
    <row r="2529" ht="15.75" hidden="1" customHeight="1">
      <c r="A2529" s="17" t="s">
        <v>3063</v>
      </c>
      <c r="B2529" s="4"/>
      <c r="C2529" s="4"/>
      <c r="D2529" s="4"/>
      <c r="E2529" s="5"/>
    </row>
    <row r="2530" ht="15.75" hidden="1" customHeight="1">
      <c r="A2530" s="18" t="s">
        <v>3064</v>
      </c>
      <c r="B2530" s="19" t="s">
        <v>3065</v>
      </c>
      <c r="C2530" s="20" t="s">
        <v>3066</v>
      </c>
      <c r="D2530" s="19" t="s">
        <v>3067</v>
      </c>
      <c r="E2530" s="21" t="s">
        <v>13</v>
      </c>
    </row>
    <row r="2531" ht="15.75" hidden="1" customHeight="1">
      <c r="A2531" s="22" t="s">
        <v>3068</v>
      </c>
      <c r="B2531" s="23">
        <v>5325.0</v>
      </c>
      <c r="C2531" s="24">
        <v>5325.0</v>
      </c>
      <c r="D2531" s="25">
        <v>0.0</v>
      </c>
      <c r="E2531" s="33"/>
    </row>
    <row r="2532" ht="15.75" hidden="1" customHeight="1">
      <c r="A2532" s="22" t="s">
        <v>3069</v>
      </c>
      <c r="B2532" s="23">
        <v>11280.0</v>
      </c>
      <c r="C2532" s="24">
        <v>11280.0</v>
      </c>
      <c r="D2532" s="25">
        <v>0.0</v>
      </c>
      <c r="E2532" s="33"/>
    </row>
    <row r="2533" ht="15.75" hidden="1" customHeight="1">
      <c r="A2533" s="22" t="s">
        <v>3070</v>
      </c>
      <c r="B2533" s="23">
        <v>0.0</v>
      </c>
      <c r="C2533" s="24"/>
      <c r="D2533" s="25">
        <v>0.0</v>
      </c>
      <c r="E2533" s="33"/>
    </row>
    <row r="2534" ht="15.75" hidden="1" customHeight="1">
      <c r="A2534" s="22" t="s">
        <v>3072</v>
      </c>
      <c r="B2534" s="23">
        <v>0.0</v>
      </c>
      <c r="C2534" s="24"/>
      <c r="D2534" s="25">
        <v>0.0</v>
      </c>
      <c r="E2534" s="33"/>
    </row>
    <row r="2535" ht="15.75" hidden="1" customHeight="1">
      <c r="A2535" s="27" t="s">
        <v>3074</v>
      </c>
      <c r="B2535" s="23">
        <v>0.0</v>
      </c>
      <c r="C2535" s="24"/>
      <c r="D2535" s="25">
        <v>0.0</v>
      </c>
      <c r="E2535" s="33"/>
    </row>
    <row r="2536" ht="15.75" hidden="1" customHeight="1">
      <c r="A2536" s="27" t="s">
        <v>3075</v>
      </c>
      <c r="B2536" s="23">
        <v>0.0</v>
      </c>
      <c r="C2536" s="24"/>
      <c r="D2536" s="25">
        <v>0.0</v>
      </c>
      <c r="E2536" s="33"/>
    </row>
    <row r="2537" ht="15.75" hidden="1" customHeight="1">
      <c r="A2537" s="27" t="s">
        <v>3077</v>
      </c>
      <c r="B2537" s="23">
        <v>0.0</v>
      </c>
      <c r="C2537" s="24"/>
      <c r="D2537" s="25">
        <v>0.0</v>
      </c>
      <c r="E2537" s="26"/>
    </row>
    <row r="2538" ht="15.75" hidden="1" customHeight="1">
      <c r="A2538" s="27" t="s">
        <v>3078</v>
      </c>
      <c r="B2538" s="23">
        <v>2600.0</v>
      </c>
      <c r="C2538" s="24">
        <v>2560.0</v>
      </c>
      <c r="D2538" s="25">
        <v>-40.0</v>
      </c>
      <c r="E2538" s="26"/>
    </row>
    <row r="2539" ht="15.75" hidden="1" customHeight="1">
      <c r="A2539" s="28" t="s">
        <v>3079</v>
      </c>
      <c r="B2539" s="40">
        <v>101884.54000000001</v>
      </c>
      <c r="C2539" s="40">
        <v>101884.54000000008</v>
      </c>
      <c r="D2539" s="25">
        <v>7.275957614183426E-11</v>
      </c>
      <c r="E2539" s="33"/>
    </row>
    <row r="2540" ht="15.75" hidden="1" customHeight="1">
      <c r="A2540" s="28" t="s">
        <v>3080</v>
      </c>
      <c r="B2540" s="23">
        <v>28336.0</v>
      </c>
      <c r="C2540" s="7">
        <v>28336.0</v>
      </c>
      <c r="D2540" s="25">
        <v>0.0</v>
      </c>
      <c r="E2540" s="33"/>
    </row>
    <row r="2541" ht="15.75" hidden="1" customHeight="1">
      <c r="A2541" s="28" t="s">
        <v>3081</v>
      </c>
      <c r="B2541" s="23">
        <v>31292.0</v>
      </c>
      <c r="C2541" s="7">
        <v>31292.0</v>
      </c>
      <c r="D2541" s="25">
        <v>0.0</v>
      </c>
      <c r="E2541" s="33"/>
    </row>
    <row r="2542" ht="15.75" hidden="1" customHeight="1">
      <c r="A2542" s="28" t="s">
        <v>3082</v>
      </c>
      <c r="B2542" s="23">
        <v>30520.0</v>
      </c>
      <c r="C2542" s="7">
        <v>30520.0</v>
      </c>
      <c r="D2542" s="25">
        <v>0.0</v>
      </c>
      <c r="E2542" s="33"/>
    </row>
    <row r="2543" ht="15.75" hidden="1" customHeight="1">
      <c r="A2543" s="28" t="s">
        <v>3084</v>
      </c>
      <c r="B2543" s="23">
        <v>0.0</v>
      </c>
      <c r="C2543" s="7">
        <v>0.0</v>
      </c>
      <c r="D2543" s="25">
        <v>0.0</v>
      </c>
      <c r="E2543" s="33"/>
    </row>
    <row r="2544" ht="15.75" hidden="1" customHeight="1">
      <c r="A2544" s="28" t="s">
        <v>3085</v>
      </c>
      <c r="B2544" s="23">
        <v>0.0</v>
      </c>
      <c r="C2544" s="7">
        <v>0.0</v>
      </c>
      <c r="D2544" s="25">
        <v>0.0</v>
      </c>
      <c r="E2544" s="33"/>
    </row>
    <row r="2545" ht="15.75" hidden="1" customHeight="1">
      <c r="A2545" s="29" t="s">
        <v>3086</v>
      </c>
      <c r="B2545" s="40">
        <v>211236.03999999998</v>
      </c>
      <c r="C2545" s="41">
        <v>211236.03999999948</v>
      </c>
      <c r="D2545" s="25">
        <v>-4.94765117764473E-10</v>
      </c>
      <c r="E2545" s="33"/>
    </row>
    <row r="2546" ht="15.75" hidden="1" customHeight="1">
      <c r="A2546" s="30" t="s">
        <v>3087</v>
      </c>
      <c r="B2546" s="34">
        <v>1.500000000003638</v>
      </c>
      <c r="C2546" s="42">
        <v>-38.49999999938882</v>
      </c>
      <c r="D2546" s="49">
        <v>-39.99999999939246</v>
      </c>
      <c r="E2546" s="37"/>
    </row>
    <row r="2547" ht="15.75" hidden="1" customHeight="1"/>
    <row r="2548" ht="15.75" hidden="1" customHeight="1"/>
    <row r="2549" ht="15.75" customHeight="1">
      <c r="A2549" s="3" t="s">
        <v>3895</v>
      </c>
      <c r="B2549" s="4"/>
      <c r="C2549" s="4"/>
      <c r="D2549" s="4"/>
      <c r="E2549" s="5"/>
    </row>
    <row r="2550" ht="15.75" customHeight="1">
      <c r="A2550" s="8"/>
      <c r="B2550" s="9"/>
      <c r="C2550" s="9"/>
      <c r="D2550" s="9"/>
      <c r="E2550" s="10"/>
    </row>
    <row r="2551" ht="15.75" customHeight="1">
      <c r="A2551" s="3" t="s">
        <v>3061</v>
      </c>
      <c r="B2551" s="4"/>
      <c r="C2551" s="4"/>
      <c r="D2551" s="4"/>
      <c r="E2551" s="5"/>
    </row>
    <row r="2552" ht="15.75" customHeight="1">
      <c r="A2552" s="8"/>
      <c r="B2552" s="9"/>
      <c r="C2552" s="9"/>
      <c r="D2552" s="9"/>
      <c r="E2552" s="10"/>
    </row>
    <row r="2553" ht="15.75" customHeight="1">
      <c r="A2553" s="11">
        <v>46062.0</v>
      </c>
      <c r="B2553" s="4"/>
      <c r="C2553" s="12" t="s">
        <v>3062</v>
      </c>
      <c r="D2553" s="13">
        <v>46068.0</v>
      </c>
      <c r="E2553" s="5"/>
    </row>
    <row r="2554" ht="15.75" customHeight="1">
      <c r="A2554" s="8"/>
      <c r="B2554" s="9"/>
      <c r="C2554" s="14"/>
      <c r="D2554" s="9"/>
      <c r="E2554" s="10"/>
    </row>
    <row r="2555" ht="15.75" customHeight="1">
      <c r="A2555" s="44" t="s">
        <v>3898</v>
      </c>
      <c r="B2555" s="5"/>
      <c r="C2555" s="14"/>
      <c r="D2555" s="45" t="s">
        <v>3899</v>
      </c>
      <c r="E2555" s="5"/>
    </row>
    <row r="2556" ht="15.75" customHeight="1">
      <c r="A2556" s="8"/>
      <c r="B2556" s="10"/>
      <c r="C2556" s="14"/>
      <c r="D2556" s="9"/>
      <c r="E2556" s="10"/>
    </row>
    <row r="2557" ht="15.75" customHeight="1">
      <c r="A2557" s="17" t="s">
        <v>3063</v>
      </c>
      <c r="B2557" s="4"/>
      <c r="C2557" s="4"/>
      <c r="D2557" s="4"/>
      <c r="E2557" s="5"/>
    </row>
    <row r="2558" ht="15.75" customHeight="1">
      <c r="A2558" s="18" t="s">
        <v>3064</v>
      </c>
      <c r="B2558" s="19" t="s">
        <v>3065</v>
      </c>
      <c r="C2558" s="20" t="s">
        <v>3066</v>
      </c>
      <c r="D2558" s="19" t="s">
        <v>3067</v>
      </c>
      <c r="E2558" s="21" t="s">
        <v>13</v>
      </c>
    </row>
    <row r="2559" ht="15.75" customHeight="1">
      <c r="A2559" s="22" t="s">
        <v>3068</v>
      </c>
      <c r="B2559" s="23">
        <v>2944.0</v>
      </c>
      <c r="C2559" s="24">
        <v>2944.0</v>
      </c>
      <c r="D2559" s="25">
        <v>0.0</v>
      </c>
      <c r="E2559" s="33"/>
    </row>
    <row r="2560" ht="15.75" customHeight="1">
      <c r="A2560" s="22" t="s">
        <v>3069</v>
      </c>
      <c r="B2560" s="23">
        <v>13928.0</v>
      </c>
      <c r="C2560" s="24">
        <v>13928.0</v>
      </c>
      <c r="D2560" s="25">
        <v>0.0</v>
      </c>
      <c r="E2560" s="33"/>
    </row>
    <row r="2561" ht="15.75" customHeight="1">
      <c r="A2561" s="22" t="s">
        <v>3070</v>
      </c>
      <c r="B2561" s="23">
        <v>0.0</v>
      </c>
      <c r="C2561" s="24"/>
      <c r="D2561" s="25">
        <v>0.0</v>
      </c>
      <c r="E2561" s="33"/>
    </row>
    <row r="2562" ht="15.75" customHeight="1">
      <c r="A2562" s="22" t="s">
        <v>3072</v>
      </c>
      <c r="B2562" s="23">
        <v>0.0</v>
      </c>
      <c r="C2562" s="24">
        <v>1000.0</v>
      </c>
      <c r="D2562" s="25">
        <v>1000.0</v>
      </c>
      <c r="E2562" s="33"/>
    </row>
    <row r="2563" ht="15.75" customHeight="1">
      <c r="A2563" s="27" t="s">
        <v>3074</v>
      </c>
      <c r="B2563" s="23">
        <v>0.0</v>
      </c>
      <c r="C2563" s="24"/>
      <c r="D2563" s="25">
        <v>0.0</v>
      </c>
      <c r="E2563" s="33"/>
    </row>
    <row r="2564" ht="15.75" customHeight="1">
      <c r="A2564" s="27" t="s">
        <v>3075</v>
      </c>
      <c r="B2564" s="23">
        <v>76.0</v>
      </c>
      <c r="C2564" s="24"/>
      <c r="D2564" s="25">
        <v>-76.0</v>
      </c>
      <c r="E2564" s="33"/>
    </row>
    <row r="2565" ht="15.75" customHeight="1">
      <c r="A2565" s="27" t="s">
        <v>3077</v>
      </c>
      <c r="B2565" s="23">
        <v>1464.0</v>
      </c>
      <c r="C2565" s="24">
        <v>223.0</v>
      </c>
      <c r="D2565" s="25">
        <v>-1241.0</v>
      </c>
      <c r="E2565" s="26"/>
    </row>
    <row r="2566" ht="15.75" customHeight="1">
      <c r="A2566" s="27" t="s">
        <v>3078</v>
      </c>
      <c r="B2566" s="23">
        <v>2000.0</v>
      </c>
      <c r="C2566" s="24">
        <v>2240.0</v>
      </c>
      <c r="D2566" s="25">
        <v>240.0</v>
      </c>
      <c r="E2566" s="26"/>
    </row>
    <row r="2567" ht="15.75" customHeight="1">
      <c r="A2567" s="28" t="s">
        <v>3079</v>
      </c>
      <c r="B2567" s="40">
        <v>109491.0</v>
      </c>
      <c r="C2567" s="40">
        <v>110069.0</v>
      </c>
      <c r="D2567" s="25">
        <v>578.0</v>
      </c>
      <c r="E2567" s="33"/>
    </row>
    <row r="2568" ht="15.75" customHeight="1">
      <c r="A2568" s="28" t="s">
        <v>3080</v>
      </c>
      <c r="B2568" s="23">
        <v>33172.0</v>
      </c>
      <c r="C2568" s="7">
        <v>33172.0</v>
      </c>
      <c r="D2568" s="25">
        <v>0.0</v>
      </c>
      <c r="E2568" s="33"/>
    </row>
    <row r="2569" ht="15.75" customHeight="1">
      <c r="A2569" s="28" t="s">
        <v>3081</v>
      </c>
      <c r="B2569" s="23">
        <v>43210.0</v>
      </c>
      <c r="C2569" s="7">
        <v>43210.0</v>
      </c>
      <c r="D2569" s="25">
        <v>0.0</v>
      </c>
      <c r="E2569" s="33"/>
    </row>
    <row r="2570" ht="15.75" customHeight="1">
      <c r="A2570" s="28" t="s">
        <v>3082</v>
      </c>
      <c r="B2570" s="23">
        <v>39908.0</v>
      </c>
      <c r="C2570" s="7">
        <v>39908.0</v>
      </c>
      <c r="D2570" s="25">
        <v>0.0</v>
      </c>
      <c r="E2570" s="33"/>
    </row>
    <row r="2571" ht="15.75" customHeight="1">
      <c r="A2571" s="28" t="s">
        <v>3084</v>
      </c>
      <c r="B2571" s="23">
        <v>631.0</v>
      </c>
      <c r="C2571" s="7">
        <v>631.0</v>
      </c>
      <c r="D2571" s="25">
        <v>0.0</v>
      </c>
      <c r="E2571" s="33"/>
    </row>
    <row r="2572" ht="15.75" customHeight="1">
      <c r="A2572" s="28" t="s">
        <v>3085</v>
      </c>
      <c r="B2572" s="23">
        <v>0.0</v>
      </c>
      <c r="C2572" s="7">
        <v>0.0</v>
      </c>
      <c r="D2572" s="25">
        <v>0.0</v>
      </c>
      <c r="E2572" s="33"/>
    </row>
    <row r="2573" ht="15.75" hidden="1" customHeight="1">
      <c r="A2573" s="29" t="s">
        <v>3086</v>
      </c>
      <c r="B2573" s="40">
        <v>246821.7</v>
      </c>
      <c r="C2573" s="41">
        <v>247399.7</v>
      </c>
      <c r="D2573" s="25">
        <v>578.0</v>
      </c>
      <c r="E2573" s="33"/>
    </row>
    <row r="2574" ht="15.75" hidden="1" customHeight="1">
      <c r="A2574" s="30" t="s">
        <v>3087</v>
      </c>
      <c r="B2574" s="34">
        <v>2.3000000000029104</v>
      </c>
      <c r="C2574" s="42">
        <v>-74.70000000001164</v>
      </c>
      <c r="D2574" s="49">
        <v>-77.00000000001455</v>
      </c>
      <c r="E2574" s="37"/>
    </row>
    <row r="2575" ht="15.75" hidden="1" customHeight="1"/>
    <row r="2576" ht="15.75" hidden="1" customHeight="1"/>
    <row r="2577" ht="15.75" hidden="1" customHeight="1">
      <c r="A2577" s="3" t="s">
        <v>3895</v>
      </c>
      <c r="B2577" s="4"/>
      <c r="C2577" s="4"/>
      <c r="D2577" s="4"/>
      <c r="E2577" s="5"/>
    </row>
    <row r="2578" ht="15.75" hidden="1" customHeight="1">
      <c r="A2578" s="8"/>
      <c r="B2578" s="9"/>
      <c r="C2578" s="9"/>
      <c r="D2578" s="9"/>
      <c r="E2578" s="10"/>
    </row>
    <row r="2579" ht="15.75" hidden="1" customHeight="1">
      <c r="A2579" s="3" t="s">
        <v>3061</v>
      </c>
      <c r="B2579" s="4"/>
      <c r="C2579" s="4"/>
      <c r="D2579" s="4"/>
      <c r="E2579" s="5"/>
    </row>
    <row r="2580" ht="15.75" hidden="1" customHeight="1">
      <c r="A2580" s="8"/>
      <c r="B2580" s="9"/>
      <c r="C2580" s="9"/>
      <c r="D2580" s="9"/>
      <c r="E2580" s="10"/>
    </row>
    <row r="2581" ht="15.75" hidden="1" customHeight="1">
      <c r="A2581" s="11">
        <v>46069.0</v>
      </c>
      <c r="B2581" s="4"/>
      <c r="C2581" s="12" t="s">
        <v>3062</v>
      </c>
      <c r="D2581" s="13">
        <v>46075.0</v>
      </c>
      <c r="E2581" s="5"/>
    </row>
    <row r="2582" ht="15.75" hidden="1" customHeight="1">
      <c r="A2582" s="8"/>
      <c r="B2582" s="9"/>
      <c r="C2582" s="14"/>
      <c r="D2582" s="9"/>
      <c r="E2582" s="10"/>
    </row>
    <row r="2583" ht="15.75" hidden="1" customHeight="1">
      <c r="A2583" s="44" t="s">
        <v>3898</v>
      </c>
      <c r="B2583" s="5"/>
      <c r="C2583" s="14"/>
      <c r="D2583" s="45" t="s">
        <v>3899</v>
      </c>
      <c r="E2583" s="5"/>
    </row>
    <row r="2584" ht="15.75" hidden="1" customHeight="1">
      <c r="A2584" s="8"/>
      <c r="B2584" s="10"/>
      <c r="C2584" s="14"/>
      <c r="D2584" s="9"/>
      <c r="E2584" s="10"/>
    </row>
    <row r="2585" ht="15.75" hidden="1" customHeight="1">
      <c r="A2585" s="17" t="s">
        <v>3063</v>
      </c>
      <c r="B2585" s="4"/>
      <c r="C2585" s="4"/>
      <c r="D2585" s="4"/>
      <c r="E2585" s="5"/>
    </row>
    <row r="2586" ht="15.75" hidden="1" customHeight="1">
      <c r="A2586" s="18" t="s">
        <v>3064</v>
      </c>
      <c r="B2586" s="19" t="s">
        <v>3065</v>
      </c>
      <c r="C2586" s="20" t="s">
        <v>3066</v>
      </c>
      <c r="D2586" s="19" t="s">
        <v>3067</v>
      </c>
      <c r="E2586" s="21" t="s">
        <v>13</v>
      </c>
    </row>
    <row r="2587" ht="15.75" hidden="1" customHeight="1">
      <c r="A2587" s="22" t="s">
        <v>3068</v>
      </c>
      <c r="B2587" s="23">
        <v>9275.0</v>
      </c>
      <c r="C2587" s="24">
        <v>9275.0</v>
      </c>
      <c r="D2587" s="25">
        <v>0.0</v>
      </c>
      <c r="E2587" s="33"/>
    </row>
    <row r="2588" ht="15.75" hidden="1" customHeight="1">
      <c r="A2588" s="22" t="s">
        <v>3069</v>
      </c>
      <c r="B2588" s="23">
        <v>16775.0</v>
      </c>
      <c r="C2588" s="24">
        <v>16775.0</v>
      </c>
      <c r="D2588" s="25">
        <v>0.0</v>
      </c>
      <c r="E2588" s="33"/>
    </row>
    <row r="2589" ht="15.75" hidden="1" customHeight="1">
      <c r="A2589" s="22" t="s">
        <v>3070</v>
      </c>
      <c r="B2589" s="23">
        <v>0.0</v>
      </c>
      <c r="C2589" s="24"/>
      <c r="D2589" s="25">
        <v>0.0</v>
      </c>
      <c r="E2589" s="33"/>
    </row>
    <row r="2590" ht="15.75" hidden="1" customHeight="1">
      <c r="A2590" s="22" t="s">
        <v>3072</v>
      </c>
      <c r="B2590" s="23">
        <v>0.0</v>
      </c>
      <c r="C2590" s="24"/>
      <c r="D2590" s="25">
        <v>0.0</v>
      </c>
      <c r="E2590" s="33"/>
    </row>
    <row r="2591" ht="15.75" hidden="1" customHeight="1">
      <c r="A2591" s="27" t="s">
        <v>3074</v>
      </c>
      <c r="B2591" s="23">
        <v>0.0</v>
      </c>
      <c r="C2591" s="24"/>
      <c r="D2591" s="25">
        <v>0.0</v>
      </c>
      <c r="E2591" s="33"/>
    </row>
    <row r="2592" ht="15.75" hidden="1" customHeight="1">
      <c r="A2592" s="27" t="s">
        <v>3075</v>
      </c>
      <c r="B2592" s="23">
        <v>0.0</v>
      </c>
      <c r="C2592" s="24"/>
      <c r="D2592" s="25">
        <v>0.0</v>
      </c>
      <c r="E2592" s="33"/>
    </row>
    <row r="2593" ht="15.75" hidden="1" customHeight="1">
      <c r="A2593" s="27" t="s">
        <v>3077</v>
      </c>
      <c r="B2593" s="23">
        <v>0.0</v>
      </c>
      <c r="C2593" s="24"/>
      <c r="D2593" s="25">
        <v>0.0</v>
      </c>
      <c r="E2593" s="26"/>
    </row>
    <row r="2594" ht="15.75" hidden="1" customHeight="1">
      <c r="A2594" s="27" t="s">
        <v>3078</v>
      </c>
      <c r="B2594" s="23">
        <v>1880.0</v>
      </c>
      <c r="C2594" s="24">
        <v>1840.0</v>
      </c>
      <c r="D2594" s="25">
        <v>-40.0</v>
      </c>
      <c r="E2594" s="26"/>
    </row>
    <row r="2595" ht="15.75" hidden="1" customHeight="1">
      <c r="A2595" s="28" t="s">
        <v>3079</v>
      </c>
      <c r="B2595" s="40">
        <v>89930.0</v>
      </c>
      <c r="C2595" s="40">
        <v>89930.0</v>
      </c>
      <c r="D2595" s="25">
        <v>0.0</v>
      </c>
      <c r="E2595" s="33"/>
    </row>
    <row r="2596" ht="15.75" hidden="1" customHeight="1">
      <c r="A2596" s="28" t="s">
        <v>3080</v>
      </c>
      <c r="B2596" s="23">
        <v>41904.0</v>
      </c>
      <c r="C2596" s="7">
        <v>41904.0</v>
      </c>
      <c r="D2596" s="25">
        <v>0.0</v>
      </c>
      <c r="E2596" s="33"/>
    </row>
    <row r="2597" ht="15.75" hidden="1" customHeight="1">
      <c r="A2597" s="28" t="s">
        <v>3081</v>
      </c>
      <c r="B2597" s="23">
        <v>36002.0</v>
      </c>
      <c r="C2597" s="7">
        <v>36002.0</v>
      </c>
      <c r="D2597" s="25">
        <v>0.0</v>
      </c>
      <c r="E2597" s="33"/>
    </row>
    <row r="2598" ht="15.75" hidden="1" customHeight="1">
      <c r="A2598" s="28" t="s">
        <v>3082</v>
      </c>
      <c r="B2598" s="23">
        <v>35853.0</v>
      </c>
      <c r="C2598" s="7">
        <v>35853.0</v>
      </c>
      <c r="D2598" s="25">
        <v>0.0</v>
      </c>
      <c r="E2598" s="33"/>
    </row>
    <row r="2599" ht="15.75" hidden="1" customHeight="1">
      <c r="A2599" s="28" t="s">
        <v>3084</v>
      </c>
      <c r="B2599" s="23">
        <v>1789.0</v>
      </c>
      <c r="C2599" s="7">
        <v>1789.0</v>
      </c>
      <c r="D2599" s="25">
        <v>0.0</v>
      </c>
      <c r="E2599" s="33"/>
    </row>
    <row r="2600" ht="15.75" hidden="1" customHeight="1">
      <c r="A2600" s="28" t="s">
        <v>3085</v>
      </c>
      <c r="B2600" s="23">
        <v>0.0</v>
      </c>
      <c r="C2600" s="7">
        <v>0.0</v>
      </c>
      <c r="D2600" s="25">
        <v>0.0</v>
      </c>
      <c r="E2600" s="33"/>
    </row>
    <row r="2601" ht="15.75" hidden="1" customHeight="1">
      <c r="A2601" s="29" t="s">
        <v>3086</v>
      </c>
      <c r="B2601" s="40">
        <v>233406.0</v>
      </c>
      <c r="C2601" s="41">
        <v>233406.0</v>
      </c>
      <c r="D2601" s="25">
        <v>0.0</v>
      </c>
      <c r="E2601" s="33"/>
    </row>
    <row r="2602" ht="15.75" hidden="1" customHeight="1">
      <c r="A2602" s="30" t="s">
        <v>3087</v>
      </c>
      <c r="B2602" s="34">
        <v>2.0</v>
      </c>
      <c r="C2602" s="42">
        <v>-38.0</v>
      </c>
      <c r="D2602" s="49">
        <v>-40.0</v>
      </c>
      <c r="E2602" s="37"/>
    </row>
    <row r="2603" ht="15.75" hidden="1" customHeight="1"/>
    <row r="2604" ht="15.75" hidden="1" customHeight="1"/>
    <row r="2605" ht="15.75" hidden="1" customHeight="1">
      <c r="A2605" s="3" t="s">
        <v>3895</v>
      </c>
      <c r="B2605" s="4"/>
      <c r="C2605" s="4"/>
      <c r="D2605" s="4"/>
      <c r="E2605" s="5"/>
    </row>
    <row r="2606" ht="15.75" hidden="1" customHeight="1">
      <c r="A2606" s="8"/>
      <c r="B2606" s="9"/>
      <c r="C2606" s="9"/>
      <c r="D2606" s="9"/>
      <c r="E2606" s="10"/>
    </row>
    <row r="2607" ht="15.75" hidden="1" customHeight="1">
      <c r="A2607" s="3" t="s">
        <v>3061</v>
      </c>
      <c r="B2607" s="4"/>
      <c r="C2607" s="4"/>
      <c r="D2607" s="4"/>
      <c r="E2607" s="5"/>
    </row>
    <row r="2608" ht="15.75" hidden="1" customHeight="1">
      <c r="A2608" s="8"/>
      <c r="B2608" s="9"/>
      <c r="C2608" s="9"/>
      <c r="D2608" s="9"/>
      <c r="E2608" s="10"/>
    </row>
    <row r="2609" ht="15.75" hidden="1" customHeight="1">
      <c r="A2609" s="11">
        <v>46076.0</v>
      </c>
      <c r="B2609" s="4"/>
      <c r="C2609" s="12" t="s">
        <v>3062</v>
      </c>
      <c r="D2609" s="13">
        <v>46081.0</v>
      </c>
      <c r="E2609" s="5"/>
    </row>
    <row r="2610" ht="15.75" hidden="1" customHeight="1">
      <c r="A2610" s="8"/>
      <c r="B2610" s="9"/>
      <c r="C2610" s="14"/>
      <c r="D2610" s="9"/>
      <c r="E2610" s="10"/>
    </row>
    <row r="2611" ht="15.75" hidden="1" customHeight="1">
      <c r="A2611" s="44" t="s">
        <v>3898</v>
      </c>
      <c r="B2611" s="5"/>
      <c r="C2611" s="14"/>
      <c r="D2611" s="45" t="s">
        <v>3907</v>
      </c>
      <c r="E2611" s="5"/>
    </row>
    <row r="2612" ht="15.75" hidden="1" customHeight="1">
      <c r="A2612" s="8"/>
      <c r="B2612" s="10"/>
      <c r="C2612" s="14"/>
      <c r="D2612" s="9"/>
      <c r="E2612" s="10"/>
    </row>
    <row r="2613" ht="15.75" hidden="1" customHeight="1">
      <c r="A2613" s="17" t="s">
        <v>3063</v>
      </c>
      <c r="B2613" s="4"/>
      <c r="C2613" s="4"/>
      <c r="D2613" s="4"/>
      <c r="E2613" s="5"/>
    </row>
    <row r="2614" ht="15.75" hidden="1" customHeight="1">
      <c r="A2614" s="18" t="s">
        <v>3064</v>
      </c>
      <c r="B2614" s="19" t="s">
        <v>3065</v>
      </c>
      <c r="C2614" s="20" t="s">
        <v>3066</v>
      </c>
      <c r="D2614" s="19" t="s">
        <v>3067</v>
      </c>
      <c r="E2614" s="21" t="s">
        <v>13</v>
      </c>
    </row>
    <row r="2615" ht="15.75" hidden="1" customHeight="1">
      <c r="A2615" s="22" t="s">
        <v>3068</v>
      </c>
      <c r="B2615" s="23">
        <v>4613.0</v>
      </c>
      <c r="C2615" s="24">
        <v>4613.0</v>
      </c>
      <c r="D2615" s="25">
        <v>0.0</v>
      </c>
      <c r="E2615" s="33"/>
    </row>
    <row r="2616" ht="15.75" hidden="1" customHeight="1">
      <c r="A2616" s="22" t="s">
        <v>3069</v>
      </c>
      <c r="B2616" s="23">
        <v>11505.0</v>
      </c>
      <c r="C2616" s="24">
        <v>11505.0</v>
      </c>
      <c r="D2616" s="25">
        <v>0.0</v>
      </c>
      <c r="E2616" s="33"/>
    </row>
    <row r="2617" ht="15.75" hidden="1" customHeight="1">
      <c r="A2617" s="22" t="s">
        <v>3070</v>
      </c>
      <c r="B2617" s="23">
        <v>0.0</v>
      </c>
      <c r="C2617" s="24"/>
      <c r="D2617" s="25">
        <v>0.0</v>
      </c>
      <c r="E2617" s="33"/>
    </row>
    <row r="2618" ht="15.75" hidden="1" customHeight="1">
      <c r="A2618" s="22" t="s">
        <v>3072</v>
      </c>
      <c r="B2618" s="23">
        <v>1000.0</v>
      </c>
      <c r="C2618" s="24">
        <v>1000.0</v>
      </c>
      <c r="D2618" s="25">
        <v>0.0</v>
      </c>
      <c r="E2618" s="33"/>
    </row>
    <row r="2619" ht="15.75" hidden="1" customHeight="1">
      <c r="A2619" s="27" t="s">
        <v>3074</v>
      </c>
      <c r="B2619" s="23">
        <v>0.0</v>
      </c>
      <c r="C2619" s="24"/>
      <c r="D2619" s="25">
        <v>0.0</v>
      </c>
      <c r="E2619" s="33"/>
    </row>
    <row r="2620" ht="15.75" hidden="1" customHeight="1">
      <c r="A2620" s="27" t="s">
        <v>3075</v>
      </c>
      <c r="B2620" s="23">
        <v>713.0</v>
      </c>
      <c r="C2620" s="24">
        <v>599.0</v>
      </c>
      <c r="D2620" s="25">
        <v>-114.0</v>
      </c>
      <c r="E2620" s="33"/>
    </row>
    <row r="2621" ht="15.75" hidden="1" customHeight="1">
      <c r="A2621" s="27" t="s">
        <v>3077</v>
      </c>
      <c r="B2621" s="23">
        <v>4130.0</v>
      </c>
      <c r="C2621" s="24">
        <v>4386.0</v>
      </c>
      <c r="D2621" s="25">
        <v>256.0</v>
      </c>
      <c r="E2621" s="26"/>
    </row>
    <row r="2622" ht="15.75" hidden="1" customHeight="1">
      <c r="A2622" s="27" t="s">
        <v>3078</v>
      </c>
      <c r="B2622" s="23">
        <v>960.0</v>
      </c>
      <c r="C2622" s="24">
        <v>920.0</v>
      </c>
      <c r="D2622" s="25">
        <v>-40.0</v>
      </c>
      <c r="E2622" s="26"/>
    </row>
    <row r="2623" ht="15.75" hidden="1" customHeight="1">
      <c r="A2623" s="28" t="s">
        <v>3079</v>
      </c>
      <c r="B2623" s="40">
        <v>83957.0</v>
      </c>
      <c r="C2623" s="40">
        <v>83957.0</v>
      </c>
      <c r="D2623" s="25">
        <v>0.0</v>
      </c>
      <c r="E2623" s="33"/>
    </row>
    <row r="2624" ht="15.75" hidden="1" customHeight="1">
      <c r="A2624" s="28" t="s">
        <v>3080</v>
      </c>
      <c r="B2624" s="23">
        <v>23487.0</v>
      </c>
      <c r="C2624" s="7">
        <v>23487.0</v>
      </c>
      <c r="D2624" s="25">
        <v>0.0</v>
      </c>
      <c r="E2624" s="33"/>
    </row>
    <row r="2625" ht="15.75" hidden="1" customHeight="1">
      <c r="A2625" s="28" t="s">
        <v>3081</v>
      </c>
      <c r="B2625" s="23">
        <v>19297.0</v>
      </c>
      <c r="C2625" s="7">
        <v>19297.0</v>
      </c>
      <c r="D2625" s="25">
        <v>0.0</v>
      </c>
      <c r="E2625" s="33"/>
    </row>
    <row r="2626" ht="15.75" hidden="1" customHeight="1">
      <c r="A2626" s="28" t="s">
        <v>3082</v>
      </c>
      <c r="B2626" s="23">
        <v>24323.0</v>
      </c>
      <c r="C2626" s="7">
        <v>24323.0</v>
      </c>
      <c r="D2626" s="25">
        <v>0.0</v>
      </c>
      <c r="E2626" s="33"/>
    </row>
    <row r="2627" ht="15.75" hidden="1" customHeight="1">
      <c r="A2627" s="28" t="s">
        <v>3084</v>
      </c>
      <c r="B2627" s="23">
        <v>0.0</v>
      </c>
      <c r="C2627" s="7">
        <v>0.0</v>
      </c>
      <c r="D2627" s="25">
        <v>0.0</v>
      </c>
      <c r="E2627" s="33"/>
    </row>
    <row r="2628" ht="15.75" hidden="1" customHeight="1">
      <c r="A2628" s="28" t="s">
        <v>3085</v>
      </c>
      <c r="B2628" s="23">
        <v>0.0</v>
      </c>
      <c r="C2628" s="7">
        <v>0.0</v>
      </c>
      <c r="D2628" s="25">
        <v>0.0</v>
      </c>
      <c r="E2628" s="33"/>
    </row>
    <row r="2629" ht="15.75" hidden="1" customHeight="1">
      <c r="A2629" s="29" t="s">
        <v>3086</v>
      </c>
      <c r="B2629" s="40">
        <v>173981.6</v>
      </c>
      <c r="C2629" s="41">
        <v>174040.6</v>
      </c>
      <c r="D2629" s="25">
        <v>59.0</v>
      </c>
      <c r="E2629" s="33"/>
    </row>
    <row r="2630" ht="15.75" hidden="1" customHeight="1">
      <c r="A2630" s="30" t="s">
        <v>3087</v>
      </c>
      <c r="B2630" s="34">
        <v>3.400000000001455</v>
      </c>
      <c r="C2630" s="42">
        <v>46.39999999999418</v>
      </c>
      <c r="D2630" s="49">
        <v>42.999999999992724</v>
      </c>
      <c r="E2630" s="37"/>
    </row>
    <row r="2631" ht="15.75" hidden="1" customHeight="1"/>
    <row r="2632" ht="15.75" hidden="1" customHeight="1"/>
    <row r="2633" ht="15.75" hidden="1" customHeight="1">
      <c r="A2633" s="3" t="s">
        <v>3895</v>
      </c>
      <c r="B2633" s="4"/>
      <c r="C2633" s="4"/>
      <c r="D2633" s="4"/>
      <c r="E2633" s="5"/>
    </row>
    <row r="2634" ht="15.75" hidden="1" customHeight="1">
      <c r="A2634" s="8"/>
      <c r="B2634" s="9"/>
      <c r="C2634" s="9"/>
      <c r="D2634" s="9"/>
      <c r="E2634" s="10"/>
    </row>
    <row r="2635" ht="15.75" hidden="1" customHeight="1">
      <c r="A2635" s="3" t="s">
        <v>3061</v>
      </c>
      <c r="B2635" s="4"/>
      <c r="C2635" s="4"/>
      <c r="D2635" s="4"/>
      <c r="E2635" s="5"/>
    </row>
    <row r="2636" ht="15.75" hidden="1" customHeight="1">
      <c r="A2636" s="8"/>
      <c r="B2636" s="9"/>
      <c r="C2636" s="9"/>
      <c r="D2636" s="9"/>
      <c r="E2636" s="10"/>
    </row>
    <row r="2637" ht="15.75" hidden="1" customHeight="1">
      <c r="A2637" s="11">
        <v>46082.0</v>
      </c>
      <c r="B2637" s="4"/>
      <c r="C2637" s="12" t="s">
        <v>3062</v>
      </c>
      <c r="D2637" s="13">
        <v>46082.0</v>
      </c>
      <c r="E2637" s="5"/>
    </row>
    <row r="2638" ht="15.75" hidden="1" customHeight="1">
      <c r="A2638" s="8"/>
      <c r="B2638" s="9"/>
      <c r="C2638" s="14"/>
      <c r="D2638" s="9"/>
      <c r="E2638" s="10"/>
    </row>
    <row r="2639" ht="15.75" hidden="1" customHeight="1">
      <c r="A2639" s="44" t="s">
        <v>3899</v>
      </c>
      <c r="B2639" s="5"/>
      <c r="C2639" s="14"/>
      <c r="D2639" s="45" t="s">
        <v>3899</v>
      </c>
      <c r="E2639" s="5"/>
    </row>
    <row r="2640" ht="15.75" hidden="1" customHeight="1">
      <c r="A2640" s="8"/>
      <c r="B2640" s="10"/>
      <c r="C2640" s="14"/>
      <c r="D2640" s="9"/>
      <c r="E2640" s="10"/>
    </row>
    <row r="2641" ht="15.75" hidden="1" customHeight="1">
      <c r="A2641" s="17" t="s">
        <v>3063</v>
      </c>
      <c r="B2641" s="4"/>
      <c r="C2641" s="4"/>
      <c r="D2641" s="4"/>
      <c r="E2641" s="5"/>
    </row>
    <row r="2642" ht="15.75" hidden="1" customHeight="1">
      <c r="A2642" s="18" t="s">
        <v>3064</v>
      </c>
      <c r="B2642" s="19" t="s">
        <v>3065</v>
      </c>
      <c r="C2642" s="20" t="s">
        <v>3066</v>
      </c>
      <c r="D2642" s="19" t="s">
        <v>3067</v>
      </c>
      <c r="E2642" s="21" t="s">
        <v>13</v>
      </c>
    </row>
    <row r="2643" ht="15.75" hidden="1" customHeight="1">
      <c r="A2643" s="22" t="s">
        <v>3068</v>
      </c>
      <c r="B2643" s="23">
        <v>2288.0</v>
      </c>
      <c r="C2643" s="24">
        <v>2288.0</v>
      </c>
      <c r="D2643" s="25">
        <v>0.0</v>
      </c>
      <c r="E2643" s="33"/>
    </row>
    <row r="2644" ht="15.75" hidden="1" customHeight="1">
      <c r="A2644" s="22" t="s">
        <v>3069</v>
      </c>
      <c r="B2644" s="23">
        <v>758.0</v>
      </c>
      <c r="C2644" s="24">
        <v>758.0</v>
      </c>
      <c r="D2644" s="25">
        <v>0.0</v>
      </c>
      <c r="E2644" s="33"/>
    </row>
    <row r="2645" ht="15.75" hidden="1" customHeight="1">
      <c r="A2645" s="22" t="s">
        <v>3070</v>
      </c>
      <c r="B2645" s="23">
        <v>0.0</v>
      </c>
      <c r="C2645" s="24"/>
      <c r="D2645" s="25">
        <v>0.0</v>
      </c>
      <c r="E2645" s="33"/>
    </row>
    <row r="2646" ht="15.75" hidden="1" customHeight="1">
      <c r="A2646" s="22" t="s">
        <v>3072</v>
      </c>
      <c r="B2646" s="23">
        <v>0.0</v>
      </c>
      <c r="C2646" s="24"/>
      <c r="D2646" s="25">
        <v>0.0</v>
      </c>
      <c r="E2646" s="33"/>
    </row>
    <row r="2647" ht="15.75" hidden="1" customHeight="1">
      <c r="A2647" s="27" t="s">
        <v>3074</v>
      </c>
      <c r="B2647" s="23">
        <v>0.0</v>
      </c>
      <c r="C2647" s="24"/>
      <c r="D2647" s="25">
        <v>0.0</v>
      </c>
      <c r="E2647" s="33"/>
    </row>
    <row r="2648" ht="15.75" hidden="1" customHeight="1">
      <c r="A2648" s="27" t="s">
        <v>3075</v>
      </c>
      <c r="B2648" s="23">
        <v>143.0</v>
      </c>
      <c r="C2648" s="24"/>
      <c r="D2648" s="25">
        <v>-143.0</v>
      </c>
      <c r="E2648" s="33"/>
    </row>
    <row r="2649" ht="15.75" hidden="1" customHeight="1">
      <c r="A2649" s="27" t="s">
        <v>3077</v>
      </c>
      <c r="B2649" s="23">
        <v>0.0</v>
      </c>
      <c r="C2649" s="24"/>
      <c r="D2649" s="25">
        <v>0.0</v>
      </c>
      <c r="E2649" s="26"/>
    </row>
    <row r="2650" ht="15.75" hidden="1" customHeight="1">
      <c r="A2650" s="27" t="s">
        <v>3078</v>
      </c>
      <c r="B2650" s="23">
        <v>600.0</v>
      </c>
      <c r="C2650" s="24">
        <v>600.0</v>
      </c>
      <c r="D2650" s="25">
        <v>0.0</v>
      </c>
      <c r="E2650" s="26"/>
    </row>
    <row r="2651" ht="15.75" hidden="1" customHeight="1">
      <c r="A2651" s="28" t="s">
        <v>3079</v>
      </c>
      <c r="B2651" s="40">
        <v>10133.0</v>
      </c>
      <c r="C2651" s="40">
        <v>10133.0</v>
      </c>
      <c r="D2651" s="25">
        <v>0.0</v>
      </c>
      <c r="E2651" s="33"/>
    </row>
    <row r="2652" ht="15.75" hidden="1" customHeight="1">
      <c r="A2652" s="28" t="s">
        <v>3080</v>
      </c>
      <c r="B2652" s="23">
        <v>3051.0</v>
      </c>
      <c r="C2652" s="7">
        <v>3051.0</v>
      </c>
      <c r="D2652" s="25">
        <v>0.0</v>
      </c>
      <c r="E2652" s="33"/>
    </row>
    <row r="2653" ht="15.75" hidden="1" customHeight="1">
      <c r="A2653" s="28" t="s">
        <v>3081</v>
      </c>
      <c r="B2653" s="23">
        <v>8726.0</v>
      </c>
      <c r="C2653" s="7">
        <v>8726.0</v>
      </c>
      <c r="D2653" s="25">
        <v>0.0</v>
      </c>
      <c r="E2653" s="33"/>
    </row>
    <row r="2654" ht="15.75" hidden="1" customHeight="1">
      <c r="A2654" s="28" t="s">
        <v>3082</v>
      </c>
      <c r="B2654" s="23">
        <v>6563.0</v>
      </c>
      <c r="C2654" s="7">
        <v>6563.0</v>
      </c>
      <c r="D2654" s="25">
        <v>0.0</v>
      </c>
      <c r="E2654" s="33"/>
    </row>
    <row r="2655" ht="15.75" hidden="1" customHeight="1">
      <c r="A2655" s="28" t="s">
        <v>3084</v>
      </c>
      <c r="B2655" s="23">
        <v>718.0</v>
      </c>
      <c r="C2655" s="7">
        <v>718.0</v>
      </c>
      <c r="D2655" s="25">
        <v>0.0</v>
      </c>
      <c r="E2655" s="33"/>
    </row>
    <row r="2656" ht="15.75" hidden="1" customHeight="1">
      <c r="A2656" s="28" t="s">
        <v>3085</v>
      </c>
      <c r="B2656" s="23">
        <v>0.0</v>
      </c>
      <c r="C2656" s="7">
        <v>0.0</v>
      </c>
      <c r="D2656" s="25">
        <v>0.0</v>
      </c>
      <c r="E2656" s="33"/>
    </row>
    <row r="2657" ht="15.75" hidden="1" customHeight="1">
      <c r="A2657" s="29" t="s">
        <v>3086</v>
      </c>
      <c r="B2657" s="40">
        <v>32980.0</v>
      </c>
      <c r="C2657" s="41">
        <v>32980.0</v>
      </c>
      <c r="D2657" s="25">
        <v>0.0</v>
      </c>
      <c r="E2657" s="33"/>
    </row>
    <row r="2658" ht="15.75" hidden="1" customHeight="1">
      <c r="A2658" s="30" t="s">
        <v>3087</v>
      </c>
      <c r="B2658" s="34">
        <v>0.0</v>
      </c>
      <c r="C2658" s="42">
        <v>-143.0</v>
      </c>
      <c r="D2658" s="49">
        <v>-143.0</v>
      </c>
      <c r="E2658" s="37" t="s">
        <v>7422</v>
      </c>
    </row>
    <row r="2659" ht="15.75" hidden="1" customHeight="1"/>
    <row r="2660" ht="15.75" hidden="1" customHeight="1"/>
    <row r="2661" ht="15.75" hidden="1" customHeight="1">
      <c r="A2661" s="3" t="s">
        <v>3895</v>
      </c>
      <c r="B2661" s="4"/>
      <c r="C2661" s="4"/>
      <c r="D2661" s="4"/>
      <c r="E2661" s="5"/>
    </row>
    <row r="2662" ht="15.75" hidden="1" customHeight="1">
      <c r="A2662" s="8"/>
      <c r="B2662" s="9"/>
      <c r="C2662" s="9"/>
      <c r="D2662" s="9"/>
      <c r="E2662" s="10"/>
    </row>
    <row r="2663" ht="15.75" hidden="1" customHeight="1">
      <c r="A2663" s="3" t="s">
        <v>3061</v>
      </c>
      <c r="B2663" s="4"/>
      <c r="C2663" s="4"/>
      <c r="D2663" s="4"/>
      <c r="E2663" s="5"/>
    </row>
    <row r="2664" ht="15.75" hidden="1" customHeight="1">
      <c r="A2664" s="8"/>
      <c r="B2664" s="9"/>
      <c r="C2664" s="9"/>
      <c r="D2664" s="9"/>
      <c r="E2664" s="10"/>
    </row>
    <row r="2665" ht="15.75" hidden="1" customHeight="1">
      <c r="A2665" s="11">
        <v>46083.0</v>
      </c>
      <c r="B2665" s="4"/>
      <c r="C2665" s="12" t="s">
        <v>3062</v>
      </c>
      <c r="D2665" s="13">
        <v>46089.0</v>
      </c>
      <c r="E2665" s="5"/>
    </row>
    <row r="2666" ht="15.75" hidden="1" customHeight="1">
      <c r="A2666" s="8"/>
      <c r="B2666" s="9"/>
      <c r="C2666" s="14"/>
      <c r="D2666" s="9"/>
      <c r="E2666" s="10"/>
    </row>
    <row r="2667" ht="15.75" hidden="1" customHeight="1">
      <c r="A2667" s="44" t="s">
        <v>3898</v>
      </c>
      <c r="B2667" s="5"/>
      <c r="C2667" s="14"/>
      <c r="D2667" s="45" t="s">
        <v>3899</v>
      </c>
      <c r="E2667" s="5"/>
    </row>
    <row r="2668" ht="15.75" hidden="1" customHeight="1">
      <c r="A2668" s="8"/>
      <c r="B2668" s="10"/>
      <c r="C2668" s="14"/>
      <c r="D2668" s="9"/>
      <c r="E2668" s="10"/>
    </row>
    <row r="2669" ht="15.75" hidden="1" customHeight="1">
      <c r="A2669" s="17" t="s">
        <v>3063</v>
      </c>
      <c r="B2669" s="4"/>
      <c r="C2669" s="4"/>
      <c r="D2669" s="4"/>
      <c r="E2669" s="5"/>
    </row>
    <row r="2670" ht="15.75" hidden="1" customHeight="1">
      <c r="A2670" s="18" t="s">
        <v>3064</v>
      </c>
      <c r="B2670" s="19" t="s">
        <v>3065</v>
      </c>
      <c r="C2670" s="20" t="s">
        <v>3066</v>
      </c>
      <c r="D2670" s="19" t="s">
        <v>3067</v>
      </c>
      <c r="E2670" s="21" t="s">
        <v>13</v>
      </c>
    </row>
    <row r="2671" ht="15.75" hidden="1" customHeight="1">
      <c r="A2671" s="22" t="s">
        <v>3068</v>
      </c>
      <c r="B2671" s="23">
        <v>3799.0</v>
      </c>
      <c r="C2671" s="24">
        <v>3947.0</v>
      </c>
      <c r="D2671" s="25">
        <v>148.0</v>
      </c>
      <c r="E2671" s="33"/>
    </row>
    <row r="2672" ht="15.75" hidden="1" customHeight="1">
      <c r="A2672" s="22" t="s">
        <v>3069</v>
      </c>
      <c r="B2672" s="23">
        <v>14228.5</v>
      </c>
      <c r="C2672" s="24">
        <v>14228.5</v>
      </c>
      <c r="D2672" s="25">
        <v>0.0</v>
      </c>
      <c r="E2672" s="33"/>
    </row>
    <row r="2673" ht="15.75" hidden="1" customHeight="1">
      <c r="A2673" s="22" t="s">
        <v>3070</v>
      </c>
      <c r="B2673" s="23">
        <v>0.0</v>
      </c>
      <c r="C2673" s="24"/>
      <c r="D2673" s="25">
        <v>0.0</v>
      </c>
      <c r="E2673" s="33"/>
    </row>
    <row r="2674" ht="15.75" hidden="1" customHeight="1">
      <c r="A2674" s="22" t="s">
        <v>3072</v>
      </c>
      <c r="B2674" s="23">
        <v>1000.0</v>
      </c>
      <c r="C2674" s="24">
        <v>1000.0</v>
      </c>
      <c r="D2674" s="25">
        <v>0.0</v>
      </c>
      <c r="E2674" s="33"/>
    </row>
    <row r="2675" ht="15.75" hidden="1" customHeight="1">
      <c r="A2675" s="27" t="s">
        <v>3074</v>
      </c>
      <c r="B2675" s="23">
        <v>0.0</v>
      </c>
      <c r="C2675" s="24"/>
      <c r="D2675" s="25">
        <v>0.0</v>
      </c>
      <c r="E2675" s="33"/>
    </row>
    <row r="2676" ht="15.75" hidden="1" customHeight="1">
      <c r="A2676" s="27" t="s">
        <v>3075</v>
      </c>
      <c r="B2676" s="23">
        <v>0.0</v>
      </c>
      <c r="C2676" s="24"/>
      <c r="D2676" s="25">
        <v>0.0</v>
      </c>
      <c r="E2676" s="33"/>
    </row>
    <row r="2677" ht="15.75" hidden="1" customHeight="1">
      <c r="A2677" s="27" t="s">
        <v>3077</v>
      </c>
      <c r="B2677" s="23">
        <v>7312.0</v>
      </c>
      <c r="C2677" s="24">
        <v>7311.0</v>
      </c>
      <c r="D2677" s="25">
        <v>-1.0</v>
      </c>
      <c r="E2677" s="26" t="s">
        <v>3896</v>
      </c>
    </row>
    <row r="2678" ht="15.75" hidden="1" customHeight="1">
      <c r="A2678" s="27" t="s">
        <v>3078</v>
      </c>
      <c r="B2678" s="23">
        <v>1880.0</v>
      </c>
      <c r="C2678" s="24">
        <v>1760.0</v>
      </c>
      <c r="D2678" s="25">
        <v>-120.0</v>
      </c>
      <c r="E2678" s="26" t="s">
        <v>3897</v>
      </c>
    </row>
    <row r="2679" ht="15.75" hidden="1" customHeight="1">
      <c r="A2679" s="28" t="s">
        <v>3079</v>
      </c>
      <c r="B2679" s="40">
        <v>80243.0</v>
      </c>
      <c r="C2679" s="40">
        <v>79969.0</v>
      </c>
      <c r="D2679" s="25">
        <v>-274.0</v>
      </c>
      <c r="E2679" s="33"/>
    </row>
    <row r="2680" ht="15.75" hidden="1" customHeight="1">
      <c r="A2680" s="28" t="s">
        <v>3080</v>
      </c>
      <c r="B2680" s="23">
        <v>39363.0</v>
      </c>
      <c r="C2680" s="7">
        <v>39363.0</v>
      </c>
      <c r="D2680" s="25">
        <v>0.0</v>
      </c>
      <c r="E2680" s="33"/>
    </row>
    <row r="2681" ht="15.75" hidden="1" customHeight="1">
      <c r="A2681" s="28" t="s">
        <v>3081</v>
      </c>
      <c r="B2681" s="23">
        <v>21596.0</v>
      </c>
      <c r="C2681" s="7">
        <v>20739.0</v>
      </c>
      <c r="D2681" s="25">
        <v>-857.0</v>
      </c>
      <c r="E2681" s="33"/>
    </row>
    <row r="2682" ht="15.75" hidden="1" customHeight="1">
      <c r="A2682" s="28" t="s">
        <v>3082</v>
      </c>
      <c r="B2682" s="23">
        <v>41503.0</v>
      </c>
      <c r="C2682" s="7">
        <v>41503.0</v>
      </c>
      <c r="D2682" s="25">
        <v>0.0</v>
      </c>
      <c r="E2682" s="33"/>
    </row>
    <row r="2683" ht="15.75" hidden="1" customHeight="1">
      <c r="A2683" s="28" t="s">
        <v>3084</v>
      </c>
      <c r="B2683" s="23">
        <v>1615.0</v>
      </c>
      <c r="C2683" s="7">
        <v>1615.0</v>
      </c>
      <c r="D2683" s="25">
        <v>0.0</v>
      </c>
      <c r="E2683" s="33"/>
    </row>
    <row r="2684" ht="15.75" hidden="1" customHeight="1">
      <c r="A2684" s="28" t="s">
        <v>3085</v>
      </c>
      <c r="B2684" s="23">
        <v>0.0</v>
      </c>
      <c r="C2684" s="7">
        <v>0.0</v>
      </c>
      <c r="D2684" s="25">
        <v>0.0</v>
      </c>
      <c r="E2684" s="33"/>
    </row>
    <row r="2685" ht="15.75" hidden="1" customHeight="1">
      <c r="A2685" s="29" t="s">
        <v>3086</v>
      </c>
      <c r="B2685" s="40">
        <v>212566.0</v>
      </c>
      <c r="C2685" s="41">
        <v>211435.0</v>
      </c>
      <c r="D2685" s="25">
        <v>-1131.0</v>
      </c>
      <c r="E2685" s="33"/>
    </row>
    <row r="2686" ht="15.75" hidden="1" customHeight="1">
      <c r="A2686" s="30" t="s">
        <v>3087</v>
      </c>
      <c r="B2686" s="34">
        <v>-26.5</v>
      </c>
      <c r="C2686" s="42">
        <v>0.5</v>
      </c>
      <c r="D2686" s="49">
        <v>27.0</v>
      </c>
      <c r="E2686" s="37"/>
    </row>
    <row r="2687" ht="15.75" hidden="1" customHeight="1"/>
    <row r="2688" ht="15.75" hidden="1" customHeight="1"/>
    <row r="2689" ht="15.75" hidden="1" customHeight="1"/>
    <row r="2690" ht="15.75" hidden="1" customHeight="1"/>
    <row r="2691" ht="15.75" hidden="1" customHeight="1"/>
    <row r="2692" ht="15.75" hidden="1" customHeight="1"/>
    <row r="2693" ht="15.75" hidden="1" customHeight="1"/>
    <row r="2694" ht="15.75" hidden="1" customHeight="1"/>
    <row r="2695" ht="15.75" hidden="1" customHeight="1"/>
    <row r="2696" ht="15.75" hidden="1" customHeight="1"/>
    <row r="2697" ht="15.75" hidden="1" customHeight="1"/>
    <row r="2698" ht="15.75" hidden="1" customHeight="1"/>
    <row r="2699" ht="15.75" hidden="1" customHeight="1"/>
    <row r="2700" ht="15.75" hidden="1" customHeight="1"/>
    <row r="2701" ht="15.75" hidden="1" customHeight="1"/>
    <row r="2702" ht="15.75" hidden="1" customHeight="1"/>
    <row r="2703" ht="15.75" hidden="1" customHeight="1"/>
    <row r="2704" ht="15.75" hidden="1" customHeight="1"/>
    <row r="2705" ht="15.75" hidden="1" customHeight="1"/>
    <row r="2706" ht="15.75" hidden="1" customHeight="1"/>
    <row r="2707" ht="15.75" hidden="1" customHeight="1"/>
    <row r="2708" ht="15.75" hidden="1" customHeight="1"/>
    <row r="2709" ht="15.75" hidden="1" customHeight="1"/>
    <row r="2710" ht="15.75" hidden="1" customHeight="1"/>
    <row r="2711" ht="15.75" hidden="1" customHeight="1"/>
    <row r="2712" ht="15.75" hidden="1" customHeight="1"/>
    <row r="2713" ht="15.75" hidden="1" customHeight="1"/>
    <row r="2714" ht="15.75" hidden="1" customHeight="1"/>
    <row r="2715" ht="15.75" hidden="1" customHeight="1"/>
    <row r="2716" ht="15.75" hidden="1" customHeight="1"/>
    <row r="2717" ht="15.75" hidden="1" customHeight="1"/>
    <row r="2718" ht="15.75" hidden="1" customHeight="1"/>
    <row r="2719" ht="15.75" hidden="1" customHeight="1"/>
    <row r="2720" ht="15.75" hidden="1" customHeight="1"/>
    <row r="2721" ht="15.75" hidden="1" customHeight="1"/>
    <row r="2722" ht="15.75" hidden="1" customHeight="1"/>
    <row r="2723" ht="15.75" hidden="1" customHeight="1"/>
    <row r="2724" ht="15.75" hidden="1" customHeight="1"/>
    <row r="2725" ht="15.75" hidden="1" customHeight="1"/>
    <row r="2726" ht="15.75" hidden="1" customHeight="1"/>
    <row r="2727" ht="15.75" hidden="1" customHeight="1"/>
    <row r="2728" ht="15.75" hidden="1" customHeight="1"/>
    <row r="2729" ht="15.75" hidden="1" customHeight="1"/>
    <row r="2730" ht="15.75" hidden="1" customHeight="1"/>
    <row r="2731" ht="15.75" hidden="1" customHeight="1"/>
    <row r="2732" ht="15.75" hidden="1" customHeight="1"/>
    <row r="2733" ht="15.75" hidden="1" customHeight="1"/>
    <row r="2734" ht="15.75" hidden="1" customHeight="1"/>
    <row r="2735" ht="15.75" hidden="1" customHeight="1"/>
    <row r="2736" ht="15.75" hidden="1" customHeight="1"/>
    <row r="2737" ht="15.75" hidden="1" customHeight="1"/>
    <row r="2738" ht="15.75" hidden="1" customHeight="1"/>
    <row r="2739" ht="15.75" hidden="1" customHeight="1"/>
    <row r="2740" ht="15.75" hidden="1" customHeight="1"/>
    <row r="2741" ht="15.75" hidden="1" customHeight="1"/>
    <row r="2742" ht="15.75" hidden="1" customHeight="1"/>
    <row r="2743" ht="15.75" hidden="1" customHeight="1"/>
    <row r="2744" ht="15.75" hidden="1" customHeight="1"/>
    <row r="2745" ht="15.75" hidden="1" customHeight="1"/>
    <row r="2746" ht="15.75" hidden="1" customHeight="1"/>
    <row r="2747" ht="15.75" hidden="1" customHeight="1"/>
    <row r="2748" ht="15.75" hidden="1" customHeight="1"/>
    <row r="2749" ht="15.75" hidden="1" customHeight="1"/>
    <row r="2750" ht="15.75" hidden="1" customHeight="1"/>
    <row r="2751" ht="15.75" hidden="1" customHeight="1"/>
    <row r="2752" ht="15.75" hidden="1" customHeight="1"/>
    <row r="2753" ht="15.75" hidden="1" customHeight="1"/>
    <row r="2754" ht="15.75" hidden="1" customHeight="1"/>
    <row r="2755" ht="15.75" hidden="1" customHeight="1"/>
    <row r="2756" ht="15.75" hidden="1" customHeight="1"/>
    <row r="2757" ht="15.75" hidden="1" customHeight="1"/>
    <row r="2758" ht="15.75" hidden="1" customHeight="1"/>
    <row r="2759" ht="15.75" hidden="1" customHeight="1"/>
    <row r="2760" ht="15.75" hidden="1" customHeight="1"/>
    <row r="2761" ht="15.75" hidden="1" customHeight="1"/>
    <row r="2762" ht="15.75" hidden="1" customHeight="1"/>
    <row r="2763" ht="15.75" hidden="1" customHeight="1"/>
    <row r="2764" ht="15.75" hidden="1" customHeight="1"/>
    <row r="2765" ht="15.75" hidden="1" customHeight="1"/>
    <row r="2766" ht="15.75" hidden="1" customHeight="1"/>
    <row r="2767" ht="15.75" hidden="1" customHeight="1"/>
    <row r="2768" ht="15.75" hidden="1" customHeight="1"/>
    <row r="2769" ht="15.75" hidden="1" customHeight="1"/>
    <row r="2770" ht="15.75" hidden="1" customHeight="1"/>
    <row r="2771" ht="15.75" hidden="1" customHeight="1"/>
    <row r="2772" ht="15.75" hidden="1" customHeight="1"/>
    <row r="2773" ht="15.75" hidden="1" customHeight="1"/>
    <row r="2774" ht="15.75" hidden="1" customHeight="1"/>
    <row r="2775" ht="15.75" hidden="1" customHeight="1"/>
    <row r="2776" ht="15.75" hidden="1" customHeight="1"/>
    <row r="2777" ht="15.75" hidden="1" customHeight="1"/>
    <row r="2778" ht="15.75" hidden="1" customHeight="1"/>
    <row r="2779" ht="15.75" hidden="1" customHeight="1"/>
    <row r="2780" ht="15.75" hidden="1" customHeight="1"/>
    <row r="2781" ht="15.75" hidden="1" customHeight="1"/>
    <row r="2782" ht="15.75" hidden="1" customHeight="1"/>
    <row r="2783" ht="15.75" hidden="1" customHeight="1"/>
    <row r="2784" ht="15.75" hidden="1" customHeight="1"/>
    <row r="2785" ht="15.75" hidden="1" customHeight="1"/>
    <row r="2786" ht="15.75" hidden="1" customHeight="1"/>
    <row r="2787" ht="15.75" hidden="1" customHeight="1"/>
    <row r="2788" ht="15.75" hidden="1" customHeight="1"/>
    <row r="2789" ht="15.75" hidden="1" customHeight="1"/>
    <row r="2790" ht="15.75" hidden="1" customHeight="1"/>
    <row r="2791" ht="15.75" hidden="1" customHeight="1"/>
    <row r="2792" ht="15.75" hidden="1" customHeight="1"/>
    <row r="2793" ht="15.75" hidden="1" customHeight="1"/>
    <row r="2794" ht="15.75" hidden="1" customHeight="1"/>
    <row r="2795" ht="15.75" hidden="1" customHeight="1"/>
    <row r="2796" ht="15.75" hidden="1" customHeight="1"/>
    <row r="2797" ht="15.75" hidden="1" customHeight="1"/>
    <row r="2798" ht="15.75" hidden="1" customHeight="1"/>
    <row r="2799" ht="15.75" hidden="1" customHeight="1"/>
    <row r="2800" ht="15.75" hidden="1" customHeight="1"/>
    <row r="2801" ht="15.75" hidden="1" customHeight="1"/>
    <row r="2802" ht="15.75" hidden="1" customHeight="1"/>
    <row r="2803" ht="15.75" hidden="1" customHeight="1"/>
    <row r="2804" ht="15.75" hidden="1" customHeight="1"/>
    <row r="2805" ht="15.75" hidden="1" customHeight="1"/>
    <row r="2806" ht="15.75" hidden="1" customHeight="1"/>
    <row r="2807" ht="15.75" hidden="1" customHeight="1"/>
    <row r="2808" ht="15.75" hidden="1" customHeight="1"/>
    <row r="2809" ht="15.75" hidden="1" customHeight="1"/>
    <row r="2810" ht="15.75" hidden="1" customHeight="1"/>
    <row r="2811" ht="15.75" hidden="1" customHeight="1"/>
    <row r="2812" ht="15.75" hidden="1" customHeight="1"/>
    <row r="2813" ht="15.75" hidden="1" customHeight="1"/>
    <row r="2814" ht="15.75" hidden="1" customHeight="1"/>
    <row r="2815" ht="15.75" hidden="1" customHeight="1"/>
    <row r="2816" ht="15.75" hidden="1" customHeight="1"/>
    <row r="2817" ht="15.75" hidden="1" customHeight="1"/>
    <row r="2818" ht="15.75" hidden="1" customHeight="1"/>
    <row r="2819" ht="15.75" hidden="1" customHeight="1"/>
    <row r="2820" ht="15.75" hidden="1" customHeight="1"/>
    <row r="2821" ht="15.75" hidden="1" customHeight="1"/>
    <row r="2822" ht="15.75" hidden="1" customHeight="1"/>
    <row r="2823" ht="15.75" hidden="1" customHeight="1"/>
    <row r="2824" ht="15.75" hidden="1" customHeight="1"/>
    <row r="2825" ht="15.75" hidden="1" customHeight="1"/>
    <row r="2826" ht="15.75" hidden="1" customHeight="1"/>
    <row r="2827" ht="15.75" hidden="1" customHeight="1"/>
    <row r="2828" ht="15.75" hidden="1" customHeight="1"/>
    <row r="2829" ht="15.75" hidden="1" customHeight="1"/>
    <row r="2830" ht="15.75" hidden="1" customHeight="1"/>
    <row r="2831" ht="15.75" hidden="1" customHeight="1"/>
    <row r="2832" ht="15.75" hidden="1" customHeight="1"/>
    <row r="2833" ht="15.75" hidden="1" customHeight="1"/>
    <row r="2834" ht="15.75" hidden="1" customHeight="1"/>
    <row r="2835" ht="15.75" hidden="1" customHeight="1"/>
    <row r="2836" ht="15.75" hidden="1" customHeight="1"/>
    <row r="2837" ht="15.75" hidden="1" customHeight="1"/>
    <row r="2838" ht="15.75" hidden="1" customHeight="1"/>
    <row r="2839" ht="15.75" hidden="1" customHeight="1"/>
    <row r="2840" ht="15.75" hidden="1" customHeight="1"/>
    <row r="2841" ht="15.75" hidden="1" customHeight="1"/>
    <row r="2842" ht="15.75" hidden="1" customHeight="1"/>
    <row r="2843" ht="15.75" hidden="1" customHeight="1"/>
    <row r="2844" ht="15.75" hidden="1" customHeight="1"/>
    <row r="2845" ht="15.75" hidden="1" customHeight="1"/>
    <row r="2846" ht="15.75" hidden="1" customHeight="1"/>
    <row r="2847" ht="15.75" hidden="1" customHeight="1"/>
    <row r="2848" ht="15.75" hidden="1" customHeight="1"/>
    <row r="2849" ht="15.75" hidden="1" customHeight="1"/>
    <row r="2850" ht="15.75" hidden="1" customHeight="1"/>
    <row r="2851" ht="15.75" hidden="1" customHeight="1"/>
    <row r="2852" ht="15.75" hidden="1" customHeight="1"/>
    <row r="2853" ht="15.75" hidden="1" customHeight="1"/>
    <row r="2854" ht="15.75" hidden="1" customHeight="1"/>
    <row r="2855" ht="15.75" hidden="1" customHeight="1"/>
    <row r="2856" ht="15.75" hidden="1" customHeight="1"/>
    <row r="2857" ht="15.75" hidden="1" customHeight="1"/>
    <row r="2858" ht="15.75" hidden="1" customHeight="1"/>
    <row r="2859" ht="15.75" hidden="1" customHeight="1"/>
    <row r="2860" ht="15.75" hidden="1" customHeight="1"/>
    <row r="2861" ht="15.75" hidden="1" customHeight="1"/>
    <row r="2862" ht="15.75" hidden="1" customHeight="1"/>
    <row r="2863" ht="15.75" hidden="1" customHeight="1"/>
    <row r="2864" ht="15.75" hidden="1" customHeight="1"/>
    <row r="2865" ht="15.75" hidden="1" customHeight="1"/>
    <row r="2866" ht="15.75" hidden="1" customHeight="1"/>
    <row r="2867" ht="15.75" hidden="1" customHeight="1"/>
    <row r="2868" ht="15.75" hidden="1" customHeight="1"/>
    <row r="2869" ht="15.75" hidden="1" customHeight="1"/>
    <row r="2870" ht="15.75" hidden="1" customHeight="1"/>
    <row r="2871" ht="15.75" hidden="1" customHeight="1"/>
    <row r="2872" ht="15.75" hidden="1" customHeight="1"/>
    <row r="2873" ht="15.75" hidden="1" customHeight="1"/>
    <row r="2874" ht="15.75" hidden="1" customHeight="1"/>
    <row r="2875" ht="15.75" hidden="1" customHeight="1"/>
    <row r="2876" ht="15.75" hidden="1" customHeight="1"/>
    <row r="2877" ht="15.75" hidden="1" customHeight="1"/>
    <row r="2878" ht="15.75" hidden="1" customHeight="1"/>
    <row r="2879" ht="15.75" hidden="1" customHeight="1"/>
    <row r="2880" ht="15.75" hidden="1" customHeight="1"/>
    <row r="2881" ht="15.75" hidden="1" customHeight="1"/>
    <row r="2882" ht="15.75" hidden="1" customHeight="1"/>
    <row r="2883" ht="15.75" hidden="1" customHeight="1"/>
    <row r="2884" ht="15.75" hidden="1" customHeight="1"/>
    <row r="2885" ht="15.75" hidden="1" customHeight="1"/>
    <row r="2886" ht="15.75" hidden="1" customHeight="1"/>
  </sheetData>
  <mergeCells count="768">
    <mergeCell ref="A2249:E2249"/>
    <mergeCell ref="A2269:E2270"/>
    <mergeCell ref="A2271:E2272"/>
    <mergeCell ref="A2273:B2274"/>
    <mergeCell ref="C2273:C2276"/>
    <mergeCell ref="D2273:E2274"/>
    <mergeCell ref="A2275:B2276"/>
    <mergeCell ref="D2275:E2276"/>
    <mergeCell ref="A2277:E2277"/>
    <mergeCell ref="A2297:E2298"/>
    <mergeCell ref="A2299:E2300"/>
    <mergeCell ref="A2301:B2302"/>
    <mergeCell ref="C2301:C2304"/>
    <mergeCell ref="A2303:B2304"/>
    <mergeCell ref="D2133:E2134"/>
    <mergeCell ref="D2135:E2136"/>
    <mergeCell ref="A2137:E2137"/>
    <mergeCell ref="A2157:E2158"/>
    <mergeCell ref="A2159:E2160"/>
    <mergeCell ref="C2161:C2164"/>
    <mergeCell ref="D2161:E2162"/>
    <mergeCell ref="D2189:E2190"/>
    <mergeCell ref="D2191:E2192"/>
    <mergeCell ref="D2163:E2164"/>
    <mergeCell ref="A2165:E2165"/>
    <mergeCell ref="A2185:E2186"/>
    <mergeCell ref="A2187:E2188"/>
    <mergeCell ref="A2189:B2190"/>
    <mergeCell ref="C2189:C2192"/>
    <mergeCell ref="A2191:B2192"/>
    <mergeCell ref="A2193:E2193"/>
    <mergeCell ref="A2213:E2214"/>
    <mergeCell ref="A2215:E2216"/>
    <mergeCell ref="A2217:B2218"/>
    <mergeCell ref="C2217:C2220"/>
    <mergeCell ref="D2217:E2218"/>
    <mergeCell ref="A2219:B2220"/>
    <mergeCell ref="D2245:E2246"/>
    <mergeCell ref="D2247:E2248"/>
    <mergeCell ref="D2219:E2220"/>
    <mergeCell ref="A2221:E2221"/>
    <mergeCell ref="A2241:E2242"/>
    <mergeCell ref="A2243:E2244"/>
    <mergeCell ref="A2245:B2246"/>
    <mergeCell ref="C2245:C2248"/>
    <mergeCell ref="A2247:B2248"/>
    <mergeCell ref="A2329:B2330"/>
    <mergeCell ref="A2331:B2332"/>
    <mergeCell ref="A2417:E2417"/>
    <mergeCell ref="A2437:E2438"/>
    <mergeCell ref="A2439:E2440"/>
    <mergeCell ref="A2441:B2442"/>
    <mergeCell ref="C2441:C2444"/>
    <mergeCell ref="D2441:E2442"/>
    <mergeCell ref="A2443:B2444"/>
    <mergeCell ref="D2443:E2444"/>
    <mergeCell ref="A2445:E2445"/>
    <mergeCell ref="A2465:E2466"/>
    <mergeCell ref="A2467:E2468"/>
    <mergeCell ref="A2469:B2470"/>
    <mergeCell ref="C2469:C2472"/>
    <mergeCell ref="A2471:B2472"/>
    <mergeCell ref="D2301:E2302"/>
    <mergeCell ref="D2303:E2304"/>
    <mergeCell ref="A2305:E2305"/>
    <mergeCell ref="A2325:E2326"/>
    <mergeCell ref="A2327:E2328"/>
    <mergeCell ref="C2329:C2332"/>
    <mergeCell ref="D2329:E2330"/>
    <mergeCell ref="D2357:E2358"/>
    <mergeCell ref="D2359:E2360"/>
    <mergeCell ref="D2331:E2332"/>
    <mergeCell ref="A2333:E2333"/>
    <mergeCell ref="A2353:E2354"/>
    <mergeCell ref="A2355:E2356"/>
    <mergeCell ref="A2357:B2358"/>
    <mergeCell ref="C2357:C2360"/>
    <mergeCell ref="A2359:B2360"/>
    <mergeCell ref="A2361:E2361"/>
    <mergeCell ref="A2381:E2382"/>
    <mergeCell ref="A2383:E2384"/>
    <mergeCell ref="A2385:B2386"/>
    <mergeCell ref="C2385:C2388"/>
    <mergeCell ref="D2385:E2386"/>
    <mergeCell ref="A2387:B2388"/>
    <mergeCell ref="D2413:E2414"/>
    <mergeCell ref="D2415:E2416"/>
    <mergeCell ref="D2387:E2388"/>
    <mergeCell ref="A2389:E2389"/>
    <mergeCell ref="A2409:E2410"/>
    <mergeCell ref="A2411:E2412"/>
    <mergeCell ref="A2413:B2414"/>
    <mergeCell ref="C2413:C2416"/>
    <mergeCell ref="A2415:B2416"/>
    <mergeCell ref="A2497:B2498"/>
    <mergeCell ref="A2499:B2500"/>
    <mergeCell ref="A2585:E2585"/>
    <mergeCell ref="A2605:E2606"/>
    <mergeCell ref="A2607:E2608"/>
    <mergeCell ref="A2609:B2610"/>
    <mergeCell ref="C2609:C2612"/>
    <mergeCell ref="D2609:E2610"/>
    <mergeCell ref="A2611:B2612"/>
    <mergeCell ref="D2611:E2612"/>
    <mergeCell ref="A2613:E2613"/>
    <mergeCell ref="A2633:E2634"/>
    <mergeCell ref="A2635:E2636"/>
    <mergeCell ref="A2637:B2638"/>
    <mergeCell ref="C2637:C2640"/>
    <mergeCell ref="A2639:B2640"/>
    <mergeCell ref="D2469:E2470"/>
    <mergeCell ref="D2471:E2472"/>
    <mergeCell ref="A2473:E2473"/>
    <mergeCell ref="A2493:E2494"/>
    <mergeCell ref="A2495:E2496"/>
    <mergeCell ref="C2497:C2500"/>
    <mergeCell ref="D2497:E2498"/>
    <mergeCell ref="D2525:E2526"/>
    <mergeCell ref="D2527:E2528"/>
    <mergeCell ref="D2499:E2500"/>
    <mergeCell ref="A2501:E2501"/>
    <mergeCell ref="A2521:E2522"/>
    <mergeCell ref="A2523:E2524"/>
    <mergeCell ref="A2525:B2526"/>
    <mergeCell ref="C2525:C2528"/>
    <mergeCell ref="A2527:B2528"/>
    <mergeCell ref="A2529:E2529"/>
    <mergeCell ref="A2549:E2550"/>
    <mergeCell ref="A2551:E2552"/>
    <mergeCell ref="A2553:B2554"/>
    <mergeCell ref="C2553:C2556"/>
    <mergeCell ref="D2553:E2554"/>
    <mergeCell ref="A2555:B2556"/>
    <mergeCell ref="D2581:E2582"/>
    <mergeCell ref="D2583:E2584"/>
    <mergeCell ref="D2555:E2556"/>
    <mergeCell ref="A2557:E2557"/>
    <mergeCell ref="A2577:E2578"/>
    <mergeCell ref="A2579:E2580"/>
    <mergeCell ref="A2581:B2582"/>
    <mergeCell ref="C2581:C2584"/>
    <mergeCell ref="A2583:B2584"/>
    <mergeCell ref="A2665:B2666"/>
    <mergeCell ref="A2667:B2668"/>
    <mergeCell ref="A737:E737"/>
    <mergeCell ref="A757:E758"/>
    <mergeCell ref="A759:E760"/>
    <mergeCell ref="A761:B762"/>
    <mergeCell ref="C761:C764"/>
    <mergeCell ref="D761:E762"/>
    <mergeCell ref="A763:B764"/>
    <mergeCell ref="D763:E764"/>
    <mergeCell ref="A765:E765"/>
    <mergeCell ref="A785:E786"/>
    <mergeCell ref="A787:E788"/>
    <mergeCell ref="A789:B790"/>
    <mergeCell ref="C789:C792"/>
    <mergeCell ref="A791:B792"/>
    <mergeCell ref="D621:E622"/>
    <mergeCell ref="D623:E624"/>
    <mergeCell ref="A625:E625"/>
    <mergeCell ref="A645:E646"/>
    <mergeCell ref="A647:E648"/>
    <mergeCell ref="C649:C652"/>
    <mergeCell ref="D649:E650"/>
    <mergeCell ref="D677:E678"/>
    <mergeCell ref="D679:E680"/>
    <mergeCell ref="D651:E652"/>
    <mergeCell ref="A653:E653"/>
    <mergeCell ref="A673:E674"/>
    <mergeCell ref="A675:E676"/>
    <mergeCell ref="A677:B678"/>
    <mergeCell ref="C677:C680"/>
    <mergeCell ref="A679:B680"/>
    <mergeCell ref="A681:E681"/>
    <mergeCell ref="A701:E702"/>
    <mergeCell ref="A703:E704"/>
    <mergeCell ref="A705:B706"/>
    <mergeCell ref="C705:C708"/>
    <mergeCell ref="D705:E706"/>
    <mergeCell ref="A707:B708"/>
    <mergeCell ref="D733:E734"/>
    <mergeCell ref="D735:E736"/>
    <mergeCell ref="D707:E708"/>
    <mergeCell ref="A709:E709"/>
    <mergeCell ref="A729:E730"/>
    <mergeCell ref="A731:E732"/>
    <mergeCell ref="A733:B734"/>
    <mergeCell ref="C733:C736"/>
    <mergeCell ref="A735:B736"/>
    <mergeCell ref="A817:B818"/>
    <mergeCell ref="A819:B820"/>
    <mergeCell ref="A905:E905"/>
    <mergeCell ref="A925:E926"/>
    <mergeCell ref="A927:E928"/>
    <mergeCell ref="A929:B930"/>
    <mergeCell ref="C929:C932"/>
    <mergeCell ref="D929:E930"/>
    <mergeCell ref="A931:B932"/>
    <mergeCell ref="D931:E932"/>
    <mergeCell ref="A933:E933"/>
    <mergeCell ref="A953:E954"/>
    <mergeCell ref="A955:E956"/>
    <mergeCell ref="A957:B958"/>
    <mergeCell ref="C957:C960"/>
    <mergeCell ref="A959:B960"/>
    <mergeCell ref="D789:E790"/>
    <mergeCell ref="D791:E792"/>
    <mergeCell ref="A793:E793"/>
    <mergeCell ref="A813:E814"/>
    <mergeCell ref="A815:E816"/>
    <mergeCell ref="C817:C820"/>
    <mergeCell ref="D817:E818"/>
    <mergeCell ref="D845:E846"/>
    <mergeCell ref="D847:E848"/>
    <mergeCell ref="D819:E820"/>
    <mergeCell ref="A821:E821"/>
    <mergeCell ref="A841:E842"/>
    <mergeCell ref="A843:E844"/>
    <mergeCell ref="A845:B846"/>
    <mergeCell ref="C845:C848"/>
    <mergeCell ref="A847:B848"/>
    <mergeCell ref="A849:E849"/>
    <mergeCell ref="A869:E870"/>
    <mergeCell ref="A871:E872"/>
    <mergeCell ref="A873:B874"/>
    <mergeCell ref="C873:C876"/>
    <mergeCell ref="D873:E874"/>
    <mergeCell ref="A875:B876"/>
    <mergeCell ref="D901:E902"/>
    <mergeCell ref="D903:E904"/>
    <mergeCell ref="D875:E876"/>
    <mergeCell ref="A877:E877"/>
    <mergeCell ref="A897:E898"/>
    <mergeCell ref="A899:E900"/>
    <mergeCell ref="A901:B902"/>
    <mergeCell ref="C901:C904"/>
    <mergeCell ref="A903:B904"/>
    <mergeCell ref="A985:B986"/>
    <mergeCell ref="A987:B988"/>
    <mergeCell ref="A1073:E1073"/>
    <mergeCell ref="A1093:E1094"/>
    <mergeCell ref="A1095:E1096"/>
    <mergeCell ref="A1097:B1098"/>
    <mergeCell ref="C1097:C1100"/>
    <mergeCell ref="D1097:E1098"/>
    <mergeCell ref="A1099:B1100"/>
    <mergeCell ref="D1099:E1100"/>
    <mergeCell ref="A1101:E1101"/>
    <mergeCell ref="A1121:E1122"/>
    <mergeCell ref="A1123:E1124"/>
    <mergeCell ref="A1125:B1126"/>
    <mergeCell ref="C1125:C1128"/>
    <mergeCell ref="A1127:B1128"/>
    <mergeCell ref="D957:E958"/>
    <mergeCell ref="D959:E960"/>
    <mergeCell ref="A961:E961"/>
    <mergeCell ref="A981:E982"/>
    <mergeCell ref="A983:E984"/>
    <mergeCell ref="C985:C988"/>
    <mergeCell ref="D985:E986"/>
    <mergeCell ref="D1013:E1014"/>
    <mergeCell ref="D1015:E1016"/>
    <mergeCell ref="D987:E988"/>
    <mergeCell ref="A989:E989"/>
    <mergeCell ref="A1009:E1010"/>
    <mergeCell ref="A1011:E1012"/>
    <mergeCell ref="A1013:B1014"/>
    <mergeCell ref="C1013:C1016"/>
    <mergeCell ref="A1015:B1016"/>
    <mergeCell ref="A1017:E1017"/>
    <mergeCell ref="A1037:E1038"/>
    <mergeCell ref="A1039:E1040"/>
    <mergeCell ref="A1041:B1042"/>
    <mergeCell ref="C1041:C1044"/>
    <mergeCell ref="D1041:E1042"/>
    <mergeCell ref="A1043:B1044"/>
    <mergeCell ref="D1069:E1070"/>
    <mergeCell ref="D1071:E1072"/>
    <mergeCell ref="D1043:E1044"/>
    <mergeCell ref="A1045:E1045"/>
    <mergeCell ref="A1065:E1066"/>
    <mergeCell ref="A1067:E1068"/>
    <mergeCell ref="A1069:B1070"/>
    <mergeCell ref="C1069:C1072"/>
    <mergeCell ref="A1071:B1072"/>
    <mergeCell ref="A1153:B1154"/>
    <mergeCell ref="A1155:B1156"/>
    <mergeCell ref="D2667:E2668"/>
    <mergeCell ref="A2669:E2669"/>
    <mergeCell ref="D2637:E2638"/>
    <mergeCell ref="D2639:E2640"/>
    <mergeCell ref="A2641:E2641"/>
    <mergeCell ref="A2661:E2662"/>
    <mergeCell ref="A2663:E2664"/>
    <mergeCell ref="C2665:C2668"/>
    <mergeCell ref="D2665:E2666"/>
    <mergeCell ref="A1:E2"/>
    <mergeCell ref="A3:E4"/>
    <mergeCell ref="A5:B6"/>
    <mergeCell ref="C5:C8"/>
    <mergeCell ref="D5:E6"/>
    <mergeCell ref="A7:B8"/>
    <mergeCell ref="D7:E8"/>
    <mergeCell ref="A9:E9"/>
    <mergeCell ref="A29:E30"/>
    <mergeCell ref="A31:E32"/>
    <mergeCell ref="A33:B34"/>
    <mergeCell ref="C33:C36"/>
    <mergeCell ref="D33:E34"/>
    <mergeCell ref="A35:B36"/>
    <mergeCell ref="D61:E62"/>
    <mergeCell ref="D63:E64"/>
    <mergeCell ref="D35:E36"/>
    <mergeCell ref="A37:E37"/>
    <mergeCell ref="A57:E58"/>
    <mergeCell ref="A59:E60"/>
    <mergeCell ref="A61:B62"/>
    <mergeCell ref="C61:C64"/>
    <mergeCell ref="A63:B64"/>
    <mergeCell ref="A65:E65"/>
    <mergeCell ref="A85:E86"/>
    <mergeCell ref="A87:E88"/>
    <mergeCell ref="A89:B90"/>
    <mergeCell ref="C89:C92"/>
    <mergeCell ref="D89:E90"/>
    <mergeCell ref="A91:B92"/>
    <mergeCell ref="D117:E118"/>
    <mergeCell ref="D119:E120"/>
    <mergeCell ref="D91:E92"/>
    <mergeCell ref="A93:E93"/>
    <mergeCell ref="A113:E114"/>
    <mergeCell ref="A115:E116"/>
    <mergeCell ref="A117:B118"/>
    <mergeCell ref="C117:C120"/>
    <mergeCell ref="A119:B120"/>
    <mergeCell ref="A233:E233"/>
    <mergeCell ref="A253:E254"/>
    <mergeCell ref="A255:E256"/>
    <mergeCell ref="A257:B258"/>
    <mergeCell ref="C257:C260"/>
    <mergeCell ref="D257:E258"/>
    <mergeCell ref="A259:B260"/>
    <mergeCell ref="D259:E260"/>
    <mergeCell ref="A261:E261"/>
    <mergeCell ref="A281:E282"/>
    <mergeCell ref="A283:E284"/>
    <mergeCell ref="A285:B286"/>
    <mergeCell ref="C285:C288"/>
    <mergeCell ref="A287:B288"/>
    <mergeCell ref="A121:E121"/>
    <mergeCell ref="A141:E142"/>
    <mergeCell ref="A143:E144"/>
    <mergeCell ref="A145:B146"/>
    <mergeCell ref="C145:C148"/>
    <mergeCell ref="D145:E146"/>
    <mergeCell ref="A147:B148"/>
    <mergeCell ref="D173:E174"/>
    <mergeCell ref="D175:E176"/>
    <mergeCell ref="D147:E148"/>
    <mergeCell ref="A149:E149"/>
    <mergeCell ref="A169:E170"/>
    <mergeCell ref="A171:E172"/>
    <mergeCell ref="A173:B174"/>
    <mergeCell ref="C173:C176"/>
    <mergeCell ref="A175:B176"/>
    <mergeCell ref="A177:E177"/>
    <mergeCell ref="A197:E198"/>
    <mergeCell ref="A199:E200"/>
    <mergeCell ref="A201:B202"/>
    <mergeCell ref="C201:C204"/>
    <mergeCell ref="D201:E202"/>
    <mergeCell ref="A203:B204"/>
    <mergeCell ref="D229:E230"/>
    <mergeCell ref="D231:E232"/>
    <mergeCell ref="D203:E204"/>
    <mergeCell ref="A205:E205"/>
    <mergeCell ref="A225:E226"/>
    <mergeCell ref="A227:E228"/>
    <mergeCell ref="A229:B230"/>
    <mergeCell ref="C229:C232"/>
    <mergeCell ref="A231:B232"/>
    <mergeCell ref="A313:B314"/>
    <mergeCell ref="A315:B316"/>
    <mergeCell ref="A401:E401"/>
    <mergeCell ref="A421:E422"/>
    <mergeCell ref="A423:E424"/>
    <mergeCell ref="A425:B426"/>
    <mergeCell ref="C425:C428"/>
    <mergeCell ref="D425:E426"/>
    <mergeCell ref="A427:B428"/>
    <mergeCell ref="D427:E428"/>
    <mergeCell ref="A429:E429"/>
    <mergeCell ref="A449:E450"/>
    <mergeCell ref="A451:E452"/>
    <mergeCell ref="A453:B454"/>
    <mergeCell ref="C453:C456"/>
    <mergeCell ref="A455:B456"/>
    <mergeCell ref="D285:E286"/>
    <mergeCell ref="D287:E288"/>
    <mergeCell ref="A289:E289"/>
    <mergeCell ref="A309:E310"/>
    <mergeCell ref="A311:E312"/>
    <mergeCell ref="C313:C316"/>
    <mergeCell ref="D313:E314"/>
    <mergeCell ref="D341:E342"/>
    <mergeCell ref="D343:E344"/>
    <mergeCell ref="D315:E316"/>
    <mergeCell ref="A317:E317"/>
    <mergeCell ref="A337:E338"/>
    <mergeCell ref="A339:E340"/>
    <mergeCell ref="A341:B342"/>
    <mergeCell ref="C341:C344"/>
    <mergeCell ref="A343:B344"/>
    <mergeCell ref="A345:E345"/>
    <mergeCell ref="A365:E366"/>
    <mergeCell ref="A367:E368"/>
    <mergeCell ref="A369:B370"/>
    <mergeCell ref="C369:C372"/>
    <mergeCell ref="D369:E370"/>
    <mergeCell ref="A371:B372"/>
    <mergeCell ref="D397:E398"/>
    <mergeCell ref="D399:E400"/>
    <mergeCell ref="D371:E372"/>
    <mergeCell ref="A373:E373"/>
    <mergeCell ref="A393:E394"/>
    <mergeCell ref="A395:E396"/>
    <mergeCell ref="A397:B398"/>
    <mergeCell ref="C397:C400"/>
    <mergeCell ref="A399:B400"/>
    <mergeCell ref="A481:B482"/>
    <mergeCell ref="A483:B484"/>
    <mergeCell ref="A569:E569"/>
    <mergeCell ref="A589:E590"/>
    <mergeCell ref="A591:E592"/>
    <mergeCell ref="A593:B594"/>
    <mergeCell ref="C593:C596"/>
    <mergeCell ref="D593:E594"/>
    <mergeCell ref="A595:B596"/>
    <mergeCell ref="D595:E596"/>
    <mergeCell ref="A597:E597"/>
    <mergeCell ref="A617:E618"/>
    <mergeCell ref="A619:E620"/>
    <mergeCell ref="A621:B622"/>
    <mergeCell ref="C621:C624"/>
    <mergeCell ref="A623:B624"/>
    <mergeCell ref="D453:E454"/>
    <mergeCell ref="D455:E456"/>
    <mergeCell ref="A457:E457"/>
    <mergeCell ref="A477:E478"/>
    <mergeCell ref="A479:E480"/>
    <mergeCell ref="C481:C484"/>
    <mergeCell ref="D481:E482"/>
    <mergeCell ref="D509:E510"/>
    <mergeCell ref="D511:E512"/>
    <mergeCell ref="D483:E484"/>
    <mergeCell ref="A485:E485"/>
    <mergeCell ref="A505:E506"/>
    <mergeCell ref="A507:E508"/>
    <mergeCell ref="A509:B510"/>
    <mergeCell ref="C509:C512"/>
    <mergeCell ref="A511:B512"/>
    <mergeCell ref="A513:E513"/>
    <mergeCell ref="A533:E534"/>
    <mergeCell ref="A535:E536"/>
    <mergeCell ref="A537:B538"/>
    <mergeCell ref="C537:C540"/>
    <mergeCell ref="D537:E538"/>
    <mergeCell ref="A539:B540"/>
    <mergeCell ref="D565:E566"/>
    <mergeCell ref="D567:E568"/>
    <mergeCell ref="D539:E540"/>
    <mergeCell ref="A541:E541"/>
    <mergeCell ref="A561:E562"/>
    <mergeCell ref="A563:E564"/>
    <mergeCell ref="A565:B566"/>
    <mergeCell ref="C565:C568"/>
    <mergeCell ref="A567:B568"/>
    <mergeCell ref="A649:B650"/>
    <mergeCell ref="A651:B652"/>
    <mergeCell ref="A1241:E1241"/>
    <mergeCell ref="A1261:E1262"/>
    <mergeCell ref="A1263:E1264"/>
    <mergeCell ref="A1265:B1266"/>
    <mergeCell ref="C1265:C1268"/>
    <mergeCell ref="D1265:E1266"/>
    <mergeCell ref="A1267:B1268"/>
    <mergeCell ref="D1267:E1268"/>
    <mergeCell ref="A1269:E1269"/>
    <mergeCell ref="A1289:E1290"/>
    <mergeCell ref="A1291:E1292"/>
    <mergeCell ref="A1293:B1294"/>
    <mergeCell ref="C1293:C1296"/>
    <mergeCell ref="A1295:B1296"/>
    <mergeCell ref="D1125:E1126"/>
    <mergeCell ref="D1127:E1128"/>
    <mergeCell ref="A1129:E1129"/>
    <mergeCell ref="A1149:E1150"/>
    <mergeCell ref="A1151:E1152"/>
    <mergeCell ref="C1153:C1156"/>
    <mergeCell ref="D1153:E1154"/>
    <mergeCell ref="D1181:E1182"/>
    <mergeCell ref="D1183:E1184"/>
    <mergeCell ref="D1155:E1156"/>
    <mergeCell ref="A1157:E1157"/>
    <mergeCell ref="A1177:E1178"/>
    <mergeCell ref="A1179:E1180"/>
    <mergeCell ref="A1181:B1182"/>
    <mergeCell ref="C1181:C1184"/>
    <mergeCell ref="A1183:B1184"/>
    <mergeCell ref="A1185:E1185"/>
    <mergeCell ref="A1205:E1206"/>
    <mergeCell ref="A1207:E1208"/>
    <mergeCell ref="A1209:B1210"/>
    <mergeCell ref="C1209:C1212"/>
    <mergeCell ref="D1209:E1210"/>
    <mergeCell ref="A1211:B1212"/>
    <mergeCell ref="D1237:E1238"/>
    <mergeCell ref="D1239:E1240"/>
    <mergeCell ref="D1211:E1212"/>
    <mergeCell ref="A1213:E1213"/>
    <mergeCell ref="A1233:E1234"/>
    <mergeCell ref="A1235:E1236"/>
    <mergeCell ref="A1237:B1238"/>
    <mergeCell ref="C1237:C1240"/>
    <mergeCell ref="A1239:B1240"/>
    <mergeCell ref="A1321:B1322"/>
    <mergeCell ref="A1323:B1324"/>
    <mergeCell ref="A1409:E1409"/>
    <mergeCell ref="A1429:E1430"/>
    <mergeCell ref="A1431:E1432"/>
    <mergeCell ref="A1433:B1434"/>
    <mergeCell ref="C1433:C1436"/>
    <mergeCell ref="D1433:E1434"/>
    <mergeCell ref="A1435:B1436"/>
    <mergeCell ref="D1435:E1436"/>
    <mergeCell ref="A1437:E1437"/>
    <mergeCell ref="A1457:E1458"/>
    <mergeCell ref="A1459:E1460"/>
    <mergeCell ref="A1461:B1462"/>
    <mergeCell ref="C1461:C1464"/>
    <mergeCell ref="A1463:B1464"/>
    <mergeCell ref="D1293:E1294"/>
    <mergeCell ref="D1295:E1296"/>
    <mergeCell ref="A1297:E1297"/>
    <mergeCell ref="A1317:E1318"/>
    <mergeCell ref="A1319:E1320"/>
    <mergeCell ref="C1321:C1324"/>
    <mergeCell ref="D1321:E1322"/>
    <mergeCell ref="D1349:E1350"/>
    <mergeCell ref="D1351:E1352"/>
    <mergeCell ref="D1323:E1324"/>
    <mergeCell ref="A1325:E1325"/>
    <mergeCell ref="A1345:E1346"/>
    <mergeCell ref="A1347:E1348"/>
    <mergeCell ref="A1349:B1350"/>
    <mergeCell ref="C1349:C1352"/>
    <mergeCell ref="A1351:B1352"/>
    <mergeCell ref="A1353:E1353"/>
    <mergeCell ref="A1373:E1374"/>
    <mergeCell ref="A1375:E1376"/>
    <mergeCell ref="A1377:B1378"/>
    <mergeCell ref="C1377:C1380"/>
    <mergeCell ref="D1377:E1378"/>
    <mergeCell ref="A1379:B1380"/>
    <mergeCell ref="D1405:E1406"/>
    <mergeCell ref="D1407:E1408"/>
    <mergeCell ref="D1379:E1380"/>
    <mergeCell ref="A1381:E1381"/>
    <mergeCell ref="A1401:E1402"/>
    <mergeCell ref="A1403:E1404"/>
    <mergeCell ref="A1405:B1406"/>
    <mergeCell ref="C1405:C1408"/>
    <mergeCell ref="A1407:B1408"/>
    <mergeCell ref="A1489:B1490"/>
    <mergeCell ref="A1491:B1492"/>
    <mergeCell ref="A1577:E1577"/>
    <mergeCell ref="A1597:E1598"/>
    <mergeCell ref="A1599:E1600"/>
    <mergeCell ref="A1601:B1602"/>
    <mergeCell ref="C1601:C1604"/>
    <mergeCell ref="D1601:E1602"/>
    <mergeCell ref="A1603:B1604"/>
    <mergeCell ref="D1603:E1604"/>
    <mergeCell ref="A1605:E1605"/>
    <mergeCell ref="A1625:E1626"/>
    <mergeCell ref="A1627:E1628"/>
    <mergeCell ref="A1629:B1630"/>
    <mergeCell ref="C1629:C1632"/>
    <mergeCell ref="A1631:B1632"/>
    <mergeCell ref="D1461:E1462"/>
    <mergeCell ref="D1463:E1464"/>
    <mergeCell ref="A1465:E1465"/>
    <mergeCell ref="A1485:E1486"/>
    <mergeCell ref="A1487:E1488"/>
    <mergeCell ref="C1489:C1492"/>
    <mergeCell ref="D1489:E1490"/>
    <mergeCell ref="D1517:E1518"/>
    <mergeCell ref="D1519:E1520"/>
    <mergeCell ref="D1491:E1492"/>
    <mergeCell ref="A1493:E1493"/>
    <mergeCell ref="A1513:E1514"/>
    <mergeCell ref="A1515:E1516"/>
    <mergeCell ref="A1517:B1518"/>
    <mergeCell ref="C1517:C1520"/>
    <mergeCell ref="A1519:B1520"/>
    <mergeCell ref="A1521:E1521"/>
    <mergeCell ref="A1541:E1542"/>
    <mergeCell ref="A1543:E1544"/>
    <mergeCell ref="A1545:B1546"/>
    <mergeCell ref="C1545:C1548"/>
    <mergeCell ref="D1545:E1546"/>
    <mergeCell ref="A1547:B1548"/>
    <mergeCell ref="D1573:E1574"/>
    <mergeCell ref="D1575:E1576"/>
    <mergeCell ref="D1547:E1548"/>
    <mergeCell ref="A1549:E1549"/>
    <mergeCell ref="A1569:E1570"/>
    <mergeCell ref="A1571:E1572"/>
    <mergeCell ref="A1573:B1574"/>
    <mergeCell ref="C1573:C1576"/>
    <mergeCell ref="A1575:B1576"/>
    <mergeCell ref="A1657:B1658"/>
    <mergeCell ref="A1659:B1660"/>
    <mergeCell ref="A1745:E1745"/>
    <mergeCell ref="A1765:E1766"/>
    <mergeCell ref="A1767:E1768"/>
    <mergeCell ref="A1769:B1770"/>
    <mergeCell ref="C1769:C1772"/>
    <mergeCell ref="D1769:E1770"/>
    <mergeCell ref="A1771:B1772"/>
    <mergeCell ref="D1771:E1772"/>
    <mergeCell ref="A1773:E1773"/>
    <mergeCell ref="A1793:E1794"/>
    <mergeCell ref="A1795:E1796"/>
    <mergeCell ref="A1797:B1798"/>
    <mergeCell ref="C1797:C1800"/>
    <mergeCell ref="A1799:B1800"/>
    <mergeCell ref="D1629:E1630"/>
    <mergeCell ref="D1631:E1632"/>
    <mergeCell ref="A1633:E1633"/>
    <mergeCell ref="A1653:E1654"/>
    <mergeCell ref="A1655:E1656"/>
    <mergeCell ref="C1657:C1660"/>
    <mergeCell ref="D1657:E1658"/>
    <mergeCell ref="D1685:E1686"/>
    <mergeCell ref="D1687:E1688"/>
    <mergeCell ref="D1659:E1660"/>
    <mergeCell ref="A1661:E1661"/>
    <mergeCell ref="A1681:E1682"/>
    <mergeCell ref="A1683:E1684"/>
    <mergeCell ref="A1685:B1686"/>
    <mergeCell ref="C1685:C1688"/>
    <mergeCell ref="A1687:B1688"/>
    <mergeCell ref="A1689:E1689"/>
    <mergeCell ref="A1709:E1710"/>
    <mergeCell ref="A1711:E1712"/>
    <mergeCell ref="A1713:B1714"/>
    <mergeCell ref="C1713:C1716"/>
    <mergeCell ref="D1713:E1714"/>
    <mergeCell ref="A1715:B1716"/>
    <mergeCell ref="D1741:E1742"/>
    <mergeCell ref="D1743:E1744"/>
    <mergeCell ref="D1715:E1716"/>
    <mergeCell ref="A1717:E1717"/>
    <mergeCell ref="A1737:E1738"/>
    <mergeCell ref="A1739:E1740"/>
    <mergeCell ref="A1741:B1742"/>
    <mergeCell ref="C1741:C1744"/>
    <mergeCell ref="A1743:B1744"/>
    <mergeCell ref="A1825:B1826"/>
    <mergeCell ref="A1827:B1828"/>
    <mergeCell ref="A1913:E1913"/>
    <mergeCell ref="A1933:E1934"/>
    <mergeCell ref="A1935:E1936"/>
    <mergeCell ref="A1937:B1938"/>
    <mergeCell ref="C1937:C1940"/>
    <mergeCell ref="D1937:E1938"/>
    <mergeCell ref="A1939:B1940"/>
    <mergeCell ref="D1939:E1940"/>
    <mergeCell ref="A1941:E1941"/>
    <mergeCell ref="A1961:E1962"/>
    <mergeCell ref="A1963:E1964"/>
    <mergeCell ref="A1965:B1966"/>
    <mergeCell ref="C1965:C1968"/>
    <mergeCell ref="A1967:B1968"/>
    <mergeCell ref="D1797:E1798"/>
    <mergeCell ref="D1799:E1800"/>
    <mergeCell ref="A1801:E1801"/>
    <mergeCell ref="A1821:E1822"/>
    <mergeCell ref="A1823:E1824"/>
    <mergeCell ref="C1825:C1828"/>
    <mergeCell ref="D1825:E1826"/>
    <mergeCell ref="D1853:E1854"/>
    <mergeCell ref="D1855:E1856"/>
    <mergeCell ref="D1827:E1828"/>
    <mergeCell ref="A1829:E1829"/>
    <mergeCell ref="A1849:E1850"/>
    <mergeCell ref="A1851:E1852"/>
    <mergeCell ref="A1853:B1854"/>
    <mergeCell ref="C1853:C1856"/>
    <mergeCell ref="A1855:B1856"/>
    <mergeCell ref="A1857:E1857"/>
    <mergeCell ref="A1877:E1878"/>
    <mergeCell ref="A1879:E1880"/>
    <mergeCell ref="A1881:B1882"/>
    <mergeCell ref="C1881:C1884"/>
    <mergeCell ref="D1881:E1882"/>
    <mergeCell ref="A1883:B1884"/>
    <mergeCell ref="D1909:E1910"/>
    <mergeCell ref="D1911:E1912"/>
    <mergeCell ref="D1883:E1884"/>
    <mergeCell ref="A1885:E1885"/>
    <mergeCell ref="A1905:E1906"/>
    <mergeCell ref="A1907:E1908"/>
    <mergeCell ref="A1909:B1910"/>
    <mergeCell ref="C1909:C1912"/>
    <mergeCell ref="A1911:B1912"/>
    <mergeCell ref="A1993:B1994"/>
    <mergeCell ref="A1995:B1996"/>
    <mergeCell ref="A2081:E2081"/>
    <mergeCell ref="A2101:E2102"/>
    <mergeCell ref="A2103:E2104"/>
    <mergeCell ref="A2105:B2106"/>
    <mergeCell ref="C2105:C2108"/>
    <mergeCell ref="D2105:E2106"/>
    <mergeCell ref="A2107:B2108"/>
    <mergeCell ref="D2107:E2108"/>
    <mergeCell ref="A2109:E2109"/>
    <mergeCell ref="A2129:E2130"/>
    <mergeCell ref="A2131:E2132"/>
    <mergeCell ref="A2133:B2134"/>
    <mergeCell ref="C2133:C2136"/>
    <mergeCell ref="A2135:B2136"/>
    <mergeCell ref="D1965:E1966"/>
    <mergeCell ref="D1967:E1968"/>
    <mergeCell ref="A1969:E1969"/>
    <mergeCell ref="A1989:E1990"/>
    <mergeCell ref="A1991:E1992"/>
    <mergeCell ref="C1993:C1996"/>
    <mergeCell ref="D1993:E1994"/>
    <mergeCell ref="D2021:E2022"/>
    <mergeCell ref="D2023:E2024"/>
    <mergeCell ref="D1995:E1996"/>
    <mergeCell ref="A1997:E1997"/>
    <mergeCell ref="A2017:E2018"/>
    <mergeCell ref="A2019:E2020"/>
    <mergeCell ref="A2021:B2022"/>
    <mergeCell ref="C2021:C2024"/>
    <mergeCell ref="A2023:B2024"/>
    <mergeCell ref="A2025:E2025"/>
    <mergeCell ref="A2045:E2046"/>
    <mergeCell ref="A2047:E2048"/>
    <mergeCell ref="A2049:B2050"/>
    <mergeCell ref="C2049:C2052"/>
    <mergeCell ref="D2049:E2050"/>
    <mergeCell ref="A2051:B2052"/>
    <mergeCell ref="D2077:E2078"/>
    <mergeCell ref="D2079:E2080"/>
    <mergeCell ref="D2051:E2052"/>
    <mergeCell ref="A2053:E2053"/>
    <mergeCell ref="A2073:E2074"/>
    <mergeCell ref="A2075:E2076"/>
    <mergeCell ref="A2077:B2078"/>
    <mergeCell ref="C2077:C2080"/>
    <mergeCell ref="A2079:B2080"/>
    <mergeCell ref="A2161:B2162"/>
    <mergeCell ref="A2163:B2164"/>
  </mergeCells>
  <conditionalFormatting sqref="B26:C26 B54:C54 B82:C82 B110:C110 B138:C138 B166:C166 B194:C194 B222:C222 B250:C250 B278:C278 B306:C306 B334:C334 B362:C362 B390:C390 B418:C418 B446:C446 B474:C474 B502:C502 B530:C530 B558:C558 B586:C586 B614:C614 B642:C642 B670:C670 B698:C698 B726:C726 B754:C754 B782:C782 B810:C810 B838:C838 B866:C866 B894:C894 B922:C922 B950:C950 B978:C978 B1006:C1006 B1034:C1034 B1062:C1062 B1090:C1090 B1118:C1118 B1146:C1146 B1174:C1174 B1202:C1202 B1230:C1230 B1258:C1258 B1286:C1286 B1314:C1314 B1342:C1342 B1370:C1370 B1398:C1398 B1426:C1426 B1454:C1454 B1482:C1482 B1510:C1510 B1538:C1538 B1566:C1566 B1594:C1594 B1622:C1622 B1650:C1650 B1678:C1678 B1706:C1706 B1734:C1734 B1762:C1762 B1790:C1790 B1818:C1818 B1846:C1846 B1874:C1874 B1902:C1902 B1930:C1930 B1958:C1958 B1986:C1986 B2014:C2014 B2042:C2042 B2070:C2070 B2098:C2098 B2126:C2126 B2154:C2154 B2182:C2182 B2210:C2210 B2238:C2238 B2266:C2266 B2294:C2294 B2322:C2322 B2350:C2350 B2378:C2378 B2406:C2406 B2434:C2434 B2462:C2462 B2490:C2490 B2518:C2518 B2546:C2546 B2574:C2574 B2602:C2602 B2630:C2630 B2658:C2658 B2686:C2686 D11:D26 D39:D54 D67:D82 D95:D110 D123:D138 D151:D166 D179:D194 D207:D222 D235:D250 D263:D278 D291:D306 D319:D334 D347:D362 D375:D390 D403:D418 D431:D446 D459:D474 D487:D502 D515:D530 D543:D558 D571:D586 D599:D614 D627:D642 D655:D670 D683:D698 D711:D726 D739:D754 D767:D782 D795:D810 D823:D838 D851:D866 D879:D894 D907:D922 D935:D950 D963:D978 D991:D1006 D1019:D1034 D1047:D1062 D1075:D1090 D1103:D1118 D1131:D1146 D1159:D1174 D1187:D1202 D1215:D1230 D1243:D1258 D1271:D1286 D1299:D1314 D1327:D1342 D1355:D1370 D1383:D1398 D1411:D1426 D1439:D1454 D1467:D1482 D1495:D1510 D1523:D1538 D1551:D1566 D1579:D1594 D1607:D1622 D1635:D1650 D1663:D1678 D1691:D1706 D1719:D1734 D1747:D1762 D1775:D1790 D1803:D1818 D1831:D1846 D1859:D1874 D1887:D1902 D1915:D1930 D1943:D1958 D1971:D1986 D1999:D2014 D2027:D2042 D2055:D2070 D2083:D2098 D2111:D2126 D2139:D2154 D2167:D2182 D2195:D2210 D2223:D2238 D2251:D2266 D2279:D2294 D2307:D2322 D2335:D2350 D2363:D2378 D2391:D2406 D2419:D2434 D2447:D2462 D2475:D2490 D2503:D2518 D2531:D2546 D2559:D2574 D2587:D2602 D2615:D2630 D2643:D2658 D2671:D2686">
    <cfRule type="cellIs" dxfId="0" priority="1" operator="lessThan">
      <formula>0</formula>
    </cfRule>
  </conditionalFormatting>
  <conditionalFormatting sqref="A7:B8 A35:B36 A63:B64 A91:B92 A119:B120 A147:B148 A175:B176 A203:B204 A231:B232 A259:B260 A287:B288 A315:B316 A343:B344 A371:B372 A399:B400 A427:B428 A455:B456 A483:B484 A511:B512 A539:B540 A567:B568 A595:B596 A623:B624 A651:B652 A679:B680 A707:B708 A735:B736 A763:B764 A791:B792 A819:B820 A847:B848 A875:B876 A903:B904 A931:B932 A959:B960 A987:B988 A1015:B1016 A1043:B1044 A1071:B1072 A1099:B1100 A1127:B1128 A1155:B1156 A1183:B1184 A1211:B1212 A1239:B1240 A1267:B1268 A1295:B1296 A1323:B1324 A1351:B1352 A1379:B1380 A1407:B1408 A1435:B1436 A1463:B1464 A1491:B1492 A1519:B1520 A1547:B1548 A1575:B1576 A1603:B1604 A1631:B1632 A1659:B1660 A1687:B1688 A1715:B1716 A1743:B1744 A1771:B1772 A1799:B1800 A1827:B1828 A1855:B1856 A1883:B1884 A1911:B1912 A1939:B1940 A1967:B1968 A1995:B1996 A2023:B2024 A2051:B2052 A2079:B2080 A2107:B2108 A2135:B2136 A2163:B2164 A2191:B2192 A2219:B2220 A2247:B2248 A2275:B2276 A2303:B2304 A2331:B2332 A2359:B2360 A2387:B2388 A2415:B2416 A2443:B2444 A2471:B2472 A2499:B2500 A2527:B2528 A2555:B2556 A2583:B2584 A2611:B2612 A2639:B2640 A2667:B2668">
    <cfRule type="cellIs" dxfId="1" priority="2" operator="notEqual">
      <formula>"Pondělí"</formula>
    </cfRule>
  </conditionalFormatting>
  <conditionalFormatting sqref="D7:E8 D35:E36 D63:E64 D91:E92 D119:E120 D147:E148 D175:E176 D203:E204 D231:E232 D259:E260 D287:E288 D315:E316 D343:E344 D371:E372 D399:E400 D427:E428 D455:E456 D483:E484 D511:E512 D539:E540 D567:E568 D595:E596 D623:E624 D651:E652 D679:E680 D707:E708 D735:E736 D763:E764 D791:E792 D819:E820 D847:E848 D875:E876 D903:E904 D931:E932 D959:E960 D987:E988 D1015:E1016 D1043:E1044 D1071:E1072 D1099:E1100 D1127:E1128 D1155:E1156 D1183:E1184 D1211:E1212 D1239:E1240 D1267:E1268 D1295:E1296 D1323:E1324 D1351:E1352 D1379:E1380 D1407:E1408 D1435:E1436 D1463:E1464 D1491:E1492 D1519:E1520 D1547:E1548 D1575:E1576 D1603:E1604 D1631:E1632 D1659:E1660 D1687:E1688 D1715:E1716 D1743:E1744 D1771:E1772 D1799:E1800 D1827:E1828 D1855:E1856 D1883:E1884 D1911:E1912 D1939:E1940 D1967:E1968 D1995:E1996 D2023:E2024 D2051:E2052 D2079:E2080 D2107:E2108 D2135:E2136 D2163:E2164 D2191:E2192 D2219:E2220 D2247:E2248 D2275:E2276 D2303:E2304 D2331:E2332 D2359:E2360 D2387:E2388 D2415:E2416 D2443:E2444 D2471:E2472 D2499:E2500 D2527:E2528 D2555:E2556 D2583:E2584 D2611:E2612 D2639:E2640 D2667:E2668">
    <cfRule type="cellIs" dxfId="1" priority="3" operator="notEqual">
      <formula>"Neděle"</formula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8" max="8" width="25.38"/>
    <col customWidth="1" min="9" max="9" width="26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15.75" customHeight="1">
      <c r="A2" s="1" t="s">
        <v>32</v>
      </c>
      <c r="B2" s="1" t="s">
        <v>17</v>
      </c>
      <c r="C2" s="1">
        <v>277.0</v>
      </c>
      <c r="D2" s="1">
        <v>0.0</v>
      </c>
      <c r="E2" s="1" t="s">
        <v>7423</v>
      </c>
      <c r="F2" s="1" t="s">
        <v>66</v>
      </c>
      <c r="G2" s="1" t="s">
        <v>27</v>
      </c>
      <c r="H2" s="1" t="s">
        <v>7424</v>
      </c>
      <c r="I2" s="1" t="s">
        <v>7425</v>
      </c>
      <c r="J2" s="1" t="s">
        <v>7426</v>
      </c>
      <c r="K2" s="1" t="s">
        <v>7427</v>
      </c>
      <c r="L2" s="1">
        <v>-16.0</v>
      </c>
      <c r="M2" s="1">
        <v>0.0029666666666666665</v>
      </c>
      <c r="N2" s="1">
        <v>9.727816666666667</v>
      </c>
      <c r="O2" s="1" t="s">
        <v>36</v>
      </c>
      <c r="P2" s="1" t="s">
        <v>7428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ht="15.75" customHeight="1">
      <c r="A3" s="1" t="s">
        <v>57</v>
      </c>
      <c r="B3" s="1" t="s">
        <v>17</v>
      </c>
      <c r="C3" s="1">
        <v>299.0</v>
      </c>
      <c r="D3" s="1">
        <v>0.0</v>
      </c>
      <c r="E3" s="1" t="s">
        <v>58</v>
      </c>
      <c r="F3" s="1" t="s">
        <v>26</v>
      </c>
      <c r="G3" s="1" t="s">
        <v>27</v>
      </c>
      <c r="H3" s="1" t="s">
        <v>7429</v>
      </c>
      <c r="I3" s="1" t="s">
        <v>7430</v>
      </c>
      <c r="J3" s="1" t="s">
        <v>7430</v>
      </c>
      <c r="K3" s="1"/>
      <c r="L3" s="1">
        <v>-4.0</v>
      </c>
      <c r="M3" s="1"/>
      <c r="N3" s="1">
        <v>10.397066666666667</v>
      </c>
      <c r="O3" s="1" t="s">
        <v>7431</v>
      </c>
      <c r="P3" s="1" t="s">
        <v>7432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ht="15.75" customHeight="1">
      <c r="A4" s="1" t="s">
        <v>57</v>
      </c>
      <c r="B4" s="1" t="s">
        <v>17</v>
      </c>
      <c r="C4" s="2">
        <v>264.0</v>
      </c>
      <c r="D4" s="1">
        <v>0.0</v>
      </c>
      <c r="E4" s="1" t="s">
        <v>58</v>
      </c>
      <c r="F4" s="1" t="s">
        <v>26</v>
      </c>
      <c r="G4" s="1" t="s">
        <v>27</v>
      </c>
      <c r="H4" s="1" t="s">
        <v>7433</v>
      </c>
      <c r="I4" s="1" t="s">
        <v>7434</v>
      </c>
      <c r="J4" s="1" t="s">
        <v>7434</v>
      </c>
      <c r="K4" s="1"/>
      <c r="L4" s="1">
        <v>0.0</v>
      </c>
      <c r="M4" s="1"/>
      <c r="N4" s="1">
        <v>14.150916666666667</v>
      </c>
      <c r="O4" s="1" t="s">
        <v>7431</v>
      </c>
      <c r="P4" s="1" t="s">
        <v>7435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ht="15.75" customHeight="1">
      <c r="A5" s="1" t="s">
        <v>32</v>
      </c>
      <c r="B5" s="1" t="s">
        <v>17</v>
      </c>
      <c r="C5" s="1">
        <v>309.0</v>
      </c>
      <c r="D5" s="1">
        <v>0.0</v>
      </c>
      <c r="E5" s="1" t="s">
        <v>7423</v>
      </c>
      <c r="F5" s="1" t="s">
        <v>66</v>
      </c>
      <c r="G5" s="1" t="s">
        <v>27</v>
      </c>
      <c r="H5" s="1" t="s">
        <v>7436</v>
      </c>
      <c r="I5" s="1" t="s">
        <v>7437</v>
      </c>
      <c r="J5" s="1" t="s">
        <v>7438</v>
      </c>
      <c r="K5" s="1" t="s">
        <v>7439</v>
      </c>
      <c r="L5" s="1">
        <v>-19.0</v>
      </c>
      <c r="M5" s="1">
        <v>0.0036666666666666666</v>
      </c>
      <c r="N5" s="1">
        <v>5.224516666666666</v>
      </c>
      <c r="O5" s="1" t="s">
        <v>36</v>
      </c>
      <c r="P5" s="1" t="s">
        <v>7440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ht="15.75" customHeight="1">
      <c r="A6" s="1" t="s">
        <v>16</v>
      </c>
      <c r="B6" s="1" t="s">
        <v>17</v>
      </c>
      <c r="C6" s="2">
        <v>341.0</v>
      </c>
      <c r="D6" s="1">
        <v>0.0</v>
      </c>
      <c r="E6" s="1" t="s">
        <v>7423</v>
      </c>
      <c r="F6" s="1" t="s">
        <v>66</v>
      </c>
      <c r="G6" s="1" t="s">
        <v>19</v>
      </c>
      <c r="H6" s="1" t="s">
        <v>7441</v>
      </c>
      <c r="I6" s="1" t="s">
        <v>7442</v>
      </c>
      <c r="J6" s="1" t="s">
        <v>7443</v>
      </c>
      <c r="K6" s="1" t="s">
        <v>7444</v>
      </c>
      <c r="L6" s="1">
        <v>-25.0</v>
      </c>
      <c r="M6" s="1">
        <v>0.0023333333333333335</v>
      </c>
      <c r="N6" s="1">
        <v>7.606066666666667</v>
      </c>
      <c r="O6" s="1" t="s">
        <v>22</v>
      </c>
      <c r="P6" s="1" t="s">
        <v>7445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ht="15.75" customHeight="1">
      <c r="A7" s="1" t="s">
        <v>24</v>
      </c>
      <c r="B7" s="1" t="s">
        <v>17</v>
      </c>
      <c r="C7" s="1">
        <v>388.0</v>
      </c>
      <c r="D7" s="1">
        <v>0.0</v>
      </c>
      <c r="E7" s="1" t="s">
        <v>7446</v>
      </c>
      <c r="F7" s="1" t="s">
        <v>26</v>
      </c>
      <c r="G7" s="1" t="s">
        <v>27</v>
      </c>
      <c r="H7" s="1" t="s">
        <v>7447</v>
      </c>
      <c r="I7" s="1" t="s">
        <v>7448</v>
      </c>
      <c r="J7" s="1" t="s">
        <v>7448</v>
      </c>
      <c r="K7" s="1"/>
      <c r="L7" s="1">
        <v>-3.0</v>
      </c>
      <c r="M7" s="1"/>
      <c r="N7" s="1">
        <v>11.80515</v>
      </c>
      <c r="O7" s="1" t="s">
        <v>7431</v>
      </c>
      <c r="P7" s="1" t="s">
        <v>7449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ht="15.75" customHeight="1">
      <c r="A8" s="1" t="s">
        <v>32</v>
      </c>
      <c r="B8" s="1" t="s">
        <v>573</v>
      </c>
      <c r="C8" s="1">
        <v>580.0</v>
      </c>
      <c r="D8" s="1">
        <v>0.0</v>
      </c>
      <c r="E8" s="1"/>
      <c r="F8" s="1" t="s">
        <v>66</v>
      </c>
      <c r="G8" s="1" t="s">
        <v>19</v>
      </c>
      <c r="H8" s="1" t="s">
        <v>7450</v>
      </c>
      <c r="I8" s="1"/>
      <c r="J8" s="1"/>
      <c r="K8" s="1" t="s">
        <v>7451</v>
      </c>
      <c r="L8" s="1">
        <v>0.0</v>
      </c>
      <c r="M8" s="1">
        <v>0.0025666666666666667</v>
      </c>
      <c r="N8" s="1"/>
      <c r="O8" s="1" t="s">
        <v>36</v>
      </c>
      <c r="P8" s="1" t="s">
        <v>7452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ht="15.75" customHeight="1">
      <c r="A9" s="1" t="s">
        <v>24</v>
      </c>
      <c r="B9" s="1" t="s">
        <v>17</v>
      </c>
      <c r="C9" s="2">
        <v>593.0</v>
      </c>
      <c r="D9" s="1">
        <v>0.0</v>
      </c>
      <c r="E9" s="1" t="s">
        <v>7453</v>
      </c>
      <c r="F9" s="1" t="s">
        <v>26</v>
      </c>
      <c r="G9" s="1" t="s">
        <v>27</v>
      </c>
      <c r="H9" s="1" t="s">
        <v>7454</v>
      </c>
      <c r="I9" s="1" t="s">
        <v>7455</v>
      </c>
      <c r="J9" s="1" t="s">
        <v>7455</v>
      </c>
      <c r="K9" s="1"/>
      <c r="L9" s="1">
        <v>-6.0</v>
      </c>
      <c r="M9" s="1"/>
      <c r="N9" s="1">
        <v>8.071383333333333</v>
      </c>
      <c r="O9" s="1" t="s">
        <v>7431</v>
      </c>
      <c r="P9" s="1" t="s">
        <v>7456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ht="15.75" customHeight="1">
      <c r="A10" s="1" t="s">
        <v>57</v>
      </c>
      <c r="B10" s="1" t="s">
        <v>17</v>
      </c>
      <c r="C10" s="1">
        <v>264.0</v>
      </c>
      <c r="D10" s="1">
        <v>0.0</v>
      </c>
      <c r="E10" s="1" t="s">
        <v>58</v>
      </c>
      <c r="F10" s="1" t="s">
        <v>26</v>
      </c>
      <c r="G10" s="1" t="s">
        <v>27</v>
      </c>
      <c r="H10" s="1" t="s">
        <v>7457</v>
      </c>
      <c r="I10" s="1" t="s">
        <v>7458</v>
      </c>
      <c r="J10" s="1" t="s">
        <v>7458</v>
      </c>
      <c r="K10" s="1"/>
      <c r="L10" s="1">
        <v>-7.0</v>
      </c>
      <c r="M10" s="1"/>
      <c r="N10" s="1">
        <v>7.647283333333333</v>
      </c>
      <c r="O10" s="1" t="s">
        <v>7431</v>
      </c>
      <c r="P10" s="1" t="s">
        <v>7459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ht="15.75" customHeight="1">
      <c r="A11" s="1" t="s">
        <v>41</v>
      </c>
      <c r="B11" s="1" t="s">
        <v>17</v>
      </c>
      <c r="C11" s="1">
        <v>329.0</v>
      </c>
      <c r="D11" s="1">
        <v>0.0</v>
      </c>
      <c r="E11" s="1"/>
      <c r="F11" s="1" t="s">
        <v>26</v>
      </c>
      <c r="G11" s="1" t="s">
        <v>27</v>
      </c>
      <c r="H11" s="1" t="s">
        <v>7460</v>
      </c>
      <c r="I11" s="1" t="s">
        <v>7461</v>
      </c>
      <c r="J11" s="1" t="s">
        <v>7461</v>
      </c>
      <c r="K11" s="1"/>
      <c r="L11" s="1">
        <v>-9.0</v>
      </c>
      <c r="M11" s="1"/>
      <c r="N11" s="1">
        <v>5.97695</v>
      </c>
      <c r="O11" s="1" t="s">
        <v>7431</v>
      </c>
      <c r="P11" s="1" t="s">
        <v>7462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ht="15.75" customHeight="1">
      <c r="A12" s="1" t="s">
        <v>24</v>
      </c>
      <c r="B12" s="1" t="s">
        <v>17</v>
      </c>
      <c r="C12" s="1">
        <v>577.0</v>
      </c>
      <c r="D12" s="1">
        <v>0.0</v>
      </c>
      <c r="E12" s="1" t="s">
        <v>7463</v>
      </c>
      <c r="F12" s="1" t="s">
        <v>26</v>
      </c>
      <c r="G12" s="1" t="s">
        <v>27</v>
      </c>
      <c r="H12" s="1" t="s">
        <v>7464</v>
      </c>
      <c r="I12" s="1" t="s">
        <v>7465</v>
      </c>
      <c r="J12" s="1" t="s">
        <v>7465</v>
      </c>
      <c r="K12" s="1"/>
      <c r="L12" s="1">
        <v>-4.0</v>
      </c>
      <c r="M12" s="1"/>
      <c r="N12" s="1">
        <v>10.922333333333333</v>
      </c>
      <c r="O12" s="1" t="s">
        <v>7431</v>
      </c>
      <c r="P12" s="1" t="s">
        <v>7466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ht="15.75" customHeight="1">
      <c r="A13" s="1" t="s">
        <v>32</v>
      </c>
      <c r="B13" s="1" t="s">
        <v>17</v>
      </c>
      <c r="C13" s="1">
        <v>366.0</v>
      </c>
      <c r="D13" s="1">
        <v>62.0</v>
      </c>
      <c r="E13" s="1"/>
      <c r="F13" s="1" t="s">
        <v>18</v>
      </c>
      <c r="G13" s="1" t="s">
        <v>27</v>
      </c>
      <c r="H13" s="1" t="s">
        <v>7467</v>
      </c>
      <c r="I13" s="1" t="s">
        <v>7468</v>
      </c>
      <c r="J13" s="1" t="s">
        <v>7468</v>
      </c>
      <c r="K13" s="1"/>
      <c r="L13" s="1">
        <v>-7.0</v>
      </c>
      <c r="M13" s="1"/>
      <c r="N13" s="1">
        <v>10.705266666666667</v>
      </c>
      <c r="O13" s="1" t="s">
        <v>36</v>
      </c>
      <c r="P13" s="1" t="s">
        <v>7469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ht="15.75" customHeight="1">
      <c r="A14" s="1" t="s">
        <v>32</v>
      </c>
      <c r="B14" s="1" t="s">
        <v>17</v>
      </c>
      <c r="C14" s="1">
        <v>298.0</v>
      </c>
      <c r="D14" s="1">
        <v>0.0</v>
      </c>
      <c r="E14" s="1" t="s">
        <v>7423</v>
      </c>
      <c r="F14" s="1" t="s">
        <v>66</v>
      </c>
      <c r="G14" s="1" t="s">
        <v>19</v>
      </c>
      <c r="H14" s="1" t="s">
        <v>7470</v>
      </c>
      <c r="I14" s="1" t="s">
        <v>7471</v>
      </c>
      <c r="J14" s="1" t="s">
        <v>7472</v>
      </c>
      <c r="K14" s="1" t="s">
        <v>7473</v>
      </c>
      <c r="L14" s="1">
        <v>-14.0</v>
      </c>
      <c r="M14" s="1">
        <v>0.0033166666666666665</v>
      </c>
      <c r="N14" s="1">
        <v>11.471916666666667</v>
      </c>
      <c r="O14" s="1" t="s">
        <v>36</v>
      </c>
      <c r="P14" s="1" t="s">
        <v>7474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ht="15.75" customHeight="1">
      <c r="A15" s="1" t="s">
        <v>41</v>
      </c>
      <c r="B15" s="1" t="s">
        <v>17</v>
      </c>
      <c r="C15" s="1">
        <v>764.0</v>
      </c>
      <c r="D15" s="1">
        <v>0.0</v>
      </c>
      <c r="E15" s="1"/>
      <c r="F15" s="1" t="s">
        <v>26</v>
      </c>
      <c r="G15" s="1" t="s">
        <v>27</v>
      </c>
      <c r="H15" s="1" t="s">
        <v>7475</v>
      </c>
      <c r="I15" s="1" t="s">
        <v>7476</v>
      </c>
      <c r="J15" s="1" t="s">
        <v>7476</v>
      </c>
      <c r="K15" s="1"/>
      <c r="L15" s="1">
        <v>-3.0</v>
      </c>
      <c r="M15" s="1"/>
      <c r="N15" s="1">
        <v>11.958766666666667</v>
      </c>
      <c r="O15" s="1" t="s">
        <v>7431</v>
      </c>
      <c r="P15" s="1" t="s">
        <v>7477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ht="15.75" customHeight="1">
      <c r="A16" s="1" t="s">
        <v>16</v>
      </c>
      <c r="B16" s="1" t="s">
        <v>17</v>
      </c>
      <c r="C16" s="1">
        <v>349.0</v>
      </c>
      <c r="D16" s="1">
        <v>0.0</v>
      </c>
      <c r="E16" s="1"/>
      <c r="F16" s="1" t="s">
        <v>18</v>
      </c>
      <c r="G16" s="1" t="s">
        <v>19</v>
      </c>
      <c r="H16" s="1" t="s">
        <v>7478</v>
      </c>
      <c r="I16" s="1" t="s">
        <v>7479</v>
      </c>
      <c r="J16" s="1" t="s">
        <v>7479</v>
      </c>
      <c r="K16" s="1"/>
      <c r="L16" s="1">
        <v>1.0</v>
      </c>
      <c r="M16" s="1"/>
      <c r="N16" s="1">
        <v>6.669616666666666</v>
      </c>
      <c r="O16" s="1" t="s">
        <v>22</v>
      </c>
      <c r="P16" s="1" t="s">
        <v>7480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ht="15.75" customHeight="1">
      <c r="A17" s="1" t="s">
        <v>57</v>
      </c>
      <c r="B17" s="1" t="s">
        <v>17</v>
      </c>
      <c r="C17" s="1">
        <v>329.0</v>
      </c>
      <c r="D17" s="1">
        <v>0.0</v>
      </c>
      <c r="E17" s="1" t="s">
        <v>58</v>
      </c>
      <c r="F17" s="1" t="s">
        <v>26</v>
      </c>
      <c r="G17" s="1" t="s">
        <v>27</v>
      </c>
      <c r="H17" s="1" t="s">
        <v>7481</v>
      </c>
      <c r="I17" s="1" t="s">
        <v>7482</v>
      </c>
      <c r="J17" s="1" t="s">
        <v>7482</v>
      </c>
      <c r="K17" s="1"/>
      <c r="L17" s="1">
        <v>-9.0</v>
      </c>
      <c r="M17" s="1"/>
      <c r="N17" s="1">
        <v>5.9312</v>
      </c>
      <c r="O17" s="1" t="s">
        <v>7431</v>
      </c>
      <c r="P17" s="1" t="s">
        <v>7483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ht="15.75" customHeight="1">
      <c r="A18" s="1" t="s">
        <v>32</v>
      </c>
      <c r="B18" s="1" t="s">
        <v>17</v>
      </c>
      <c r="C18" s="1">
        <v>379.0</v>
      </c>
      <c r="D18" s="1">
        <v>0.0</v>
      </c>
      <c r="E18" s="1" t="s">
        <v>7423</v>
      </c>
      <c r="F18" s="1" t="s">
        <v>66</v>
      </c>
      <c r="G18" s="1" t="s">
        <v>27</v>
      </c>
      <c r="H18" s="1" t="s">
        <v>7484</v>
      </c>
      <c r="I18" s="1" t="s">
        <v>7485</v>
      </c>
      <c r="J18" s="1" t="s">
        <v>7486</v>
      </c>
      <c r="K18" s="1" t="s">
        <v>7487</v>
      </c>
      <c r="L18" s="1">
        <v>-14.0</v>
      </c>
      <c r="M18" s="1">
        <v>0.003183333333333333</v>
      </c>
      <c r="N18" s="1">
        <v>7.1726</v>
      </c>
      <c r="O18" s="1" t="s">
        <v>36</v>
      </c>
      <c r="P18" s="1" t="s">
        <v>7488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ht="15.75" customHeight="1">
      <c r="A19" s="1" t="s">
        <v>57</v>
      </c>
      <c r="B19" s="1" t="s">
        <v>17</v>
      </c>
      <c r="C19" s="1">
        <v>329.0</v>
      </c>
      <c r="D19" s="1">
        <v>0.0</v>
      </c>
      <c r="E19" s="1" t="s">
        <v>58</v>
      </c>
      <c r="F19" s="1" t="s">
        <v>26</v>
      </c>
      <c r="G19" s="1" t="s">
        <v>27</v>
      </c>
      <c r="H19" s="1" t="s">
        <v>7489</v>
      </c>
      <c r="I19" s="1" t="s">
        <v>7490</v>
      </c>
      <c r="J19" s="1" t="s">
        <v>7490</v>
      </c>
      <c r="K19" s="1"/>
      <c r="L19" s="1">
        <v>-8.0</v>
      </c>
      <c r="M19" s="1"/>
      <c r="N19" s="1">
        <v>6.0793</v>
      </c>
      <c r="O19" s="1" t="s">
        <v>7431</v>
      </c>
      <c r="P19" s="1" t="s">
        <v>7491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ht="15.75" customHeight="1">
      <c r="A20" s="1" t="s">
        <v>16</v>
      </c>
      <c r="B20" s="1" t="s">
        <v>17</v>
      </c>
      <c r="C20" s="1">
        <v>20.0</v>
      </c>
      <c r="D20" s="1">
        <v>35.0</v>
      </c>
      <c r="E20" s="1"/>
      <c r="F20" s="1" t="s">
        <v>18</v>
      </c>
      <c r="G20" s="1" t="s">
        <v>19</v>
      </c>
      <c r="H20" s="1" t="s">
        <v>7492</v>
      </c>
      <c r="I20" s="1" t="s">
        <v>7493</v>
      </c>
      <c r="J20" s="1" t="s">
        <v>7493</v>
      </c>
      <c r="K20" s="1"/>
      <c r="L20" s="1">
        <v>-2.0</v>
      </c>
      <c r="M20" s="1"/>
      <c r="N20" s="1">
        <v>2.1333</v>
      </c>
      <c r="O20" s="1" t="s">
        <v>22</v>
      </c>
      <c r="P20" s="1" t="s">
        <v>7494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ht="15.75" customHeight="1">
      <c r="A21" s="1" t="s">
        <v>57</v>
      </c>
      <c r="B21" s="1" t="s">
        <v>17</v>
      </c>
      <c r="C21" s="1">
        <v>329.0</v>
      </c>
      <c r="D21" s="1">
        <v>0.0</v>
      </c>
      <c r="E21" s="1" t="s">
        <v>58</v>
      </c>
      <c r="F21" s="1" t="s">
        <v>26</v>
      </c>
      <c r="G21" s="1" t="s">
        <v>27</v>
      </c>
      <c r="H21" s="1" t="s">
        <v>7495</v>
      </c>
      <c r="I21" s="1" t="s">
        <v>7496</v>
      </c>
      <c r="J21" s="1" t="s">
        <v>7496</v>
      </c>
      <c r="K21" s="1"/>
      <c r="L21" s="1">
        <v>-7.0</v>
      </c>
      <c r="M21" s="1"/>
      <c r="N21" s="1">
        <v>7.414083333333333</v>
      </c>
      <c r="O21" s="1" t="s">
        <v>7431</v>
      </c>
      <c r="P21" s="1" t="s">
        <v>7497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ht="15.75" customHeight="1">
      <c r="A22" s="1" t="s">
        <v>32</v>
      </c>
      <c r="B22" s="2" t="s">
        <v>17</v>
      </c>
      <c r="C22" s="1">
        <v>628.0</v>
      </c>
      <c r="D22" s="1">
        <v>0.0</v>
      </c>
      <c r="E22" s="1" t="s">
        <v>7423</v>
      </c>
      <c r="F22" s="1" t="s">
        <v>66</v>
      </c>
      <c r="G22" s="1" t="s">
        <v>27</v>
      </c>
      <c r="H22" s="1" t="s">
        <v>7498</v>
      </c>
      <c r="I22" s="1" t="s">
        <v>7499</v>
      </c>
      <c r="J22" s="1" t="s">
        <v>7500</v>
      </c>
      <c r="K22" s="1" t="s">
        <v>7501</v>
      </c>
      <c r="L22" s="1">
        <v>-1.0</v>
      </c>
      <c r="M22" s="1">
        <v>0.0028666666666666667</v>
      </c>
      <c r="N22" s="1">
        <v>48.25553333333333</v>
      </c>
      <c r="O22" s="1" t="s">
        <v>36</v>
      </c>
      <c r="P22" s="1" t="s">
        <v>7502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ht="15.75" customHeight="1">
      <c r="A23" s="1" t="s">
        <v>41</v>
      </c>
      <c r="B23" s="1" t="s">
        <v>17</v>
      </c>
      <c r="C23" s="1">
        <v>429.0</v>
      </c>
      <c r="D23" s="1">
        <v>0.0</v>
      </c>
      <c r="E23" s="1"/>
      <c r="F23" s="1" t="s">
        <v>26</v>
      </c>
      <c r="G23" s="1" t="s">
        <v>27</v>
      </c>
      <c r="H23" s="1" t="s">
        <v>7503</v>
      </c>
      <c r="I23" s="1" t="s">
        <v>7504</v>
      </c>
      <c r="J23" s="1" t="s">
        <v>7504</v>
      </c>
      <c r="K23" s="1"/>
      <c r="L23" s="1">
        <v>-6.0</v>
      </c>
      <c r="M23" s="1"/>
      <c r="N23" s="1">
        <v>8.376833333333334</v>
      </c>
      <c r="O23" s="1" t="s">
        <v>7431</v>
      </c>
      <c r="P23" s="1" t="s">
        <v>7505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ht="15.75" customHeight="1">
      <c r="A24" s="1" t="s">
        <v>24</v>
      </c>
      <c r="B24" s="1" t="s">
        <v>17</v>
      </c>
      <c r="C24" s="1">
        <v>329.0</v>
      </c>
      <c r="D24" s="1">
        <v>0.0</v>
      </c>
      <c r="E24" s="1" t="s">
        <v>7506</v>
      </c>
      <c r="F24" s="1" t="s">
        <v>26</v>
      </c>
      <c r="G24" s="1" t="s">
        <v>27</v>
      </c>
      <c r="H24" s="1" t="s">
        <v>7507</v>
      </c>
      <c r="I24" s="1" t="s">
        <v>7508</v>
      </c>
      <c r="J24" s="1" t="s">
        <v>7508</v>
      </c>
      <c r="K24" s="1"/>
      <c r="L24" s="1">
        <v>-9.0</v>
      </c>
      <c r="M24" s="1"/>
      <c r="N24" s="1">
        <v>5.609183333333333</v>
      </c>
      <c r="O24" s="1" t="s">
        <v>7431</v>
      </c>
      <c r="P24" s="1" t="s">
        <v>1362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ht="15.75" customHeight="1">
      <c r="A25" s="1" t="s">
        <v>32</v>
      </c>
      <c r="B25" s="1" t="s">
        <v>17</v>
      </c>
      <c r="C25" s="2">
        <v>319.0</v>
      </c>
      <c r="D25" s="1">
        <v>0.0</v>
      </c>
      <c r="E25" s="1" t="s">
        <v>7423</v>
      </c>
      <c r="F25" s="1" t="s">
        <v>66</v>
      </c>
      <c r="G25" s="1" t="s">
        <v>27</v>
      </c>
      <c r="H25" s="1" t="s">
        <v>7509</v>
      </c>
      <c r="I25" s="1" t="s">
        <v>7510</v>
      </c>
      <c r="J25" s="1" t="s">
        <v>7511</v>
      </c>
      <c r="K25" s="1" t="s">
        <v>7512</v>
      </c>
      <c r="L25" s="1">
        <v>-19.0</v>
      </c>
      <c r="M25" s="1">
        <v>0.0049833333333333335</v>
      </c>
      <c r="N25" s="1">
        <v>8.11135</v>
      </c>
      <c r="O25" s="1" t="s">
        <v>36</v>
      </c>
      <c r="P25" s="1" t="s">
        <v>7513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ht="15.75" customHeight="1">
      <c r="A26" s="1" t="s">
        <v>24</v>
      </c>
      <c r="B26" s="1" t="s">
        <v>17</v>
      </c>
      <c r="C26" s="1">
        <v>593.0</v>
      </c>
      <c r="D26" s="1">
        <v>0.0</v>
      </c>
      <c r="E26" s="1" t="s">
        <v>562</v>
      </c>
      <c r="F26" s="1" t="s">
        <v>26</v>
      </c>
      <c r="G26" s="1" t="s">
        <v>27</v>
      </c>
      <c r="H26" s="1" t="s">
        <v>7514</v>
      </c>
      <c r="I26" s="1" t="s">
        <v>7515</v>
      </c>
      <c r="J26" s="1" t="s">
        <v>7515</v>
      </c>
      <c r="K26" s="1"/>
      <c r="L26" s="1">
        <v>-7.0</v>
      </c>
      <c r="M26" s="1"/>
      <c r="N26" s="1">
        <v>7.47855</v>
      </c>
      <c r="O26" s="1" t="s">
        <v>7431</v>
      </c>
      <c r="P26" s="1" t="s">
        <v>7516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ht="15.75" customHeight="1">
      <c r="A27" s="1" t="s">
        <v>41</v>
      </c>
      <c r="B27" s="1" t="s">
        <v>17</v>
      </c>
      <c r="C27" s="1">
        <v>329.0</v>
      </c>
      <c r="D27" s="1">
        <v>0.0</v>
      </c>
      <c r="E27" s="1"/>
      <c r="F27" s="1" t="s">
        <v>26</v>
      </c>
      <c r="G27" s="1" t="s">
        <v>27</v>
      </c>
      <c r="H27" s="1" t="s">
        <v>7517</v>
      </c>
      <c r="I27" s="1" t="s">
        <v>7518</v>
      </c>
      <c r="J27" s="1" t="s">
        <v>7518</v>
      </c>
      <c r="K27" s="1"/>
      <c r="L27" s="1">
        <v>-8.0</v>
      </c>
      <c r="M27" s="1"/>
      <c r="N27" s="1">
        <v>6.940916666666666</v>
      </c>
      <c r="O27" s="1" t="s">
        <v>7431</v>
      </c>
      <c r="P27" s="1" t="s">
        <v>7462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ht="15.75" customHeight="1">
      <c r="A28" s="1" t="s">
        <v>32</v>
      </c>
      <c r="B28" s="1" t="s">
        <v>17</v>
      </c>
      <c r="C28" s="1">
        <v>388.0</v>
      </c>
      <c r="D28" s="1">
        <v>0.0</v>
      </c>
      <c r="E28" s="1" t="s">
        <v>7423</v>
      </c>
      <c r="F28" s="1" t="s">
        <v>66</v>
      </c>
      <c r="G28" s="1" t="s">
        <v>27</v>
      </c>
      <c r="H28" s="1" t="s">
        <v>7519</v>
      </c>
      <c r="I28" s="1" t="s">
        <v>7520</v>
      </c>
      <c r="J28" s="1" t="s">
        <v>7521</v>
      </c>
      <c r="K28" s="1" t="s">
        <v>7522</v>
      </c>
      <c r="L28" s="1">
        <v>-7.0</v>
      </c>
      <c r="M28" s="1">
        <v>0.0034666666666666665</v>
      </c>
      <c r="N28" s="1">
        <v>20.747083333333332</v>
      </c>
      <c r="O28" s="1" t="s">
        <v>36</v>
      </c>
      <c r="P28" s="1" t="s">
        <v>7523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ht="15.75" customHeight="1">
      <c r="A29" s="1" t="s">
        <v>57</v>
      </c>
      <c r="B29" s="1" t="s">
        <v>17</v>
      </c>
      <c r="C29" s="1">
        <v>329.0</v>
      </c>
      <c r="D29" s="1">
        <v>0.0</v>
      </c>
      <c r="E29" s="1" t="s">
        <v>58</v>
      </c>
      <c r="F29" s="1" t="s">
        <v>26</v>
      </c>
      <c r="G29" s="1" t="s">
        <v>27</v>
      </c>
      <c r="H29" s="1" t="s">
        <v>7524</v>
      </c>
      <c r="I29" s="1" t="s">
        <v>7525</v>
      </c>
      <c r="J29" s="1" t="s">
        <v>7525</v>
      </c>
      <c r="K29" s="1"/>
      <c r="L29" s="1">
        <v>5.0</v>
      </c>
      <c r="M29" s="1"/>
      <c r="N29" s="1">
        <v>20.5801</v>
      </c>
      <c r="O29" s="1" t="s">
        <v>7431</v>
      </c>
      <c r="P29" s="1" t="s">
        <v>7491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ht="15.75" customHeight="1">
      <c r="A30" s="1" t="s">
        <v>16</v>
      </c>
      <c r="B30" s="1" t="s">
        <v>17</v>
      </c>
      <c r="C30" s="1">
        <v>309.0</v>
      </c>
      <c r="D30" s="1">
        <v>0.0</v>
      </c>
      <c r="E30" s="1"/>
      <c r="F30" s="1" t="s">
        <v>18</v>
      </c>
      <c r="G30" s="1" t="s">
        <v>19</v>
      </c>
      <c r="H30" s="1" t="s">
        <v>7526</v>
      </c>
      <c r="I30" s="1" t="s">
        <v>7527</v>
      </c>
      <c r="J30" s="1" t="s">
        <v>7527</v>
      </c>
      <c r="K30" s="1"/>
      <c r="L30" s="1">
        <v>7.0</v>
      </c>
      <c r="M30" s="1"/>
      <c r="N30" s="1">
        <v>12.156033333333333</v>
      </c>
      <c r="O30" s="1" t="s">
        <v>22</v>
      </c>
      <c r="P30" s="1" t="s">
        <v>7528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ht="15.75" customHeight="1">
      <c r="A31" s="1" t="s">
        <v>32</v>
      </c>
      <c r="B31" s="1" t="s">
        <v>17</v>
      </c>
      <c r="C31" s="2">
        <v>1978.0</v>
      </c>
      <c r="D31" s="1">
        <v>494.0</v>
      </c>
      <c r="E31" s="1"/>
      <c r="F31" s="1" t="s">
        <v>18</v>
      </c>
      <c r="G31" s="1" t="s">
        <v>33</v>
      </c>
      <c r="H31" s="1" t="s">
        <v>7529</v>
      </c>
      <c r="I31" s="1" t="s">
        <v>7530</v>
      </c>
      <c r="J31" s="1" t="s">
        <v>7530</v>
      </c>
      <c r="K31" s="1"/>
      <c r="L31" s="1">
        <v>4.0</v>
      </c>
      <c r="M31" s="1"/>
      <c r="N31" s="1">
        <v>23.2352</v>
      </c>
      <c r="O31" s="1" t="s">
        <v>36</v>
      </c>
      <c r="P31" s="1" t="s">
        <v>7531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ht="15.75" customHeight="1">
      <c r="A32" s="1" t="s">
        <v>41</v>
      </c>
      <c r="B32" s="1" t="s">
        <v>17</v>
      </c>
      <c r="C32" s="1">
        <v>329.0</v>
      </c>
      <c r="D32" s="1">
        <v>0.0</v>
      </c>
      <c r="E32" s="1"/>
      <c r="F32" s="1" t="s">
        <v>26</v>
      </c>
      <c r="G32" s="1" t="s">
        <v>27</v>
      </c>
      <c r="H32" s="1" t="s">
        <v>7532</v>
      </c>
      <c r="I32" s="1" t="s">
        <v>7533</v>
      </c>
      <c r="J32" s="1" t="s">
        <v>7533</v>
      </c>
      <c r="K32" s="1"/>
      <c r="L32" s="1">
        <v>-6.0</v>
      </c>
      <c r="M32" s="1"/>
      <c r="N32" s="1">
        <v>8.1983</v>
      </c>
      <c r="O32" s="1" t="s">
        <v>7431</v>
      </c>
      <c r="P32" s="1" t="s">
        <v>7534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ht="15.75" customHeight="1">
      <c r="A33" s="1" t="s">
        <v>41</v>
      </c>
      <c r="B33" s="1" t="s">
        <v>17</v>
      </c>
      <c r="C33" s="1">
        <v>279.0</v>
      </c>
      <c r="D33" s="1">
        <v>0.0</v>
      </c>
      <c r="E33" s="1"/>
      <c r="F33" s="1" t="s">
        <v>26</v>
      </c>
      <c r="G33" s="1" t="s">
        <v>27</v>
      </c>
      <c r="H33" s="1" t="s">
        <v>7535</v>
      </c>
      <c r="I33" s="1" t="s">
        <v>7536</v>
      </c>
      <c r="J33" s="1" t="s">
        <v>7536</v>
      </c>
      <c r="K33" s="1"/>
      <c r="L33" s="1">
        <v>-7.0</v>
      </c>
      <c r="M33" s="1"/>
      <c r="N33" s="1">
        <v>7.1068</v>
      </c>
      <c r="O33" s="1" t="s">
        <v>7431</v>
      </c>
      <c r="P33" s="1" t="s">
        <v>7537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ht="15.75" customHeight="1">
      <c r="A34" s="1" t="s">
        <v>32</v>
      </c>
      <c r="B34" s="1" t="s">
        <v>17</v>
      </c>
      <c r="C34" s="1">
        <v>306.0</v>
      </c>
      <c r="D34" s="1">
        <v>0.0</v>
      </c>
      <c r="E34" s="1" t="s">
        <v>7423</v>
      </c>
      <c r="F34" s="1" t="s">
        <v>66</v>
      </c>
      <c r="G34" s="1" t="s">
        <v>19</v>
      </c>
      <c r="H34" s="1" t="s">
        <v>7538</v>
      </c>
      <c r="I34" s="1" t="s">
        <v>7539</v>
      </c>
      <c r="J34" s="1" t="s">
        <v>7540</v>
      </c>
      <c r="K34" s="1" t="s">
        <v>7541</v>
      </c>
      <c r="L34" s="1">
        <v>-20.0</v>
      </c>
      <c r="M34" s="1">
        <v>0.002766666666666667</v>
      </c>
      <c r="N34" s="1">
        <v>10.189466666666666</v>
      </c>
      <c r="O34" s="1" t="s">
        <v>36</v>
      </c>
      <c r="P34" s="1" t="s">
        <v>7542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ht="15.75" customHeight="1">
      <c r="A35" s="1" t="s">
        <v>57</v>
      </c>
      <c r="B35" s="1" t="s">
        <v>17</v>
      </c>
      <c r="C35" s="1">
        <v>319.0</v>
      </c>
      <c r="D35" s="1">
        <v>0.0</v>
      </c>
      <c r="E35" s="1" t="s">
        <v>58</v>
      </c>
      <c r="F35" s="1" t="s">
        <v>26</v>
      </c>
      <c r="G35" s="1" t="s">
        <v>27</v>
      </c>
      <c r="H35" s="1" t="s">
        <v>7543</v>
      </c>
      <c r="I35" s="1" t="s">
        <v>7544</v>
      </c>
      <c r="J35" s="1" t="s">
        <v>7544</v>
      </c>
      <c r="K35" s="1"/>
      <c r="L35" s="1">
        <v>-5.0</v>
      </c>
      <c r="M35" s="1"/>
      <c r="N35" s="1">
        <v>9.968733333333333</v>
      </c>
      <c r="O35" s="1" t="s">
        <v>7431</v>
      </c>
      <c r="P35" s="1" t="s">
        <v>7545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ht="15.75" customHeight="1">
      <c r="A36" s="1" t="s">
        <v>57</v>
      </c>
      <c r="B36" s="1" t="s">
        <v>17</v>
      </c>
      <c r="C36" s="1">
        <v>557.0</v>
      </c>
      <c r="D36" s="1">
        <v>0.0</v>
      </c>
      <c r="E36" s="1" t="s">
        <v>58</v>
      </c>
      <c r="F36" s="1" t="s">
        <v>26</v>
      </c>
      <c r="G36" s="1" t="s">
        <v>27</v>
      </c>
      <c r="H36" s="1" t="s">
        <v>7546</v>
      </c>
      <c r="I36" s="1" t="s">
        <v>7547</v>
      </c>
      <c r="J36" s="1" t="s">
        <v>7547</v>
      </c>
      <c r="K36" s="1"/>
      <c r="L36" s="1">
        <v>-6.0</v>
      </c>
      <c r="M36" s="1"/>
      <c r="N36" s="1">
        <v>9.574866666666667</v>
      </c>
      <c r="O36" s="1" t="s">
        <v>7431</v>
      </c>
      <c r="P36" s="1" t="s">
        <v>7548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ht="15.75" customHeight="1">
      <c r="A37" s="1" t="s">
        <v>32</v>
      </c>
      <c r="B37" s="1" t="s">
        <v>17</v>
      </c>
      <c r="C37" s="1">
        <v>329.0</v>
      </c>
      <c r="D37" s="1">
        <v>0.0</v>
      </c>
      <c r="E37" s="1" t="s">
        <v>7549</v>
      </c>
      <c r="F37" s="1" t="s">
        <v>66</v>
      </c>
      <c r="G37" s="1" t="s">
        <v>27</v>
      </c>
      <c r="H37" s="1" t="s">
        <v>7550</v>
      </c>
      <c r="I37" s="1" t="s">
        <v>7551</v>
      </c>
      <c r="J37" s="1" t="s">
        <v>7552</v>
      </c>
      <c r="K37" s="1" t="s">
        <v>7553</v>
      </c>
      <c r="L37" s="1">
        <v>-11.0</v>
      </c>
      <c r="M37" s="1">
        <v>0.010883333333333333</v>
      </c>
      <c r="N37" s="1">
        <v>8.171933333333333</v>
      </c>
      <c r="O37" s="1" t="s">
        <v>36</v>
      </c>
      <c r="P37" s="1" t="s">
        <v>7554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ht="15.75" customHeight="1">
      <c r="A38" s="1" t="s">
        <v>41</v>
      </c>
      <c r="B38" s="1" t="s">
        <v>17</v>
      </c>
      <c r="C38" s="1">
        <v>585.0</v>
      </c>
      <c r="D38" s="1">
        <v>0.0</v>
      </c>
      <c r="E38" s="1"/>
      <c r="F38" s="1" t="s">
        <v>26</v>
      </c>
      <c r="G38" s="1" t="s">
        <v>27</v>
      </c>
      <c r="H38" s="1" t="s">
        <v>7555</v>
      </c>
      <c r="I38" s="1" t="s">
        <v>7556</v>
      </c>
      <c r="J38" s="1" t="s">
        <v>7556</v>
      </c>
      <c r="K38" s="1"/>
      <c r="L38" s="1">
        <v>6.0</v>
      </c>
      <c r="M38" s="1"/>
      <c r="N38" s="1">
        <v>21.369266666666668</v>
      </c>
      <c r="O38" s="1" t="s">
        <v>7431</v>
      </c>
      <c r="P38" s="1" t="s">
        <v>7557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ht="15.75" customHeight="1">
      <c r="A39" s="1" t="s">
        <v>41</v>
      </c>
      <c r="B39" s="1" t="s">
        <v>17</v>
      </c>
      <c r="C39" s="1">
        <v>513.0</v>
      </c>
      <c r="D39" s="1">
        <v>0.0</v>
      </c>
      <c r="E39" s="1"/>
      <c r="F39" s="1" t="s">
        <v>26</v>
      </c>
      <c r="G39" s="1" t="s">
        <v>27</v>
      </c>
      <c r="H39" s="1" t="s">
        <v>7558</v>
      </c>
      <c r="I39" s="1" t="s">
        <v>7559</v>
      </c>
      <c r="J39" s="1" t="s">
        <v>7559</v>
      </c>
      <c r="K39" s="1"/>
      <c r="L39" s="1">
        <v>1.0</v>
      </c>
      <c r="M39" s="1"/>
      <c r="N39" s="1">
        <v>16.5178</v>
      </c>
      <c r="O39" s="1" t="s">
        <v>7431</v>
      </c>
      <c r="P39" s="1" t="s">
        <v>7560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ht="15.75" customHeight="1">
      <c r="A40" s="1" t="s">
        <v>57</v>
      </c>
      <c r="B40" s="1" t="s">
        <v>17</v>
      </c>
      <c r="C40" s="1">
        <v>394.0</v>
      </c>
      <c r="D40" s="1">
        <v>0.0</v>
      </c>
      <c r="E40" s="1" t="s">
        <v>58</v>
      </c>
      <c r="F40" s="1" t="s">
        <v>26</v>
      </c>
      <c r="G40" s="1" t="s">
        <v>27</v>
      </c>
      <c r="H40" s="1" t="s">
        <v>7561</v>
      </c>
      <c r="I40" s="1" t="s">
        <v>7562</v>
      </c>
      <c r="J40" s="1" t="s">
        <v>7562</v>
      </c>
      <c r="K40" s="1"/>
      <c r="L40" s="1">
        <v>-6.0</v>
      </c>
      <c r="M40" s="1"/>
      <c r="N40" s="1">
        <v>8.234466666666666</v>
      </c>
      <c r="O40" s="1" t="s">
        <v>7431</v>
      </c>
      <c r="P40" s="1" t="s">
        <v>7563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ht="15.75" customHeight="1">
      <c r="A41" s="1" t="s">
        <v>57</v>
      </c>
      <c r="B41" s="1" t="s">
        <v>17</v>
      </c>
      <c r="C41" s="1">
        <v>364.0</v>
      </c>
      <c r="D41" s="1">
        <v>0.0</v>
      </c>
      <c r="E41" s="1" t="s">
        <v>58</v>
      </c>
      <c r="F41" s="1" t="s">
        <v>26</v>
      </c>
      <c r="G41" s="1" t="s">
        <v>27</v>
      </c>
      <c r="H41" s="1" t="s">
        <v>7564</v>
      </c>
      <c r="I41" s="1" t="s">
        <v>7565</v>
      </c>
      <c r="J41" s="1" t="s">
        <v>7565</v>
      </c>
      <c r="K41" s="1"/>
      <c r="L41" s="1">
        <v>-6.0</v>
      </c>
      <c r="M41" s="1"/>
      <c r="N41" s="1">
        <v>8.468616666666666</v>
      </c>
      <c r="O41" s="1" t="s">
        <v>7431</v>
      </c>
      <c r="P41" s="1" t="s">
        <v>7566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ht="15.75" customHeight="1">
      <c r="A42" s="1" t="s">
        <v>57</v>
      </c>
      <c r="B42" s="1" t="s">
        <v>17</v>
      </c>
      <c r="C42" s="1">
        <v>394.0</v>
      </c>
      <c r="D42" s="1">
        <v>0.0</v>
      </c>
      <c r="E42" s="1" t="s">
        <v>58</v>
      </c>
      <c r="F42" s="1" t="s">
        <v>26</v>
      </c>
      <c r="G42" s="1" t="s">
        <v>27</v>
      </c>
      <c r="H42" s="1" t="s">
        <v>7567</v>
      </c>
      <c r="I42" s="1" t="s">
        <v>7568</v>
      </c>
      <c r="J42" s="1" t="s">
        <v>7568</v>
      </c>
      <c r="K42" s="1"/>
      <c r="L42" s="1">
        <v>-3.0</v>
      </c>
      <c r="M42" s="1"/>
      <c r="N42" s="1">
        <v>11.513183333333334</v>
      </c>
      <c r="O42" s="1" t="s">
        <v>7431</v>
      </c>
      <c r="P42" s="1" t="s">
        <v>7569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ht="15.75" customHeight="1">
      <c r="A43" s="1" t="s">
        <v>32</v>
      </c>
      <c r="B43" s="1" t="s">
        <v>17</v>
      </c>
      <c r="C43" s="1">
        <v>278.0</v>
      </c>
      <c r="D43" s="1">
        <v>0.0</v>
      </c>
      <c r="E43" s="1" t="s">
        <v>7549</v>
      </c>
      <c r="F43" s="1" t="s">
        <v>66</v>
      </c>
      <c r="G43" s="1" t="s">
        <v>27</v>
      </c>
      <c r="H43" s="1" t="s">
        <v>7570</v>
      </c>
      <c r="I43" s="1" t="s">
        <v>7571</v>
      </c>
      <c r="J43" s="1" t="s">
        <v>7572</v>
      </c>
      <c r="K43" s="1" t="s">
        <v>7573</v>
      </c>
      <c r="L43" s="1">
        <v>-11.0</v>
      </c>
      <c r="M43" s="1">
        <v>0.0401</v>
      </c>
      <c r="N43" s="1">
        <v>9.8442</v>
      </c>
      <c r="O43" s="1" t="s">
        <v>36</v>
      </c>
      <c r="P43" s="1" t="s">
        <v>7574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ht="15.75" customHeight="1">
      <c r="A44" s="1" t="s">
        <v>41</v>
      </c>
      <c r="B44" s="1" t="s">
        <v>17</v>
      </c>
      <c r="C44" s="1">
        <v>294.0</v>
      </c>
      <c r="D44" s="1">
        <v>0.0</v>
      </c>
      <c r="E44" s="1"/>
      <c r="F44" s="1" t="s">
        <v>26</v>
      </c>
      <c r="G44" s="1" t="s">
        <v>27</v>
      </c>
      <c r="H44" s="1" t="s">
        <v>7575</v>
      </c>
      <c r="I44" s="1" t="s">
        <v>7576</v>
      </c>
      <c r="J44" s="1" t="s">
        <v>7576</v>
      </c>
      <c r="K44" s="1"/>
      <c r="L44" s="1">
        <v>-6.0</v>
      </c>
      <c r="M44" s="1"/>
      <c r="N44" s="1">
        <v>8.6123</v>
      </c>
      <c r="O44" s="1" t="s">
        <v>7431</v>
      </c>
      <c r="P44" s="1" t="s">
        <v>7577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ht="15.75" customHeight="1">
      <c r="A45" s="1" t="s">
        <v>24</v>
      </c>
      <c r="B45" s="1" t="s">
        <v>17</v>
      </c>
      <c r="C45" s="1">
        <v>348.0</v>
      </c>
      <c r="D45" s="1">
        <v>0.0</v>
      </c>
      <c r="E45" s="1" t="s">
        <v>549</v>
      </c>
      <c r="F45" s="1" t="s">
        <v>26</v>
      </c>
      <c r="G45" s="1" t="s">
        <v>27</v>
      </c>
      <c r="H45" s="1" t="s">
        <v>7578</v>
      </c>
      <c r="I45" s="1" t="s">
        <v>7579</v>
      </c>
      <c r="J45" s="1" t="s">
        <v>7579</v>
      </c>
      <c r="K45" s="1"/>
      <c r="L45" s="1">
        <v>-4.0</v>
      </c>
      <c r="M45" s="1"/>
      <c r="N45" s="1">
        <v>10.5032</v>
      </c>
      <c r="O45" s="1" t="s">
        <v>7431</v>
      </c>
      <c r="P45" s="1" t="s">
        <v>7580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ht="15.75" customHeight="1">
      <c r="A46" s="1" t="s">
        <v>32</v>
      </c>
      <c r="B46" s="1" t="s">
        <v>17</v>
      </c>
      <c r="C46" s="1">
        <v>404.0</v>
      </c>
      <c r="D46" s="1">
        <v>0.0</v>
      </c>
      <c r="E46" s="1" t="s">
        <v>7549</v>
      </c>
      <c r="F46" s="1" t="s">
        <v>66</v>
      </c>
      <c r="G46" s="1" t="s">
        <v>27</v>
      </c>
      <c r="H46" s="1" t="s">
        <v>7581</v>
      </c>
      <c r="I46" s="1" t="s">
        <v>7582</v>
      </c>
      <c r="J46" s="1" t="s">
        <v>7583</v>
      </c>
      <c r="K46" s="1" t="s">
        <v>7584</v>
      </c>
      <c r="L46" s="1">
        <v>3.0</v>
      </c>
      <c r="M46" s="1">
        <v>0.0036666666666666666</v>
      </c>
      <c r="N46" s="1">
        <v>16.393166666666666</v>
      </c>
      <c r="O46" s="1" t="s">
        <v>36</v>
      </c>
      <c r="P46" s="1" t="s">
        <v>7585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ht="15.75" customHeight="1">
      <c r="A47" s="1" t="s">
        <v>41</v>
      </c>
      <c r="B47" s="1" t="s">
        <v>17</v>
      </c>
      <c r="C47" s="1">
        <v>323.0</v>
      </c>
      <c r="D47" s="1">
        <v>0.0</v>
      </c>
      <c r="E47" s="1"/>
      <c r="F47" s="1" t="s">
        <v>26</v>
      </c>
      <c r="G47" s="1" t="s">
        <v>27</v>
      </c>
      <c r="H47" s="1" t="s">
        <v>7586</v>
      </c>
      <c r="I47" s="1" t="s">
        <v>7587</v>
      </c>
      <c r="J47" s="1" t="s">
        <v>7587</v>
      </c>
      <c r="K47" s="1"/>
      <c r="L47" s="1">
        <v>-4.0</v>
      </c>
      <c r="M47" s="1"/>
      <c r="N47" s="1">
        <v>10.2672</v>
      </c>
      <c r="O47" s="1" t="s">
        <v>7431</v>
      </c>
      <c r="P47" s="1" t="s">
        <v>7588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ht="15.75" customHeight="1">
      <c r="A48" s="1" t="s">
        <v>32</v>
      </c>
      <c r="B48" s="1" t="s">
        <v>17</v>
      </c>
      <c r="C48" s="1">
        <v>267.0</v>
      </c>
      <c r="D48" s="1">
        <v>62.0</v>
      </c>
      <c r="E48" s="1"/>
      <c r="F48" s="1" t="s">
        <v>18</v>
      </c>
      <c r="G48" s="1" t="s">
        <v>27</v>
      </c>
      <c r="H48" s="1" t="s">
        <v>7589</v>
      </c>
      <c r="I48" s="1" t="s">
        <v>7590</v>
      </c>
      <c r="J48" s="1" t="s">
        <v>7590</v>
      </c>
      <c r="K48" s="1"/>
      <c r="L48" s="1">
        <v>-9.0</v>
      </c>
      <c r="M48" s="1"/>
      <c r="N48" s="1">
        <v>10.042183333333334</v>
      </c>
      <c r="O48" s="1" t="s">
        <v>36</v>
      </c>
      <c r="P48" s="1" t="s">
        <v>7591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ht="15.75" customHeight="1">
      <c r="A49" s="1" t="s">
        <v>41</v>
      </c>
      <c r="B49" s="1" t="s">
        <v>17</v>
      </c>
      <c r="C49" s="1">
        <v>329.0</v>
      </c>
      <c r="D49" s="1">
        <v>0.0</v>
      </c>
      <c r="E49" s="1"/>
      <c r="F49" s="1" t="s">
        <v>26</v>
      </c>
      <c r="G49" s="1" t="s">
        <v>19</v>
      </c>
      <c r="H49" s="1" t="s">
        <v>7592</v>
      </c>
      <c r="I49" s="1" t="s">
        <v>7593</v>
      </c>
      <c r="J49" s="1" t="s">
        <v>7593</v>
      </c>
      <c r="K49" s="1"/>
      <c r="L49" s="1">
        <v>-5.0</v>
      </c>
      <c r="M49" s="1"/>
      <c r="N49" s="1">
        <v>9.76785</v>
      </c>
      <c r="O49" s="1" t="s">
        <v>7431</v>
      </c>
      <c r="P49" s="1" t="s">
        <v>7594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ht="15.75" customHeight="1">
      <c r="A50" s="1" t="s">
        <v>57</v>
      </c>
      <c r="B50" s="1" t="s">
        <v>17</v>
      </c>
      <c r="C50" s="1">
        <v>329.0</v>
      </c>
      <c r="D50" s="1">
        <v>0.0</v>
      </c>
      <c r="E50" s="1" t="s">
        <v>58</v>
      </c>
      <c r="F50" s="1" t="s">
        <v>26</v>
      </c>
      <c r="G50" s="1" t="s">
        <v>27</v>
      </c>
      <c r="H50" s="1" t="s">
        <v>7595</v>
      </c>
      <c r="I50" s="1" t="s">
        <v>7596</v>
      </c>
      <c r="J50" s="1" t="s">
        <v>7596</v>
      </c>
      <c r="K50" s="1"/>
      <c r="L50" s="1">
        <v>-7.0</v>
      </c>
      <c r="M50" s="1"/>
      <c r="N50" s="1">
        <v>7.956683333333333</v>
      </c>
      <c r="O50" s="1" t="s">
        <v>7431</v>
      </c>
      <c r="P50" s="1" t="s">
        <v>7597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ht="15.75" customHeight="1">
      <c r="A51" s="1" t="s">
        <v>57</v>
      </c>
      <c r="B51" s="1" t="s">
        <v>17</v>
      </c>
      <c r="C51" s="1">
        <v>369.0</v>
      </c>
      <c r="D51" s="1">
        <v>0.0</v>
      </c>
      <c r="E51" s="1" t="s">
        <v>58</v>
      </c>
      <c r="F51" s="1" t="s">
        <v>26</v>
      </c>
      <c r="G51" s="1" t="s">
        <v>27</v>
      </c>
      <c r="H51" s="1" t="s">
        <v>7598</v>
      </c>
      <c r="I51" s="1" t="s">
        <v>7599</v>
      </c>
      <c r="J51" s="1" t="s">
        <v>7599</v>
      </c>
      <c r="K51" s="1"/>
      <c r="L51" s="1">
        <v>-8.0</v>
      </c>
      <c r="M51" s="1"/>
      <c r="N51" s="1">
        <v>6.718366666666666</v>
      </c>
      <c r="O51" s="1" t="s">
        <v>7431</v>
      </c>
      <c r="P51" s="1" t="s">
        <v>7600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ht="15.75" customHeight="1">
      <c r="A52" s="1" t="s">
        <v>57</v>
      </c>
      <c r="B52" s="1" t="s">
        <v>17</v>
      </c>
      <c r="C52" s="1">
        <v>358.0</v>
      </c>
      <c r="D52" s="1">
        <v>0.0</v>
      </c>
      <c r="E52" s="1" t="s">
        <v>58</v>
      </c>
      <c r="F52" s="1" t="s">
        <v>26</v>
      </c>
      <c r="G52" s="1" t="s">
        <v>27</v>
      </c>
      <c r="H52" s="1" t="s">
        <v>7601</v>
      </c>
      <c r="I52" s="1" t="s">
        <v>7602</v>
      </c>
      <c r="J52" s="1" t="s">
        <v>7602</v>
      </c>
      <c r="K52" s="1"/>
      <c r="L52" s="1">
        <v>-8.0</v>
      </c>
      <c r="M52" s="1"/>
      <c r="N52" s="1">
        <v>6.645933333333334</v>
      </c>
      <c r="O52" s="1" t="s">
        <v>7431</v>
      </c>
      <c r="P52" s="1" t="s">
        <v>7603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ht="15.75" customHeight="1">
      <c r="A53" s="1" t="s">
        <v>24</v>
      </c>
      <c r="B53" s="1" t="s">
        <v>17</v>
      </c>
      <c r="C53" s="1">
        <v>585.0</v>
      </c>
      <c r="D53" s="1">
        <v>0.0</v>
      </c>
      <c r="E53" s="1" t="s">
        <v>7604</v>
      </c>
      <c r="F53" s="1" t="s">
        <v>26</v>
      </c>
      <c r="G53" s="1" t="s">
        <v>27</v>
      </c>
      <c r="H53" s="1" t="s">
        <v>7605</v>
      </c>
      <c r="I53" s="1" t="s">
        <v>7606</v>
      </c>
      <c r="J53" s="1" t="s">
        <v>7606</v>
      </c>
      <c r="K53" s="1"/>
      <c r="L53" s="1">
        <v>-5.0</v>
      </c>
      <c r="M53" s="1"/>
      <c r="N53" s="1">
        <v>9.4217</v>
      </c>
      <c r="O53" s="1" t="s">
        <v>7431</v>
      </c>
      <c r="P53" s="1" t="s">
        <v>7607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ht="15.75" customHeight="1">
      <c r="A54" s="1" t="s">
        <v>57</v>
      </c>
      <c r="B54" s="1" t="s">
        <v>17</v>
      </c>
      <c r="C54" s="1">
        <v>637.0</v>
      </c>
      <c r="D54" s="1">
        <v>0.0</v>
      </c>
      <c r="E54" s="1" t="s">
        <v>58</v>
      </c>
      <c r="F54" s="1" t="s">
        <v>26</v>
      </c>
      <c r="G54" s="1" t="s">
        <v>27</v>
      </c>
      <c r="H54" s="1" t="s">
        <v>7608</v>
      </c>
      <c r="I54" s="1" t="s">
        <v>7609</v>
      </c>
      <c r="J54" s="1" t="s">
        <v>7609</v>
      </c>
      <c r="K54" s="1"/>
      <c r="L54" s="1">
        <v>-6.0</v>
      </c>
      <c r="M54" s="1"/>
      <c r="N54" s="1">
        <v>8.375316666666667</v>
      </c>
      <c r="O54" s="1" t="s">
        <v>7431</v>
      </c>
      <c r="P54" s="1" t="s">
        <v>7610</v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ht="15.75" customHeight="1">
      <c r="A55" s="1" t="s">
        <v>57</v>
      </c>
      <c r="B55" s="1" t="s">
        <v>17</v>
      </c>
      <c r="C55" s="1">
        <v>321.0</v>
      </c>
      <c r="D55" s="1">
        <v>0.0</v>
      </c>
      <c r="E55" s="1" t="s">
        <v>58</v>
      </c>
      <c r="F55" s="1" t="s">
        <v>26</v>
      </c>
      <c r="G55" s="1" t="s">
        <v>27</v>
      </c>
      <c r="H55" s="1" t="s">
        <v>7611</v>
      </c>
      <c r="I55" s="1" t="s">
        <v>7612</v>
      </c>
      <c r="J55" s="1" t="s">
        <v>7612</v>
      </c>
      <c r="K55" s="1"/>
      <c r="L55" s="1">
        <v>-9.0</v>
      </c>
      <c r="M55" s="1"/>
      <c r="N55" s="1">
        <v>5.90035</v>
      </c>
      <c r="O55" s="1" t="s">
        <v>7431</v>
      </c>
      <c r="P55" s="1" t="s">
        <v>7613</v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ht="15.75" customHeight="1">
      <c r="A56" s="1" t="s">
        <v>41</v>
      </c>
      <c r="B56" s="1" t="s">
        <v>17</v>
      </c>
      <c r="C56" s="1">
        <v>274.0</v>
      </c>
      <c r="D56" s="1">
        <v>0.0</v>
      </c>
      <c r="E56" s="1"/>
      <c r="F56" s="1" t="s">
        <v>26</v>
      </c>
      <c r="G56" s="1" t="s">
        <v>27</v>
      </c>
      <c r="H56" s="1" t="s">
        <v>7614</v>
      </c>
      <c r="I56" s="1" t="s">
        <v>7615</v>
      </c>
      <c r="J56" s="1" t="s">
        <v>7615</v>
      </c>
      <c r="K56" s="1"/>
      <c r="L56" s="1">
        <v>-8.0</v>
      </c>
      <c r="M56" s="1"/>
      <c r="N56" s="1">
        <v>6.680316666666666</v>
      </c>
      <c r="O56" s="1" t="s">
        <v>7431</v>
      </c>
      <c r="P56" s="1" t="s">
        <v>7616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ht="15.75" customHeight="1">
      <c r="A57" s="1" t="s">
        <v>41</v>
      </c>
      <c r="B57" s="1" t="s">
        <v>17</v>
      </c>
      <c r="C57" s="1">
        <v>429.0</v>
      </c>
      <c r="D57" s="1">
        <v>0.0</v>
      </c>
      <c r="E57" s="1"/>
      <c r="F57" s="1" t="s">
        <v>26</v>
      </c>
      <c r="G57" s="1" t="s">
        <v>27</v>
      </c>
      <c r="H57" s="1" t="s">
        <v>7617</v>
      </c>
      <c r="I57" s="1" t="s">
        <v>7618</v>
      </c>
      <c r="J57" s="1" t="s">
        <v>7618</v>
      </c>
      <c r="K57" s="1"/>
      <c r="L57" s="1">
        <v>0.0</v>
      </c>
      <c r="M57" s="1"/>
      <c r="N57" s="1">
        <v>15.71835</v>
      </c>
      <c r="O57" s="1" t="s">
        <v>7431</v>
      </c>
      <c r="P57" s="1" t="s">
        <v>7619</v>
      </c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ht="15.75" customHeight="1">
      <c r="A58" s="1" t="s">
        <v>57</v>
      </c>
      <c r="B58" s="1" t="s">
        <v>17</v>
      </c>
      <c r="C58" s="1">
        <v>528.0</v>
      </c>
      <c r="D58" s="1">
        <v>0.0</v>
      </c>
      <c r="E58" s="1" t="s">
        <v>58</v>
      </c>
      <c r="F58" s="1" t="s">
        <v>26</v>
      </c>
      <c r="G58" s="1" t="s">
        <v>27</v>
      </c>
      <c r="H58" s="1" t="s">
        <v>7620</v>
      </c>
      <c r="I58" s="1" t="s">
        <v>7621</v>
      </c>
      <c r="J58" s="1" t="s">
        <v>7621</v>
      </c>
      <c r="K58" s="1"/>
      <c r="L58" s="1">
        <v>-4.0</v>
      </c>
      <c r="M58" s="1"/>
      <c r="N58" s="1">
        <v>10.872533333333333</v>
      </c>
      <c r="O58" s="1" t="s">
        <v>7431</v>
      </c>
      <c r="P58" s="1" t="s">
        <v>7622</v>
      </c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ht="15.75" customHeight="1">
      <c r="A59" s="1" t="s">
        <v>16</v>
      </c>
      <c r="B59" s="1" t="s">
        <v>17</v>
      </c>
      <c r="C59" s="2">
        <v>344.0</v>
      </c>
      <c r="D59" s="1">
        <v>0.0</v>
      </c>
      <c r="E59" s="1"/>
      <c r="F59" s="1" t="s">
        <v>18</v>
      </c>
      <c r="G59" s="1" t="s">
        <v>19</v>
      </c>
      <c r="H59" s="1" t="s">
        <v>7623</v>
      </c>
      <c r="I59" s="1" t="s">
        <v>7624</v>
      </c>
      <c r="J59" s="1" t="s">
        <v>7624</v>
      </c>
      <c r="K59" s="1"/>
      <c r="L59" s="1">
        <v>1.0</v>
      </c>
      <c r="M59" s="1"/>
      <c r="N59" s="1">
        <v>6.140583333333334</v>
      </c>
      <c r="O59" s="1" t="s">
        <v>22</v>
      </c>
      <c r="P59" s="1" t="s">
        <v>7625</v>
      </c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ht="15.75" customHeight="1">
      <c r="A60" s="1" t="s">
        <v>57</v>
      </c>
      <c r="B60" s="1" t="s">
        <v>17</v>
      </c>
      <c r="C60" s="1">
        <v>394.0</v>
      </c>
      <c r="D60" s="1">
        <v>0.0</v>
      </c>
      <c r="E60" s="1" t="s">
        <v>58</v>
      </c>
      <c r="F60" s="1" t="s">
        <v>26</v>
      </c>
      <c r="G60" s="1" t="s">
        <v>27</v>
      </c>
      <c r="H60" s="1" t="s">
        <v>7626</v>
      </c>
      <c r="I60" s="1" t="s">
        <v>7627</v>
      </c>
      <c r="J60" s="1" t="s">
        <v>7627</v>
      </c>
      <c r="K60" s="1"/>
      <c r="L60" s="1">
        <v>-5.0</v>
      </c>
      <c r="M60" s="1"/>
      <c r="N60" s="1">
        <v>9.209383333333333</v>
      </c>
      <c r="O60" s="1" t="s">
        <v>7431</v>
      </c>
      <c r="P60" s="1" t="s">
        <v>7628</v>
      </c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ht="15.75" customHeight="1">
      <c r="A61" s="1" t="s">
        <v>57</v>
      </c>
      <c r="B61" s="1" t="s">
        <v>17</v>
      </c>
      <c r="C61" s="1">
        <v>274.0</v>
      </c>
      <c r="D61" s="1">
        <v>0.0</v>
      </c>
      <c r="E61" s="1" t="s">
        <v>58</v>
      </c>
      <c r="F61" s="1" t="s">
        <v>26</v>
      </c>
      <c r="G61" s="1" t="s">
        <v>27</v>
      </c>
      <c r="H61" s="1" t="s">
        <v>7629</v>
      </c>
      <c r="I61" s="1" t="s">
        <v>7630</v>
      </c>
      <c r="J61" s="1" t="s">
        <v>7630</v>
      </c>
      <c r="K61" s="1"/>
      <c r="L61" s="1">
        <v>-8.0</v>
      </c>
      <c r="M61" s="1"/>
      <c r="N61" s="1">
        <v>6.411983333333334</v>
      </c>
      <c r="O61" s="1" t="s">
        <v>7431</v>
      </c>
      <c r="P61" s="1" t="s">
        <v>7631</v>
      </c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ht="15.75" customHeight="1">
      <c r="A62" s="1" t="s">
        <v>57</v>
      </c>
      <c r="B62" s="1" t="s">
        <v>17</v>
      </c>
      <c r="C62" s="2">
        <v>503.0</v>
      </c>
      <c r="D62" s="1">
        <v>0.0</v>
      </c>
      <c r="E62" s="1" t="s">
        <v>58</v>
      </c>
      <c r="F62" s="1" t="s">
        <v>26</v>
      </c>
      <c r="G62" s="1" t="s">
        <v>27</v>
      </c>
      <c r="H62" s="1" t="s">
        <v>7632</v>
      </c>
      <c r="I62" s="1" t="s">
        <v>7633</v>
      </c>
      <c r="J62" s="1" t="s">
        <v>7633</v>
      </c>
      <c r="K62" s="1"/>
      <c r="L62" s="1">
        <v>-7.0</v>
      </c>
      <c r="M62" s="1"/>
      <c r="N62" s="1">
        <v>7.283</v>
      </c>
      <c r="O62" s="1" t="s">
        <v>7431</v>
      </c>
      <c r="P62" s="1" t="s">
        <v>7634</v>
      </c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ht="15.75" customHeight="1">
      <c r="A63" s="1" t="s">
        <v>57</v>
      </c>
      <c r="B63" s="1" t="s">
        <v>17</v>
      </c>
      <c r="C63" s="2">
        <v>329.0</v>
      </c>
      <c r="D63" s="1">
        <v>0.0</v>
      </c>
      <c r="E63" s="1" t="s">
        <v>58</v>
      </c>
      <c r="F63" s="1" t="s">
        <v>26</v>
      </c>
      <c r="G63" s="1" t="s">
        <v>27</v>
      </c>
      <c r="H63" s="1" t="s">
        <v>7635</v>
      </c>
      <c r="I63" s="1" t="s">
        <v>7636</v>
      </c>
      <c r="J63" s="1" t="s">
        <v>7636</v>
      </c>
      <c r="K63" s="1"/>
      <c r="L63" s="1">
        <v>-9.0</v>
      </c>
      <c r="M63" s="1"/>
      <c r="N63" s="1">
        <v>5.3517</v>
      </c>
      <c r="O63" s="1" t="s">
        <v>7431</v>
      </c>
      <c r="P63" s="1" t="s">
        <v>7637</v>
      </c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ht="15.75" customHeight="1">
      <c r="A64" s="1" t="s">
        <v>24</v>
      </c>
      <c r="B64" s="1" t="s">
        <v>17</v>
      </c>
      <c r="C64" s="1">
        <v>693.0</v>
      </c>
      <c r="D64" s="1">
        <v>0.0</v>
      </c>
      <c r="E64" s="1" t="s">
        <v>7638</v>
      </c>
      <c r="F64" s="1" t="s">
        <v>26</v>
      </c>
      <c r="G64" s="1" t="s">
        <v>27</v>
      </c>
      <c r="H64" s="1" t="s">
        <v>7639</v>
      </c>
      <c r="I64" s="1" t="s">
        <v>7640</v>
      </c>
      <c r="J64" s="1" t="s">
        <v>7640</v>
      </c>
      <c r="K64" s="1"/>
      <c r="L64" s="1">
        <v>-5.0</v>
      </c>
      <c r="M64" s="1"/>
      <c r="N64" s="1">
        <v>9.084033333333334</v>
      </c>
      <c r="O64" s="1" t="s">
        <v>7431</v>
      </c>
      <c r="P64" s="1" t="s">
        <v>7641</v>
      </c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ht="15.75" customHeight="1">
      <c r="A65" s="1" t="s">
        <v>32</v>
      </c>
      <c r="B65" s="1" t="s">
        <v>17</v>
      </c>
      <c r="C65" s="1">
        <v>349.0</v>
      </c>
      <c r="D65" s="1">
        <v>0.0</v>
      </c>
      <c r="E65" s="1" t="s">
        <v>7549</v>
      </c>
      <c r="F65" s="1" t="s">
        <v>66</v>
      </c>
      <c r="G65" s="1" t="s">
        <v>27</v>
      </c>
      <c r="H65" s="1" t="s">
        <v>7642</v>
      </c>
      <c r="I65" s="1" t="s">
        <v>7643</v>
      </c>
      <c r="J65" s="1" t="s">
        <v>7644</v>
      </c>
      <c r="K65" s="1" t="s">
        <v>7645</v>
      </c>
      <c r="L65" s="1">
        <v>-20.0</v>
      </c>
      <c r="M65" s="1">
        <v>0.00305</v>
      </c>
      <c r="N65" s="1">
        <v>7.756916666666666</v>
      </c>
      <c r="O65" s="1" t="s">
        <v>36</v>
      </c>
      <c r="P65" s="1" t="s">
        <v>7646</v>
      </c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ht="15.75" customHeight="1">
      <c r="A66" s="1" t="s">
        <v>41</v>
      </c>
      <c r="B66" s="1" t="s">
        <v>17</v>
      </c>
      <c r="C66" s="2">
        <v>313.0</v>
      </c>
      <c r="D66" s="1">
        <v>0.0</v>
      </c>
      <c r="E66" s="1"/>
      <c r="F66" s="1" t="s">
        <v>26</v>
      </c>
      <c r="G66" s="1" t="s">
        <v>27</v>
      </c>
      <c r="H66" s="1" t="s">
        <v>7647</v>
      </c>
      <c r="I66" s="1" t="s">
        <v>7648</v>
      </c>
      <c r="J66" s="1" t="s">
        <v>7648</v>
      </c>
      <c r="K66" s="1"/>
      <c r="L66" s="1">
        <v>-8.0</v>
      </c>
      <c r="M66" s="1"/>
      <c r="N66" s="1">
        <v>6.676583333333333</v>
      </c>
      <c r="O66" s="1" t="s">
        <v>7431</v>
      </c>
      <c r="P66" s="1" t="s">
        <v>7649</v>
      </c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ht="15.75" customHeight="1">
      <c r="A67" s="1" t="s">
        <v>16</v>
      </c>
      <c r="B67" s="1" t="s">
        <v>17</v>
      </c>
      <c r="C67" s="1">
        <v>358.0</v>
      </c>
      <c r="D67" s="1">
        <v>0.0</v>
      </c>
      <c r="E67" s="1"/>
      <c r="F67" s="1" t="s">
        <v>18</v>
      </c>
      <c r="G67" s="1" t="s">
        <v>19</v>
      </c>
      <c r="H67" s="1" t="s">
        <v>7650</v>
      </c>
      <c r="I67" s="1" t="s">
        <v>7651</v>
      </c>
      <c r="J67" s="1" t="s">
        <v>7651</v>
      </c>
      <c r="K67" s="1"/>
      <c r="L67" s="1">
        <v>1.0</v>
      </c>
      <c r="M67" s="1"/>
      <c r="N67" s="1">
        <v>6.70835</v>
      </c>
      <c r="O67" s="1" t="s">
        <v>22</v>
      </c>
      <c r="P67" s="1" t="s">
        <v>7652</v>
      </c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ht="15.75" customHeight="1">
      <c r="A68" s="1" t="s">
        <v>16</v>
      </c>
      <c r="B68" s="1" t="s">
        <v>17</v>
      </c>
      <c r="C68" s="1">
        <v>20.0</v>
      </c>
      <c r="D68" s="1">
        <v>35.0</v>
      </c>
      <c r="E68" s="1"/>
      <c r="F68" s="1" t="s">
        <v>18</v>
      </c>
      <c r="G68" s="1" t="s">
        <v>19</v>
      </c>
      <c r="H68" s="1" t="s">
        <v>7653</v>
      </c>
      <c r="I68" s="1" t="s">
        <v>7654</v>
      </c>
      <c r="J68" s="1" t="s">
        <v>7654</v>
      </c>
      <c r="K68" s="1"/>
      <c r="L68" s="1">
        <v>-4.0</v>
      </c>
      <c r="M68" s="1"/>
      <c r="N68" s="1">
        <v>0.3741833333333333</v>
      </c>
      <c r="O68" s="1" t="s">
        <v>22</v>
      </c>
      <c r="P68" s="1" t="s">
        <v>7655</v>
      </c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ht="15.75" customHeight="1">
      <c r="A69" s="1" t="s">
        <v>24</v>
      </c>
      <c r="B69" s="1" t="s">
        <v>17</v>
      </c>
      <c r="C69" s="1">
        <v>723.0</v>
      </c>
      <c r="D69" s="1">
        <v>0.0</v>
      </c>
      <c r="E69" s="1" t="s">
        <v>7656</v>
      </c>
      <c r="F69" s="1" t="s">
        <v>26</v>
      </c>
      <c r="G69" s="1" t="s">
        <v>27</v>
      </c>
      <c r="H69" s="1" t="s">
        <v>7657</v>
      </c>
      <c r="I69" s="1" t="s">
        <v>7658</v>
      </c>
      <c r="J69" s="1" t="s">
        <v>7658</v>
      </c>
      <c r="K69" s="1"/>
      <c r="L69" s="1">
        <v>0.0</v>
      </c>
      <c r="M69" s="1"/>
      <c r="N69" s="1">
        <v>15.896866666666666</v>
      </c>
      <c r="O69" s="1" t="s">
        <v>7431</v>
      </c>
      <c r="P69" s="1" t="s">
        <v>7659</v>
      </c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ht="15.75" customHeight="1">
      <c r="A70" s="1" t="s">
        <v>32</v>
      </c>
      <c r="B70" s="1" t="s">
        <v>17</v>
      </c>
      <c r="C70" s="1">
        <v>373.0</v>
      </c>
      <c r="D70" s="1">
        <v>26.0</v>
      </c>
      <c r="E70" s="1" t="s">
        <v>7549</v>
      </c>
      <c r="F70" s="1" t="s">
        <v>66</v>
      </c>
      <c r="G70" s="1" t="s">
        <v>27</v>
      </c>
      <c r="H70" s="1" t="s">
        <v>7660</v>
      </c>
      <c r="I70" s="1" t="s">
        <v>7661</v>
      </c>
      <c r="J70" s="1" t="s">
        <v>7662</v>
      </c>
      <c r="K70" s="1" t="s">
        <v>7663</v>
      </c>
      <c r="L70" s="1">
        <v>-4.0</v>
      </c>
      <c r="M70" s="1">
        <v>0.0020833333333333333</v>
      </c>
      <c r="N70" s="1">
        <v>17.85183333333333</v>
      </c>
      <c r="O70" s="1" t="s">
        <v>36</v>
      </c>
      <c r="P70" s="1" t="s">
        <v>7664</v>
      </c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ht="15.75" customHeight="1">
      <c r="A71" s="1" t="s">
        <v>57</v>
      </c>
      <c r="B71" s="1" t="s">
        <v>17</v>
      </c>
      <c r="C71" s="2">
        <v>374.0</v>
      </c>
      <c r="D71" s="1">
        <v>0.0</v>
      </c>
      <c r="E71" s="1" t="s">
        <v>58</v>
      </c>
      <c r="F71" s="1" t="s">
        <v>26</v>
      </c>
      <c r="G71" s="1" t="s">
        <v>27</v>
      </c>
      <c r="H71" s="1" t="s">
        <v>7665</v>
      </c>
      <c r="I71" s="1" t="s">
        <v>7666</v>
      </c>
      <c r="J71" s="1" t="s">
        <v>7666</v>
      </c>
      <c r="K71" s="1"/>
      <c r="L71" s="1">
        <v>-4.0</v>
      </c>
      <c r="M71" s="1"/>
      <c r="N71" s="1">
        <v>10.81385</v>
      </c>
      <c r="O71" s="1" t="s">
        <v>7431</v>
      </c>
      <c r="P71" s="1" t="s">
        <v>7667</v>
      </c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ht="15.75" customHeight="1">
      <c r="A72" s="1" t="s">
        <v>57</v>
      </c>
      <c r="B72" s="1" t="s">
        <v>17</v>
      </c>
      <c r="C72" s="1">
        <v>587.0</v>
      </c>
      <c r="D72" s="1">
        <v>0.0</v>
      </c>
      <c r="E72" s="1" t="s">
        <v>58</v>
      </c>
      <c r="F72" s="1" t="s">
        <v>26</v>
      </c>
      <c r="G72" s="1" t="s">
        <v>27</v>
      </c>
      <c r="H72" s="1" t="s">
        <v>7668</v>
      </c>
      <c r="I72" s="1" t="s">
        <v>7669</v>
      </c>
      <c r="J72" s="1" t="s">
        <v>7669</v>
      </c>
      <c r="K72" s="1"/>
      <c r="L72" s="1">
        <v>-6.0</v>
      </c>
      <c r="M72" s="1"/>
      <c r="N72" s="1">
        <v>8.409716666666666</v>
      </c>
      <c r="O72" s="1" t="s">
        <v>7431</v>
      </c>
      <c r="P72" s="1" t="s">
        <v>7670</v>
      </c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ht="15.75" customHeight="1">
      <c r="A73" s="1" t="s">
        <v>57</v>
      </c>
      <c r="B73" s="1" t="s">
        <v>17</v>
      </c>
      <c r="C73" s="1">
        <v>329.0</v>
      </c>
      <c r="D73" s="1">
        <v>0.0</v>
      </c>
      <c r="E73" s="1" t="s">
        <v>58</v>
      </c>
      <c r="F73" s="1" t="s">
        <v>26</v>
      </c>
      <c r="G73" s="1" t="s">
        <v>27</v>
      </c>
      <c r="H73" s="1" t="s">
        <v>7671</v>
      </c>
      <c r="I73" s="1" t="s">
        <v>7672</v>
      </c>
      <c r="J73" s="1" t="s">
        <v>7672</v>
      </c>
      <c r="K73" s="1"/>
      <c r="L73" s="1">
        <v>-4.0</v>
      </c>
      <c r="M73" s="1"/>
      <c r="N73" s="1">
        <v>10.961816666666667</v>
      </c>
      <c r="O73" s="1" t="s">
        <v>7431</v>
      </c>
      <c r="P73" s="1" t="s">
        <v>7673</v>
      </c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ht="15.75" customHeight="1">
      <c r="A74" s="1" t="s">
        <v>57</v>
      </c>
      <c r="B74" s="1" t="s">
        <v>17</v>
      </c>
      <c r="C74" s="1">
        <v>717.0</v>
      </c>
      <c r="D74" s="1">
        <v>0.0</v>
      </c>
      <c r="E74" s="1" t="s">
        <v>58</v>
      </c>
      <c r="F74" s="1" t="s">
        <v>26</v>
      </c>
      <c r="G74" s="1" t="s">
        <v>27</v>
      </c>
      <c r="H74" s="1" t="s">
        <v>7674</v>
      </c>
      <c r="I74" s="1" t="s">
        <v>7675</v>
      </c>
      <c r="J74" s="1" t="s">
        <v>7675</v>
      </c>
      <c r="K74" s="1"/>
      <c r="L74" s="1">
        <v>-6.0</v>
      </c>
      <c r="M74" s="1"/>
      <c r="N74" s="1">
        <v>8.6066</v>
      </c>
      <c r="O74" s="1" t="s">
        <v>7431</v>
      </c>
      <c r="P74" s="1" t="s">
        <v>7676</v>
      </c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ht="15.75" customHeight="1">
      <c r="A75" s="1" t="s">
        <v>41</v>
      </c>
      <c r="B75" s="1" t="s">
        <v>17</v>
      </c>
      <c r="C75" s="1">
        <v>384.0</v>
      </c>
      <c r="D75" s="1">
        <v>0.0</v>
      </c>
      <c r="E75" s="1"/>
      <c r="F75" s="1" t="s">
        <v>26</v>
      </c>
      <c r="G75" s="1" t="s">
        <v>27</v>
      </c>
      <c r="H75" s="1" t="s">
        <v>7677</v>
      </c>
      <c r="I75" s="1" t="s">
        <v>7678</v>
      </c>
      <c r="J75" s="1" t="s">
        <v>7678</v>
      </c>
      <c r="K75" s="1"/>
      <c r="L75" s="1">
        <v>-5.0</v>
      </c>
      <c r="M75" s="1"/>
      <c r="N75" s="1">
        <v>9.419933333333333</v>
      </c>
      <c r="O75" s="1" t="s">
        <v>7431</v>
      </c>
      <c r="P75" s="1" t="s">
        <v>7679</v>
      </c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ht="15.75" customHeight="1">
      <c r="A76" s="1" t="s">
        <v>24</v>
      </c>
      <c r="B76" s="1" t="s">
        <v>17</v>
      </c>
      <c r="C76" s="1">
        <v>348.0</v>
      </c>
      <c r="D76" s="1">
        <v>0.0</v>
      </c>
      <c r="E76" s="1" t="s">
        <v>191</v>
      </c>
      <c r="F76" s="1" t="s">
        <v>26</v>
      </c>
      <c r="G76" s="1" t="s">
        <v>27</v>
      </c>
      <c r="H76" s="1" t="s">
        <v>7680</v>
      </c>
      <c r="I76" s="1" t="s">
        <v>7681</v>
      </c>
      <c r="J76" s="1" t="s">
        <v>7681</v>
      </c>
      <c r="K76" s="1"/>
      <c r="L76" s="1">
        <v>-7.0</v>
      </c>
      <c r="M76" s="1"/>
      <c r="N76" s="1">
        <v>7.028383333333333</v>
      </c>
      <c r="O76" s="1" t="s">
        <v>7431</v>
      </c>
      <c r="P76" s="1" t="s">
        <v>7682</v>
      </c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ht="15.75" customHeight="1">
      <c r="A77" s="1" t="s">
        <v>16</v>
      </c>
      <c r="B77" s="1" t="s">
        <v>17</v>
      </c>
      <c r="C77" s="2">
        <v>20.0</v>
      </c>
      <c r="D77" s="1">
        <v>35.0</v>
      </c>
      <c r="E77" s="1"/>
      <c r="F77" s="1" t="s">
        <v>18</v>
      </c>
      <c r="G77" s="1" t="s">
        <v>19</v>
      </c>
      <c r="H77" s="1" t="s">
        <v>7683</v>
      </c>
      <c r="I77" s="1" t="s">
        <v>7684</v>
      </c>
      <c r="J77" s="1" t="s">
        <v>7684</v>
      </c>
      <c r="K77" s="1"/>
      <c r="L77" s="1">
        <v>-4.0</v>
      </c>
      <c r="M77" s="1"/>
      <c r="N77" s="1">
        <v>0.40741666666666665</v>
      </c>
      <c r="O77" s="1" t="s">
        <v>22</v>
      </c>
      <c r="P77" s="1" t="s">
        <v>7685</v>
      </c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ht="15.75" customHeight="1">
      <c r="A78" s="1" t="s">
        <v>32</v>
      </c>
      <c r="B78" s="1" t="s">
        <v>17</v>
      </c>
      <c r="C78" s="1">
        <v>415.0</v>
      </c>
      <c r="D78" s="1">
        <v>0.0</v>
      </c>
      <c r="E78" s="1" t="s">
        <v>7549</v>
      </c>
      <c r="F78" s="1" t="s">
        <v>66</v>
      </c>
      <c r="G78" s="1" t="s">
        <v>19</v>
      </c>
      <c r="H78" s="1" t="s">
        <v>7686</v>
      </c>
      <c r="I78" s="1" t="s">
        <v>7687</v>
      </c>
      <c r="J78" s="1" t="s">
        <v>7688</v>
      </c>
      <c r="K78" s="1" t="s">
        <v>7689</v>
      </c>
      <c r="L78" s="1">
        <v>-11.0</v>
      </c>
      <c r="M78" s="1">
        <v>0.0025166666666666666</v>
      </c>
      <c r="N78" s="1">
        <v>8.414566666666667</v>
      </c>
      <c r="O78" s="1" t="s">
        <v>36</v>
      </c>
      <c r="P78" s="1" t="s">
        <v>7690</v>
      </c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ht="15.75" customHeight="1">
      <c r="A79" s="1" t="s">
        <v>57</v>
      </c>
      <c r="B79" s="1" t="s">
        <v>17</v>
      </c>
      <c r="C79" s="1">
        <v>264.0</v>
      </c>
      <c r="D79" s="1">
        <v>0.0</v>
      </c>
      <c r="E79" s="1" t="s">
        <v>58</v>
      </c>
      <c r="F79" s="1" t="s">
        <v>26</v>
      </c>
      <c r="G79" s="1" t="s">
        <v>27</v>
      </c>
      <c r="H79" s="1" t="s">
        <v>7691</v>
      </c>
      <c r="I79" s="1" t="s">
        <v>7692</v>
      </c>
      <c r="J79" s="1" t="s">
        <v>7692</v>
      </c>
      <c r="K79" s="1"/>
      <c r="L79" s="1">
        <v>-7.0</v>
      </c>
      <c r="M79" s="1"/>
      <c r="N79" s="1">
        <v>7.83205</v>
      </c>
      <c r="O79" s="1" t="s">
        <v>7431</v>
      </c>
      <c r="P79" s="1" t="s">
        <v>7693</v>
      </c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ht="15.75" customHeight="1">
      <c r="A80" s="1" t="s">
        <v>32</v>
      </c>
      <c r="B80" s="1" t="s">
        <v>17</v>
      </c>
      <c r="C80" s="1">
        <v>632.0</v>
      </c>
      <c r="D80" s="1">
        <v>0.0</v>
      </c>
      <c r="E80" s="1" t="s">
        <v>7549</v>
      </c>
      <c r="F80" s="1" t="s">
        <v>66</v>
      </c>
      <c r="G80" s="1" t="s">
        <v>27</v>
      </c>
      <c r="H80" s="1" t="s">
        <v>7694</v>
      </c>
      <c r="I80" s="1" t="s">
        <v>7695</v>
      </c>
      <c r="J80" s="1" t="s">
        <v>7696</v>
      </c>
      <c r="K80" s="1" t="s">
        <v>7697</v>
      </c>
      <c r="L80" s="1">
        <v>-4.0</v>
      </c>
      <c r="M80" s="1">
        <v>0.0024</v>
      </c>
      <c r="N80" s="1">
        <v>13.567016666666667</v>
      </c>
      <c r="O80" s="1" t="s">
        <v>36</v>
      </c>
      <c r="P80" s="1" t="s">
        <v>7698</v>
      </c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ht="15.75" customHeight="1">
      <c r="A81" s="1" t="s">
        <v>16</v>
      </c>
      <c r="B81" s="1" t="s">
        <v>573</v>
      </c>
      <c r="C81" s="1">
        <v>59.0</v>
      </c>
      <c r="D81" s="1">
        <v>0.0</v>
      </c>
      <c r="E81" s="1"/>
      <c r="F81" s="1" t="s">
        <v>18</v>
      </c>
      <c r="G81" s="1" t="s">
        <v>19</v>
      </c>
      <c r="H81" s="1" t="s">
        <v>7699</v>
      </c>
      <c r="I81" s="1" t="s">
        <v>7700</v>
      </c>
      <c r="J81" s="1" t="s">
        <v>7700</v>
      </c>
      <c r="K81" s="1"/>
      <c r="L81" s="1">
        <v>-3.0</v>
      </c>
      <c r="M81" s="1"/>
      <c r="N81" s="1">
        <v>1.6095</v>
      </c>
      <c r="O81" s="1" t="s">
        <v>22</v>
      </c>
      <c r="P81" s="1" t="s">
        <v>7701</v>
      </c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ht="15.75" customHeight="1">
      <c r="A82" s="1" t="s">
        <v>16</v>
      </c>
      <c r="B82" s="1" t="s">
        <v>17</v>
      </c>
      <c r="C82" s="1">
        <v>49.0</v>
      </c>
      <c r="D82" s="1">
        <v>0.0</v>
      </c>
      <c r="E82" s="1"/>
      <c r="F82" s="1" t="s">
        <v>18</v>
      </c>
      <c r="G82" s="1" t="s">
        <v>19</v>
      </c>
      <c r="H82" s="1" t="s">
        <v>7702</v>
      </c>
      <c r="I82" s="1" t="s">
        <v>7703</v>
      </c>
      <c r="J82" s="1" t="s">
        <v>7703</v>
      </c>
      <c r="K82" s="1"/>
      <c r="L82" s="1">
        <v>-4.0</v>
      </c>
      <c r="M82" s="1"/>
      <c r="N82" s="1">
        <v>0.4029333333333333</v>
      </c>
      <c r="O82" s="1" t="s">
        <v>22</v>
      </c>
      <c r="P82" s="1" t="s">
        <v>7704</v>
      </c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ht="15.75" customHeight="1">
      <c r="A83" s="1" t="s">
        <v>32</v>
      </c>
      <c r="B83" s="1" t="s">
        <v>17</v>
      </c>
      <c r="C83" s="1">
        <v>1093.0</v>
      </c>
      <c r="D83" s="1">
        <v>0.0</v>
      </c>
      <c r="E83" s="1" t="s">
        <v>7549</v>
      </c>
      <c r="F83" s="1" t="s">
        <v>66</v>
      </c>
      <c r="G83" s="1" t="s">
        <v>27</v>
      </c>
      <c r="H83" s="1" t="s">
        <v>7705</v>
      </c>
      <c r="I83" s="1" t="s">
        <v>7706</v>
      </c>
      <c r="J83" s="1" t="s">
        <v>7707</v>
      </c>
      <c r="K83" s="1" t="s">
        <v>7708</v>
      </c>
      <c r="L83" s="1">
        <v>0.0</v>
      </c>
      <c r="M83" s="1">
        <v>0.038733333333333335</v>
      </c>
      <c r="N83" s="1">
        <v>18.350416666666668</v>
      </c>
      <c r="O83" s="1" t="s">
        <v>36</v>
      </c>
      <c r="P83" s="1" t="s">
        <v>7709</v>
      </c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ht="15.75" customHeight="1">
      <c r="A84" s="1" t="s">
        <v>57</v>
      </c>
      <c r="B84" s="1" t="s">
        <v>17</v>
      </c>
      <c r="C84" s="1">
        <v>264.0</v>
      </c>
      <c r="D84" s="1">
        <v>0.0</v>
      </c>
      <c r="E84" s="1" t="s">
        <v>58</v>
      </c>
      <c r="F84" s="1" t="s">
        <v>26</v>
      </c>
      <c r="G84" s="1" t="s">
        <v>27</v>
      </c>
      <c r="H84" s="1" t="s">
        <v>7710</v>
      </c>
      <c r="I84" s="1" t="s">
        <v>7711</v>
      </c>
      <c r="J84" s="1" t="s">
        <v>7711</v>
      </c>
      <c r="K84" s="1"/>
      <c r="L84" s="1">
        <v>-3.0</v>
      </c>
      <c r="M84" s="1"/>
      <c r="N84" s="1">
        <v>11.953733333333334</v>
      </c>
      <c r="O84" s="1" t="s">
        <v>7431</v>
      </c>
      <c r="P84" s="1" t="s">
        <v>7712</v>
      </c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ht="15.75" customHeight="1">
      <c r="A85" s="1" t="s">
        <v>57</v>
      </c>
      <c r="B85" s="1" t="s">
        <v>17</v>
      </c>
      <c r="C85" s="1">
        <v>264.0</v>
      </c>
      <c r="D85" s="1">
        <v>0.0</v>
      </c>
      <c r="E85" s="1" t="s">
        <v>58</v>
      </c>
      <c r="F85" s="1" t="s">
        <v>26</v>
      </c>
      <c r="G85" s="1" t="s">
        <v>27</v>
      </c>
      <c r="H85" s="1" t="s">
        <v>7713</v>
      </c>
      <c r="I85" s="1" t="s">
        <v>7714</v>
      </c>
      <c r="J85" s="1" t="s">
        <v>7714</v>
      </c>
      <c r="K85" s="1"/>
      <c r="L85" s="1">
        <v>-6.0</v>
      </c>
      <c r="M85" s="1"/>
      <c r="N85" s="1">
        <v>8.1252</v>
      </c>
      <c r="O85" s="1" t="s">
        <v>7431</v>
      </c>
      <c r="P85" s="1" t="s">
        <v>7715</v>
      </c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ht="15.75" customHeight="1">
      <c r="A86" s="1" t="s">
        <v>57</v>
      </c>
      <c r="B86" s="1" t="s">
        <v>17</v>
      </c>
      <c r="C86" s="1">
        <v>364.0</v>
      </c>
      <c r="D86" s="1">
        <v>0.0</v>
      </c>
      <c r="E86" s="1" t="s">
        <v>58</v>
      </c>
      <c r="F86" s="1" t="s">
        <v>26</v>
      </c>
      <c r="G86" s="1" t="s">
        <v>27</v>
      </c>
      <c r="H86" s="1" t="s">
        <v>7716</v>
      </c>
      <c r="I86" s="1" t="s">
        <v>7717</v>
      </c>
      <c r="J86" s="1" t="s">
        <v>7717</v>
      </c>
      <c r="K86" s="1"/>
      <c r="L86" s="1">
        <v>-7.0</v>
      </c>
      <c r="M86" s="1"/>
      <c r="N86" s="1">
        <v>7.914083333333333</v>
      </c>
      <c r="O86" s="1" t="s">
        <v>7431</v>
      </c>
      <c r="P86" s="1" t="s">
        <v>7718</v>
      </c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ht="15.75" customHeight="1">
      <c r="A87" s="1" t="s">
        <v>32</v>
      </c>
      <c r="B87" s="1" t="s">
        <v>17</v>
      </c>
      <c r="C87" s="2">
        <v>648.0</v>
      </c>
      <c r="D87" s="1">
        <v>0.0</v>
      </c>
      <c r="E87" s="1" t="s">
        <v>7549</v>
      </c>
      <c r="F87" s="1" t="s">
        <v>66</v>
      </c>
      <c r="G87" s="1" t="s">
        <v>27</v>
      </c>
      <c r="H87" s="1" t="s">
        <v>7719</v>
      </c>
      <c r="I87" s="1" t="s">
        <v>7720</v>
      </c>
      <c r="J87" s="1" t="s">
        <v>7721</v>
      </c>
      <c r="K87" s="1" t="s">
        <v>7722</v>
      </c>
      <c r="L87" s="1">
        <v>4.0</v>
      </c>
      <c r="M87" s="1">
        <v>366.90771666666666</v>
      </c>
      <c r="N87" s="1">
        <v>451.319</v>
      </c>
      <c r="O87" s="1" t="s">
        <v>36</v>
      </c>
      <c r="P87" s="1" t="s">
        <v>7723</v>
      </c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ht="15.75" customHeight="1">
      <c r="A88" s="1" t="s">
        <v>41</v>
      </c>
      <c r="B88" s="1" t="s">
        <v>17</v>
      </c>
      <c r="C88" s="2">
        <v>381.0</v>
      </c>
      <c r="D88" s="1">
        <v>0.0</v>
      </c>
      <c r="E88" s="1"/>
      <c r="F88" s="1" t="s">
        <v>26</v>
      </c>
      <c r="G88" s="1" t="s">
        <v>27</v>
      </c>
      <c r="H88" s="1" t="s">
        <v>7724</v>
      </c>
      <c r="I88" s="1" t="s">
        <v>7725</v>
      </c>
      <c r="J88" s="1" t="s">
        <v>7725</v>
      </c>
      <c r="K88" s="1"/>
      <c r="L88" s="1">
        <v>-5.0</v>
      </c>
      <c r="M88" s="1"/>
      <c r="N88" s="1">
        <v>9.703183333333333</v>
      </c>
      <c r="O88" s="1" t="s">
        <v>7431</v>
      </c>
      <c r="P88" s="1" t="s">
        <v>7726</v>
      </c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ht="15.75" customHeight="1">
      <c r="A89" s="1" t="s">
        <v>24</v>
      </c>
      <c r="B89" s="1" t="s">
        <v>17</v>
      </c>
      <c r="C89" s="1">
        <v>394.0</v>
      </c>
      <c r="D89" s="1">
        <v>0.0</v>
      </c>
      <c r="E89" s="1" t="s">
        <v>2643</v>
      </c>
      <c r="F89" s="1" t="s">
        <v>26</v>
      </c>
      <c r="G89" s="1" t="s">
        <v>27</v>
      </c>
      <c r="H89" s="1" t="s">
        <v>7727</v>
      </c>
      <c r="I89" s="1" t="s">
        <v>7728</v>
      </c>
      <c r="J89" s="1" t="s">
        <v>7728</v>
      </c>
      <c r="K89" s="1"/>
      <c r="L89" s="1">
        <v>-3.0</v>
      </c>
      <c r="M89" s="1"/>
      <c r="N89" s="1">
        <v>11.793183333333333</v>
      </c>
      <c r="O89" s="1" t="s">
        <v>7431</v>
      </c>
      <c r="P89" s="1" t="s">
        <v>7729</v>
      </c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ht="15.75" customHeight="1">
      <c r="A90" s="1" t="s">
        <v>41</v>
      </c>
      <c r="B90" s="1" t="s">
        <v>17</v>
      </c>
      <c r="C90" s="1">
        <v>394.0</v>
      </c>
      <c r="D90" s="1">
        <v>0.0</v>
      </c>
      <c r="E90" s="1"/>
      <c r="F90" s="1" t="s">
        <v>26</v>
      </c>
      <c r="G90" s="1" t="s">
        <v>27</v>
      </c>
      <c r="H90" s="1" t="s">
        <v>7730</v>
      </c>
      <c r="I90" s="1" t="s">
        <v>7731</v>
      </c>
      <c r="J90" s="1" t="s">
        <v>7731</v>
      </c>
      <c r="K90" s="1"/>
      <c r="L90" s="1">
        <v>-6.0</v>
      </c>
      <c r="M90" s="1"/>
      <c r="N90" s="1">
        <v>8.688283333333333</v>
      </c>
      <c r="O90" s="1" t="s">
        <v>7431</v>
      </c>
      <c r="P90" s="1" t="s">
        <v>7732</v>
      </c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ht="15.75" customHeight="1">
      <c r="A91" s="1" t="s">
        <v>41</v>
      </c>
      <c r="B91" s="1" t="s">
        <v>17</v>
      </c>
      <c r="C91" s="1">
        <v>593.0</v>
      </c>
      <c r="D91" s="1">
        <v>0.0</v>
      </c>
      <c r="E91" s="1"/>
      <c r="F91" s="1" t="s">
        <v>26</v>
      </c>
      <c r="G91" s="1" t="s">
        <v>27</v>
      </c>
      <c r="H91" s="1" t="s">
        <v>7733</v>
      </c>
      <c r="I91" s="1" t="s">
        <v>7734</v>
      </c>
      <c r="J91" s="1" t="s">
        <v>7734</v>
      </c>
      <c r="K91" s="1"/>
      <c r="L91" s="1">
        <v>-1.0</v>
      </c>
      <c r="M91" s="1"/>
      <c r="N91" s="1">
        <v>13.587033333333334</v>
      </c>
      <c r="O91" s="1" t="s">
        <v>7431</v>
      </c>
      <c r="P91" s="1" t="s">
        <v>7735</v>
      </c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ht="15.75" customHeight="1">
      <c r="A92" s="1" t="s">
        <v>16</v>
      </c>
      <c r="B92" s="1" t="s">
        <v>17</v>
      </c>
      <c r="C92" s="1">
        <v>39.0</v>
      </c>
      <c r="D92" s="1">
        <v>0.0</v>
      </c>
      <c r="E92" s="1"/>
      <c r="F92" s="1" t="s">
        <v>18</v>
      </c>
      <c r="G92" s="1" t="s">
        <v>19</v>
      </c>
      <c r="H92" s="1" t="s">
        <v>7736</v>
      </c>
      <c r="I92" s="1" t="s">
        <v>7737</v>
      </c>
      <c r="J92" s="1" t="s">
        <v>7737</v>
      </c>
      <c r="K92" s="1"/>
      <c r="L92" s="1">
        <v>-4.0</v>
      </c>
      <c r="M92" s="1"/>
      <c r="N92" s="1">
        <v>0.21693333333333334</v>
      </c>
      <c r="O92" s="1" t="s">
        <v>22</v>
      </c>
      <c r="P92" s="1" t="s">
        <v>7738</v>
      </c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ht="15.75" customHeight="1">
      <c r="A93" s="1" t="s">
        <v>32</v>
      </c>
      <c r="B93" s="1" t="s">
        <v>17</v>
      </c>
      <c r="C93" s="1">
        <v>379.0</v>
      </c>
      <c r="D93" s="1">
        <v>0.0</v>
      </c>
      <c r="E93" s="1" t="s">
        <v>7739</v>
      </c>
      <c r="F93" s="1" t="s">
        <v>66</v>
      </c>
      <c r="G93" s="1" t="s">
        <v>19</v>
      </c>
      <c r="H93" s="1" t="s">
        <v>7740</v>
      </c>
      <c r="I93" s="1" t="s">
        <v>7741</v>
      </c>
      <c r="J93" s="1" t="s">
        <v>7742</v>
      </c>
      <c r="K93" s="1" t="s">
        <v>7743</v>
      </c>
      <c r="L93" s="1">
        <v>0.0</v>
      </c>
      <c r="M93" s="1">
        <v>0.0027166666666666667</v>
      </c>
      <c r="N93" s="1">
        <v>5.397716666666667</v>
      </c>
      <c r="O93" s="1" t="s">
        <v>36</v>
      </c>
      <c r="P93" s="1" t="s">
        <v>7744</v>
      </c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ht="15.75" customHeight="1">
      <c r="A94" s="1" t="s">
        <v>41</v>
      </c>
      <c r="B94" s="1" t="s">
        <v>17</v>
      </c>
      <c r="C94" s="1">
        <v>408.0</v>
      </c>
      <c r="D94" s="1">
        <v>0.0</v>
      </c>
      <c r="E94" s="1"/>
      <c r="F94" s="1" t="s">
        <v>26</v>
      </c>
      <c r="G94" s="1" t="s">
        <v>27</v>
      </c>
      <c r="H94" s="1" t="s">
        <v>7745</v>
      </c>
      <c r="I94" s="1" t="s">
        <v>7746</v>
      </c>
      <c r="J94" s="1" t="s">
        <v>7746</v>
      </c>
      <c r="K94" s="1"/>
      <c r="L94" s="1">
        <v>-4.0</v>
      </c>
      <c r="M94" s="1"/>
      <c r="N94" s="1">
        <v>10.6121</v>
      </c>
      <c r="O94" s="1" t="s">
        <v>7431</v>
      </c>
      <c r="P94" s="1" t="s">
        <v>7747</v>
      </c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ht="15.75" customHeight="1">
      <c r="A95" s="1" t="s">
        <v>24</v>
      </c>
      <c r="B95" s="1" t="s">
        <v>17</v>
      </c>
      <c r="C95" s="1">
        <v>394.0</v>
      </c>
      <c r="D95" s="1">
        <v>0.0</v>
      </c>
      <c r="E95" s="1" t="s">
        <v>4688</v>
      </c>
      <c r="F95" s="1" t="s">
        <v>26</v>
      </c>
      <c r="G95" s="1" t="s">
        <v>27</v>
      </c>
      <c r="H95" s="1" t="s">
        <v>7748</v>
      </c>
      <c r="I95" s="1" t="s">
        <v>7749</v>
      </c>
      <c r="J95" s="1" t="s">
        <v>7749</v>
      </c>
      <c r="K95" s="1"/>
      <c r="L95" s="1">
        <v>-2.0</v>
      </c>
      <c r="M95" s="1"/>
      <c r="N95" s="1">
        <v>12.241283333333334</v>
      </c>
      <c r="O95" s="1" t="s">
        <v>7431</v>
      </c>
      <c r="P95" s="1" t="s">
        <v>7750</v>
      </c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ht="15.75" customHeight="1">
      <c r="A96" s="1" t="s">
        <v>57</v>
      </c>
      <c r="B96" s="1" t="s">
        <v>17</v>
      </c>
      <c r="C96" s="2">
        <v>264.0</v>
      </c>
      <c r="D96" s="1">
        <v>0.0</v>
      </c>
      <c r="E96" s="1" t="s">
        <v>58</v>
      </c>
      <c r="F96" s="1" t="s">
        <v>26</v>
      </c>
      <c r="G96" s="1" t="s">
        <v>27</v>
      </c>
      <c r="H96" s="1" t="s">
        <v>7751</v>
      </c>
      <c r="I96" s="1" t="s">
        <v>7752</v>
      </c>
      <c r="J96" s="1" t="s">
        <v>7752</v>
      </c>
      <c r="K96" s="1"/>
      <c r="L96" s="1">
        <v>-7.0</v>
      </c>
      <c r="M96" s="1"/>
      <c r="N96" s="1">
        <v>7.457416666666667</v>
      </c>
      <c r="O96" s="1" t="s">
        <v>7431</v>
      </c>
      <c r="P96" s="1" t="s">
        <v>7753</v>
      </c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ht="15.75" customHeight="1">
      <c r="A97" s="1" t="s">
        <v>24</v>
      </c>
      <c r="B97" s="1" t="s">
        <v>17</v>
      </c>
      <c r="C97" s="2">
        <v>234.0</v>
      </c>
      <c r="D97" s="1">
        <v>0.0</v>
      </c>
      <c r="E97" s="1"/>
      <c r="F97" s="1" t="s">
        <v>18</v>
      </c>
      <c r="G97" s="1" t="s">
        <v>27</v>
      </c>
      <c r="H97" s="1" t="s">
        <v>7754</v>
      </c>
      <c r="I97" s="1" t="s">
        <v>7755</v>
      </c>
      <c r="J97" s="1" t="s">
        <v>7755</v>
      </c>
      <c r="K97" s="1"/>
      <c r="L97" s="1">
        <v>-8.0</v>
      </c>
      <c r="M97" s="1"/>
      <c r="N97" s="1">
        <v>6.949933333333333</v>
      </c>
      <c r="O97" s="1" t="s">
        <v>7431</v>
      </c>
      <c r="P97" s="1" t="s">
        <v>7756</v>
      </c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ht="15.75" customHeight="1">
      <c r="A98" s="1" t="s">
        <v>24</v>
      </c>
      <c r="B98" s="1" t="s">
        <v>17</v>
      </c>
      <c r="C98" s="1">
        <v>329.0</v>
      </c>
      <c r="D98" s="1">
        <v>0.0</v>
      </c>
      <c r="E98" s="1" t="s">
        <v>7757</v>
      </c>
      <c r="F98" s="1" t="s">
        <v>26</v>
      </c>
      <c r="G98" s="1" t="s">
        <v>27</v>
      </c>
      <c r="H98" s="1" t="s">
        <v>7758</v>
      </c>
      <c r="I98" s="1" t="s">
        <v>7759</v>
      </c>
      <c r="J98" s="1" t="s">
        <v>7759</v>
      </c>
      <c r="K98" s="1"/>
      <c r="L98" s="1">
        <v>-3.0</v>
      </c>
      <c r="M98" s="1"/>
      <c r="N98" s="1">
        <v>11.989933333333333</v>
      </c>
      <c r="O98" s="1" t="s">
        <v>7431</v>
      </c>
      <c r="P98" s="1" t="s">
        <v>7760</v>
      </c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ht="15.75" customHeight="1">
      <c r="A99" s="1" t="s">
        <v>57</v>
      </c>
      <c r="B99" s="1" t="s">
        <v>17</v>
      </c>
      <c r="C99" s="1">
        <v>836.0</v>
      </c>
      <c r="D99" s="1">
        <v>0.0</v>
      </c>
      <c r="E99" s="1" t="s">
        <v>58</v>
      </c>
      <c r="F99" s="1" t="s">
        <v>26</v>
      </c>
      <c r="G99" s="1" t="s">
        <v>27</v>
      </c>
      <c r="H99" s="1" t="s">
        <v>7761</v>
      </c>
      <c r="I99" s="1" t="s">
        <v>7762</v>
      </c>
      <c r="J99" s="1" t="s">
        <v>7762</v>
      </c>
      <c r="K99" s="1"/>
      <c r="L99" s="1">
        <v>0.0</v>
      </c>
      <c r="M99" s="1"/>
      <c r="N99" s="1">
        <v>14.002133333333333</v>
      </c>
      <c r="O99" s="1" t="s">
        <v>7431</v>
      </c>
      <c r="P99" s="1" t="s">
        <v>7763</v>
      </c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ht="15.75" customHeight="1">
      <c r="A100" s="1" t="s">
        <v>41</v>
      </c>
      <c r="B100" s="1" t="s">
        <v>17</v>
      </c>
      <c r="C100" s="1">
        <v>493.0</v>
      </c>
      <c r="D100" s="1">
        <v>0.0</v>
      </c>
      <c r="E100" s="1"/>
      <c r="F100" s="1" t="s">
        <v>26</v>
      </c>
      <c r="G100" s="1" t="s">
        <v>27</v>
      </c>
      <c r="H100" s="1" t="s">
        <v>7764</v>
      </c>
      <c r="I100" s="1" t="s">
        <v>7765</v>
      </c>
      <c r="J100" s="1" t="s">
        <v>7765</v>
      </c>
      <c r="K100" s="1"/>
      <c r="L100" s="1">
        <v>0.0</v>
      </c>
      <c r="M100" s="1"/>
      <c r="N100" s="1">
        <v>14.545966666666667</v>
      </c>
      <c r="O100" s="1" t="s">
        <v>7431</v>
      </c>
      <c r="P100" s="1" t="s">
        <v>7766</v>
      </c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ht="15.75" customHeight="1">
      <c r="A101" s="1" t="s">
        <v>57</v>
      </c>
      <c r="B101" s="1" t="s">
        <v>17</v>
      </c>
      <c r="C101" s="1">
        <v>292.0</v>
      </c>
      <c r="D101" s="1">
        <v>0.0</v>
      </c>
      <c r="E101" s="1" t="s">
        <v>58</v>
      </c>
      <c r="F101" s="1" t="s">
        <v>26</v>
      </c>
      <c r="G101" s="1" t="s">
        <v>27</v>
      </c>
      <c r="H101" s="1" t="s">
        <v>7767</v>
      </c>
      <c r="I101" s="1" t="s">
        <v>7768</v>
      </c>
      <c r="J101" s="1" t="s">
        <v>7768</v>
      </c>
      <c r="K101" s="1"/>
      <c r="L101" s="1">
        <v>-2.0</v>
      </c>
      <c r="M101" s="1"/>
      <c r="N101" s="1">
        <v>12.100666666666667</v>
      </c>
      <c r="O101" s="1" t="s">
        <v>7431</v>
      </c>
      <c r="P101" s="1" t="s">
        <v>7769</v>
      </c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ht="15.75" customHeight="1">
      <c r="A102" s="1" t="s">
        <v>41</v>
      </c>
      <c r="B102" s="1" t="s">
        <v>17</v>
      </c>
      <c r="C102" s="1">
        <v>329.0</v>
      </c>
      <c r="D102" s="1">
        <v>0.0</v>
      </c>
      <c r="E102" s="1"/>
      <c r="F102" s="1" t="s">
        <v>26</v>
      </c>
      <c r="G102" s="1" t="s">
        <v>19</v>
      </c>
      <c r="H102" s="1" t="s">
        <v>7770</v>
      </c>
      <c r="I102" s="1" t="s">
        <v>7771</v>
      </c>
      <c r="J102" s="1" t="s">
        <v>7771</v>
      </c>
      <c r="K102" s="1"/>
      <c r="L102" s="1">
        <v>-2.0</v>
      </c>
      <c r="M102" s="1"/>
      <c r="N102" s="1">
        <v>12.39655</v>
      </c>
      <c r="O102" s="1" t="s">
        <v>7431</v>
      </c>
      <c r="P102" s="1" t="s">
        <v>7772</v>
      </c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ht="15.75" customHeight="1">
      <c r="A103" s="1" t="s">
        <v>16</v>
      </c>
      <c r="B103" s="1" t="s">
        <v>17</v>
      </c>
      <c r="C103" s="2">
        <v>59.0</v>
      </c>
      <c r="D103" s="1">
        <v>0.0</v>
      </c>
      <c r="E103" s="1"/>
      <c r="F103" s="1" t="s">
        <v>18</v>
      </c>
      <c r="G103" s="1" t="s">
        <v>19</v>
      </c>
      <c r="H103" s="1" t="s">
        <v>7773</v>
      </c>
      <c r="I103" s="1" t="s">
        <v>7774</v>
      </c>
      <c r="J103" s="1" t="s">
        <v>7774</v>
      </c>
      <c r="K103" s="1"/>
      <c r="L103" s="1">
        <v>-4.0</v>
      </c>
      <c r="M103" s="1"/>
      <c r="N103" s="1">
        <v>0.11278333333333333</v>
      </c>
      <c r="O103" s="1" t="s">
        <v>22</v>
      </c>
      <c r="P103" s="1" t="s">
        <v>7775</v>
      </c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ht="15.75" customHeight="1">
      <c r="A104" s="1" t="s">
        <v>16</v>
      </c>
      <c r="B104" s="1" t="s">
        <v>17</v>
      </c>
      <c r="C104" s="2">
        <v>249.0</v>
      </c>
      <c r="D104" s="1">
        <v>0.0</v>
      </c>
      <c r="E104" s="1"/>
      <c r="F104" s="1" t="s">
        <v>18</v>
      </c>
      <c r="G104" s="1" t="s">
        <v>19</v>
      </c>
      <c r="H104" s="1" t="s">
        <v>7776</v>
      </c>
      <c r="I104" s="1" t="s">
        <v>7777</v>
      </c>
      <c r="J104" s="1" t="s">
        <v>7777</v>
      </c>
      <c r="K104" s="1"/>
      <c r="L104" s="1">
        <v>-3.0</v>
      </c>
      <c r="M104" s="1"/>
      <c r="N104" s="1">
        <v>1.2877666666666667</v>
      </c>
      <c r="O104" s="1" t="s">
        <v>22</v>
      </c>
      <c r="P104" s="1" t="s">
        <v>7778</v>
      </c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ht="15.75" customHeight="1">
      <c r="A105" s="1" t="s">
        <v>41</v>
      </c>
      <c r="B105" s="1" t="s">
        <v>17</v>
      </c>
      <c r="C105" s="1">
        <v>328.0</v>
      </c>
      <c r="D105" s="1">
        <v>0.0</v>
      </c>
      <c r="E105" s="1"/>
      <c r="F105" s="1" t="s">
        <v>26</v>
      </c>
      <c r="G105" s="1" t="s">
        <v>27</v>
      </c>
      <c r="H105" s="1" t="s">
        <v>7779</v>
      </c>
      <c r="I105" s="1" t="s">
        <v>7780</v>
      </c>
      <c r="J105" s="1" t="s">
        <v>7780</v>
      </c>
      <c r="K105" s="1"/>
      <c r="L105" s="1">
        <v>-5.0</v>
      </c>
      <c r="M105" s="1"/>
      <c r="N105" s="1">
        <v>9.79585</v>
      </c>
      <c r="O105" s="1" t="s">
        <v>7431</v>
      </c>
      <c r="P105" s="1" t="s">
        <v>7781</v>
      </c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ht="15.75" customHeight="1">
      <c r="A106" s="1" t="s">
        <v>57</v>
      </c>
      <c r="B106" s="1" t="s">
        <v>17</v>
      </c>
      <c r="C106" s="2">
        <v>528.0</v>
      </c>
      <c r="D106" s="1">
        <v>0.0</v>
      </c>
      <c r="E106" s="1" t="s">
        <v>58</v>
      </c>
      <c r="F106" s="1" t="s">
        <v>26</v>
      </c>
      <c r="G106" s="1" t="s">
        <v>27</v>
      </c>
      <c r="H106" s="1" t="s">
        <v>7782</v>
      </c>
      <c r="I106" s="1" t="s">
        <v>7783</v>
      </c>
      <c r="J106" s="1" t="s">
        <v>7783</v>
      </c>
      <c r="K106" s="1"/>
      <c r="L106" s="1">
        <v>-5.0</v>
      </c>
      <c r="M106" s="1"/>
      <c r="N106" s="1">
        <v>9.78965</v>
      </c>
      <c r="O106" s="1" t="s">
        <v>7431</v>
      </c>
      <c r="P106" s="1" t="s">
        <v>7784</v>
      </c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ht="15.75" customHeight="1">
      <c r="A107" s="1" t="s">
        <v>32</v>
      </c>
      <c r="B107" s="1" t="s">
        <v>17</v>
      </c>
      <c r="C107" s="1">
        <v>309.0</v>
      </c>
      <c r="D107" s="1">
        <v>0.0</v>
      </c>
      <c r="E107" s="1" t="s">
        <v>7785</v>
      </c>
      <c r="F107" s="1" t="s">
        <v>66</v>
      </c>
      <c r="G107" s="1" t="s">
        <v>19</v>
      </c>
      <c r="H107" s="1" t="s">
        <v>7786</v>
      </c>
      <c r="I107" s="1" t="s">
        <v>7787</v>
      </c>
      <c r="J107" s="1" t="s">
        <v>7788</v>
      </c>
      <c r="K107" s="1" t="s">
        <v>7789</v>
      </c>
      <c r="L107" s="1">
        <v>-4.0</v>
      </c>
      <c r="M107" s="1">
        <v>0.0018666666666666666</v>
      </c>
      <c r="N107" s="1">
        <v>9.2506</v>
      </c>
      <c r="O107" s="1" t="s">
        <v>36</v>
      </c>
      <c r="P107" s="1" t="s">
        <v>7790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ht="15.75" customHeight="1">
      <c r="A108" s="1" t="s">
        <v>24</v>
      </c>
      <c r="B108" s="1" t="s">
        <v>17</v>
      </c>
      <c r="C108" s="1">
        <v>593.0</v>
      </c>
      <c r="D108" s="1">
        <v>0.0</v>
      </c>
      <c r="E108" s="1" t="s">
        <v>7757</v>
      </c>
      <c r="F108" s="1" t="s">
        <v>26</v>
      </c>
      <c r="G108" s="1" t="s">
        <v>27</v>
      </c>
      <c r="H108" s="1" t="s">
        <v>7791</v>
      </c>
      <c r="I108" s="1" t="s">
        <v>7792</v>
      </c>
      <c r="J108" s="1" t="s">
        <v>7792</v>
      </c>
      <c r="K108" s="1"/>
      <c r="L108" s="1">
        <v>-3.0</v>
      </c>
      <c r="M108" s="1"/>
      <c r="N108" s="1">
        <v>11.305983333333334</v>
      </c>
      <c r="O108" s="1" t="s">
        <v>7431</v>
      </c>
      <c r="P108" s="1" t="s">
        <v>7793</v>
      </c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ht="15.75" customHeight="1">
      <c r="A109" s="1" t="s">
        <v>57</v>
      </c>
      <c r="B109" s="1" t="s">
        <v>17</v>
      </c>
      <c r="C109" s="1">
        <v>329.0</v>
      </c>
      <c r="D109" s="1">
        <v>0.0</v>
      </c>
      <c r="E109" s="1" t="s">
        <v>58</v>
      </c>
      <c r="F109" s="1" t="s">
        <v>26</v>
      </c>
      <c r="G109" s="1" t="s">
        <v>27</v>
      </c>
      <c r="H109" s="1" t="s">
        <v>7794</v>
      </c>
      <c r="I109" s="1" t="s">
        <v>7795</v>
      </c>
      <c r="J109" s="1" t="s">
        <v>7795</v>
      </c>
      <c r="K109" s="1"/>
      <c r="L109" s="1">
        <v>-4.0</v>
      </c>
      <c r="M109" s="1"/>
      <c r="N109" s="1">
        <v>10.402283333333333</v>
      </c>
      <c r="O109" s="1" t="s">
        <v>7431</v>
      </c>
      <c r="P109" s="1" t="s">
        <v>7796</v>
      </c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ht="15.75" customHeight="1">
      <c r="A110" s="1" t="s">
        <v>41</v>
      </c>
      <c r="B110" s="1" t="s">
        <v>17</v>
      </c>
      <c r="C110" s="1">
        <v>444.0</v>
      </c>
      <c r="D110" s="1">
        <v>0.0</v>
      </c>
      <c r="E110" s="1"/>
      <c r="F110" s="1" t="s">
        <v>26</v>
      </c>
      <c r="G110" s="1" t="s">
        <v>19</v>
      </c>
      <c r="H110" s="1" t="s">
        <v>7797</v>
      </c>
      <c r="I110" s="1" t="s">
        <v>7798</v>
      </c>
      <c r="J110" s="1" t="s">
        <v>7798</v>
      </c>
      <c r="K110" s="1"/>
      <c r="L110" s="1">
        <v>-3.0</v>
      </c>
      <c r="M110" s="1"/>
      <c r="N110" s="1">
        <v>11.368716666666666</v>
      </c>
      <c r="O110" s="1" t="s">
        <v>7431</v>
      </c>
      <c r="P110" s="1" t="s">
        <v>7799</v>
      </c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ht="15.75" customHeight="1">
      <c r="A111" s="1" t="s">
        <v>57</v>
      </c>
      <c r="B111" s="1" t="s">
        <v>17</v>
      </c>
      <c r="C111" s="1">
        <v>469.0</v>
      </c>
      <c r="D111" s="1">
        <v>0.0</v>
      </c>
      <c r="E111" s="1" t="s">
        <v>58</v>
      </c>
      <c r="F111" s="1" t="s">
        <v>26</v>
      </c>
      <c r="G111" s="1" t="s">
        <v>27</v>
      </c>
      <c r="H111" s="1" t="s">
        <v>7800</v>
      </c>
      <c r="I111" s="1" t="s">
        <v>7801</v>
      </c>
      <c r="J111" s="1" t="s">
        <v>7801</v>
      </c>
      <c r="K111" s="1"/>
      <c r="L111" s="1">
        <v>-2.0</v>
      </c>
      <c r="M111" s="1"/>
      <c r="N111" s="1">
        <v>12.779983333333334</v>
      </c>
      <c r="O111" s="1" t="s">
        <v>7431</v>
      </c>
      <c r="P111" s="1" t="s">
        <v>7802</v>
      </c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ht="15.75" customHeight="1">
      <c r="A112" s="1" t="s">
        <v>57</v>
      </c>
      <c r="B112" s="1" t="s">
        <v>17</v>
      </c>
      <c r="C112" s="1">
        <v>453.0</v>
      </c>
      <c r="D112" s="1">
        <v>0.0</v>
      </c>
      <c r="E112" s="1" t="s">
        <v>58</v>
      </c>
      <c r="F112" s="1" t="s">
        <v>26</v>
      </c>
      <c r="G112" s="1" t="s">
        <v>27</v>
      </c>
      <c r="H112" s="1" t="s">
        <v>7803</v>
      </c>
      <c r="I112" s="1" t="s">
        <v>7804</v>
      </c>
      <c r="J112" s="1" t="s">
        <v>7804</v>
      </c>
      <c r="K112" s="1"/>
      <c r="L112" s="1">
        <v>-2.0</v>
      </c>
      <c r="M112" s="1"/>
      <c r="N112" s="1">
        <v>12.216183333333333</v>
      </c>
      <c r="O112" s="1" t="s">
        <v>7431</v>
      </c>
      <c r="P112" s="1" t="s">
        <v>7805</v>
      </c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ht="15.75" customHeight="1">
      <c r="A113" s="1" t="s">
        <v>41</v>
      </c>
      <c r="B113" s="1" t="s">
        <v>17</v>
      </c>
      <c r="C113" s="2">
        <v>581.0</v>
      </c>
      <c r="D113" s="1">
        <v>0.0</v>
      </c>
      <c r="E113" s="1"/>
      <c r="F113" s="1" t="s">
        <v>26</v>
      </c>
      <c r="G113" s="1" t="s">
        <v>19</v>
      </c>
      <c r="H113" s="1" t="s">
        <v>7806</v>
      </c>
      <c r="I113" s="1" t="s">
        <v>7807</v>
      </c>
      <c r="J113" s="1" t="s">
        <v>7807</v>
      </c>
      <c r="K113" s="1"/>
      <c r="L113" s="1">
        <v>-3.0</v>
      </c>
      <c r="M113" s="1"/>
      <c r="N113" s="1">
        <v>11.239616666666667</v>
      </c>
      <c r="O113" s="1" t="s">
        <v>7431</v>
      </c>
      <c r="P113" s="1" t="s">
        <v>7808</v>
      </c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ht="15.75" customHeight="1">
      <c r="A114" s="1" t="s">
        <v>24</v>
      </c>
      <c r="B114" s="1" t="s">
        <v>17</v>
      </c>
      <c r="C114" s="2">
        <v>104.0</v>
      </c>
      <c r="D114" s="1">
        <v>0.0</v>
      </c>
      <c r="E114" s="1" t="s">
        <v>7809</v>
      </c>
      <c r="F114" s="1" t="s">
        <v>26</v>
      </c>
      <c r="G114" s="1" t="s">
        <v>27</v>
      </c>
      <c r="H114" s="1" t="s">
        <v>7810</v>
      </c>
      <c r="I114" s="1" t="s">
        <v>7811</v>
      </c>
      <c r="J114" s="1" t="s">
        <v>7811</v>
      </c>
      <c r="K114" s="1"/>
      <c r="L114" s="1">
        <v>-5.0</v>
      </c>
      <c r="M114" s="1"/>
      <c r="N114" s="1">
        <v>9.5543</v>
      </c>
      <c r="O114" s="1" t="s">
        <v>7431</v>
      </c>
      <c r="P114" s="1" t="s">
        <v>7812</v>
      </c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ht="15.75" customHeight="1">
      <c r="A115" s="1" t="s">
        <v>24</v>
      </c>
      <c r="B115" s="1" t="s">
        <v>17</v>
      </c>
      <c r="C115" s="2">
        <v>329.0</v>
      </c>
      <c r="D115" s="1">
        <v>0.0</v>
      </c>
      <c r="E115" s="1" t="s">
        <v>7813</v>
      </c>
      <c r="F115" s="1" t="s">
        <v>26</v>
      </c>
      <c r="G115" s="1" t="s">
        <v>27</v>
      </c>
      <c r="H115" s="1" t="s">
        <v>7814</v>
      </c>
      <c r="I115" s="1" t="s">
        <v>7815</v>
      </c>
      <c r="J115" s="1" t="s">
        <v>7815</v>
      </c>
      <c r="K115" s="1"/>
      <c r="L115" s="1">
        <v>-5.0</v>
      </c>
      <c r="M115" s="1"/>
      <c r="N115" s="1">
        <v>9.587966666666667</v>
      </c>
      <c r="O115" s="1" t="s">
        <v>7431</v>
      </c>
      <c r="P115" s="1" t="s">
        <v>7816</v>
      </c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ht="15.75" customHeight="1">
      <c r="A116" s="1" t="s">
        <v>24</v>
      </c>
      <c r="B116" s="1" t="s">
        <v>17</v>
      </c>
      <c r="C116" s="1">
        <v>1630.0</v>
      </c>
      <c r="D116" s="1">
        <v>0.0</v>
      </c>
      <c r="E116" s="1" t="s">
        <v>5938</v>
      </c>
      <c r="F116" s="1" t="s">
        <v>26</v>
      </c>
      <c r="G116" s="1" t="s">
        <v>27</v>
      </c>
      <c r="H116" s="1" t="s">
        <v>7817</v>
      </c>
      <c r="I116" s="1" t="s">
        <v>7818</v>
      </c>
      <c r="J116" s="1" t="s">
        <v>7818</v>
      </c>
      <c r="K116" s="1"/>
      <c r="L116" s="1">
        <v>-5.0</v>
      </c>
      <c r="M116" s="1"/>
      <c r="N116" s="1">
        <v>14.005416666666667</v>
      </c>
      <c r="O116" s="1" t="s">
        <v>7431</v>
      </c>
      <c r="P116" s="1" t="s">
        <v>7819</v>
      </c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ht="15.75" customHeight="1">
      <c r="A117" s="1" t="s">
        <v>16</v>
      </c>
      <c r="B117" s="1" t="s">
        <v>17</v>
      </c>
      <c r="C117" s="2">
        <v>309.0</v>
      </c>
      <c r="D117" s="1">
        <v>0.0</v>
      </c>
      <c r="E117" s="1"/>
      <c r="F117" s="1" t="s">
        <v>18</v>
      </c>
      <c r="G117" s="1" t="s">
        <v>19</v>
      </c>
      <c r="H117" s="1" t="s">
        <v>7820</v>
      </c>
      <c r="I117" s="1" t="s">
        <v>7821</v>
      </c>
      <c r="J117" s="1" t="s">
        <v>7821</v>
      </c>
      <c r="K117" s="1"/>
      <c r="L117" s="1">
        <v>1.0</v>
      </c>
      <c r="M117" s="1"/>
      <c r="N117" s="1">
        <v>6.19475</v>
      </c>
      <c r="O117" s="1" t="s">
        <v>22</v>
      </c>
      <c r="P117" s="1" t="s">
        <v>7822</v>
      </c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ht="15.75" customHeight="1">
      <c r="A118" s="1" t="s">
        <v>32</v>
      </c>
      <c r="B118" s="1" t="s">
        <v>17</v>
      </c>
      <c r="C118" s="1">
        <v>506.0</v>
      </c>
      <c r="D118" s="1">
        <v>82.0</v>
      </c>
      <c r="E118" s="1"/>
      <c r="F118" s="1" t="s">
        <v>18</v>
      </c>
      <c r="G118" s="1" t="s">
        <v>19</v>
      </c>
      <c r="H118" s="1" t="s">
        <v>7823</v>
      </c>
      <c r="I118" s="1" t="s">
        <v>7824</v>
      </c>
      <c r="J118" s="1" t="s">
        <v>7824</v>
      </c>
      <c r="K118" s="1"/>
      <c r="L118" s="1">
        <v>-11.0</v>
      </c>
      <c r="M118" s="1"/>
      <c r="N118" s="1">
        <v>8.14615</v>
      </c>
      <c r="O118" s="1" t="s">
        <v>36</v>
      </c>
      <c r="P118" s="1" t="s">
        <v>7825</v>
      </c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ht="15.75" customHeight="1">
      <c r="A119" s="1" t="s">
        <v>57</v>
      </c>
      <c r="B119" s="1" t="s">
        <v>17</v>
      </c>
      <c r="C119" s="1">
        <v>434.0</v>
      </c>
      <c r="D119" s="1">
        <v>0.0</v>
      </c>
      <c r="E119" s="1" t="s">
        <v>58</v>
      </c>
      <c r="F119" s="1" t="s">
        <v>26</v>
      </c>
      <c r="G119" s="1" t="s">
        <v>27</v>
      </c>
      <c r="H119" s="1" t="s">
        <v>7826</v>
      </c>
      <c r="I119" s="1" t="s">
        <v>7827</v>
      </c>
      <c r="J119" s="1" t="s">
        <v>7827</v>
      </c>
      <c r="K119" s="1"/>
      <c r="L119" s="1">
        <v>-4.0</v>
      </c>
      <c r="M119" s="1"/>
      <c r="N119" s="1">
        <v>10.60605</v>
      </c>
      <c r="O119" s="1" t="s">
        <v>7431</v>
      </c>
      <c r="P119" s="1" t="s">
        <v>7828</v>
      </c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ht="15.75" customHeight="1">
      <c r="A120" s="1" t="s">
        <v>32</v>
      </c>
      <c r="B120" s="1" t="s">
        <v>17</v>
      </c>
      <c r="C120" s="2">
        <v>326.0</v>
      </c>
      <c r="D120" s="1">
        <v>0.0</v>
      </c>
      <c r="E120" s="1" t="s">
        <v>7785</v>
      </c>
      <c r="F120" s="1" t="s">
        <v>66</v>
      </c>
      <c r="G120" s="1" t="s">
        <v>27</v>
      </c>
      <c r="H120" s="1" t="s">
        <v>7829</v>
      </c>
      <c r="I120" s="1" t="s">
        <v>7830</v>
      </c>
      <c r="J120" s="1" t="s">
        <v>7831</v>
      </c>
      <c r="K120" s="1" t="s">
        <v>7832</v>
      </c>
      <c r="L120" s="1">
        <v>-15.0</v>
      </c>
      <c r="M120" s="1">
        <v>0.0128</v>
      </c>
      <c r="N120" s="1">
        <v>7.669333333333333</v>
      </c>
      <c r="O120" s="1" t="s">
        <v>36</v>
      </c>
      <c r="P120" s="1" t="s">
        <v>7833</v>
      </c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ht="15.75" customHeight="1">
      <c r="A121" s="1" t="s">
        <v>57</v>
      </c>
      <c r="B121" s="1" t="s">
        <v>17</v>
      </c>
      <c r="C121" s="2">
        <v>321.0</v>
      </c>
      <c r="D121" s="1">
        <v>0.0</v>
      </c>
      <c r="E121" s="1" t="s">
        <v>58</v>
      </c>
      <c r="F121" s="1" t="s">
        <v>26</v>
      </c>
      <c r="G121" s="1" t="s">
        <v>27</v>
      </c>
      <c r="H121" s="1" t="s">
        <v>7834</v>
      </c>
      <c r="I121" s="1" t="s">
        <v>7835</v>
      </c>
      <c r="J121" s="1" t="s">
        <v>7835</v>
      </c>
      <c r="K121" s="1"/>
      <c r="L121" s="1">
        <v>-7.0</v>
      </c>
      <c r="M121" s="1"/>
      <c r="N121" s="1">
        <v>7.030566666666667</v>
      </c>
      <c r="O121" s="1" t="s">
        <v>7431</v>
      </c>
      <c r="P121" s="1" t="s">
        <v>7836</v>
      </c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ht="15.75" customHeight="1">
      <c r="A122" s="1" t="s">
        <v>16</v>
      </c>
      <c r="B122" s="1" t="s">
        <v>17</v>
      </c>
      <c r="C122" s="1">
        <v>433.0</v>
      </c>
      <c r="D122" s="1">
        <v>0.0</v>
      </c>
      <c r="E122" s="1"/>
      <c r="F122" s="1" t="s">
        <v>18</v>
      </c>
      <c r="G122" s="1" t="s">
        <v>19</v>
      </c>
      <c r="H122" s="1" t="s">
        <v>7837</v>
      </c>
      <c r="I122" s="1" t="s">
        <v>7838</v>
      </c>
      <c r="J122" s="1" t="s">
        <v>7838</v>
      </c>
      <c r="K122" s="1"/>
      <c r="L122" s="1">
        <v>-4.0</v>
      </c>
      <c r="M122" s="1"/>
      <c r="N122" s="1">
        <v>0.18881666666666666</v>
      </c>
      <c r="O122" s="1" t="s">
        <v>22</v>
      </c>
      <c r="P122" s="1" t="s">
        <v>7839</v>
      </c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ht="15.75" customHeight="1">
      <c r="A123" s="1" t="s">
        <v>57</v>
      </c>
      <c r="B123" s="1" t="s">
        <v>17</v>
      </c>
      <c r="C123" s="1">
        <v>1150.0</v>
      </c>
      <c r="D123" s="1">
        <v>0.0</v>
      </c>
      <c r="E123" s="1" t="s">
        <v>58</v>
      </c>
      <c r="F123" s="1" t="s">
        <v>26</v>
      </c>
      <c r="G123" s="1" t="s">
        <v>27</v>
      </c>
      <c r="H123" s="1" t="s">
        <v>7840</v>
      </c>
      <c r="I123" s="1" t="s">
        <v>7841</v>
      </c>
      <c r="J123" s="1" t="s">
        <v>7841</v>
      </c>
      <c r="K123" s="1"/>
      <c r="L123" s="1">
        <v>4.0</v>
      </c>
      <c r="M123" s="1"/>
      <c r="N123" s="1">
        <v>19.115733333333335</v>
      </c>
      <c r="O123" s="1" t="s">
        <v>7431</v>
      </c>
      <c r="P123" s="1" t="s">
        <v>7842</v>
      </c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ht="15.75" customHeight="1">
      <c r="A124" s="1" t="s">
        <v>41</v>
      </c>
      <c r="B124" s="1" t="s">
        <v>17</v>
      </c>
      <c r="C124" s="1">
        <v>563.0</v>
      </c>
      <c r="D124" s="1">
        <v>0.0</v>
      </c>
      <c r="E124" s="1"/>
      <c r="F124" s="1" t="s">
        <v>26</v>
      </c>
      <c r="G124" s="1" t="s">
        <v>27</v>
      </c>
      <c r="H124" s="1" t="s">
        <v>7843</v>
      </c>
      <c r="I124" s="1" t="s">
        <v>7844</v>
      </c>
      <c r="J124" s="1" t="s">
        <v>7844</v>
      </c>
      <c r="K124" s="1"/>
      <c r="L124" s="1">
        <v>-4.0</v>
      </c>
      <c r="M124" s="1"/>
      <c r="N124" s="1">
        <v>10.313866666666666</v>
      </c>
      <c r="O124" s="1" t="s">
        <v>7431</v>
      </c>
      <c r="P124" s="1" t="s">
        <v>7845</v>
      </c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ht="15.75" customHeight="1">
      <c r="A125" s="1" t="s">
        <v>16</v>
      </c>
      <c r="B125" s="1" t="s">
        <v>17</v>
      </c>
      <c r="C125" s="2">
        <v>40.0</v>
      </c>
      <c r="D125" s="1">
        <v>70.0</v>
      </c>
      <c r="E125" s="1"/>
      <c r="F125" s="1" t="s">
        <v>18</v>
      </c>
      <c r="G125" s="1" t="s">
        <v>19</v>
      </c>
      <c r="H125" s="1" t="s">
        <v>7846</v>
      </c>
      <c r="I125" s="1" t="s">
        <v>7847</v>
      </c>
      <c r="J125" s="1" t="s">
        <v>7847</v>
      </c>
      <c r="K125" s="1"/>
      <c r="L125" s="1">
        <v>-4.0</v>
      </c>
      <c r="M125" s="1"/>
      <c r="N125" s="1">
        <v>0.0747</v>
      </c>
      <c r="O125" s="1" t="s">
        <v>22</v>
      </c>
      <c r="P125" s="1" t="s">
        <v>7848</v>
      </c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ht="15.75" customHeight="1">
      <c r="A126" s="1" t="s">
        <v>41</v>
      </c>
      <c r="B126" s="1" t="s">
        <v>17</v>
      </c>
      <c r="C126" s="1">
        <v>863.0</v>
      </c>
      <c r="D126" s="1">
        <v>0.0</v>
      </c>
      <c r="E126" s="1"/>
      <c r="F126" s="1" t="s">
        <v>26</v>
      </c>
      <c r="G126" s="1" t="s">
        <v>27</v>
      </c>
      <c r="H126" s="1" t="s">
        <v>7849</v>
      </c>
      <c r="I126" s="1" t="s">
        <v>7850</v>
      </c>
      <c r="J126" s="1" t="s">
        <v>7850</v>
      </c>
      <c r="K126" s="1"/>
      <c r="L126" s="1">
        <v>-1.0</v>
      </c>
      <c r="M126" s="1"/>
      <c r="N126" s="1">
        <v>13.172783333333333</v>
      </c>
      <c r="O126" s="1" t="s">
        <v>7431</v>
      </c>
      <c r="P126" s="1" t="s">
        <v>7851</v>
      </c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ht="15.75" customHeight="1">
      <c r="A127" s="1" t="s">
        <v>32</v>
      </c>
      <c r="B127" s="1" t="s">
        <v>17</v>
      </c>
      <c r="C127" s="1">
        <v>548.0</v>
      </c>
      <c r="D127" s="1">
        <v>0.0</v>
      </c>
      <c r="E127" s="1" t="s">
        <v>7785</v>
      </c>
      <c r="F127" s="1" t="s">
        <v>66</v>
      </c>
      <c r="G127" s="1" t="s">
        <v>27</v>
      </c>
      <c r="H127" s="1" t="s">
        <v>7852</v>
      </c>
      <c r="I127" s="1" t="s">
        <v>7853</v>
      </c>
      <c r="J127" s="1" t="s">
        <v>7854</v>
      </c>
      <c r="K127" s="1" t="s">
        <v>7855</v>
      </c>
      <c r="L127" s="1">
        <v>-5.0</v>
      </c>
      <c r="M127" s="1">
        <v>0.0049833333333333335</v>
      </c>
      <c r="N127" s="1">
        <v>10.496866666666667</v>
      </c>
      <c r="O127" s="1" t="s">
        <v>36</v>
      </c>
      <c r="P127" s="1" t="s">
        <v>7856</v>
      </c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ht="15.75" customHeight="1">
      <c r="A128" s="1" t="s">
        <v>41</v>
      </c>
      <c r="B128" s="1" t="s">
        <v>17</v>
      </c>
      <c r="C128" s="2">
        <v>598.0</v>
      </c>
      <c r="D128" s="1">
        <v>0.0</v>
      </c>
      <c r="E128" s="1"/>
      <c r="F128" s="1" t="s">
        <v>26</v>
      </c>
      <c r="G128" s="1" t="s">
        <v>27</v>
      </c>
      <c r="H128" s="1" t="s">
        <v>7857</v>
      </c>
      <c r="I128" s="1" t="s">
        <v>7858</v>
      </c>
      <c r="J128" s="1" t="s">
        <v>7858</v>
      </c>
      <c r="K128" s="1"/>
      <c r="L128" s="1">
        <v>-2.0</v>
      </c>
      <c r="M128" s="1"/>
      <c r="N128" s="1">
        <v>12.859766666666667</v>
      </c>
      <c r="O128" s="1" t="s">
        <v>7431</v>
      </c>
      <c r="P128" s="1" t="s">
        <v>7859</v>
      </c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ht="15.75" customHeight="1">
      <c r="A129" s="1" t="s">
        <v>24</v>
      </c>
      <c r="B129" s="1" t="s">
        <v>17</v>
      </c>
      <c r="C129" s="1">
        <v>429.0</v>
      </c>
      <c r="D129" s="1">
        <v>0.0</v>
      </c>
      <c r="E129" s="1" t="s">
        <v>7809</v>
      </c>
      <c r="F129" s="1" t="s">
        <v>26</v>
      </c>
      <c r="G129" s="1" t="s">
        <v>27</v>
      </c>
      <c r="H129" s="1" t="s">
        <v>7860</v>
      </c>
      <c r="I129" s="1" t="s">
        <v>7861</v>
      </c>
      <c r="J129" s="1" t="s">
        <v>7861</v>
      </c>
      <c r="K129" s="1"/>
      <c r="L129" s="1">
        <v>5.0</v>
      </c>
      <c r="M129" s="1"/>
      <c r="N129" s="1">
        <v>20.5438</v>
      </c>
      <c r="O129" s="1" t="s">
        <v>7431</v>
      </c>
      <c r="P129" s="1" t="s">
        <v>7862</v>
      </c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ht="15.75" customHeight="1">
      <c r="A130" s="1" t="s">
        <v>57</v>
      </c>
      <c r="B130" s="1" t="s">
        <v>17</v>
      </c>
      <c r="C130" s="1">
        <v>394.0</v>
      </c>
      <c r="D130" s="1">
        <v>0.0</v>
      </c>
      <c r="E130" s="1" t="s">
        <v>58</v>
      </c>
      <c r="F130" s="1" t="s">
        <v>26</v>
      </c>
      <c r="G130" s="1" t="s">
        <v>27</v>
      </c>
      <c r="H130" s="1" t="s">
        <v>7863</v>
      </c>
      <c r="I130" s="1" t="s">
        <v>7864</v>
      </c>
      <c r="J130" s="1" t="s">
        <v>7864</v>
      </c>
      <c r="K130" s="1"/>
      <c r="L130" s="1">
        <v>6.0</v>
      </c>
      <c r="M130" s="1"/>
      <c r="N130" s="1">
        <v>21.091616666666667</v>
      </c>
      <c r="O130" s="1" t="s">
        <v>7431</v>
      </c>
      <c r="P130" s="1" t="s">
        <v>7865</v>
      </c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ht="15.75" customHeight="1">
      <c r="A131" s="1" t="s">
        <v>41</v>
      </c>
      <c r="B131" s="1" t="s">
        <v>17</v>
      </c>
      <c r="C131" s="1">
        <v>264.0</v>
      </c>
      <c r="D131" s="1">
        <v>0.0</v>
      </c>
      <c r="E131" s="1"/>
      <c r="F131" s="1" t="s">
        <v>26</v>
      </c>
      <c r="G131" s="1" t="s">
        <v>27</v>
      </c>
      <c r="H131" s="1" t="s">
        <v>7866</v>
      </c>
      <c r="I131" s="1" t="s">
        <v>7867</v>
      </c>
      <c r="J131" s="1" t="s">
        <v>7867</v>
      </c>
      <c r="K131" s="1"/>
      <c r="L131" s="1">
        <v>-8.0</v>
      </c>
      <c r="M131" s="1"/>
      <c r="N131" s="1">
        <v>6.923516666666667</v>
      </c>
      <c r="O131" s="1" t="s">
        <v>7431</v>
      </c>
      <c r="P131" s="1" t="s">
        <v>7868</v>
      </c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ht="15.75" customHeight="1">
      <c r="A132" s="1" t="s">
        <v>57</v>
      </c>
      <c r="B132" s="1" t="s">
        <v>17</v>
      </c>
      <c r="C132" s="1">
        <v>224.0</v>
      </c>
      <c r="D132" s="1">
        <v>0.0</v>
      </c>
      <c r="E132" s="1" t="s">
        <v>58</v>
      </c>
      <c r="F132" s="1" t="s">
        <v>26</v>
      </c>
      <c r="G132" s="1" t="s">
        <v>27</v>
      </c>
      <c r="H132" s="1" t="s">
        <v>7869</v>
      </c>
      <c r="I132" s="1" t="s">
        <v>7870</v>
      </c>
      <c r="J132" s="1" t="s">
        <v>7870</v>
      </c>
      <c r="K132" s="1"/>
      <c r="L132" s="1">
        <v>-11.0</v>
      </c>
      <c r="M132" s="1"/>
      <c r="N132" s="1">
        <v>7.780266666666667</v>
      </c>
      <c r="O132" s="1" t="s">
        <v>7431</v>
      </c>
      <c r="P132" s="1" t="s">
        <v>7871</v>
      </c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ht="15.75" customHeight="1">
      <c r="A133" s="1" t="s">
        <v>57</v>
      </c>
      <c r="B133" s="1" t="s">
        <v>17</v>
      </c>
      <c r="C133" s="1">
        <v>448.0</v>
      </c>
      <c r="D133" s="1">
        <v>0.0</v>
      </c>
      <c r="E133" s="1" t="s">
        <v>58</v>
      </c>
      <c r="F133" s="1" t="s">
        <v>26</v>
      </c>
      <c r="G133" s="1" t="s">
        <v>27</v>
      </c>
      <c r="H133" s="1" t="s">
        <v>7872</v>
      </c>
      <c r="I133" s="1" t="s">
        <v>7873</v>
      </c>
      <c r="J133" s="1" t="s">
        <v>7873</v>
      </c>
      <c r="K133" s="1"/>
      <c r="L133" s="1">
        <v>-3.0</v>
      </c>
      <c r="M133" s="1"/>
      <c r="N133" s="1">
        <v>11.912483333333334</v>
      </c>
      <c r="O133" s="1" t="s">
        <v>7431</v>
      </c>
      <c r="P133" s="1" t="s">
        <v>7874</v>
      </c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ht="15.75" customHeight="1">
      <c r="A134" s="1" t="s">
        <v>32</v>
      </c>
      <c r="B134" s="1" t="s">
        <v>17</v>
      </c>
      <c r="C134" s="1">
        <v>309.0</v>
      </c>
      <c r="D134" s="1">
        <v>0.0</v>
      </c>
      <c r="E134" s="1" t="s">
        <v>7785</v>
      </c>
      <c r="F134" s="1" t="s">
        <v>66</v>
      </c>
      <c r="G134" s="1" t="s">
        <v>27</v>
      </c>
      <c r="H134" s="1" t="s">
        <v>7875</v>
      </c>
      <c r="I134" s="1" t="s">
        <v>7876</v>
      </c>
      <c r="J134" s="1" t="s">
        <v>7877</v>
      </c>
      <c r="K134" s="1" t="s">
        <v>7878</v>
      </c>
      <c r="L134" s="1">
        <v>-8.0</v>
      </c>
      <c r="M134" s="1">
        <v>0.0034333333333333334</v>
      </c>
      <c r="N134" s="1">
        <v>21.0458</v>
      </c>
      <c r="O134" s="1" t="s">
        <v>36</v>
      </c>
      <c r="P134" s="1" t="s">
        <v>7513</v>
      </c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ht="15.75" customHeight="1">
      <c r="A135" s="1" t="s">
        <v>57</v>
      </c>
      <c r="B135" s="1" t="s">
        <v>17</v>
      </c>
      <c r="C135" s="1">
        <v>642.0</v>
      </c>
      <c r="D135" s="1">
        <v>0.0</v>
      </c>
      <c r="E135" s="1" t="s">
        <v>58</v>
      </c>
      <c r="F135" s="1" t="s">
        <v>26</v>
      </c>
      <c r="G135" s="1" t="s">
        <v>27</v>
      </c>
      <c r="H135" s="1" t="s">
        <v>7879</v>
      </c>
      <c r="I135" s="1" t="s">
        <v>7880</v>
      </c>
      <c r="J135" s="1" t="s">
        <v>7880</v>
      </c>
      <c r="K135" s="1"/>
      <c r="L135" s="1">
        <v>5.0</v>
      </c>
      <c r="M135" s="1"/>
      <c r="N135" s="1">
        <v>20.15715</v>
      </c>
      <c r="O135" s="1" t="s">
        <v>7431</v>
      </c>
      <c r="P135" s="1" t="s">
        <v>7881</v>
      </c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ht="15.75" customHeight="1">
      <c r="A136" s="1" t="s">
        <v>57</v>
      </c>
      <c r="B136" s="1" t="s">
        <v>17</v>
      </c>
      <c r="C136" s="1">
        <v>756.0</v>
      </c>
      <c r="D136" s="1">
        <v>0.0</v>
      </c>
      <c r="E136" s="1" t="s">
        <v>58</v>
      </c>
      <c r="F136" s="1" t="s">
        <v>26</v>
      </c>
      <c r="G136" s="1" t="s">
        <v>27</v>
      </c>
      <c r="H136" s="1" t="s">
        <v>7882</v>
      </c>
      <c r="I136" s="1" t="s">
        <v>7883</v>
      </c>
      <c r="J136" s="1" t="s">
        <v>7883</v>
      </c>
      <c r="K136" s="1"/>
      <c r="L136" s="1">
        <v>4.0</v>
      </c>
      <c r="M136" s="1"/>
      <c r="N136" s="1">
        <v>19.876583333333333</v>
      </c>
      <c r="O136" s="1" t="s">
        <v>7431</v>
      </c>
      <c r="P136" s="1" t="s">
        <v>7884</v>
      </c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ht="15.75" customHeight="1">
      <c r="A137" s="1" t="s">
        <v>41</v>
      </c>
      <c r="B137" s="1" t="s">
        <v>17</v>
      </c>
      <c r="C137" s="1">
        <v>428.0</v>
      </c>
      <c r="D137" s="1">
        <v>0.0</v>
      </c>
      <c r="E137" s="1"/>
      <c r="F137" s="1" t="s">
        <v>26</v>
      </c>
      <c r="G137" s="1" t="s">
        <v>27</v>
      </c>
      <c r="H137" s="1" t="s">
        <v>7885</v>
      </c>
      <c r="I137" s="1" t="s">
        <v>7886</v>
      </c>
      <c r="J137" s="1" t="s">
        <v>7886</v>
      </c>
      <c r="K137" s="1"/>
      <c r="L137" s="1">
        <v>0.0</v>
      </c>
      <c r="M137" s="1"/>
      <c r="N137" s="1">
        <v>14.098316666666667</v>
      </c>
      <c r="O137" s="1" t="s">
        <v>7431</v>
      </c>
      <c r="P137" s="1" t="s">
        <v>7887</v>
      </c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ht="15.75" customHeight="1">
      <c r="A138" s="1" t="s">
        <v>41</v>
      </c>
      <c r="B138" s="1" t="s">
        <v>17</v>
      </c>
      <c r="C138" s="2">
        <v>1151.0</v>
      </c>
      <c r="D138" s="1">
        <v>0.0</v>
      </c>
      <c r="E138" s="1"/>
      <c r="F138" s="1" t="s">
        <v>26</v>
      </c>
      <c r="G138" s="1" t="s">
        <v>27</v>
      </c>
      <c r="H138" s="1" t="s">
        <v>7888</v>
      </c>
      <c r="I138" s="1" t="s">
        <v>7889</v>
      </c>
      <c r="J138" s="1" t="s">
        <v>7889</v>
      </c>
      <c r="K138" s="1"/>
      <c r="L138" s="1">
        <v>2.0</v>
      </c>
      <c r="M138" s="1"/>
      <c r="N138" s="1">
        <v>17.2222</v>
      </c>
      <c r="O138" s="1" t="s">
        <v>7431</v>
      </c>
      <c r="P138" s="1" t="s">
        <v>7890</v>
      </c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ht="15.75" customHeight="1">
      <c r="A139" s="1" t="s">
        <v>32</v>
      </c>
      <c r="B139" s="1" t="s">
        <v>17</v>
      </c>
      <c r="C139" s="1">
        <v>680.0</v>
      </c>
      <c r="D139" s="1">
        <v>45.0</v>
      </c>
      <c r="E139" s="1" t="s">
        <v>7785</v>
      </c>
      <c r="F139" s="1" t="s">
        <v>66</v>
      </c>
      <c r="G139" s="1" t="s">
        <v>27</v>
      </c>
      <c r="H139" s="1" t="s">
        <v>7891</v>
      </c>
      <c r="I139" s="1" t="s">
        <v>7892</v>
      </c>
      <c r="J139" s="1" t="s">
        <v>7893</v>
      </c>
      <c r="K139" s="1" t="s">
        <v>7894</v>
      </c>
      <c r="L139" s="1">
        <v>-8.0</v>
      </c>
      <c r="M139" s="1">
        <v>0.00345</v>
      </c>
      <c r="N139" s="1">
        <v>13.813316666666667</v>
      </c>
      <c r="O139" s="1" t="s">
        <v>36</v>
      </c>
      <c r="P139" s="1" t="s">
        <v>7895</v>
      </c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ht="15.75" customHeight="1">
      <c r="A140" s="1" t="s">
        <v>32</v>
      </c>
      <c r="B140" s="1" t="s">
        <v>17</v>
      </c>
      <c r="C140" s="1">
        <v>319.0</v>
      </c>
      <c r="D140" s="1">
        <v>0.0</v>
      </c>
      <c r="E140" s="1" t="s">
        <v>7549</v>
      </c>
      <c r="F140" s="1" t="s">
        <v>66</v>
      </c>
      <c r="G140" s="1" t="s">
        <v>27</v>
      </c>
      <c r="H140" s="1" t="s">
        <v>7896</v>
      </c>
      <c r="I140" s="1" t="s">
        <v>7897</v>
      </c>
      <c r="J140" s="1" t="s">
        <v>7898</v>
      </c>
      <c r="K140" s="1" t="s">
        <v>7899</v>
      </c>
      <c r="L140" s="1">
        <v>-11.0</v>
      </c>
      <c r="M140" s="1">
        <v>0.00165</v>
      </c>
      <c r="N140" s="1">
        <v>9.2772</v>
      </c>
      <c r="O140" s="1" t="s">
        <v>36</v>
      </c>
      <c r="P140" s="1" t="s">
        <v>7513</v>
      </c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ht="15.75" customHeight="1">
      <c r="A141" s="1" t="s">
        <v>32</v>
      </c>
      <c r="B141" s="1" t="s">
        <v>17</v>
      </c>
      <c r="C141" s="1">
        <v>618.0</v>
      </c>
      <c r="D141" s="1">
        <v>0.0</v>
      </c>
      <c r="E141" s="1" t="s">
        <v>7785</v>
      </c>
      <c r="F141" s="1" t="s">
        <v>66</v>
      </c>
      <c r="G141" s="1" t="s">
        <v>27</v>
      </c>
      <c r="H141" s="1" t="s">
        <v>7900</v>
      </c>
      <c r="I141" s="1" t="s">
        <v>7901</v>
      </c>
      <c r="J141" s="1" t="s">
        <v>7902</v>
      </c>
      <c r="K141" s="1" t="s">
        <v>7903</v>
      </c>
      <c r="L141" s="1">
        <v>-1.0</v>
      </c>
      <c r="M141" s="1">
        <v>0.003266666666666667</v>
      </c>
      <c r="N141" s="1">
        <v>14.815466666666667</v>
      </c>
      <c r="O141" s="1" t="s">
        <v>36</v>
      </c>
      <c r="P141" s="1" t="s">
        <v>7904</v>
      </c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ht="15.75" customHeight="1">
      <c r="A142" s="1" t="s">
        <v>57</v>
      </c>
      <c r="B142" s="1" t="s">
        <v>17</v>
      </c>
      <c r="C142" s="1">
        <v>344.0</v>
      </c>
      <c r="D142" s="1">
        <v>0.0</v>
      </c>
      <c r="E142" s="1" t="s">
        <v>58</v>
      </c>
      <c r="F142" s="1" t="s">
        <v>26</v>
      </c>
      <c r="G142" s="1" t="s">
        <v>27</v>
      </c>
      <c r="H142" s="1" t="s">
        <v>7905</v>
      </c>
      <c r="I142" s="1" t="s">
        <v>7906</v>
      </c>
      <c r="J142" s="1" t="s">
        <v>7906</v>
      </c>
      <c r="K142" s="1"/>
      <c r="L142" s="1">
        <v>-5.0</v>
      </c>
      <c r="M142" s="1"/>
      <c r="N142" s="1">
        <v>9.485583333333333</v>
      </c>
      <c r="O142" s="1" t="s">
        <v>7431</v>
      </c>
      <c r="P142" s="1" t="s">
        <v>7907</v>
      </c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ht="15.75" customHeight="1">
      <c r="A143" s="1" t="s">
        <v>41</v>
      </c>
      <c r="B143" s="1" t="s">
        <v>17</v>
      </c>
      <c r="C143" s="1">
        <v>329.0</v>
      </c>
      <c r="D143" s="1">
        <v>0.0</v>
      </c>
      <c r="E143" s="1"/>
      <c r="F143" s="1" t="s">
        <v>26</v>
      </c>
      <c r="G143" s="1" t="s">
        <v>27</v>
      </c>
      <c r="H143" s="1" t="s">
        <v>7908</v>
      </c>
      <c r="I143" s="1" t="s">
        <v>7909</v>
      </c>
      <c r="J143" s="1" t="s">
        <v>7909</v>
      </c>
      <c r="K143" s="1"/>
      <c r="L143" s="1">
        <v>-4.0</v>
      </c>
      <c r="M143" s="1"/>
      <c r="N143" s="1">
        <v>10.09735</v>
      </c>
      <c r="O143" s="1" t="s">
        <v>7431</v>
      </c>
      <c r="P143" s="1" t="s">
        <v>7910</v>
      </c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ht="15.75" customHeight="1">
      <c r="A144" s="1" t="s">
        <v>16</v>
      </c>
      <c r="B144" s="1" t="s">
        <v>17</v>
      </c>
      <c r="C144" s="2">
        <v>498.0</v>
      </c>
      <c r="D144" s="1">
        <v>0.0</v>
      </c>
      <c r="E144" s="1"/>
      <c r="F144" s="1" t="s">
        <v>18</v>
      </c>
      <c r="G144" s="1" t="s">
        <v>19</v>
      </c>
      <c r="H144" s="1" t="s">
        <v>7911</v>
      </c>
      <c r="I144" s="1" t="s">
        <v>7912</v>
      </c>
      <c r="J144" s="1" t="s">
        <v>7912</v>
      </c>
      <c r="K144" s="1"/>
      <c r="L144" s="1">
        <v>5.0</v>
      </c>
      <c r="M144" s="1"/>
      <c r="N144" s="1">
        <v>10.44985</v>
      </c>
      <c r="O144" s="1" t="s">
        <v>22</v>
      </c>
      <c r="P144" s="1" t="s">
        <v>7913</v>
      </c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ht="15.75" customHeight="1">
      <c r="A145" s="1" t="s">
        <v>32</v>
      </c>
      <c r="B145" s="1" t="s">
        <v>17</v>
      </c>
      <c r="C145" s="1">
        <v>494.0</v>
      </c>
      <c r="D145" s="1">
        <v>124.0</v>
      </c>
      <c r="E145" s="1"/>
      <c r="F145" s="1" t="s">
        <v>18</v>
      </c>
      <c r="G145" s="1" t="s">
        <v>27</v>
      </c>
      <c r="H145" s="1" t="s">
        <v>7914</v>
      </c>
      <c r="I145" s="1" t="s">
        <v>7915</v>
      </c>
      <c r="J145" s="1" t="s">
        <v>7915</v>
      </c>
      <c r="K145" s="1"/>
      <c r="L145" s="1">
        <v>1.0</v>
      </c>
      <c r="M145" s="1"/>
      <c r="N145" s="1">
        <v>20.73355</v>
      </c>
      <c r="O145" s="1" t="s">
        <v>36</v>
      </c>
      <c r="P145" s="1" t="s">
        <v>7916</v>
      </c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ht="15.75" customHeight="1">
      <c r="A146" s="1" t="s">
        <v>32</v>
      </c>
      <c r="B146" s="1" t="s">
        <v>17</v>
      </c>
      <c r="C146" s="1">
        <v>354.0</v>
      </c>
      <c r="D146" s="1">
        <v>0.0</v>
      </c>
      <c r="E146" s="1" t="s">
        <v>7549</v>
      </c>
      <c r="F146" s="1" t="s">
        <v>66</v>
      </c>
      <c r="G146" s="1" t="s">
        <v>27</v>
      </c>
      <c r="H146" s="1" t="s">
        <v>7917</v>
      </c>
      <c r="I146" s="1" t="s">
        <v>7918</v>
      </c>
      <c r="J146" s="1" t="s">
        <v>7919</v>
      </c>
      <c r="K146" s="1" t="s">
        <v>7920</v>
      </c>
      <c r="L146" s="1">
        <v>-9.0</v>
      </c>
      <c r="M146" s="1">
        <v>0.004733333333333333</v>
      </c>
      <c r="N146" s="1">
        <v>10.8812</v>
      </c>
      <c r="O146" s="1" t="s">
        <v>36</v>
      </c>
      <c r="P146" s="1" t="s">
        <v>7921</v>
      </c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ht="15.75" customHeight="1">
      <c r="A147" s="1" t="s">
        <v>32</v>
      </c>
      <c r="B147" s="1" t="s">
        <v>17</v>
      </c>
      <c r="C147" s="2">
        <v>299.0</v>
      </c>
      <c r="D147" s="1">
        <v>70.0</v>
      </c>
      <c r="E147" s="1"/>
      <c r="F147" s="1" t="s">
        <v>18</v>
      </c>
      <c r="G147" s="1" t="s">
        <v>27</v>
      </c>
      <c r="H147" s="1" t="s">
        <v>7922</v>
      </c>
      <c r="I147" s="1" t="s">
        <v>7923</v>
      </c>
      <c r="J147" s="1" t="s">
        <v>7923</v>
      </c>
      <c r="K147" s="1"/>
      <c r="L147" s="1">
        <v>-7.0</v>
      </c>
      <c r="M147" s="1"/>
      <c r="N147" s="1">
        <v>20.5016</v>
      </c>
      <c r="O147" s="1" t="s">
        <v>36</v>
      </c>
      <c r="P147" s="1" t="s">
        <v>7924</v>
      </c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ht="15.75" customHeight="1">
      <c r="A148" s="1" t="s">
        <v>16</v>
      </c>
      <c r="B148" s="1" t="s">
        <v>17</v>
      </c>
      <c r="C148" s="1">
        <v>309.0</v>
      </c>
      <c r="D148" s="1">
        <v>0.0</v>
      </c>
      <c r="E148" s="1"/>
      <c r="F148" s="1" t="s">
        <v>18</v>
      </c>
      <c r="G148" s="1" t="s">
        <v>19</v>
      </c>
      <c r="H148" s="1" t="s">
        <v>7925</v>
      </c>
      <c r="I148" s="1" t="s">
        <v>7926</v>
      </c>
      <c r="J148" s="1" t="s">
        <v>7926</v>
      </c>
      <c r="K148" s="1"/>
      <c r="L148" s="1">
        <v>1.0</v>
      </c>
      <c r="M148" s="1"/>
      <c r="N148" s="1">
        <v>6.755583333333333</v>
      </c>
      <c r="O148" s="1" t="s">
        <v>22</v>
      </c>
      <c r="P148" s="1" t="s">
        <v>7927</v>
      </c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ht="15.75" customHeight="1">
      <c r="A149" s="1" t="s">
        <v>41</v>
      </c>
      <c r="B149" s="1" t="s">
        <v>17</v>
      </c>
      <c r="C149" s="1">
        <v>658.0</v>
      </c>
      <c r="D149" s="1">
        <v>0.0</v>
      </c>
      <c r="E149" s="1"/>
      <c r="F149" s="1" t="s">
        <v>26</v>
      </c>
      <c r="G149" s="1" t="s">
        <v>27</v>
      </c>
      <c r="H149" s="1" t="s">
        <v>7928</v>
      </c>
      <c r="I149" s="1" t="s">
        <v>7929</v>
      </c>
      <c r="J149" s="1" t="s">
        <v>7929</v>
      </c>
      <c r="K149" s="1"/>
      <c r="L149" s="1">
        <v>3.0</v>
      </c>
      <c r="M149" s="1"/>
      <c r="N149" s="1">
        <v>18.408083333333334</v>
      </c>
      <c r="O149" s="1" t="s">
        <v>7431</v>
      </c>
      <c r="P149" s="1" t="s">
        <v>7930</v>
      </c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ht="15.75" customHeight="1">
      <c r="A150" s="1" t="s">
        <v>57</v>
      </c>
      <c r="B150" s="1" t="s">
        <v>17</v>
      </c>
      <c r="C150" s="1">
        <v>658.0</v>
      </c>
      <c r="D150" s="1">
        <v>0.0</v>
      </c>
      <c r="E150" s="1" t="s">
        <v>58</v>
      </c>
      <c r="F150" s="1" t="s">
        <v>26</v>
      </c>
      <c r="G150" s="1" t="s">
        <v>27</v>
      </c>
      <c r="H150" s="1" t="s">
        <v>7931</v>
      </c>
      <c r="I150" s="1" t="s">
        <v>7932</v>
      </c>
      <c r="J150" s="1" t="s">
        <v>7932</v>
      </c>
      <c r="K150" s="1"/>
      <c r="L150" s="1">
        <v>-2.0</v>
      </c>
      <c r="M150" s="1"/>
      <c r="N150" s="1">
        <v>12.909483333333334</v>
      </c>
      <c r="O150" s="1" t="s">
        <v>7431</v>
      </c>
      <c r="P150" s="1" t="s">
        <v>7933</v>
      </c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ht="15.75" customHeight="1">
      <c r="A151" s="1" t="s">
        <v>32</v>
      </c>
      <c r="B151" s="1" t="s">
        <v>17</v>
      </c>
      <c r="C151" s="1">
        <v>615.0</v>
      </c>
      <c r="D151" s="1">
        <v>0.0</v>
      </c>
      <c r="E151" s="1" t="s">
        <v>7549</v>
      </c>
      <c r="F151" s="1" t="s">
        <v>66</v>
      </c>
      <c r="G151" s="1" t="s">
        <v>19</v>
      </c>
      <c r="H151" s="1" t="s">
        <v>7934</v>
      </c>
      <c r="I151" s="1" t="s">
        <v>7935</v>
      </c>
      <c r="J151" s="1" t="s">
        <v>7936</v>
      </c>
      <c r="K151" s="1" t="s">
        <v>7937</v>
      </c>
      <c r="L151" s="1">
        <v>-16.0</v>
      </c>
      <c r="M151" s="1">
        <v>0.003033333333333333</v>
      </c>
      <c r="N151" s="1">
        <v>7.566716666666666</v>
      </c>
      <c r="O151" s="1" t="s">
        <v>36</v>
      </c>
      <c r="P151" s="1" t="s">
        <v>7938</v>
      </c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ht="15.75" customHeight="1">
      <c r="A152" s="1" t="s">
        <v>24</v>
      </c>
      <c r="B152" s="1" t="s">
        <v>17</v>
      </c>
      <c r="C152" s="1">
        <v>289.0</v>
      </c>
      <c r="D152" s="1">
        <v>0.0</v>
      </c>
      <c r="E152" s="1" t="s">
        <v>7656</v>
      </c>
      <c r="F152" s="1" t="s">
        <v>26</v>
      </c>
      <c r="G152" s="1" t="s">
        <v>27</v>
      </c>
      <c r="H152" s="1" t="s">
        <v>7939</v>
      </c>
      <c r="I152" s="1" t="s">
        <v>7940</v>
      </c>
      <c r="J152" s="1" t="s">
        <v>7940</v>
      </c>
      <c r="K152" s="1"/>
      <c r="L152" s="1">
        <v>-5.0</v>
      </c>
      <c r="M152" s="1"/>
      <c r="N152" s="1">
        <v>9.918083333333334</v>
      </c>
      <c r="O152" s="1" t="s">
        <v>7431</v>
      </c>
      <c r="P152" s="1" t="s">
        <v>2546</v>
      </c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ht="15.75" customHeight="1">
      <c r="A153" s="1" t="s">
        <v>16</v>
      </c>
      <c r="B153" s="1" t="s">
        <v>17</v>
      </c>
      <c r="C153" s="2">
        <v>20.0</v>
      </c>
      <c r="D153" s="1">
        <v>35.0</v>
      </c>
      <c r="E153" s="1"/>
      <c r="F153" s="1" t="s">
        <v>18</v>
      </c>
      <c r="G153" s="1" t="s">
        <v>19</v>
      </c>
      <c r="H153" s="1" t="s">
        <v>7941</v>
      </c>
      <c r="I153" s="1" t="s">
        <v>7942</v>
      </c>
      <c r="J153" s="1" t="s">
        <v>7942</v>
      </c>
      <c r="K153" s="1"/>
      <c r="L153" s="1">
        <v>-4.0</v>
      </c>
      <c r="M153" s="1"/>
      <c r="N153" s="1">
        <v>0.8135333333333333</v>
      </c>
      <c r="O153" s="1" t="s">
        <v>22</v>
      </c>
      <c r="P153" s="1" t="s">
        <v>7943</v>
      </c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ht="15.75" customHeight="1">
      <c r="A154" s="1" t="s">
        <v>41</v>
      </c>
      <c r="B154" s="1" t="s">
        <v>17</v>
      </c>
      <c r="C154" s="1">
        <v>329.0</v>
      </c>
      <c r="D154" s="1">
        <v>0.0</v>
      </c>
      <c r="E154" s="1"/>
      <c r="F154" s="1" t="s">
        <v>26</v>
      </c>
      <c r="G154" s="1" t="s">
        <v>27</v>
      </c>
      <c r="H154" s="1" t="s">
        <v>7944</v>
      </c>
      <c r="I154" s="1" t="s">
        <v>7945</v>
      </c>
      <c r="J154" s="1" t="s">
        <v>7945</v>
      </c>
      <c r="K154" s="1"/>
      <c r="L154" s="1">
        <v>-6.0</v>
      </c>
      <c r="M154" s="1"/>
      <c r="N154" s="1">
        <v>8.681183333333333</v>
      </c>
      <c r="O154" s="1" t="s">
        <v>7431</v>
      </c>
      <c r="P154" s="1" t="s">
        <v>7946</v>
      </c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ht="15.75" customHeight="1">
      <c r="A155" s="1" t="s">
        <v>32</v>
      </c>
      <c r="B155" s="1" t="s">
        <v>17</v>
      </c>
      <c r="C155" s="1">
        <v>323.0</v>
      </c>
      <c r="D155" s="1">
        <v>0.0</v>
      </c>
      <c r="E155" s="1" t="s">
        <v>7549</v>
      </c>
      <c r="F155" s="1" t="s">
        <v>66</v>
      </c>
      <c r="G155" s="1" t="s">
        <v>27</v>
      </c>
      <c r="H155" s="1" t="s">
        <v>7947</v>
      </c>
      <c r="I155" s="1" t="s">
        <v>7948</v>
      </c>
      <c r="J155" s="1" t="s">
        <v>7949</v>
      </c>
      <c r="K155" s="1" t="s">
        <v>7950</v>
      </c>
      <c r="L155" s="1">
        <v>-24.0</v>
      </c>
      <c r="M155" s="1">
        <v>0.0025666666666666667</v>
      </c>
      <c r="N155" s="1">
        <v>6.55825</v>
      </c>
      <c r="O155" s="1" t="s">
        <v>36</v>
      </c>
      <c r="P155" s="1" t="s">
        <v>7951</v>
      </c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ht="15.75" customHeight="1">
      <c r="A156" s="1" t="s">
        <v>24</v>
      </c>
      <c r="B156" s="1" t="s">
        <v>17</v>
      </c>
      <c r="C156" s="1">
        <v>528.0</v>
      </c>
      <c r="D156" s="1">
        <v>0.0</v>
      </c>
      <c r="E156" s="1" t="s">
        <v>7952</v>
      </c>
      <c r="F156" s="1" t="s">
        <v>26</v>
      </c>
      <c r="G156" s="1" t="s">
        <v>27</v>
      </c>
      <c r="H156" s="1" t="s">
        <v>7953</v>
      </c>
      <c r="I156" s="1" t="s">
        <v>7954</v>
      </c>
      <c r="J156" s="1" t="s">
        <v>7954</v>
      </c>
      <c r="K156" s="1"/>
      <c r="L156" s="1">
        <v>-5.0</v>
      </c>
      <c r="M156" s="1"/>
      <c r="N156" s="1">
        <v>9.156233333333333</v>
      </c>
      <c r="O156" s="1" t="s">
        <v>7431</v>
      </c>
      <c r="P156" s="1" t="s">
        <v>673</v>
      </c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ht="15.75" customHeight="1">
      <c r="A157" s="1" t="s">
        <v>41</v>
      </c>
      <c r="B157" s="1" t="s">
        <v>17</v>
      </c>
      <c r="C157" s="1">
        <v>982.0</v>
      </c>
      <c r="D157" s="1">
        <v>0.0</v>
      </c>
      <c r="E157" s="1"/>
      <c r="F157" s="1" t="s">
        <v>26</v>
      </c>
      <c r="G157" s="1" t="s">
        <v>27</v>
      </c>
      <c r="H157" s="1" t="s">
        <v>7955</v>
      </c>
      <c r="I157" s="1" t="s">
        <v>7956</v>
      </c>
      <c r="J157" s="1" t="s">
        <v>7956</v>
      </c>
      <c r="K157" s="1"/>
      <c r="L157" s="1">
        <v>-4.0</v>
      </c>
      <c r="M157" s="1"/>
      <c r="N157" s="1">
        <v>10.126316666666666</v>
      </c>
      <c r="O157" s="1" t="s">
        <v>7431</v>
      </c>
      <c r="P157" s="1" t="s">
        <v>7957</v>
      </c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ht="15.75" customHeight="1">
      <c r="A158" s="1" t="s">
        <v>41</v>
      </c>
      <c r="B158" s="1" t="s">
        <v>17</v>
      </c>
      <c r="C158" s="2">
        <v>491.0</v>
      </c>
      <c r="D158" s="1">
        <v>0.0</v>
      </c>
      <c r="E158" s="1"/>
      <c r="F158" s="1" t="s">
        <v>26</v>
      </c>
      <c r="G158" s="1" t="s">
        <v>27</v>
      </c>
      <c r="H158" s="1" t="s">
        <v>7958</v>
      </c>
      <c r="I158" s="1" t="s">
        <v>7959</v>
      </c>
      <c r="J158" s="1" t="s">
        <v>7959</v>
      </c>
      <c r="K158" s="1"/>
      <c r="L158" s="1">
        <v>-8.0</v>
      </c>
      <c r="M158" s="1"/>
      <c r="N158" s="1">
        <v>6.234383333333334</v>
      </c>
      <c r="O158" s="1" t="s">
        <v>7431</v>
      </c>
      <c r="P158" s="1" t="s">
        <v>7960</v>
      </c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ht="15.75" customHeight="1">
      <c r="A159" s="1" t="s">
        <v>32</v>
      </c>
      <c r="B159" s="1" t="s">
        <v>17</v>
      </c>
      <c r="C159" s="1">
        <v>249.0</v>
      </c>
      <c r="D159" s="1">
        <v>0.0</v>
      </c>
      <c r="E159" s="1" t="s">
        <v>7549</v>
      </c>
      <c r="F159" s="1" t="s">
        <v>66</v>
      </c>
      <c r="G159" s="1" t="s">
        <v>27</v>
      </c>
      <c r="H159" s="1" t="s">
        <v>7961</v>
      </c>
      <c r="I159" s="1" t="s">
        <v>7962</v>
      </c>
      <c r="J159" s="1" t="s">
        <v>7963</v>
      </c>
      <c r="K159" s="1" t="s">
        <v>7964</v>
      </c>
      <c r="L159" s="1">
        <v>-3.0</v>
      </c>
      <c r="M159" s="1">
        <v>0.0024666666666666665</v>
      </c>
      <c r="N159" s="1">
        <v>6.252766666666667</v>
      </c>
      <c r="O159" s="1" t="s">
        <v>36</v>
      </c>
      <c r="P159" s="1" t="s">
        <v>7965</v>
      </c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ht="15.75" customHeight="1">
      <c r="A160" s="1" t="s">
        <v>32</v>
      </c>
      <c r="B160" s="1" t="s">
        <v>17</v>
      </c>
      <c r="C160" s="1">
        <v>309.0</v>
      </c>
      <c r="D160" s="1">
        <v>0.0</v>
      </c>
      <c r="E160" s="1" t="s">
        <v>7549</v>
      </c>
      <c r="F160" s="1" t="s">
        <v>66</v>
      </c>
      <c r="G160" s="1" t="s">
        <v>27</v>
      </c>
      <c r="H160" s="1" t="s">
        <v>7966</v>
      </c>
      <c r="I160" s="1" t="s">
        <v>7967</v>
      </c>
      <c r="J160" s="1" t="s">
        <v>7968</v>
      </c>
      <c r="K160" s="1" t="s">
        <v>7969</v>
      </c>
      <c r="L160" s="1">
        <v>-4.0</v>
      </c>
      <c r="M160" s="1">
        <v>0.0028</v>
      </c>
      <c r="N160" s="1">
        <v>79.1145</v>
      </c>
      <c r="O160" s="1" t="s">
        <v>36</v>
      </c>
      <c r="P160" s="1" t="s">
        <v>7513</v>
      </c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ht="15.75" customHeight="1">
      <c r="A161" s="1" t="s">
        <v>32</v>
      </c>
      <c r="B161" s="1" t="s">
        <v>17</v>
      </c>
      <c r="C161" s="1">
        <v>375.0</v>
      </c>
      <c r="D161" s="1">
        <v>0.0</v>
      </c>
      <c r="E161" s="1" t="s">
        <v>7549</v>
      </c>
      <c r="F161" s="1" t="s">
        <v>66</v>
      </c>
      <c r="G161" s="1" t="s">
        <v>27</v>
      </c>
      <c r="H161" s="1" t="s">
        <v>7970</v>
      </c>
      <c r="I161" s="1" t="s">
        <v>7971</v>
      </c>
      <c r="J161" s="1" t="s">
        <v>7972</v>
      </c>
      <c r="K161" s="1" t="s">
        <v>7973</v>
      </c>
      <c r="L161" s="1">
        <v>-15.0</v>
      </c>
      <c r="M161" s="1">
        <v>0.0035</v>
      </c>
      <c r="N161" s="1">
        <v>7.721416666666666</v>
      </c>
      <c r="O161" s="1" t="s">
        <v>36</v>
      </c>
      <c r="P161" s="1" t="s">
        <v>7974</v>
      </c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ht="15.75" customHeight="1">
      <c r="A162" s="1" t="s">
        <v>41</v>
      </c>
      <c r="B162" s="1" t="s">
        <v>17</v>
      </c>
      <c r="C162" s="1">
        <v>289.0</v>
      </c>
      <c r="D162" s="1">
        <v>0.0</v>
      </c>
      <c r="E162" s="1"/>
      <c r="F162" s="1" t="s">
        <v>26</v>
      </c>
      <c r="G162" s="1" t="s">
        <v>19</v>
      </c>
      <c r="H162" s="1" t="s">
        <v>7975</v>
      </c>
      <c r="I162" s="1" t="s">
        <v>7976</v>
      </c>
      <c r="J162" s="1" t="s">
        <v>7976</v>
      </c>
      <c r="K162" s="1"/>
      <c r="L162" s="1">
        <v>-8.0</v>
      </c>
      <c r="M162" s="1"/>
      <c r="N162" s="1">
        <v>6.297033333333333</v>
      </c>
      <c r="O162" s="1" t="s">
        <v>7431</v>
      </c>
      <c r="P162" s="1" t="s">
        <v>7977</v>
      </c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ht="15.75" customHeight="1">
      <c r="A163" s="1" t="s">
        <v>24</v>
      </c>
      <c r="B163" s="1" t="s">
        <v>17</v>
      </c>
      <c r="C163" s="1">
        <v>1332.0</v>
      </c>
      <c r="D163" s="1">
        <v>0.0</v>
      </c>
      <c r="E163" s="1" t="s">
        <v>7978</v>
      </c>
      <c r="F163" s="1" t="s">
        <v>26</v>
      </c>
      <c r="G163" s="1" t="s">
        <v>27</v>
      </c>
      <c r="H163" s="1" t="s">
        <v>7979</v>
      </c>
      <c r="I163" s="1" t="s">
        <v>7980</v>
      </c>
      <c r="J163" s="1" t="s">
        <v>7980</v>
      </c>
      <c r="K163" s="1"/>
      <c r="L163" s="1">
        <v>0.0</v>
      </c>
      <c r="M163" s="1"/>
      <c r="N163" s="1">
        <v>18.466566666666665</v>
      </c>
      <c r="O163" s="1" t="s">
        <v>7431</v>
      </c>
      <c r="P163" s="1" t="s">
        <v>7981</v>
      </c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ht="15.75" customHeight="1">
      <c r="A164" s="1" t="s">
        <v>16</v>
      </c>
      <c r="B164" s="1" t="s">
        <v>17</v>
      </c>
      <c r="C164" s="1">
        <v>498.0</v>
      </c>
      <c r="D164" s="1">
        <v>0.0</v>
      </c>
      <c r="E164" s="1"/>
      <c r="F164" s="1" t="s">
        <v>18</v>
      </c>
      <c r="G164" s="1" t="s">
        <v>19</v>
      </c>
      <c r="H164" s="1" t="s">
        <v>7982</v>
      </c>
      <c r="I164" s="1" t="s">
        <v>7983</v>
      </c>
      <c r="J164" s="1" t="s">
        <v>7983</v>
      </c>
      <c r="K164" s="1"/>
      <c r="L164" s="1">
        <v>0.0</v>
      </c>
      <c r="M164" s="1"/>
      <c r="N164" s="1">
        <v>4.328383333333333</v>
      </c>
      <c r="O164" s="1" t="s">
        <v>22</v>
      </c>
      <c r="P164" s="1" t="s">
        <v>7984</v>
      </c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ht="15.75" customHeight="1">
      <c r="A165" s="1" t="s">
        <v>24</v>
      </c>
      <c r="B165" s="1" t="s">
        <v>17</v>
      </c>
      <c r="C165" s="2">
        <v>289.0</v>
      </c>
      <c r="D165" s="1">
        <v>0.0</v>
      </c>
      <c r="E165" s="1" t="s">
        <v>7656</v>
      </c>
      <c r="F165" s="1" t="s">
        <v>26</v>
      </c>
      <c r="G165" s="1" t="s">
        <v>27</v>
      </c>
      <c r="H165" s="1" t="s">
        <v>7985</v>
      </c>
      <c r="I165" s="1" t="s">
        <v>7986</v>
      </c>
      <c r="J165" s="1" t="s">
        <v>7986</v>
      </c>
      <c r="K165" s="1"/>
      <c r="L165" s="1">
        <v>-1.0</v>
      </c>
      <c r="M165" s="1"/>
      <c r="N165" s="1">
        <v>13.669616666666666</v>
      </c>
      <c r="O165" s="1" t="s">
        <v>7431</v>
      </c>
      <c r="P165" s="1" t="s">
        <v>7987</v>
      </c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ht="15.75" customHeight="1">
      <c r="A166" s="1" t="s">
        <v>57</v>
      </c>
      <c r="B166" s="1" t="s">
        <v>17</v>
      </c>
      <c r="C166" s="1">
        <v>508.0</v>
      </c>
      <c r="D166" s="1">
        <v>0.0</v>
      </c>
      <c r="E166" s="1" t="s">
        <v>58</v>
      </c>
      <c r="F166" s="1" t="s">
        <v>26</v>
      </c>
      <c r="G166" s="1" t="s">
        <v>27</v>
      </c>
      <c r="H166" s="1" t="s">
        <v>7988</v>
      </c>
      <c r="I166" s="1" t="s">
        <v>7989</v>
      </c>
      <c r="J166" s="1" t="s">
        <v>7989</v>
      </c>
      <c r="K166" s="1"/>
      <c r="L166" s="1">
        <v>-3.0</v>
      </c>
      <c r="M166" s="1"/>
      <c r="N166" s="1">
        <v>11.108833333333333</v>
      </c>
      <c r="O166" s="1" t="s">
        <v>7431</v>
      </c>
      <c r="P166" s="1" t="s">
        <v>7990</v>
      </c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ht="15.75" customHeight="1">
      <c r="A167" s="1" t="s">
        <v>41</v>
      </c>
      <c r="B167" s="1" t="s">
        <v>17</v>
      </c>
      <c r="C167" s="1">
        <v>264.0</v>
      </c>
      <c r="D167" s="1">
        <v>0.0</v>
      </c>
      <c r="E167" s="1"/>
      <c r="F167" s="1" t="s">
        <v>26</v>
      </c>
      <c r="G167" s="1" t="s">
        <v>27</v>
      </c>
      <c r="H167" s="1" t="s">
        <v>7991</v>
      </c>
      <c r="I167" s="1" t="s">
        <v>7992</v>
      </c>
      <c r="J167" s="1" t="s">
        <v>7992</v>
      </c>
      <c r="K167" s="1"/>
      <c r="L167" s="1">
        <v>-9.0</v>
      </c>
      <c r="M167" s="1"/>
      <c r="N167" s="1">
        <v>5.820866666666666</v>
      </c>
      <c r="O167" s="1" t="s">
        <v>7431</v>
      </c>
      <c r="P167" s="1" t="s">
        <v>7993</v>
      </c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ht="15.75" customHeight="1">
      <c r="A168" s="1" t="s">
        <v>16</v>
      </c>
      <c r="B168" s="1" t="s">
        <v>17</v>
      </c>
      <c r="C168" s="2">
        <v>20.0</v>
      </c>
      <c r="D168" s="1">
        <v>35.0</v>
      </c>
      <c r="E168" s="1"/>
      <c r="F168" s="1" t="s">
        <v>18</v>
      </c>
      <c r="G168" s="1" t="s">
        <v>19</v>
      </c>
      <c r="H168" s="1" t="s">
        <v>7994</v>
      </c>
      <c r="I168" s="1" t="s">
        <v>7995</v>
      </c>
      <c r="J168" s="1" t="s">
        <v>7995</v>
      </c>
      <c r="K168" s="1"/>
      <c r="L168" s="1">
        <v>-4.0</v>
      </c>
      <c r="M168" s="1"/>
      <c r="N168" s="1">
        <v>0.7631833333333333</v>
      </c>
      <c r="O168" s="1" t="s">
        <v>22</v>
      </c>
      <c r="P168" s="1" t="s">
        <v>7996</v>
      </c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ht="15.75" customHeight="1">
      <c r="A169" s="1" t="s">
        <v>41</v>
      </c>
      <c r="B169" s="1" t="s">
        <v>17</v>
      </c>
      <c r="C169" s="1">
        <v>618.0</v>
      </c>
      <c r="D169" s="1">
        <v>0.0</v>
      </c>
      <c r="E169" s="1"/>
      <c r="F169" s="1" t="s">
        <v>26</v>
      </c>
      <c r="G169" s="1" t="s">
        <v>27</v>
      </c>
      <c r="H169" s="1" t="s">
        <v>7997</v>
      </c>
      <c r="I169" s="1" t="s">
        <v>7998</v>
      </c>
      <c r="J169" s="1" t="s">
        <v>7998</v>
      </c>
      <c r="K169" s="1"/>
      <c r="L169" s="1">
        <v>2.0</v>
      </c>
      <c r="M169" s="1"/>
      <c r="N169" s="1">
        <v>17.7538</v>
      </c>
      <c r="O169" s="1" t="s">
        <v>7431</v>
      </c>
      <c r="P169" s="1" t="s">
        <v>7999</v>
      </c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ht="15.75" customHeight="1">
      <c r="A170" s="1" t="s">
        <v>41</v>
      </c>
      <c r="B170" s="1" t="s">
        <v>17</v>
      </c>
      <c r="C170" s="1">
        <v>321.0</v>
      </c>
      <c r="D170" s="1">
        <v>0.0</v>
      </c>
      <c r="E170" s="1"/>
      <c r="F170" s="1" t="s">
        <v>26</v>
      </c>
      <c r="G170" s="1" t="s">
        <v>27</v>
      </c>
      <c r="H170" s="1" t="s">
        <v>8000</v>
      </c>
      <c r="I170" s="1" t="s">
        <v>8001</v>
      </c>
      <c r="J170" s="1" t="s">
        <v>8001</v>
      </c>
      <c r="K170" s="1"/>
      <c r="L170" s="1">
        <v>0.0</v>
      </c>
      <c r="M170" s="1"/>
      <c r="N170" s="1">
        <v>14.121433333333334</v>
      </c>
      <c r="O170" s="1" t="s">
        <v>7431</v>
      </c>
      <c r="P170" s="1" t="s">
        <v>8002</v>
      </c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ht="15.75" customHeight="1">
      <c r="A171" s="1" t="s">
        <v>32</v>
      </c>
      <c r="B171" s="1" t="s">
        <v>17</v>
      </c>
      <c r="C171" s="2">
        <v>247.0</v>
      </c>
      <c r="D171" s="1">
        <v>62.0</v>
      </c>
      <c r="E171" s="1"/>
      <c r="F171" s="1" t="s">
        <v>18</v>
      </c>
      <c r="G171" s="1" t="s">
        <v>27</v>
      </c>
      <c r="H171" s="1" t="s">
        <v>8003</v>
      </c>
      <c r="I171" s="1" t="s">
        <v>8004</v>
      </c>
      <c r="J171" s="1" t="s">
        <v>8004</v>
      </c>
      <c r="K171" s="1"/>
      <c r="L171" s="1">
        <v>-8.0</v>
      </c>
      <c r="M171" s="1"/>
      <c r="N171" s="1">
        <v>10.9004</v>
      </c>
      <c r="O171" s="1" t="s">
        <v>36</v>
      </c>
      <c r="P171" s="1" t="s">
        <v>8005</v>
      </c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ht="15.75" customHeight="1">
      <c r="A172" s="1" t="s">
        <v>32</v>
      </c>
      <c r="B172" s="1" t="s">
        <v>17</v>
      </c>
      <c r="C172" s="2">
        <v>887.0</v>
      </c>
      <c r="D172" s="1">
        <v>0.0</v>
      </c>
      <c r="E172" s="1" t="s">
        <v>7549</v>
      </c>
      <c r="F172" s="1" t="s">
        <v>66</v>
      </c>
      <c r="G172" s="1" t="s">
        <v>27</v>
      </c>
      <c r="H172" s="1" t="s">
        <v>8006</v>
      </c>
      <c r="I172" s="1" t="s">
        <v>8007</v>
      </c>
      <c r="J172" s="1" t="s">
        <v>8008</v>
      </c>
      <c r="K172" s="1" t="s">
        <v>8009</v>
      </c>
      <c r="L172" s="1">
        <v>-11.0</v>
      </c>
      <c r="M172" s="1">
        <v>0.0042</v>
      </c>
      <c r="N172" s="1">
        <v>12.949066666666667</v>
      </c>
      <c r="O172" s="1" t="s">
        <v>36</v>
      </c>
      <c r="P172" s="1" t="s">
        <v>8010</v>
      </c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ht="15.75" customHeight="1">
      <c r="A173" s="1" t="s">
        <v>32</v>
      </c>
      <c r="B173" s="1" t="s">
        <v>17</v>
      </c>
      <c r="C173" s="1">
        <v>354.0</v>
      </c>
      <c r="D173" s="1">
        <v>0.0</v>
      </c>
      <c r="E173" s="1" t="s">
        <v>7549</v>
      </c>
      <c r="F173" s="1" t="s">
        <v>66</v>
      </c>
      <c r="G173" s="1" t="s">
        <v>27</v>
      </c>
      <c r="H173" s="1" t="s">
        <v>8011</v>
      </c>
      <c r="I173" s="1" t="s">
        <v>8012</v>
      </c>
      <c r="J173" s="1" t="s">
        <v>8013</v>
      </c>
      <c r="K173" s="1" t="s">
        <v>8014</v>
      </c>
      <c r="L173" s="1">
        <v>-9.0</v>
      </c>
      <c r="M173" s="1">
        <v>0.0077</v>
      </c>
      <c r="N173" s="1">
        <v>9.224883333333333</v>
      </c>
      <c r="O173" s="1" t="s">
        <v>36</v>
      </c>
      <c r="P173" s="1" t="s">
        <v>7921</v>
      </c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ht="15.75" customHeight="1">
      <c r="A174" s="1" t="s">
        <v>57</v>
      </c>
      <c r="B174" s="1" t="s">
        <v>17</v>
      </c>
      <c r="C174" s="1">
        <v>333.0</v>
      </c>
      <c r="D174" s="1">
        <v>0.0</v>
      </c>
      <c r="E174" s="1" t="s">
        <v>58</v>
      </c>
      <c r="F174" s="1" t="s">
        <v>26</v>
      </c>
      <c r="G174" s="1" t="s">
        <v>27</v>
      </c>
      <c r="H174" s="1" t="s">
        <v>8015</v>
      </c>
      <c r="I174" s="1" t="s">
        <v>8016</v>
      </c>
      <c r="J174" s="1" t="s">
        <v>8016</v>
      </c>
      <c r="K174" s="1"/>
      <c r="L174" s="1">
        <v>-2.0</v>
      </c>
      <c r="M174" s="1"/>
      <c r="N174" s="1">
        <v>12.6936</v>
      </c>
      <c r="O174" s="1" t="s">
        <v>7431</v>
      </c>
      <c r="P174" s="1" t="s">
        <v>8017</v>
      </c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ht="15.75" customHeight="1">
      <c r="A175" s="1" t="s">
        <v>24</v>
      </c>
      <c r="B175" s="1" t="s">
        <v>17</v>
      </c>
      <c r="C175" s="2">
        <v>742.0</v>
      </c>
      <c r="D175" s="1">
        <v>0.0</v>
      </c>
      <c r="E175" s="1" t="s">
        <v>8018</v>
      </c>
      <c r="F175" s="1" t="s">
        <v>26</v>
      </c>
      <c r="G175" s="1" t="s">
        <v>27</v>
      </c>
      <c r="H175" s="1" t="s">
        <v>8019</v>
      </c>
      <c r="I175" s="1" t="s">
        <v>8020</v>
      </c>
      <c r="J175" s="1" t="s">
        <v>8020</v>
      </c>
      <c r="K175" s="1"/>
      <c r="L175" s="1">
        <v>-1.0</v>
      </c>
      <c r="M175" s="1"/>
      <c r="N175" s="1">
        <v>13.8725</v>
      </c>
      <c r="O175" s="1" t="s">
        <v>7431</v>
      </c>
      <c r="P175" s="1" t="s">
        <v>8021</v>
      </c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ht="15.75" customHeight="1">
      <c r="A176" s="1" t="s">
        <v>57</v>
      </c>
      <c r="B176" s="1" t="s">
        <v>17</v>
      </c>
      <c r="C176" s="1">
        <v>528.0</v>
      </c>
      <c r="D176" s="1">
        <v>0.0</v>
      </c>
      <c r="E176" s="1" t="s">
        <v>58</v>
      </c>
      <c r="F176" s="1" t="s">
        <v>26</v>
      </c>
      <c r="G176" s="1" t="s">
        <v>27</v>
      </c>
      <c r="H176" s="1" t="s">
        <v>8022</v>
      </c>
      <c r="I176" s="1" t="s">
        <v>8023</v>
      </c>
      <c r="J176" s="1" t="s">
        <v>8023</v>
      </c>
      <c r="K176" s="1"/>
      <c r="L176" s="1">
        <v>-9.0</v>
      </c>
      <c r="M176" s="1"/>
      <c r="N176" s="1">
        <v>5.6499</v>
      </c>
      <c r="O176" s="1" t="s">
        <v>7431</v>
      </c>
      <c r="P176" s="1" t="s">
        <v>8024</v>
      </c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ht="15.75" customHeight="1">
      <c r="A177" s="1" t="s">
        <v>16</v>
      </c>
      <c r="B177" s="1" t="s">
        <v>17</v>
      </c>
      <c r="C177" s="2">
        <v>558.0</v>
      </c>
      <c r="D177" s="1">
        <v>0.0</v>
      </c>
      <c r="E177" s="1"/>
      <c r="F177" s="1" t="s">
        <v>18</v>
      </c>
      <c r="G177" s="1" t="s">
        <v>19</v>
      </c>
      <c r="H177" s="1" t="s">
        <v>8025</v>
      </c>
      <c r="I177" s="1" t="s">
        <v>8026</v>
      </c>
      <c r="J177" s="1" t="s">
        <v>8026</v>
      </c>
      <c r="K177" s="1"/>
      <c r="L177" s="1">
        <v>1.0</v>
      </c>
      <c r="M177" s="1"/>
      <c r="N177" s="1">
        <v>6.46905</v>
      </c>
      <c r="O177" s="1" t="s">
        <v>22</v>
      </c>
      <c r="P177" s="1" t="s">
        <v>8027</v>
      </c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ht="15.75" customHeight="1">
      <c r="A178" s="1" t="s">
        <v>16</v>
      </c>
      <c r="B178" s="1" t="s">
        <v>17</v>
      </c>
      <c r="C178" s="2">
        <v>20.0</v>
      </c>
      <c r="D178" s="1">
        <v>35.0</v>
      </c>
      <c r="E178" s="1"/>
      <c r="F178" s="1" t="s">
        <v>18</v>
      </c>
      <c r="G178" s="1" t="s">
        <v>19</v>
      </c>
      <c r="H178" s="1" t="s">
        <v>8028</v>
      </c>
      <c r="I178" s="1" t="s">
        <v>8029</v>
      </c>
      <c r="J178" s="1" t="s">
        <v>8029</v>
      </c>
      <c r="K178" s="1"/>
      <c r="L178" s="1">
        <v>-4.0</v>
      </c>
      <c r="M178" s="1"/>
      <c r="N178" s="1">
        <v>0.6695</v>
      </c>
      <c r="O178" s="1" t="s">
        <v>22</v>
      </c>
      <c r="P178" s="1" t="s">
        <v>8030</v>
      </c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ht="15.75" customHeight="1">
      <c r="A179" s="1" t="s">
        <v>24</v>
      </c>
      <c r="B179" s="1" t="s">
        <v>17</v>
      </c>
      <c r="C179" s="1">
        <v>519.0</v>
      </c>
      <c r="D179" s="1">
        <v>0.0</v>
      </c>
      <c r="E179" s="1" t="s">
        <v>7656</v>
      </c>
      <c r="F179" s="1" t="s">
        <v>26</v>
      </c>
      <c r="G179" s="1" t="s">
        <v>27</v>
      </c>
      <c r="H179" s="1" t="s">
        <v>8031</v>
      </c>
      <c r="I179" s="1" t="s">
        <v>8032</v>
      </c>
      <c r="J179" s="1" t="s">
        <v>8032</v>
      </c>
      <c r="K179" s="1"/>
      <c r="L179" s="1">
        <v>-5.0</v>
      </c>
      <c r="M179" s="1"/>
      <c r="N179" s="1">
        <v>9.749883333333333</v>
      </c>
      <c r="O179" s="1" t="s">
        <v>7431</v>
      </c>
      <c r="P179" s="1" t="s">
        <v>8033</v>
      </c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ht="15.75" customHeight="1">
      <c r="A180" s="1" t="s">
        <v>41</v>
      </c>
      <c r="B180" s="1" t="s">
        <v>17</v>
      </c>
      <c r="C180" s="2">
        <v>782.0</v>
      </c>
      <c r="D180" s="1">
        <v>0.0</v>
      </c>
      <c r="E180" s="1"/>
      <c r="F180" s="1" t="s">
        <v>26</v>
      </c>
      <c r="G180" s="1" t="s">
        <v>27</v>
      </c>
      <c r="H180" s="1" t="s">
        <v>8034</v>
      </c>
      <c r="I180" s="1" t="s">
        <v>8035</v>
      </c>
      <c r="J180" s="1" t="s">
        <v>8035</v>
      </c>
      <c r="K180" s="1"/>
      <c r="L180" s="1">
        <v>0.0</v>
      </c>
      <c r="M180" s="1"/>
      <c r="N180" s="1">
        <v>14.9332</v>
      </c>
      <c r="O180" s="1" t="s">
        <v>7431</v>
      </c>
      <c r="P180" s="1" t="s">
        <v>8036</v>
      </c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ht="15.75" customHeight="1">
      <c r="A181" s="1" t="s">
        <v>32</v>
      </c>
      <c r="B181" s="1" t="s">
        <v>17</v>
      </c>
      <c r="C181" s="1">
        <v>249.0</v>
      </c>
      <c r="D181" s="1">
        <v>0.0</v>
      </c>
      <c r="E181" s="1" t="s">
        <v>7549</v>
      </c>
      <c r="F181" s="1" t="s">
        <v>66</v>
      </c>
      <c r="G181" s="1" t="s">
        <v>27</v>
      </c>
      <c r="H181" s="1" t="s">
        <v>8037</v>
      </c>
      <c r="I181" s="1" t="s">
        <v>8038</v>
      </c>
      <c r="J181" s="1" t="s">
        <v>8039</v>
      </c>
      <c r="K181" s="1" t="s">
        <v>8040</v>
      </c>
      <c r="L181" s="1">
        <v>-20.0</v>
      </c>
      <c r="M181" s="1">
        <v>11.35785</v>
      </c>
      <c r="N181" s="1">
        <v>7.168116666666666</v>
      </c>
      <c r="O181" s="1" t="s">
        <v>36</v>
      </c>
      <c r="P181" s="1" t="s">
        <v>8041</v>
      </c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ht="15.75" customHeight="1">
      <c r="A182" s="1" t="s">
        <v>24</v>
      </c>
      <c r="B182" s="1" t="s">
        <v>17</v>
      </c>
      <c r="C182" s="1">
        <v>329.0</v>
      </c>
      <c r="D182" s="1">
        <v>0.0</v>
      </c>
      <c r="E182" s="1" t="s">
        <v>562</v>
      </c>
      <c r="F182" s="1" t="s">
        <v>26</v>
      </c>
      <c r="G182" s="1" t="s">
        <v>27</v>
      </c>
      <c r="H182" s="1" t="s">
        <v>8042</v>
      </c>
      <c r="I182" s="1" t="s">
        <v>8043</v>
      </c>
      <c r="J182" s="1" t="s">
        <v>8043</v>
      </c>
      <c r="K182" s="1"/>
      <c r="L182" s="1">
        <v>-12.0</v>
      </c>
      <c r="M182" s="1"/>
      <c r="N182" s="1">
        <v>2.9493666666666667</v>
      </c>
      <c r="O182" s="1" t="s">
        <v>7431</v>
      </c>
      <c r="P182" s="1" t="s">
        <v>1362</v>
      </c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ht="15.75" customHeight="1">
      <c r="A183" s="1" t="s">
        <v>16</v>
      </c>
      <c r="B183" s="1" t="s">
        <v>17</v>
      </c>
      <c r="C183" s="1">
        <v>59.0</v>
      </c>
      <c r="D183" s="1">
        <v>0.0</v>
      </c>
      <c r="E183" s="1"/>
      <c r="F183" s="1" t="s">
        <v>18</v>
      </c>
      <c r="G183" s="1" t="s">
        <v>19</v>
      </c>
      <c r="H183" s="1" t="s">
        <v>8044</v>
      </c>
      <c r="I183" s="1" t="s">
        <v>8045</v>
      </c>
      <c r="J183" s="1" t="s">
        <v>8045</v>
      </c>
      <c r="K183" s="1"/>
      <c r="L183" s="1">
        <v>-4.0</v>
      </c>
      <c r="M183" s="1"/>
      <c r="N183" s="1">
        <v>0.025616666666666666</v>
      </c>
      <c r="O183" s="1" t="s">
        <v>22</v>
      </c>
      <c r="P183" s="1" t="s">
        <v>8046</v>
      </c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ht="15.75" customHeight="1">
      <c r="A184" s="1" t="s">
        <v>24</v>
      </c>
      <c r="B184" s="1" t="s">
        <v>17</v>
      </c>
      <c r="C184" s="1">
        <v>775.0</v>
      </c>
      <c r="D184" s="1">
        <v>0.0</v>
      </c>
      <c r="E184" s="1" t="s">
        <v>8047</v>
      </c>
      <c r="F184" s="1" t="s">
        <v>26</v>
      </c>
      <c r="G184" s="1" t="s">
        <v>27</v>
      </c>
      <c r="H184" s="1" t="s">
        <v>8048</v>
      </c>
      <c r="I184" s="1" t="s">
        <v>8049</v>
      </c>
      <c r="J184" s="1" t="s">
        <v>8049</v>
      </c>
      <c r="K184" s="1"/>
      <c r="L184" s="1">
        <v>-5.0</v>
      </c>
      <c r="M184" s="1"/>
      <c r="N184" s="1">
        <v>9.9497</v>
      </c>
      <c r="O184" s="1" t="s">
        <v>7431</v>
      </c>
      <c r="P184" s="1" t="s">
        <v>8050</v>
      </c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ht="15.75" customHeight="1">
      <c r="A185" s="1" t="s">
        <v>41</v>
      </c>
      <c r="B185" s="1" t="s">
        <v>17</v>
      </c>
      <c r="C185" s="1">
        <v>264.0</v>
      </c>
      <c r="D185" s="1">
        <v>0.0</v>
      </c>
      <c r="E185" s="1"/>
      <c r="F185" s="1" t="s">
        <v>26</v>
      </c>
      <c r="G185" s="1" t="s">
        <v>27</v>
      </c>
      <c r="H185" s="1" t="s">
        <v>8051</v>
      </c>
      <c r="I185" s="1" t="s">
        <v>8052</v>
      </c>
      <c r="J185" s="1" t="s">
        <v>8052</v>
      </c>
      <c r="K185" s="1"/>
      <c r="L185" s="1">
        <v>-8.0</v>
      </c>
      <c r="M185" s="1"/>
      <c r="N185" s="1">
        <v>6.397083333333334</v>
      </c>
      <c r="O185" s="1" t="s">
        <v>7431</v>
      </c>
      <c r="P185" s="1" t="s">
        <v>7993</v>
      </c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ht="15.75" customHeight="1">
      <c r="A186" s="1" t="s">
        <v>32</v>
      </c>
      <c r="B186" s="1" t="s">
        <v>17</v>
      </c>
      <c r="C186" s="1">
        <v>338.0</v>
      </c>
      <c r="D186" s="1">
        <v>50.0</v>
      </c>
      <c r="E186" s="1"/>
      <c r="F186" s="1" t="s">
        <v>18</v>
      </c>
      <c r="G186" s="1" t="s">
        <v>19</v>
      </c>
      <c r="H186" s="1" t="s">
        <v>8053</v>
      </c>
      <c r="I186" s="1" t="s">
        <v>8054</v>
      </c>
      <c r="J186" s="1" t="s">
        <v>8054</v>
      </c>
      <c r="K186" s="1"/>
      <c r="L186" s="1">
        <v>-5.0</v>
      </c>
      <c r="M186" s="1"/>
      <c r="N186" s="1">
        <v>13.450583333333332</v>
      </c>
      <c r="O186" s="1" t="s">
        <v>36</v>
      </c>
      <c r="P186" s="1" t="s">
        <v>8055</v>
      </c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ht="15.75" customHeight="1">
      <c r="A187" s="1" t="s">
        <v>32</v>
      </c>
      <c r="B187" s="1" t="s">
        <v>17</v>
      </c>
      <c r="C187" s="1">
        <v>524.0</v>
      </c>
      <c r="D187" s="1">
        <v>0.0</v>
      </c>
      <c r="E187" s="1" t="s">
        <v>7739</v>
      </c>
      <c r="F187" s="1" t="s">
        <v>66</v>
      </c>
      <c r="G187" s="1" t="s">
        <v>27</v>
      </c>
      <c r="H187" s="1" t="s">
        <v>8056</v>
      </c>
      <c r="I187" s="1" t="s">
        <v>8057</v>
      </c>
      <c r="J187" s="1" t="s">
        <v>8058</v>
      </c>
      <c r="K187" s="1" t="s">
        <v>8059</v>
      </c>
      <c r="L187" s="1">
        <v>-9.0</v>
      </c>
      <c r="M187" s="1">
        <v>0.00275</v>
      </c>
      <c r="N187" s="1">
        <v>14.479616666666667</v>
      </c>
      <c r="O187" s="1" t="s">
        <v>36</v>
      </c>
      <c r="P187" s="1" t="s">
        <v>8060</v>
      </c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ht="15.75" customHeight="1">
      <c r="A188" s="1" t="s">
        <v>41</v>
      </c>
      <c r="B188" s="1" t="s">
        <v>17</v>
      </c>
      <c r="C188" s="1">
        <v>553.0</v>
      </c>
      <c r="D188" s="1">
        <v>0.0</v>
      </c>
      <c r="E188" s="1"/>
      <c r="F188" s="1" t="s">
        <v>26</v>
      </c>
      <c r="G188" s="1" t="s">
        <v>27</v>
      </c>
      <c r="H188" s="1" t="s">
        <v>8061</v>
      </c>
      <c r="I188" s="1" t="s">
        <v>8062</v>
      </c>
      <c r="J188" s="1" t="s">
        <v>8062</v>
      </c>
      <c r="K188" s="1"/>
      <c r="L188" s="1">
        <v>-3.0</v>
      </c>
      <c r="M188" s="1"/>
      <c r="N188" s="1">
        <v>11.1995</v>
      </c>
      <c r="O188" s="1" t="s">
        <v>7431</v>
      </c>
      <c r="P188" s="1" t="s">
        <v>8063</v>
      </c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ht="15.75" customHeight="1">
      <c r="A189" s="1" t="s">
        <v>41</v>
      </c>
      <c r="B189" s="1" t="s">
        <v>17</v>
      </c>
      <c r="C189" s="1">
        <v>264.0</v>
      </c>
      <c r="D189" s="1">
        <v>0.0</v>
      </c>
      <c r="E189" s="1"/>
      <c r="F189" s="1" t="s">
        <v>26</v>
      </c>
      <c r="G189" s="1" t="s">
        <v>27</v>
      </c>
      <c r="H189" s="1" t="s">
        <v>8064</v>
      </c>
      <c r="I189" s="1" t="s">
        <v>8065</v>
      </c>
      <c r="J189" s="1" t="s">
        <v>8065</v>
      </c>
      <c r="K189" s="1"/>
      <c r="L189" s="1">
        <v>-7.0</v>
      </c>
      <c r="M189" s="1"/>
      <c r="N189" s="1">
        <v>7.40255</v>
      </c>
      <c r="O189" s="1" t="s">
        <v>7431</v>
      </c>
      <c r="P189" s="1" t="s">
        <v>7993</v>
      </c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ht="15.75" customHeight="1">
      <c r="A190" s="1" t="s">
        <v>41</v>
      </c>
      <c r="B190" s="1" t="s">
        <v>17</v>
      </c>
      <c r="C190" s="1">
        <v>369.0</v>
      </c>
      <c r="D190" s="1">
        <v>0.0</v>
      </c>
      <c r="E190" s="1"/>
      <c r="F190" s="1" t="s">
        <v>26</v>
      </c>
      <c r="G190" s="1" t="s">
        <v>27</v>
      </c>
      <c r="H190" s="1" t="s">
        <v>8066</v>
      </c>
      <c r="I190" s="1" t="s">
        <v>8067</v>
      </c>
      <c r="J190" s="1" t="s">
        <v>8067</v>
      </c>
      <c r="K190" s="1"/>
      <c r="L190" s="1">
        <v>-8.0</v>
      </c>
      <c r="M190" s="1"/>
      <c r="N190" s="1">
        <v>6.62985</v>
      </c>
      <c r="O190" s="1" t="s">
        <v>7431</v>
      </c>
      <c r="P190" s="1" t="s">
        <v>8068</v>
      </c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ht="15.75" customHeight="1">
      <c r="A191" s="1" t="s">
        <v>32</v>
      </c>
      <c r="B191" s="1" t="s">
        <v>17</v>
      </c>
      <c r="C191" s="1">
        <v>305.0</v>
      </c>
      <c r="D191" s="1">
        <v>149.0</v>
      </c>
      <c r="E191" s="1"/>
      <c r="F191" s="1" t="s">
        <v>18</v>
      </c>
      <c r="G191" s="1" t="s">
        <v>33</v>
      </c>
      <c r="H191" s="1" t="s">
        <v>8069</v>
      </c>
      <c r="I191" s="1" t="s">
        <v>8070</v>
      </c>
      <c r="J191" s="1" t="s">
        <v>8070</v>
      </c>
      <c r="K191" s="1"/>
      <c r="L191" s="1">
        <v>-8.0</v>
      </c>
      <c r="M191" s="1"/>
      <c r="N191" s="1">
        <v>11.146183333333333</v>
      </c>
      <c r="O191" s="1" t="s">
        <v>36</v>
      </c>
      <c r="P191" s="1" t="s">
        <v>8071</v>
      </c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ht="15.75" customHeight="1">
      <c r="A192" s="1" t="s">
        <v>41</v>
      </c>
      <c r="B192" s="1" t="s">
        <v>17</v>
      </c>
      <c r="C192" s="2">
        <v>329.0</v>
      </c>
      <c r="D192" s="1">
        <v>0.0</v>
      </c>
      <c r="E192" s="1"/>
      <c r="F192" s="1" t="s">
        <v>26</v>
      </c>
      <c r="G192" s="1" t="s">
        <v>27</v>
      </c>
      <c r="H192" s="1" t="s">
        <v>8072</v>
      </c>
      <c r="I192" s="1" t="s">
        <v>8073</v>
      </c>
      <c r="J192" s="1" t="s">
        <v>8073</v>
      </c>
      <c r="K192" s="1"/>
      <c r="L192" s="1">
        <v>-3.0</v>
      </c>
      <c r="M192" s="1"/>
      <c r="N192" s="1">
        <v>11.68325</v>
      </c>
      <c r="O192" s="1" t="s">
        <v>7431</v>
      </c>
      <c r="P192" s="1" t="s">
        <v>8074</v>
      </c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ht="15.75" customHeight="1">
      <c r="A193" s="1" t="s">
        <v>57</v>
      </c>
      <c r="B193" s="1" t="s">
        <v>17</v>
      </c>
      <c r="C193" s="2">
        <v>264.0</v>
      </c>
      <c r="D193" s="1">
        <v>0.0</v>
      </c>
      <c r="E193" s="1" t="s">
        <v>58</v>
      </c>
      <c r="F193" s="1" t="s">
        <v>26</v>
      </c>
      <c r="G193" s="1" t="s">
        <v>27</v>
      </c>
      <c r="H193" s="1" t="s">
        <v>8075</v>
      </c>
      <c r="I193" s="1" t="s">
        <v>8076</v>
      </c>
      <c r="J193" s="1" t="s">
        <v>8076</v>
      </c>
      <c r="K193" s="1"/>
      <c r="L193" s="1">
        <v>-4.0</v>
      </c>
      <c r="M193" s="1"/>
      <c r="N193" s="1">
        <v>10.56525</v>
      </c>
      <c r="O193" s="1" t="s">
        <v>7431</v>
      </c>
      <c r="P193" s="1" t="s">
        <v>8077</v>
      </c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ht="15.75" customHeight="1">
      <c r="A194" s="1" t="s">
        <v>57</v>
      </c>
      <c r="B194" s="1" t="s">
        <v>17</v>
      </c>
      <c r="C194" s="1">
        <v>374.0</v>
      </c>
      <c r="D194" s="1">
        <v>0.0</v>
      </c>
      <c r="E194" s="1" t="s">
        <v>58</v>
      </c>
      <c r="F194" s="1" t="s">
        <v>26</v>
      </c>
      <c r="G194" s="1" t="s">
        <v>27</v>
      </c>
      <c r="H194" s="1" t="s">
        <v>8078</v>
      </c>
      <c r="I194" s="1" t="s">
        <v>8079</v>
      </c>
      <c r="J194" s="1" t="s">
        <v>8079</v>
      </c>
      <c r="K194" s="1"/>
      <c r="L194" s="1">
        <v>-3.0</v>
      </c>
      <c r="M194" s="1"/>
      <c r="N194" s="1">
        <v>11.433916666666667</v>
      </c>
      <c r="O194" s="1" t="s">
        <v>7431</v>
      </c>
      <c r="P194" s="1" t="s">
        <v>7667</v>
      </c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ht="15.75" customHeight="1">
      <c r="A195" s="1" t="s">
        <v>41</v>
      </c>
      <c r="B195" s="1" t="s">
        <v>17</v>
      </c>
      <c r="C195" s="2">
        <v>329.0</v>
      </c>
      <c r="D195" s="1">
        <v>0.0</v>
      </c>
      <c r="E195" s="1"/>
      <c r="F195" s="1" t="s">
        <v>26</v>
      </c>
      <c r="G195" s="1" t="s">
        <v>27</v>
      </c>
      <c r="H195" s="1" t="s">
        <v>8080</v>
      </c>
      <c r="I195" s="1" t="s">
        <v>8081</v>
      </c>
      <c r="J195" s="1" t="s">
        <v>8081</v>
      </c>
      <c r="K195" s="1"/>
      <c r="L195" s="1">
        <v>-4.0</v>
      </c>
      <c r="M195" s="1"/>
      <c r="N195" s="1">
        <v>10.75995</v>
      </c>
      <c r="O195" s="1" t="s">
        <v>7431</v>
      </c>
      <c r="P195" s="1" t="s">
        <v>8082</v>
      </c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ht="15.75" customHeight="1">
      <c r="A196" s="1" t="s">
        <v>32</v>
      </c>
      <c r="B196" s="1" t="s">
        <v>17</v>
      </c>
      <c r="C196" s="2">
        <v>309.0</v>
      </c>
      <c r="D196" s="1">
        <v>0.0</v>
      </c>
      <c r="E196" s="1" t="s">
        <v>7739</v>
      </c>
      <c r="F196" s="1" t="s">
        <v>66</v>
      </c>
      <c r="G196" s="1" t="s">
        <v>27</v>
      </c>
      <c r="H196" s="1" t="s">
        <v>8083</v>
      </c>
      <c r="I196" s="1" t="s">
        <v>8084</v>
      </c>
      <c r="J196" s="1" t="s">
        <v>8085</v>
      </c>
      <c r="K196" s="1" t="s">
        <v>8086</v>
      </c>
      <c r="L196" s="1">
        <v>-13.0</v>
      </c>
      <c r="M196" s="1">
        <v>0.008433333333333333</v>
      </c>
      <c r="N196" s="1">
        <v>4.574833333333333</v>
      </c>
      <c r="O196" s="1" t="s">
        <v>36</v>
      </c>
      <c r="P196" s="1" t="s">
        <v>8087</v>
      </c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ht="15.75" customHeight="1">
      <c r="A197" s="1" t="s">
        <v>16</v>
      </c>
      <c r="B197" s="1" t="s">
        <v>17</v>
      </c>
      <c r="C197" s="2">
        <v>118.0</v>
      </c>
      <c r="D197" s="1">
        <v>0.0</v>
      </c>
      <c r="E197" s="1"/>
      <c r="F197" s="1" t="s">
        <v>18</v>
      </c>
      <c r="G197" s="1" t="s">
        <v>19</v>
      </c>
      <c r="H197" s="1" t="s">
        <v>8088</v>
      </c>
      <c r="I197" s="1" t="s">
        <v>8089</v>
      </c>
      <c r="J197" s="1" t="s">
        <v>8089</v>
      </c>
      <c r="K197" s="1"/>
      <c r="L197" s="1">
        <v>-4.0</v>
      </c>
      <c r="M197" s="1"/>
      <c r="N197" s="1">
        <v>0.31843333333333335</v>
      </c>
      <c r="O197" s="1" t="s">
        <v>22</v>
      </c>
      <c r="P197" s="1" t="s">
        <v>8090</v>
      </c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ht="15.75" customHeight="1">
      <c r="A198" s="1" t="s">
        <v>57</v>
      </c>
      <c r="B198" s="1" t="s">
        <v>17</v>
      </c>
      <c r="C198" s="1">
        <v>354.0</v>
      </c>
      <c r="D198" s="1">
        <v>0.0</v>
      </c>
      <c r="E198" s="1" t="s">
        <v>58</v>
      </c>
      <c r="F198" s="1" t="s">
        <v>26</v>
      </c>
      <c r="G198" s="1" t="s">
        <v>27</v>
      </c>
      <c r="H198" s="1" t="s">
        <v>8091</v>
      </c>
      <c r="I198" s="1" t="s">
        <v>8092</v>
      </c>
      <c r="J198" s="1" t="s">
        <v>8092</v>
      </c>
      <c r="K198" s="1"/>
      <c r="L198" s="1">
        <v>-5.0</v>
      </c>
      <c r="M198" s="1"/>
      <c r="N198" s="1">
        <v>9.661783333333334</v>
      </c>
      <c r="O198" s="1" t="s">
        <v>7431</v>
      </c>
      <c r="P198" s="1" t="s">
        <v>8093</v>
      </c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ht="15.75" customHeight="1">
      <c r="A199" s="1" t="s">
        <v>16</v>
      </c>
      <c r="B199" s="1" t="s">
        <v>17</v>
      </c>
      <c r="C199" s="1">
        <v>309.0</v>
      </c>
      <c r="D199" s="1">
        <v>0.0</v>
      </c>
      <c r="E199" s="1"/>
      <c r="F199" s="1" t="s">
        <v>18</v>
      </c>
      <c r="G199" s="1" t="s">
        <v>19</v>
      </c>
      <c r="H199" s="1" t="s">
        <v>8094</v>
      </c>
      <c r="I199" s="1" t="s">
        <v>8095</v>
      </c>
      <c r="J199" s="1" t="s">
        <v>8095</v>
      </c>
      <c r="K199" s="1"/>
      <c r="L199" s="1">
        <v>2.0</v>
      </c>
      <c r="M199" s="1"/>
      <c r="N199" s="1">
        <v>7.4206</v>
      </c>
      <c r="O199" s="1" t="s">
        <v>22</v>
      </c>
      <c r="P199" s="1" t="s">
        <v>8096</v>
      </c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ht="15.75" customHeight="1">
      <c r="A200" s="1" t="s">
        <v>16</v>
      </c>
      <c r="B200" s="1" t="s">
        <v>17</v>
      </c>
      <c r="C200" s="1">
        <v>249.0</v>
      </c>
      <c r="D200" s="1">
        <v>0.0</v>
      </c>
      <c r="E200" s="1"/>
      <c r="F200" s="1" t="s">
        <v>18</v>
      </c>
      <c r="G200" s="1" t="s">
        <v>19</v>
      </c>
      <c r="H200" s="1" t="s">
        <v>8097</v>
      </c>
      <c r="I200" s="1" t="s">
        <v>8098</v>
      </c>
      <c r="J200" s="1" t="s">
        <v>8098</v>
      </c>
      <c r="K200" s="1"/>
      <c r="L200" s="1">
        <v>2.0</v>
      </c>
      <c r="M200" s="1"/>
      <c r="N200" s="1">
        <v>7.0197</v>
      </c>
      <c r="O200" s="1" t="s">
        <v>22</v>
      </c>
      <c r="P200" s="1" t="s">
        <v>8099</v>
      </c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ht="15.75" customHeight="1">
      <c r="A201" s="1" t="s">
        <v>16</v>
      </c>
      <c r="B201" s="1" t="s">
        <v>17</v>
      </c>
      <c r="C201" s="1">
        <v>168.0</v>
      </c>
      <c r="D201" s="1">
        <v>0.0</v>
      </c>
      <c r="E201" s="1"/>
      <c r="F201" s="1" t="s">
        <v>18</v>
      </c>
      <c r="G201" s="1" t="s">
        <v>19</v>
      </c>
      <c r="H201" s="1" t="s">
        <v>8100</v>
      </c>
      <c r="I201" s="1" t="s">
        <v>8101</v>
      </c>
      <c r="J201" s="1" t="s">
        <v>8101</v>
      </c>
      <c r="K201" s="1"/>
      <c r="L201" s="1">
        <v>3.0</v>
      </c>
      <c r="M201" s="1"/>
      <c r="N201" s="1">
        <v>8.119416666666666</v>
      </c>
      <c r="O201" s="1" t="s">
        <v>22</v>
      </c>
      <c r="P201" s="1" t="s">
        <v>8102</v>
      </c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ht="15.75" customHeight="1">
      <c r="A202" s="1" t="s">
        <v>32</v>
      </c>
      <c r="B202" s="1" t="s">
        <v>17</v>
      </c>
      <c r="C202" s="1">
        <v>309.0</v>
      </c>
      <c r="D202" s="1">
        <v>0.0</v>
      </c>
      <c r="E202" s="1" t="s">
        <v>7739</v>
      </c>
      <c r="F202" s="1" t="s">
        <v>66</v>
      </c>
      <c r="G202" s="1" t="s">
        <v>27</v>
      </c>
      <c r="H202" s="1" t="s">
        <v>8103</v>
      </c>
      <c r="I202" s="1" t="s">
        <v>8104</v>
      </c>
      <c r="J202" s="1" t="s">
        <v>8105</v>
      </c>
      <c r="K202" s="1" t="s">
        <v>8106</v>
      </c>
      <c r="L202" s="1">
        <v>-15.0</v>
      </c>
      <c r="M202" s="1">
        <v>0.0024333333333333334</v>
      </c>
      <c r="N202" s="1">
        <v>9.1244</v>
      </c>
      <c r="O202" s="1" t="s">
        <v>36</v>
      </c>
      <c r="P202" s="1" t="s">
        <v>8107</v>
      </c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ht="15.75" customHeight="1">
      <c r="A203" s="1" t="s">
        <v>41</v>
      </c>
      <c r="B203" s="1" t="s">
        <v>17</v>
      </c>
      <c r="C203" s="2">
        <v>399.0</v>
      </c>
      <c r="D203" s="1">
        <v>0.0</v>
      </c>
      <c r="E203" s="1"/>
      <c r="F203" s="1" t="s">
        <v>26</v>
      </c>
      <c r="G203" s="1" t="s">
        <v>19</v>
      </c>
      <c r="H203" s="1" t="s">
        <v>8108</v>
      </c>
      <c r="I203" s="1" t="s">
        <v>8109</v>
      </c>
      <c r="J203" s="1" t="s">
        <v>8109</v>
      </c>
      <c r="K203" s="1"/>
      <c r="L203" s="1">
        <v>-6.0</v>
      </c>
      <c r="M203" s="1"/>
      <c r="N203" s="1">
        <v>8.153566666666666</v>
      </c>
      <c r="O203" s="1" t="s">
        <v>7431</v>
      </c>
      <c r="P203" s="1" t="s">
        <v>8110</v>
      </c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ht="15.75" customHeight="1">
      <c r="A204" s="1" t="s">
        <v>24</v>
      </c>
      <c r="B204" s="1" t="s">
        <v>17</v>
      </c>
      <c r="C204" s="1">
        <v>329.0</v>
      </c>
      <c r="D204" s="1">
        <v>0.0</v>
      </c>
      <c r="E204" s="1" t="s">
        <v>4701</v>
      </c>
      <c r="F204" s="1" t="s">
        <v>26</v>
      </c>
      <c r="G204" s="1" t="s">
        <v>27</v>
      </c>
      <c r="H204" s="1" t="s">
        <v>8111</v>
      </c>
      <c r="I204" s="1" t="s">
        <v>8112</v>
      </c>
      <c r="J204" s="1" t="s">
        <v>8112</v>
      </c>
      <c r="K204" s="1"/>
      <c r="L204" s="1">
        <v>-6.0</v>
      </c>
      <c r="M204" s="1"/>
      <c r="N204" s="1">
        <v>8.961433333333334</v>
      </c>
      <c r="O204" s="1" t="s">
        <v>7431</v>
      </c>
      <c r="P204" s="1" t="s">
        <v>31</v>
      </c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ht="15.75" customHeight="1">
      <c r="A205" s="1" t="s">
        <v>57</v>
      </c>
      <c r="B205" s="1" t="s">
        <v>17</v>
      </c>
      <c r="C205" s="1">
        <v>329.0</v>
      </c>
      <c r="D205" s="1">
        <v>0.0</v>
      </c>
      <c r="E205" s="1" t="s">
        <v>58</v>
      </c>
      <c r="F205" s="1" t="s">
        <v>26</v>
      </c>
      <c r="G205" s="1" t="s">
        <v>27</v>
      </c>
      <c r="H205" s="1" t="s">
        <v>8113</v>
      </c>
      <c r="I205" s="1" t="s">
        <v>8114</v>
      </c>
      <c r="J205" s="1" t="s">
        <v>8114</v>
      </c>
      <c r="K205" s="1"/>
      <c r="L205" s="1">
        <v>-4.0</v>
      </c>
      <c r="M205" s="1"/>
      <c r="N205" s="1">
        <v>10.398283333333334</v>
      </c>
      <c r="O205" s="1" t="s">
        <v>7431</v>
      </c>
      <c r="P205" s="1" t="s">
        <v>8115</v>
      </c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ht="15.75" customHeight="1">
      <c r="A206" s="1" t="s">
        <v>41</v>
      </c>
      <c r="B206" s="1" t="s">
        <v>17</v>
      </c>
      <c r="C206" s="2">
        <v>405.0</v>
      </c>
      <c r="D206" s="1">
        <v>0.0</v>
      </c>
      <c r="E206" s="1"/>
      <c r="F206" s="1" t="s">
        <v>26</v>
      </c>
      <c r="G206" s="1" t="s">
        <v>27</v>
      </c>
      <c r="H206" s="1" t="s">
        <v>8116</v>
      </c>
      <c r="I206" s="1" t="s">
        <v>8117</v>
      </c>
      <c r="J206" s="1" t="s">
        <v>8117</v>
      </c>
      <c r="K206" s="1"/>
      <c r="L206" s="1">
        <v>-4.0</v>
      </c>
      <c r="M206" s="1"/>
      <c r="N206" s="1">
        <v>10.63615</v>
      </c>
      <c r="O206" s="1" t="s">
        <v>7431</v>
      </c>
      <c r="P206" s="1" t="s">
        <v>8118</v>
      </c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ht="15.75" customHeight="1">
      <c r="A207" s="1" t="s">
        <v>57</v>
      </c>
      <c r="B207" s="1" t="s">
        <v>17</v>
      </c>
      <c r="C207" s="1">
        <v>264.0</v>
      </c>
      <c r="D207" s="1">
        <v>0.0</v>
      </c>
      <c r="E207" s="1" t="s">
        <v>58</v>
      </c>
      <c r="F207" s="1" t="s">
        <v>26</v>
      </c>
      <c r="G207" s="1" t="s">
        <v>27</v>
      </c>
      <c r="H207" s="1" t="s">
        <v>8119</v>
      </c>
      <c r="I207" s="1" t="s">
        <v>8120</v>
      </c>
      <c r="J207" s="1" t="s">
        <v>8120</v>
      </c>
      <c r="K207" s="1"/>
      <c r="L207" s="1">
        <v>-4.0</v>
      </c>
      <c r="M207" s="1"/>
      <c r="N207" s="1">
        <v>12.067566666666666</v>
      </c>
      <c r="O207" s="1" t="s">
        <v>7431</v>
      </c>
      <c r="P207" s="1" t="s">
        <v>7715</v>
      </c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ht="15.75" customHeight="1">
      <c r="A208" s="1" t="s">
        <v>24</v>
      </c>
      <c r="B208" s="1" t="s">
        <v>17</v>
      </c>
      <c r="C208" s="1">
        <v>348.0</v>
      </c>
      <c r="D208" s="1">
        <v>0.0</v>
      </c>
      <c r="E208" s="1" t="s">
        <v>7453</v>
      </c>
      <c r="F208" s="1" t="s">
        <v>26</v>
      </c>
      <c r="G208" s="1" t="s">
        <v>27</v>
      </c>
      <c r="H208" s="1" t="s">
        <v>8121</v>
      </c>
      <c r="I208" s="1" t="s">
        <v>8122</v>
      </c>
      <c r="J208" s="1" t="s">
        <v>8122</v>
      </c>
      <c r="K208" s="1"/>
      <c r="L208" s="1">
        <v>7.0</v>
      </c>
      <c r="M208" s="1"/>
      <c r="N208" s="1">
        <v>22.6318</v>
      </c>
      <c r="O208" s="1" t="s">
        <v>7431</v>
      </c>
      <c r="P208" s="1" t="s">
        <v>8123</v>
      </c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ht="15.75" customHeight="1">
      <c r="A209" s="1" t="s">
        <v>41</v>
      </c>
      <c r="B209" s="1" t="s">
        <v>17</v>
      </c>
      <c r="C209" s="1">
        <v>264.0</v>
      </c>
      <c r="D209" s="1">
        <v>0.0</v>
      </c>
      <c r="E209" s="1"/>
      <c r="F209" s="1" t="s">
        <v>26</v>
      </c>
      <c r="G209" s="1" t="s">
        <v>27</v>
      </c>
      <c r="H209" s="1" t="s">
        <v>8124</v>
      </c>
      <c r="I209" s="1" t="s">
        <v>8125</v>
      </c>
      <c r="J209" s="1" t="s">
        <v>8125</v>
      </c>
      <c r="K209" s="1"/>
      <c r="L209" s="1">
        <v>0.0</v>
      </c>
      <c r="M209" s="1"/>
      <c r="N209" s="1">
        <v>15.671883333333334</v>
      </c>
      <c r="O209" s="1" t="s">
        <v>7431</v>
      </c>
      <c r="P209" s="1" t="s">
        <v>7868</v>
      </c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ht="15.75" customHeight="1">
      <c r="A210" s="1" t="s">
        <v>41</v>
      </c>
      <c r="B210" s="1" t="s">
        <v>17</v>
      </c>
      <c r="C210" s="1">
        <v>264.0</v>
      </c>
      <c r="D210" s="1">
        <v>0.0</v>
      </c>
      <c r="E210" s="1"/>
      <c r="F210" s="1" t="s">
        <v>26</v>
      </c>
      <c r="G210" s="1" t="s">
        <v>27</v>
      </c>
      <c r="H210" s="1" t="s">
        <v>8126</v>
      </c>
      <c r="I210" s="1" t="s">
        <v>8127</v>
      </c>
      <c r="J210" s="1" t="s">
        <v>8127</v>
      </c>
      <c r="K210" s="1"/>
      <c r="L210" s="1">
        <v>-4.0</v>
      </c>
      <c r="M210" s="1"/>
      <c r="N210" s="1">
        <v>10.36925</v>
      </c>
      <c r="O210" s="1" t="s">
        <v>7431</v>
      </c>
      <c r="P210" s="1" t="s">
        <v>7868</v>
      </c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ht="15.75" customHeight="1">
      <c r="A211" s="1" t="s">
        <v>32</v>
      </c>
      <c r="B211" s="1" t="s">
        <v>17</v>
      </c>
      <c r="C211" s="1">
        <v>249.0</v>
      </c>
      <c r="D211" s="1">
        <v>0.0</v>
      </c>
      <c r="E211" s="1" t="s">
        <v>7785</v>
      </c>
      <c r="F211" s="1" t="s">
        <v>66</v>
      </c>
      <c r="G211" s="1" t="s">
        <v>27</v>
      </c>
      <c r="H211" s="1" t="s">
        <v>8128</v>
      </c>
      <c r="I211" s="1" t="s">
        <v>8129</v>
      </c>
      <c r="J211" s="1" t="s">
        <v>8130</v>
      </c>
      <c r="K211" s="1" t="s">
        <v>8131</v>
      </c>
      <c r="L211" s="1">
        <v>0.0</v>
      </c>
      <c r="M211" s="1">
        <v>0.0026333333333333334</v>
      </c>
      <c r="N211" s="1">
        <v>13.357866666666666</v>
      </c>
      <c r="O211" s="1" t="s">
        <v>36</v>
      </c>
      <c r="P211" s="1" t="s">
        <v>8132</v>
      </c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ht="15.75" customHeight="1">
      <c r="A212" s="1" t="s">
        <v>24</v>
      </c>
      <c r="B212" s="1" t="s">
        <v>17</v>
      </c>
      <c r="C212" s="2">
        <v>353.0</v>
      </c>
      <c r="D212" s="1">
        <v>0.0</v>
      </c>
      <c r="E212" s="1"/>
      <c r="F212" s="1" t="s">
        <v>18</v>
      </c>
      <c r="G212" s="1" t="s">
        <v>27</v>
      </c>
      <c r="H212" s="1" t="s">
        <v>8133</v>
      </c>
      <c r="I212" s="1" t="s">
        <v>8134</v>
      </c>
      <c r="J212" s="1" t="s">
        <v>8134</v>
      </c>
      <c r="K212" s="1"/>
      <c r="L212" s="1">
        <v>-3.0</v>
      </c>
      <c r="M212" s="1"/>
      <c r="N212" s="1">
        <v>11.1136</v>
      </c>
      <c r="O212" s="1" t="s">
        <v>7431</v>
      </c>
      <c r="P212" s="1" t="s">
        <v>8135</v>
      </c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ht="15.75" customHeight="1">
      <c r="A213" s="1" t="s">
        <v>41</v>
      </c>
      <c r="B213" s="1" t="s">
        <v>17</v>
      </c>
      <c r="C213" s="1">
        <v>891.0</v>
      </c>
      <c r="D213" s="1">
        <v>0.0</v>
      </c>
      <c r="E213" s="1"/>
      <c r="F213" s="1" t="s">
        <v>26</v>
      </c>
      <c r="G213" s="1" t="s">
        <v>27</v>
      </c>
      <c r="H213" s="1" t="s">
        <v>8136</v>
      </c>
      <c r="I213" s="1" t="s">
        <v>8137</v>
      </c>
      <c r="J213" s="1" t="s">
        <v>8137</v>
      </c>
      <c r="K213" s="1"/>
      <c r="L213" s="1">
        <v>-2.0</v>
      </c>
      <c r="M213" s="1"/>
      <c r="N213" s="1">
        <v>12.083416666666666</v>
      </c>
      <c r="O213" s="1" t="s">
        <v>7431</v>
      </c>
      <c r="P213" s="1" t="s">
        <v>8138</v>
      </c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ht="15.75" customHeight="1">
      <c r="A214" s="1" t="s">
        <v>57</v>
      </c>
      <c r="B214" s="1" t="s">
        <v>17</v>
      </c>
      <c r="C214" s="1">
        <v>348.0</v>
      </c>
      <c r="D214" s="1">
        <v>0.0</v>
      </c>
      <c r="E214" s="1" t="s">
        <v>58</v>
      </c>
      <c r="F214" s="1" t="s">
        <v>26</v>
      </c>
      <c r="G214" s="1" t="s">
        <v>27</v>
      </c>
      <c r="H214" s="1" t="s">
        <v>8139</v>
      </c>
      <c r="I214" s="1" t="s">
        <v>8140</v>
      </c>
      <c r="J214" s="1" t="s">
        <v>8140</v>
      </c>
      <c r="K214" s="1"/>
      <c r="L214" s="1">
        <v>0.0</v>
      </c>
      <c r="M214" s="1"/>
      <c r="N214" s="1">
        <v>15.818283333333333</v>
      </c>
      <c r="O214" s="1" t="s">
        <v>7431</v>
      </c>
      <c r="P214" s="1" t="s">
        <v>8141</v>
      </c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ht="15.75" customHeight="1">
      <c r="A215" s="1" t="s">
        <v>32</v>
      </c>
      <c r="B215" s="1" t="s">
        <v>17</v>
      </c>
      <c r="C215" s="1">
        <v>714.0</v>
      </c>
      <c r="D215" s="1">
        <v>178.0</v>
      </c>
      <c r="E215" s="1"/>
      <c r="F215" s="1" t="s">
        <v>18</v>
      </c>
      <c r="G215" s="1" t="s">
        <v>27</v>
      </c>
      <c r="H215" s="1" t="s">
        <v>8142</v>
      </c>
      <c r="I215" s="1" t="s">
        <v>8143</v>
      </c>
      <c r="J215" s="1" t="s">
        <v>8143</v>
      </c>
      <c r="K215" s="1"/>
      <c r="L215" s="1">
        <v>-4.0</v>
      </c>
      <c r="M215" s="1"/>
      <c r="N215" s="1">
        <v>14.050633333333334</v>
      </c>
      <c r="O215" s="1" t="s">
        <v>36</v>
      </c>
      <c r="P215" s="1" t="s">
        <v>8144</v>
      </c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ht="15.75" customHeight="1">
      <c r="A216" s="1" t="s">
        <v>32</v>
      </c>
      <c r="B216" s="1" t="s">
        <v>17</v>
      </c>
      <c r="C216" s="1">
        <v>279.0</v>
      </c>
      <c r="D216" s="1">
        <v>0.0</v>
      </c>
      <c r="E216" s="1" t="s">
        <v>7785</v>
      </c>
      <c r="F216" s="1" t="s">
        <v>66</v>
      </c>
      <c r="G216" s="1" t="s">
        <v>27</v>
      </c>
      <c r="H216" s="1" t="s">
        <v>8145</v>
      </c>
      <c r="I216" s="1" t="s">
        <v>8146</v>
      </c>
      <c r="J216" s="1" t="s">
        <v>8147</v>
      </c>
      <c r="K216" s="1" t="s">
        <v>8148</v>
      </c>
      <c r="L216" s="1">
        <v>-3.0</v>
      </c>
      <c r="M216" s="1">
        <v>0.0021666666666666666</v>
      </c>
      <c r="N216" s="1">
        <v>11.89215</v>
      </c>
      <c r="O216" s="1" t="s">
        <v>36</v>
      </c>
      <c r="P216" s="1" t="s">
        <v>8149</v>
      </c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ht="15.75" customHeight="1">
      <c r="A217" s="1" t="s">
        <v>32</v>
      </c>
      <c r="B217" s="1" t="s">
        <v>17</v>
      </c>
      <c r="C217" s="1">
        <v>249.0</v>
      </c>
      <c r="D217" s="1">
        <v>0.0</v>
      </c>
      <c r="E217" s="1" t="s">
        <v>7785</v>
      </c>
      <c r="F217" s="1" t="s">
        <v>66</v>
      </c>
      <c r="G217" s="1" t="s">
        <v>27</v>
      </c>
      <c r="H217" s="1" t="s">
        <v>8150</v>
      </c>
      <c r="I217" s="1" t="s">
        <v>8151</v>
      </c>
      <c r="J217" s="1" t="s">
        <v>8152</v>
      </c>
      <c r="K217" s="1" t="s">
        <v>8153</v>
      </c>
      <c r="L217" s="1">
        <v>-6.0</v>
      </c>
      <c r="M217" s="1">
        <v>0.00235</v>
      </c>
      <c r="N217" s="1">
        <v>13.087733333333333</v>
      </c>
      <c r="O217" s="1" t="s">
        <v>36</v>
      </c>
      <c r="P217" s="1" t="s">
        <v>8154</v>
      </c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ht="15.75" customHeight="1">
      <c r="A218" s="1" t="s">
        <v>16</v>
      </c>
      <c r="B218" s="2" t="s">
        <v>17</v>
      </c>
      <c r="C218" s="1">
        <v>309.0</v>
      </c>
      <c r="D218" s="1">
        <v>0.0</v>
      </c>
      <c r="E218" s="1"/>
      <c r="F218" s="1" t="s">
        <v>18</v>
      </c>
      <c r="G218" s="1" t="s">
        <v>19</v>
      </c>
      <c r="H218" s="1" t="s">
        <v>8155</v>
      </c>
      <c r="I218" s="1" t="s">
        <v>8156</v>
      </c>
      <c r="J218" s="1" t="s">
        <v>8156</v>
      </c>
      <c r="K218" s="1"/>
      <c r="L218" s="1">
        <v>4.0</v>
      </c>
      <c r="M218" s="1"/>
      <c r="N218" s="1">
        <v>9.242933333333333</v>
      </c>
      <c r="O218" s="1" t="s">
        <v>22</v>
      </c>
      <c r="P218" s="1" t="s">
        <v>8157</v>
      </c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ht="15.75" customHeight="1">
      <c r="A219" s="1" t="s">
        <v>16</v>
      </c>
      <c r="B219" s="1" t="s">
        <v>17</v>
      </c>
      <c r="C219" s="1">
        <v>309.0</v>
      </c>
      <c r="D219" s="1">
        <v>0.0</v>
      </c>
      <c r="E219" s="1"/>
      <c r="F219" s="1" t="s">
        <v>18</v>
      </c>
      <c r="G219" s="1" t="s">
        <v>19</v>
      </c>
      <c r="H219" s="1" t="s">
        <v>8158</v>
      </c>
      <c r="I219" s="1" t="s">
        <v>8159</v>
      </c>
      <c r="J219" s="1" t="s">
        <v>8159</v>
      </c>
      <c r="K219" s="1"/>
      <c r="L219" s="1">
        <v>3.0</v>
      </c>
      <c r="M219" s="1"/>
      <c r="N219" s="1">
        <v>8.641416666666666</v>
      </c>
      <c r="O219" s="1" t="s">
        <v>22</v>
      </c>
      <c r="P219" s="1" t="s">
        <v>8160</v>
      </c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ht="15.75" customHeight="1">
      <c r="A220" s="1" t="s">
        <v>32</v>
      </c>
      <c r="B220" s="1" t="s">
        <v>17</v>
      </c>
      <c r="C220" s="1">
        <v>548.0</v>
      </c>
      <c r="D220" s="1">
        <v>0.0</v>
      </c>
      <c r="E220" s="1" t="s">
        <v>7785</v>
      </c>
      <c r="F220" s="1" t="s">
        <v>66</v>
      </c>
      <c r="G220" s="1" t="s">
        <v>27</v>
      </c>
      <c r="H220" s="1" t="s">
        <v>8161</v>
      </c>
      <c r="I220" s="1" t="s">
        <v>8162</v>
      </c>
      <c r="J220" s="1" t="s">
        <v>8163</v>
      </c>
      <c r="K220" s="1" t="s">
        <v>8164</v>
      </c>
      <c r="L220" s="1">
        <v>7.0</v>
      </c>
      <c r="M220" s="1">
        <v>0.0025166666666666666</v>
      </c>
      <c r="N220" s="1">
        <v>15.420666666666667</v>
      </c>
      <c r="O220" s="1" t="s">
        <v>36</v>
      </c>
      <c r="P220" s="1" t="s">
        <v>8165</v>
      </c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ht="15.75" customHeight="1">
      <c r="A221" s="1" t="s">
        <v>16</v>
      </c>
      <c r="B221" s="1" t="s">
        <v>17</v>
      </c>
      <c r="C221" s="1">
        <v>269.0</v>
      </c>
      <c r="D221" s="1">
        <v>0.0</v>
      </c>
      <c r="E221" s="1"/>
      <c r="F221" s="1" t="s">
        <v>18</v>
      </c>
      <c r="G221" s="1" t="s">
        <v>19</v>
      </c>
      <c r="H221" s="1" t="s">
        <v>8166</v>
      </c>
      <c r="I221" s="1" t="s">
        <v>8167</v>
      </c>
      <c r="J221" s="1" t="s">
        <v>8167</v>
      </c>
      <c r="K221" s="1"/>
      <c r="L221" s="1">
        <v>1.0</v>
      </c>
      <c r="M221" s="1"/>
      <c r="N221" s="1">
        <v>6.846883333333333</v>
      </c>
      <c r="O221" s="1" t="s">
        <v>22</v>
      </c>
      <c r="P221" s="1" t="s">
        <v>8168</v>
      </c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ht="15.75" customHeight="1">
      <c r="A222" s="1" t="s">
        <v>41</v>
      </c>
      <c r="B222" s="1" t="s">
        <v>17</v>
      </c>
      <c r="C222" s="1">
        <v>805.0</v>
      </c>
      <c r="D222" s="1">
        <v>0.0</v>
      </c>
      <c r="E222" s="1"/>
      <c r="F222" s="1" t="s">
        <v>26</v>
      </c>
      <c r="G222" s="1" t="s">
        <v>27</v>
      </c>
      <c r="H222" s="1" t="s">
        <v>8169</v>
      </c>
      <c r="I222" s="1" t="s">
        <v>8170</v>
      </c>
      <c r="J222" s="1" t="s">
        <v>8170</v>
      </c>
      <c r="K222" s="1"/>
      <c r="L222" s="1">
        <v>-2.0</v>
      </c>
      <c r="M222" s="1"/>
      <c r="N222" s="1">
        <v>12.565566666666667</v>
      </c>
      <c r="O222" s="1" t="s">
        <v>7431</v>
      </c>
      <c r="P222" s="1" t="s">
        <v>8171</v>
      </c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ht="15.75" customHeight="1">
      <c r="A223" s="1" t="s">
        <v>41</v>
      </c>
      <c r="B223" s="1" t="s">
        <v>17</v>
      </c>
      <c r="C223" s="1">
        <v>602.0</v>
      </c>
      <c r="D223" s="1">
        <v>0.0</v>
      </c>
      <c r="E223" s="1"/>
      <c r="F223" s="1" t="s">
        <v>26</v>
      </c>
      <c r="G223" s="1" t="s">
        <v>27</v>
      </c>
      <c r="H223" s="1" t="s">
        <v>8172</v>
      </c>
      <c r="I223" s="1" t="s">
        <v>8173</v>
      </c>
      <c r="J223" s="1" t="s">
        <v>8173</v>
      </c>
      <c r="K223" s="1"/>
      <c r="L223" s="1">
        <v>-3.0</v>
      </c>
      <c r="M223" s="1"/>
      <c r="N223" s="1">
        <v>11.4151</v>
      </c>
      <c r="O223" s="1" t="s">
        <v>7431</v>
      </c>
      <c r="P223" s="1" t="s">
        <v>8174</v>
      </c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ht="15.75" customHeight="1">
      <c r="A224" s="1" t="s">
        <v>41</v>
      </c>
      <c r="B224" s="2" t="s">
        <v>17</v>
      </c>
      <c r="C224" s="1">
        <v>321.0</v>
      </c>
      <c r="D224" s="1">
        <v>0.0</v>
      </c>
      <c r="E224" s="1"/>
      <c r="F224" s="1" t="s">
        <v>26</v>
      </c>
      <c r="G224" s="1" t="s">
        <v>19</v>
      </c>
      <c r="H224" s="1" t="s">
        <v>8175</v>
      </c>
      <c r="I224" s="1" t="s">
        <v>8176</v>
      </c>
      <c r="J224" s="1" t="s">
        <v>8176</v>
      </c>
      <c r="K224" s="1"/>
      <c r="L224" s="1">
        <v>-6.0</v>
      </c>
      <c r="M224" s="1"/>
      <c r="N224" s="1">
        <v>8.052866666666667</v>
      </c>
      <c r="O224" s="1" t="s">
        <v>7431</v>
      </c>
      <c r="P224" s="1" t="s">
        <v>8177</v>
      </c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ht="15.75" customHeight="1">
      <c r="A225" s="1" t="s">
        <v>32</v>
      </c>
      <c r="B225" s="1" t="s">
        <v>17</v>
      </c>
      <c r="C225" s="1">
        <v>349.0</v>
      </c>
      <c r="D225" s="1">
        <v>0.0</v>
      </c>
      <c r="E225" s="1" t="s">
        <v>7785</v>
      </c>
      <c r="F225" s="1" t="s">
        <v>66</v>
      </c>
      <c r="G225" s="1" t="s">
        <v>27</v>
      </c>
      <c r="H225" s="1" t="s">
        <v>8178</v>
      </c>
      <c r="I225" s="1" t="s">
        <v>8179</v>
      </c>
      <c r="J225" s="1" t="s">
        <v>8180</v>
      </c>
      <c r="K225" s="1" t="s">
        <v>8181</v>
      </c>
      <c r="L225" s="1">
        <v>1.0</v>
      </c>
      <c r="M225" s="1">
        <v>0.00495</v>
      </c>
      <c r="N225" s="1">
        <v>24.452883333333332</v>
      </c>
      <c r="O225" s="1" t="s">
        <v>36</v>
      </c>
      <c r="P225" s="1" t="s">
        <v>8182</v>
      </c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ht="15.75" customHeight="1">
      <c r="A226" s="1" t="s">
        <v>32</v>
      </c>
      <c r="B226" s="1" t="s">
        <v>17</v>
      </c>
      <c r="C226" s="2">
        <v>267.0</v>
      </c>
      <c r="D226" s="1">
        <v>62.0</v>
      </c>
      <c r="E226" s="1"/>
      <c r="F226" s="1" t="s">
        <v>18</v>
      </c>
      <c r="G226" s="1" t="s">
        <v>27</v>
      </c>
      <c r="H226" s="1" t="s">
        <v>8183</v>
      </c>
      <c r="I226" s="1" t="s">
        <v>8184</v>
      </c>
      <c r="J226" s="1" t="s">
        <v>8184</v>
      </c>
      <c r="K226" s="1"/>
      <c r="L226" s="1">
        <v>-6.0</v>
      </c>
      <c r="M226" s="1"/>
      <c r="N226" s="1">
        <v>12.4793</v>
      </c>
      <c r="O226" s="1" t="s">
        <v>36</v>
      </c>
      <c r="P226" s="1" t="s">
        <v>8185</v>
      </c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ht="15.75" customHeight="1">
      <c r="A227" s="1" t="s">
        <v>57</v>
      </c>
      <c r="B227" s="1" t="s">
        <v>17</v>
      </c>
      <c r="C227" s="1">
        <v>528.0</v>
      </c>
      <c r="D227" s="1">
        <v>0.0</v>
      </c>
      <c r="E227" s="1" t="s">
        <v>58</v>
      </c>
      <c r="F227" s="1" t="s">
        <v>26</v>
      </c>
      <c r="G227" s="1" t="s">
        <v>27</v>
      </c>
      <c r="H227" s="1" t="s">
        <v>8186</v>
      </c>
      <c r="I227" s="1" t="s">
        <v>8187</v>
      </c>
      <c r="J227" s="1" t="s">
        <v>8187</v>
      </c>
      <c r="K227" s="1"/>
      <c r="L227" s="1">
        <v>-5.0</v>
      </c>
      <c r="M227" s="1"/>
      <c r="N227" s="1">
        <v>9.839766666666666</v>
      </c>
      <c r="O227" s="1" t="s">
        <v>7431</v>
      </c>
      <c r="P227" s="1" t="s">
        <v>8188</v>
      </c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ht="15.75" customHeight="1">
      <c r="A228" s="1" t="s">
        <v>32</v>
      </c>
      <c r="B228" s="1" t="s">
        <v>17</v>
      </c>
      <c r="C228" s="2">
        <v>328.0</v>
      </c>
      <c r="D228" s="1">
        <v>0.0</v>
      </c>
      <c r="E228" s="1" t="s">
        <v>7785</v>
      </c>
      <c r="F228" s="1" t="s">
        <v>66</v>
      </c>
      <c r="G228" s="1" t="s">
        <v>27</v>
      </c>
      <c r="H228" s="1" t="s">
        <v>8189</v>
      </c>
      <c r="I228" s="1" t="s">
        <v>8190</v>
      </c>
      <c r="J228" s="1" t="s">
        <v>8191</v>
      </c>
      <c r="K228" s="1" t="s">
        <v>8192</v>
      </c>
      <c r="L228" s="1">
        <v>-16.0</v>
      </c>
      <c r="M228" s="1">
        <v>0.0033666666666666667</v>
      </c>
      <c r="N228" s="1">
        <v>10.80915</v>
      </c>
      <c r="O228" s="1" t="s">
        <v>36</v>
      </c>
      <c r="P228" s="1" t="s">
        <v>8193</v>
      </c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ht="15.75" customHeight="1">
      <c r="A229" s="1" t="s">
        <v>57</v>
      </c>
      <c r="B229" s="1" t="s">
        <v>17</v>
      </c>
      <c r="C229" s="1">
        <v>460.0</v>
      </c>
      <c r="D229" s="1">
        <v>0.0</v>
      </c>
      <c r="E229" s="1" t="s">
        <v>58</v>
      </c>
      <c r="F229" s="1" t="s">
        <v>26</v>
      </c>
      <c r="G229" s="1" t="s">
        <v>27</v>
      </c>
      <c r="H229" s="1" t="s">
        <v>8194</v>
      </c>
      <c r="I229" s="1" t="s">
        <v>8195</v>
      </c>
      <c r="J229" s="1" t="s">
        <v>8195</v>
      </c>
      <c r="K229" s="1"/>
      <c r="L229" s="1">
        <v>1.0</v>
      </c>
      <c r="M229" s="1"/>
      <c r="N229" s="1">
        <v>16.462366666666668</v>
      </c>
      <c r="O229" s="1" t="s">
        <v>7431</v>
      </c>
      <c r="P229" s="1" t="s">
        <v>8196</v>
      </c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ht="15.75" customHeight="1">
      <c r="A230" s="1" t="s">
        <v>57</v>
      </c>
      <c r="B230" s="1" t="s">
        <v>17</v>
      </c>
      <c r="C230" s="1">
        <v>364.0</v>
      </c>
      <c r="D230" s="1">
        <v>0.0</v>
      </c>
      <c r="E230" s="1" t="s">
        <v>58</v>
      </c>
      <c r="F230" s="1" t="s">
        <v>26</v>
      </c>
      <c r="G230" s="1" t="s">
        <v>27</v>
      </c>
      <c r="H230" s="1" t="s">
        <v>8197</v>
      </c>
      <c r="I230" s="1" t="s">
        <v>8198</v>
      </c>
      <c r="J230" s="1" t="s">
        <v>8198</v>
      </c>
      <c r="K230" s="1"/>
      <c r="L230" s="1">
        <v>-1.0</v>
      </c>
      <c r="M230" s="1"/>
      <c r="N230" s="1">
        <v>13.41305</v>
      </c>
      <c r="O230" s="1" t="s">
        <v>7431</v>
      </c>
      <c r="P230" s="1" t="s">
        <v>8199</v>
      </c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ht="15.75" customHeight="1">
      <c r="A231" s="1" t="s">
        <v>57</v>
      </c>
      <c r="B231" s="1" t="s">
        <v>17</v>
      </c>
      <c r="C231" s="1">
        <v>977.0</v>
      </c>
      <c r="D231" s="1">
        <v>0.0</v>
      </c>
      <c r="E231" s="1" t="s">
        <v>58</v>
      </c>
      <c r="F231" s="1" t="s">
        <v>26</v>
      </c>
      <c r="G231" s="1" t="s">
        <v>27</v>
      </c>
      <c r="H231" s="1" t="s">
        <v>8200</v>
      </c>
      <c r="I231" s="1" t="s">
        <v>8201</v>
      </c>
      <c r="J231" s="1" t="s">
        <v>8201</v>
      </c>
      <c r="K231" s="1"/>
      <c r="L231" s="1">
        <v>-1.0</v>
      </c>
      <c r="M231" s="1"/>
      <c r="N231" s="1">
        <v>13.863766666666667</v>
      </c>
      <c r="O231" s="1" t="s">
        <v>7431</v>
      </c>
      <c r="P231" s="1" t="s">
        <v>8202</v>
      </c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ht="15.75" customHeight="1">
      <c r="A232" s="1" t="s">
        <v>32</v>
      </c>
      <c r="B232" s="1" t="s">
        <v>17</v>
      </c>
      <c r="C232" s="1">
        <v>329.0</v>
      </c>
      <c r="D232" s="1">
        <v>0.0</v>
      </c>
      <c r="E232" s="1" t="s">
        <v>7785</v>
      </c>
      <c r="F232" s="1" t="s">
        <v>66</v>
      </c>
      <c r="G232" s="1" t="s">
        <v>27</v>
      </c>
      <c r="H232" s="1" t="s">
        <v>8203</v>
      </c>
      <c r="I232" s="1" t="s">
        <v>8204</v>
      </c>
      <c r="J232" s="1" t="s">
        <v>8205</v>
      </c>
      <c r="K232" s="1" t="s">
        <v>8206</v>
      </c>
      <c r="L232" s="1">
        <v>-20.0</v>
      </c>
      <c r="M232" s="1">
        <v>0.0096</v>
      </c>
      <c r="N232" s="1">
        <v>7.2259</v>
      </c>
      <c r="O232" s="1" t="s">
        <v>36</v>
      </c>
      <c r="P232" s="1" t="s">
        <v>8207</v>
      </c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ht="15.75" customHeight="1">
      <c r="A233" s="1" t="s">
        <v>32</v>
      </c>
      <c r="B233" s="1" t="s">
        <v>17</v>
      </c>
      <c r="C233" s="1">
        <v>522.0</v>
      </c>
      <c r="D233" s="1">
        <v>131.0</v>
      </c>
      <c r="E233" s="1"/>
      <c r="F233" s="1" t="s">
        <v>18</v>
      </c>
      <c r="G233" s="1" t="s">
        <v>33</v>
      </c>
      <c r="H233" s="1" t="s">
        <v>8208</v>
      </c>
      <c r="I233" s="1" t="s">
        <v>8209</v>
      </c>
      <c r="J233" s="1" t="s">
        <v>8209</v>
      </c>
      <c r="K233" s="1"/>
      <c r="L233" s="1">
        <v>-9.0</v>
      </c>
      <c r="M233" s="1"/>
      <c r="N233" s="1">
        <v>10.127333333333333</v>
      </c>
      <c r="O233" s="1" t="s">
        <v>36</v>
      </c>
      <c r="P233" s="1" t="s">
        <v>8210</v>
      </c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ht="15.75" customHeight="1">
      <c r="A234" s="1" t="s">
        <v>24</v>
      </c>
      <c r="B234" s="1" t="s">
        <v>17</v>
      </c>
      <c r="C234" s="1">
        <v>224.0</v>
      </c>
      <c r="D234" s="1">
        <v>0.0</v>
      </c>
      <c r="E234" s="1" t="s">
        <v>549</v>
      </c>
      <c r="F234" s="1" t="s">
        <v>26</v>
      </c>
      <c r="G234" s="1" t="s">
        <v>27</v>
      </c>
      <c r="H234" s="1" t="s">
        <v>8211</v>
      </c>
      <c r="I234" s="1" t="s">
        <v>8212</v>
      </c>
      <c r="J234" s="1" t="s">
        <v>8212</v>
      </c>
      <c r="K234" s="1"/>
      <c r="L234" s="1">
        <v>-10.0</v>
      </c>
      <c r="M234" s="1"/>
      <c r="N234" s="1">
        <v>4.908366666666667</v>
      </c>
      <c r="O234" s="1" t="s">
        <v>7431</v>
      </c>
      <c r="P234" s="1" t="s">
        <v>4979</v>
      </c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ht="15.75" customHeight="1">
      <c r="A235" s="1" t="s">
        <v>41</v>
      </c>
      <c r="B235" s="1" t="s">
        <v>17</v>
      </c>
      <c r="C235" s="1">
        <v>364.0</v>
      </c>
      <c r="D235" s="1">
        <v>0.0</v>
      </c>
      <c r="E235" s="1"/>
      <c r="F235" s="1" t="s">
        <v>26</v>
      </c>
      <c r="G235" s="1" t="s">
        <v>27</v>
      </c>
      <c r="H235" s="1" t="s">
        <v>8213</v>
      </c>
      <c r="I235" s="1" t="s">
        <v>8214</v>
      </c>
      <c r="J235" s="1" t="s">
        <v>8214</v>
      </c>
      <c r="K235" s="1"/>
      <c r="L235" s="1">
        <v>0.0</v>
      </c>
      <c r="M235" s="1"/>
      <c r="N235" s="1">
        <v>14.667983333333334</v>
      </c>
      <c r="O235" s="1" t="s">
        <v>7431</v>
      </c>
      <c r="P235" s="1" t="s">
        <v>8215</v>
      </c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ht="15.75" customHeight="1">
      <c r="A236" s="1" t="s">
        <v>41</v>
      </c>
      <c r="B236" s="1" t="s">
        <v>17</v>
      </c>
      <c r="C236" s="1">
        <v>663.0</v>
      </c>
      <c r="D236" s="1">
        <v>0.0</v>
      </c>
      <c r="E236" s="1"/>
      <c r="F236" s="1" t="s">
        <v>26</v>
      </c>
      <c r="G236" s="1" t="s">
        <v>27</v>
      </c>
      <c r="H236" s="1" t="s">
        <v>8216</v>
      </c>
      <c r="I236" s="1" t="s">
        <v>8217</v>
      </c>
      <c r="J236" s="1" t="s">
        <v>8217</v>
      </c>
      <c r="K236" s="1"/>
      <c r="L236" s="1">
        <v>-4.0</v>
      </c>
      <c r="M236" s="1"/>
      <c r="N236" s="1">
        <v>10.045766666666667</v>
      </c>
      <c r="O236" s="1" t="s">
        <v>7431</v>
      </c>
      <c r="P236" s="1" t="s">
        <v>8218</v>
      </c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ht="15.75" customHeight="1">
      <c r="A237" s="1" t="s">
        <v>32</v>
      </c>
      <c r="B237" s="1" t="s">
        <v>17</v>
      </c>
      <c r="C237" s="1">
        <v>678.0</v>
      </c>
      <c r="D237" s="1">
        <v>0.0</v>
      </c>
      <c r="E237" s="1" t="s">
        <v>7785</v>
      </c>
      <c r="F237" s="1" t="s">
        <v>66</v>
      </c>
      <c r="G237" s="1" t="s">
        <v>27</v>
      </c>
      <c r="H237" s="1" t="s">
        <v>8219</v>
      </c>
      <c r="I237" s="1" t="s">
        <v>8220</v>
      </c>
      <c r="J237" s="1" t="s">
        <v>8221</v>
      </c>
      <c r="K237" s="1" t="s">
        <v>8222</v>
      </c>
      <c r="L237" s="1">
        <v>-11.0</v>
      </c>
      <c r="M237" s="1">
        <v>0.014416666666666666</v>
      </c>
      <c r="N237" s="1">
        <v>13.342433333333334</v>
      </c>
      <c r="O237" s="1" t="s">
        <v>36</v>
      </c>
      <c r="P237" s="1" t="s">
        <v>8223</v>
      </c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ht="15.75" customHeight="1">
      <c r="A238" s="1" t="s">
        <v>41</v>
      </c>
      <c r="B238" s="1" t="s">
        <v>17</v>
      </c>
      <c r="C238" s="1">
        <v>662.0</v>
      </c>
      <c r="D238" s="1">
        <v>0.0</v>
      </c>
      <c r="E238" s="1"/>
      <c r="F238" s="1" t="s">
        <v>26</v>
      </c>
      <c r="G238" s="1" t="s">
        <v>27</v>
      </c>
      <c r="H238" s="1" t="s">
        <v>8224</v>
      </c>
      <c r="I238" s="1" t="s">
        <v>8225</v>
      </c>
      <c r="J238" s="1" t="s">
        <v>8225</v>
      </c>
      <c r="K238" s="1"/>
      <c r="L238" s="1">
        <v>0.0</v>
      </c>
      <c r="M238" s="1"/>
      <c r="N238" s="1">
        <v>14.425533333333334</v>
      </c>
      <c r="O238" s="1" t="s">
        <v>7431</v>
      </c>
      <c r="P238" s="1" t="s">
        <v>8226</v>
      </c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ht="15.75" customHeight="1">
      <c r="A239" s="1" t="s">
        <v>41</v>
      </c>
      <c r="B239" s="1" t="s">
        <v>17</v>
      </c>
      <c r="C239" s="1">
        <v>1425.0</v>
      </c>
      <c r="D239" s="1">
        <v>0.0</v>
      </c>
      <c r="E239" s="1"/>
      <c r="F239" s="1" t="s">
        <v>26</v>
      </c>
      <c r="G239" s="1" t="s">
        <v>27</v>
      </c>
      <c r="H239" s="1" t="s">
        <v>8227</v>
      </c>
      <c r="I239" s="1" t="s">
        <v>8228</v>
      </c>
      <c r="J239" s="1" t="s">
        <v>8228</v>
      </c>
      <c r="K239" s="1"/>
      <c r="L239" s="1">
        <v>6.0</v>
      </c>
      <c r="M239" s="1"/>
      <c r="N239" s="1">
        <v>21.225316666666668</v>
      </c>
      <c r="O239" s="1" t="s">
        <v>7431</v>
      </c>
      <c r="P239" s="1" t="s">
        <v>8229</v>
      </c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ht="15.75" customHeight="1">
      <c r="A240" s="1" t="s">
        <v>57</v>
      </c>
      <c r="B240" s="1" t="s">
        <v>17</v>
      </c>
      <c r="C240" s="1">
        <v>321.0</v>
      </c>
      <c r="D240" s="1">
        <v>0.0</v>
      </c>
      <c r="E240" s="1" t="s">
        <v>58</v>
      </c>
      <c r="F240" s="1" t="s">
        <v>26</v>
      </c>
      <c r="G240" s="1" t="s">
        <v>27</v>
      </c>
      <c r="H240" s="1" t="s">
        <v>8230</v>
      </c>
      <c r="I240" s="1" t="s">
        <v>8231</v>
      </c>
      <c r="J240" s="1" t="s">
        <v>8231</v>
      </c>
      <c r="K240" s="1"/>
      <c r="L240" s="1">
        <v>-8.0</v>
      </c>
      <c r="M240" s="1"/>
      <c r="N240" s="1">
        <v>6.43</v>
      </c>
      <c r="O240" s="1" t="s">
        <v>7431</v>
      </c>
      <c r="P240" s="1" t="s">
        <v>7836</v>
      </c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ht="15.75" customHeight="1">
      <c r="A241" s="1" t="s">
        <v>57</v>
      </c>
      <c r="B241" s="1" t="s">
        <v>17</v>
      </c>
      <c r="C241" s="1">
        <v>548.0</v>
      </c>
      <c r="D241" s="1">
        <v>0.0</v>
      </c>
      <c r="E241" s="1" t="s">
        <v>58</v>
      </c>
      <c r="F241" s="1" t="s">
        <v>26</v>
      </c>
      <c r="G241" s="1" t="s">
        <v>27</v>
      </c>
      <c r="H241" s="1" t="s">
        <v>8232</v>
      </c>
      <c r="I241" s="1" t="s">
        <v>8233</v>
      </c>
      <c r="J241" s="1" t="s">
        <v>8233</v>
      </c>
      <c r="K241" s="1"/>
      <c r="L241" s="1">
        <v>-3.0</v>
      </c>
      <c r="M241" s="1"/>
      <c r="N241" s="1">
        <v>11.853466666666666</v>
      </c>
      <c r="O241" s="1" t="s">
        <v>7431</v>
      </c>
      <c r="P241" s="1" t="s">
        <v>8234</v>
      </c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ht="15.75" customHeight="1">
      <c r="A242" s="1" t="s">
        <v>57</v>
      </c>
      <c r="B242" s="1" t="s">
        <v>17</v>
      </c>
      <c r="C242" s="1">
        <v>792.0</v>
      </c>
      <c r="D242" s="1">
        <v>0.0</v>
      </c>
      <c r="E242" s="1" t="s">
        <v>58</v>
      </c>
      <c r="F242" s="1" t="s">
        <v>26</v>
      </c>
      <c r="G242" s="1" t="s">
        <v>27</v>
      </c>
      <c r="H242" s="1" t="s">
        <v>8235</v>
      </c>
      <c r="I242" s="1" t="s">
        <v>8236</v>
      </c>
      <c r="J242" s="1" t="s">
        <v>8236</v>
      </c>
      <c r="K242" s="1"/>
      <c r="L242" s="1">
        <v>-4.0</v>
      </c>
      <c r="M242" s="1"/>
      <c r="N242" s="1">
        <v>10.8039</v>
      </c>
      <c r="O242" s="1" t="s">
        <v>7431</v>
      </c>
      <c r="P242" s="1" t="s">
        <v>8237</v>
      </c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ht="15.75" customHeight="1">
      <c r="A243" s="1" t="s">
        <v>41</v>
      </c>
      <c r="B243" s="1" t="s">
        <v>17</v>
      </c>
      <c r="C243" s="2">
        <v>394.0</v>
      </c>
      <c r="D243" s="1">
        <v>0.0</v>
      </c>
      <c r="E243" s="1"/>
      <c r="F243" s="1" t="s">
        <v>26</v>
      </c>
      <c r="G243" s="1" t="s">
        <v>27</v>
      </c>
      <c r="H243" s="1" t="s">
        <v>8238</v>
      </c>
      <c r="I243" s="1" t="s">
        <v>8239</v>
      </c>
      <c r="J243" s="1" t="s">
        <v>8239</v>
      </c>
      <c r="K243" s="1"/>
      <c r="L243" s="1">
        <v>-6.0</v>
      </c>
      <c r="M243" s="1"/>
      <c r="N243" s="1">
        <v>8.960966666666666</v>
      </c>
      <c r="O243" s="1" t="s">
        <v>7431</v>
      </c>
      <c r="P243" s="1" t="s">
        <v>7732</v>
      </c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ht="15.75" customHeight="1">
      <c r="A244" s="1" t="s">
        <v>32</v>
      </c>
      <c r="B244" s="1" t="s">
        <v>17</v>
      </c>
      <c r="C244" s="1">
        <v>374.0</v>
      </c>
      <c r="D244" s="1">
        <v>0.0</v>
      </c>
      <c r="E244" s="1" t="s">
        <v>7785</v>
      </c>
      <c r="F244" s="1" t="s">
        <v>66</v>
      </c>
      <c r="G244" s="1" t="s">
        <v>27</v>
      </c>
      <c r="H244" s="1" t="s">
        <v>8240</v>
      </c>
      <c r="I244" s="1" t="s">
        <v>8241</v>
      </c>
      <c r="J244" s="1" t="s">
        <v>8242</v>
      </c>
      <c r="K244" s="1" t="s">
        <v>8243</v>
      </c>
      <c r="L244" s="1">
        <v>-8.0</v>
      </c>
      <c r="M244" s="1">
        <v>0.026283333333333332</v>
      </c>
      <c r="N244" s="1">
        <v>7.9792</v>
      </c>
      <c r="O244" s="1" t="s">
        <v>36</v>
      </c>
      <c r="P244" s="1" t="s">
        <v>8244</v>
      </c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ht="15.75" customHeight="1">
      <c r="A245" s="1" t="s">
        <v>32</v>
      </c>
      <c r="B245" s="1" t="s">
        <v>17</v>
      </c>
      <c r="C245" s="1">
        <v>615.0</v>
      </c>
      <c r="D245" s="1">
        <v>0.0</v>
      </c>
      <c r="E245" s="1" t="s">
        <v>7785</v>
      </c>
      <c r="F245" s="1" t="s">
        <v>66</v>
      </c>
      <c r="G245" s="1" t="s">
        <v>27</v>
      </c>
      <c r="H245" s="1" t="s">
        <v>8245</v>
      </c>
      <c r="I245" s="1" t="s">
        <v>8246</v>
      </c>
      <c r="J245" s="1" t="s">
        <v>8247</v>
      </c>
      <c r="K245" s="1" t="s">
        <v>8248</v>
      </c>
      <c r="L245" s="1">
        <v>5.0</v>
      </c>
      <c r="M245" s="1">
        <v>0.0028833333333333332</v>
      </c>
      <c r="N245" s="1">
        <v>12.558366666666666</v>
      </c>
      <c r="O245" s="1" t="s">
        <v>36</v>
      </c>
      <c r="P245" s="1" t="s">
        <v>8249</v>
      </c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ht="15.75" customHeight="1">
      <c r="A246" s="1" t="s">
        <v>57</v>
      </c>
      <c r="B246" s="1" t="s">
        <v>17</v>
      </c>
      <c r="C246" s="1">
        <v>264.0</v>
      </c>
      <c r="D246" s="1">
        <v>0.0</v>
      </c>
      <c r="E246" s="1" t="s">
        <v>58</v>
      </c>
      <c r="F246" s="1" t="s">
        <v>26</v>
      </c>
      <c r="G246" s="1" t="s">
        <v>27</v>
      </c>
      <c r="H246" s="1" t="s">
        <v>8250</v>
      </c>
      <c r="I246" s="1" t="s">
        <v>8251</v>
      </c>
      <c r="J246" s="1" t="s">
        <v>8251</v>
      </c>
      <c r="K246" s="1"/>
      <c r="L246" s="1">
        <v>-9.0</v>
      </c>
      <c r="M246" s="1"/>
      <c r="N246" s="1">
        <v>5.648466666666667</v>
      </c>
      <c r="O246" s="1" t="s">
        <v>7431</v>
      </c>
      <c r="P246" s="1" t="s">
        <v>8252</v>
      </c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ht="15.75" customHeight="1">
      <c r="A247" s="1" t="s">
        <v>16</v>
      </c>
      <c r="B247" s="1" t="s">
        <v>17</v>
      </c>
      <c r="C247" s="1">
        <v>20.0</v>
      </c>
      <c r="D247" s="1">
        <v>35.0</v>
      </c>
      <c r="E247" s="1"/>
      <c r="F247" s="1" t="s">
        <v>18</v>
      </c>
      <c r="G247" s="1" t="s">
        <v>19</v>
      </c>
      <c r="H247" s="1" t="s">
        <v>8253</v>
      </c>
      <c r="I247" s="1" t="s">
        <v>8254</v>
      </c>
      <c r="J247" s="1" t="s">
        <v>8254</v>
      </c>
      <c r="K247" s="1"/>
      <c r="L247" s="1">
        <v>-4.0</v>
      </c>
      <c r="M247" s="1"/>
      <c r="N247" s="1">
        <v>0.03788333333333333</v>
      </c>
      <c r="O247" s="1" t="s">
        <v>22</v>
      </c>
      <c r="P247" s="1" t="s">
        <v>8255</v>
      </c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ht="15.75" customHeight="1">
      <c r="A248" s="1" t="s">
        <v>57</v>
      </c>
      <c r="B248" s="1" t="s">
        <v>17</v>
      </c>
      <c r="C248" s="1">
        <v>429.0</v>
      </c>
      <c r="D248" s="1">
        <v>0.0</v>
      </c>
      <c r="E248" s="1" t="s">
        <v>58</v>
      </c>
      <c r="F248" s="1" t="s">
        <v>26</v>
      </c>
      <c r="G248" s="1" t="s">
        <v>27</v>
      </c>
      <c r="H248" s="1" t="s">
        <v>8256</v>
      </c>
      <c r="I248" s="1" t="s">
        <v>8257</v>
      </c>
      <c r="J248" s="1" t="s">
        <v>8257</v>
      </c>
      <c r="K248" s="1"/>
      <c r="L248" s="1">
        <v>3.0</v>
      </c>
      <c r="M248" s="1"/>
      <c r="N248" s="1">
        <v>18.566933333333335</v>
      </c>
      <c r="O248" s="1" t="s">
        <v>7431</v>
      </c>
      <c r="P248" s="1" t="s">
        <v>8258</v>
      </c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ht="15.75" customHeight="1">
      <c r="A249" s="1" t="s">
        <v>57</v>
      </c>
      <c r="B249" s="1" t="s">
        <v>17</v>
      </c>
      <c r="C249" s="1">
        <v>453.0</v>
      </c>
      <c r="D249" s="1">
        <v>0.0</v>
      </c>
      <c r="E249" s="1" t="s">
        <v>58</v>
      </c>
      <c r="F249" s="1" t="s">
        <v>26</v>
      </c>
      <c r="G249" s="1" t="s">
        <v>27</v>
      </c>
      <c r="H249" s="1" t="s">
        <v>8259</v>
      </c>
      <c r="I249" s="1" t="s">
        <v>8260</v>
      </c>
      <c r="J249" s="1" t="s">
        <v>8260</v>
      </c>
      <c r="K249" s="1"/>
      <c r="L249" s="1">
        <v>-1.0</v>
      </c>
      <c r="M249" s="1"/>
      <c r="N249" s="1">
        <v>13.818533333333333</v>
      </c>
      <c r="O249" s="1" t="s">
        <v>7431</v>
      </c>
      <c r="P249" s="1" t="s">
        <v>8261</v>
      </c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ht="15.75" customHeight="1">
      <c r="A250" s="1" t="s">
        <v>32</v>
      </c>
      <c r="B250" s="1" t="s">
        <v>17</v>
      </c>
      <c r="C250" s="1">
        <v>309.0</v>
      </c>
      <c r="D250" s="1">
        <v>0.0</v>
      </c>
      <c r="E250" s="1" t="s">
        <v>8262</v>
      </c>
      <c r="F250" s="1" t="s">
        <v>66</v>
      </c>
      <c r="G250" s="1" t="s">
        <v>27</v>
      </c>
      <c r="H250" s="1" t="s">
        <v>8263</v>
      </c>
      <c r="I250" s="1" t="s">
        <v>8264</v>
      </c>
      <c r="J250" s="1" t="s">
        <v>8265</v>
      </c>
      <c r="K250" s="1" t="s">
        <v>8266</v>
      </c>
      <c r="L250" s="1">
        <v>-11.0</v>
      </c>
      <c r="M250" s="1">
        <v>0.00445</v>
      </c>
      <c r="N250" s="1">
        <v>6.9070833333333335</v>
      </c>
      <c r="O250" s="1" t="s">
        <v>36</v>
      </c>
      <c r="P250" s="1" t="s">
        <v>8267</v>
      </c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ht="15.75" customHeight="1">
      <c r="A251" s="1" t="s">
        <v>57</v>
      </c>
      <c r="B251" s="1" t="s">
        <v>17</v>
      </c>
      <c r="C251" s="1">
        <v>274.0</v>
      </c>
      <c r="D251" s="1">
        <v>0.0</v>
      </c>
      <c r="E251" s="1" t="s">
        <v>58</v>
      </c>
      <c r="F251" s="1" t="s">
        <v>26</v>
      </c>
      <c r="G251" s="1" t="s">
        <v>27</v>
      </c>
      <c r="H251" s="1" t="s">
        <v>8268</v>
      </c>
      <c r="I251" s="1" t="s">
        <v>8269</v>
      </c>
      <c r="J251" s="1" t="s">
        <v>8269</v>
      </c>
      <c r="K251" s="1"/>
      <c r="L251" s="1">
        <v>0.0</v>
      </c>
      <c r="M251" s="1"/>
      <c r="N251" s="1">
        <v>14.657516666666666</v>
      </c>
      <c r="O251" s="1" t="s">
        <v>7431</v>
      </c>
      <c r="P251" s="1" t="s">
        <v>8270</v>
      </c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ht="15.75" customHeight="1">
      <c r="A252" s="1" t="s">
        <v>57</v>
      </c>
      <c r="B252" s="1" t="s">
        <v>17</v>
      </c>
      <c r="C252" s="1">
        <v>289.0</v>
      </c>
      <c r="D252" s="1">
        <v>0.0</v>
      </c>
      <c r="E252" s="1" t="s">
        <v>58</v>
      </c>
      <c r="F252" s="1" t="s">
        <v>26</v>
      </c>
      <c r="G252" s="1" t="s">
        <v>27</v>
      </c>
      <c r="H252" s="1" t="s">
        <v>8271</v>
      </c>
      <c r="I252" s="1" t="s">
        <v>8272</v>
      </c>
      <c r="J252" s="1" t="s">
        <v>8272</v>
      </c>
      <c r="K252" s="1"/>
      <c r="L252" s="1">
        <v>-4.0</v>
      </c>
      <c r="M252" s="1"/>
      <c r="N252" s="1">
        <v>10.646666666666667</v>
      </c>
      <c r="O252" s="1" t="s">
        <v>7431</v>
      </c>
      <c r="P252" s="1" t="s">
        <v>8273</v>
      </c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ht="15.75" customHeight="1">
      <c r="A253" s="1" t="s">
        <v>32</v>
      </c>
      <c r="B253" s="1" t="s">
        <v>17</v>
      </c>
      <c r="C253" s="1">
        <v>687.0</v>
      </c>
      <c r="D253" s="1">
        <v>0.0</v>
      </c>
      <c r="E253" s="1" t="s">
        <v>7785</v>
      </c>
      <c r="F253" s="1" t="s">
        <v>66</v>
      </c>
      <c r="G253" s="1" t="s">
        <v>27</v>
      </c>
      <c r="H253" s="1" t="s">
        <v>8274</v>
      </c>
      <c r="I253" s="1" t="s">
        <v>8275</v>
      </c>
      <c r="J253" s="1" t="s">
        <v>8276</v>
      </c>
      <c r="K253" s="1" t="s">
        <v>8277</v>
      </c>
      <c r="L253" s="1">
        <v>1.0</v>
      </c>
      <c r="M253" s="1">
        <v>0.056133333333333334</v>
      </c>
      <c r="N253" s="1">
        <v>20.870166666666666</v>
      </c>
      <c r="O253" s="1" t="s">
        <v>36</v>
      </c>
      <c r="P253" s="1" t="s">
        <v>8278</v>
      </c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ht="15.75" customHeight="1">
      <c r="A254" s="1" t="s">
        <v>32</v>
      </c>
      <c r="B254" s="1" t="s">
        <v>17</v>
      </c>
      <c r="C254" s="1">
        <v>899.0</v>
      </c>
      <c r="D254" s="1">
        <v>42.0</v>
      </c>
      <c r="E254" s="1" t="s">
        <v>8262</v>
      </c>
      <c r="F254" s="1" t="s">
        <v>66</v>
      </c>
      <c r="G254" s="1" t="s">
        <v>27</v>
      </c>
      <c r="H254" s="1" t="s">
        <v>8279</v>
      </c>
      <c r="I254" s="1" t="s">
        <v>8280</v>
      </c>
      <c r="J254" s="1" t="s">
        <v>8281</v>
      </c>
      <c r="K254" s="1" t="s">
        <v>8282</v>
      </c>
      <c r="L254" s="1">
        <v>-1.0</v>
      </c>
      <c r="M254" s="1">
        <v>0.0099</v>
      </c>
      <c r="N254" s="1">
        <v>16.64988333333333</v>
      </c>
      <c r="O254" s="1" t="s">
        <v>36</v>
      </c>
      <c r="P254" s="1" t="s">
        <v>8283</v>
      </c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ht="15.75" customHeight="1">
      <c r="A255" s="1" t="s">
        <v>32</v>
      </c>
      <c r="B255" s="1" t="s">
        <v>17</v>
      </c>
      <c r="C255" s="2">
        <v>600.0</v>
      </c>
      <c r="D255" s="1">
        <v>0.0</v>
      </c>
      <c r="E255" s="1" t="s">
        <v>7785</v>
      </c>
      <c r="F255" s="1" t="s">
        <v>66</v>
      </c>
      <c r="G255" s="1" t="s">
        <v>27</v>
      </c>
      <c r="H255" s="1" t="s">
        <v>8284</v>
      </c>
      <c r="I255" s="1" t="s">
        <v>8285</v>
      </c>
      <c r="J255" s="1" t="s">
        <v>8286</v>
      </c>
      <c r="K255" s="1" t="s">
        <v>8287</v>
      </c>
      <c r="L255" s="1">
        <v>0.0</v>
      </c>
      <c r="M255" s="1">
        <v>0.0116</v>
      </c>
      <c r="N255" s="1">
        <v>65.71783333333333</v>
      </c>
      <c r="O255" s="1" t="s">
        <v>36</v>
      </c>
      <c r="P255" s="1" t="s">
        <v>8288</v>
      </c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ht="15.75" customHeight="1">
      <c r="A256" s="1" t="s">
        <v>32</v>
      </c>
      <c r="B256" s="1" t="s">
        <v>17</v>
      </c>
      <c r="C256" s="1">
        <v>438.0</v>
      </c>
      <c r="D256" s="1">
        <v>20.0</v>
      </c>
      <c r="E256" s="1" t="s">
        <v>7785</v>
      </c>
      <c r="F256" s="1" t="s">
        <v>66</v>
      </c>
      <c r="G256" s="1" t="s">
        <v>27</v>
      </c>
      <c r="H256" s="1" t="s">
        <v>8289</v>
      </c>
      <c r="I256" s="1" t="s">
        <v>8290</v>
      </c>
      <c r="J256" s="1" t="s">
        <v>8291</v>
      </c>
      <c r="K256" s="1" t="s">
        <v>8292</v>
      </c>
      <c r="L256" s="1">
        <v>-8.0</v>
      </c>
      <c r="M256" s="1">
        <v>0.009466666666666667</v>
      </c>
      <c r="N256" s="1">
        <v>12.256316666666667</v>
      </c>
      <c r="O256" s="1" t="s">
        <v>36</v>
      </c>
      <c r="P256" s="1" t="s">
        <v>8293</v>
      </c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ht="15.75" customHeight="1">
      <c r="A257" s="1" t="s">
        <v>32</v>
      </c>
      <c r="B257" s="1" t="s">
        <v>17</v>
      </c>
      <c r="C257" s="2">
        <v>717.0</v>
      </c>
      <c r="D257" s="1">
        <v>0.0</v>
      </c>
      <c r="E257" s="1" t="s">
        <v>7785</v>
      </c>
      <c r="F257" s="1" t="s">
        <v>66</v>
      </c>
      <c r="G257" s="1" t="s">
        <v>27</v>
      </c>
      <c r="H257" s="1" t="s">
        <v>8294</v>
      </c>
      <c r="I257" s="1" t="s">
        <v>8295</v>
      </c>
      <c r="J257" s="1" t="s">
        <v>8296</v>
      </c>
      <c r="K257" s="1" t="s">
        <v>8297</v>
      </c>
      <c r="L257" s="1">
        <v>2.0</v>
      </c>
      <c r="M257" s="1">
        <v>0.012</v>
      </c>
      <c r="N257" s="1">
        <v>12.971866666666667</v>
      </c>
      <c r="O257" s="1" t="s">
        <v>36</v>
      </c>
      <c r="P257" s="1" t="s">
        <v>8298</v>
      </c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ht="15.75" customHeight="1">
      <c r="A258" s="1" t="s">
        <v>32</v>
      </c>
      <c r="B258" s="1" t="s">
        <v>17</v>
      </c>
      <c r="C258" s="1">
        <v>398.0</v>
      </c>
      <c r="D258" s="1">
        <v>0.0</v>
      </c>
      <c r="E258" s="1" t="s">
        <v>8262</v>
      </c>
      <c r="F258" s="1" t="s">
        <v>66</v>
      </c>
      <c r="G258" s="1" t="s">
        <v>27</v>
      </c>
      <c r="H258" s="1" t="s">
        <v>8299</v>
      </c>
      <c r="I258" s="1" t="s">
        <v>8300</v>
      </c>
      <c r="J258" s="1" t="s">
        <v>8301</v>
      </c>
      <c r="K258" s="1" t="s">
        <v>8302</v>
      </c>
      <c r="L258" s="1">
        <v>-12.0</v>
      </c>
      <c r="M258" s="1">
        <v>0.00385</v>
      </c>
      <c r="N258" s="1">
        <v>12.086</v>
      </c>
      <c r="O258" s="1" t="s">
        <v>36</v>
      </c>
      <c r="P258" s="1" t="s">
        <v>8303</v>
      </c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ht="15.75" customHeight="1">
      <c r="A259" s="1" t="s">
        <v>41</v>
      </c>
      <c r="B259" s="1" t="s">
        <v>17</v>
      </c>
      <c r="C259" s="1">
        <v>723.0</v>
      </c>
      <c r="D259" s="1">
        <v>0.0</v>
      </c>
      <c r="E259" s="1"/>
      <c r="F259" s="1" t="s">
        <v>26</v>
      </c>
      <c r="G259" s="1" t="s">
        <v>27</v>
      </c>
      <c r="H259" s="1" t="s">
        <v>8304</v>
      </c>
      <c r="I259" s="1" t="s">
        <v>8305</v>
      </c>
      <c r="J259" s="1" t="s">
        <v>8305</v>
      </c>
      <c r="K259" s="1"/>
      <c r="L259" s="1">
        <v>-2.0</v>
      </c>
      <c r="M259" s="1"/>
      <c r="N259" s="1">
        <v>12.64485</v>
      </c>
      <c r="O259" s="1" t="s">
        <v>7431</v>
      </c>
      <c r="P259" s="1" t="s">
        <v>8306</v>
      </c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ht="15.75" customHeight="1">
      <c r="A260" s="1" t="s">
        <v>57</v>
      </c>
      <c r="B260" s="1" t="s">
        <v>17</v>
      </c>
      <c r="C260" s="1">
        <v>832.0</v>
      </c>
      <c r="D260" s="1">
        <v>0.0</v>
      </c>
      <c r="E260" s="1" t="s">
        <v>58</v>
      </c>
      <c r="F260" s="1" t="s">
        <v>26</v>
      </c>
      <c r="G260" s="1" t="s">
        <v>27</v>
      </c>
      <c r="H260" s="1" t="s">
        <v>8307</v>
      </c>
      <c r="I260" s="1" t="s">
        <v>8308</v>
      </c>
      <c r="J260" s="1" t="s">
        <v>8308</v>
      </c>
      <c r="K260" s="1"/>
      <c r="L260" s="1">
        <v>4.0</v>
      </c>
      <c r="M260" s="1"/>
      <c r="N260" s="1">
        <v>43.289116666666665</v>
      </c>
      <c r="O260" s="1" t="s">
        <v>7431</v>
      </c>
      <c r="P260" s="1" t="s">
        <v>8309</v>
      </c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ht="15.75" customHeight="1">
      <c r="A261" s="1" t="s">
        <v>32</v>
      </c>
      <c r="B261" s="1" t="s">
        <v>17</v>
      </c>
      <c r="C261" s="1">
        <v>181.0</v>
      </c>
      <c r="D261" s="1">
        <v>68.0</v>
      </c>
      <c r="E261" s="1"/>
      <c r="F261" s="1" t="s">
        <v>18</v>
      </c>
      <c r="G261" s="1" t="s">
        <v>27</v>
      </c>
      <c r="H261" s="1" t="s">
        <v>8310</v>
      </c>
      <c r="I261" s="1" t="s">
        <v>8311</v>
      </c>
      <c r="J261" s="1" t="s">
        <v>8311</v>
      </c>
      <c r="K261" s="1"/>
      <c r="L261" s="1">
        <v>-14.0</v>
      </c>
      <c r="M261" s="1"/>
      <c r="N261" s="1">
        <v>19.564333333333334</v>
      </c>
      <c r="O261" s="1" t="s">
        <v>36</v>
      </c>
      <c r="P261" s="1" t="s">
        <v>8312</v>
      </c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ht="15.75" customHeight="1">
      <c r="A262" s="1" t="s">
        <v>57</v>
      </c>
      <c r="B262" s="1" t="s">
        <v>17</v>
      </c>
      <c r="C262" s="1">
        <v>1487.0</v>
      </c>
      <c r="D262" s="1">
        <v>0.0</v>
      </c>
      <c r="E262" s="1" t="s">
        <v>58</v>
      </c>
      <c r="F262" s="1" t="s">
        <v>26</v>
      </c>
      <c r="G262" s="1" t="s">
        <v>27</v>
      </c>
      <c r="H262" s="1" t="s">
        <v>8313</v>
      </c>
      <c r="I262" s="1" t="s">
        <v>8314</v>
      </c>
      <c r="J262" s="1" t="s">
        <v>8314</v>
      </c>
      <c r="K262" s="1"/>
      <c r="L262" s="1">
        <v>3.0</v>
      </c>
      <c r="M262" s="1"/>
      <c r="N262" s="1">
        <v>18.390283333333333</v>
      </c>
      <c r="O262" s="1" t="s">
        <v>7431</v>
      </c>
      <c r="P262" s="1" t="s">
        <v>8315</v>
      </c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ht="15.75" customHeight="1">
      <c r="A263" s="1" t="s">
        <v>32</v>
      </c>
      <c r="B263" s="1" t="s">
        <v>17</v>
      </c>
      <c r="C263" s="1">
        <v>518.0</v>
      </c>
      <c r="D263" s="1">
        <v>0.0</v>
      </c>
      <c r="E263" s="1" t="s">
        <v>7785</v>
      </c>
      <c r="F263" s="1" t="s">
        <v>66</v>
      </c>
      <c r="G263" s="1" t="s">
        <v>27</v>
      </c>
      <c r="H263" s="1" t="s">
        <v>8316</v>
      </c>
      <c r="I263" s="1" t="s">
        <v>8317</v>
      </c>
      <c r="J263" s="1" t="s">
        <v>8318</v>
      </c>
      <c r="K263" s="1" t="s">
        <v>8319</v>
      </c>
      <c r="L263" s="1">
        <v>-8.0</v>
      </c>
      <c r="M263" s="1">
        <v>0.01855</v>
      </c>
      <c r="N263" s="1">
        <v>10.90345</v>
      </c>
      <c r="O263" s="1" t="s">
        <v>36</v>
      </c>
      <c r="P263" s="1" t="s">
        <v>8320</v>
      </c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ht="15.75" customHeight="1">
      <c r="A264" s="1" t="s">
        <v>32</v>
      </c>
      <c r="B264" s="1" t="s">
        <v>17</v>
      </c>
      <c r="C264" s="2">
        <v>267.0</v>
      </c>
      <c r="D264" s="1">
        <v>62.0</v>
      </c>
      <c r="E264" s="1"/>
      <c r="F264" s="1" t="s">
        <v>18</v>
      </c>
      <c r="G264" s="1" t="s">
        <v>27</v>
      </c>
      <c r="H264" s="1" t="s">
        <v>8321</v>
      </c>
      <c r="I264" s="1" t="s">
        <v>8322</v>
      </c>
      <c r="J264" s="1" t="s">
        <v>8322</v>
      </c>
      <c r="K264" s="1"/>
      <c r="L264" s="1">
        <v>-10.0</v>
      </c>
      <c r="M264" s="1"/>
      <c r="N264" s="1">
        <v>7.665766666666666</v>
      </c>
      <c r="O264" s="1" t="s">
        <v>36</v>
      </c>
      <c r="P264" s="1" t="s">
        <v>8207</v>
      </c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ht="15.75" customHeight="1">
      <c r="A265" s="1" t="s">
        <v>16</v>
      </c>
      <c r="B265" s="1" t="s">
        <v>17</v>
      </c>
      <c r="C265" s="1">
        <v>40.0</v>
      </c>
      <c r="D265" s="1">
        <v>70.0</v>
      </c>
      <c r="E265" s="1"/>
      <c r="F265" s="1" t="s">
        <v>18</v>
      </c>
      <c r="G265" s="1" t="s">
        <v>19</v>
      </c>
      <c r="H265" s="1" t="s">
        <v>8323</v>
      </c>
      <c r="I265" s="1" t="s">
        <v>8324</v>
      </c>
      <c r="J265" s="1" t="s">
        <v>8324</v>
      </c>
      <c r="K265" s="1"/>
      <c r="L265" s="1">
        <v>-1.0</v>
      </c>
      <c r="M265" s="1"/>
      <c r="N265" s="1">
        <v>3.4186666666666667</v>
      </c>
      <c r="O265" s="1" t="s">
        <v>22</v>
      </c>
      <c r="P265" s="1" t="s">
        <v>8325</v>
      </c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ht="15.75" customHeight="1">
      <c r="A266" s="1" t="s">
        <v>32</v>
      </c>
      <c r="B266" s="1" t="s">
        <v>17</v>
      </c>
      <c r="C266" s="2">
        <v>374.0</v>
      </c>
      <c r="D266" s="1">
        <v>0.0</v>
      </c>
      <c r="E266" s="1" t="s">
        <v>8262</v>
      </c>
      <c r="F266" s="1" t="s">
        <v>66</v>
      </c>
      <c r="G266" s="1" t="s">
        <v>27</v>
      </c>
      <c r="H266" s="1" t="s">
        <v>8326</v>
      </c>
      <c r="I266" s="1" t="s">
        <v>8327</v>
      </c>
      <c r="J266" s="1" t="s">
        <v>8328</v>
      </c>
      <c r="K266" s="1" t="s">
        <v>8329</v>
      </c>
      <c r="L266" s="1">
        <v>-8.0</v>
      </c>
      <c r="M266" s="1">
        <v>0.0019666666666666665</v>
      </c>
      <c r="N266" s="1">
        <v>12.176833333333333</v>
      </c>
      <c r="O266" s="1" t="s">
        <v>36</v>
      </c>
      <c r="P266" s="1" t="s">
        <v>8330</v>
      </c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ht="15.75" customHeight="1">
      <c r="A267" s="1" t="s">
        <v>32</v>
      </c>
      <c r="B267" s="1" t="s">
        <v>17</v>
      </c>
      <c r="C267" s="1">
        <v>319.0</v>
      </c>
      <c r="D267" s="1">
        <v>0.0</v>
      </c>
      <c r="E267" s="1" t="s">
        <v>8262</v>
      </c>
      <c r="F267" s="1" t="s">
        <v>66</v>
      </c>
      <c r="G267" s="1" t="s">
        <v>27</v>
      </c>
      <c r="H267" s="1" t="s">
        <v>8331</v>
      </c>
      <c r="I267" s="1" t="s">
        <v>8332</v>
      </c>
      <c r="J267" s="1" t="s">
        <v>8333</v>
      </c>
      <c r="K267" s="1" t="s">
        <v>8334</v>
      </c>
      <c r="L267" s="1">
        <v>-14.0</v>
      </c>
      <c r="M267" s="1">
        <v>0.002183333333333333</v>
      </c>
      <c r="N267" s="1">
        <v>12.14325</v>
      </c>
      <c r="O267" s="1" t="s">
        <v>36</v>
      </c>
      <c r="P267" s="1" t="s">
        <v>7513</v>
      </c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ht="15.75" customHeight="1">
      <c r="A268" s="1" t="s">
        <v>41</v>
      </c>
      <c r="B268" s="1" t="s">
        <v>17</v>
      </c>
      <c r="C268" s="1">
        <v>329.0</v>
      </c>
      <c r="D268" s="1">
        <v>0.0</v>
      </c>
      <c r="E268" s="1"/>
      <c r="F268" s="1" t="s">
        <v>26</v>
      </c>
      <c r="G268" s="1" t="s">
        <v>27</v>
      </c>
      <c r="H268" s="1" t="s">
        <v>8335</v>
      </c>
      <c r="I268" s="1" t="s">
        <v>8336</v>
      </c>
      <c r="J268" s="1" t="s">
        <v>8336</v>
      </c>
      <c r="K268" s="1"/>
      <c r="L268" s="1">
        <v>-5.0</v>
      </c>
      <c r="M268" s="1"/>
      <c r="N268" s="1">
        <v>9.141833333333333</v>
      </c>
      <c r="O268" s="1" t="s">
        <v>7431</v>
      </c>
      <c r="P268" s="1" t="s">
        <v>8082</v>
      </c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ht="15.75" customHeight="1">
      <c r="A269" s="1" t="s">
        <v>57</v>
      </c>
      <c r="B269" s="1" t="s">
        <v>17</v>
      </c>
      <c r="C269" s="2">
        <v>329.0</v>
      </c>
      <c r="D269" s="1">
        <v>0.0</v>
      </c>
      <c r="E269" s="1" t="s">
        <v>58</v>
      </c>
      <c r="F269" s="1" t="s">
        <v>26</v>
      </c>
      <c r="G269" s="1" t="s">
        <v>27</v>
      </c>
      <c r="H269" s="1" t="s">
        <v>8337</v>
      </c>
      <c r="I269" s="1" t="s">
        <v>8338</v>
      </c>
      <c r="J269" s="1" t="s">
        <v>8338</v>
      </c>
      <c r="K269" s="1"/>
      <c r="L269" s="1">
        <v>-4.0</v>
      </c>
      <c r="M269" s="1"/>
      <c r="N269" s="1">
        <v>10.2325</v>
      </c>
      <c r="O269" s="1" t="s">
        <v>7431</v>
      </c>
      <c r="P269" s="1" t="s">
        <v>7497</v>
      </c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ht="15.75" customHeight="1">
      <c r="A270" s="1" t="s">
        <v>41</v>
      </c>
      <c r="B270" s="1" t="s">
        <v>17</v>
      </c>
      <c r="C270" s="1">
        <v>488.0</v>
      </c>
      <c r="D270" s="1">
        <v>0.0</v>
      </c>
      <c r="E270" s="1"/>
      <c r="F270" s="1" t="s">
        <v>26</v>
      </c>
      <c r="G270" s="1" t="s">
        <v>27</v>
      </c>
      <c r="H270" s="1" t="s">
        <v>8339</v>
      </c>
      <c r="I270" s="1" t="s">
        <v>8340</v>
      </c>
      <c r="J270" s="1" t="s">
        <v>8340</v>
      </c>
      <c r="K270" s="1"/>
      <c r="L270" s="1">
        <v>-4.0</v>
      </c>
      <c r="M270" s="1"/>
      <c r="N270" s="1">
        <v>10.224316666666667</v>
      </c>
      <c r="O270" s="1" t="s">
        <v>7431</v>
      </c>
      <c r="P270" s="1" t="s">
        <v>8341</v>
      </c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ht="15.75" customHeight="1">
      <c r="A271" s="1" t="s">
        <v>57</v>
      </c>
      <c r="B271" s="1" t="s">
        <v>17</v>
      </c>
      <c r="C271" s="1">
        <v>329.0</v>
      </c>
      <c r="D271" s="1">
        <v>0.0</v>
      </c>
      <c r="E271" s="1" t="s">
        <v>58</v>
      </c>
      <c r="F271" s="1" t="s">
        <v>26</v>
      </c>
      <c r="G271" s="1" t="s">
        <v>27</v>
      </c>
      <c r="H271" s="1" t="s">
        <v>8342</v>
      </c>
      <c r="I271" s="1" t="s">
        <v>8343</v>
      </c>
      <c r="J271" s="1" t="s">
        <v>8343</v>
      </c>
      <c r="K271" s="1"/>
      <c r="L271" s="1">
        <v>-4.0</v>
      </c>
      <c r="M271" s="1"/>
      <c r="N271" s="1">
        <v>10.341466666666667</v>
      </c>
      <c r="O271" s="1" t="s">
        <v>7431</v>
      </c>
      <c r="P271" s="1" t="s">
        <v>8344</v>
      </c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ht="15.75" customHeight="1">
      <c r="A272" s="1" t="s">
        <v>32</v>
      </c>
      <c r="B272" s="1" t="s">
        <v>17</v>
      </c>
      <c r="C272" s="2">
        <v>694.0</v>
      </c>
      <c r="D272" s="1">
        <v>173.0</v>
      </c>
      <c r="E272" s="1"/>
      <c r="F272" s="1" t="s">
        <v>18</v>
      </c>
      <c r="G272" s="1" t="s">
        <v>27</v>
      </c>
      <c r="H272" s="1" t="s">
        <v>8345</v>
      </c>
      <c r="I272" s="1" t="s">
        <v>8346</v>
      </c>
      <c r="J272" s="1" t="s">
        <v>8346</v>
      </c>
      <c r="K272" s="1"/>
      <c r="L272" s="1">
        <v>-2.0</v>
      </c>
      <c r="M272" s="1"/>
      <c r="N272" s="1">
        <v>17.16085</v>
      </c>
      <c r="O272" s="1" t="s">
        <v>36</v>
      </c>
      <c r="P272" s="1" t="s">
        <v>8347</v>
      </c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ht="15.75" customHeight="1">
      <c r="A273" s="1" t="s">
        <v>32</v>
      </c>
      <c r="B273" s="1" t="s">
        <v>17</v>
      </c>
      <c r="C273" s="1">
        <v>543.0</v>
      </c>
      <c r="D273" s="1">
        <v>0.0</v>
      </c>
      <c r="E273" s="1" t="s">
        <v>7785</v>
      </c>
      <c r="F273" s="1" t="s">
        <v>66</v>
      </c>
      <c r="G273" s="1" t="s">
        <v>27</v>
      </c>
      <c r="H273" s="1" t="s">
        <v>8348</v>
      </c>
      <c r="I273" s="1" t="s">
        <v>8349</v>
      </c>
      <c r="J273" s="1" t="s">
        <v>8350</v>
      </c>
      <c r="K273" s="1" t="s">
        <v>8351</v>
      </c>
      <c r="L273" s="1">
        <v>-5.0</v>
      </c>
      <c r="M273" s="1">
        <v>0.0034333333333333334</v>
      </c>
      <c r="N273" s="1">
        <v>12.544933333333333</v>
      </c>
      <c r="O273" s="1" t="s">
        <v>36</v>
      </c>
      <c r="P273" s="1" t="s">
        <v>8352</v>
      </c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ht="15.75" customHeight="1">
      <c r="A274" s="1" t="s">
        <v>41</v>
      </c>
      <c r="B274" s="1" t="s">
        <v>17</v>
      </c>
      <c r="C274" s="1">
        <v>394.0</v>
      </c>
      <c r="D274" s="1">
        <v>0.0</v>
      </c>
      <c r="E274" s="1"/>
      <c r="F274" s="1" t="s">
        <v>26</v>
      </c>
      <c r="G274" s="1" t="s">
        <v>27</v>
      </c>
      <c r="H274" s="1" t="s">
        <v>8353</v>
      </c>
      <c r="I274" s="1" t="s">
        <v>8354</v>
      </c>
      <c r="J274" s="1" t="s">
        <v>8354</v>
      </c>
      <c r="K274" s="1"/>
      <c r="L274" s="1">
        <v>-1.0</v>
      </c>
      <c r="M274" s="1"/>
      <c r="N274" s="1">
        <v>13.4831</v>
      </c>
      <c r="O274" s="1" t="s">
        <v>7431</v>
      </c>
      <c r="P274" s="1" t="s">
        <v>8355</v>
      </c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ht="15.75" customHeight="1">
      <c r="A275" s="1" t="s">
        <v>57</v>
      </c>
      <c r="B275" s="1" t="s">
        <v>17</v>
      </c>
      <c r="C275" s="1">
        <v>394.0</v>
      </c>
      <c r="D275" s="1">
        <v>0.0</v>
      </c>
      <c r="E275" s="1" t="s">
        <v>58</v>
      </c>
      <c r="F275" s="1" t="s">
        <v>26</v>
      </c>
      <c r="G275" s="1" t="s">
        <v>27</v>
      </c>
      <c r="H275" s="1" t="s">
        <v>8356</v>
      </c>
      <c r="I275" s="1" t="s">
        <v>8357</v>
      </c>
      <c r="J275" s="1" t="s">
        <v>8357</v>
      </c>
      <c r="K275" s="1"/>
      <c r="L275" s="1">
        <v>0.0</v>
      </c>
      <c r="M275" s="1"/>
      <c r="N275" s="1">
        <v>14.513616666666667</v>
      </c>
      <c r="O275" s="1" t="s">
        <v>7431</v>
      </c>
      <c r="P275" s="1" t="s">
        <v>8358</v>
      </c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ht="15.75" customHeight="1">
      <c r="A276" s="1" t="s">
        <v>16</v>
      </c>
      <c r="B276" s="1" t="s">
        <v>17</v>
      </c>
      <c r="C276" s="2">
        <v>20.0</v>
      </c>
      <c r="D276" s="1">
        <v>35.0</v>
      </c>
      <c r="E276" s="1"/>
      <c r="F276" s="1" t="s">
        <v>18</v>
      </c>
      <c r="G276" s="1" t="s">
        <v>19</v>
      </c>
      <c r="H276" s="1" t="s">
        <v>8359</v>
      </c>
      <c r="I276" s="1" t="s">
        <v>8360</v>
      </c>
      <c r="J276" s="1" t="s">
        <v>8360</v>
      </c>
      <c r="K276" s="1"/>
      <c r="L276" s="1">
        <v>-4.0</v>
      </c>
      <c r="M276" s="1"/>
      <c r="N276" s="1">
        <v>0.49243333333333333</v>
      </c>
      <c r="O276" s="1" t="s">
        <v>22</v>
      </c>
      <c r="P276" s="1" t="s">
        <v>8361</v>
      </c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ht="15.75" customHeight="1">
      <c r="A277" s="1" t="s">
        <v>32</v>
      </c>
      <c r="B277" s="1" t="s">
        <v>17</v>
      </c>
      <c r="C277" s="2">
        <v>546.0</v>
      </c>
      <c r="D277" s="1">
        <v>0.0</v>
      </c>
      <c r="E277" s="1" t="s">
        <v>7785</v>
      </c>
      <c r="F277" s="1" t="s">
        <v>66</v>
      </c>
      <c r="G277" s="1" t="s">
        <v>19</v>
      </c>
      <c r="H277" s="1" t="s">
        <v>8362</v>
      </c>
      <c r="I277" s="1" t="s">
        <v>8363</v>
      </c>
      <c r="J277" s="1" t="s">
        <v>8364</v>
      </c>
      <c r="K277" s="1" t="s">
        <v>8365</v>
      </c>
      <c r="L277" s="1">
        <v>1.0</v>
      </c>
      <c r="M277" s="1">
        <v>0.00325</v>
      </c>
      <c r="N277" s="1">
        <v>12.898366666666666</v>
      </c>
      <c r="O277" s="1" t="s">
        <v>36</v>
      </c>
      <c r="P277" s="1" t="s">
        <v>8366</v>
      </c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ht="15.75" customHeight="1">
      <c r="A278" s="1" t="s">
        <v>24</v>
      </c>
      <c r="B278" s="1" t="s">
        <v>17</v>
      </c>
      <c r="C278" s="2">
        <v>294.0</v>
      </c>
      <c r="D278" s="1">
        <v>0.0</v>
      </c>
      <c r="E278" s="1" t="s">
        <v>8367</v>
      </c>
      <c r="F278" s="1" t="s">
        <v>26</v>
      </c>
      <c r="G278" s="1" t="s">
        <v>27</v>
      </c>
      <c r="H278" s="1" t="s">
        <v>8368</v>
      </c>
      <c r="I278" s="1" t="s">
        <v>8369</v>
      </c>
      <c r="J278" s="1" t="s">
        <v>8369</v>
      </c>
      <c r="K278" s="1"/>
      <c r="L278" s="1">
        <v>-3.0</v>
      </c>
      <c r="M278" s="1"/>
      <c r="N278" s="1">
        <v>11.235016666666667</v>
      </c>
      <c r="O278" s="1" t="s">
        <v>7431</v>
      </c>
      <c r="P278" s="1" t="s">
        <v>8370</v>
      </c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ht="15.75" customHeight="1">
      <c r="A279" s="1" t="s">
        <v>32</v>
      </c>
      <c r="B279" s="1" t="s">
        <v>17</v>
      </c>
      <c r="C279" s="2">
        <v>319.0</v>
      </c>
      <c r="D279" s="1">
        <v>0.0</v>
      </c>
      <c r="E279" s="1" t="s">
        <v>7739</v>
      </c>
      <c r="F279" s="1" t="s">
        <v>66</v>
      </c>
      <c r="G279" s="1" t="s">
        <v>27</v>
      </c>
      <c r="H279" s="1" t="s">
        <v>8371</v>
      </c>
      <c r="I279" s="1" t="s">
        <v>8372</v>
      </c>
      <c r="J279" s="1" t="s">
        <v>8373</v>
      </c>
      <c r="K279" s="1" t="s">
        <v>8374</v>
      </c>
      <c r="L279" s="1">
        <v>-2.0</v>
      </c>
      <c r="M279" s="1">
        <v>0.00855</v>
      </c>
      <c r="N279" s="1">
        <v>19.1747</v>
      </c>
      <c r="O279" s="1" t="s">
        <v>36</v>
      </c>
      <c r="P279" s="1" t="s">
        <v>7513</v>
      </c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ht="15.75" customHeight="1">
      <c r="A280" s="1" t="s">
        <v>57</v>
      </c>
      <c r="B280" s="1" t="s">
        <v>17</v>
      </c>
      <c r="C280" s="1">
        <v>394.0</v>
      </c>
      <c r="D280" s="1">
        <v>0.0</v>
      </c>
      <c r="E280" s="1" t="s">
        <v>58</v>
      </c>
      <c r="F280" s="1" t="s">
        <v>26</v>
      </c>
      <c r="G280" s="1" t="s">
        <v>27</v>
      </c>
      <c r="H280" s="1" t="s">
        <v>8375</v>
      </c>
      <c r="I280" s="1" t="s">
        <v>8376</v>
      </c>
      <c r="J280" s="1" t="s">
        <v>8376</v>
      </c>
      <c r="K280" s="1"/>
      <c r="L280" s="1">
        <v>0.0</v>
      </c>
      <c r="M280" s="1"/>
      <c r="N280" s="1">
        <v>14.844733333333334</v>
      </c>
      <c r="O280" s="1" t="s">
        <v>7431</v>
      </c>
      <c r="P280" s="1" t="s">
        <v>7569</v>
      </c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ht="15.75" customHeight="1">
      <c r="A281" s="1" t="s">
        <v>24</v>
      </c>
      <c r="B281" s="1" t="s">
        <v>17</v>
      </c>
      <c r="C281" s="2">
        <v>545.0</v>
      </c>
      <c r="D281" s="1">
        <v>0.0</v>
      </c>
      <c r="E281" s="1" t="s">
        <v>1212</v>
      </c>
      <c r="F281" s="1" t="s">
        <v>26</v>
      </c>
      <c r="G281" s="1" t="s">
        <v>27</v>
      </c>
      <c r="H281" s="1" t="s">
        <v>8377</v>
      </c>
      <c r="I281" s="1" t="s">
        <v>8378</v>
      </c>
      <c r="J281" s="1" t="s">
        <v>8378</v>
      </c>
      <c r="K281" s="1"/>
      <c r="L281" s="1">
        <v>0.0</v>
      </c>
      <c r="M281" s="1"/>
      <c r="N281" s="1">
        <v>15.60915</v>
      </c>
      <c r="O281" s="1" t="s">
        <v>7431</v>
      </c>
      <c r="P281" s="1" t="s">
        <v>8379</v>
      </c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ht="15.75" customHeight="1">
      <c r="A282" s="1" t="s">
        <v>41</v>
      </c>
      <c r="B282" s="1" t="s">
        <v>17</v>
      </c>
      <c r="C282" s="2">
        <v>832.0</v>
      </c>
      <c r="D282" s="1">
        <v>0.0</v>
      </c>
      <c r="E282" s="1"/>
      <c r="F282" s="1" t="s">
        <v>26</v>
      </c>
      <c r="G282" s="1" t="s">
        <v>27</v>
      </c>
      <c r="H282" s="1" t="s">
        <v>8380</v>
      </c>
      <c r="I282" s="1" t="s">
        <v>8381</v>
      </c>
      <c r="J282" s="1" t="s">
        <v>8381</v>
      </c>
      <c r="K282" s="1"/>
      <c r="L282" s="1">
        <v>-2.0</v>
      </c>
      <c r="M282" s="1"/>
      <c r="N282" s="1">
        <v>12.696</v>
      </c>
      <c r="O282" s="1" t="s">
        <v>7431</v>
      </c>
      <c r="P282" s="1" t="s">
        <v>8382</v>
      </c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ht="15.75" customHeight="1">
      <c r="A283" s="1" t="s">
        <v>57</v>
      </c>
      <c r="B283" s="1" t="s">
        <v>17</v>
      </c>
      <c r="C283" s="1">
        <v>388.0</v>
      </c>
      <c r="D283" s="1">
        <v>0.0</v>
      </c>
      <c r="E283" s="1" t="s">
        <v>58</v>
      </c>
      <c r="F283" s="1" t="s">
        <v>26</v>
      </c>
      <c r="G283" s="1" t="s">
        <v>27</v>
      </c>
      <c r="H283" s="1" t="s">
        <v>8383</v>
      </c>
      <c r="I283" s="1" t="s">
        <v>8384</v>
      </c>
      <c r="J283" s="1" t="s">
        <v>8384</v>
      </c>
      <c r="K283" s="1"/>
      <c r="L283" s="1">
        <v>-7.0</v>
      </c>
      <c r="M283" s="1"/>
      <c r="N283" s="1">
        <v>7.93385</v>
      </c>
      <c r="O283" s="1" t="s">
        <v>7431</v>
      </c>
      <c r="P283" s="1" t="s">
        <v>8385</v>
      </c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ht="15.75" customHeight="1">
      <c r="A284" s="1" t="s">
        <v>57</v>
      </c>
      <c r="B284" s="1" t="s">
        <v>17</v>
      </c>
      <c r="C284" s="1">
        <v>264.0</v>
      </c>
      <c r="D284" s="1">
        <v>0.0</v>
      </c>
      <c r="E284" s="1" t="s">
        <v>58</v>
      </c>
      <c r="F284" s="1" t="s">
        <v>26</v>
      </c>
      <c r="G284" s="1" t="s">
        <v>27</v>
      </c>
      <c r="H284" s="1" t="s">
        <v>8386</v>
      </c>
      <c r="I284" s="1" t="s">
        <v>8387</v>
      </c>
      <c r="J284" s="1" t="s">
        <v>8387</v>
      </c>
      <c r="K284" s="1"/>
      <c r="L284" s="1">
        <v>-8.0</v>
      </c>
      <c r="M284" s="1"/>
      <c r="N284" s="1">
        <v>6.7586</v>
      </c>
      <c r="O284" s="1" t="s">
        <v>7431</v>
      </c>
      <c r="P284" s="1" t="s">
        <v>7693</v>
      </c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ht="15.75" customHeight="1">
      <c r="A285" s="1" t="s">
        <v>41</v>
      </c>
      <c r="B285" s="1" t="s">
        <v>17</v>
      </c>
      <c r="C285" s="1">
        <v>264.0</v>
      </c>
      <c r="D285" s="1">
        <v>0.0</v>
      </c>
      <c r="E285" s="1"/>
      <c r="F285" s="1" t="s">
        <v>26</v>
      </c>
      <c r="G285" s="1" t="s">
        <v>27</v>
      </c>
      <c r="H285" s="1" t="s">
        <v>8388</v>
      </c>
      <c r="I285" s="1" t="s">
        <v>8389</v>
      </c>
      <c r="J285" s="1" t="s">
        <v>8389</v>
      </c>
      <c r="K285" s="1"/>
      <c r="L285" s="1">
        <v>-7.0</v>
      </c>
      <c r="M285" s="1"/>
      <c r="N285" s="1">
        <v>7.187283333333333</v>
      </c>
      <c r="O285" s="1" t="s">
        <v>7431</v>
      </c>
      <c r="P285" s="1" t="s">
        <v>8390</v>
      </c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ht="15.75" customHeight="1">
      <c r="A286" s="1" t="s">
        <v>41</v>
      </c>
      <c r="B286" s="1" t="s">
        <v>17</v>
      </c>
      <c r="C286" s="1">
        <v>389.0</v>
      </c>
      <c r="D286" s="1">
        <v>0.0</v>
      </c>
      <c r="E286" s="1"/>
      <c r="F286" s="1" t="s">
        <v>26</v>
      </c>
      <c r="G286" s="1" t="s">
        <v>27</v>
      </c>
      <c r="H286" s="1" t="s">
        <v>8391</v>
      </c>
      <c r="I286" s="1" t="s">
        <v>8392</v>
      </c>
      <c r="J286" s="1" t="s">
        <v>8392</v>
      </c>
      <c r="K286" s="1"/>
      <c r="L286" s="1">
        <v>-7.0</v>
      </c>
      <c r="M286" s="1"/>
      <c r="N286" s="1">
        <v>7.39545</v>
      </c>
      <c r="O286" s="1" t="s">
        <v>7431</v>
      </c>
      <c r="P286" s="1" t="s">
        <v>8393</v>
      </c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ht="15.75" customHeight="1">
      <c r="A287" s="1" t="s">
        <v>57</v>
      </c>
      <c r="B287" s="1" t="s">
        <v>17</v>
      </c>
      <c r="C287" s="2">
        <v>364.0</v>
      </c>
      <c r="D287" s="1">
        <v>0.0</v>
      </c>
      <c r="E287" s="1" t="s">
        <v>58</v>
      </c>
      <c r="F287" s="1" t="s">
        <v>26</v>
      </c>
      <c r="G287" s="1" t="s">
        <v>27</v>
      </c>
      <c r="H287" s="1" t="s">
        <v>8394</v>
      </c>
      <c r="I287" s="1" t="s">
        <v>8395</v>
      </c>
      <c r="J287" s="1" t="s">
        <v>8395</v>
      </c>
      <c r="K287" s="1"/>
      <c r="L287" s="1">
        <v>-7.0</v>
      </c>
      <c r="M287" s="1"/>
      <c r="N287" s="1">
        <v>7.637433333333333</v>
      </c>
      <c r="O287" s="1" t="s">
        <v>7431</v>
      </c>
      <c r="P287" s="1" t="s">
        <v>8396</v>
      </c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ht="15.75" customHeight="1">
      <c r="A288" s="1" t="s">
        <v>32</v>
      </c>
      <c r="B288" s="1" t="s">
        <v>17</v>
      </c>
      <c r="C288" s="1">
        <v>394.0</v>
      </c>
      <c r="D288" s="1">
        <v>0.0</v>
      </c>
      <c r="E288" s="1" t="s">
        <v>8397</v>
      </c>
      <c r="F288" s="1" t="s">
        <v>66</v>
      </c>
      <c r="G288" s="1" t="s">
        <v>27</v>
      </c>
      <c r="H288" s="1" t="s">
        <v>8398</v>
      </c>
      <c r="I288" s="1" t="s">
        <v>8399</v>
      </c>
      <c r="J288" s="1" t="s">
        <v>8400</v>
      </c>
      <c r="K288" s="1" t="s">
        <v>8401</v>
      </c>
      <c r="L288" s="1">
        <v>-3.0</v>
      </c>
      <c r="M288" s="1">
        <v>0.0033333333333333335</v>
      </c>
      <c r="N288" s="1">
        <v>20.9996</v>
      </c>
      <c r="O288" s="1" t="s">
        <v>36</v>
      </c>
      <c r="P288" s="1" t="s">
        <v>8402</v>
      </c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ht="15.75" customHeight="1">
      <c r="A289" s="1" t="s">
        <v>32</v>
      </c>
      <c r="B289" s="1" t="s">
        <v>17</v>
      </c>
      <c r="C289" s="1">
        <v>249.0</v>
      </c>
      <c r="D289" s="1">
        <v>0.0</v>
      </c>
      <c r="E289" s="1" t="s">
        <v>8397</v>
      </c>
      <c r="F289" s="1" t="s">
        <v>66</v>
      </c>
      <c r="G289" s="1" t="s">
        <v>19</v>
      </c>
      <c r="H289" s="1" t="s">
        <v>8403</v>
      </c>
      <c r="I289" s="1" t="s">
        <v>8404</v>
      </c>
      <c r="J289" s="1" t="s">
        <v>8405</v>
      </c>
      <c r="K289" s="1" t="s">
        <v>8406</v>
      </c>
      <c r="L289" s="1">
        <v>6.0</v>
      </c>
      <c r="M289" s="1">
        <v>0.0030833333333333333</v>
      </c>
      <c r="N289" s="1">
        <v>6.820033333333333</v>
      </c>
      <c r="O289" s="1" t="s">
        <v>36</v>
      </c>
      <c r="P289" s="1" t="s">
        <v>8407</v>
      </c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ht="15.75" customHeight="1">
      <c r="A290" s="1" t="s">
        <v>32</v>
      </c>
      <c r="B290" s="1" t="s">
        <v>17</v>
      </c>
      <c r="C290" s="1">
        <v>318.0</v>
      </c>
      <c r="D290" s="1">
        <v>30.0</v>
      </c>
      <c r="E290" s="1" t="s">
        <v>8397</v>
      </c>
      <c r="F290" s="1" t="s">
        <v>66</v>
      </c>
      <c r="G290" s="1" t="s">
        <v>27</v>
      </c>
      <c r="H290" s="1" t="s">
        <v>8408</v>
      </c>
      <c r="I290" s="1" t="s">
        <v>8409</v>
      </c>
      <c r="J290" s="1" t="s">
        <v>8410</v>
      </c>
      <c r="K290" s="1" t="s">
        <v>8411</v>
      </c>
      <c r="L290" s="1">
        <v>-2.0</v>
      </c>
      <c r="M290" s="1">
        <v>0.003183333333333333</v>
      </c>
      <c r="N290" s="1">
        <v>21.332733333333334</v>
      </c>
      <c r="O290" s="1" t="s">
        <v>36</v>
      </c>
      <c r="P290" s="1" t="s">
        <v>8412</v>
      </c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ht="15.75" customHeight="1">
      <c r="A291" s="1" t="s">
        <v>32</v>
      </c>
      <c r="B291" s="1" t="s">
        <v>17</v>
      </c>
      <c r="C291" s="2">
        <v>269.0</v>
      </c>
      <c r="D291" s="1">
        <v>0.0</v>
      </c>
      <c r="E291" s="1" t="s">
        <v>8397</v>
      </c>
      <c r="F291" s="1" t="s">
        <v>66</v>
      </c>
      <c r="G291" s="1" t="s">
        <v>27</v>
      </c>
      <c r="H291" s="1" t="s">
        <v>8413</v>
      </c>
      <c r="I291" s="1" t="s">
        <v>8414</v>
      </c>
      <c r="J291" s="1" t="s">
        <v>8415</v>
      </c>
      <c r="K291" s="1" t="s">
        <v>8416</v>
      </c>
      <c r="L291" s="1">
        <v>-9.0</v>
      </c>
      <c r="M291" s="1">
        <v>0.0036333333333333335</v>
      </c>
      <c r="N291" s="1">
        <v>12.3347</v>
      </c>
      <c r="O291" s="1" t="s">
        <v>36</v>
      </c>
      <c r="P291" s="1" t="s">
        <v>8417</v>
      </c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ht="15.75" customHeight="1">
      <c r="A292" s="1" t="s">
        <v>32</v>
      </c>
      <c r="B292" s="1" t="s">
        <v>17</v>
      </c>
      <c r="C292" s="1">
        <v>239.0</v>
      </c>
      <c r="D292" s="1">
        <v>50.0</v>
      </c>
      <c r="E292" s="1"/>
      <c r="F292" s="1" t="s">
        <v>18</v>
      </c>
      <c r="G292" s="1" t="s">
        <v>19</v>
      </c>
      <c r="H292" s="1" t="s">
        <v>8418</v>
      </c>
      <c r="I292" s="1" t="s">
        <v>8419</v>
      </c>
      <c r="J292" s="1" t="s">
        <v>8419</v>
      </c>
      <c r="K292" s="1"/>
      <c r="L292" s="1">
        <v>-13.0</v>
      </c>
      <c r="M292" s="1"/>
      <c r="N292" s="1">
        <v>5.86585</v>
      </c>
      <c r="O292" s="1" t="s">
        <v>36</v>
      </c>
      <c r="P292" s="1" t="s">
        <v>8420</v>
      </c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ht="15.75" customHeight="1">
      <c r="A293" s="1" t="s">
        <v>32</v>
      </c>
      <c r="B293" s="1" t="s">
        <v>17</v>
      </c>
      <c r="C293" s="1">
        <v>199.0</v>
      </c>
      <c r="D293" s="1">
        <v>50.0</v>
      </c>
      <c r="E293" s="1"/>
      <c r="F293" s="1" t="s">
        <v>18</v>
      </c>
      <c r="G293" s="1" t="s">
        <v>19</v>
      </c>
      <c r="H293" s="1" t="s">
        <v>8421</v>
      </c>
      <c r="I293" s="1" t="s">
        <v>8422</v>
      </c>
      <c r="J293" s="1" t="s">
        <v>8422</v>
      </c>
      <c r="K293" s="1"/>
      <c r="L293" s="1">
        <v>-13.0</v>
      </c>
      <c r="M293" s="1"/>
      <c r="N293" s="1">
        <v>6.5449</v>
      </c>
      <c r="O293" s="1" t="s">
        <v>36</v>
      </c>
      <c r="P293" s="1" t="s">
        <v>8423</v>
      </c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ht="15.75" customHeight="1">
      <c r="A294" s="1" t="s">
        <v>32</v>
      </c>
      <c r="B294" s="1" t="s">
        <v>17</v>
      </c>
      <c r="C294" s="1">
        <v>702.0</v>
      </c>
      <c r="D294" s="1">
        <v>0.0</v>
      </c>
      <c r="E294" s="1" t="s">
        <v>8397</v>
      </c>
      <c r="F294" s="1" t="s">
        <v>66</v>
      </c>
      <c r="G294" s="1" t="s">
        <v>27</v>
      </c>
      <c r="H294" s="1" t="s">
        <v>8424</v>
      </c>
      <c r="I294" s="1" t="s">
        <v>8425</v>
      </c>
      <c r="J294" s="1" t="s">
        <v>8426</v>
      </c>
      <c r="K294" s="1" t="s">
        <v>8427</v>
      </c>
      <c r="L294" s="1">
        <v>-14.0</v>
      </c>
      <c r="M294" s="1">
        <v>0.00375</v>
      </c>
      <c r="N294" s="1">
        <v>10.393833333333333</v>
      </c>
      <c r="O294" s="1" t="s">
        <v>36</v>
      </c>
      <c r="P294" s="1" t="s">
        <v>8428</v>
      </c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ht="15.75" customHeight="1">
      <c r="A295" s="1" t="s">
        <v>24</v>
      </c>
      <c r="B295" s="1" t="s">
        <v>17</v>
      </c>
      <c r="C295" s="2">
        <v>419.0</v>
      </c>
      <c r="D295" s="1">
        <v>0.0</v>
      </c>
      <c r="E295" s="1" t="s">
        <v>8429</v>
      </c>
      <c r="F295" s="1" t="s">
        <v>26</v>
      </c>
      <c r="G295" s="1" t="s">
        <v>27</v>
      </c>
      <c r="H295" s="1" t="s">
        <v>8430</v>
      </c>
      <c r="I295" s="1" t="s">
        <v>8431</v>
      </c>
      <c r="J295" s="1" t="s">
        <v>8431</v>
      </c>
      <c r="K295" s="1"/>
      <c r="L295" s="1">
        <v>-8.0</v>
      </c>
      <c r="M295" s="1"/>
      <c r="N295" s="1">
        <v>6.461633333333333</v>
      </c>
      <c r="O295" s="1" t="s">
        <v>7431</v>
      </c>
      <c r="P295" s="1" t="s">
        <v>8432</v>
      </c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ht="15.75" customHeight="1">
      <c r="A296" s="1" t="s">
        <v>32</v>
      </c>
      <c r="B296" s="1" t="s">
        <v>17</v>
      </c>
      <c r="C296" s="1">
        <v>305.0</v>
      </c>
      <c r="D296" s="1">
        <v>31.0</v>
      </c>
      <c r="E296" s="1" t="s">
        <v>8397</v>
      </c>
      <c r="F296" s="1" t="s">
        <v>66</v>
      </c>
      <c r="G296" s="1" t="s">
        <v>27</v>
      </c>
      <c r="H296" s="1" t="s">
        <v>8433</v>
      </c>
      <c r="I296" s="1" t="s">
        <v>8434</v>
      </c>
      <c r="J296" s="1" t="s">
        <v>8435</v>
      </c>
      <c r="K296" s="1" t="s">
        <v>8436</v>
      </c>
      <c r="L296" s="1">
        <v>-16.0</v>
      </c>
      <c r="M296" s="1">
        <v>0.010533333333333334</v>
      </c>
      <c r="N296" s="1">
        <v>8.998533333333333</v>
      </c>
      <c r="O296" s="1" t="s">
        <v>36</v>
      </c>
      <c r="P296" s="1" t="s">
        <v>7542</v>
      </c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ht="15.75" customHeight="1">
      <c r="A297" s="1" t="s">
        <v>41</v>
      </c>
      <c r="B297" s="1" t="s">
        <v>17</v>
      </c>
      <c r="C297" s="1">
        <v>513.0</v>
      </c>
      <c r="D297" s="1">
        <v>0.0</v>
      </c>
      <c r="E297" s="1"/>
      <c r="F297" s="1" t="s">
        <v>26</v>
      </c>
      <c r="G297" s="1" t="s">
        <v>27</v>
      </c>
      <c r="H297" s="1" t="s">
        <v>8437</v>
      </c>
      <c r="I297" s="1" t="s">
        <v>8438</v>
      </c>
      <c r="J297" s="1" t="s">
        <v>8438</v>
      </c>
      <c r="K297" s="1"/>
      <c r="L297" s="1">
        <v>-6.0</v>
      </c>
      <c r="M297" s="1"/>
      <c r="N297" s="1">
        <v>8.88485</v>
      </c>
      <c r="O297" s="1" t="s">
        <v>7431</v>
      </c>
      <c r="P297" s="1" t="s">
        <v>8439</v>
      </c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ht="15.75" customHeight="1">
      <c r="A298" s="1" t="s">
        <v>32</v>
      </c>
      <c r="B298" s="1" t="s">
        <v>17</v>
      </c>
      <c r="C298" s="2">
        <v>534.0</v>
      </c>
      <c r="D298" s="1">
        <v>124.0</v>
      </c>
      <c r="E298" s="1"/>
      <c r="F298" s="1" t="s">
        <v>18</v>
      </c>
      <c r="G298" s="1" t="s">
        <v>27</v>
      </c>
      <c r="H298" s="1" t="s">
        <v>8440</v>
      </c>
      <c r="I298" s="1" t="s">
        <v>8441</v>
      </c>
      <c r="J298" s="1" t="s">
        <v>8441</v>
      </c>
      <c r="K298" s="1"/>
      <c r="L298" s="1">
        <v>-5.0</v>
      </c>
      <c r="M298" s="1"/>
      <c r="N298" s="1">
        <v>32.79103333333333</v>
      </c>
      <c r="O298" s="1" t="s">
        <v>36</v>
      </c>
      <c r="P298" s="1" t="s">
        <v>8442</v>
      </c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ht="15.75" customHeight="1">
      <c r="A299" s="1" t="s">
        <v>16</v>
      </c>
      <c r="B299" s="1" t="s">
        <v>17</v>
      </c>
      <c r="C299" s="1">
        <v>20.0</v>
      </c>
      <c r="D299" s="1">
        <v>35.0</v>
      </c>
      <c r="E299" s="1"/>
      <c r="F299" s="1" t="s">
        <v>18</v>
      </c>
      <c r="G299" s="1" t="s">
        <v>19</v>
      </c>
      <c r="H299" s="1" t="s">
        <v>8443</v>
      </c>
      <c r="I299" s="1" t="s">
        <v>8444</v>
      </c>
      <c r="J299" s="1" t="s">
        <v>8444</v>
      </c>
      <c r="K299" s="1"/>
      <c r="L299" s="1">
        <v>-4.0</v>
      </c>
      <c r="M299" s="1"/>
      <c r="N299" s="1">
        <v>0.029216666666666665</v>
      </c>
      <c r="O299" s="1" t="s">
        <v>22</v>
      </c>
      <c r="P299" s="1" t="s">
        <v>8445</v>
      </c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ht="15.75" customHeight="1">
      <c r="A300" s="1" t="s">
        <v>24</v>
      </c>
      <c r="B300" s="1" t="s">
        <v>17</v>
      </c>
      <c r="C300" s="1">
        <v>264.0</v>
      </c>
      <c r="D300" s="1">
        <v>0.0</v>
      </c>
      <c r="E300" s="1" t="s">
        <v>8446</v>
      </c>
      <c r="F300" s="1" t="s">
        <v>26</v>
      </c>
      <c r="G300" s="1" t="s">
        <v>27</v>
      </c>
      <c r="H300" s="1" t="s">
        <v>8447</v>
      </c>
      <c r="I300" s="1" t="s">
        <v>8448</v>
      </c>
      <c r="J300" s="1" t="s">
        <v>8448</v>
      </c>
      <c r="K300" s="1"/>
      <c r="L300" s="1">
        <v>-9.0</v>
      </c>
      <c r="M300" s="1"/>
      <c r="N300" s="1">
        <v>5.2176833333333335</v>
      </c>
      <c r="O300" s="1" t="s">
        <v>7431</v>
      </c>
      <c r="P300" s="1" t="s">
        <v>2792</v>
      </c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ht="15.75" customHeight="1">
      <c r="A301" s="1" t="s">
        <v>24</v>
      </c>
      <c r="B301" s="1" t="s">
        <v>17</v>
      </c>
      <c r="C301" s="1">
        <v>224.0</v>
      </c>
      <c r="D301" s="1">
        <v>0.0</v>
      </c>
      <c r="E301" s="1" t="s">
        <v>8446</v>
      </c>
      <c r="F301" s="1" t="s">
        <v>26</v>
      </c>
      <c r="G301" s="1" t="s">
        <v>27</v>
      </c>
      <c r="H301" s="1" t="s">
        <v>8449</v>
      </c>
      <c r="I301" s="1" t="s">
        <v>8450</v>
      </c>
      <c r="J301" s="1" t="s">
        <v>8450</v>
      </c>
      <c r="K301" s="1"/>
      <c r="L301" s="1">
        <v>-10.0</v>
      </c>
      <c r="M301" s="1"/>
      <c r="N301" s="1">
        <v>4.816</v>
      </c>
      <c r="O301" s="1" t="s">
        <v>7431</v>
      </c>
      <c r="P301" s="1" t="s">
        <v>4979</v>
      </c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ht="15.75" customHeight="1">
      <c r="A302" s="1" t="s">
        <v>41</v>
      </c>
      <c r="B302" s="1" t="s">
        <v>17</v>
      </c>
      <c r="C302" s="1">
        <v>264.0</v>
      </c>
      <c r="D302" s="1">
        <v>0.0</v>
      </c>
      <c r="E302" s="1"/>
      <c r="F302" s="1" t="s">
        <v>26</v>
      </c>
      <c r="G302" s="1" t="s">
        <v>27</v>
      </c>
      <c r="H302" s="1" t="s">
        <v>8451</v>
      </c>
      <c r="I302" s="1" t="s">
        <v>8452</v>
      </c>
      <c r="J302" s="1" t="s">
        <v>8452</v>
      </c>
      <c r="K302" s="1"/>
      <c r="L302" s="1">
        <v>-7.0</v>
      </c>
      <c r="M302" s="1"/>
      <c r="N302" s="1">
        <v>7.603983333333334</v>
      </c>
      <c r="O302" s="1" t="s">
        <v>7431</v>
      </c>
      <c r="P302" s="1" t="s">
        <v>8390</v>
      </c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ht="15.75" customHeight="1">
      <c r="A303" s="1" t="s">
        <v>16</v>
      </c>
      <c r="B303" s="1" t="s">
        <v>17</v>
      </c>
      <c r="C303" s="1">
        <v>124.5</v>
      </c>
      <c r="D303" s="1">
        <v>124.5</v>
      </c>
      <c r="E303" s="1"/>
      <c r="F303" s="1" t="s">
        <v>18</v>
      </c>
      <c r="G303" s="1" t="s">
        <v>19</v>
      </c>
      <c r="H303" s="1" t="s">
        <v>8453</v>
      </c>
      <c r="I303" s="1" t="s">
        <v>8454</v>
      </c>
      <c r="J303" s="1" t="s">
        <v>8454</v>
      </c>
      <c r="K303" s="1"/>
      <c r="L303" s="1">
        <v>-4.0</v>
      </c>
      <c r="M303" s="1"/>
      <c r="N303" s="1">
        <v>0.032483333333333336</v>
      </c>
      <c r="O303" s="1" t="s">
        <v>22</v>
      </c>
      <c r="P303" s="1" t="s">
        <v>8455</v>
      </c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ht="15.75" customHeight="1">
      <c r="A304" s="1" t="s">
        <v>57</v>
      </c>
      <c r="B304" s="1" t="s">
        <v>17</v>
      </c>
      <c r="C304" s="2">
        <v>498.0</v>
      </c>
      <c r="D304" s="1">
        <v>0.0</v>
      </c>
      <c r="E304" s="1" t="s">
        <v>58</v>
      </c>
      <c r="F304" s="1" t="s">
        <v>26</v>
      </c>
      <c r="G304" s="1" t="s">
        <v>27</v>
      </c>
      <c r="H304" s="1" t="s">
        <v>8456</v>
      </c>
      <c r="I304" s="1" t="s">
        <v>8457</v>
      </c>
      <c r="J304" s="1" t="s">
        <v>8457</v>
      </c>
      <c r="K304" s="1"/>
      <c r="L304" s="1">
        <v>-6.0</v>
      </c>
      <c r="M304" s="1"/>
      <c r="N304" s="1">
        <v>8.982666666666667</v>
      </c>
      <c r="O304" s="1" t="s">
        <v>7431</v>
      </c>
      <c r="P304" s="1" t="s">
        <v>8458</v>
      </c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ht="15.75" customHeight="1">
      <c r="A305" s="1" t="s">
        <v>32</v>
      </c>
      <c r="B305" s="1" t="s">
        <v>17</v>
      </c>
      <c r="C305" s="1">
        <v>558.0</v>
      </c>
      <c r="D305" s="1">
        <v>0.0</v>
      </c>
      <c r="E305" s="1" t="s">
        <v>7739</v>
      </c>
      <c r="F305" s="1" t="s">
        <v>66</v>
      </c>
      <c r="G305" s="1" t="s">
        <v>27</v>
      </c>
      <c r="H305" s="1" t="s">
        <v>8459</v>
      </c>
      <c r="I305" s="1" t="s">
        <v>8460</v>
      </c>
      <c r="J305" s="1" t="s">
        <v>8461</v>
      </c>
      <c r="K305" s="1" t="s">
        <v>8462</v>
      </c>
      <c r="L305" s="1">
        <v>-9.0</v>
      </c>
      <c r="M305" s="1">
        <v>0.00215</v>
      </c>
      <c r="N305" s="1">
        <v>12.354116666666666</v>
      </c>
      <c r="O305" s="1" t="s">
        <v>36</v>
      </c>
      <c r="P305" s="1" t="s">
        <v>8463</v>
      </c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ht="15.75" customHeight="1">
      <c r="A306" s="1" t="s">
        <v>41</v>
      </c>
      <c r="B306" s="1" t="s">
        <v>17</v>
      </c>
      <c r="C306" s="1">
        <v>329.0</v>
      </c>
      <c r="D306" s="1">
        <v>0.0</v>
      </c>
      <c r="E306" s="1"/>
      <c r="F306" s="1" t="s">
        <v>26</v>
      </c>
      <c r="G306" s="1" t="s">
        <v>27</v>
      </c>
      <c r="H306" s="1" t="s">
        <v>8464</v>
      </c>
      <c r="I306" s="1" t="s">
        <v>8465</v>
      </c>
      <c r="J306" s="1" t="s">
        <v>8465</v>
      </c>
      <c r="K306" s="1"/>
      <c r="L306" s="1">
        <v>-4.0</v>
      </c>
      <c r="M306" s="1"/>
      <c r="N306" s="1">
        <v>10.543766666666667</v>
      </c>
      <c r="O306" s="1" t="s">
        <v>7431</v>
      </c>
      <c r="P306" s="1" t="s">
        <v>8466</v>
      </c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ht="15.75" customHeight="1">
      <c r="A307" s="1" t="s">
        <v>57</v>
      </c>
      <c r="B307" s="1" t="s">
        <v>17</v>
      </c>
      <c r="C307" s="1">
        <v>460.0</v>
      </c>
      <c r="D307" s="1">
        <v>0.0</v>
      </c>
      <c r="E307" s="1" t="s">
        <v>58</v>
      </c>
      <c r="F307" s="1" t="s">
        <v>26</v>
      </c>
      <c r="G307" s="1" t="s">
        <v>27</v>
      </c>
      <c r="H307" s="1" t="s">
        <v>8467</v>
      </c>
      <c r="I307" s="1" t="s">
        <v>8468</v>
      </c>
      <c r="J307" s="1" t="s">
        <v>8468</v>
      </c>
      <c r="K307" s="1"/>
      <c r="L307" s="1">
        <v>-1.0</v>
      </c>
      <c r="M307" s="1"/>
      <c r="N307" s="1">
        <v>13.166016666666666</v>
      </c>
      <c r="O307" s="1" t="s">
        <v>7431</v>
      </c>
      <c r="P307" s="1" t="s">
        <v>8469</v>
      </c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ht="15.75" customHeight="1">
      <c r="A308" s="1" t="s">
        <v>41</v>
      </c>
      <c r="B308" s="1" t="s">
        <v>17</v>
      </c>
      <c r="C308" s="2">
        <v>224.0</v>
      </c>
      <c r="D308" s="1">
        <v>0.0</v>
      </c>
      <c r="E308" s="1"/>
      <c r="F308" s="1" t="s">
        <v>26</v>
      </c>
      <c r="G308" s="1" t="s">
        <v>27</v>
      </c>
      <c r="H308" s="1" t="s">
        <v>8470</v>
      </c>
      <c r="I308" s="1" t="s">
        <v>8471</v>
      </c>
      <c r="J308" s="1" t="s">
        <v>8471</v>
      </c>
      <c r="K308" s="1"/>
      <c r="L308" s="1">
        <v>1.0</v>
      </c>
      <c r="M308" s="1"/>
      <c r="N308" s="1">
        <v>16.759</v>
      </c>
      <c r="O308" s="1" t="s">
        <v>7431</v>
      </c>
      <c r="P308" s="1" t="s">
        <v>8472</v>
      </c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ht="15.75" customHeight="1">
      <c r="A309" s="1" t="s">
        <v>24</v>
      </c>
      <c r="B309" s="1" t="s">
        <v>17</v>
      </c>
      <c r="C309" s="1">
        <v>329.0</v>
      </c>
      <c r="D309" s="1">
        <v>0.0</v>
      </c>
      <c r="E309" s="1" t="s">
        <v>7604</v>
      </c>
      <c r="F309" s="1" t="s">
        <v>26</v>
      </c>
      <c r="G309" s="1" t="s">
        <v>27</v>
      </c>
      <c r="H309" s="1" t="s">
        <v>8473</v>
      </c>
      <c r="I309" s="1" t="s">
        <v>8474</v>
      </c>
      <c r="J309" s="1" t="s">
        <v>8474</v>
      </c>
      <c r="K309" s="1"/>
      <c r="L309" s="1">
        <v>2.0</v>
      </c>
      <c r="M309" s="1"/>
      <c r="N309" s="1">
        <v>17.366633333333333</v>
      </c>
      <c r="O309" s="1" t="s">
        <v>7431</v>
      </c>
      <c r="P309" s="1" t="s">
        <v>1350</v>
      </c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ht="15.75" customHeight="1">
      <c r="A310" s="1" t="s">
        <v>16</v>
      </c>
      <c r="B310" s="1" t="s">
        <v>17</v>
      </c>
      <c r="C310" s="1">
        <v>124.5</v>
      </c>
      <c r="D310" s="1">
        <v>124.5</v>
      </c>
      <c r="E310" s="1"/>
      <c r="F310" s="1" t="s">
        <v>18</v>
      </c>
      <c r="G310" s="1" t="s">
        <v>19</v>
      </c>
      <c r="H310" s="1" t="s">
        <v>8475</v>
      </c>
      <c r="I310" s="1" t="s">
        <v>8476</v>
      </c>
      <c r="J310" s="1" t="s">
        <v>8476</v>
      </c>
      <c r="K310" s="1"/>
      <c r="L310" s="1">
        <v>4.0</v>
      </c>
      <c r="M310" s="1"/>
      <c r="N310" s="1">
        <v>9.786533333333333</v>
      </c>
      <c r="O310" s="1" t="s">
        <v>22</v>
      </c>
      <c r="P310" s="1" t="s">
        <v>8477</v>
      </c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ht="15.75" customHeight="1">
      <c r="A311" s="1" t="s">
        <v>16</v>
      </c>
      <c r="B311" s="1" t="s">
        <v>17</v>
      </c>
      <c r="C311" s="1">
        <v>124.5</v>
      </c>
      <c r="D311" s="1">
        <v>124.5</v>
      </c>
      <c r="E311" s="1"/>
      <c r="F311" s="1" t="s">
        <v>18</v>
      </c>
      <c r="G311" s="1" t="s">
        <v>19</v>
      </c>
      <c r="H311" s="1" t="s">
        <v>8478</v>
      </c>
      <c r="I311" s="1" t="s">
        <v>8479</v>
      </c>
      <c r="J311" s="1" t="s">
        <v>8479</v>
      </c>
      <c r="K311" s="1"/>
      <c r="L311" s="1">
        <v>7.0</v>
      </c>
      <c r="M311" s="1"/>
      <c r="N311" s="1">
        <v>12.679516666666666</v>
      </c>
      <c r="O311" s="1" t="s">
        <v>22</v>
      </c>
      <c r="P311" s="1" t="s">
        <v>8480</v>
      </c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ht="15.75" customHeight="1">
      <c r="A312" s="1" t="s">
        <v>16</v>
      </c>
      <c r="B312" s="1" t="s">
        <v>17</v>
      </c>
      <c r="C312" s="1">
        <v>124.5</v>
      </c>
      <c r="D312" s="1">
        <v>124.5</v>
      </c>
      <c r="E312" s="1"/>
      <c r="F312" s="1" t="s">
        <v>18</v>
      </c>
      <c r="G312" s="1" t="s">
        <v>19</v>
      </c>
      <c r="H312" s="1" t="s">
        <v>8481</v>
      </c>
      <c r="I312" s="1" t="s">
        <v>8482</v>
      </c>
      <c r="J312" s="1" t="s">
        <v>8482</v>
      </c>
      <c r="K312" s="1"/>
      <c r="L312" s="1">
        <v>5.0</v>
      </c>
      <c r="M312" s="1"/>
      <c r="N312" s="1">
        <v>10.867033333333334</v>
      </c>
      <c r="O312" s="1" t="s">
        <v>22</v>
      </c>
      <c r="P312" s="1" t="s">
        <v>8483</v>
      </c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ht="15.75" customHeight="1">
      <c r="A313" s="1" t="s">
        <v>57</v>
      </c>
      <c r="B313" s="1" t="s">
        <v>17</v>
      </c>
      <c r="C313" s="2">
        <v>264.0</v>
      </c>
      <c r="D313" s="1">
        <v>0.0</v>
      </c>
      <c r="E313" s="1" t="s">
        <v>58</v>
      </c>
      <c r="F313" s="1" t="s">
        <v>26</v>
      </c>
      <c r="G313" s="1" t="s">
        <v>27</v>
      </c>
      <c r="H313" s="1" t="s">
        <v>8484</v>
      </c>
      <c r="I313" s="1" t="s">
        <v>8485</v>
      </c>
      <c r="J313" s="1" t="s">
        <v>8485</v>
      </c>
      <c r="K313" s="1"/>
      <c r="L313" s="1">
        <v>1.0</v>
      </c>
      <c r="M313" s="1"/>
      <c r="N313" s="1">
        <v>16.88515</v>
      </c>
      <c r="O313" s="1" t="s">
        <v>7431</v>
      </c>
      <c r="P313" s="1" t="s">
        <v>7715</v>
      </c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ht="15.75" customHeight="1">
      <c r="A314" s="1" t="s">
        <v>41</v>
      </c>
      <c r="B314" s="1" t="s">
        <v>17</v>
      </c>
      <c r="C314" s="1">
        <v>393.0</v>
      </c>
      <c r="D314" s="1">
        <v>0.0</v>
      </c>
      <c r="E314" s="1"/>
      <c r="F314" s="1" t="s">
        <v>26</v>
      </c>
      <c r="G314" s="1" t="s">
        <v>27</v>
      </c>
      <c r="H314" s="1" t="s">
        <v>8486</v>
      </c>
      <c r="I314" s="1" t="s">
        <v>8487</v>
      </c>
      <c r="J314" s="1" t="s">
        <v>8487</v>
      </c>
      <c r="K314" s="1"/>
      <c r="L314" s="1">
        <v>0.0</v>
      </c>
      <c r="M314" s="1"/>
      <c r="N314" s="1">
        <v>15.477266666666667</v>
      </c>
      <c r="O314" s="1" t="s">
        <v>7431</v>
      </c>
      <c r="P314" s="1" t="s">
        <v>8488</v>
      </c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ht="15.75" customHeight="1">
      <c r="A315" s="1" t="s">
        <v>41</v>
      </c>
      <c r="B315" s="1" t="s">
        <v>17</v>
      </c>
      <c r="C315" s="1">
        <v>453.0</v>
      </c>
      <c r="D315" s="1">
        <v>0.0</v>
      </c>
      <c r="E315" s="1"/>
      <c r="F315" s="1" t="s">
        <v>26</v>
      </c>
      <c r="G315" s="1" t="s">
        <v>27</v>
      </c>
      <c r="H315" s="1" t="s">
        <v>8489</v>
      </c>
      <c r="I315" s="1" t="s">
        <v>8490</v>
      </c>
      <c r="J315" s="1" t="s">
        <v>8490</v>
      </c>
      <c r="K315" s="1"/>
      <c r="L315" s="1">
        <v>0.0</v>
      </c>
      <c r="M315" s="1"/>
      <c r="N315" s="1">
        <v>14.125683333333333</v>
      </c>
      <c r="O315" s="1" t="s">
        <v>7431</v>
      </c>
      <c r="P315" s="1" t="s">
        <v>8491</v>
      </c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ht="15.75" customHeight="1">
      <c r="A316" s="1" t="s">
        <v>16</v>
      </c>
      <c r="B316" s="1" t="s">
        <v>17</v>
      </c>
      <c r="C316" s="1">
        <v>374.0</v>
      </c>
      <c r="D316" s="1">
        <v>0.0</v>
      </c>
      <c r="E316" s="1"/>
      <c r="F316" s="1" t="s">
        <v>18</v>
      </c>
      <c r="G316" s="1" t="s">
        <v>19</v>
      </c>
      <c r="H316" s="1" t="s">
        <v>8492</v>
      </c>
      <c r="I316" s="1" t="s">
        <v>8493</v>
      </c>
      <c r="J316" s="1" t="s">
        <v>8493</v>
      </c>
      <c r="K316" s="1"/>
      <c r="L316" s="1">
        <v>-3.0</v>
      </c>
      <c r="M316" s="1"/>
      <c r="N316" s="1">
        <v>1.67505</v>
      </c>
      <c r="O316" s="1" t="s">
        <v>22</v>
      </c>
      <c r="P316" s="1" t="s">
        <v>8494</v>
      </c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ht="15.75" customHeight="1">
      <c r="A317" s="1" t="s">
        <v>41</v>
      </c>
      <c r="B317" s="1" t="s">
        <v>17</v>
      </c>
      <c r="C317" s="2">
        <v>329.0</v>
      </c>
      <c r="D317" s="1">
        <v>0.0</v>
      </c>
      <c r="E317" s="1"/>
      <c r="F317" s="1" t="s">
        <v>26</v>
      </c>
      <c r="G317" s="1" t="s">
        <v>27</v>
      </c>
      <c r="H317" s="1" t="s">
        <v>8495</v>
      </c>
      <c r="I317" s="1" t="s">
        <v>8496</v>
      </c>
      <c r="J317" s="1" t="s">
        <v>8496</v>
      </c>
      <c r="K317" s="1"/>
      <c r="L317" s="1">
        <v>-7.0</v>
      </c>
      <c r="M317" s="1"/>
      <c r="N317" s="1">
        <v>7.369633333333334</v>
      </c>
      <c r="O317" s="1" t="s">
        <v>7431</v>
      </c>
      <c r="P317" s="1" t="s">
        <v>7946</v>
      </c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ht="15.75" customHeight="1">
      <c r="A318" s="1" t="s">
        <v>57</v>
      </c>
      <c r="B318" s="1" t="s">
        <v>17</v>
      </c>
      <c r="C318" s="1">
        <v>434.0</v>
      </c>
      <c r="D318" s="1">
        <v>0.0</v>
      </c>
      <c r="E318" s="1" t="s">
        <v>58</v>
      </c>
      <c r="F318" s="1" t="s">
        <v>26</v>
      </c>
      <c r="G318" s="1" t="s">
        <v>27</v>
      </c>
      <c r="H318" s="1" t="s">
        <v>8497</v>
      </c>
      <c r="I318" s="1" t="s">
        <v>8498</v>
      </c>
      <c r="J318" s="1" t="s">
        <v>8498</v>
      </c>
      <c r="K318" s="1"/>
      <c r="L318" s="1">
        <v>-5.0</v>
      </c>
      <c r="M318" s="1"/>
      <c r="N318" s="1">
        <v>9.867916666666666</v>
      </c>
      <c r="O318" s="1" t="s">
        <v>7431</v>
      </c>
      <c r="P318" s="1" t="s">
        <v>8499</v>
      </c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ht="15.75" customHeight="1">
      <c r="A319" s="1" t="s">
        <v>24</v>
      </c>
      <c r="B319" s="1" t="s">
        <v>17</v>
      </c>
      <c r="C319" s="1">
        <v>224.0</v>
      </c>
      <c r="D319" s="1">
        <v>0.0</v>
      </c>
      <c r="E319" s="1" t="s">
        <v>7638</v>
      </c>
      <c r="F319" s="1" t="s">
        <v>26</v>
      </c>
      <c r="G319" s="1" t="s">
        <v>27</v>
      </c>
      <c r="H319" s="1" t="s">
        <v>8500</v>
      </c>
      <c r="I319" s="1" t="s">
        <v>8501</v>
      </c>
      <c r="J319" s="1" t="s">
        <v>8501</v>
      </c>
      <c r="K319" s="1"/>
      <c r="L319" s="1">
        <v>-6.0</v>
      </c>
      <c r="M319" s="1"/>
      <c r="N319" s="1">
        <v>8.68765</v>
      </c>
      <c r="O319" s="1" t="s">
        <v>7431</v>
      </c>
      <c r="P319" s="1" t="s">
        <v>8502</v>
      </c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ht="15.75" customHeight="1">
      <c r="A320" s="1" t="s">
        <v>24</v>
      </c>
      <c r="B320" s="1" t="s">
        <v>17</v>
      </c>
      <c r="C320" s="1">
        <v>519.0</v>
      </c>
      <c r="D320" s="1">
        <v>0.0</v>
      </c>
      <c r="E320" s="1" t="s">
        <v>7638</v>
      </c>
      <c r="F320" s="1" t="s">
        <v>26</v>
      </c>
      <c r="G320" s="1" t="s">
        <v>27</v>
      </c>
      <c r="H320" s="1" t="s">
        <v>8503</v>
      </c>
      <c r="I320" s="1" t="s">
        <v>8504</v>
      </c>
      <c r="J320" s="1" t="s">
        <v>8504</v>
      </c>
      <c r="K320" s="1"/>
      <c r="L320" s="1">
        <v>0.0</v>
      </c>
      <c r="M320" s="1"/>
      <c r="N320" s="1">
        <v>14.945316666666667</v>
      </c>
      <c r="O320" s="1" t="s">
        <v>7431</v>
      </c>
      <c r="P320" s="1" t="s">
        <v>8033</v>
      </c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ht="15.75" customHeight="1">
      <c r="A321" s="1" t="s">
        <v>57</v>
      </c>
      <c r="B321" s="1" t="s">
        <v>17</v>
      </c>
      <c r="C321" s="1">
        <v>434.0</v>
      </c>
      <c r="D321" s="1">
        <v>0.0</v>
      </c>
      <c r="E321" s="1" t="s">
        <v>58</v>
      </c>
      <c r="F321" s="1" t="s">
        <v>26</v>
      </c>
      <c r="G321" s="1" t="s">
        <v>27</v>
      </c>
      <c r="H321" s="1" t="s">
        <v>8505</v>
      </c>
      <c r="I321" s="1" t="s">
        <v>8506</v>
      </c>
      <c r="J321" s="1" t="s">
        <v>8506</v>
      </c>
      <c r="K321" s="1"/>
      <c r="L321" s="1">
        <v>3.0</v>
      </c>
      <c r="M321" s="1"/>
      <c r="N321" s="1">
        <v>18.136833333333332</v>
      </c>
      <c r="O321" s="1" t="s">
        <v>7431</v>
      </c>
      <c r="P321" s="1" t="s">
        <v>8507</v>
      </c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ht="15.75" customHeight="1">
      <c r="A322" s="1" t="s">
        <v>41</v>
      </c>
      <c r="B322" s="1" t="s">
        <v>17</v>
      </c>
      <c r="C322" s="2">
        <v>547.0</v>
      </c>
      <c r="D322" s="1">
        <v>0.0</v>
      </c>
      <c r="E322" s="1"/>
      <c r="F322" s="1" t="s">
        <v>26</v>
      </c>
      <c r="G322" s="1" t="s">
        <v>19</v>
      </c>
      <c r="H322" s="1" t="s">
        <v>8508</v>
      </c>
      <c r="I322" s="1" t="s">
        <v>8509</v>
      </c>
      <c r="J322" s="1" t="s">
        <v>8509</v>
      </c>
      <c r="K322" s="1"/>
      <c r="L322" s="1">
        <v>0.0</v>
      </c>
      <c r="M322" s="1"/>
      <c r="N322" s="1">
        <v>15.317566666666666</v>
      </c>
      <c r="O322" s="1" t="s">
        <v>7431</v>
      </c>
      <c r="P322" s="1" t="s">
        <v>8510</v>
      </c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ht="15.75" customHeight="1">
      <c r="A323" s="1" t="s">
        <v>57</v>
      </c>
      <c r="B323" s="1" t="s">
        <v>17</v>
      </c>
      <c r="C323" s="1">
        <v>224.0</v>
      </c>
      <c r="D323" s="1">
        <v>0.0</v>
      </c>
      <c r="E323" s="1" t="s">
        <v>58</v>
      </c>
      <c r="F323" s="1" t="s">
        <v>26</v>
      </c>
      <c r="G323" s="1" t="s">
        <v>27</v>
      </c>
      <c r="H323" s="1" t="s">
        <v>8511</v>
      </c>
      <c r="I323" s="1" t="s">
        <v>8512</v>
      </c>
      <c r="J323" s="1" t="s">
        <v>8512</v>
      </c>
      <c r="K323" s="1"/>
      <c r="L323" s="1">
        <v>-4.0</v>
      </c>
      <c r="M323" s="1"/>
      <c r="N323" s="1">
        <v>10.758883333333333</v>
      </c>
      <c r="O323" s="1" t="s">
        <v>7431</v>
      </c>
      <c r="P323" s="1" t="s">
        <v>7871</v>
      </c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ht="15.75" customHeight="1">
      <c r="A324" s="1" t="s">
        <v>57</v>
      </c>
      <c r="B324" s="1" t="s">
        <v>17</v>
      </c>
      <c r="C324" s="1">
        <v>319.0</v>
      </c>
      <c r="D324" s="1">
        <v>0.0</v>
      </c>
      <c r="E324" s="1" t="s">
        <v>58</v>
      </c>
      <c r="F324" s="1" t="s">
        <v>26</v>
      </c>
      <c r="G324" s="1" t="s">
        <v>27</v>
      </c>
      <c r="H324" s="1" t="s">
        <v>8513</v>
      </c>
      <c r="I324" s="1" t="s">
        <v>8514</v>
      </c>
      <c r="J324" s="1" t="s">
        <v>8514</v>
      </c>
      <c r="K324" s="1"/>
      <c r="L324" s="1">
        <v>-5.0</v>
      </c>
      <c r="M324" s="1"/>
      <c r="N324" s="1">
        <v>9.59415</v>
      </c>
      <c r="O324" s="1" t="s">
        <v>7431</v>
      </c>
      <c r="P324" s="1" t="s">
        <v>8515</v>
      </c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ht="15.75" customHeight="1">
      <c r="A325" s="1" t="s">
        <v>32</v>
      </c>
      <c r="B325" s="1" t="s">
        <v>17</v>
      </c>
      <c r="C325" s="1">
        <v>349.0</v>
      </c>
      <c r="D325" s="1">
        <v>0.0</v>
      </c>
      <c r="E325" s="1" t="s">
        <v>7739</v>
      </c>
      <c r="F325" s="1" t="s">
        <v>66</v>
      </c>
      <c r="G325" s="1" t="s">
        <v>27</v>
      </c>
      <c r="H325" s="1" t="s">
        <v>8516</v>
      </c>
      <c r="I325" s="1" t="s">
        <v>8517</v>
      </c>
      <c r="J325" s="1" t="s">
        <v>8518</v>
      </c>
      <c r="K325" s="1" t="s">
        <v>8519</v>
      </c>
      <c r="L325" s="1">
        <v>-4.0</v>
      </c>
      <c r="M325" s="1">
        <v>0.0026333333333333334</v>
      </c>
      <c r="N325" s="1">
        <v>10.308266666666666</v>
      </c>
      <c r="O325" s="1" t="s">
        <v>36</v>
      </c>
      <c r="P325" s="1" t="s">
        <v>8520</v>
      </c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ht="15.75" customHeight="1">
      <c r="A326" s="1" t="s">
        <v>57</v>
      </c>
      <c r="B326" s="1" t="s">
        <v>17</v>
      </c>
      <c r="C326" s="1">
        <v>736.0</v>
      </c>
      <c r="D326" s="1">
        <v>0.0</v>
      </c>
      <c r="E326" s="1" t="s">
        <v>58</v>
      </c>
      <c r="F326" s="1" t="s">
        <v>26</v>
      </c>
      <c r="G326" s="1" t="s">
        <v>27</v>
      </c>
      <c r="H326" s="1" t="s">
        <v>8521</v>
      </c>
      <c r="I326" s="1" t="s">
        <v>8522</v>
      </c>
      <c r="J326" s="1" t="s">
        <v>8522</v>
      </c>
      <c r="K326" s="1"/>
      <c r="L326" s="1">
        <v>0.0</v>
      </c>
      <c r="M326" s="1"/>
      <c r="N326" s="1">
        <v>14.173266666666667</v>
      </c>
      <c r="O326" s="1" t="s">
        <v>7431</v>
      </c>
      <c r="P326" s="1" t="s">
        <v>8523</v>
      </c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ht="15.75" customHeight="1">
      <c r="A327" s="1" t="s">
        <v>32</v>
      </c>
      <c r="B327" s="1" t="s">
        <v>17</v>
      </c>
      <c r="C327" s="1">
        <v>287.0</v>
      </c>
      <c r="D327" s="1">
        <v>62.0</v>
      </c>
      <c r="E327" s="1"/>
      <c r="F327" s="1" t="s">
        <v>18</v>
      </c>
      <c r="G327" s="1" t="s">
        <v>27</v>
      </c>
      <c r="H327" s="1" t="s">
        <v>8524</v>
      </c>
      <c r="I327" s="1" t="s">
        <v>8525</v>
      </c>
      <c r="J327" s="1" t="s">
        <v>8525</v>
      </c>
      <c r="K327" s="1"/>
      <c r="L327" s="1">
        <v>-10.0</v>
      </c>
      <c r="M327" s="1"/>
      <c r="N327" s="1">
        <v>8.6566</v>
      </c>
      <c r="O327" s="1" t="s">
        <v>36</v>
      </c>
      <c r="P327" s="1" t="s">
        <v>8520</v>
      </c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ht="15.75" customHeight="1">
      <c r="A328" s="1" t="s">
        <v>32</v>
      </c>
      <c r="B328" s="1" t="s">
        <v>17</v>
      </c>
      <c r="C328" s="1">
        <v>0.0</v>
      </c>
      <c r="D328" s="1">
        <v>457.0</v>
      </c>
      <c r="E328" s="1"/>
      <c r="F328" s="1" t="s">
        <v>18</v>
      </c>
      <c r="G328" s="1" t="s">
        <v>19</v>
      </c>
      <c r="H328" s="1" t="s">
        <v>8526</v>
      </c>
      <c r="I328" s="1" t="s">
        <v>8527</v>
      </c>
      <c r="J328" s="1" t="s">
        <v>8527</v>
      </c>
      <c r="K328" s="1"/>
      <c r="L328" s="1">
        <v>-22.0</v>
      </c>
      <c r="M328" s="1"/>
      <c r="N328" s="1">
        <v>8.5699</v>
      </c>
      <c r="O328" s="1" t="s">
        <v>36</v>
      </c>
      <c r="P328" s="1" t="s">
        <v>8528</v>
      </c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ht="15.75" customHeight="1">
      <c r="A329" s="1" t="s">
        <v>57</v>
      </c>
      <c r="B329" s="1" t="s">
        <v>17</v>
      </c>
      <c r="C329" s="1">
        <v>289.0</v>
      </c>
      <c r="D329" s="1">
        <v>0.0</v>
      </c>
      <c r="E329" s="1" t="s">
        <v>58</v>
      </c>
      <c r="F329" s="1" t="s">
        <v>26</v>
      </c>
      <c r="G329" s="1" t="s">
        <v>27</v>
      </c>
      <c r="H329" s="1" t="s">
        <v>8529</v>
      </c>
      <c r="I329" s="1" t="s">
        <v>8530</v>
      </c>
      <c r="J329" s="1" t="s">
        <v>8530</v>
      </c>
      <c r="K329" s="1"/>
      <c r="L329" s="1">
        <v>-3.0</v>
      </c>
      <c r="M329" s="1"/>
      <c r="N329" s="1">
        <v>11.6967</v>
      </c>
      <c r="O329" s="1" t="s">
        <v>7431</v>
      </c>
      <c r="P329" s="1" t="s">
        <v>8531</v>
      </c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ht="15.75" customHeight="1">
      <c r="A330" s="1" t="s">
        <v>32</v>
      </c>
      <c r="B330" s="1" t="s">
        <v>17</v>
      </c>
      <c r="C330" s="1">
        <v>249.0</v>
      </c>
      <c r="D330" s="1">
        <v>0.0</v>
      </c>
      <c r="E330" s="1" t="s">
        <v>7739</v>
      </c>
      <c r="F330" s="1" t="s">
        <v>66</v>
      </c>
      <c r="G330" s="1" t="s">
        <v>19</v>
      </c>
      <c r="H330" s="1" t="s">
        <v>8532</v>
      </c>
      <c r="I330" s="1" t="s">
        <v>8533</v>
      </c>
      <c r="J330" s="1" t="s">
        <v>8534</v>
      </c>
      <c r="K330" s="1" t="s">
        <v>8535</v>
      </c>
      <c r="L330" s="1">
        <v>-2.0</v>
      </c>
      <c r="M330" s="1">
        <v>0.0023</v>
      </c>
      <c r="N330" s="1">
        <v>9.923966666666667</v>
      </c>
      <c r="O330" s="1" t="s">
        <v>36</v>
      </c>
      <c r="P330" s="1" t="s">
        <v>8417</v>
      </c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ht="15.75" customHeight="1">
      <c r="A331" s="1" t="s">
        <v>41</v>
      </c>
      <c r="B331" s="1" t="s">
        <v>17</v>
      </c>
      <c r="C331" s="1">
        <v>453.0</v>
      </c>
      <c r="D331" s="1">
        <v>0.0</v>
      </c>
      <c r="E331" s="1"/>
      <c r="F331" s="1" t="s">
        <v>26</v>
      </c>
      <c r="G331" s="1" t="s">
        <v>19</v>
      </c>
      <c r="H331" s="1" t="s">
        <v>8536</v>
      </c>
      <c r="I331" s="1" t="s">
        <v>8537</v>
      </c>
      <c r="J331" s="1" t="s">
        <v>8537</v>
      </c>
      <c r="K331" s="1"/>
      <c r="L331" s="1">
        <v>-1.0</v>
      </c>
      <c r="M331" s="1"/>
      <c r="N331" s="1">
        <v>13.10785</v>
      </c>
      <c r="O331" s="1" t="s">
        <v>7431</v>
      </c>
      <c r="P331" s="1" t="s">
        <v>8538</v>
      </c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ht="15.75" customHeight="1">
      <c r="A332" s="1" t="s">
        <v>41</v>
      </c>
      <c r="B332" s="1" t="s">
        <v>17</v>
      </c>
      <c r="C332" s="1">
        <v>436.0</v>
      </c>
      <c r="D332" s="1">
        <v>0.0</v>
      </c>
      <c r="E332" s="1"/>
      <c r="F332" s="1" t="s">
        <v>26</v>
      </c>
      <c r="G332" s="1" t="s">
        <v>27</v>
      </c>
      <c r="H332" s="1" t="s">
        <v>8539</v>
      </c>
      <c r="I332" s="1" t="s">
        <v>8540</v>
      </c>
      <c r="J332" s="1" t="s">
        <v>8540</v>
      </c>
      <c r="K332" s="1"/>
      <c r="L332" s="1">
        <v>-7.0</v>
      </c>
      <c r="M332" s="1"/>
      <c r="N332" s="1">
        <v>7.449583333333333</v>
      </c>
      <c r="O332" s="1" t="s">
        <v>7431</v>
      </c>
      <c r="P332" s="1" t="s">
        <v>8541</v>
      </c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ht="15.75" customHeight="1">
      <c r="A333" s="1" t="s">
        <v>41</v>
      </c>
      <c r="B333" s="1" t="s">
        <v>17</v>
      </c>
      <c r="C333" s="1">
        <v>987.0</v>
      </c>
      <c r="D333" s="1">
        <v>0.0</v>
      </c>
      <c r="E333" s="1"/>
      <c r="F333" s="1" t="s">
        <v>26</v>
      </c>
      <c r="G333" s="1" t="s">
        <v>27</v>
      </c>
      <c r="H333" s="1" t="s">
        <v>8542</v>
      </c>
      <c r="I333" s="1" t="s">
        <v>8543</v>
      </c>
      <c r="J333" s="1" t="s">
        <v>8543</v>
      </c>
      <c r="K333" s="1"/>
      <c r="L333" s="1">
        <v>-2.0</v>
      </c>
      <c r="M333" s="1"/>
      <c r="N333" s="1">
        <v>12.550966666666667</v>
      </c>
      <c r="O333" s="1" t="s">
        <v>7431</v>
      </c>
      <c r="P333" s="1" t="s">
        <v>8544</v>
      </c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ht="15.75" customHeight="1">
      <c r="A334" s="1" t="s">
        <v>32</v>
      </c>
      <c r="B334" s="1" t="s">
        <v>17</v>
      </c>
      <c r="C334" s="1">
        <v>575.0</v>
      </c>
      <c r="D334" s="1">
        <v>0.0</v>
      </c>
      <c r="E334" s="1" t="s">
        <v>7739</v>
      </c>
      <c r="F334" s="1" t="s">
        <v>66</v>
      </c>
      <c r="G334" s="1" t="s">
        <v>27</v>
      </c>
      <c r="H334" s="1" t="s">
        <v>8545</v>
      </c>
      <c r="I334" s="1" t="s">
        <v>8546</v>
      </c>
      <c r="J334" s="1" t="s">
        <v>8547</v>
      </c>
      <c r="K334" s="1" t="s">
        <v>8548</v>
      </c>
      <c r="L334" s="1">
        <v>-10.0</v>
      </c>
      <c r="M334" s="1">
        <v>0.002616666666666667</v>
      </c>
      <c r="N334" s="1">
        <v>14.19185</v>
      </c>
      <c r="O334" s="1" t="s">
        <v>36</v>
      </c>
      <c r="P334" s="1" t="s">
        <v>8549</v>
      </c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ht="15.75" customHeight="1">
      <c r="A335" s="1" t="s">
        <v>16</v>
      </c>
      <c r="B335" s="1" t="s">
        <v>17</v>
      </c>
      <c r="C335" s="1">
        <v>49.0</v>
      </c>
      <c r="D335" s="1">
        <v>0.0</v>
      </c>
      <c r="E335" s="1"/>
      <c r="F335" s="1" t="s">
        <v>18</v>
      </c>
      <c r="G335" s="1" t="s">
        <v>33</v>
      </c>
      <c r="H335" s="1" t="s">
        <v>8550</v>
      </c>
      <c r="I335" s="1" t="s">
        <v>8551</v>
      </c>
      <c r="J335" s="1" t="s">
        <v>8551</v>
      </c>
      <c r="K335" s="1"/>
      <c r="L335" s="1">
        <v>-4.0</v>
      </c>
      <c r="M335" s="1"/>
      <c r="N335" s="1">
        <v>0.7434833333333334</v>
      </c>
      <c r="O335" s="1" t="s">
        <v>22</v>
      </c>
      <c r="P335" s="1" t="s">
        <v>8552</v>
      </c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ht="15.75" customHeight="1">
      <c r="A336" s="1" t="s">
        <v>16</v>
      </c>
      <c r="B336" s="1" t="s">
        <v>17</v>
      </c>
      <c r="C336" s="1">
        <v>40.0</v>
      </c>
      <c r="D336" s="1">
        <v>70.0</v>
      </c>
      <c r="E336" s="1"/>
      <c r="F336" s="1" t="s">
        <v>18</v>
      </c>
      <c r="G336" s="1" t="s">
        <v>19</v>
      </c>
      <c r="H336" s="1" t="s">
        <v>8553</v>
      </c>
      <c r="I336" s="1" t="s">
        <v>8554</v>
      </c>
      <c r="J336" s="1" t="s">
        <v>8554</v>
      </c>
      <c r="K336" s="1"/>
      <c r="L336" s="1">
        <v>-4.0</v>
      </c>
      <c r="M336" s="1"/>
      <c r="N336" s="1">
        <v>0.2501</v>
      </c>
      <c r="O336" s="1" t="s">
        <v>22</v>
      </c>
      <c r="P336" s="1" t="s">
        <v>8555</v>
      </c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ht="15.75" customHeight="1">
      <c r="A337" s="1" t="s">
        <v>57</v>
      </c>
      <c r="B337" s="1" t="s">
        <v>17</v>
      </c>
      <c r="C337" s="1">
        <v>321.0</v>
      </c>
      <c r="D337" s="1">
        <v>0.0</v>
      </c>
      <c r="E337" s="1" t="s">
        <v>58</v>
      </c>
      <c r="F337" s="1" t="s">
        <v>26</v>
      </c>
      <c r="G337" s="1" t="s">
        <v>27</v>
      </c>
      <c r="H337" s="1" t="s">
        <v>8556</v>
      </c>
      <c r="I337" s="1" t="s">
        <v>8557</v>
      </c>
      <c r="J337" s="1" t="s">
        <v>8557</v>
      </c>
      <c r="K337" s="1"/>
      <c r="L337" s="1">
        <v>-8.0</v>
      </c>
      <c r="M337" s="1"/>
      <c r="N337" s="1">
        <v>6.634883333333334</v>
      </c>
      <c r="O337" s="1" t="s">
        <v>7431</v>
      </c>
      <c r="P337" s="1" t="s">
        <v>8558</v>
      </c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ht="15.75" customHeight="1">
      <c r="A338" s="1" t="s">
        <v>57</v>
      </c>
      <c r="B338" s="1" t="s">
        <v>17</v>
      </c>
      <c r="C338" s="1">
        <v>321.0</v>
      </c>
      <c r="D338" s="1">
        <v>0.0</v>
      </c>
      <c r="E338" s="1" t="s">
        <v>58</v>
      </c>
      <c r="F338" s="1" t="s">
        <v>26</v>
      </c>
      <c r="G338" s="1" t="s">
        <v>27</v>
      </c>
      <c r="H338" s="1" t="s">
        <v>8559</v>
      </c>
      <c r="I338" s="1" t="s">
        <v>8560</v>
      </c>
      <c r="J338" s="1" t="s">
        <v>8560</v>
      </c>
      <c r="K338" s="1"/>
      <c r="L338" s="1">
        <v>-5.0</v>
      </c>
      <c r="M338" s="1"/>
      <c r="N338" s="1">
        <v>9.811516666666666</v>
      </c>
      <c r="O338" s="1" t="s">
        <v>7431</v>
      </c>
      <c r="P338" s="1" t="s">
        <v>8561</v>
      </c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ht="15.75" customHeight="1">
      <c r="A339" s="1" t="s">
        <v>32</v>
      </c>
      <c r="B339" s="1" t="s">
        <v>17</v>
      </c>
      <c r="C339" s="1">
        <v>498.0</v>
      </c>
      <c r="D339" s="1">
        <v>0.0</v>
      </c>
      <c r="E339" s="1" t="s">
        <v>7739</v>
      </c>
      <c r="F339" s="1" t="s">
        <v>66</v>
      </c>
      <c r="G339" s="1" t="s">
        <v>27</v>
      </c>
      <c r="H339" s="1" t="s">
        <v>8562</v>
      </c>
      <c r="I339" s="1" t="s">
        <v>8563</v>
      </c>
      <c r="J339" s="1" t="s">
        <v>8564</v>
      </c>
      <c r="K339" s="1" t="s">
        <v>8565</v>
      </c>
      <c r="L339" s="1">
        <v>-11.0</v>
      </c>
      <c r="M339" s="1">
        <v>0.004066666666666666</v>
      </c>
      <c r="N339" s="1">
        <v>9.637416666666667</v>
      </c>
      <c r="O339" s="1" t="s">
        <v>36</v>
      </c>
      <c r="P339" s="1" t="s">
        <v>8566</v>
      </c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ht="15.75" customHeight="1">
      <c r="A340" s="1" t="s">
        <v>41</v>
      </c>
      <c r="B340" s="1" t="s">
        <v>17</v>
      </c>
      <c r="C340" s="1">
        <v>388.0</v>
      </c>
      <c r="D340" s="1">
        <v>0.0</v>
      </c>
      <c r="E340" s="1"/>
      <c r="F340" s="1" t="s">
        <v>26</v>
      </c>
      <c r="G340" s="1" t="s">
        <v>27</v>
      </c>
      <c r="H340" s="1" t="s">
        <v>8567</v>
      </c>
      <c r="I340" s="1" t="s">
        <v>8568</v>
      </c>
      <c r="J340" s="1" t="s">
        <v>8568</v>
      </c>
      <c r="K340" s="1"/>
      <c r="L340" s="1">
        <v>-7.0</v>
      </c>
      <c r="M340" s="1"/>
      <c r="N340" s="1">
        <v>7.230183333333334</v>
      </c>
      <c r="O340" s="1" t="s">
        <v>7431</v>
      </c>
      <c r="P340" s="1" t="s">
        <v>8569</v>
      </c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ht="15.75" customHeight="1">
      <c r="A341" s="1" t="s">
        <v>32</v>
      </c>
      <c r="B341" s="1" t="s">
        <v>17</v>
      </c>
      <c r="C341" s="1">
        <v>249.0</v>
      </c>
      <c r="D341" s="1">
        <v>0.0</v>
      </c>
      <c r="E341" s="1" t="s">
        <v>7739</v>
      </c>
      <c r="F341" s="1" t="s">
        <v>66</v>
      </c>
      <c r="G341" s="1" t="s">
        <v>27</v>
      </c>
      <c r="H341" s="1" t="s">
        <v>8570</v>
      </c>
      <c r="I341" s="1" t="s">
        <v>8571</v>
      </c>
      <c r="J341" s="1" t="s">
        <v>8572</v>
      </c>
      <c r="K341" s="1" t="s">
        <v>8573</v>
      </c>
      <c r="L341" s="1">
        <v>-9.0</v>
      </c>
      <c r="M341" s="1">
        <v>0.008166666666666666</v>
      </c>
      <c r="N341" s="1">
        <v>4.589433333333333</v>
      </c>
      <c r="O341" s="1" t="s">
        <v>36</v>
      </c>
      <c r="P341" s="1" t="s">
        <v>8574</v>
      </c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ht="15.75" customHeight="1">
      <c r="A342" s="1" t="s">
        <v>41</v>
      </c>
      <c r="B342" s="1" t="s">
        <v>17</v>
      </c>
      <c r="C342" s="1">
        <v>363.0</v>
      </c>
      <c r="D342" s="1">
        <v>0.0</v>
      </c>
      <c r="E342" s="1"/>
      <c r="F342" s="1" t="s">
        <v>26</v>
      </c>
      <c r="G342" s="1" t="s">
        <v>27</v>
      </c>
      <c r="H342" s="1" t="s">
        <v>8575</v>
      </c>
      <c r="I342" s="1" t="s">
        <v>8576</v>
      </c>
      <c r="J342" s="1" t="s">
        <v>8576</v>
      </c>
      <c r="K342" s="1"/>
      <c r="L342" s="1">
        <v>-3.0</v>
      </c>
      <c r="M342" s="1"/>
      <c r="N342" s="1">
        <v>11.352066666666667</v>
      </c>
      <c r="O342" s="1" t="s">
        <v>7431</v>
      </c>
      <c r="P342" s="1" t="s">
        <v>8577</v>
      </c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ht="15.75" customHeight="1">
      <c r="A343" s="1" t="s">
        <v>32</v>
      </c>
      <c r="B343" s="1" t="s">
        <v>17</v>
      </c>
      <c r="C343" s="1">
        <v>308.0</v>
      </c>
      <c r="D343" s="1">
        <v>0.0</v>
      </c>
      <c r="E343" s="1" t="s">
        <v>7739</v>
      </c>
      <c r="F343" s="1" t="s">
        <v>66</v>
      </c>
      <c r="G343" s="1" t="s">
        <v>27</v>
      </c>
      <c r="H343" s="1" t="s">
        <v>8578</v>
      </c>
      <c r="I343" s="1" t="s">
        <v>8579</v>
      </c>
      <c r="J343" s="1" t="s">
        <v>8580</v>
      </c>
      <c r="K343" s="1" t="s">
        <v>8581</v>
      </c>
      <c r="L343" s="1">
        <v>-8.0</v>
      </c>
      <c r="M343" s="1">
        <v>0.0022166666666666667</v>
      </c>
      <c r="N343" s="1">
        <v>7.94145</v>
      </c>
      <c r="O343" s="1" t="s">
        <v>36</v>
      </c>
      <c r="P343" s="1" t="s">
        <v>8582</v>
      </c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ht="15.75" customHeight="1">
      <c r="A344" s="1" t="s">
        <v>16</v>
      </c>
      <c r="B344" s="1" t="s">
        <v>17</v>
      </c>
      <c r="C344" s="1">
        <v>209.0</v>
      </c>
      <c r="D344" s="1">
        <v>0.0</v>
      </c>
      <c r="E344" s="1"/>
      <c r="F344" s="1" t="s">
        <v>18</v>
      </c>
      <c r="G344" s="1" t="s">
        <v>19</v>
      </c>
      <c r="H344" s="1" t="s">
        <v>8583</v>
      </c>
      <c r="I344" s="1" t="s">
        <v>8584</v>
      </c>
      <c r="J344" s="1" t="s">
        <v>8584</v>
      </c>
      <c r="K344" s="1"/>
      <c r="L344" s="1">
        <v>0.0</v>
      </c>
      <c r="M344" s="1"/>
      <c r="N344" s="1">
        <v>4.2854</v>
      </c>
      <c r="O344" s="1" t="s">
        <v>22</v>
      </c>
      <c r="P344" s="1" t="s">
        <v>8585</v>
      </c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ht="15.75" customHeight="1">
      <c r="A345" s="1" t="s">
        <v>57</v>
      </c>
      <c r="B345" s="1" t="s">
        <v>17</v>
      </c>
      <c r="C345" s="1">
        <v>264.0</v>
      </c>
      <c r="D345" s="1">
        <v>0.0</v>
      </c>
      <c r="E345" s="1" t="s">
        <v>58</v>
      </c>
      <c r="F345" s="1" t="s">
        <v>26</v>
      </c>
      <c r="G345" s="1" t="s">
        <v>27</v>
      </c>
      <c r="H345" s="1" t="s">
        <v>8586</v>
      </c>
      <c r="I345" s="1" t="s">
        <v>8587</v>
      </c>
      <c r="J345" s="1" t="s">
        <v>8587</v>
      </c>
      <c r="K345" s="1"/>
      <c r="L345" s="1">
        <v>-9.0</v>
      </c>
      <c r="M345" s="1"/>
      <c r="N345" s="1">
        <v>5.81195</v>
      </c>
      <c r="O345" s="1" t="s">
        <v>7431</v>
      </c>
      <c r="P345" s="1" t="s">
        <v>8252</v>
      </c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ht="15.75" customHeight="1">
      <c r="A346" s="1" t="s">
        <v>41</v>
      </c>
      <c r="B346" s="1" t="s">
        <v>17</v>
      </c>
      <c r="C346" s="2">
        <v>329.0</v>
      </c>
      <c r="D346" s="1">
        <v>0.0</v>
      </c>
      <c r="E346" s="1"/>
      <c r="F346" s="1" t="s">
        <v>26</v>
      </c>
      <c r="G346" s="1" t="s">
        <v>27</v>
      </c>
      <c r="H346" s="1" t="s">
        <v>8588</v>
      </c>
      <c r="I346" s="1" t="s">
        <v>8589</v>
      </c>
      <c r="J346" s="1" t="s">
        <v>8589</v>
      </c>
      <c r="K346" s="1"/>
      <c r="L346" s="1">
        <v>-7.0</v>
      </c>
      <c r="M346" s="1"/>
      <c r="N346" s="1">
        <v>7.277533333333333</v>
      </c>
      <c r="O346" s="1" t="s">
        <v>7431</v>
      </c>
      <c r="P346" s="1" t="s">
        <v>8590</v>
      </c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ht="15.75" customHeight="1">
      <c r="A347" s="1" t="s">
        <v>57</v>
      </c>
      <c r="B347" s="1" t="s">
        <v>17</v>
      </c>
      <c r="C347" s="2">
        <v>321.0</v>
      </c>
      <c r="D347" s="1">
        <v>0.0</v>
      </c>
      <c r="E347" s="1" t="s">
        <v>58</v>
      </c>
      <c r="F347" s="1" t="s">
        <v>26</v>
      </c>
      <c r="G347" s="1" t="s">
        <v>27</v>
      </c>
      <c r="H347" s="1" t="s">
        <v>8591</v>
      </c>
      <c r="I347" s="1" t="s">
        <v>8592</v>
      </c>
      <c r="J347" s="1" t="s">
        <v>8592</v>
      </c>
      <c r="K347" s="1"/>
      <c r="L347" s="1">
        <v>-1.0</v>
      </c>
      <c r="M347" s="1"/>
      <c r="N347" s="1">
        <v>13.418533333333333</v>
      </c>
      <c r="O347" s="1" t="s">
        <v>7431</v>
      </c>
      <c r="P347" s="1" t="s">
        <v>8593</v>
      </c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ht="15.75" customHeight="1">
      <c r="A348" s="1" t="s">
        <v>57</v>
      </c>
      <c r="B348" s="1" t="s">
        <v>17</v>
      </c>
      <c r="C348" s="1">
        <v>658.0</v>
      </c>
      <c r="D348" s="1">
        <v>0.0</v>
      </c>
      <c r="E348" s="1" t="s">
        <v>58</v>
      </c>
      <c r="F348" s="1" t="s">
        <v>26</v>
      </c>
      <c r="G348" s="1" t="s">
        <v>27</v>
      </c>
      <c r="H348" s="1" t="s">
        <v>8594</v>
      </c>
      <c r="I348" s="1" t="s">
        <v>8595</v>
      </c>
      <c r="J348" s="1" t="s">
        <v>8595</v>
      </c>
      <c r="K348" s="1"/>
      <c r="L348" s="1">
        <v>0.0</v>
      </c>
      <c r="M348" s="1"/>
      <c r="N348" s="1">
        <v>14.801383333333334</v>
      </c>
      <c r="O348" s="1" t="s">
        <v>7431</v>
      </c>
      <c r="P348" s="1" t="s">
        <v>8596</v>
      </c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ht="15.75" customHeight="1">
      <c r="A349" s="1" t="s">
        <v>57</v>
      </c>
      <c r="B349" s="1" t="s">
        <v>17</v>
      </c>
      <c r="C349" s="1">
        <v>686.0</v>
      </c>
      <c r="D349" s="1">
        <v>0.0</v>
      </c>
      <c r="E349" s="1" t="s">
        <v>58</v>
      </c>
      <c r="F349" s="1" t="s">
        <v>26</v>
      </c>
      <c r="G349" s="1" t="s">
        <v>27</v>
      </c>
      <c r="H349" s="1" t="s">
        <v>8597</v>
      </c>
      <c r="I349" s="1" t="s">
        <v>8598</v>
      </c>
      <c r="J349" s="1" t="s">
        <v>8598</v>
      </c>
      <c r="K349" s="1"/>
      <c r="L349" s="1">
        <v>0.0</v>
      </c>
      <c r="M349" s="1"/>
      <c r="N349" s="1">
        <v>14.020716666666667</v>
      </c>
      <c r="O349" s="1" t="s">
        <v>7431</v>
      </c>
      <c r="P349" s="1" t="s">
        <v>8599</v>
      </c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ht="15.75" customHeight="1">
      <c r="A350" s="1" t="s">
        <v>24</v>
      </c>
      <c r="B350" s="1" t="s">
        <v>17</v>
      </c>
      <c r="C350" s="1">
        <v>672.0</v>
      </c>
      <c r="D350" s="1">
        <v>0.0</v>
      </c>
      <c r="E350" s="1" t="s">
        <v>8600</v>
      </c>
      <c r="F350" s="1" t="s">
        <v>26</v>
      </c>
      <c r="G350" s="1" t="s">
        <v>27</v>
      </c>
      <c r="H350" s="1" t="s">
        <v>8601</v>
      </c>
      <c r="I350" s="1" t="s">
        <v>8602</v>
      </c>
      <c r="J350" s="1" t="s">
        <v>8602</v>
      </c>
      <c r="K350" s="1"/>
      <c r="L350" s="1">
        <v>-5.0</v>
      </c>
      <c r="M350" s="1"/>
      <c r="N350" s="1">
        <v>9.79905</v>
      </c>
      <c r="O350" s="1" t="s">
        <v>7431</v>
      </c>
      <c r="P350" s="1" t="s">
        <v>8603</v>
      </c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ht="15.75" customHeight="1">
      <c r="A351" s="1" t="s">
        <v>16</v>
      </c>
      <c r="B351" s="1" t="s">
        <v>17</v>
      </c>
      <c r="C351" s="2">
        <v>249.0</v>
      </c>
      <c r="D351" s="1">
        <v>249.0</v>
      </c>
      <c r="E351" s="1"/>
      <c r="F351" s="1" t="s">
        <v>18</v>
      </c>
      <c r="G351" s="1" t="s">
        <v>19</v>
      </c>
      <c r="H351" s="1" t="s">
        <v>8604</v>
      </c>
      <c r="I351" s="1" t="s">
        <v>8605</v>
      </c>
      <c r="J351" s="1" t="s">
        <v>8605</v>
      </c>
      <c r="K351" s="1"/>
      <c r="L351" s="1">
        <v>-2.0</v>
      </c>
      <c r="M351" s="1"/>
      <c r="N351" s="1">
        <v>2.1563166666666667</v>
      </c>
      <c r="O351" s="1" t="s">
        <v>22</v>
      </c>
      <c r="P351" s="1" t="s">
        <v>8606</v>
      </c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ht="15.75" customHeight="1">
      <c r="A352" s="1" t="s">
        <v>41</v>
      </c>
      <c r="B352" s="1" t="s">
        <v>17</v>
      </c>
      <c r="C352" s="1">
        <v>528.0</v>
      </c>
      <c r="D352" s="1">
        <v>0.0</v>
      </c>
      <c r="E352" s="1"/>
      <c r="F352" s="1" t="s">
        <v>26</v>
      </c>
      <c r="G352" s="1" t="s">
        <v>27</v>
      </c>
      <c r="H352" s="1" t="s">
        <v>8607</v>
      </c>
      <c r="I352" s="1" t="s">
        <v>8608</v>
      </c>
      <c r="J352" s="1" t="s">
        <v>8608</v>
      </c>
      <c r="K352" s="1"/>
      <c r="L352" s="1">
        <v>-4.0</v>
      </c>
      <c r="M352" s="1"/>
      <c r="N352" s="1">
        <v>10.88065</v>
      </c>
      <c r="O352" s="1" t="s">
        <v>7431</v>
      </c>
      <c r="P352" s="1" t="s">
        <v>8609</v>
      </c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ht="15.75" customHeight="1">
      <c r="A353" s="1" t="s">
        <v>57</v>
      </c>
      <c r="B353" s="1" t="s">
        <v>17</v>
      </c>
      <c r="C353" s="2">
        <v>1056.0</v>
      </c>
      <c r="D353" s="1">
        <v>0.0</v>
      </c>
      <c r="E353" s="1" t="s">
        <v>58</v>
      </c>
      <c r="F353" s="1" t="s">
        <v>26</v>
      </c>
      <c r="G353" s="1" t="s">
        <v>27</v>
      </c>
      <c r="H353" s="1" t="s">
        <v>8610</v>
      </c>
      <c r="I353" s="1" t="s">
        <v>8611</v>
      </c>
      <c r="J353" s="1" t="s">
        <v>8611</v>
      </c>
      <c r="K353" s="1"/>
      <c r="L353" s="1">
        <v>0.0</v>
      </c>
      <c r="M353" s="1"/>
      <c r="N353" s="1">
        <v>14.988333333333333</v>
      </c>
      <c r="O353" s="1" t="s">
        <v>7431</v>
      </c>
      <c r="P353" s="1" t="s">
        <v>8612</v>
      </c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ht="15.75" customHeight="1">
      <c r="A354" s="1" t="s">
        <v>57</v>
      </c>
      <c r="B354" s="1" t="s">
        <v>17</v>
      </c>
      <c r="C354" s="1">
        <v>321.0</v>
      </c>
      <c r="D354" s="1">
        <v>0.0</v>
      </c>
      <c r="E354" s="1" t="s">
        <v>58</v>
      </c>
      <c r="F354" s="1" t="s">
        <v>26</v>
      </c>
      <c r="G354" s="1" t="s">
        <v>27</v>
      </c>
      <c r="H354" s="1" t="s">
        <v>8613</v>
      </c>
      <c r="I354" s="1" t="s">
        <v>8614</v>
      </c>
      <c r="J354" s="1" t="s">
        <v>8614</v>
      </c>
      <c r="K354" s="1"/>
      <c r="L354" s="1">
        <v>-2.0</v>
      </c>
      <c r="M354" s="1"/>
      <c r="N354" s="1">
        <v>12.581883333333334</v>
      </c>
      <c r="O354" s="1" t="s">
        <v>7431</v>
      </c>
      <c r="P354" s="1" t="s">
        <v>8615</v>
      </c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ht="15.75" customHeight="1">
      <c r="A355" s="1" t="s">
        <v>41</v>
      </c>
      <c r="B355" s="1" t="s">
        <v>17</v>
      </c>
      <c r="C355" s="1">
        <v>329.0</v>
      </c>
      <c r="D355" s="1">
        <v>0.0</v>
      </c>
      <c r="E355" s="1"/>
      <c r="F355" s="1" t="s">
        <v>26</v>
      </c>
      <c r="G355" s="1" t="s">
        <v>27</v>
      </c>
      <c r="H355" s="1" t="s">
        <v>8616</v>
      </c>
      <c r="I355" s="1" t="s">
        <v>8617</v>
      </c>
      <c r="J355" s="1" t="s">
        <v>8617</v>
      </c>
      <c r="K355" s="1"/>
      <c r="L355" s="1">
        <v>-2.0</v>
      </c>
      <c r="M355" s="1"/>
      <c r="N355" s="1">
        <v>12.572383333333333</v>
      </c>
      <c r="O355" s="1" t="s">
        <v>7431</v>
      </c>
      <c r="P355" s="1" t="s">
        <v>8082</v>
      </c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ht="15.75" customHeight="1">
      <c r="A356" s="1" t="s">
        <v>41</v>
      </c>
      <c r="B356" s="1" t="s">
        <v>17</v>
      </c>
      <c r="C356" s="1">
        <v>658.0</v>
      </c>
      <c r="D356" s="1">
        <v>0.0</v>
      </c>
      <c r="E356" s="1"/>
      <c r="F356" s="1" t="s">
        <v>26</v>
      </c>
      <c r="G356" s="1" t="s">
        <v>27</v>
      </c>
      <c r="H356" s="1" t="s">
        <v>8618</v>
      </c>
      <c r="I356" s="1" t="s">
        <v>8619</v>
      </c>
      <c r="J356" s="1" t="s">
        <v>8619</v>
      </c>
      <c r="K356" s="1"/>
      <c r="L356" s="1">
        <v>3.0</v>
      </c>
      <c r="M356" s="1"/>
      <c r="N356" s="1">
        <v>18.54083333333333</v>
      </c>
      <c r="O356" s="1" t="s">
        <v>7431</v>
      </c>
      <c r="P356" s="1" t="s">
        <v>8620</v>
      </c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ht="15.75" customHeight="1">
      <c r="A357" s="1" t="s">
        <v>57</v>
      </c>
      <c r="B357" s="1" t="s">
        <v>17</v>
      </c>
      <c r="C357" s="1">
        <v>264.0</v>
      </c>
      <c r="D357" s="1">
        <v>0.0</v>
      </c>
      <c r="E357" s="1" t="s">
        <v>58</v>
      </c>
      <c r="F357" s="1" t="s">
        <v>26</v>
      </c>
      <c r="G357" s="1" t="s">
        <v>27</v>
      </c>
      <c r="H357" s="1" t="s">
        <v>8621</v>
      </c>
      <c r="I357" s="1" t="s">
        <v>8622</v>
      </c>
      <c r="J357" s="1" t="s">
        <v>8622</v>
      </c>
      <c r="K357" s="1"/>
      <c r="L357" s="1">
        <v>0.0</v>
      </c>
      <c r="M357" s="1"/>
      <c r="N357" s="1">
        <v>14.699616666666667</v>
      </c>
      <c r="O357" s="1" t="s">
        <v>7431</v>
      </c>
      <c r="P357" s="1" t="s">
        <v>8623</v>
      </c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ht="15.75" customHeight="1">
      <c r="A358" s="1" t="s">
        <v>57</v>
      </c>
      <c r="B358" s="1" t="s">
        <v>17</v>
      </c>
      <c r="C358" s="1">
        <v>433.0</v>
      </c>
      <c r="D358" s="1">
        <v>0.0</v>
      </c>
      <c r="E358" s="1" t="s">
        <v>58</v>
      </c>
      <c r="F358" s="1" t="s">
        <v>26</v>
      </c>
      <c r="G358" s="1" t="s">
        <v>27</v>
      </c>
      <c r="H358" s="1" t="s">
        <v>8624</v>
      </c>
      <c r="I358" s="1" t="s">
        <v>8625</v>
      </c>
      <c r="J358" s="1" t="s">
        <v>8625</v>
      </c>
      <c r="K358" s="1"/>
      <c r="L358" s="1">
        <v>-4.0</v>
      </c>
      <c r="M358" s="1"/>
      <c r="N358" s="1">
        <v>10.527916666666666</v>
      </c>
      <c r="O358" s="1" t="s">
        <v>7431</v>
      </c>
      <c r="P358" s="1" t="s">
        <v>8626</v>
      </c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ht="15.75" customHeight="1">
      <c r="A359" s="1" t="s">
        <v>41</v>
      </c>
      <c r="B359" s="1" t="s">
        <v>17</v>
      </c>
      <c r="C359" s="1">
        <v>528.0</v>
      </c>
      <c r="D359" s="1">
        <v>0.0</v>
      </c>
      <c r="E359" s="1"/>
      <c r="F359" s="1" t="s">
        <v>26</v>
      </c>
      <c r="G359" s="1" t="s">
        <v>27</v>
      </c>
      <c r="H359" s="1" t="s">
        <v>8627</v>
      </c>
      <c r="I359" s="1" t="s">
        <v>8628</v>
      </c>
      <c r="J359" s="1" t="s">
        <v>8628</v>
      </c>
      <c r="K359" s="1"/>
      <c r="L359" s="1">
        <v>-3.0</v>
      </c>
      <c r="M359" s="1"/>
      <c r="N359" s="1">
        <v>11.008116666666666</v>
      </c>
      <c r="O359" s="1" t="s">
        <v>7431</v>
      </c>
      <c r="P359" s="1" t="s">
        <v>8629</v>
      </c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ht="15.75" customHeight="1">
      <c r="A360" s="1" t="s">
        <v>57</v>
      </c>
      <c r="B360" s="1" t="s">
        <v>17</v>
      </c>
      <c r="C360" s="1">
        <v>299.0</v>
      </c>
      <c r="D360" s="1">
        <v>0.0</v>
      </c>
      <c r="E360" s="1" t="s">
        <v>58</v>
      </c>
      <c r="F360" s="1" t="s">
        <v>26</v>
      </c>
      <c r="G360" s="1" t="s">
        <v>27</v>
      </c>
      <c r="H360" s="1" t="s">
        <v>8630</v>
      </c>
      <c r="I360" s="1" t="s">
        <v>8631</v>
      </c>
      <c r="J360" s="1" t="s">
        <v>8631</v>
      </c>
      <c r="K360" s="1"/>
      <c r="L360" s="1">
        <v>8.0</v>
      </c>
      <c r="M360" s="1"/>
      <c r="N360" s="1">
        <v>23.04446666666667</v>
      </c>
      <c r="O360" s="1" t="s">
        <v>7431</v>
      </c>
      <c r="P360" s="1" t="s">
        <v>8632</v>
      </c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ht="15.75" customHeight="1">
      <c r="A361" s="1" t="s">
        <v>24</v>
      </c>
      <c r="B361" s="1" t="s">
        <v>17</v>
      </c>
      <c r="C361" s="1">
        <v>436.0</v>
      </c>
      <c r="D361" s="1">
        <v>0.0</v>
      </c>
      <c r="E361" s="1" t="s">
        <v>7604</v>
      </c>
      <c r="F361" s="1" t="s">
        <v>26</v>
      </c>
      <c r="G361" s="1" t="s">
        <v>27</v>
      </c>
      <c r="H361" s="1" t="s">
        <v>8633</v>
      </c>
      <c r="I361" s="1" t="s">
        <v>8634</v>
      </c>
      <c r="J361" s="1" t="s">
        <v>8634</v>
      </c>
      <c r="K361" s="1"/>
      <c r="L361" s="1">
        <v>8.0</v>
      </c>
      <c r="M361" s="1"/>
      <c r="N361" s="1">
        <v>23.14705</v>
      </c>
      <c r="O361" s="1" t="s">
        <v>7431</v>
      </c>
      <c r="P361" s="1" t="s">
        <v>8635</v>
      </c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ht="15.75" customHeight="1">
      <c r="A362" s="1" t="s">
        <v>41</v>
      </c>
      <c r="B362" s="1" t="s">
        <v>17</v>
      </c>
      <c r="C362" s="1">
        <v>1107.0</v>
      </c>
      <c r="D362" s="1">
        <v>0.0</v>
      </c>
      <c r="E362" s="1"/>
      <c r="F362" s="1" t="s">
        <v>26</v>
      </c>
      <c r="G362" s="1" t="s">
        <v>27</v>
      </c>
      <c r="H362" s="1" t="s">
        <v>8636</v>
      </c>
      <c r="I362" s="1" t="s">
        <v>8637</v>
      </c>
      <c r="J362" s="1" t="s">
        <v>8637</v>
      </c>
      <c r="K362" s="1"/>
      <c r="L362" s="1">
        <v>1.0</v>
      </c>
      <c r="M362" s="1"/>
      <c r="N362" s="1">
        <v>16.3005</v>
      </c>
      <c r="O362" s="1" t="s">
        <v>7431</v>
      </c>
      <c r="P362" s="1" t="s">
        <v>8638</v>
      </c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ht="15.75" customHeight="1">
      <c r="A363" s="1" t="s">
        <v>32</v>
      </c>
      <c r="B363" s="1" t="s">
        <v>17</v>
      </c>
      <c r="C363" s="2">
        <v>696.0</v>
      </c>
      <c r="D363" s="1">
        <v>0.0</v>
      </c>
      <c r="E363" s="1" t="s">
        <v>8397</v>
      </c>
      <c r="F363" s="1" t="s">
        <v>66</v>
      </c>
      <c r="G363" s="1" t="s">
        <v>27</v>
      </c>
      <c r="H363" s="1" t="s">
        <v>8639</v>
      </c>
      <c r="I363" s="1" t="s">
        <v>8640</v>
      </c>
      <c r="J363" s="1" t="s">
        <v>8641</v>
      </c>
      <c r="K363" s="1" t="s">
        <v>8642</v>
      </c>
      <c r="L363" s="1">
        <v>-6.0</v>
      </c>
      <c r="M363" s="1">
        <v>0.0021333333333333334</v>
      </c>
      <c r="N363" s="1">
        <v>13.3602</v>
      </c>
      <c r="O363" s="1" t="s">
        <v>36</v>
      </c>
      <c r="P363" s="1" t="s">
        <v>8643</v>
      </c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ht="15.75" customHeight="1">
      <c r="A364" s="1" t="s">
        <v>41</v>
      </c>
      <c r="B364" s="1" t="s">
        <v>17</v>
      </c>
      <c r="C364" s="1">
        <v>368.0</v>
      </c>
      <c r="D364" s="1">
        <v>0.0</v>
      </c>
      <c r="E364" s="1"/>
      <c r="F364" s="1" t="s">
        <v>26</v>
      </c>
      <c r="G364" s="1" t="s">
        <v>27</v>
      </c>
      <c r="H364" s="1" t="s">
        <v>8644</v>
      </c>
      <c r="I364" s="1" t="s">
        <v>8645</v>
      </c>
      <c r="J364" s="1" t="s">
        <v>8645</v>
      </c>
      <c r="K364" s="1"/>
      <c r="L364" s="1">
        <v>-4.0</v>
      </c>
      <c r="M364" s="1"/>
      <c r="N364" s="1">
        <v>10.471783333333333</v>
      </c>
      <c r="O364" s="1" t="s">
        <v>7431</v>
      </c>
      <c r="P364" s="1" t="s">
        <v>8646</v>
      </c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ht="15.75" customHeight="1">
      <c r="A365" s="1" t="s">
        <v>32</v>
      </c>
      <c r="B365" s="1" t="s">
        <v>17</v>
      </c>
      <c r="C365" s="1">
        <v>607.0</v>
      </c>
      <c r="D365" s="1">
        <v>0.0</v>
      </c>
      <c r="E365" s="1" t="s">
        <v>8397</v>
      </c>
      <c r="F365" s="1" t="s">
        <v>66</v>
      </c>
      <c r="G365" s="1" t="s">
        <v>19</v>
      </c>
      <c r="H365" s="1" t="s">
        <v>8647</v>
      </c>
      <c r="I365" s="1" t="s">
        <v>8648</v>
      </c>
      <c r="J365" s="1" t="s">
        <v>8649</v>
      </c>
      <c r="K365" s="1" t="s">
        <v>8650</v>
      </c>
      <c r="L365" s="1">
        <v>-11.0</v>
      </c>
      <c r="M365" s="1">
        <v>0.003033333333333333</v>
      </c>
      <c r="N365" s="1">
        <v>9.298466666666666</v>
      </c>
      <c r="O365" s="1" t="s">
        <v>36</v>
      </c>
      <c r="P365" s="1" t="s">
        <v>8651</v>
      </c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ht="15.75" customHeight="1">
      <c r="A366" s="1" t="s">
        <v>32</v>
      </c>
      <c r="B366" s="1" t="s">
        <v>17</v>
      </c>
      <c r="C366" s="1">
        <v>319.0</v>
      </c>
      <c r="D366" s="1">
        <v>0.0</v>
      </c>
      <c r="E366" s="1" t="s">
        <v>8397</v>
      </c>
      <c r="F366" s="1" t="s">
        <v>66</v>
      </c>
      <c r="G366" s="1" t="s">
        <v>27</v>
      </c>
      <c r="H366" s="1" t="s">
        <v>8652</v>
      </c>
      <c r="I366" s="1" t="s">
        <v>8653</v>
      </c>
      <c r="J366" s="1" t="s">
        <v>8654</v>
      </c>
      <c r="K366" s="1" t="s">
        <v>8655</v>
      </c>
      <c r="L366" s="1">
        <v>-13.0</v>
      </c>
      <c r="M366" s="1">
        <v>0.008483333333333334</v>
      </c>
      <c r="N366" s="1">
        <v>8.30535</v>
      </c>
      <c r="O366" s="1" t="s">
        <v>36</v>
      </c>
      <c r="P366" s="1" t="s">
        <v>7440</v>
      </c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ht="15.75" customHeight="1">
      <c r="A367" s="1" t="s">
        <v>24</v>
      </c>
      <c r="B367" s="1" t="s">
        <v>17</v>
      </c>
      <c r="C367" s="1">
        <v>329.0</v>
      </c>
      <c r="D367" s="1">
        <v>0.0</v>
      </c>
      <c r="E367" s="1" t="s">
        <v>8656</v>
      </c>
      <c r="F367" s="1" t="s">
        <v>26</v>
      </c>
      <c r="G367" s="1" t="s">
        <v>27</v>
      </c>
      <c r="H367" s="1" t="s">
        <v>8657</v>
      </c>
      <c r="I367" s="1" t="s">
        <v>8658</v>
      </c>
      <c r="J367" s="1" t="s">
        <v>8658</v>
      </c>
      <c r="K367" s="1"/>
      <c r="L367" s="1">
        <v>-2.0</v>
      </c>
      <c r="M367" s="1"/>
      <c r="N367" s="1">
        <v>12.638766666666667</v>
      </c>
      <c r="O367" s="1" t="s">
        <v>7431</v>
      </c>
      <c r="P367" s="1" t="s">
        <v>1215</v>
      </c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ht="15.75" customHeight="1">
      <c r="A368" s="1" t="s">
        <v>16</v>
      </c>
      <c r="B368" s="1" t="s">
        <v>17</v>
      </c>
      <c r="C368" s="1">
        <v>20.0</v>
      </c>
      <c r="D368" s="1">
        <v>35.0</v>
      </c>
      <c r="E368" s="1"/>
      <c r="F368" s="1" t="s">
        <v>18</v>
      </c>
      <c r="G368" s="1" t="s">
        <v>19</v>
      </c>
      <c r="H368" s="1" t="s">
        <v>8659</v>
      </c>
      <c r="I368" s="1" t="s">
        <v>8660</v>
      </c>
      <c r="J368" s="1" t="s">
        <v>8660</v>
      </c>
      <c r="K368" s="1"/>
      <c r="L368" s="1">
        <v>-3.0</v>
      </c>
      <c r="M368" s="1"/>
      <c r="N368" s="1">
        <v>1.0566</v>
      </c>
      <c r="O368" s="1" t="s">
        <v>22</v>
      </c>
      <c r="P368" s="1" t="s">
        <v>8661</v>
      </c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ht="15.75" customHeight="1">
      <c r="A369" s="1" t="s">
        <v>57</v>
      </c>
      <c r="B369" s="1" t="s">
        <v>17</v>
      </c>
      <c r="C369" s="1">
        <v>329.0</v>
      </c>
      <c r="D369" s="1">
        <v>0.0</v>
      </c>
      <c r="E369" s="1" t="s">
        <v>58</v>
      </c>
      <c r="F369" s="1" t="s">
        <v>26</v>
      </c>
      <c r="G369" s="1" t="s">
        <v>27</v>
      </c>
      <c r="H369" s="1" t="s">
        <v>8662</v>
      </c>
      <c r="I369" s="1" t="s">
        <v>8663</v>
      </c>
      <c r="J369" s="1" t="s">
        <v>8663</v>
      </c>
      <c r="K369" s="1"/>
      <c r="L369" s="1">
        <v>-5.0</v>
      </c>
      <c r="M369" s="1"/>
      <c r="N369" s="1">
        <v>9.9337</v>
      </c>
      <c r="O369" s="1" t="s">
        <v>7431</v>
      </c>
      <c r="P369" s="1" t="s">
        <v>8664</v>
      </c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ht="15.75" customHeight="1">
      <c r="A370" s="1" t="s">
        <v>32</v>
      </c>
      <c r="B370" s="1" t="s">
        <v>17</v>
      </c>
      <c r="C370" s="1">
        <v>598.0</v>
      </c>
      <c r="D370" s="1">
        <v>150.0</v>
      </c>
      <c r="E370" s="1"/>
      <c r="F370" s="1" t="s">
        <v>18</v>
      </c>
      <c r="G370" s="1" t="s">
        <v>33</v>
      </c>
      <c r="H370" s="1" t="s">
        <v>8665</v>
      </c>
      <c r="I370" s="1" t="s">
        <v>8666</v>
      </c>
      <c r="J370" s="1" t="s">
        <v>8666</v>
      </c>
      <c r="K370" s="1"/>
      <c r="L370" s="1">
        <v>-4.0</v>
      </c>
      <c r="M370" s="1"/>
      <c r="N370" s="1">
        <v>15.725083333333334</v>
      </c>
      <c r="O370" s="1" t="s">
        <v>36</v>
      </c>
      <c r="P370" s="1" t="s">
        <v>8667</v>
      </c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ht="15.75" customHeight="1">
      <c r="A371" s="1" t="s">
        <v>32</v>
      </c>
      <c r="B371" s="1" t="s">
        <v>17</v>
      </c>
      <c r="C371" s="1">
        <v>306.0</v>
      </c>
      <c r="D371" s="1">
        <v>0.0</v>
      </c>
      <c r="E371" s="1" t="s">
        <v>8397</v>
      </c>
      <c r="F371" s="1" t="s">
        <v>66</v>
      </c>
      <c r="G371" s="1" t="s">
        <v>27</v>
      </c>
      <c r="H371" s="1" t="s">
        <v>8668</v>
      </c>
      <c r="I371" s="1" t="s">
        <v>8669</v>
      </c>
      <c r="J371" s="1" t="s">
        <v>8670</v>
      </c>
      <c r="K371" s="1" t="s">
        <v>8671</v>
      </c>
      <c r="L371" s="1">
        <v>-1.0</v>
      </c>
      <c r="M371" s="1">
        <v>0.0023833333333333332</v>
      </c>
      <c r="N371" s="1">
        <v>12.671433333333333</v>
      </c>
      <c r="O371" s="1" t="s">
        <v>36</v>
      </c>
      <c r="P371" s="1" t="s">
        <v>5850</v>
      </c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ht="15.75" customHeight="1">
      <c r="A372" s="1" t="s">
        <v>32</v>
      </c>
      <c r="B372" s="1" t="s">
        <v>17</v>
      </c>
      <c r="C372" s="1">
        <v>316.0</v>
      </c>
      <c r="D372" s="1">
        <v>0.0</v>
      </c>
      <c r="E372" s="1" t="s">
        <v>8397</v>
      </c>
      <c r="F372" s="1" t="s">
        <v>66</v>
      </c>
      <c r="G372" s="1" t="s">
        <v>27</v>
      </c>
      <c r="H372" s="1" t="s">
        <v>8672</v>
      </c>
      <c r="I372" s="1" t="s">
        <v>8673</v>
      </c>
      <c r="J372" s="1" t="s">
        <v>8674</v>
      </c>
      <c r="K372" s="1" t="s">
        <v>8675</v>
      </c>
      <c r="L372" s="1">
        <v>15.0</v>
      </c>
      <c r="M372" s="1">
        <v>0.003416666666666667</v>
      </c>
      <c r="N372" s="1">
        <v>23.14685</v>
      </c>
      <c r="O372" s="1" t="s">
        <v>36</v>
      </c>
      <c r="P372" s="1" t="s">
        <v>8676</v>
      </c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ht="15.75" customHeight="1">
      <c r="A373" s="1" t="s">
        <v>32</v>
      </c>
      <c r="B373" s="1" t="s">
        <v>17</v>
      </c>
      <c r="C373" s="1">
        <v>319.0</v>
      </c>
      <c r="D373" s="1">
        <v>0.0</v>
      </c>
      <c r="E373" s="1" t="s">
        <v>8397</v>
      </c>
      <c r="F373" s="1" t="s">
        <v>66</v>
      </c>
      <c r="G373" s="1" t="s">
        <v>27</v>
      </c>
      <c r="H373" s="1" t="s">
        <v>8677</v>
      </c>
      <c r="I373" s="1" t="s">
        <v>8678</v>
      </c>
      <c r="J373" s="1" t="s">
        <v>8679</v>
      </c>
      <c r="K373" s="1" t="s">
        <v>8680</v>
      </c>
      <c r="L373" s="1">
        <v>4.0</v>
      </c>
      <c r="M373" s="1">
        <v>0.0030166666666666666</v>
      </c>
      <c r="N373" s="1">
        <v>17.050983333333335</v>
      </c>
      <c r="O373" s="1" t="s">
        <v>36</v>
      </c>
      <c r="P373" s="1" t="s">
        <v>7790</v>
      </c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ht="15.75" customHeight="1">
      <c r="A374" s="1" t="s">
        <v>24</v>
      </c>
      <c r="B374" s="1" t="s">
        <v>17</v>
      </c>
      <c r="C374" s="1">
        <v>678.0</v>
      </c>
      <c r="D374" s="1">
        <v>0.0</v>
      </c>
      <c r="E374" s="1" t="s">
        <v>7656</v>
      </c>
      <c r="F374" s="1" t="s">
        <v>26</v>
      </c>
      <c r="G374" s="1" t="s">
        <v>27</v>
      </c>
      <c r="H374" s="1" t="s">
        <v>8681</v>
      </c>
      <c r="I374" s="1" t="s">
        <v>8682</v>
      </c>
      <c r="J374" s="1" t="s">
        <v>8682</v>
      </c>
      <c r="K374" s="1"/>
      <c r="L374" s="1">
        <v>0.0</v>
      </c>
      <c r="M374" s="1"/>
      <c r="N374" s="1">
        <v>14.241633333333333</v>
      </c>
      <c r="O374" s="1" t="s">
        <v>7431</v>
      </c>
      <c r="P374" s="1" t="s">
        <v>8683</v>
      </c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ht="15.75" customHeight="1">
      <c r="A375" s="1" t="s">
        <v>57</v>
      </c>
      <c r="B375" s="1" t="s">
        <v>17</v>
      </c>
      <c r="C375" s="1">
        <v>259.0</v>
      </c>
      <c r="D375" s="1">
        <v>0.0</v>
      </c>
      <c r="E375" s="1" t="s">
        <v>58</v>
      </c>
      <c r="F375" s="1" t="s">
        <v>26</v>
      </c>
      <c r="G375" s="1" t="s">
        <v>27</v>
      </c>
      <c r="H375" s="1" t="s">
        <v>8684</v>
      </c>
      <c r="I375" s="1" t="s">
        <v>8685</v>
      </c>
      <c r="J375" s="1" t="s">
        <v>8685</v>
      </c>
      <c r="K375" s="1"/>
      <c r="L375" s="1">
        <v>-9.0</v>
      </c>
      <c r="M375" s="1"/>
      <c r="N375" s="1">
        <v>5.723916666666667</v>
      </c>
      <c r="O375" s="1" t="s">
        <v>7431</v>
      </c>
      <c r="P375" s="1" t="s">
        <v>8686</v>
      </c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ht="15.75" customHeight="1">
      <c r="A376" s="1" t="s">
        <v>32</v>
      </c>
      <c r="B376" s="1" t="s">
        <v>17</v>
      </c>
      <c r="C376" s="1">
        <v>687.0</v>
      </c>
      <c r="D376" s="1">
        <v>0.0</v>
      </c>
      <c r="E376" s="1" t="s">
        <v>8397</v>
      </c>
      <c r="F376" s="1" t="s">
        <v>66</v>
      </c>
      <c r="G376" s="1" t="s">
        <v>27</v>
      </c>
      <c r="H376" s="1" t="s">
        <v>8687</v>
      </c>
      <c r="I376" s="1" t="s">
        <v>8688</v>
      </c>
      <c r="J376" s="1" t="s">
        <v>8689</v>
      </c>
      <c r="K376" s="1" t="s">
        <v>8690</v>
      </c>
      <c r="L376" s="1">
        <v>0.0</v>
      </c>
      <c r="M376" s="1">
        <v>0.002266666666666667</v>
      </c>
      <c r="N376" s="1">
        <v>12.256416666666667</v>
      </c>
      <c r="O376" s="1" t="s">
        <v>36</v>
      </c>
      <c r="P376" s="1" t="s">
        <v>8691</v>
      </c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ht="15.75" customHeight="1">
      <c r="A377" s="1" t="s">
        <v>41</v>
      </c>
      <c r="B377" s="1" t="s">
        <v>17</v>
      </c>
      <c r="C377" s="1">
        <v>313.0</v>
      </c>
      <c r="D377" s="1">
        <v>0.0</v>
      </c>
      <c r="E377" s="1"/>
      <c r="F377" s="1" t="s">
        <v>26</v>
      </c>
      <c r="G377" s="1" t="s">
        <v>27</v>
      </c>
      <c r="H377" s="1" t="s">
        <v>8692</v>
      </c>
      <c r="I377" s="1" t="s">
        <v>8693</v>
      </c>
      <c r="J377" s="1" t="s">
        <v>8693</v>
      </c>
      <c r="K377" s="1"/>
      <c r="L377" s="1">
        <v>-8.0</v>
      </c>
      <c r="M377" s="1"/>
      <c r="N377" s="1">
        <v>6.284066666666667</v>
      </c>
      <c r="O377" s="1" t="s">
        <v>7431</v>
      </c>
      <c r="P377" s="1" t="s">
        <v>7649</v>
      </c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ht="15.75" customHeight="1">
      <c r="A378" s="1" t="s">
        <v>57</v>
      </c>
      <c r="B378" s="1" t="s">
        <v>17</v>
      </c>
      <c r="C378" s="1">
        <v>528.0</v>
      </c>
      <c r="D378" s="1">
        <v>0.0</v>
      </c>
      <c r="E378" s="1" t="s">
        <v>58</v>
      </c>
      <c r="F378" s="1" t="s">
        <v>26</v>
      </c>
      <c r="G378" s="1" t="s">
        <v>27</v>
      </c>
      <c r="H378" s="1" t="s">
        <v>8694</v>
      </c>
      <c r="I378" s="1" t="s">
        <v>8695</v>
      </c>
      <c r="J378" s="1" t="s">
        <v>8695</v>
      </c>
      <c r="K378" s="1"/>
      <c r="L378" s="1">
        <v>-3.0</v>
      </c>
      <c r="M378" s="1"/>
      <c r="N378" s="1">
        <v>15.53695</v>
      </c>
      <c r="O378" s="1" t="s">
        <v>7431</v>
      </c>
      <c r="P378" s="1" t="s">
        <v>8696</v>
      </c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ht="15.75" customHeight="1">
      <c r="A379" s="1" t="s">
        <v>32</v>
      </c>
      <c r="B379" s="1" t="s">
        <v>17</v>
      </c>
      <c r="C379" s="1">
        <v>498.0</v>
      </c>
      <c r="D379" s="1">
        <v>0.0</v>
      </c>
      <c r="E379" s="1" t="s">
        <v>8397</v>
      </c>
      <c r="F379" s="1" t="s">
        <v>66</v>
      </c>
      <c r="G379" s="1" t="s">
        <v>19</v>
      </c>
      <c r="H379" s="1" t="s">
        <v>8697</v>
      </c>
      <c r="I379" s="1" t="s">
        <v>8698</v>
      </c>
      <c r="J379" s="1" t="s">
        <v>8699</v>
      </c>
      <c r="K379" s="1" t="s">
        <v>8700</v>
      </c>
      <c r="L379" s="1">
        <v>0.0</v>
      </c>
      <c r="M379" s="1">
        <v>0.002683333333333333</v>
      </c>
      <c r="N379" s="1">
        <v>66.5855</v>
      </c>
      <c r="O379" s="1" t="s">
        <v>36</v>
      </c>
      <c r="P379" s="1" t="s">
        <v>8701</v>
      </c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ht="15.75" customHeight="1">
      <c r="A380" s="1" t="s">
        <v>16</v>
      </c>
      <c r="B380" s="1" t="s">
        <v>573</v>
      </c>
      <c r="C380" s="2">
        <v>249.0</v>
      </c>
      <c r="D380" s="1">
        <v>0.0</v>
      </c>
      <c r="E380" s="1"/>
      <c r="F380" s="1" t="s">
        <v>18</v>
      </c>
      <c r="G380" s="1" t="s">
        <v>19</v>
      </c>
      <c r="H380" s="1" t="s">
        <v>8702</v>
      </c>
      <c r="I380" s="1"/>
      <c r="J380" s="1"/>
      <c r="K380" s="1"/>
      <c r="L380" s="1">
        <v>0.0</v>
      </c>
      <c r="M380" s="1"/>
      <c r="N380" s="1"/>
      <c r="O380" s="1" t="s">
        <v>22</v>
      </c>
      <c r="P380" s="1" t="s">
        <v>8703</v>
      </c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ht="15.75" customHeight="1">
      <c r="A381" s="1" t="s">
        <v>32</v>
      </c>
      <c r="B381" s="1" t="s">
        <v>17</v>
      </c>
      <c r="C381" s="1">
        <v>368.0</v>
      </c>
      <c r="D381" s="1">
        <v>0.0</v>
      </c>
      <c r="E381" s="1" t="s">
        <v>8397</v>
      </c>
      <c r="F381" s="1" t="s">
        <v>66</v>
      </c>
      <c r="G381" s="1" t="s">
        <v>27</v>
      </c>
      <c r="H381" s="1" t="s">
        <v>8704</v>
      </c>
      <c r="I381" s="1" t="s">
        <v>8705</v>
      </c>
      <c r="J381" s="1" t="s">
        <v>8706</v>
      </c>
      <c r="K381" s="1" t="s">
        <v>8707</v>
      </c>
      <c r="L381" s="1">
        <v>2.0</v>
      </c>
      <c r="M381" s="1">
        <v>0.008583333333333333</v>
      </c>
      <c r="N381" s="1">
        <v>48.73365</v>
      </c>
      <c r="O381" s="1" t="s">
        <v>36</v>
      </c>
      <c r="P381" s="1" t="s">
        <v>8708</v>
      </c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ht="15.75" customHeight="1">
      <c r="A382" s="1" t="s">
        <v>57</v>
      </c>
      <c r="B382" s="1" t="s">
        <v>17</v>
      </c>
      <c r="C382" s="1">
        <v>329.0</v>
      </c>
      <c r="D382" s="1">
        <v>0.0</v>
      </c>
      <c r="E382" s="1" t="s">
        <v>58</v>
      </c>
      <c r="F382" s="1" t="s">
        <v>26</v>
      </c>
      <c r="G382" s="1" t="s">
        <v>27</v>
      </c>
      <c r="H382" s="1" t="s">
        <v>8709</v>
      </c>
      <c r="I382" s="1" t="s">
        <v>8710</v>
      </c>
      <c r="J382" s="1" t="s">
        <v>8710</v>
      </c>
      <c r="K382" s="1"/>
      <c r="L382" s="1">
        <v>-8.0</v>
      </c>
      <c r="M382" s="1"/>
      <c r="N382" s="1">
        <v>6.298</v>
      </c>
      <c r="O382" s="1" t="s">
        <v>7431</v>
      </c>
      <c r="P382" s="1" t="s">
        <v>7497</v>
      </c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ht="15.75" customHeight="1">
      <c r="A383" s="1" t="s">
        <v>41</v>
      </c>
      <c r="B383" s="1" t="s">
        <v>17</v>
      </c>
      <c r="C383" s="1">
        <v>329.0</v>
      </c>
      <c r="D383" s="1">
        <v>0.0</v>
      </c>
      <c r="E383" s="1"/>
      <c r="F383" s="1" t="s">
        <v>26</v>
      </c>
      <c r="G383" s="1" t="s">
        <v>19</v>
      </c>
      <c r="H383" s="1" t="s">
        <v>8711</v>
      </c>
      <c r="I383" s="1" t="s">
        <v>8712</v>
      </c>
      <c r="J383" s="1" t="s">
        <v>8712</v>
      </c>
      <c r="K383" s="1"/>
      <c r="L383" s="1">
        <v>-14.0</v>
      </c>
      <c r="M383" s="1"/>
      <c r="N383" s="1">
        <v>0.3297333333333333</v>
      </c>
      <c r="O383" s="1" t="s">
        <v>7431</v>
      </c>
      <c r="P383" s="1" t="s">
        <v>8082</v>
      </c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ht="15.75" customHeight="1">
      <c r="A384" s="1" t="s">
        <v>24</v>
      </c>
      <c r="B384" s="1" t="s">
        <v>17</v>
      </c>
      <c r="C384" s="1">
        <v>274.0</v>
      </c>
      <c r="D384" s="1">
        <v>0.0</v>
      </c>
      <c r="E384" s="1" t="s">
        <v>7446</v>
      </c>
      <c r="F384" s="1" t="s">
        <v>26</v>
      </c>
      <c r="G384" s="1" t="s">
        <v>27</v>
      </c>
      <c r="H384" s="1" t="s">
        <v>8713</v>
      </c>
      <c r="I384" s="1" t="s">
        <v>8714</v>
      </c>
      <c r="J384" s="1" t="s">
        <v>8714</v>
      </c>
      <c r="K384" s="1"/>
      <c r="L384" s="1">
        <v>-7.0</v>
      </c>
      <c r="M384" s="1"/>
      <c r="N384" s="1">
        <v>7.65625</v>
      </c>
      <c r="O384" s="1" t="s">
        <v>7431</v>
      </c>
      <c r="P384" s="1" t="s">
        <v>8715</v>
      </c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ht="15.75" customHeight="1">
      <c r="A385" s="1" t="s">
        <v>57</v>
      </c>
      <c r="B385" s="1" t="s">
        <v>17</v>
      </c>
      <c r="C385" s="2">
        <v>329.0</v>
      </c>
      <c r="D385" s="1">
        <v>0.0</v>
      </c>
      <c r="E385" s="1" t="s">
        <v>58</v>
      </c>
      <c r="F385" s="1" t="s">
        <v>26</v>
      </c>
      <c r="G385" s="1" t="s">
        <v>27</v>
      </c>
      <c r="H385" s="1" t="s">
        <v>8716</v>
      </c>
      <c r="I385" s="1" t="s">
        <v>8717</v>
      </c>
      <c r="J385" s="1" t="s">
        <v>8717</v>
      </c>
      <c r="K385" s="1"/>
      <c r="L385" s="1">
        <v>0.0</v>
      </c>
      <c r="M385" s="1"/>
      <c r="N385" s="1">
        <v>15.675366666666667</v>
      </c>
      <c r="O385" s="1" t="s">
        <v>7431</v>
      </c>
      <c r="P385" s="1" t="s">
        <v>8718</v>
      </c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ht="15.75" customHeight="1">
      <c r="A386" s="1" t="s">
        <v>32</v>
      </c>
      <c r="B386" s="1" t="s">
        <v>17</v>
      </c>
      <c r="C386" s="1">
        <v>129.0</v>
      </c>
      <c r="D386" s="1">
        <v>0.0</v>
      </c>
      <c r="E386" s="1"/>
      <c r="F386" s="1" t="s">
        <v>18</v>
      </c>
      <c r="G386" s="1" t="s">
        <v>27</v>
      </c>
      <c r="H386" s="1" t="s">
        <v>8719</v>
      </c>
      <c r="I386" s="1" t="s">
        <v>8720</v>
      </c>
      <c r="J386" s="1" t="s">
        <v>8720</v>
      </c>
      <c r="K386" s="1"/>
      <c r="L386" s="1">
        <v>-14.0</v>
      </c>
      <c r="M386" s="1"/>
      <c r="N386" s="1">
        <v>4.991333333333333</v>
      </c>
      <c r="O386" s="1" t="s">
        <v>36</v>
      </c>
      <c r="P386" s="1" t="s">
        <v>8721</v>
      </c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ht="15.75" customHeight="1">
      <c r="A387" s="1" t="s">
        <v>41</v>
      </c>
      <c r="B387" s="1" t="s">
        <v>17</v>
      </c>
      <c r="C387" s="1">
        <v>393.0</v>
      </c>
      <c r="D387" s="1">
        <v>0.0</v>
      </c>
      <c r="E387" s="1"/>
      <c r="F387" s="1" t="s">
        <v>26</v>
      </c>
      <c r="G387" s="1" t="s">
        <v>27</v>
      </c>
      <c r="H387" s="1" t="s">
        <v>8722</v>
      </c>
      <c r="I387" s="1" t="s">
        <v>8723</v>
      </c>
      <c r="J387" s="1" t="s">
        <v>8723</v>
      </c>
      <c r="K387" s="1"/>
      <c r="L387" s="1">
        <v>10.0</v>
      </c>
      <c r="M387" s="1"/>
      <c r="N387" s="1">
        <v>25.363316666666666</v>
      </c>
      <c r="O387" s="1" t="s">
        <v>7431</v>
      </c>
      <c r="P387" s="1" t="s">
        <v>8724</v>
      </c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ht="15.75" customHeight="1">
      <c r="A388" s="1" t="s">
        <v>32</v>
      </c>
      <c r="B388" s="1" t="s">
        <v>17</v>
      </c>
      <c r="C388" s="1">
        <v>428.0</v>
      </c>
      <c r="D388" s="1">
        <v>0.0</v>
      </c>
      <c r="E388" s="1" t="s">
        <v>58</v>
      </c>
      <c r="F388" s="1" t="s">
        <v>66</v>
      </c>
      <c r="G388" s="1" t="s">
        <v>19</v>
      </c>
      <c r="H388" s="1" t="s">
        <v>8725</v>
      </c>
      <c r="I388" s="1" t="s">
        <v>8726</v>
      </c>
      <c r="J388" s="1" t="s">
        <v>8727</v>
      </c>
      <c r="K388" s="1" t="s">
        <v>8728</v>
      </c>
      <c r="L388" s="1">
        <v>-17.0</v>
      </c>
      <c r="M388" s="1">
        <v>0.6758333333333333</v>
      </c>
      <c r="N388" s="1">
        <v>8.26575</v>
      </c>
      <c r="O388" s="1" t="s">
        <v>36</v>
      </c>
      <c r="P388" s="1" t="s">
        <v>8729</v>
      </c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ht="15.75" customHeight="1">
      <c r="A389" s="1" t="s">
        <v>41</v>
      </c>
      <c r="B389" s="1" t="s">
        <v>17</v>
      </c>
      <c r="C389" s="1">
        <v>453.0</v>
      </c>
      <c r="D389" s="1">
        <v>0.0</v>
      </c>
      <c r="E389" s="1"/>
      <c r="F389" s="1" t="s">
        <v>26</v>
      </c>
      <c r="G389" s="1" t="s">
        <v>27</v>
      </c>
      <c r="H389" s="1" t="s">
        <v>8730</v>
      </c>
      <c r="I389" s="1" t="s">
        <v>8731</v>
      </c>
      <c r="J389" s="1" t="s">
        <v>8731</v>
      </c>
      <c r="K389" s="1"/>
      <c r="L389" s="1">
        <v>-8.0</v>
      </c>
      <c r="M389" s="1"/>
      <c r="N389" s="1">
        <v>6.729</v>
      </c>
      <c r="O389" s="1" t="s">
        <v>7431</v>
      </c>
      <c r="P389" s="1" t="s">
        <v>8538</v>
      </c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ht="15.75" customHeight="1">
      <c r="A390" s="1" t="s">
        <v>32</v>
      </c>
      <c r="B390" s="1" t="s">
        <v>17</v>
      </c>
      <c r="C390" s="1">
        <v>309.0</v>
      </c>
      <c r="D390" s="1">
        <v>0.0</v>
      </c>
      <c r="E390" s="1" t="s">
        <v>8732</v>
      </c>
      <c r="F390" s="1" t="s">
        <v>66</v>
      </c>
      <c r="G390" s="1" t="s">
        <v>19</v>
      </c>
      <c r="H390" s="1" t="s">
        <v>8733</v>
      </c>
      <c r="I390" s="1" t="s">
        <v>8734</v>
      </c>
      <c r="J390" s="1" t="s">
        <v>8735</v>
      </c>
      <c r="K390" s="1" t="s">
        <v>8736</v>
      </c>
      <c r="L390" s="1">
        <v>-17.0</v>
      </c>
      <c r="M390" s="1">
        <v>0.0021666666666666666</v>
      </c>
      <c r="N390" s="1">
        <v>6.857433333333334</v>
      </c>
      <c r="O390" s="1" t="s">
        <v>36</v>
      </c>
      <c r="P390" s="1" t="s">
        <v>8737</v>
      </c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ht="15.75" customHeight="1">
      <c r="A391" s="1" t="s">
        <v>41</v>
      </c>
      <c r="B391" s="1" t="s">
        <v>17</v>
      </c>
      <c r="C391" s="1">
        <v>792.0</v>
      </c>
      <c r="D391" s="1">
        <v>0.0</v>
      </c>
      <c r="E391" s="1"/>
      <c r="F391" s="1" t="s">
        <v>26</v>
      </c>
      <c r="G391" s="1" t="s">
        <v>27</v>
      </c>
      <c r="H391" s="1" t="s">
        <v>8738</v>
      </c>
      <c r="I391" s="1" t="s">
        <v>8739</v>
      </c>
      <c r="J391" s="1" t="s">
        <v>8739</v>
      </c>
      <c r="K391" s="1"/>
      <c r="L391" s="1">
        <v>-6.0</v>
      </c>
      <c r="M391" s="1"/>
      <c r="N391" s="1">
        <v>8.62215</v>
      </c>
      <c r="O391" s="1" t="s">
        <v>7431</v>
      </c>
      <c r="P391" s="1" t="s">
        <v>8740</v>
      </c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ht="15.75" customHeight="1">
      <c r="A392" s="1" t="s">
        <v>41</v>
      </c>
      <c r="B392" s="1" t="s">
        <v>17</v>
      </c>
      <c r="C392" s="1">
        <v>264.0</v>
      </c>
      <c r="D392" s="1">
        <v>0.0</v>
      </c>
      <c r="E392" s="1"/>
      <c r="F392" s="1" t="s">
        <v>26</v>
      </c>
      <c r="G392" s="1" t="s">
        <v>27</v>
      </c>
      <c r="H392" s="1" t="s">
        <v>8741</v>
      </c>
      <c r="I392" s="1" t="s">
        <v>8742</v>
      </c>
      <c r="J392" s="1" t="s">
        <v>8742</v>
      </c>
      <c r="K392" s="1"/>
      <c r="L392" s="1">
        <v>-8.0</v>
      </c>
      <c r="M392" s="1"/>
      <c r="N392" s="1">
        <v>6.3625</v>
      </c>
      <c r="O392" s="1" t="s">
        <v>7431</v>
      </c>
      <c r="P392" s="1" t="s">
        <v>7868</v>
      </c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ht="15.75" customHeight="1">
      <c r="A393" s="1" t="s">
        <v>57</v>
      </c>
      <c r="B393" s="1" t="s">
        <v>17</v>
      </c>
      <c r="C393" s="2">
        <v>329.0</v>
      </c>
      <c r="D393" s="1">
        <v>0.0</v>
      </c>
      <c r="E393" s="1" t="s">
        <v>58</v>
      </c>
      <c r="F393" s="1" t="s">
        <v>26</v>
      </c>
      <c r="G393" s="1" t="s">
        <v>27</v>
      </c>
      <c r="H393" s="1" t="s">
        <v>8743</v>
      </c>
      <c r="I393" s="1" t="s">
        <v>8744</v>
      </c>
      <c r="J393" s="1" t="s">
        <v>8744</v>
      </c>
      <c r="K393" s="1"/>
      <c r="L393" s="1">
        <v>-9.0</v>
      </c>
      <c r="M393" s="1"/>
      <c r="N393" s="1">
        <v>5.298633333333333</v>
      </c>
      <c r="O393" s="1" t="s">
        <v>7431</v>
      </c>
      <c r="P393" s="1" t="s">
        <v>7483</v>
      </c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ht="15.75" customHeight="1">
      <c r="A394" s="1" t="s">
        <v>41</v>
      </c>
      <c r="B394" s="1" t="s">
        <v>17</v>
      </c>
      <c r="C394" s="1">
        <v>264.0</v>
      </c>
      <c r="D394" s="1">
        <v>0.0</v>
      </c>
      <c r="E394" s="1"/>
      <c r="F394" s="1" t="s">
        <v>26</v>
      </c>
      <c r="G394" s="1" t="s">
        <v>19</v>
      </c>
      <c r="H394" s="1" t="s">
        <v>8745</v>
      </c>
      <c r="I394" s="1" t="s">
        <v>8746</v>
      </c>
      <c r="J394" s="1" t="s">
        <v>8746</v>
      </c>
      <c r="K394" s="1"/>
      <c r="L394" s="1">
        <v>-9.0</v>
      </c>
      <c r="M394" s="1"/>
      <c r="N394" s="1">
        <v>5.7557</v>
      </c>
      <c r="O394" s="1" t="s">
        <v>7431</v>
      </c>
      <c r="P394" s="1" t="s">
        <v>7868</v>
      </c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ht="15.75" customHeight="1">
      <c r="A395" s="1" t="s">
        <v>16</v>
      </c>
      <c r="B395" s="1" t="s">
        <v>17</v>
      </c>
      <c r="C395" s="1">
        <v>269.0</v>
      </c>
      <c r="D395" s="1">
        <v>0.0</v>
      </c>
      <c r="E395" s="1"/>
      <c r="F395" s="1" t="s">
        <v>18</v>
      </c>
      <c r="G395" s="1" t="s">
        <v>19</v>
      </c>
      <c r="H395" s="1" t="s">
        <v>8747</v>
      </c>
      <c r="I395" s="1" t="s">
        <v>8748</v>
      </c>
      <c r="J395" s="1" t="s">
        <v>8748</v>
      </c>
      <c r="K395" s="1"/>
      <c r="L395" s="1">
        <v>1.0</v>
      </c>
      <c r="M395" s="1"/>
      <c r="N395" s="1">
        <v>6.632616666666666</v>
      </c>
      <c r="O395" s="1" t="s">
        <v>22</v>
      </c>
      <c r="P395" s="1" t="s">
        <v>8749</v>
      </c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ht="15.75" customHeight="1">
      <c r="A396" s="1" t="s">
        <v>57</v>
      </c>
      <c r="B396" s="1" t="s">
        <v>17</v>
      </c>
      <c r="C396" s="1">
        <v>264.0</v>
      </c>
      <c r="D396" s="1">
        <v>0.0</v>
      </c>
      <c r="E396" s="1" t="s">
        <v>58</v>
      </c>
      <c r="F396" s="1" t="s">
        <v>26</v>
      </c>
      <c r="G396" s="1" t="s">
        <v>27</v>
      </c>
      <c r="H396" s="1" t="s">
        <v>8750</v>
      </c>
      <c r="I396" s="1" t="s">
        <v>8751</v>
      </c>
      <c r="J396" s="1" t="s">
        <v>8751</v>
      </c>
      <c r="K396" s="1"/>
      <c r="L396" s="1">
        <v>-2.0</v>
      </c>
      <c r="M396" s="1"/>
      <c r="N396" s="1">
        <v>12.770833333333334</v>
      </c>
      <c r="O396" s="1" t="s">
        <v>7431</v>
      </c>
      <c r="P396" s="1" t="s">
        <v>7693</v>
      </c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ht="15.75" customHeight="1">
      <c r="A397" s="1" t="s">
        <v>57</v>
      </c>
      <c r="B397" s="1" t="s">
        <v>17</v>
      </c>
      <c r="C397" s="2">
        <v>264.0</v>
      </c>
      <c r="D397" s="1">
        <v>0.0</v>
      </c>
      <c r="E397" s="1" t="s">
        <v>58</v>
      </c>
      <c r="F397" s="1" t="s">
        <v>26</v>
      </c>
      <c r="G397" s="1" t="s">
        <v>27</v>
      </c>
      <c r="H397" s="1" t="s">
        <v>8752</v>
      </c>
      <c r="I397" s="1" t="s">
        <v>8753</v>
      </c>
      <c r="J397" s="1" t="s">
        <v>8753</v>
      </c>
      <c r="K397" s="1"/>
      <c r="L397" s="1">
        <v>0.0</v>
      </c>
      <c r="M397" s="1"/>
      <c r="N397" s="1">
        <v>15.086283333333334</v>
      </c>
      <c r="O397" s="1" t="s">
        <v>7431</v>
      </c>
      <c r="P397" s="1" t="s">
        <v>7715</v>
      </c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ht="15.75" customHeight="1">
      <c r="A398" s="1" t="s">
        <v>41</v>
      </c>
      <c r="B398" s="1" t="s">
        <v>17</v>
      </c>
      <c r="C398" s="1">
        <v>329.0</v>
      </c>
      <c r="D398" s="1">
        <v>0.0</v>
      </c>
      <c r="E398" s="1"/>
      <c r="F398" s="1" t="s">
        <v>26</v>
      </c>
      <c r="G398" s="1" t="s">
        <v>19</v>
      </c>
      <c r="H398" s="1" t="s">
        <v>8754</v>
      </c>
      <c r="I398" s="1" t="s">
        <v>8755</v>
      </c>
      <c r="J398" s="1" t="s">
        <v>8755</v>
      </c>
      <c r="K398" s="1"/>
      <c r="L398" s="1">
        <v>3.0</v>
      </c>
      <c r="M398" s="1"/>
      <c r="N398" s="1">
        <v>18.89395</v>
      </c>
      <c r="O398" s="1" t="s">
        <v>7431</v>
      </c>
      <c r="P398" s="1" t="s">
        <v>8590</v>
      </c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ht="15.75" customHeight="1">
      <c r="A399" s="1" t="s">
        <v>32</v>
      </c>
      <c r="B399" s="1" t="s">
        <v>17</v>
      </c>
      <c r="C399" s="2">
        <v>309.0</v>
      </c>
      <c r="D399" s="1">
        <v>0.0</v>
      </c>
      <c r="E399" s="1" t="s">
        <v>8732</v>
      </c>
      <c r="F399" s="1" t="s">
        <v>66</v>
      </c>
      <c r="G399" s="1" t="s">
        <v>27</v>
      </c>
      <c r="H399" s="1" t="s">
        <v>8756</v>
      </c>
      <c r="I399" s="1" t="s">
        <v>8757</v>
      </c>
      <c r="J399" s="1" t="s">
        <v>8758</v>
      </c>
      <c r="K399" s="1" t="s">
        <v>8759</v>
      </c>
      <c r="L399" s="1">
        <v>-16.0</v>
      </c>
      <c r="M399" s="1">
        <v>0.004316666666666667</v>
      </c>
      <c r="N399" s="1">
        <v>7.241666666666666</v>
      </c>
      <c r="O399" s="1" t="s">
        <v>36</v>
      </c>
      <c r="P399" s="1" t="s">
        <v>7440</v>
      </c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ht="15.75" customHeight="1">
      <c r="A400" s="1" t="s">
        <v>16</v>
      </c>
      <c r="B400" s="1" t="s">
        <v>17</v>
      </c>
      <c r="C400" s="2">
        <v>329.0</v>
      </c>
      <c r="D400" s="1">
        <v>0.0</v>
      </c>
      <c r="E400" s="1"/>
      <c r="F400" s="1" t="s">
        <v>18</v>
      </c>
      <c r="G400" s="1" t="s">
        <v>19</v>
      </c>
      <c r="H400" s="1" t="s">
        <v>8760</v>
      </c>
      <c r="I400" s="1" t="s">
        <v>8761</v>
      </c>
      <c r="J400" s="1" t="s">
        <v>8761</v>
      </c>
      <c r="K400" s="1"/>
      <c r="L400" s="1">
        <v>2.0</v>
      </c>
      <c r="M400" s="1"/>
      <c r="N400" s="1">
        <v>7.07885</v>
      </c>
      <c r="O400" s="1" t="s">
        <v>22</v>
      </c>
      <c r="P400" s="1" t="s">
        <v>8762</v>
      </c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ht="15.75" customHeight="1">
      <c r="A401" s="1" t="s">
        <v>32</v>
      </c>
      <c r="B401" s="1" t="s">
        <v>17</v>
      </c>
      <c r="C401" s="1">
        <v>249.0</v>
      </c>
      <c r="D401" s="1">
        <v>0.0</v>
      </c>
      <c r="E401" s="1" t="s">
        <v>8732</v>
      </c>
      <c r="F401" s="1" t="s">
        <v>66</v>
      </c>
      <c r="G401" s="1" t="s">
        <v>27</v>
      </c>
      <c r="H401" s="1" t="s">
        <v>8763</v>
      </c>
      <c r="I401" s="1" t="s">
        <v>8764</v>
      </c>
      <c r="J401" s="1" t="s">
        <v>8765</v>
      </c>
      <c r="K401" s="1" t="s">
        <v>8766</v>
      </c>
      <c r="L401" s="1">
        <v>-13.0</v>
      </c>
      <c r="M401" s="1">
        <v>0.003183333333333333</v>
      </c>
      <c r="N401" s="1">
        <v>8.086</v>
      </c>
      <c r="O401" s="1" t="s">
        <v>36</v>
      </c>
      <c r="P401" s="1" t="s">
        <v>8767</v>
      </c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ht="15.75" customHeight="1">
      <c r="A402" s="1" t="s">
        <v>57</v>
      </c>
      <c r="B402" s="1" t="s">
        <v>17</v>
      </c>
      <c r="C402" s="1">
        <v>364.0</v>
      </c>
      <c r="D402" s="1">
        <v>0.0</v>
      </c>
      <c r="E402" s="1" t="s">
        <v>58</v>
      </c>
      <c r="F402" s="1" t="s">
        <v>26</v>
      </c>
      <c r="G402" s="1" t="s">
        <v>27</v>
      </c>
      <c r="H402" s="1" t="s">
        <v>8768</v>
      </c>
      <c r="I402" s="1" t="s">
        <v>8769</v>
      </c>
      <c r="J402" s="1" t="s">
        <v>8769</v>
      </c>
      <c r="K402" s="1"/>
      <c r="L402" s="1">
        <v>-8.0</v>
      </c>
      <c r="M402" s="1"/>
      <c r="N402" s="1">
        <v>6.5591333333333335</v>
      </c>
      <c r="O402" s="1" t="s">
        <v>7431</v>
      </c>
      <c r="P402" s="1" t="s">
        <v>8770</v>
      </c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ht="15.75" customHeight="1">
      <c r="A403" s="1" t="s">
        <v>57</v>
      </c>
      <c r="B403" s="1" t="s">
        <v>17</v>
      </c>
      <c r="C403" s="1">
        <v>762.0</v>
      </c>
      <c r="D403" s="1">
        <v>0.0</v>
      </c>
      <c r="E403" s="1" t="s">
        <v>58</v>
      </c>
      <c r="F403" s="1" t="s">
        <v>26</v>
      </c>
      <c r="G403" s="1" t="s">
        <v>27</v>
      </c>
      <c r="H403" s="1" t="s">
        <v>8771</v>
      </c>
      <c r="I403" s="1" t="s">
        <v>8772</v>
      </c>
      <c r="J403" s="1" t="s">
        <v>8772</v>
      </c>
      <c r="K403" s="1"/>
      <c r="L403" s="1">
        <v>-3.0</v>
      </c>
      <c r="M403" s="1"/>
      <c r="N403" s="1">
        <v>11.1084</v>
      </c>
      <c r="O403" s="1" t="s">
        <v>7431</v>
      </c>
      <c r="P403" s="1" t="s">
        <v>8773</v>
      </c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ht="15.75" customHeight="1">
      <c r="A404" s="1" t="s">
        <v>16</v>
      </c>
      <c r="B404" s="1" t="s">
        <v>17</v>
      </c>
      <c r="C404" s="1">
        <v>364.0</v>
      </c>
      <c r="D404" s="1">
        <v>0.0</v>
      </c>
      <c r="E404" s="1"/>
      <c r="F404" s="1" t="s">
        <v>18</v>
      </c>
      <c r="G404" s="1" t="s">
        <v>19</v>
      </c>
      <c r="H404" s="1" t="s">
        <v>8774</v>
      </c>
      <c r="I404" s="1" t="s">
        <v>8775</v>
      </c>
      <c r="J404" s="1" t="s">
        <v>8775</v>
      </c>
      <c r="K404" s="1"/>
      <c r="L404" s="1">
        <v>9.0</v>
      </c>
      <c r="M404" s="1"/>
      <c r="N404" s="1">
        <v>14.56525</v>
      </c>
      <c r="O404" s="1" t="s">
        <v>22</v>
      </c>
      <c r="P404" s="1" t="s">
        <v>8776</v>
      </c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ht="15.75" customHeight="1">
      <c r="A405" s="1" t="s">
        <v>24</v>
      </c>
      <c r="B405" s="1" t="s">
        <v>17</v>
      </c>
      <c r="C405" s="1">
        <v>329.0</v>
      </c>
      <c r="D405" s="1">
        <v>0.0</v>
      </c>
      <c r="E405" s="1" t="s">
        <v>693</v>
      </c>
      <c r="F405" s="1" t="s">
        <v>26</v>
      </c>
      <c r="G405" s="1" t="s">
        <v>27</v>
      </c>
      <c r="H405" s="1" t="s">
        <v>8777</v>
      </c>
      <c r="I405" s="1" t="s">
        <v>8778</v>
      </c>
      <c r="J405" s="1" t="s">
        <v>8778</v>
      </c>
      <c r="K405" s="1"/>
      <c r="L405" s="1">
        <v>-2.0</v>
      </c>
      <c r="M405" s="1"/>
      <c r="N405" s="1">
        <v>12.20985</v>
      </c>
      <c r="O405" s="1" t="s">
        <v>7431</v>
      </c>
      <c r="P405" s="1" t="s">
        <v>31</v>
      </c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ht="15.75" customHeight="1">
      <c r="A406" s="1" t="s">
        <v>24</v>
      </c>
      <c r="B406" s="1" t="s">
        <v>17</v>
      </c>
      <c r="C406" s="2">
        <v>329.0</v>
      </c>
      <c r="D406" s="1">
        <v>0.0</v>
      </c>
      <c r="E406" s="1" t="s">
        <v>8779</v>
      </c>
      <c r="F406" s="1" t="s">
        <v>26</v>
      </c>
      <c r="G406" s="1" t="s">
        <v>27</v>
      </c>
      <c r="H406" s="1" t="s">
        <v>8780</v>
      </c>
      <c r="I406" s="1" t="s">
        <v>8781</v>
      </c>
      <c r="J406" s="1" t="s">
        <v>8781</v>
      </c>
      <c r="K406" s="1"/>
      <c r="L406" s="1">
        <v>-4.0</v>
      </c>
      <c r="M406" s="1"/>
      <c r="N406" s="1">
        <v>10.643483333333334</v>
      </c>
      <c r="O406" s="1" t="s">
        <v>7431</v>
      </c>
      <c r="P406" s="1" t="s">
        <v>8782</v>
      </c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ht="15.75" customHeight="1">
      <c r="A407" s="1" t="s">
        <v>32</v>
      </c>
      <c r="B407" s="1" t="s">
        <v>17</v>
      </c>
      <c r="C407" s="1">
        <v>309.0</v>
      </c>
      <c r="D407" s="1">
        <v>0.0</v>
      </c>
      <c r="E407" s="1" t="s">
        <v>8732</v>
      </c>
      <c r="F407" s="1" t="s">
        <v>66</v>
      </c>
      <c r="G407" s="1" t="s">
        <v>27</v>
      </c>
      <c r="H407" s="1" t="s">
        <v>8783</v>
      </c>
      <c r="I407" s="1" t="s">
        <v>8784</v>
      </c>
      <c r="J407" s="1" t="s">
        <v>8785</v>
      </c>
      <c r="K407" s="1" t="s">
        <v>8786</v>
      </c>
      <c r="L407" s="1">
        <v>-15.0</v>
      </c>
      <c r="M407" s="1">
        <v>0.00225</v>
      </c>
      <c r="N407" s="1">
        <v>13.463633333333334</v>
      </c>
      <c r="O407" s="1" t="s">
        <v>36</v>
      </c>
      <c r="P407" s="1" t="s">
        <v>7513</v>
      </c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ht="15.75" customHeight="1">
      <c r="A408" s="1" t="s">
        <v>41</v>
      </c>
      <c r="B408" s="1" t="s">
        <v>17</v>
      </c>
      <c r="C408" s="2">
        <v>329.0</v>
      </c>
      <c r="D408" s="1">
        <v>0.0</v>
      </c>
      <c r="E408" s="1"/>
      <c r="F408" s="1" t="s">
        <v>26</v>
      </c>
      <c r="G408" s="1" t="s">
        <v>27</v>
      </c>
      <c r="H408" s="1" t="s">
        <v>8787</v>
      </c>
      <c r="I408" s="1" t="s">
        <v>8788</v>
      </c>
      <c r="J408" s="1" t="s">
        <v>8788</v>
      </c>
      <c r="K408" s="1"/>
      <c r="L408" s="1">
        <v>-3.0</v>
      </c>
      <c r="M408" s="1"/>
      <c r="N408" s="1">
        <v>11.639366666666668</v>
      </c>
      <c r="O408" s="1" t="s">
        <v>7431</v>
      </c>
      <c r="P408" s="1" t="s">
        <v>8082</v>
      </c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ht="15.75" customHeight="1">
      <c r="A409" s="1" t="s">
        <v>57</v>
      </c>
      <c r="B409" s="1" t="s">
        <v>17</v>
      </c>
      <c r="C409" s="2">
        <v>329.0</v>
      </c>
      <c r="D409" s="1">
        <v>0.0</v>
      </c>
      <c r="E409" s="1" t="s">
        <v>58</v>
      </c>
      <c r="F409" s="1" t="s">
        <v>26</v>
      </c>
      <c r="G409" s="1" t="s">
        <v>27</v>
      </c>
      <c r="H409" s="1" t="s">
        <v>8789</v>
      </c>
      <c r="I409" s="1" t="s">
        <v>8790</v>
      </c>
      <c r="J409" s="1" t="s">
        <v>8790</v>
      </c>
      <c r="K409" s="1"/>
      <c r="L409" s="1">
        <v>-7.0</v>
      </c>
      <c r="M409" s="1"/>
      <c r="N409" s="1">
        <v>7.953333333333333</v>
      </c>
      <c r="O409" s="1" t="s">
        <v>7431</v>
      </c>
      <c r="P409" s="1" t="s">
        <v>8791</v>
      </c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ht="15.75" customHeight="1">
      <c r="A410" s="1" t="s">
        <v>57</v>
      </c>
      <c r="B410" s="1" t="s">
        <v>17</v>
      </c>
      <c r="C410" s="2">
        <v>294.0</v>
      </c>
      <c r="D410" s="1">
        <v>0.0</v>
      </c>
      <c r="E410" s="1" t="s">
        <v>58</v>
      </c>
      <c r="F410" s="1" t="s">
        <v>26</v>
      </c>
      <c r="G410" s="1" t="s">
        <v>27</v>
      </c>
      <c r="H410" s="1" t="s">
        <v>8792</v>
      </c>
      <c r="I410" s="1" t="s">
        <v>8793</v>
      </c>
      <c r="J410" s="1" t="s">
        <v>8793</v>
      </c>
      <c r="K410" s="1"/>
      <c r="L410" s="1">
        <v>-6.0</v>
      </c>
      <c r="M410" s="1"/>
      <c r="N410" s="1">
        <v>8.84795</v>
      </c>
      <c r="O410" s="1" t="s">
        <v>7431</v>
      </c>
      <c r="P410" s="1" t="s">
        <v>8794</v>
      </c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ht="15.75" customHeight="1">
      <c r="A411" s="1" t="s">
        <v>32</v>
      </c>
      <c r="B411" s="1" t="s">
        <v>17</v>
      </c>
      <c r="C411" s="1">
        <v>326.0</v>
      </c>
      <c r="D411" s="1">
        <v>0.0</v>
      </c>
      <c r="E411" s="1" t="s">
        <v>8732</v>
      </c>
      <c r="F411" s="1" t="s">
        <v>66</v>
      </c>
      <c r="G411" s="1" t="s">
        <v>19</v>
      </c>
      <c r="H411" s="1" t="s">
        <v>8795</v>
      </c>
      <c r="I411" s="1" t="s">
        <v>8796</v>
      </c>
      <c r="J411" s="1" t="s">
        <v>8797</v>
      </c>
      <c r="K411" s="1" t="s">
        <v>8798</v>
      </c>
      <c r="L411" s="1">
        <v>-9.0</v>
      </c>
      <c r="M411" s="1">
        <v>0.00665</v>
      </c>
      <c r="N411" s="1">
        <v>8.518183333333333</v>
      </c>
      <c r="O411" s="1" t="s">
        <v>36</v>
      </c>
      <c r="P411" s="1" t="s">
        <v>8799</v>
      </c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ht="15.75" customHeight="1">
      <c r="A412" s="1" t="s">
        <v>24</v>
      </c>
      <c r="B412" s="1" t="s">
        <v>17</v>
      </c>
      <c r="C412" s="1">
        <v>1284.0</v>
      </c>
      <c r="D412" s="1">
        <v>0.0</v>
      </c>
      <c r="E412" s="1" t="s">
        <v>8800</v>
      </c>
      <c r="F412" s="1" t="s">
        <v>26</v>
      </c>
      <c r="G412" s="1" t="s">
        <v>27</v>
      </c>
      <c r="H412" s="1" t="s">
        <v>8801</v>
      </c>
      <c r="I412" s="1" t="s">
        <v>8802</v>
      </c>
      <c r="J412" s="1" t="s">
        <v>8802</v>
      </c>
      <c r="K412" s="1"/>
      <c r="L412" s="1">
        <v>-5.0</v>
      </c>
      <c r="M412" s="1"/>
      <c r="N412" s="1">
        <v>15.41045</v>
      </c>
      <c r="O412" s="1" t="s">
        <v>7431</v>
      </c>
      <c r="P412" s="1" t="s">
        <v>8803</v>
      </c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ht="15.75" customHeight="1">
      <c r="A413" s="1" t="s">
        <v>41</v>
      </c>
      <c r="B413" s="1" t="s">
        <v>17</v>
      </c>
      <c r="C413" s="1">
        <v>329.0</v>
      </c>
      <c r="D413" s="1">
        <v>0.0</v>
      </c>
      <c r="E413" s="1"/>
      <c r="F413" s="1" t="s">
        <v>26</v>
      </c>
      <c r="G413" s="1" t="s">
        <v>27</v>
      </c>
      <c r="H413" s="1" t="s">
        <v>8804</v>
      </c>
      <c r="I413" s="1" t="s">
        <v>8805</v>
      </c>
      <c r="J413" s="1" t="s">
        <v>8805</v>
      </c>
      <c r="K413" s="1"/>
      <c r="L413" s="1">
        <v>-4.0</v>
      </c>
      <c r="M413" s="1"/>
      <c r="N413" s="1">
        <v>10.400716666666666</v>
      </c>
      <c r="O413" s="1" t="s">
        <v>7431</v>
      </c>
      <c r="P413" s="1" t="s">
        <v>7772</v>
      </c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ht="15.75" customHeight="1">
      <c r="A414" s="1" t="s">
        <v>41</v>
      </c>
      <c r="B414" s="1" t="s">
        <v>17</v>
      </c>
      <c r="C414" s="1">
        <v>583.0</v>
      </c>
      <c r="D414" s="1">
        <v>0.0</v>
      </c>
      <c r="E414" s="1"/>
      <c r="F414" s="1" t="s">
        <v>26</v>
      </c>
      <c r="G414" s="1" t="s">
        <v>27</v>
      </c>
      <c r="H414" s="1" t="s">
        <v>8806</v>
      </c>
      <c r="I414" s="1" t="s">
        <v>8807</v>
      </c>
      <c r="J414" s="1" t="s">
        <v>8807</v>
      </c>
      <c r="K414" s="1"/>
      <c r="L414" s="1">
        <v>0.0</v>
      </c>
      <c r="M414" s="1"/>
      <c r="N414" s="1">
        <v>14.4725</v>
      </c>
      <c r="O414" s="1" t="s">
        <v>7431</v>
      </c>
      <c r="P414" s="1" t="s">
        <v>8808</v>
      </c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ht="15.75" customHeight="1">
      <c r="A415" s="1" t="s">
        <v>32</v>
      </c>
      <c r="B415" s="1" t="s">
        <v>17</v>
      </c>
      <c r="C415" s="1">
        <v>249.0</v>
      </c>
      <c r="D415" s="1">
        <v>0.0</v>
      </c>
      <c r="E415" s="1" t="s">
        <v>8732</v>
      </c>
      <c r="F415" s="1" t="s">
        <v>66</v>
      </c>
      <c r="G415" s="1" t="s">
        <v>27</v>
      </c>
      <c r="H415" s="1" t="s">
        <v>8809</v>
      </c>
      <c r="I415" s="1" t="s">
        <v>8810</v>
      </c>
      <c r="J415" s="1" t="s">
        <v>8811</v>
      </c>
      <c r="K415" s="1" t="s">
        <v>8812</v>
      </c>
      <c r="L415" s="1">
        <v>-10.0</v>
      </c>
      <c r="M415" s="1">
        <v>0.00425</v>
      </c>
      <c r="N415" s="1">
        <v>10.156616666666666</v>
      </c>
      <c r="O415" s="1" t="s">
        <v>36</v>
      </c>
      <c r="P415" s="1" t="s">
        <v>6537</v>
      </c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ht="15.75" customHeight="1">
      <c r="A416" s="1" t="s">
        <v>24</v>
      </c>
      <c r="B416" s="1" t="s">
        <v>17</v>
      </c>
      <c r="C416" s="2">
        <v>321.0</v>
      </c>
      <c r="D416" s="1">
        <v>0.0</v>
      </c>
      <c r="E416" s="1" t="s">
        <v>1510</v>
      </c>
      <c r="F416" s="1" t="s">
        <v>26</v>
      </c>
      <c r="G416" s="1" t="s">
        <v>27</v>
      </c>
      <c r="H416" s="1" t="s">
        <v>8813</v>
      </c>
      <c r="I416" s="1" t="s">
        <v>8814</v>
      </c>
      <c r="J416" s="1" t="s">
        <v>8814</v>
      </c>
      <c r="K416" s="1"/>
      <c r="L416" s="1">
        <v>1.0</v>
      </c>
      <c r="M416" s="1"/>
      <c r="N416" s="1">
        <v>16.365166666666667</v>
      </c>
      <c r="O416" s="1" t="s">
        <v>7431</v>
      </c>
      <c r="P416" s="1" t="s">
        <v>8815</v>
      </c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ht="15.75" customHeight="1">
      <c r="A417" s="1" t="s">
        <v>24</v>
      </c>
      <c r="B417" s="1" t="s">
        <v>17</v>
      </c>
      <c r="C417" s="1">
        <v>513.0</v>
      </c>
      <c r="D417" s="1">
        <v>0.0</v>
      </c>
      <c r="E417" s="1" t="s">
        <v>8816</v>
      </c>
      <c r="F417" s="1" t="s">
        <v>26</v>
      </c>
      <c r="G417" s="1" t="s">
        <v>27</v>
      </c>
      <c r="H417" s="1" t="s">
        <v>8817</v>
      </c>
      <c r="I417" s="1" t="s">
        <v>8818</v>
      </c>
      <c r="J417" s="1" t="s">
        <v>8818</v>
      </c>
      <c r="K417" s="1"/>
      <c r="L417" s="1">
        <v>0.0</v>
      </c>
      <c r="M417" s="1"/>
      <c r="N417" s="1">
        <v>14.22245</v>
      </c>
      <c r="O417" s="1" t="s">
        <v>7431</v>
      </c>
      <c r="P417" s="1" t="s">
        <v>8819</v>
      </c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ht="15.75" customHeight="1">
      <c r="A418" s="1" t="s">
        <v>32</v>
      </c>
      <c r="B418" s="1" t="s">
        <v>17</v>
      </c>
      <c r="C418" s="2">
        <v>425.0</v>
      </c>
      <c r="D418" s="1">
        <v>0.0</v>
      </c>
      <c r="E418" s="1" t="s">
        <v>8397</v>
      </c>
      <c r="F418" s="1" t="s">
        <v>66</v>
      </c>
      <c r="G418" s="1" t="s">
        <v>27</v>
      </c>
      <c r="H418" s="1" t="s">
        <v>8820</v>
      </c>
      <c r="I418" s="1" t="s">
        <v>8821</v>
      </c>
      <c r="J418" s="1" t="s">
        <v>8822</v>
      </c>
      <c r="K418" s="1" t="s">
        <v>8823</v>
      </c>
      <c r="L418" s="1">
        <v>-18.0</v>
      </c>
      <c r="M418" s="1">
        <v>0.009133333333333334</v>
      </c>
      <c r="N418" s="1">
        <v>7.05885</v>
      </c>
      <c r="O418" s="1" t="s">
        <v>36</v>
      </c>
      <c r="P418" s="1" t="s">
        <v>8824</v>
      </c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ht="15.75" customHeight="1">
      <c r="A419" s="1" t="s">
        <v>32</v>
      </c>
      <c r="B419" s="1" t="s">
        <v>17</v>
      </c>
      <c r="C419" s="1">
        <v>344.0</v>
      </c>
      <c r="D419" s="1">
        <v>0.0</v>
      </c>
      <c r="E419" s="1" t="s">
        <v>8397</v>
      </c>
      <c r="F419" s="1" t="s">
        <v>66</v>
      </c>
      <c r="G419" s="1" t="s">
        <v>27</v>
      </c>
      <c r="H419" s="1" t="s">
        <v>8825</v>
      </c>
      <c r="I419" s="1" t="s">
        <v>8826</v>
      </c>
      <c r="J419" s="1" t="s">
        <v>8827</v>
      </c>
      <c r="K419" s="1" t="s">
        <v>8828</v>
      </c>
      <c r="L419" s="1">
        <v>4.0</v>
      </c>
      <c r="M419" s="1">
        <v>0.004316666666666667</v>
      </c>
      <c r="N419" s="1">
        <v>5.568716666666667</v>
      </c>
      <c r="O419" s="1" t="s">
        <v>36</v>
      </c>
      <c r="P419" s="1" t="s">
        <v>8829</v>
      </c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ht="15.75" customHeight="1">
      <c r="A420" s="1" t="s">
        <v>32</v>
      </c>
      <c r="B420" s="1" t="s">
        <v>17</v>
      </c>
      <c r="C420" s="1">
        <v>326.0</v>
      </c>
      <c r="D420" s="1">
        <v>0.0</v>
      </c>
      <c r="E420" s="1" t="s">
        <v>8397</v>
      </c>
      <c r="F420" s="1" t="s">
        <v>66</v>
      </c>
      <c r="G420" s="1" t="s">
        <v>27</v>
      </c>
      <c r="H420" s="1" t="s">
        <v>8830</v>
      </c>
      <c r="I420" s="1" t="s">
        <v>8831</v>
      </c>
      <c r="J420" s="1" t="s">
        <v>8832</v>
      </c>
      <c r="K420" s="1" t="s">
        <v>8833</v>
      </c>
      <c r="L420" s="1">
        <v>-3.0</v>
      </c>
      <c r="M420" s="1">
        <v>0.0087</v>
      </c>
      <c r="N420" s="1">
        <v>8.552333333333333</v>
      </c>
      <c r="O420" s="1" t="s">
        <v>36</v>
      </c>
      <c r="P420" s="1" t="s">
        <v>8799</v>
      </c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ht="15.75" customHeight="1">
      <c r="A421" s="1" t="s">
        <v>32</v>
      </c>
      <c r="B421" s="1" t="s">
        <v>17</v>
      </c>
      <c r="C421" s="1">
        <v>314.0</v>
      </c>
      <c r="D421" s="1">
        <v>0.0</v>
      </c>
      <c r="E421" s="1" t="s">
        <v>8397</v>
      </c>
      <c r="F421" s="1" t="s">
        <v>66</v>
      </c>
      <c r="G421" s="1" t="s">
        <v>27</v>
      </c>
      <c r="H421" s="1" t="s">
        <v>8834</v>
      </c>
      <c r="I421" s="1" t="s">
        <v>8835</v>
      </c>
      <c r="J421" s="1" t="s">
        <v>8836</v>
      </c>
      <c r="K421" s="1" t="s">
        <v>8837</v>
      </c>
      <c r="L421" s="1">
        <v>0.0</v>
      </c>
      <c r="M421" s="1">
        <v>0.0034333333333333334</v>
      </c>
      <c r="N421" s="1">
        <v>8.267</v>
      </c>
      <c r="O421" s="1" t="s">
        <v>36</v>
      </c>
      <c r="P421" s="1" t="s">
        <v>8838</v>
      </c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ht="15.75" customHeight="1">
      <c r="A422" s="1" t="s">
        <v>32</v>
      </c>
      <c r="B422" s="1" t="s">
        <v>17</v>
      </c>
      <c r="C422" s="1">
        <v>274.0</v>
      </c>
      <c r="D422" s="1">
        <v>0.0</v>
      </c>
      <c r="E422" s="1" t="s">
        <v>8397</v>
      </c>
      <c r="F422" s="1" t="s">
        <v>66</v>
      </c>
      <c r="G422" s="1" t="s">
        <v>27</v>
      </c>
      <c r="H422" s="1" t="s">
        <v>8839</v>
      </c>
      <c r="I422" s="1" t="s">
        <v>8840</v>
      </c>
      <c r="J422" s="1" t="s">
        <v>8841</v>
      </c>
      <c r="K422" s="1" t="s">
        <v>8842</v>
      </c>
      <c r="L422" s="1">
        <v>-2.0</v>
      </c>
      <c r="M422" s="1">
        <v>0.009616666666666667</v>
      </c>
      <c r="N422" s="1">
        <v>14.362966666666667</v>
      </c>
      <c r="O422" s="1" t="s">
        <v>36</v>
      </c>
      <c r="P422" s="1" t="s">
        <v>8843</v>
      </c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ht="15.75" customHeight="1">
      <c r="A423" s="1" t="s">
        <v>41</v>
      </c>
      <c r="B423" s="1" t="s">
        <v>17</v>
      </c>
      <c r="C423" s="1">
        <v>593.0</v>
      </c>
      <c r="D423" s="1">
        <v>0.0</v>
      </c>
      <c r="E423" s="1"/>
      <c r="F423" s="1" t="s">
        <v>26</v>
      </c>
      <c r="G423" s="1" t="s">
        <v>19</v>
      </c>
      <c r="H423" s="1" t="s">
        <v>8844</v>
      </c>
      <c r="I423" s="1" t="s">
        <v>8845</v>
      </c>
      <c r="J423" s="1" t="s">
        <v>8845</v>
      </c>
      <c r="K423" s="1"/>
      <c r="L423" s="1">
        <v>0.0</v>
      </c>
      <c r="M423" s="1"/>
      <c r="N423" s="1">
        <v>14.374083333333333</v>
      </c>
      <c r="O423" s="1" t="s">
        <v>7431</v>
      </c>
      <c r="P423" s="1" t="s">
        <v>8846</v>
      </c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ht="15.75" customHeight="1">
      <c r="A424" s="1" t="s">
        <v>32</v>
      </c>
      <c r="B424" s="1" t="s">
        <v>17</v>
      </c>
      <c r="C424" s="2">
        <v>493.0</v>
      </c>
      <c r="D424" s="1">
        <v>61.0</v>
      </c>
      <c r="E424" s="1"/>
      <c r="F424" s="1" t="s">
        <v>18</v>
      </c>
      <c r="G424" s="1" t="s">
        <v>27</v>
      </c>
      <c r="H424" s="1" t="s">
        <v>8847</v>
      </c>
      <c r="I424" s="1" t="s">
        <v>8848</v>
      </c>
      <c r="J424" s="1" t="s">
        <v>8848</v>
      </c>
      <c r="K424" s="1"/>
      <c r="L424" s="1">
        <v>-2.0</v>
      </c>
      <c r="M424" s="1"/>
      <c r="N424" s="1">
        <v>45.05608333333333</v>
      </c>
      <c r="O424" s="1" t="s">
        <v>36</v>
      </c>
      <c r="P424" s="1" t="s">
        <v>8849</v>
      </c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ht="15.75" customHeight="1">
      <c r="A425" s="1" t="s">
        <v>57</v>
      </c>
      <c r="B425" s="1" t="s">
        <v>17</v>
      </c>
      <c r="C425" s="1">
        <v>394.0</v>
      </c>
      <c r="D425" s="1">
        <v>0.0</v>
      </c>
      <c r="E425" s="1" t="s">
        <v>58</v>
      </c>
      <c r="F425" s="1" t="s">
        <v>26</v>
      </c>
      <c r="G425" s="1" t="s">
        <v>27</v>
      </c>
      <c r="H425" s="1" t="s">
        <v>8850</v>
      </c>
      <c r="I425" s="1" t="s">
        <v>8851</v>
      </c>
      <c r="J425" s="1" t="s">
        <v>8851</v>
      </c>
      <c r="K425" s="1"/>
      <c r="L425" s="1">
        <v>-2.0</v>
      </c>
      <c r="M425" s="1"/>
      <c r="N425" s="1">
        <v>40.148133333333334</v>
      </c>
      <c r="O425" s="1" t="s">
        <v>7431</v>
      </c>
      <c r="P425" s="1" t="s">
        <v>8852</v>
      </c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ht="15.75" customHeight="1">
      <c r="A426" s="1" t="s">
        <v>41</v>
      </c>
      <c r="B426" s="1" t="s">
        <v>17</v>
      </c>
      <c r="C426" s="1">
        <v>415.0</v>
      </c>
      <c r="D426" s="1">
        <v>0.0</v>
      </c>
      <c r="E426" s="1"/>
      <c r="F426" s="1" t="s">
        <v>26</v>
      </c>
      <c r="G426" s="1" t="s">
        <v>27</v>
      </c>
      <c r="H426" s="1" t="s">
        <v>8853</v>
      </c>
      <c r="I426" s="1" t="s">
        <v>8854</v>
      </c>
      <c r="J426" s="1" t="s">
        <v>8854</v>
      </c>
      <c r="K426" s="1"/>
      <c r="L426" s="1">
        <v>-3.0</v>
      </c>
      <c r="M426" s="1"/>
      <c r="N426" s="1">
        <v>11.279966666666667</v>
      </c>
      <c r="O426" s="1" t="s">
        <v>7431</v>
      </c>
      <c r="P426" s="1" t="s">
        <v>8855</v>
      </c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ht="15.75" customHeight="1">
      <c r="A427" s="1" t="s">
        <v>32</v>
      </c>
      <c r="B427" s="1" t="s">
        <v>17</v>
      </c>
      <c r="C427" s="1">
        <v>518.0</v>
      </c>
      <c r="D427" s="1">
        <v>0.0</v>
      </c>
      <c r="E427" s="1" t="s">
        <v>58</v>
      </c>
      <c r="F427" s="1" t="s">
        <v>66</v>
      </c>
      <c r="G427" s="1" t="s">
        <v>27</v>
      </c>
      <c r="H427" s="1" t="s">
        <v>8856</v>
      </c>
      <c r="I427" s="1" t="s">
        <v>8857</v>
      </c>
      <c r="J427" s="1" t="s">
        <v>8858</v>
      </c>
      <c r="K427" s="1" t="s">
        <v>8859</v>
      </c>
      <c r="L427" s="1">
        <v>-5.0</v>
      </c>
      <c r="M427" s="1">
        <v>1.5076666666666667</v>
      </c>
      <c r="N427" s="1">
        <v>19.718716666666666</v>
      </c>
      <c r="O427" s="1" t="s">
        <v>36</v>
      </c>
      <c r="P427" s="1" t="s">
        <v>8860</v>
      </c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ht="15.75" customHeight="1">
      <c r="A428" s="1" t="s">
        <v>32</v>
      </c>
      <c r="B428" s="1" t="s">
        <v>17</v>
      </c>
      <c r="C428" s="2">
        <v>309.0</v>
      </c>
      <c r="D428" s="1">
        <v>0.0</v>
      </c>
      <c r="E428" s="1" t="s">
        <v>8397</v>
      </c>
      <c r="F428" s="1" t="s">
        <v>66</v>
      </c>
      <c r="G428" s="1" t="s">
        <v>27</v>
      </c>
      <c r="H428" s="1" t="s">
        <v>8861</v>
      </c>
      <c r="I428" s="1" t="s">
        <v>8862</v>
      </c>
      <c r="J428" s="1" t="s">
        <v>8863</v>
      </c>
      <c r="K428" s="1" t="s">
        <v>8864</v>
      </c>
      <c r="L428" s="1">
        <v>-2.0</v>
      </c>
      <c r="M428" s="1">
        <v>0.00685</v>
      </c>
      <c r="N428" s="1">
        <v>10.593666666666667</v>
      </c>
      <c r="O428" s="1" t="s">
        <v>36</v>
      </c>
      <c r="P428" s="1" t="s">
        <v>8865</v>
      </c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ht="15.75" customHeight="1">
      <c r="A429" s="1" t="s">
        <v>32</v>
      </c>
      <c r="B429" s="1" t="s">
        <v>17</v>
      </c>
      <c r="C429" s="2">
        <v>618.0</v>
      </c>
      <c r="D429" s="1">
        <v>0.0</v>
      </c>
      <c r="E429" s="1" t="s">
        <v>8397</v>
      </c>
      <c r="F429" s="1" t="s">
        <v>66</v>
      </c>
      <c r="G429" s="1" t="s">
        <v>27</v>
      </c>
      <c r="H429" s="1" t="s">
        <v>8866</v>
      </c>
      <c r="I429" s="1" t="s">
        <v>8867</v>
      </c>
      <c r="J429" s="1" t="s">
        <v>8868</v>
      </c>
      <c r="K429" s="1" t="s">
        <v>8869</v>
      </c>
      <c r="L429" s="1">
        <v>1.0</v>
      </c>
      <c r="M429" s="1">
        <v>0.0032333333333333333</v>
      </c>
      <c r="N429" s="1">
        <v>9.956966666666666</v>
      </c>
      <c r="O429" s="1" t="s">
        <v>36</v>
      </c>
      <c r="P429" s="1" t="s">
        <v>8870</v>
      </c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ht="15.75" customHeight="1">
      <c r="A430" s="1" t="s">
        <v>57</v>
      </c>
      <c r="B430" s="1" t="s">
        <v>17</v>
      </c>
      <c r="C430" s="1">
        <v>329.0</v>
      </c>
      <c r="D430" s="1">
        <v>0.0</v>
      </c>
      <c r="E430" s="1" t="s">
        <v>58</v>
      </c>
      <c r="F430" s="1" t="s">
        <v>26</v>
      </c>
      <c r="G430" s="1" t="s">
        <v>27</v>
      </c>
      <c r="H430" s="1" t="s">
        <v>8871</v>
      </c>
      <c r="I430" s="1" t="s">
        <v>8872</v>
      </c>
      <c r="J430" s="1" t="s">
        <v>8872</v>
      </c>
      <c r="K430" s="1"/>
      <c r="L430" s="1">
        <v>-5.0</v>
      </c>
      <c r="M430" s="1"/>
      <c r="N430" s="1">
        <v>9.9865</v>
      </c>
      <c r="O430" s="1" t="s">
        <v>7431</v>
      </c>
      <c r="P430" s="1" t="s">
        <v>7597</v>
      </c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ht="15.75" customHeight="1">
      <c r="A431" s="1" t="s">
        <v>41</v>
      </c>
      <c r="B431" s="1" t="s">
        <v>17</v>
      </c>
      <c r="C431" s="1">
        <v>404.0</v>
      </c>
      <c r="D431" s="1">
        <v>0.0</v>
      </c>
      <c r="E431" s="1"/>
      <c r="F431" s="1" t="s">
        <v>26</v>
      </c>
      <c r="G431" s="1" t="s">
        <v>27</v>
      </c>
      <c r="H431" s="1" t="s">
        <v>8873</v>
      </c>
      <c r="I431" s="1" t="s">
        <v>8874</v>
      </c>
      <c r="J431" s="1" t="s">
        <v>8874</v>
      </c>
      <c r="K431" s="1"/>
      <c r="L431" s="1">
        <v>-4.0</v>
      </c>
      <c r="M431" s="1"/>
      <c r="N431" s="1">
        <v>10.889766666666667</v>
      </c>
      <c r="O431" s="1" t="s">
        <v>7431</v>
      </c>
      <c r="P431" s="1" t="s">
        <v>8875</v>
      </c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ht="15.75" customHeight="1">
      <c r="A432" s="1" t="s">
        <v>57</v>
      </c>
      <c r="B432" s="1" t="s">
        <v>17</v>
      </c>
      <c r="C432" s="1">
        <v>563.0</v>
      </c>
      <c r="D432" s="1">
        <v>0.0</v>
      </c>
      <c r="E432" s="1" t="s">
        <v>58</v>
      </c>
      <c r="F432" s="1" t="s">
        <v>26</v>
      </c>
      <c r="G432" s="1" t="s">
        <v>27</v>
      </c>
      <c r="H432" s="1" t="s">
        <v>8876</v>
      </c>
      <c r="I432" s="1" t="s">
        <v>8877</v>
      </c>
      <c r="J432" s="1" t="s">
        <v>8877</v>
      </c>
      <c r="K432" s="1"/>
      <c r="L432" s="1">
        <v>-1.0</v>
      </c>
      <c r="M432" s="1"/>
      <c r="N432" s="1">
        <v>13.685366666666667</v>
      </c>
      <c r="O432" s="1" t="s">
        <v>7431</v>
      </c>
      <c r="P432" s="1" t="s">
        <v>8878</v>
      </c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ht="15.75" customHeight="1">
      <c r="A433" s="1" t="s">
        <v>16</v>
      </c>
      <c r="B433" s="1" t="s">
        <v>17</v>
      </c>
      <c r="C433" s="2">
        <v>249.0</v>
      </c>
      <c r="D433" s="1">
        <v>0.0</v>
      </c>
      <c r="E433" s="1"/>
      <c r="F433" s="1" t="s">
        <v>18</v>
      </c>
      <c r="G433" s="1" t="s">
        <v>19</v>
      </c>
      <c r="H433" s="1" t="s">
        <v>8879</v>
      </c>
      <c r="I433" s="1" t="s">
        <v>8880</v>
      </c>
      <c r="J433" s="1" t="s">
        <v>8880</v>
      </c>
      <c r="K433" s="1"/>
      <c r="L433" s="1">
        <v>0.0</v>
      </c>
      <c r="M433" s="1"/>
      <c r="N433" s="1">
        <v>4.03425</v>
      </c>
      <c r="O433" s="1" t="s">
        <v>22</v>
      </c>
      <c r="P433" s="1" t="s">
        <v>8881</v>
      </c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ht="15.75" customHeight="1">
      <c r="A434" s="1" t="s">
        <v>16</v>
      </c>
      <c r="B434" s="1" t="s">
        <v>8882</v>
      </c>
      <c r="C434" s="1">
        <v>249.0</v>
      </c>
      <c r="D434" s="1">
        <v>0.0</v>
      </c>
      <c r="E434" s="1"/>
      <c r="F434" s="1" t="s">
        <v>18</v>
      </c>
      <c r="G434" s="1" t="s">
        <v>19</v>
      </c>
      <c r="H434" s="1" t="s">
        <v>8883</v>
      </c>
      <c r="I434" s="1"/>
      <c r="J434" s="1"/>
      <c r="K434" s="1"/>
      <c r="L434" s="1">
        <v>0.0</v>
      </c>
      <c r="M434" s="1"/>
      <c r="N434" s="1"/>
      <c r="O434" s="1" t="s">
        <v>22</v>
      </c>
      <c r="P434" s="1" t="s">
        <v>8884</v>
      </c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ht="15.75" customHeight="1">
      <c r="A435" s="1" t="s">
        <v>16</v>
      </c>
      <c r="B435" s="1" t="s">
        <v>8882</v>
      </c>
      <c r="C435" s="1">
        <v>249.0</v>
      </c>
      <c r="D435" s="1">
        <v>0.0</v>
      </c>
      <c r="E435" s="1"/>
      <c r="F435" s="1" t="s">
        <v>18</v>
      </c>
      <c r="G435" s="1" t="s">
        <v>19</v>
      </c>
      <c r="H435" s="1" t="s">
        <v>8885</v>
      </c>
      <c r="I435" s="1"/>
      <c r="J435" s="1"/>
      <c r="K435" s="1"/>
      <c r="L435" s="1">
        <v>0.0</v>
      </c>
      <c r="M435" s="1"/>
      <c r="N435" s="1"/>
      <c r="O435" s="1" t="s">
        <v>22</v>
      </c>
      <c r="P435" s="1" t="s">
        <v>8886</v>
      </c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ht="15.75" customHeight="1">
      <c r="A436" s="1" t="s">
        <v>57</v>
      </c>
      <c r="B436" s="1" t="s">
        <v>17</v>
      </c>
      <c r="C436" s="1">
        <v>482.0</v>
      </c>
      <c r="D436" s="1">
        <v>0.0</v>
      </c>
      <c r="E436" s="1" t="s">
        <v>58</v>
      </c>
      <c r="F436" s="1" t="s">
        <v>26</v>
      </c>
      <c r="G436" s="1" t="s">
        <v>27</v>
      </c>
      <c r="H436" s="1" t="s">
        <v>8887</v>
      </c>
      <c r="I436" s="1" t="s">
        <v>8888</v>
      </c>
      <c r="J436" s="1" t="s">
        <v>8888</v>
      </c>
      <c r="K436" s="1"/>
      <c r="L436" s="1">
        <v>-5.0</v>
      </c>
      <c r="M436" s="1"/>
      <c r="N436" s="1">
        <v>9.638916666666667</v>
      </c>
      <c r="O436" s="1" t="s">
        <v>7431</v>
      </c>
      <c r="P436" s="1" t="s">
        <v>8889</v>
      </c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ht="15.75" customHeight="1">
      <c r="A437" s="1" t="s">
        <v>57</v>
      </c>
      <c r="B437" s="1" t="s">
        <v>17</v>
      </c>
      <c r="C437" s="1">
        <v>264.0</v>
      </c>
      <c r="D437" s="1">
        <v>0.0</v>
      </c>
      <c r="E437" s="1" t="s">
        <v>58</v>
      </c>
      <c r="F437" s="1" t="s">
        <v>26</v>
      </c>
      <c r="G437" s="1" t="s">
        <v>27</v>
      </c>
      <c r="H437" s="1" t="s">
        <v>8890</v>
      </c>
      <c r="I437" s="1" t="s">
        <v>8891</v>
      </c>
      <c r="J437" s="1" t="s">
        <v>8891</v>
      </c>
      <c r="K437" s="1"/>
      <c r="L437" s="1">
        <v>-1.0</v>
      </c>
      <c r="M437" s="1"/>
      <c r="N437" s="1">
        <v>13.50125</v>
      </c>
      <c r="O437" s="1" t="s">
        <v>7431</v>
      </c>
      <c r="P437" s="1" t="s">
        <v>8892</v>
      </c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ht="15.75" customHeight="1">
      <c r="A438" s="1" t="s">
        <v>16</v>
      </c>
      <c r="B438" s="1" t="s">
        <v>17</v>
      </c>
      <c r="C438" s="1">
        <v>618.0</v>
      </c>
      <c r="D438" s="1">
        <v>0.0</v>
      </c>
      <c r="E438" s="1"/>
      <c r="F438" s="1" t="s">
        <v>18</v>
      </c>
      <c r="G438" s="1" t="s">
        <v>19</v>
      </c>
      <c r="H438" s="1" t="s">
        <v>8893</v>
      </c>
      <c r="I438" s="1" t="s">
        <v>8894</v>
      </c>
      <c r="J438" s="1" t="s">
        <v>8894</v>
      </c>
      <c r="K438" s="1"/>
      <c r="L438" s="1">
        <v>13.0</v>
      </c>
      <c r="M438" s="1"/>
      <c r="N438" s="1">
        <v>18.276466666666668</v>
      </c>
      <c r="O438" s="1" t="s">
        <v>22</v>
      </c>
      <c r="P438" s="1" t="s">
        <v>8895</v>
      </c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ht="15.75" customHeight="1">
      <c r="A439" s="1" t="s">
        <v>41</v>
      </c>
      <c r="B439" s="1" t="s">
        <v>17</v>
      </c>
      <c r="C439" s="1">
        <v>351.0</v>
      </c>
      <c r="D439" s="1">
        <v>0.0</v>
      </c>
      <c r="E439" s="1"/>
      <c r="F439" s="1" t="s">
        <v>26</v>
      </c>
      <c r="G439" s="1" t="s">
        <v>27</v>
      </c>
      <c r="H439" s="1" t="s">
        <v>8896</v>
      </c>
      <c r="I439" s="1" t="s">
        <v>8897</v>
      </c>
      <c r="J439" s="1" t="s">
        <v>8897</v>
      </c>
      <c r="K439" s="1"/>
      <c r="L439" s="1">
        <v>2.0</v>
      </c>
      <c r="M439" s="1"/>
      <c r="N439" s="1">
        <v>17.658716666666667</v>
      </c>
      <c r="O439" s="1" t="s">
        <v>7431</v>
      </c>
      <c r="P439" s="1" t="s">
        <v>8898</v>
      </c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ht="15.75" customHeight="1">
      <c r="A440" s="1" t="s">
        <v>32</v>
      </c>
      <c r="B440" s="1" t="s">
        <v>17</v>
      </c>
      <c r="C440" s="1">
        <v>249.0</v>
      </c>
      <c r="D440" s="1">
        <v>0.0</v>
      </c>
      <c r="E440" s="1" t="s">
        <v>8397</v>
      </c>
      <c r="F440" s="1" t="s">
        <v>66</v>
      </c>
      <c r="G440" s="1" t="s">
        <v>19</v>
      </c>
      <c r="H440" s="1" t="s">
        <v>8899</v>
      </c>
      <c r="I440" s="1" t="s">
        <v>8900</v>
      </c>
      <c r="J440" s="1" t="s">
        <v>8901</v>
      </c>
      <c r="K440" s="1" t="s">
        <v>8902</v>
      </c>
      <c r="L440" s="1">
        <v>-11.0</v>
      </c>
      <c r="M440" s="1">
        <v>0.006966666666666667</v>
      </c>
      <c r="N440" s="1">
        <v>8.316216666666667</v>
      </c>
      <c r="O440" s="1" t="s">
        <v>36</v>
      </c>
      <c r="P440" s="1" t="s">
        <v>8154</v>
      </c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ht="15.75" customHeight="1">
      <c r="A441" s="1" t="s">
        <v>32</v>
      </c>
      <c r="B441" s="1" t="s">
        <v>17</v>
      </c>
      <c r="C441" s="2">
        <v>208.0</v>
      </c>
      <c r="D441" s="1">
        <v>0.0</v>
      </c>
      <c r="E441" s="1" t="s">
        <v>8397</v>
      </c>
      <c r="F441" s="1" t="s">
        <v>66</v>
      </c>
      <c r="G441" s="1" t="s">
        <v>27</v>
      </c>
      <c r="H441" s="1" t="s">
        <v>8903</v>
      </c>
      <c r="I441" s="1" t="s">
        <v>8904</v>
      </c>
      <c r="J441" s="1" t="s">
        <v>8905</v>
      </c>
      <c r="K441" s="1" t="s">
        <v>8906</v>
      </c>
      <c r="L441" s="1">
        <v>-6.0</v>
      </c>
      <c r="M441" s="1">
        <v>0.002616666666666667</v>
      </c>
      <c r="N441" s="1">
        <v>9.247416666666666</v>
      </c>
      <c r="O441" s="1" t="s">
        <v>36</v>
      </c>
      <c r="P441" s="1" t="s">
        <v>8907</v>
      </c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ht="15.75" customHeight="1">
      <c r="A442" s="1" t="s">
        <v>57</v>
      </c>
      <c r="B442" s="1" t="s">
        <v>17</v>
      </c>
      <c r="C442" s="1">
        <v>435.0</v>
      </c>
      <c r="D442" s="1">
        <v>0.0</v>
      </c>
      <c r="E442" s="1" t="s">
        <v>58</v>
      </c>
      <c r="F442" s="1" t="s">
        <v>26</v>
      </c>
      <c r="G442" s="1" t="s">
        <v>27</v>
      </c>
      <c r="H442" s="1" t="s">
        <v>8908</v>
      </c>
      <c r="I442" s="1" t="s">
        <v>8909</v>
      </c>
      <c r="J442" s="1" t="s">
        <v>8909</v>
      </c>
      <c r="K442" s="1"/>
      <c r="L442" s="1">
        <v>-4.0</v>
      </c>
      <c r="M442" s="1"/>
      <c r="N442" s="1">
        <v>10.6543</v>
      </c>
      <c r="O442" s="1" t="s">
        <v>7431</v>
      </c>
      <c r="P442" s="1" t="s">
        <v>8910</v>
      </c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ht="15.75" customHeight="1">
      <c r="A443" s="1" t="s">
        <v>32</v>
      </c>
      <c r="B443" s="1" t="s">
        <v>17</v>
      </c>
      <c r="C443" s="1">
        <v>219.0</v>
      </c>
      <c r="D443" s="1">
        <v>55.0</v>
      </c>
      <c r="E443" s="1"/>
      <c r="F443" s="1" t="s">
        <v>18</v>
      </c>
      <c r="G443" s="1" t="s">
        <v>19</v>
      </c>
      <c r="H443" s="1" t="s">
        <v>8911</v>
      </c>
      <c r="I443" s="1" t="s">
        <v>8912</v>
      </c>
      <c r="J443" s="1" t="s">
        <v>8912</v>
      </c>
      <c r="K443" s="1"/>
      <c r="L443" s="1">
        <v>-12.0</v>
      </c>
      <c r="M443" s="1"/>
      <c r="N443" s="1">
        <v>6.990983333333333</v>
      </c>
      <c r="O443" s="1" t="s">
        <v>36</v>
      </c>
      <c r="P443" s="1" t="s">
        <v>8913</v>
      </c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ht="15.75" customHeight="1">
      <c r="A444" s="1" t="s">
        <v>57</v>
      </c>
      <c r="B444" s="1" t="s">
        <v>17</v>
      </c>
      <c r="C444" s="1">
        <v>329.0</v>
      </c>
      <c r="D444" s="1">
        <v>0.0</v>
      </c>
      <c r="E444" s="1" t="s">
        <v>58</v>
      </c>
      <c r="F444" s="1" t="s">
        <v>26</v>
      </c>
      <c r="G444" s="1" t="s">
        <v>27</v>
      </c>
      <c r="H444" s="1" t="s">
        <v>8914</v>
      </c>
      <c r="I444" s="1" t="s">
        <v>8915</v>
      </c>
      <c r="J444" s="1" t="s">
        <v>8915</v>
      </c>
      <c r="K444" s="1"/>
      <c r="L444" s="1">
        <v>-8.0</v>
      </c>
      <c r="M444" s="1"/>
      <c r="N444" s="1">
        <v>6.006383333333333</v>
      </c>
      <c r="O444" s="1" t="s">
        <v>7431</v>
      </c>
      <c r="P444" s="1" t="s">
        <v>8916</v>
      </c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ht="15.75" customHeight="1">
      <c r="A445" s="1" t="s">
        <v>57</v>
      </c>
      <c r="B445" s="1" t="s">
        <v>17</v>
      </c>
      <c r="C445" s="1">
        <v>264.0</v>
      </c>
      <c r="D445" s="1">
        <v>0.0</v>
      </c>
      <c r="E445" s="1" t="s">
        <v>58</v>
      </c>
      <c r="F445" s="1" t="s">
        <v>26</v>
      </c>
      <c r="G445" s="1" t="s">
        <v>27</v>
      </c>
      <c r="H445" s="1" t="s">
        <v>8917</v>
      </c>
      <c r="I445" s="1" t="s">
        <v>8918</v>
      </c>
      <c r="J445" s="1" t="s">
        <v>8918</v>
      </c>
      <c r="K445" s="1"/>
      <c r="L445" s="1">
        <v>-7.0</v>
      </c>
      <c r="M445" s="1"/>
      <c r="N445" s="1">
        <v>7.5042</v>
      </c>
      <c r="O445" s="1" t="s">
        <v>7431</v>
      </c>
      <c r="P445" s="1" t="s">
        <v>8077</v>
      </c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ht="15.75" customHeight="1">
      <c r="A446" s="1" t="s">
        <v>41</v>
      </c>
      <c r="B446" s="1" t="s">
        <v>17</v>
      </c>
      <c r="C446" s="1">
        <v>528.0</v>
      </c>
      <c r="D446" s="1">
        <v>0.0</v>
      </c>
      <c r="E446" s="1"/>
      <c r="F446" s="1" t="s">
        <v>26</v>
      </c>
      <c r="G446" s="1" t="s">
        <v>27</v>
      </c>
      <c r="H446" s="1" t="s">
        <v>8919</v>
      </c>
      <c r="I446" s="1" t="s">
        <v>8920</v>
      </c>
      <c r="J446" s="1" t="s">
        <v>8920</v>
      </c>
      <c r="K446" s="1"/>
      <c r="L446" s="1">
        <v>1.0</v>
      </c>
      <c r="M446" s="1"/>
      <c r="N446" s="1">
        <v>13.7272</v>
      </c>
      <c r="O446" s="1" t="s">
        <v>7431</v>
      </c>
      <c r="P446" s="1" t="s">
        <v>8921</v>
      </c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ht="15.75" customHeight="1">
      <c r="A447" s="1" t="s">
        <v>57</v>
      </c>
      <c r="B447" s="1" t="s">
        <v>17</v>
      </c>
      <c r="C447" s="1">
        <v>264.0</v>
      </c>
      <c r="D447" s="1">
        <v>0.0</v>
      </c>
      <c r="E447" s="1" t="s">
        <v>58</v>
      </c>
      <c r="F447" s="1" t="s">
        <v>26</v>
      </c>
      <c r="G447" s="1" t="s">
        <v>27</v>
      </c>
      <c r="H447" s="1" t="s">
        <v>8922</v>
      </c>
      <c r="I447" s="1" t="s">
        <v>8923</v>
      </c>
      <c r="J447" s="1" t="s">
        <v>8923</v>
      </c>
      <c r="K447" s="1"/>
      <c r="L447" s="1">
        <v>-4.0</v>
      </c>
      <c r="M447" s="1"/>
      <c r="N447" s="1">
        <v>35.23296666666667</v>
      </c>
      <c r="O447" s="1" t="s">
        <v>7431</v>
      </c>
      <c r="P447" s="1" t="s">
        <v>7712</v>
      </c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ht="15.75" customHeight="1">
      <c r="A448" s="1" t="s">
        <v>16</v>
      </c>
      <c r="B448" s="1" t="s">
        <v>17</v>
      </c>
      <c r="C448" s="1">
        <v>20.0</v>
      </c>
      <c r="D448" s="1">
        <v>35.0</v>
      </c>
      <c r="E448" s="1"/>
      <c r="F448" s="1" t="s">
        <v>18</v>
      </c>
      <c r="G448" s="1" t="s">
        <v>19</v>
      </c>
      <c r="H448" s="1" t="s">
        <v>8924</v>
      </c>
      <c r="I448" s="1" t="s">
        <v>8925</v>
      </c>
      <c r="J448" s="1" t="s">
        <v>8925</v>
      </c>
      <c r="K448" s="1"/>
      <c r="L448" s="1">
        <v>-4.0</v>
      </c>
      <c r="M448" s="1"/>
      <c r="N448" s="1">
        <v>0.5105166666666666</v>
      </c>
      <c r="O448" s="1" t="s">
        <v>22</v>
      </c>
      <c r="P448" s="1" t="s">
        <v>8926</v>
      </c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ht="15.75" customHeight="1">
      <c r="A449" s="1" t="s">
        <v>57</v>
      </c>
      <c r="B449" s="1" t="s">
        <v>17</v>
      </c>
      <c r="C449" s="1">
        <v>413.0</v>
      </c>
      <c r="D449" s="1">
        <v>0.0</v>
      </c>
      <c r="E449" s="1" t="s">
        <v>58</v>
      </c>
      <c r="F449" s="1" t="s">
        <v>26</v>
      </c>
      <c r="G449" s="1" t="s">
        <v>27</v>
      </c>
      <c r="H449" s="1" t="s">
        <v>8927</v>
      </c>
      <c r="I449" s="1" t="s">
        <v>8928</v>
      </c>
      <c r="J449" s="1" t="s">
        <v>8928</v>
      </c>
      <c r="K449" s="1"/>
      <c r="L449" s="1">
        <v>-3.0</v>
      </c>
      <c r="M449" s="1"/>
      <c r="N449" s="1">
        <v>11.607933333333333</v>
      </c>
      <c r="O449" s="1" t="s">
        <v>7431</v>
      </c>
      <c r="P449" s="1" t="s">
        <v>8929</v>
      </c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ht="15.75" customHeight="1">
      <c r="A450" s="1" t="s">
        <v>57</v>
      </c>
      <c r="B450" s="1" t="s">
        <v>17</v>
      </c>
      <c r="C450" s="1">
        <v>329.0</v>
      </c>
      <c r="D450" s="1">
        <v>0.0</v>
      </c>
      <c r="E450" s="1" t="s">
        <v>58</v>
      </c>
      <c r="F450" s="1" t="s">
        <v>26</v>
      </c>
      <c r="G450" s="1" t="s">
        <v>27</v>
      </c>
      <c r="H450" s="1" t="s">
        <v>8930</v>
      </c>
      <c r="I450" s="1" t="s">
        <v>8931</v>
      </c>
      <c r="J450" s="1" t="s">
        <v>8931</v>
      </c>
      <c r="K450" s="1"/>
      <c r="L450" s="1">
        <v>-6.0</v>
      </c>
      <c r="M450" s="1"/>
      <c r="N450" s="1">
        <v>8.74555</v>
      </c>
      <c r="O450" s="1" t="s">
        <v>7431</v>
      </c>
      <c r="P450" s="1" t="s">
        <v>7483</v>
      </c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ht="15.75" customHeight="1">
      <c r="A451" s="1" t="s">
        <v>57</v>
      </c>
      <c r="B451" s="1" t="s">
        <v>17</v>
      </c>
      <c r="C451" s="1">
        <v>1227.0</v>
      </c>
      <c r="D451" s="1">
        <v>0.0</v>
      </c>
      <c r="E451" s="1" t="s">
        <v>58</v>
      </c>
      <c r="F451" s="1" t="s">
        <v>26</v>
      </c>
      <c r="G451" s="1" t="s">
        <v>27</v>
      </c>
      <c r="H451" s="1" t="s">
        <v>8932</v>
      </c>
      <c r="I451" s="1" t="s">
        <v>8933</v>
      </c>
      <c r="J451" s="1" t="s">
        <v>8933</v>
      </c>
      <c r="K451" s="1"/>
      <c r="L451" s="1">
        <v>-4.0</v>
      </c>
      <c r="M451" s="1"/>
      <c r="N451" s="1">
        <v>10.244</v>
      </c>
      <c r="O451" s="1" t="s">
        <v>7431</v>
      </c>
      <c r="P451" s="1" t="s">
        <v>8934</v>
      </c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ht="15.75" customHeight="1">
      <c r="A452" s="1" t="s">
        <v>57</v>
      </c>
      <c r="B452" s="1" t="s">
        <v>8882</v>
      </c>
      <c r="C452" s="1">
        <v>1003.0</v>
      </c>
      <c r="D452" s="1">
        <v>0.0</v>
      </c>
      <c r="E452" s="1" t="s">
        <v>58</v>
      </c>
      <c r="F452" s="1" t="s">
        <v>26</v>
      </c>
      <c r="G452" s="1" t="s">
        <v>27</v>
      </c>
      <c r="H452" s="1" t="s">
        <v>8935</v>
      </c>
      <c r="I452" s="1"/>
      <c r="J452" s="1"/>
      <c r="K452" s="1"/>
      <c r="L452" s="1">
        <v>0.0</v>
      </c>
      <c r="M452" s="1"/>
      <c r="N452" s="1"/>
      <c r="O452" s="1" t="s">
        <v>7431</v>
      </c>
      <c r="P452" s="1" t="s">
        <v>8936</v>
      </c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ht="15.75" customHeight="1">
      <c r="A453" s="1" t="s">
        <v>32</v>
      </c>
      <c r="B453" s="1" t="s">
        <v>17</v>
      </c>
      <c r="C453" s="1">
        <v>349.0</v>
      </c>
      <c r="D453" s="1">
        <v>0.0</v>
      </c>
      <c r="E453" s="1" t="s">
        <v>8397</v>
      </c>
      <c r="F453" s="1" t="s">
        <v>66</v>
      </c>
      <c r="G453" s="1" t="s">
        <v>19</v>
      </c>
      <c r="H453" s="1" t="s">
        <v>8937</v>
      </c>
      <c r="I453" s="1" t="s">
        <v>8938</v>
      </c>
      <c r="J453" s="1" t="s">
        <v>8939</v>
      </c>
      <c r="K453" s="1" t="s">
        <v>8940</v>
      </c>
      <c r="L453" s="1">
        <v>-17.0</v>
      </c>
      <c r="M453" s="1">
        <v>0.00535</v>
      </c>
      <c r="N453" s="1">
        <v>6.223966666666667</v>
      </c>
      <c r="O453" s="1" t="s">
        <v>36</v>
      </c>
      <c r="P453" s="1" t="s">
        <v>8182</v>
      </c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ht="15.75" customHeight="1">
      <c r="A454" s="1" t="s">
        <v>32</v>
      </c>
      <c r="B454" s="1" t="s">
        <v>17</v>
      </c>
      <c r="C454" s="1">
        <v>433.0</v>
      </c>
      <c r="D454" s="1">
        <v>61.0</v>
      </c>
      <c r="E454" s="1"/>
      <c r="F454" s="1" t="s">
        <v>18</v>
      </c>
      <c r="G454" s="1" t="s">
        <v>27</v>
      </c>
      <c r="H454" s="1" t="s">
        <v>8941</v>
      </c>
      <c r="I454" s="1" t="s">
        <v>8942</v>
      </c>
      <c r="J454" s="1" t="s">
        <v>8942</v>
      </c>
      <c r="K454" s="1"/>
      <c r="L454" s="1">
        <v>-7.0</v>
      </c>
      <c r="M454" s="1"/>
      <c r="N454" s="1">
        <v>11.637283333333333</v>
      </c>
      <c r="O454" s="1" t="s">
        <v>36</v>
      </c>
      <c r="P454" s="1" t="s">
        <v>8943</v>
      </c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ht="15.75" customHeight="1">
      <c r="A455" s="1" t="s">
        <v>32</v>
      </c>
      <c r="B455" s="1" t="s">
        <v>17</v>
      </c>
      <c r="C455" s="1">
        <v>325.0</v>
      </c>
      <c r="D455" s="1">
        <v>23.0</v>
      </c>
      <c r="E455" s="1" t="s">
        <v>8397</v>
      </c>
      <c r="F455" s="1" t="s">
        <v>66</v>
      </c>
      <c r="G455" s="1" t="s">
        <v>27</v>
      </c>
      <c r="H455" s="1" t="s">
        <v>8944</v>
      </c>
      <c r="I455" s="1" t="s">
        <v>8945</v>
      </c>
      <c r="J455" s="1" t="s">
        <v>8946</v>
      </c>
      <c r="K455" s="1" t="s">
        <v>8947</v>
      </c>
      <c r="L455" s="1">
        <v>-20.0</v>
      </c>
      <c r="M455" s="1">
        <v>0.009316666666666666</v>
      </c>
      <c r="N455" s="1">
        <v>9.3217</v>
      </c>
      <c r="O455" s="1" t="s">
        <v>36</v>
      </c>
      <c r="P455" s="1" t="s">
        <v>8948</v>
      </c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ht="15.75" customHeight="1">
      <c r="A456" s="1" t="s">
        <v>41</v>
      </c>
      <c r="B456" s="1" t="s">
        <v>17</v>
      </c>
      <c r="C456" s="1">
        <v>321.0</v>
      </c>
      <c r="D456" s="1">
        <v>0.0</v>
      </c>
      <c r="E456" s="1"/>
      <c r="F456" s="1" t="s">
        <v>26</v>
      </c>
      <c r="G456" s="1" t="s">
        <v>27</v>
      </c>
      <c r="H456" s="1" t="s">
        <v>8949</v>
      </c>
      <c r="I456" s="1" t="s">
        <v>8950</v>
      </c>
      <c r="J456" s="1" t="s">
        <v>8950</v>
      </c>
      <c r="K456" s="1"/>
      <c r="L456" s="1">
        <v>-3.0</v>
      </c>
      <c r="M456" s="1"/>
      <c r="N456" s="1">
        <v>11.427633333333333</v>
      </c>
      <c r="O456" s="1" t="s">
        <v>7431</v>
      </c>
      <c r="P456" s="1" t="s">
        <v>8951</v>
      </c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ht="15.75" customHeight="1">
      <c r="A457" s="1" t="s">
        <v>41</v>
      </c>
      <c r="B457" s="1" t="s">
        <v>17</v>
      </c>
      <c r="C457" s="1">
        <v>388.0</v>
      </c>
      <c r="D457" s="1">
        <v>0.0</v>
      </c>
      <c r="E457" s="1"/>
      <c r="F457" s="1" t="s">
        <v>26</v>
      </c>
      <c r="G457" s="1" t="s">
        <v>27</v>
      </c>
      <c r="H457" s="1" t="s">
        <v>8952</v>
      </c>
      <c r="I457" s="1" t="s">
        <v>8953</v>
      </c>
      <c r="J457" s="1" t="s">
        <v>8953</v>
      </c>
      <c r="K457" s="1"/>
      <c r="L457" s="1">
        <v>-5.0</v>
      </c>
      <c r="M457" s="1"/>
      <c r="N457" s="1">
        <v>9.100233333333334</v>
      </c>
      <c r="O457" s="1" t="s">
        <v>7431</v>
      </c>
      <c r="P457" s="1" t="s">
        <v>8954</v>
      </c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ht="15.75" customHeight="1">
      <c r="A458" s="1" t="s">
        <v>24</v>
      </c>
      <c r="B458" s="1" t="s">
        <v>17</v>
      </c>
      <c r="C458" s="1">
        <v>264.0</v>
      </c>
      <c r="D458" s="1">
        <v>0.0</v>
      </c>
      <c r="E458" s="1" t="s">
        <v>2789</v>
      </c>
      <c r="F458" s="1" t="s">
        <v>26</v>
      </c>
      <c r="G458" s="1" t="s">
        <v>27</v>
      </c>
      <c r="H458" s="1" t="s">
        <v>8955</v>
      </c>
      <c r="I458" s="1" t="s">
        <v>8956</v>
      </c>
      <c r="J458" s="1" t="s">
        <v>8956</v>
      </c>
      <c r="K458" s="1"/>
      <c r="L458" s="1">
        <v>-9.0</v>
      </c>
      <c r="M458" s="1"/>
      <c r="N458" s="1">
        <v>5.341066666666666</v>
      </c>
      <c r="O458" s="1" t="s">
        <v>7431</v>
      </c>
      <c r="P458" s="1" t="s">
        <v>8957</v>
      </c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ht="15.75" customHeight="1">
      <c r="A459" s="1" t="s">
        <v>57</v>
      </c>
      <c r="B459" s="1" t="s">
        <v>17</v>
      </c>
      <c r="C459" s="1">
        <v>593.0</v>
      </c>
      <c r="D459" s="1">
        <v>0.0</v>
      </c>
      <c r="E459" s="1" t="s">
        <v>58</v>
      </c>
      <c r="F459" s="1" t="s">
        <v>26</v>
      </c>
      <c r="G459" s="1" t="s">
        <v>27</v>
      </c>
      <c r="H459" s="1" t="s">
        <v>8958</v>
      </c>
      <c r="I459" s="1" t="s">
        <v>8959</v>
      </c>
      <c r="J459" s="1" t="s">
        <v>8959</v>
      </c>
      <c r="K459" s="1"/>
      <c r="L459" s="1">
        <v>-3.0</v>
      </c>
      <c r="M459" s="1"/>
      <c r="N459" s="1">
        <v>11.21755</v>
      </c>
      <c r="O459" s="1" t="s">
        <v>7431</v>
      </c>
      <c r="P459" s="1" t="s">
        <v>8960</v>
      </c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ht="15.75" customHeight="1">
      <c r="A460" s="1" t="s">
        <v>57</v>
      </c>
      <c r="B460" s="1" t="s">
        <v>17</v>
      </c>
      <c r="C460" s="1">
        <v>264.0</v>
      </c>
      <c r="D460" s="1">
        <v>0.0</v>
      </c>
      <c r="E460" s="1" t="s">
        <v>58</v>
      </c>
      <c r="F460" s="1" t="s">
        <v>26</v>
      </c>
      <c r="G460" s="1" t="s">
        <v>27</v>
      </c>
      <c r="H460" s="1" t="s">
        <v>8961</v>
      </c>
      <c r="I460" s="1" t="s">
        <v>8962</v>
      </c>
      <c r="J460" s="1" t="s">
        <v>8962</v>
      </c>
      <c r="K460" s="1"/>
      <c r="L460" s="1">
        <v>-3.0</v>
      </c>
      <c r="M460" s="1"/>
      <c r="N460" s="1">
        <v>11.77325</v>
      </c>
      <c r="O460" s="1" t="s">
        <v>7431</v>
      </c>
      <c r="P460" s="1" t="s">
        <v>8252</v>
      </c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ht="15.75" customHeight="1">
      <c r="A461" s="1" t="s">
        <v>32</v>
      </c>
      <c r="B461" s="1" t="s">
        <v>17</v>
      </c>
      <c r="C461" s="2">
        <v>199.0</v>
      </c>
      <c r="D461" s="1">
        <v>50.0</v>
      </c>
      <c r="E461" s="1"/>
      <c r="F461" s="1" t="s">
        <v>18</v>
      </c>
      <c r="G461" s="1" t="s">
        <v>27</v>
      </c>
      <c r="H461" s="1" t="s">
        <v>8963</v>
      </c>
      <c r="I461" s="1" t="s">
        <v>8964</v>
      </c>
      <c r="J461" s="1" t="s">
        <v>8964</v>
      </c>
      <c r="K461" s="1"/>
      <c r="L461" s="1">
        <v>-5.0</v>
      </c>
      <c r="M461" s="1"/>
      <c r="N461" s="1">
        <v>13.174283333333333</v>
      </c>
      <c r="O461" s="1" t="s">
        <v>36</v>
      </c>
      <c r="P461" s="1" t="s">
        <v>8965</v>
      </c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ht="15.75" customHeight="1">
      <c r="A462" s="1" t="s">
        <v>41</v>
      </c>
      <c r="B462" s="1" t="s">
        <v>17</v>
      </c>
      <c r="C462" s="2">
        <v>557.0</v>
      </c>
      <c r="D462" s="1">
        <v>0.0</v>
      </c>
      <c r="E462" s="1"/>
      <c r="F462" s="1" t="s">
        <v>26</v>
      </c>
      <c r="G462" s="1" t="s">
        <v>27</v>
      </c>
      <c r="H462" s="1" t="s">
        <v>8966</v>
      </c>
      <c r="I462" s="1" t="s">
        <v>8967</v>
      </c>
      <c r="J462" s="1" t="s">
        <v>8967</v>
      </c>
      <c r="K462" s="1"/>
      <c r="L462" s="1">
        <v>0.0</v>
      </c>
      <c r="M462" s="1"/>
      <c r="N462" s="1">
        <v>14.112833333333333</v>
      </c>
      <c r="O462" s="1" t="s">
        <v>7431</v>
      </c>
      <c r="P462" s="1" t="s">
        <v>8968</v>
      </c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ht="15.75" customHeight="1">
      <c r="A463" s="1" t="s">
        <v>41</v>
      </c>
      <c r="B463" s="1" t="s">
        <v>17</v>
      </c>
      <c r="C463" s="1">
        <v>264.0</v>
      </c>
      <c r="D463" s="1">
        <v>0.0</v>
      </c>
      <c r="E463" s="1"/>
      <c r="F463" s="1" t="s">
        <v>26</v>
      </c>
      <c r="G463" s="1" t="s">
        <v>27</v>
      </c>
      <c r="H463" s="1" t="s">
        <v>8969</v>
      </c>
      <c r="I463" s="1" t="s">
        <v>8970</v>
      </c>
      <c r="J463" s="1" t="s">
        <v>8970</v>
      </c>
      <c r="K463" s="1"/>
      <c r="L463" s="1">
        <v>-5.0</v>
      </c>
      <c r="M463" s="1"/>
      <c r="N463" s="1">
        <v>9.3299</v>
      </c>
      <c r="O463" s="1" t="s">
        <v>7431</v>
      </c>
      <c r="P463" s="1" t="s">
        <v>8971</v>
      </c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ht="15.75" customHeight="1">
      <c r="A464" s="1" t="s">
        <v>57</v>
      </c>
      <c r="B464" s="1" t="s">
        <v>17</v>
      </c>
      <c r="C464" s="1">
        <v>299.0</v>
      </c>
      <c r="D464" s="1">
        <v>0.0</v>
      </c>
      <c r="E464" s="1" t="s">
        <v>58</v>
      </c>
      <c r="F464" s="1" t="s">
        <v>26</v>
      </c>
      <c r="G464" s="1" t="s">
        <v>27</v>
      </c>
      <c r="H464" s="1" t="s">
        <v>8972</v>
      </c>
      <c r="I464" s="1" t="s">
        <v>8973</v>
      </c>
      <c r="J464" s="1" t="s">
        <v>8973</v>
      </c>
      <c r="K464" s="1"/>
      <c r="L464" s="1">
        <v>1.0</v>
      </c>
      <c r="M464" s="1"/>
      <c r="N464" s="1">
        <v>16.259516666666666</v>
      </c>
      <c r="O464" s="1" t="s">
        <v>7431</v>
      </c>
      <c r="P464" s="1" t="s">
        <v>8974</v>
      </c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ht="15.75" customHeight="1">
      <c r="A465" s="1" t="s">
        <v>41</v>
      </c>
      <c r="B465" s="1" t="s">
        <v>17</v>
      </c>
      <c r="C465" s="2">
        <v>947.0</v>
      </c>
      <c r="D465" s="1">
        <v>0.0</v>
      </c>
      <c r="E465" s="1"/>
      <c r="F465" s="1" t="s">
        <v>26</v>
      </c>
      <c r="G465" s="1" t="s">
        <v>27</v>
      </c>
      <c r="H465" s="1" t="s">
        <v>8975</v>
      </c>
      <c r="I465" s="1" t="s">
        <v>8976</v>
      </c>
      <c r="J465" s="1" t="s">
        <v>8976</v>
      </c>
      <c r="K465" s="1"/>
      <c r="L465" s="1">
        <v>5.0</v>
      </c>
      <c r="M465" s="1"/>
      <c r="N465" s="1">
        <v>20.184066666666666</v>
      </c>
      <c r="O465" s="1" t="s">
        <v>7431</v>
      </c>
      <c r="P465" s="1" t="s">
        <v>8977</v>
      </c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ht="15.75" customHeight="1">
      <c r="A466" s="1" t="s">
        <v>32</v>
      </c>
      <c r="B466" s="1" t="s">
        <v>17</v>
      </c>
      <c r="C466" s="1">
        <v>361.0</v>
      </c>
      <c r="D466" s="1">
        <v>0.0</v>
      </c>
      <c r="E466" s="1" t="s">
        <v>58</v>
      </c>
      <c r="F466" s="1" t="s">
        <v>66</v>
      </c>
      <c r="G466" s="1" t="s">
        <v>27</v>
      </c>
      <c r="H466" s="1" t="s">
        <v>8978</v>
      </c>
      <c r="I466" s="1" t="s">
        <v>8979</v>
      </c>
      <c r="J466" s="1" t="s">
        <v>8980</v>
      </c>
      <c r="K466" s="1" t="s">
        <v>8981</v>
      </c>
      <c r="L466" s="1">
        <v>16.0</v>
      </c>
      <c r="M466" s="1">
        <v>25.184933333333333</v>
      </c>
      <c r="N466" s="1">
        <v>28.059533333333334</v>
      </c>
      <c r="O466" s="1" t="s">
        <v>36</v>
      </c>
      <c r="P466" s="1" t="s">
        <v>8982</v>
      </c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ht="15.75" customHeight="1">
      <c r="A467" s="1" t="s">
        <v>16</v>
      </c>
      <c r="B467" s="1" t="s">
        <v>17</v>
      </c>
      <c r="C467" s="1">
        <v>578.0</v>
      </c>
      <c r="D467" s="1">
        <v>0.0</v>
      </c>
      <c r="E467" s="1" t="s">
        <v>8397</v>
      </c>
      <c r="F467" s="1" t="s">
        <v>66</v>
      </c>
      <c r="G467" s="1" t="s">
        <v>19</v>
      </c>
      <c r="H467" s="1" t="s">
        <v>8983</v>
      </c>
      <c r="I467" s="1" t="s">
        <v>8984</v>
      </c>
      <c r="J467" s="1" t="s">
        <v>8985</v>
      </c>
      <c r="K467" s="1" t="s">
        <v>8986</v>
      </c>
      <c r="L467" s="1">
        <v>1.0</v>
      </c>
      <c r="M467" s="1">
        <v>0.00245</v>
      </c>
      <c r="N467" s="1">
        <v>18.529466666666668</v>
      </c>
      <c r="O467" s="1" t="s">
        <v>22</v>
      </c>
      <c r="P467" s="1" t="s">
        <v>8987</v>
      </c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ht="15.75" customHeight="1">
      <c r="A468" s="1" t="s">
        <v>32</v>
      </c>
      <c r="B468" s="1" t="s">
        <v>17</v>
      </c>
      <c r="C468" s="2">
        <v>555.0</v>
      </c>
      <c r="D468" s="1">
        <v>0.0</v>
      </c>
      <c r="E468" s="1" t="s">
        <v>8397</v>
      </c>
      <c r="F468" s="1" t="s">
        <v>66</v>
      </c>
      <c r="G468" s="1" t="s">
        <v>19</v>
      </c>
      <c r="H468" s="1" t="s">
        <v>8988</v>
      </c>
      <c r="I468" s="1" t="s">
        <v>8989</v>
      </c>
      <c r="J468" s="1" t="s">
        <v>8990</v>
      </c>
      <c r="K468" s="1" t="s">
        <v>8991</v>
      </c>
      <c r="L468" s="1">
        <v>1.0</v>
      </c>
      <c r="M468" s="1">
        <v>0.0033833333333333332</v>
      </c>
      <c r="N468" s="1">
        <v>19.136183333333335</v>
      </c>
      <c r="O468" s="1" t="s">
        <v>36</v>
      </c>
      <c r="P468" s="1" t="s">
        <v>8992</v>
      </c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ht="15.75" customHeight="1">
      <c r="A469" s="1" t="s">
        <v>57</v>
      </c>
      <c r="B469" s="1" t="s">
        <v>17</v>
      </c>
      <c r="C469" s="1">
        <v>469.0</v>
      </c>
      <c r="D469" s="1">
        <v>0.0</v>
      </c>
      <c r="E469" s="1" t="s">
        <v>58</v>
      </c>
      <c r="F469" s="1" t="s">
        <v>26</v>
      </c>
      <c r="G469" s="1" t="s">
        <v>27</v>
      </c>
      <c r="H469" s="1" t="s">
        <v>8993</v>
      </c>
      <c r="I469" s="1" t="s">
        <v>8994</v>
      </c>
      <c r="J469" s="1" t="s">
        <v>8994</v>
      </c>
      <c r="K469" s="1"/>
      <c r="L469" s="1">
        <v>-1.0</v>
      </c>
      <c r="M469" s="1"/>
      <c r="N469" s="1">
        <v>13.08155</v>
      </c>
      <c r="O469" s="1" t="s">
        <v>7431</v>
      </c>
      <c r="P469" s="1" t="s">
        <v>8995</v>
      </c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ht="15.75" customHeight="1">
      <c r="A470" s="1" t="s">
        <v>41</v>
      </c>
      <c r="B470" s="1" t="s">
        <v>17</v>
      </c>
      <c r="C470" s="1">
        <v>453.0</v>
      </c>
      <c r="D470" s="1">
        <v>0.0</v>
      </c>
      <c r="E470" s="1"/>
      <c r="F470" s="1" t="s">
        <v>26</v>
      </c>
      <c r="G470" s="1" t="s">
        <v>27</v>
      </c>
      <c r="H470" s="1" t="s">
        <v>8996</v>
      </c>
      <c r="I470" s="1" t="s">
        <v>8997</v>
      </c>
      <c r="J470" s="1" t="s">
        <v>8997</v>
      </c>
      <c r="K470" s="1"/>
      <c r="L470" s="1">
        <v>3.0</v>
      </c>
      <c r="M470" s="1"/>
      <c r="N470" s="1">
        <v>18.0681</v>
      </c>
      <c r="O470" s="1" t="s">
        <v>7431</v>
      </c>
      <c r="P470" s="1" t="s">
        <v>8538</v>
      </c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ht="15.75" customHeight="1">
      <c r="A471" s="1" t="s">
        <v>32</v>
      </c>
      <c r="B471" s="1" t="s">
        <v>17</v>
      </c>
      <c r="C471" s="1">
        <v>553.0</v>
      </c>
      <c r="D471" s="1">
        <v>0.0</v>
      </c>
      <c r="E471" s="1" t="s">
        <v>8397</v>
      </c>
      <c r="F471" s="1" t="s">
        <v>66</v>
      </c>
      <c r="G471" s="1" t="s">
        <v>27</v>
      </c>
      <c r="H471" s="1" t="s">
        <v>8998</v>
      </c>
      <c r="I471" s="1" t="s">
        <v>8999</v>
      </c>
      <c r="J471" s="1" t="s">
        <v>9000</v>
      </c>
      <c r="K471" s="1" t="s">
        <v>9001</v>
      </c>
      <c r="L471" s="1">
        <v>12.0</v>
      </c>
      <c r="M471" s="1">
        <v>0.005183333333333333</v>
      </c>
      <c r="N471" s="1">
        <v>19.314866666666667</v>
      </c>
      <c r="O471" s="1" t="s">
        <v>36</v>
      </c>
      <c r="P471" s="1" t="s">
        <v>9002</v>
      </c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ht="15.75" customHeight="1">
      <c r="A472" s="1" t="s">
        <v>32</v>
      </c>
      <c r="B472" s="1" t="s">
        <v>17</v>
      </c>
      <c r="C472" s="1">
        <v>450.0</v>
      </c>
      <c r="D472" s="1">
        <v>0.0</v>
      </c>
      <c r="E472" s="1" t="s">
        <v>8397</v>
      </c>
      <c r="F472" s="1" t="s">
        <v>66</v>
      </c>
      <c r="G472" s="1" t="s">
        <v>27</v>
      </c>
      <c r="H472" s="1" t="s">
        <v>9003</v>
      </c>
      <c r="I472" s="1" t="s">
        <v>9004</v>
      </c>
      <c r="J472" s="1" t="s">
        <v>9005</v>
      </c>
      <c r="K472" s="1" t="s">
        <v>9006</v>
      </c>
      <c r="L472" s="1">
        <v>5.0</v>
      </c>
      <c r="M472" s="1">
        <v>0.0021666666666666666</v>
      </c>
      <c r="N472" s="1">
        <v>28.286133333333332</v>
      </c>
      <c r="O472" s="1" t="s">
        <v>36</v>
      </c>
      <c r="P472" s="1" t="s">
        <v>9007</v>
      </c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ht="15.75" customHeight="1">
      <c r="A473" s="1" t="s">
        <v>41</v>
      </c>
      <c r="B473" s="1" t="s">
        <v>17</v>
      </c>
      <c r="C473" s="1">
        <v>429.0</v>
      </c>
      <c r="D473" s="1">
        <v>0.0</v>
      </c>
      <c r="E473" s="1"/>
      <c r="F473" s="1" t="s">
        <v>26</v>
      </c>
      <c r="G473" s="1" t="s">
        <v>27</v>
      </c>
      <c r="H473" s="1" t="s">
        <v>9008</v>
      </c>
      <c r="I473" s="1" t="s">
        <v>9009</v>
      </c>
      <c r="J473" s="1" t="s">
        <v>9009</v>
      </c>
      <c r="K473" s="1"/>
      <c r="L473" s="1">
        <v>-2.0</v>
      </c>
      <c r="M473" s="1"/>
      <c r="N473" s="1">
        <v>12.602033333333333</v>
      </c>
      <c r="O473" s="1" t="s">
        <v>7431</v>
      </c>
      <c r="P473" s="1" t="s">
        <v>9010</v>
      </c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ht="15.75" customHeight="1">
      <c r="A474" s="1" t="s">
        <v>16</v>
      </c>
      <c r="B474" s="1" t="s">
        <v>17</v>
      </c>
      <c r="C474" s="2">
        <v>249.0</v>
      </c>
      <c r="D474" s="1">
        <v>0.0</v>
      </c>
      <c r="E474" s="1"/>
      <c r="F474" s="1" t="s">
        <v>18</v>
      </c>
      <c r="G474" s="1" t="s">
        <v>19</v>
      </c>
      <c r="H474" s="1" t="s">
        <v>9011</v>
      </c>
      <c r="I474" s="1" t="s">
        <v>9012</v>
      </c>
      <c r="J474" s="1" t="s">
        <v>9012</v>
      </c>
      <c r="K474" s="1"/>
      <c r="L474" s="1">
        <v>1.0</v>
      </c>
      <c r="M474" s="1"/>
      <c r="N474" s="1">
        <v>6.425916666666667</v>
      </c>
      <c r="O474" s="1" t="s">
        <v>22</v>
      </c>
      <c r="P474" s="1" t="s">
        <v>9013</v>
      </c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ht="15.75" customHeight="1">
      <c r="A475" s="1" t="s">
        <v>32</v>
      </c>
      <c r="B475" s="1" t="s">
        <v>17</v>
      </c>
      <c r="C475" s="2">
        <v>308.0</v>
      </c>
      <c r="D475" s="1">
        <v>0.0</v>
      </c>
      <c r="E475" s="1" t="s">
        <v>8397</v>
      </c>
      <c r="F475" s="1" t="s">
        <v>66</v>
      </c>
      <c r="G475" s="1" t="s">
        <v>27</v>
      </c>
      <c r="H475" s="1" t="s">
        <v>9014</v>
      </c>
      <c r="I475" s="1" t="s">
        <v>9015</v>
      </c>
      <c r="J475" s="1" t="s">
        <v>9016</v>
      </c>
      <c r="K475" s="1" t="s">
        <v>9017</v>
      </c>
      <c r="L475" s="1">
        <v>8.0</v>
      </c>
      <c r="M475" s="1">
        <v>0.014716666666666666</v>
      </c>
      <c r="N475" s="1">
        <v>11.342733333333333</v>
      </c>
      <c r="O475" s="1" t="s">
        <v>36</v>
      </c>
      <c r="P475" s="1" t="s">
        <v>9018</v>
      </c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ht="15.75" customHeight="1">
      <c r="A476" s="1" t="s">
        <v>41</v>
      </c>
      <c r="B476" s="1" t="s">
        <v>17</v>
      </c>
      <c r="C476" s="2">
        <v>413.0</v>
      </c>
      <c r="D476" s="1">
        <v>0.0</v>
      </c>
      <c r="E476" s="1"/>
      <c r="F476" s="1" t="s">
        <v>26</v>
      </c>
      <c r="G476" s="1" t="s">
        <v>27</v>
      </c>
      <c r="H476" s="1" t="s">
        <v>9019</v>
      </c>
      <c r="I476" s="1" t="s">
        <v>9020</v>
      </c>
      <c r="J476" s="1" t="s">
        <v>9020</v>
      </c>
      <c r="K476" s="1"/>
      <c r="L476" s="1">
        <v>2.0</v>
      </c>
      <c r="M476" s="1"/>
      <c r="N476" s="1">
        <v>17.019766666666666</v>
      </c>
      <c r="O476" s="1" t="s">
        <v>7431</v>
      </c>
      <c r="P476" s="1" t="s">
        <v>9021</v>
      </c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ht="15.75" customHeight="1">
      <c r="A477" s="1" t="s">
        <v>32</v>
      </c>
      <c r="B477" s="1" t="s">
        <v>17</v>
      </c>
      <c r="C477" s="1">
        <v>314.0</v>
      </c>
      <c r="D477" s="1">
        <v>15.0</v>
      </c>
      <c r="E477" s="1" t="s">
        <v>8262</v>
      </c>
      <c r="F477" s="1" t="s">
        <v>66</v>
      </c>
      <c r="G477" s="1" t="s">
        <v>27</v>
      </c>
      <c r="H477" s="1" t="s">
        <v>9022</v>
      </c>
      <c r="I477" s="1" t="s">
        <v>9023</v>
      </c>
      <c r="J477" s="1" t="s">
        <v>9024</v>
      </c>
      <c r="K477" s="1" t="s">
        <v>9025</v>
      </c>
      <c r="L477" s="1">
        <v>-12.0</v>
      </c>
      <c r="M477" s="1">
        <v>0.004783333333333333</v>
      </c>
      <c r="N477" s="1">
        <v>19.67335</v>
      </c>
      <c r="O477" s="1" t="s">
        <v>36</v>
      </c>
      <c r="P477" s="1" t="s">
        <v>8267</v>
      </c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ht="15.75" customHeight="1">
      <c r="A478" s="1" t="s">
        <v>24</v>
      </c>
      <c r="B478" s="1" t="s">
        <v>17</v>
      </c>
      <c r="C478" s="1">
        <v>693.0</v>
      </c>
      <c r="D478" s="1">
        <v>0.0</v>
      </c>
      <c r="E478" s="1" t="s">
        <v>8367</v>
      </c>
      <c r="F478" s="1" t="s">
        <v>26</v>
      </c>
      <c r="G478" s="1" t="s">
        <v>27</v>
      </c>
      <c r="H478" s="1" t="s">
        <v>9026</v>
      </c>
      <c r="I478" s="1" t="s">
        <v>9027</v>
      </c>
      <c r="J478" s="1" t="s">
        <v>9027</v>
      </c>
      <c r="K478" s="1"/>
      <c r="L478" s="1">
        <v>2.0</v>
      </c>
      <c r="M478" s="1"/>
      <c r="N478" s="1">
        <v>17.659216666666666</v>
      </c>
      <c r="O478" s="1" t="s">
        <v>7431</v>
      </c>
      <c r="P478" s="1" t="s">
        <v>9028</v>
      </c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ht="15.75" customHeight="1">
      <c r="A479" s="1" t="s">
        <v>41</v>
      </c>
      <c r="B479" s="1" t="s">
        <v>17</v>
      </c>
      <c r="C479" s="1">
        <v>329.0</v>
      </c>
      <c r="D479" s="1">
        <v>0.0</v>
      </c>
      <c r="E479" s="1"/>
      <c r="F479" s="1" t="s">
        <v>26</v>
      </c>
      <c r="G479" s="1" t="s">
        <v>19</v>
      </c>
      <c r="H479" s="1" t="s">
        <v>9029</v>
      </c>
      <c r="I479" s="1" t="s">
        <v>9030</v>
      </c>
      <c r="J479" s="1" t="s">
        <v>9030</v>
      </c>
      <c r="K479" s="1"/>
      <c r="L479" s="1">
        <v>-1.0</v>
      </c>
      <c r="M479" s="1"/>
      <c r="N479" s="1">
        <v>13.356133333333334</v>
      </c>
      <c r="O479" s="1" t="s">
        <v>7431</v>
      </c>
      <c r="P479" s="1" t="s">
        <v>7534</v>
      </c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ht="15.75" customHeight="1">
      <c r="A480" s="1" t="s">
        <v>32</v>
      </c>
      <c r="B480" s="1" t="s">
        <v>17</v>
      </c>
      <c r="C480" s="1">
        <v>785.0</v>
      </c>
      <c r="D480" s="1">
        <v>35.0</v>
      </c>
      <c r="E480" s="1" t="s">
        <v>8397</v>
      </c>
      <c r="F480" s="1" t="s">
        <v>66</v>
      </c>
      <c r="G480" s="1" t="s">
        <v>27</v>
      </c>
      <c r="H480" s="1" t="s">
        <v>9031</v>
      </c>
      <c r="I480" s="1" t="s">
        <v>9032</v>
      </c>
      <c r="J480" s="1" t="s">
        <v>9033</v>
      </c>
      <c r="K480" s="1" t="s">
        <v>9034</v>
      </c>
      <c r="L480" s="1">
        <v>5.0</v>
      </c>
      <c r="M480" s="1">
        <v>0.0028666666666666667</v>
      </c>
      <c r="N480" s="1">
        <v>22.624416666666665</v>
      </c>
      <c r="O480" s="1" t="s">
        <v>36</v>
      </c>
      <c r="P480" s="1" t="s">
        <v>9035</v>
      </c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ht="15.75" customHeight="1">
      <c r="A481" s="1" t="s">
        <v>57</v>
      </c>
      <c r="B481" s="1" t="s">
        <v>17</v>
      </c>
      <c r="C481" s="2">
        <v>394.0</v>
      </c>
      <c r="D481" s="1">
        <v>0.0</v>
      </c>
      <c r="E481" s="1" t="s">
        <v>58</v>
      </c>
      <c r="F481" s="1" t="s">
        <v>26</v>
      </c>
      <c r="G481" s="1" t="s">
        <v>27</v>
      </c>
      <c r="H481" s="1" t="s">
        <v>9036</v>
      </c>
      <c r="I481" s="1" t="s">
        <v>9037</v>
      </c>
      <c r="J481" s="1" t="s">
        <v>9037</v>
      </c>
      <c r="K481" s="1"/>
      <c r="L481" s="1">
        <v>-1.0</v>
      </c>
      <c r="M481" s="1"/>
      <c r="N481" s="1">
        <v>13.949883333333334</v>
      </c>
      <c r="O481" s="1" t="s">
        <v>7431</v>
      </c>
      <c r="P481" s="1" t="s">
        <v>9038</v>
      </c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ht="15.75" customHeight="1">
      <c r="A482" s="1" t="s">
        <v>24</v>
      </c>
      <c r="B482" s="1" t="s">
        <v>17</v>
      </c>
      <c r="C482" s="1">
        <v>364.0</v>
      </c>
      <c r="D482" s="1">
        <v>0.0</v>
      </c>
      <c r="E482" s="1" t="s">
        <v>822</v>
      </c>
      <c r="F482" s="1" t="s">
        <v>26</v>
      </c>
      <c r="G482" s="1" t="s">
        <v>27</v>
      </c>
      <c r="H482" s="1" t="s">
        <v>9039</v>
      </c>
      <c r="I482" s="1" t="s">
        <v>9040</v>
      </c>
      <c r="J482" s="1" t="s">
        <v>9040</v>
      </c>
      <c r="K482" s="1"/>
      <c r="L482" s="1">
        <v>4.0</v>
      </c>
      <c r="M482" s="1"/>
      <c r="N482" s="1">
        <v>19.068983333333332</v>
      </c>
      <c r="O482" s="1" t="s">
        <v>7431</v>
      </c>
      <c r="P482" s="1" t="s">
        <v>9041</v>
      </c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ht="15.75" customHeight="1">
      <c r="A483" s="1" t="s">
        <v>57</v>
      </c>
      <c r="B483" s="1" t="s">
        <v>17</v>
      </c>
      <c r="C483" s="1">
        <v>274.0</v>
      </c>
      <c r="D483" s="1">
        <v>0.0</v>
      </c>
      <c r="E483" s="1" t="s">
        <v>58</v>
      </c>
      <c r="F483" s="1" t="s">
        <v>26</v>
      </c>
      <c r="G483" s="1" t="s">
        <v>27</v>
      </c>
      <c r="H483" s="1" t="s">
        <v>9042</v>
      </c>
      <c r="I483" s="1" t="s">
        <v>9043</v>
      </c>
      <c r="J483" s="1" t="s">
        <v>9043</v>
      </c>
      <c r="K483" s="1"/>
      <c r="L483" s="1">
        <v>-4.0</v>
      </c>
      <c r="M483" s="1"/>
      <c r="N483" s="1">
        <v>10.4318</v>
      </c>
      <c r="O483" s="1" t="s">
        <v>7431</v>
      </c>
      <c r="P483" s="1" t="s">
        <v>7631</v>
      </c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ht="15.75" customHeight="1">
      <c r="A484" s="1" t="s">
        <v>57</v>
      </c>
      <c r="B484" s="1" t="s">
        <v>17</v>
      </c>
      <c r="C484" s="1">
        <v>787.0</v>
      </c>
      <c r="D484" s="1">
        <v>0.0</v>
      </c>
      <c r="E484" s="1" t="s">
        <v>58</v>
      </c>
      <c r="F484" s="1" t="s">
        <v>26</v>
      </c>
      <c r="G484" s="1" t="s">
        <v>27</v>
      </c>
      <c r="H484" s="1" t="s">
        <v>9044</v>
      </c>
      <c r="I484" s="1" t="s">
        <v>9045</v>
      </c>
      <c r="J484" s="1" t="s">
        <v>9045</v>
      </c>
      <c r="K484" s="1"/>
      <c r="L484" s="1">
        <v>-1.0</v>
      </c>
      <c r="M484" s="1"/>
      <c r="N484" s="1">
        <v>13.0219</v>
      </c>
      <c r="O484" s="1" t="s">
        <v>7431</v>
      </c>
      <c r="P484" s="1" t="s">
        <v>9046</v>
      </c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ht="15.75" customHeight="1">
      <c r="A485" s="1" t="s">
        <v>32</v>
      </c>
      <c r="B485" s="1" t="s">
        <v>17</v>
      </c>
      <c r="C485" s="1">
        <v>557.0</v>
      </c>
      <c r="D485" s="1">
        <v>105.0</v>
      </c>
      <c r="E485" s="1"/>
      <c r="F485" s="1" t="s">
        <v>18</v>
      </c>
      <c r="G485" s="1" t="s">
        <v>33</v>
      </c>
      <c r="H485" s="1" t="s">
        <v>9047</v>
      </c>
      <c r="I485" s="1" t="s">
        <v>9048</v>
      </c>
      <c r="J485" s="1" t="s">
        <v>9048</v>
      </c>
      <c r="K485" s="1"/>
      <c r="L485" s="1">
        <v>0.0</v>
      </c>
      <c r="M485" s="1"/>
      <c r="N485" s="1">
        <v>33.14565</v>
      </c>
      <c r="O485" s="1" t="s">
        <v>36</v>
      </c>
      <c r="P485" s="1" t="s">
        <v>9049</v>
      </c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ht="15.75" customHeight="1">
      <c r="A486" s="1" t="s">
        <v>16</v>
      </c>
      <c r="B486" s="1" t="s">
        <v>17</v>
      </c>
      <c r="C486" s="1">
        <v>683.0</v>
      </c>
      <c r="D486" s="1">
        <v>0.0</v>
      </c>
      <c r="E486" s="1"/>
      <c r="F486" s="1" t="s">
        <v>18</v>
      </c>
      <c r="G486" s="1" t="s">
        <v>19</v>
      </c>
      <c r="H486" s="1" t="s">
        <v>9050</v>
      </c>
      <c r="I486" s="1" t="s">
        <v>9051</v>
      </c>
      <c r="J486" s="1" t="s">
        <v>9051</v>
      </c>
      <c r="K486" s="1"/>
      <c r="L486" s="1">
        <v>10.0</v>
      </c>
      <c r="M486" s="1"/>
      <c r="N486" s="1">
        <v>15.390616666666666</v>
      </c>
      <c r="O486" s="1" t="s">
        <v>22</v>
      </c>
      <c r="P486" s="1" t="s">
        <v>9052</v>
      </c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ht="15.75" customHeight="1">
      <c r="A487" s="1" t="s">
        <v>16</v>
      </c>
      <c r="B487" s="1" t="s">
        <v>17</v>
      </c>
      <c r="C487" s="1">
        <v>309.0</v>
      </c>
      <c r="D487" s="1">
        <v>0.0</v>
      </c>
      <c r="E487" s="1"/>
      <c r="F487" s="1" t="s">
        <v>18</v>
      </c>
      <c r="G487" s="1" t="s">
        <v>19</v>
      </c>
      <c r="H487" s="1" t="s">
        <v>9053</v>
      </c>
      <c r="I487" s="1" t="s">
        <v>9054</v>
      </c>
      <c r="J487" s="1" t="s">
        <v>9054</v>
      </c>
      <c r="K487" s="1"/>
      <c r="L487" s="1">
        <v>10.0</v>
      </c>
      <c r="M487" s="1"/>
      <c r="N487" s="1">
        <v>15.31875</v>
      </c>
      <c r="O487" s="1" t="s">
        <v>22</v>
      </c>
      <c r="P487" s="1" t="s">
        <v>9055</v>
      </c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ht="15.75" customHeight="1">
      <c r="A488" s="1" t="s">
        <v>41</v>
      </c>
      <c r="B488" s="1" t="s">
        <v>17</v>
      </c>
      <c r="C488" s="2">
        <v>493.0</v>
      </c>
      <c r="D488" s="1">
        <v>0.0</v>
      </c>
      <c r="E488" s="1"/>
      <c r="F488" s="1" t="s">
        <v>26</v>
      </c>
      <c r="G488" s="1" t="s">
        <v>19</v>
      </c>
      <c r="H488" s="1" t="s">
        <v>9056</v>
      </c>
      <c r="I488" s="1" t="s">
        <v>9057</v>
      </c>
      <c r="J488" s="1" t="s">
        <v>9057</v>
      </c>
      <c r="K488" s="1"/>
      <c r="L488" s="1">
        <v>0.0</v>
      </c>
      <c r="M488" s="1"/>
      <c r="N488" s="1">
        <v>15.03765</v>
      </c>
      <c r="O488" s="1" t="s">
        <v>7431</v>
      </c>
      <c r="P488" s="1" t="s">
        <v>7766</v>
      </c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ht="15.75" customHeight="1">
      <c r="A489" s="1" t="s">
        <v>57</v>
      </c>
      <c r="B489" s="1" t="s">
        <v>17</v>
      </c>
      <c r="C489" s="1">
        <v>658.0</v>
      </c>
      <c r="D489" s="1">
        <v>0.0</v>
      </c>
      <c r="E489" s="1" t="s">
        <v>58</v>
      </c>
      <c r="F489" s="1" t="s">
        <v>26</v>
      </c>
      <c r="G489" s="1" t="s">
        <v>27</v>
      </c>
      <c r="H489" s="1" t="s">
        <v>9058</v>
      </c>
      <c r="I489" s="1" t="s">
        <v>9059</v>
      </c>
      <c r="J489" s="1" t="s">
        <v>9059</v>
      </c>
      <c r="K489" s="1"/>
      <c r="L489" s="1">
        <v>-3.0</v>
      </c>
      <c r="M489" s="1"/>
      <c r="N489" s="1">
        <v>11.0113</v>
      </c>
      <c r="O489" s="1" t="s">
        <v>7431</v>
      </c>
      <c r="P489" s="1" t="s">
        <v>9060</v>
      </c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ht="15.75" customHeight="1">
      <c r="A490" s="1" t="s">
        <v>16</v>
      </c>
      <c r="B490" s="1" t="s">
        <v>17</v>
      </c>
      <c r="C490" s="1">
        <v>434.0</v>
      </c>
      <c r="D490" s="1">
        <v>0.0</v>
      </c>
      <c r="E490" s="1"/>
      <c r="F490" s="1" t="s">
        <v>18</v>
      </c>
      <c r="G490" s="1" t="s">
        <v>19</v>
      </c>
      <c r="H490" s="1" t="s">
        <v>9061</v>
      </c>
      <c r="I490" s="1" t="s">
        <v>9062</v>
      </c>
      <c r="J490" s="1" t="s">
        <v>9062</v>
      </c>
      <c r="K490" s="1"/>
      <c r="L490" s="1">
        <v>-3.0</v>
      </c>
      <c r="M490" s="1"/>
      <c r="N490" s="1">
        <v>103.84991666666667</v>
      </c>
      <c r="O490" s="1" t="s">
        <v>22</v>
      </c>
      <c r="P490" s="1" t="s">
        <v>9063</v>
      </c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ht="15.75" customHeight="1">
      <c r="A491" s="1" t="s">
        <v>57</v>
      </c>
      <c r="B491" s="1" t="s">
        <v>17</v>
      </c>
      <c r="C491" s="1">
        <v>264.0</v>
      </c>
      <c r="D491" s="1">
        <v>0.0</v>
      </c>
      <c r="E491" s="1" t="s">
        <v>58</v>
      </c>
      <c r="F491" s="1" t="s">
        <v>26</v>
      </c>
      <c r="G491" s="1" t="s">
        <v>27</v>
      </c>
      <c r="H491" s="1" t="s">
        <v>9064</v>
      </c>
      <c r="I491" s="1" t="s">
        <v>9065</v>
      </c>
      <c r="J491" s="1" t="s">
        <v>9065</v>
      </c>
      <c r="K491" s="1"/>
      <c r="L491" s="1">
        <v>-4.0</v>
      </c>
      <c r="M491" s="1"/>
      <c r="N491" s="1">
        <v>10.028566666666666</v>
      </c>
      <c r="O491" s="1" t="s">
        <v>7431</v>
      </c>
      <c r="P491" s="1" t="s">
        <v>8252</v>
      </c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ht="15.75" customHeight="1">
      <c r="A492" s="1" t="s">
        <v>16</v>
      </c>
      <c r="B492" s="1" t="s">
        <v>17</v>
      </c>
      <c r="C492" s="1">
        <v>558.0</v>
      </c>
      <c r="D492" s="1">
        <v>0.0</v>
      </c>
      <c r="E492" s="1"/>
      <c r="F492" s="1" t="s">
        <v>18</v>
      </c>
      <c r="G492" s="1" t="s">
        <v>19</v>
      </c>
      <c r="H492" s="1" t="s">
        <v>9066</v>
      </c>
      <c r="I492" s="1" t="s">
        <v>9067</v>
      </c>
      <c r="J492" s="1" t="s">
        <v>9067</v>
      </c>
      <c r="K492" s="1"/>
      <c r="L492" s="1">
        <v>6.0</v>
      </c>
      <c r="M492" s="1"/>
      <c r="N492" s="1">
        <v>11.672116666666666</v>
      </c>
      <c r="O492" s="1" t="s">
        <v>22</v>
      </c>
      <c r="P492" s="1" t="s">
        <v>9068</v>
      </c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ht="15.75" customHeight="1">
      <c r="A493" s="1" t="s">
        <v>41</v>
      </c>
      <c r="B493" s="1" t="s">
        <v>88</v>
      </c>
      <c r="C493" s="1">
        <v>752.0</v>
      </c>
      <c r="D493" s="1">
        <v>0.0</v>
      </c>
      <c r="E493" s="1"/>
      <c r="F493" s="1" t="s">
        <v>26</v>
      </c>
      <c r="G493" s="1" t="s">
        <v>27</v>
      </c>
      <c r="H493" s="1" t="s">
        <v>9069</v>
      </c>
      <c r="I493" s="1" t="s">
        <v>9070</v>
      </c>
      <c r="J493" s="1" t="s">
        <v>9070</v>
      </c>
      <c r="K493" s="1"/>
      <c r="L493" s="1">
        <v>-3.0</v>
      </c>
      <c r="M493" s="1"/>
      <c r="N493" s="1">
        <v>11.210833333333333</v>
      </c>
      <c r="O493" s="1" t="s">
        <v>7431</v>
      </c>
      <c r="P493" s="1" t="s">
        <v>9071</v>
      </c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ht="15.75" customHeight="1">
      <c r="A494" s="1" t="s">
        <v>41</v>
      </c>
      <c r="B494" s="1" t="s">
        <v>17</v>
      </c>
      <c r="C494" s="1">
        <v>264.0</v>
      </c>
      <c r="D494" s="1">
        <v>0.0</v>
      </c>
      <c r="E494" s="1"/>
      <c r="F494" s="1" t="s">
        <v>26</v>
      </c>
      <c r="G494" s="1" t="s">
        <v>27</v>
      </c>
      <c r="H494" s="1" t="s">
        <v>9072</v>
      </c>
      <c r="I494" s="1" t="s">
        <v>9073</v>
      </c>
      <c r="J494" s="1" t="s">
        <v>9073</v>
      </c>
      <c r="K494" s="1"/>
      <c r="L494" s="1">
        <v>-9.0</v>
      </c>
      <c r="M494" s="1"/>
      <c r="N494" s="1">
        <v>5.372083333333333</v>
      </c>
      <c r="O494" s="1" t="s">
        <v>7431</v>
      </c>
      <c r="P494" s="1" t="s">
        <v>9074</v>
      </c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ht="15.75" customHeight="1">
      <c r="A495" s="1" t="s">
        <v>41</v>
      </c>
      <c r="B495" s="1" t="s">
        <v>17</v>
      </c>
      <c r="C495" s="1">
        <v>368.0</v>
      </c>
      <c r="D495" s="1">
        <v>0.0</v>
      </c>
      <c r="E495" s="1"/>
      <c r="F495" s="1" t="s">
        <v>26</v>
      </c>
      <c r="G495" s="1" t="s">
        <v>27</v>
      </c>
      <c r="H495" s="1" t="s">
        <v>9075</v>
      </c>
      <c r="I495" s="1" t="s">
        <v>9076</v>
      </c>
      <c r="J495" s="1" t="s">
        <v>9076</v>
      </c>
      <c r="K495" s="1"/>
      <c r="L495" s="1">
        <v>-9.0</v>
      </c>
      <c r="M495" s="1"/>
      <c r="N495" s="1">
        <v>5.2411</v>
      </c>
      <c r="O495" s="1" t="s">
        <v>7431</v>
      </c>
      <c r="P495" s="1" t="s">
        <v>9077</v>
      </c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ht="15.75" customHeight="1">
      <c r="A496" s="1" t="s">
        <v>41</v>
      </c>
      <c r="B496" s="1" t="s">
        <v>17</v>
      </c>
      <c r="C496" s="1">
        <v>553.0</v>
      </c>
      <c r="D496" s="1">
        <v>0.0</v>
      </c>
      <c r="E496" s="1"/>
      <c r="F496" s="1" t="s">
        <v>26</v>
      </c>
      <c r="G496" s="1" t="s">
        <v>19</v>
      </c>
      <c r="H496" s="1" t="s">
        <v>9078</v>
      </c>
      <c r="I496" s="1" t="s">
        <v>9079</v>
      </c>
      <c r="J496" s="1" t="s">
        <v>9079</v>
      </c>
      <c r="K496" s="1"/>
      <c r="L496" s="1">
        <v>-1.0</v>
      </c>
      <c r="M496" s="1"/>
      <c r="N496" s="1">
        <v>13.407366666666666</v>
      </c>
      <c r="O496" s="1" t="s">
        <v>7431</v>
      </c>
      <c r="P496" s="1" t="s">
        <v>9080</v>
      </c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ht="15.75" customHeight="1">
      <c r="A497" s="1" t="s">
        <v>57</v>
      </c>
      <c r="B497" s="1" t="s">
        <v>17</v>
      </c>
      <c r="C497" s="1">
        <v>429.0</v>
      </c>
      <c r="D497" s="1">
        <v>0.0</v>
      </c>
      <c r="E497" s="1" t="s">
        <v>58</v>
      </c>
      <c r="F497" s="1" t="s">
        <v>26</v>
      </c>
      <c r="G497" s="1" t="s">
        <v>27</v>
      </c>
      <c r="H497" s="1" t="s">
        <v>9081</v>
      </c>
      <c r="I497" s="1" t="s">
        <v>9082</v>
      </c>
      <c r="J497" s="1" t="s">
        <v>9082</v>
      </c>
      <c r="K497" s="1"/>
      <c r="L497" s="1">
        <v>11.0</v>
      </c>
      <c r="M497" s="1"/>
      <c r="N497" s="1">
        <v>26.890283333333333</v>
      </c>
      <c r="O497" s="1" t="s">
        <v>7431</v>
      </c>
      <c r="P497" s="1" t="s">
        <v>9083</v>
      </c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ht="15.75" customHeight="1">
      <c r="A498" s="1" t="s">
        <v>57</v>
      </c>
      <c r="B498" s="1" t="s">
        <v>17</v>
      </c>
      <c r="C498" s="2">
        <v>323.0</v>
      </c>
      <c r="D498" s="1">
        <v>0.0</v>
      </c>
      <c r="E498" s="1" t="s">
        <v>58</v>
      </c>
      <c r="F498" s="1" t="s">
        <v>26</v>
      </c>
      <c r="G498" s="1" t="s">
        <v>27</v>
      </c>
      <c r="H498" s="1" t="s">
        <v>9084</v>
      </c>
      <c r="I498" s="1" t="s">
        <v>9085</v>
      </c>
      <c r="J498" s="1" t="s">
        <v>9085</v>
      </c>
      <c r="K498" s="1"/>
      <c r="L498" s="1">
        <v>-9.0</v>
      </c>
      <c r="M498" s="1"/>
      <c r="N498" s="1">
        <v>5.400066666666667</v>
      </c>
      <c r="O498" s="1" t="s">
        <v>7431</v>
      </c>
      <c r="P498" s="1" t="s">
        <v>9086</v>
      </c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ht="15.75" customHeight="1">
      <c r="A499" s="1" t="s">
        <v>24</v>
      </c>
      <c r="B499" s="1" t="s">
        <v>17</v>
      </c>
      <c r="C499" s="1">
        <v>460.0</v>
      </c>
      <c r="D499" s="1">
        <v>0.0</v>
      </c>
      <c r="E499" s="1" t="s">
        <v>9087</v>
      </c>
      <c r="F499" s="1" t="s">
        <v>26</v>
      </c>
      <c r="G499" s="1" t="s">
        <v>27</v>
      </c>
      <c r="H499" s="1" t="s">
        <v>9088</v>
      </c>
      <c r="I499" s="1" t="s">
        <v>9089</v>
      </c>
      <c r="J499" s="1" t="s">
        <v>9089</v>
      </c>
      <c r="K499" s="1"/>
      <c r="L499" s="1">
        <v>-3.0</v>
      </c>
      <c r="M499" s="1"/>
      <c r="N499" s="1">
        <v>11.124166666666667</v>
      </c>
      <c r="O499" s="1" t="s">
        <v>7431</v>
      </c>
      <c r="P499" s="1" t="s">
        <v>9090</v>
      </c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ht="15.75" customHeight="1">
      <c r="A500" s="1" t="s">
        <v>16</v>
      </c>
      <c r="B500" s="1" t="s">
        <v>17</v>
      </c>
      <c r="C500" s="1">
        <v>360.0</v>
      </c>
      <c r="D500" s="1">
        <v>0.0</v>
      </c>
      <c r="E500" s="1"/>
      <c r="F500" s="1" t="s">
        <v>18</v>
      </c>
      <c r="G500" s="1" t="s">
        <v>19</v>
      </c>
      <c r="H500" s="1" t="s">
        <v>9091</v>
      </c>
      <c r="I500" s="1" t="s">
        <v>9092</v>
      </c>
      <c r="J500" s="1" t="s">
        <v>9092</v>
      </c>
      <c r="K500" s="1"/>
      <c r="L500" s="1">
        <v>-2.0</v>
      </c>
      <c r="M500" s="1"/>
      <c r="N500" s="1">
        <v>2.52835</v>
      </c>
      <c r="O500" s="1" t="s">
        <v>22</v>
      </c>
      <c r="P500" s="1" t="s">
        <v>9093</v>
      </c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ht="15.75" customHeight="1">
      <c r="A501" s="1" t="s">
        <v>41</v>
      </c>
      <c r="B501" s="1" t="s">
        <v>17</v>
      </c>
      <c r="C501" s="1">
        <v>323.0</v>
      </c>
      <c r="D501" s="1">
        <v>0.0</v>
      </c>
      <c r="E501" s="1"/>
      <c r="F501" s="1" t="s">
        <v>26</v>
      </c>
      <c r="G501" s="1" t="s">
        <v>27</v>
      </c>
      <c r="H501" s="1" t="s">
        <v>9094</v>
      </c>
      <c r="I501" s="1" t="s">
        <v>9095</v>
      </c>
      <c r="J501" s="1" t="s">
        <v>9095</v>
      </c>
      <c r="K501" s="1"/>
      <c r="L501" s="1">
        <v>-8.0</v>
      </c>
      <c r="M501" s="1"/>
      <c r="N501" s="1">
        <v>6.715416666666667</v>
      </c>
      <c r="O501" s="1" t="s">
        <v>7431</v>
      </c>
      <c r="P501" s="1" t="s">
        <v>9096</v>
      </c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ht="15.75" customHeight="1">
      <c r="A502" s="1" t="s">
        <v>57</v>
      </c>
      <c r="B502" s="1" t="s">
        <v>17</v>
      </c>
      <c r="C502" s="1">
        <v>509.0</v>
      </c>
      <c r="D502" s="1">
        <v>0.0</v>
      </c>
      <c r="E502" s="1" t="s">
        <v>58</v>
      </c>
      <c r="F502" s="1" t="s">
        <v>26</v>
      </c>
      <c r="G502" s="1" t="s">
        <v>27</v>
      </c>
      <c r="H502" s="1" t="s">
        <v>9097</v>
      </c>
      <c r="I502" s="1" t="s">
        <v>9098</v>
      </c>
      <c r="J502" s="1" t="s">
        <v>9098</v>
      </c>
      <c r="K502" s="1"/>
      <c r="L502" s="1">
        <v>-5.0</v>
      </c>
      <c r="M502" s="1"/>
      <c r="N502" s="1">
        <v>9.362616666666666</v>
      </c>
      <c r="O502" s="1" t="s">
        <v>7431</v>
      </c>
      <c r="P502" s="1" t="s">
        <v>9099</v>
      </c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ht="15.75" customHeight="1">
      <c r="A503" s="1" t="s">
        <v>41</v>
      </c>
      <c r="B503" s="1" t="s">
        <v>17</v>
      </c>
      <c r="C503" s="2">
        <v>388.0</v>
      </c>
      <c r="D503" s="1">
        <v>0.0</v>
      </c>
      <c r="E503" s="1"/>
      <c r="F503" s="1" t="s">
        <v>26</v>
      </c>
      <c r="G503" s="1" t="s">
        <v>19</v>
      </c>
      <c r="H503" s="1" t="s">
        <v>9100</v>
      </c>
      <c r="I503" s="1" t="s">
        <v>9101</v>
      </c>
      <c r="J503" s="1" t="s">
        <v>9101</v>
      </c>
      <c r="K503" s="1"/>
      <c r="L503" s="1">
        <v>-7.0</v>
      </c>
      <c r="M503" s="1"/>
      <c r="N503" s="1">
        <v>7.96985</v>
      </c>
      <c r="O503" s="1" t="s">
        <v>7431</v>
      </c>
      <c r="P503" s="1" t="s">
        <v>9102</v>
      </c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ht="15.75" customHeight="1">
      <c r="A504" s="1" t="s">
        <v>16</v>
      </c>
      <c r="B504" s="1" t="s">
        <v>17</v>
      </c>
      <c r="C504" s="1">
        <v>20.0</v>
      </c>
      <c r="D504" s="1">
        <v>35.0</v>
      </c>
      <c r="E504" s="1"/>
      <c r="F504" s="1" t="s">
        <v>18</v>
      </c>
      <c r="G504" s="1" t="s">
        <v>19</v>
      </c>
      <c r="H504" s="1" t="s">
        <v>9103</v>
      </c>
      <c r="I504" s="1" t="s">
        <v>9104</v>
      </c>
      <c r="J504" s="1" t="s">
        <v>9104</v>
      </c>
      <c r="K504" s="1"/>
      <c r="L504" s="1">
        <v>-2.0</v>
      </c>
      <c r="M504" s="1"/>
      <c r="N504" s="1">
        <v>2.7032666666666665</v>
      </c>
      <c r="O504" s="1" t="s">
        <v>22</v>
      </c>
      <c r="P504" s="1" t="s">
        <v>9105</v>
      </c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ht="15.75" customHeight="1">
      <c r="A505" s="1" t="s">
        <v>16</v>
      </c>
      <c r="B505" s="1" t="s">
        <v>17</v>
      </c>
      <c r="C505" s="1">
        <v>20.0</v>
      </c>
      <c r="D505" s="1">
        <v>35.0</v>
      </c>
      <c r="E505" s="1"/>
      <c r="F505" s="1" t="s">
        <v>18</v>
      </c>
      <c r="G505" s="1" t="s">
        <v>19</v>
      </c>
      <c r="H505" s="1" t="s">
        <v>9106</v>
      </c>
      <c r="I505" s="1" t="s">
        <v>9107</v>
      </c>
      <c r="J505" s="1" t="s">
        <v>9107</v>
      </c>
      <c r="K505" s="1"/>
      <c r="L505" s="1">
        <v>-4.0</v>
      </c>
      <c r="M505" s="1"/>
      <c r="N505" s="1">
        <v>0.13938333333333333</v>
      </c>
      <c r="O505" s="1" t="s">
        <v>22</v>
      </c>
      <c r="P505" s="1" t="s">
        <v>9108</v>
      </c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ht="15.75" customHeight="1">
      <c r="A506" s="1" t="s">
        <v>57</v>
      </c>
      <c r="B506" s="1" t="s">
        <v>17</v>
      </c>
      <c r="C506" s="1">
        <v>498.0</v>
      </c>
      <c r="D506" s="1">
        <v>0.0</v>
      </c>
      <c r="E506" s="1" t="s">
        <v>58</v>
      </c>
      <c r="F506" s="1" t="s">
        <v>26</v>
      </c>
      <c r="G506" s="1" t="s">
        <v>27</v>
      </c>
      <c r="H506" s="1" t="s">
        <v>9109</v>
      </c>
      <c r="I506" s="1" t="s">
        <v>9110</v>
      </c>
      <c r="J506" s="1" t="s">
        <v>9110</v>
      </c>
      <c r="K506" s="1"/>
      <c r="L506" s="1">
        <v>13.0</v>
      </c>
      <c r="M506" s="1"/>
      <c r="N506" s="1">
        <v>28.893633333333334</v>
      </c>
      <c r="O506" s="1" t="s">
        <v>7431</v>
      </c>
      <c r="P506" s="1" t="s">
        <v>9111</v>
      </c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ht="15.75" customHeight="1">
      <c r="A507" s="1" t="s">
        <v>16</v>
      </c>
      <c r="B507" s="1" t="s">
        <v>17</v>
      </c>
      <c r="C507" s="2">
        <v>20.0</v>
      </c>
      <c r="D507" s="1">
        <v>35.0</v>
      </c>
      <c r="E507" s="1"/>
      <c r="F507" s="1" t="s">
        <v>18</v>
      </c>
      <c r="G507" s="1" t="s">
        <v>19</v>
      </c>
      <c r="H507" s="1" t="s">
        <v>9112</v>
      </c>
      <c r="I507" s="1" t="s">
        <v>9113</v>
      </c>
      <c r="J507" s="1" t="s">
        <v>9113</v>
      </c>
      <c r="K507" s="1"/>
      <c r="L507" s="1">
        <v>-4.0</v>
      </c>
      <c r="M507" s="1"/>
      <c r="N507" s="1">
        <v>0.04805</v>
      </c>
      <c r="O507" s="1" t="s">
        <v>22</v>
      </c>
      <c r="P507" s="1" t="s">
        <v>9114</v>
      </c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ht="15.75" customHeight="1">
      <c r="A508" s="1" t="s">
        <v>41</v>
      </c>
      <c r="B508" s="1" t="s">
        <v>17</v>
      </c>
      <c r="C508" s="1">
        <v>858.0</v>
      </c>
      <c r="D508" s="1">
        <v>0.0</v>
      </c>
      <c r="E508" s="1"/>
      <c r="F508" s="1" t="s">
        <v>26</v>
      </c>
      <c r="G508" s="1" t="s">
        <v>27</v>
      </c>
      <c r="H508" s="1" t="s">
        <v>9115</v>
      </c>
      <c r="I508" s="1" t="s">
        <v>9116</v>
      </c>
      <c r="J508" s="1" t="s">
        <v>9116</v>
      </c>
      <c r="K508" s="1"/>
      <c r="L508" s="1">
        <v>3.0</v>
      </c>
      <c r="M508" s="1"/>
      <c r="N508" s="1">
        <v>18.53405</v>
      </c>
      <c r="O508" s="1" t="s">
        <v>7431</v>
      </c>
      <c r="P508" s="1" t="s">
        <v>9117</v>
      </c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ht="15.75" customHeight="1">
      <c r="A509" s="1" t="s">
        <v>32</v>
      </c>
      <c r="B509" s="1" t="s">
        <v>17</v>
      </c>
      <c r="C509" s="1">
        <v>318.0</v>
      </c>
      <c r="D509" s="1">
        <v>0.0</v>
      </c>
      <c r="E509" s="1" t="s">
        <v>58</v>
      </c>
      <c r="F509" s="1" t="s">
        <v>66</v>
      </c>
      <c r="G509" s="1" t="s">
        <v>27</v>
      </c>
      <c r="H509" s="1" t="s">
        <v>9118</v>
      </c>
      <c r="I509" s="1" t="s">
        <v>9119</v>
      </c>
      <c r="J509" s="1" t="s">
        <v>9120</v>
      </c>
      <c r="K509" s="1" t="s">
        <v>9121</v>
      </c>
      <c r="L509" s="1">
        <v>31.0</v>
      </c>
      <c r="M509" s="1">
        <v>9.435283333333333</v>
      </c>
      <c r="N509" s="1">
        <v>10.713683333333334</v>
      </c>
      <c r="O509" s="1" t="s">
        <v>36</v>
      </c>
      <c r="P509" s="1" t="s">
        <v>9122</v>
      </c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ht="15.75" customHeight="1">
      <c r="A510" s="1" t="s">
        <v>32</v>
      </c>
      <c r="B510" s="1" t="s">
        <v>17</v>
      </c>
      <c r="C510" s="1">
        <v>199.0</v>
      </c>
      <c r="D510" s="1">
        <v>50.0</v>
      </c>
      <c r="E510" s="1"/>
      <c r="F510" s="1" t="s">
        <v>18</v>
      </c>
      <c r="G510" s="1" t="s">
        <v>19</v>
      </c>
      <c r="H510" s="1" t="s">
        <v>9123</v>
      </c>
      <c r="I510" s="1" t="s">
        <v>9124</v>
      </c>
      <c r="J510" s="1" t="s">
        <v>9124</v>
      </c>
      <c r="K510" s="1"/>
      <c r="L510" s="1">
        <v>0.0</v>
      </c>
      <c r="M510" s="1"/>
      <c r="N510" s="1">
        <v>26.894166666666667</v>
      </c>
      <c r="O510" s="1" t="s">
        <v>36</v>
      </c>
      <c r="P510" s="1" t="s">
        <v>8154</v>
      </c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ht="15.75" customHeight="1">
      <c r="A511" s="1" t="s">
        <v>32</v>
      </c>
      <c r="B511" s="1" t="s">
        <v>17</v>
      </c>
      <c r="C511" s="1">
        <v>326.0</v>
      </c>
      <c r="D511" s="1">
        <v>0.0</v>
      </c>
      <c r="E511" s="1" t="s">
        <v>7423</v>
      </c>
      <c r="F511" s="1" t="s">
        <v>66</v>
      </c>
      <c r="G511" s="1" t="s">
        <v>27</v>
      </c>
      <c r="H511" s="1" t="s">
        <v>9125</v>
      </c>
      <c r="I511" s="1" t="s">
        <v>9126</v>
      </c>
      <c r="J511" s="1" t="s">
        <v>9127</v>
      </c>
      <c r="K511" s="1" t="s">
        <v>9128</v>
      </c>
      <c r="L511" s="1">
        <v>2.0</v>
      </c>
      <c r="M511" s="1">
        <v>0.0031166666666666665</v>
      </c>
      <c r="N511" s="1">
        <v>36.9217</v>
      </c>
      <c r="O511" s="1" t="s">
        <v>36</v>
      </c>
      <c r="P511" s="1" t="s">
        <v>9129</v>
      </c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ht="15.75" customHeight="1">
      <c r="A512" s="1" t="s">
        <v>32</v>
      </c>
      <c r="B512" s="1" t="s">
        <v>17</v>
      </c>
      <c r="C512" s="2">
        <v>442.0</v>
      </c>
      <c r="D512" s="1">
        <v>111.0</v>
      </c>
      <c r="E512" s="1"/>
      <c r="F512" s="1" t="s">
        <v>18</v>
      </c>
      <c r="G512" s="1" t="s">
        <v>27</v>
      </c>
      <c r="H512" s="1" t="s">
        <v>9130</v>
      </c>
      <c r="I512" s="1" t="s">
        <v>9131</v>
      </c>
      <c r="J512" s="1" t="s">
        <v>9131</v>
      </c>
      <c r="K512" s="1"/>
      <c r="L512" s="1">
        <v>-5.0</v>
      </c>
      <c r="M512" s="1"/>
      <c r="N512" s="1">
        <v>18.713066666666666</v>
      </c>
      <c r="O512" s="1" t="s">
        <v>36</v>
      </c>
      <c r="P512" s="1" t="s">
        <v>9132</v>
      </c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ht="15.75" customHeight="1">
      <c r="A513" s="1" t="s">
        <v>32</v>
      </c>
      <c r="B513" s="1" t="s">
        <v>17</v>
      </c>
      <c r="C513" s="1">
        <v>392.0</v>
      </c>
      <c r="D513" s="1">
        <v>17.0</v>
      </c>
      <c r="E513" s="1" t="s">
        <v>7423</v>
      </c>
      <c r="F513" s="1" t="s">
        <v>66</v>
      </c>
      <c r="G513" s="1" t="s">
        <v>27</v>
      </c>
      <c r="H513" s="1" t="s">
        <v>9133</v>
      </c>
      <c r="I513" s="1" t="s">
        <v>9134</v>
      </c>
      <c r="J513" s="1" t="s">
        <v>9135</v>
      </c>
      <c r="K513" s="1" t="s">
        <v>9136</v>
      </c>
      <c r="L513" s="1">
        <v>3.0</v>
      </c>
      <c r="M513" s="1">
        <v>0.004266666666666667</v>
      </c>
      <c r="N513" s="1">
        <v>59.6118</v>
      </c>
      <c r="O513" s="1" t="s">
        <v>36</v>
      </c>
      <c r="P513" s="1" t="s">
        <v>9137</v>
      </c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ht="15.75" customHeight="1">
      <c r="A514" s="1" t="s">
        <v>32</v>
      </c>
      <c r="B514" s="1" t="s">
        <v>17</v>
      </c>
      <c r="C514" s="1">
        <v>309.0</v>
      </c>
      <c r="D514" s="1">
        <v>0.0</v>
      </c>
      <c r="E514" s="1" t="s">
        <v>7423</v>
      </c>
      <c r="F514" s="1" t="s">
        <v>66</v>
      </c>
      <c r="G514" s="1" t="s">
        <v>27</v>
      </c>
      <c r="H514" s="1" t="s">
        <v>9138</v>
      </c>
      <c r="I514" s="1" t="s">
        <v>9139</v>
      </c>
      <c r="J514" s="1" t="s">
        <v>9140</v>
      </c>
      <c r="K514" s="1" t="s">
        <v>9141</v>
      </c>
      <c r="L514" s="1">
        <v>4.0</v>
      </c>
      <c r="M514" s="1">
        <v>486.91665</v>
      </c>
      <c r="N514" s="1">
        <v>574.7018333333333</v>
      </c>
      <c r="O514" s="1" t="s">
        <v>36</v>
      </c>
      <c r="P514" s="1" t="s">
        <v>7440</v>
      </c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ht="15.75" customHeight="1">
      <c r="A515" s="1" t="s">
        <v>57</v>
      </c>
      <c r="B515" s="1" t="s">
        <v>17</v>
      </c>
      <c r="C515" s="1">
        <v>264.0</v>
      </c>
      <c r="D515" s="1">
        <v>0.0</v>
      </c>
      <c r="E515" s="1" t="s">
        <v>58</v>
      </c>
      <c r="F515" s="1" t="s">
        <v>26</v>
      </c>
      <c r="G515" s="1" t="s">
        <v>27</v>
      </c>
      <c r="H515" s="1" t="s">
        <v>9142</v>
      </c>
      <c r="I515" s="1" t="s">
        <v>9143</v>
      </c>
      <c r="J515" s="1" t="s">
        <v>9143</v>
      </c>
      <c r="K515" s="1"/>
      <c r="L515" s="1">
        <v>-1.0</v>
      </c>
      <c r="M515" s="1"/>
      <c r="N515" s="1">
        <v>13.240933333333333</v>
      </c>
      <c r="O515" s="1" t="s">
        <v>7431</v>
      </c>
      <c r="P515" s="1" t="s">
        <v>7715</v>
      </c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ht="15.75" customHeight="1">
      <c r="A516" s="1" t="s">
        <v>41</v>
      </c>
      <c r="B516" s="1" t="s">
        <v>17</v>
      </c>
      <c r="C516" s="1">
        <v>224.0</v>
      </c>
      <c r="D516" s="1">
        <v>0.0</v>
      </c>
      <c r="E516" s="1"/>
      <c r="F516" s="1" t="s">
        <v>26</v>
      </c>
      <c r="G516" s="1" t="s">
        <v>27</v>
      </c>
      <c r="H516" s="1" t="s">
        <v>9144</v>
      </c>
      <c r="I516" s="1" t="s">
        <v>9145</v>
      </c>
      <c r="J516" s="1" t="s">
        <v>9145</v>
      </c>
      <c r="K516" s="1"/>
      <c r="L516" s="1">
        <v>-6.0</v>
      </c>
      <c r="M516" s="1"/>
      <c r="N516" s="1">
        <v>8.073533333333334</v>
      </c>
      <c r="O516" s="1" t="s">
        <v>7431</v>
      </c>
      <c r="P516" s="1" t="s">
        <v>9146</v>
      </c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ht="15.75" customHeight="1">
      <c r="A517" s="1" t="s">
        <v>32</v>
      </c>
      <c r="B517" s="1" t="s">
        <v>17</v>
      </c>
      <c r="C517" s="1">
        <v>428.0</v>
      </c>
      <c r="D517" s="1">
        <v>0.0</v>
      </c>
      <c r="E517" s="1" t="s">
        <v>58</v>
      </c>
      <c r="F517" s="1" t="s">
        <v>66</v>
      </c>
      <c r="G517" s="1" t="s">
        <v>19</v>
      </c>
      <c r="H517" s="1" t="s">
        <v>9147</v>
      </c>
      <c r="I517" s="1" t="s">
        <v>9148</v>
      </c>
      <c r="J517" s="1" t="s">
        <v>9149</v>
      </c>
      <c r="K517" s="1" t="s">
        <v>9150</v>
      </c>
      <c r="L517" s="1">
        <v>25.0</v>
      </c>
      <c r="M517" s="1">
        <v>14.578433333333333</v>
      </c>
      <c r="N517" s="1">
        <v>16.339983333333333</v>
      </c>
      <c r="O517" s="1" t="s">
        <v>36</v>
      </c>
      <c r="P517" s="1" t="s">
        <v>8729</v>
      </c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ht="15.75" customHeight="1">
      <c r="A518" s="1" t="s">
        <v>41</v>
      </c>
      <c r="B518" s="1" t="s">
        <v>17</v>
      </c>
      <c r="C518" s="1">
        <v>284.0</v>
      </c>
      <c r="D518" s="1">
        <v>0.0</v>
      </c>
      <c r="E518" s="1"/>
      <c r="F518" s="1" t="s">
        <v>26</v>
      </c>
      <c r="G518" s="1" t="s">
        <v>27</v>
      </c>
      <c r="H518" s="1" t="s">
        <v>9151</v>
      </c>
      <c r="I518" s="1" t="s">
        <v>9152</v>
      </c>
      <c r="J518" s="1" t="s">
        <v>9152</v>
      </c>
      <c r="K518" s="1"/>
      <c r="L518" s="1">
        <v>-4.0</v>
      </c>
      <c r="M518" s="1"/>
      <c r="N518" s="1">
        <v>10.65465</v>
      </c>
      <c r="O518" s="1" t="s">
        <v>7431</v>
      </c>
      <c r="P518" s="1" t="s">
        <v>9153</v>
      </c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ht="15.75" customHeight="1">
      <c r="A519" s="1" t="s">
        <v>57</v>
      </c>
      <c r="B519" s="1" t="s">
        <v>17</v>
      </c>
      <c r="C519" s="1">
        <v>696.0</v>
      </c>
      <c r="D519" s="1">
        <v>0.0</v>
      </c>
      <c r="E519" s="1" t="s">
        <v>58</v>
      </c>
      <c r="F519" s="1" t="s">
        <v>26</v>
      </c>
      <c r="G519" s="1" t="s">
        <v>27</v>
      </c>
      <c r="H519" s="1" t="s">
        <v>9154</v>
      </c>
      <c r="I519" s="1" t="s">
        <v>9155</v>
      </c>
      <c r="J519" s="1" t="s">
        <v>9155</v>
      </c>
      <c r="K519" s="1"/>
      <c r="L519" s="1">
        <v>3.0</v>
      </c>
      <c r="M519" s="1"/>
      <c r="N519" s="1">
        <v>18.4927</v>
      </c>
      <c r="O519" s="1" t="s">
        <v>7431</v>
      </c>
      <c r="P519" s="1" t="s">
        <v>9156</v>
      </c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ht="15.75" customHeight="1">
      <c r="A520" s="1" t="s">
        <v>57</v>
      </c>
      <c r="B520" s="1" t="s">
        <v>17</v>
      </c>
      <c r="C520" s="1">
        <v>329.0</v>
      </c>
      <c r="D520" s="1">
        <v>0.0</v>
      </c>
      <c r="E520" s="1" t="s">
        <v>58</v>
      </c>
      <c r="F520" s="1" t="s">
        <v>26</v>
      </c>
      <c r="G520" s="1" t="s">
        <v>27</v>
      </c>
      <c r="H520" s="1" t="s">
        <v>9157</v>
      </c>
      <c r="I520" s="1" t="s">
        <v>9158</v>
      </c>
      <c r="J520" s="1" t="s">
        <v>9158</v>
      </c>
      <c r="K520" s="1"/>
      <c r="L520" s="1">
        <v>-4.0</v>
      </c>
      <c r="M520" s="1"/>
      <c r="N520" s="1">
        <v>45.46351666666666</v>
      </c>
      <c r="O520" s="1" t="s">
        <v>7431</v>
      </c>
      <c r="P520" s="1" t="s">
        <v>9159</v>
      </c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ht="15.75" customHeight="1">
      <c r="A521" s="1" t="s">
        <v>41</v>
      </c>
      <c r="B521" s="1" t="s">
        <v>17</v>
      </c>
      <c r="C521" s="1">
        <v>388.0</v>
      </c>
      <c r="D521" s="1">
        <v>0.0</v>
      </c>
      <c r="E521" s="1"/>
      <c r="F521" s="1" t="s">
        <v>26</v>
      </c>
      <c r="G521" s="1" t="s">
        <v>27</v>
      </c>
      <c r="H521" s="1" t="s">
        <v>9160</v>
      </c>
      <c r="I521" s="1" t="s">
        <v>9161</v>
      </c>
      <c r="J521" s="1" t="s">
        <v>9161</v>
      </c>
      <c r="K521" s="1"/>
      <c r="L521" s="1">
        <v>-7.0</v>
      </c>
      <c r="M521" s="1"/>
      <c r="N521" s="1">
        <v>7.95825</v>
      </c>
      <c r="O521" s="1" t="s">
        <v>7431</v>
      </c>
      <c r="P521" s="1" t="s">
        <v>9162</v>
      </c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ht="15.75" customHeight="1">
      <c r="A522" s="1" t="s">
        <v>41</v>
      </c>
      <c r="B522" s="2" t="s">
        <v>17</v>
      </c>
      <c r="C522" s="1">
        <v>264.0</v>
      </c>
      <c r="D522" s="1">
        <v>0.0</v>
      </c>
      <c r="E522" s="1"/>
      <c r="F522" s="1" t="s">
        <v>26</v>
      </c>
      <c r="G522" s="1" t="s">
        <v>27</v>
      </c>
      <c r="H522" s="1" t="s">
        <v>9163</v>
      </c>
      <c r="I522" s="1" t="s">
        <v>9164</v>
      </c>
      <c r="J522" s="1" t="s">
        <v>9164</v>
      </c>
      <c r="K522" s="1"/>
      <c r="L522" s="1">
        <v>0.0</v>
      </c>
      <c r="M522" s="1"/>
      <c r="N522" s="1">
        <v>14.24025</v>
      </c>
      <c r="O522" s="1" t="s">
        <v>7431</v>
      </c>
      <c r="P522" s="1" t="s">
        <v>9165</v>
      </c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ht="15.75" customHeight="1">
      <c r="A523" s="1" t="s">
        <v>57</v>
      </c>
      <c r="B523" s="1" t="s">
        <v>17</v>
      </c>
      <c r="C523" s="2">
        <v>299.0</v>
      </c>
      <c r="D523" s="1">
        <v>0.0</v>
      </c>
      <c r="E523" s="1" t="s">
        <v>58</v>
      </c>
      <c r="F523" s="1" t="s">
        <v>26</v>
      </c>
      <c r="G523" s="1" t="s">
        <v>27</v>
      </c>
      <c r="H523" s="1" t="s">
        <v>9166</v>
      </c>
      <c r="I523" s="1" t="s">
        <v>9167</v>
      </c>
      <c r="J523" s="1" t="s">
        <v>9167</v>
      </c>
      <c r="K523" s="1"/>
      <c r="L523" s="1">
        <v>-4.0</v>
      </c>
      <c r="M523" s="1"/>
      <c r="N523" s="1">
        <v>10.02555</v>
      </c>
      <c r="O523" s="1" t="s">
        <v>7431</v>
      </c>
      <c r="P523" s="1" t="s">
        <v>9168</v>
      </c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ht="15.75" customHeight="1">
      <c r="A524" s="1" t="s">
        <v>57</v>
      </c>
      <c r="B524" s="1" t="s">
        <v>17</v>
      </c>
      <c r="C524" s="1">
        <v>388.0</v>
      </c>
      <c r="D524" s="1">
        <v>0.0</v>
      </c>
      <c r="E524" s="1" t="s">
        <v>58</v>
      </c>
      <c r="F524" s="1" t="s">
        <v>26</v>
      </c>
      <c r="G524" s="1" t="s">
        <v>27</v>
      </c>
      <c r="H524" s="1" t="s">
        <v>9169</v>
      </c>
      <c r="I524" s="1" t="s">
        <v>9170</v>
      </c>
      <c r="J524" s="1" t="s">
        <v>9170</v>
      </c>
      <c r="K524" s="1"/>
      <c r="L524" s="1">
        <v>-5.0</v>
      </c>
      <c r="M524" s="1"/>
      <c r="N524" s="1">
        <v>9.775333333333334</v>
      </c>
      <c r="O524" s="1" t="s">
        <v>7431</v>
      </c>
      <c r="P524" s="1" t="s">
        <v>9171</v>
      </c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ht="15.75" customHeight="1">
      <c r="A525" s="1" t="s">
        <v>32</v>
      </c>
      <c r="B525" s="1" t="s">
        <v>17</v>
      </c>
      <c r="C525" s="1">
        <v>247.0</v>
      </c>
      <c r="D525" s="1">
        <v>62.0</v>
      </c>
      <c r="E525" s="1"/>
      <c r="F525" s="1" t="s">
        <v>18</v>
      </c>
      <c r="G525" s="1" t="s">
        <v>33</v>
      </c>
      <c r="H525" s="1" t="s">
        <v>9172</v>
      </c>
      <c r="I525" s="1" t="s">
        <v>9173</v>
      </c>
      <c r="J525" s="1" t="s">
        <v>9173</v>
      </c>
      <c r="K525" s="1"/>
      <c r="L525" s="1">
        <v>-7.0</v>
      </c>
      <c r="M525" s="1"/>
      <c r="N525" s="1">
        <v>11.746983333333333</v>
      </c>
      <c r="O525" s="1" t="s">
        <v>36</v>
      </c>
      <c r="P525" s="1" t="s">
        <v>8267</v>
      </c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ht="15.75" customHeight="1">
      <c r="A526" s="1" t="s">
        <v>41</v>
      </c>
      <c r="B526" s="1" t="s">
        <v>17</v>
      </c>
      <c r="C526" s="1">
        <v>224.0</v>
      </c>
      <c r="D526" s="1">
        <v>0.0</v>
      </c>
      <c r="E526" s="1"/>
      <c r="F526" s="1" t="s">
        <v>26</v>
      </c>
      <c r="G526" s="1" t="s">
        <v>27</v>
      </c>
      <c r="H526" s="1" t="s">
        <v>9174</v>
      </c>
      <c r="I526" s="1" t="s">
        <v>9175</v>
      </c>
      <c r="J526" s="1" t="s">
        <v>9175</v>
      </c>
      <c r="K526" s="1"/>
      <c r="L526" s="1">
        <v>0.0</v>
      </c>
      <c r="M526" s="1"/>
      <c r="N526" s="1">
        <v>14.732233333333333</v>
      </c>
      <c r="O526" s="1" t="s">
        <v>7431</v>
      </c>
      <c r="P526" s="1" t="s">
        <v>8472</v>
      </c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ht="15.75" customHeight="1">
      <c r="A527" s="1" t="s">
        <v>32</v>
      </c>
      <c r="B527" s="1" t="s">
        <v>17</v>
      </c>
      <c r="C527" s="1">
        <v>449.0</v>
      </c>
      <c r="D527" s="1">
        <v>0.0</v>
      </c>
      <c r="E527" s="1" t="s">
        <v>7549</v>
      </c>
      <c r="F527" s="1" t="s">
        <v>66</v>
      </c>
      <c r="G527" s="1" t="s">
        <v>19</v>
      </c>
      <c r="H527" s="1" t="s">
        <v>9176</v>
      </c>
      <c r="I527" s="1" t="s">
        <v>9177</v>
      </c>
      <c r="J527" s="1" t="s">
        <v>9178</v>
      </c>
      <c r="K527" s="1" t="s">
        <v>9179</v>
      </c>
      <c r="L527" s="1">
        <v>-1.0</v>
      </c>
      <c r="M527" s="1">
        <v>0.00215</v>
      </c>
      <c r="N527" s="1">
        <v>26.448216666666667</v>
      </c>
      <c r="O527" s="1" t="s">
        <v>36</v>
      </c>
      <c r="P527" s="1" t="s">
        <v>9180</v>
      </c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ht="15.75" customHeight="1">
      <c r="A528" s="1" t="s">
        <v>57</v>
      </c>
      <c r="B528" s="1" t="s">
        <v>17</v>
      </c>
      <c r="C528" s="1">
        <v>329.0</v>
      </c>
      <c r="D528" s="1">
        <v>0.0</v>
      </c>
      <c r="E528" s="1" t="s">
        <v>58</v>
      </c>
      <c r="F528" s="1" t="s">
        <v>26</v>
      </c>
      <c r="G528" s="1" t="s">
        <v>27</v>
      </c>
      <c r="H528" s="1" t="s">
        <v>9181</v>
      </c>
      <c r="I528" s="1" t="s">
        <v>9182</v>
      </c>
      <c r="J528" s="1" t="s">
        <v>9182</v>
      </c>
      <c r="K528" s="1"/>
      <c r="L528" s="1">
        <v>-4.0</v>
      </c>
      <c r="M528" s="1"/>
      <c r="N528" s="1">
        <v>10.671033333333334</v>
      </c>
      <c r="O528" s="1" t="s">
        <v>7431</v>
      </c>
      <c r="P528" s="1" t="s">
        <v>7497</v>
      </c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ht="15.75" customHeight="1">
      <c r="A529" s="1" t="s">
        <v>57</v>
      </c>
      <c r="B529" s="1" t="s">
        <v>17</v>
      </c>
      <c r="C529" s="1">
        <v>394.0</v>
      </c>
      <c r="D529" s="1">
        <v>0.0</v>
      </c>
      <c r="E529" s="1" t="s">
        <v>58</v>
      </c>
      <c r="F529" s="1" t="s">
        <v>26</v>
      </c>
      <c r="G529" s="1" t="s">
        <v>27</v>
      </c>
      <c r="H529" s="1" t="s">
        <v>9183</v>
      </c>
      <c r="I529" s="1" t="s">
        <v>9184</v>
      </c>
      <c r="J529" s="1" t="s">
        <v>9184</v>
      </c>
      <c r="K529" s="1"/>
      <c r="L529" s="1">
        <v>0.0</v>
      </c>
      <c r="M529" s="1"/>
      <c r="N529" s="1">
        <v>14.65655</v>
      </c>
      <c r="O529" s="1" t="s">
        <v>7431</v>
      </c>
      <c r="P529" s="1" t="s">
        <v>9185</v>
      </c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ht="15.75" customHeight="1">
      <c r="A530" s="1" t="s">
        <v>41</v>
      </c>
      <c r="B530" s="1" t="s">
        <v>17</v>
      </c>
      <c r="C530" s="1">
        <v>922.0</v>
      </c>
      <c r="D530" s="1">
        <v>0.0</v>
      </c>
      <c r="E530" s="1"/>
      <c r="F530" s="1" t="s">
        <v>26</v>
      </c>
      <c r="G530" s="1" t="s">
        <v>27</v>
      </c>
      <c r="H530" s="1" t="s">
        <v>9186</v>
      </c>
      <c r="I530" s="1" t="s">
        <v>9187</v>
      </c>
      <c r="J530" s="1" t="s">
        <v>9187</v>
      </c>
      <c r="K530" s="1"/>
      <c r="L530" s="1">
        <v>-1.0</v>
      </c>
      <c r="M530" s="1"/>
      <c r="N530" s="1">
        <v>14.00155</v>
      </c>
      <c r="O530" s="1" t="s">
        <v>7431</v>
      </c>
      <c r="P530" s="1" t="s">
        <v>9188</v>
      </c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ht="15.75" customHeight="1">
      <c r="A531" s="1" t="s">
        <v>32</v>
      </c>
      <c r="B531" s="1" t="s">
        <v>17</v>
      </c>
      <c r="C531" s="1">
        <v>388.0</v>
      </c>
      <c r="D531" s="1">
        <v>0.0</v>
      </c>
      <c r="E531" s="1" t="s">
        <v>7549</v>
      </c>
      <c r="F531" s="1" t="s">
        <v>66</v>
      </c>
      <c r="G531" s="1" t="s">
        <v>19</v>
      </c>
      <c r="H531" s="1" t="s">
        <v>9189</v>
      </c>
      <c r="I531" s="1" t="s">
        <v>9190</v>
      </c>
      <c r="J531" s="1" t="s">
        <v>9191</v>
      </c>
      <c r="K531" s="1" t="s">
        <v>9192</v>
      </c>
      <c r="L531" s="1">
        <v>-2.0</v>
      </c>
      <c r="M531" s="1">
        <v>0.007333333333333333</v>
      </c>
      <c r="N531" s="1">
        <v>24.697433333333333</v>
      </c>
      <c r="O531" s="1" t="s">
        <v>36</v>
      </c>
      <c r="P531" s="1" t="s">
        <v>9193</v>
      </c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ht="15.75" customHeight="1">
      <c r="A532" s="1" t="s">
        <v>57</v>
      </c>
      <c r="B532" s="1" t="s">
        <v>17</v>
      </c>
      <c r="C532" s="1">
        <v>291.0</v>
      </c>
      <c r="D532" s="1">
        <v>0.0</v>
      </c>
      <c r="E532" s="1" t="s">
        <v>58</v>
      </c>
      <c r="F532" s="1" t="s">
        <v>26</v>
      </c>
      <c r="G532" s="1" t="s">
        <v>27</v>
      </c>
      <c r="H532" s="1" t="s">
        <v>9194</v>
      </c>
      <c r="I532" s="1" t="s">
        <v>9195</v>
      </c>
      <c r="J532" s="1" t="s">
        <v>9195</v>
      </c>
      <c r="K532" s="1"/>
      <c r="L532" s="1">
        <v>-7.0</v>
      </c>
      <c r="M532" s="1"/>
      <c r="N532" s="1">
        <v>7.68765</v>
      </c>
      <c r="O532" s="1" t="s">
        <v>7431</v>
      </c>
      <c r="P532" s="1" t="s">
        <v>9196</v>
      </c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ht="15.75" customHeight="1">
      <c r="A533" s="1" t="s">
        <v>24</v>
      </c>
      <c r="B533" s="1" t="s">
        <v>17</v>
      </c>
      <c r="C533" s="1">
        <v>354.0</v>
      </c>
      <c r="D533" s="1">
        <v>0.0</v>
      </c>
      <c r="E533" s="1" t="s">
        <v>7604</v>
      </c>
      <c r="F533" s="1" t="s">
        <v>26</v>
      </c>
      <c r="G533" s="1" t="s">
        <v>27</v>
      </c>
      <c r="H533" s="1" t="s">
        <v>9197</v>
      </c>
      <c r="I533" s="1" t="s">
        <v>9198</v>
      </c>
      <c r="J533" s="1" t="s">
        <v>9198</v>
      </c>
      <c r="K533" s="1"/>
      <c r="L533" s="1">
        <v>-4.0</v>
      </c>
      <c r="M533" s="1"/>
      <c r="N533" s="1">
        <v>10.931183333333333</v>
      </c>
      <c r="O533" s="1" t="s">
        <v>7431</v>
      </c>
      <c r="P533" s="1" t="s">
        <v>9199</v>
      </c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ht="15.75" customHeight="1">
      <c r="A534" s="1" t="s">
        <v>16</v>
      </c>
      <c r="B534" s="1" t="s">
        <v>17</v>
      </c>
      <c r="C534" s="1">
        <v>40.0</v>
      </c>
      <c r="D534" s="1">
        <v>70.0</v>
      </c>
      <c r="E534" s="1"/>
      <c r="F534" s="1" t="s">
        <v>18</v>
      </c>
      <c r="G534" s="1" t="s">
        <v>19</v>
      </c>
      <c r="H534" s="1" t="s">
        <v>9200</v>
      </c>
      <c r="I534" s="1" t="s">
        <v>9201</v>
      </c>
      <c r="J534" s="1" t="s">
        <v>9201</v>
      </c>
      <c r="K534" s="1"/>
      <c r="L534" s="1">
        <v>-4.0</v>
      </c>
      <c r="M534" s="1"/>
      <c r="N534" s="1">
        <v>0.6691666666666667</v>
      </c>
      <c r="O534" s="1" t="s">
        <v>22</v>
      </c>
      <c r="P534" s="1" t="s">
        <v>9202</v>
      </c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ht="15.75" customHeight="1">
      <c r="A535" s="1" t="s">
        <v>32</v>
      </c>
      <c r="B535" s="1" t="s">
        <v>17</v>
      </c>
      <c r="C535" s="1">
        <v>306.0</v>
      </c>
      <c r="D535" s="1">
        <v>0.0</v>
      </c>
      <c r="E535" s="1" t="s">
        <v>7549</v>
      </c>
      <c r="F535" s="1" t="s">
        <v>66</v>
      </c>
      <c r="G535" s="1" t="s">
        <v>27</v>
      </c>
      <c r="H535" s="1" t="s">
        <v>9203</v>
      </c>
      <c r="I535" s="1" t="s">
        <v>9204</v>
      </c>
      <c r="J535" s="1" t="s">
        <v>9205</v>
      </c>
      <c r="K535" s="1" t="s">
        <v>9206</v>
      </c>
      <c r="L535" s="1">
        <v>-6.0</v>
      </c>
      <c r="M535" s="1">
        <v>0.0041333333333333335</v>
      </c>
      <c r="N535" s="1">
        <v>9.61165</v>
      </c>
      <c r="O535" s="1" t="s">
        <v>36</v>
      </c>
      <c r="P535" s="1" t="s">
        <v>9207</v>
      </c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ht="15.75" customHeight="1">
      <c r="A536" s="1" t="s">
        <v>32</v>
      </c>
      <c r="B536" s="1" t="s">
        <v>17</v>
      </c>
      <c r="C536" s="1">
        <v>374.0</v>
      </c>
      <c r="D536" s="1">
        <v>0.0</v>
      </c>
      <c r="E536" s="1" t="s">
        <v>7549</v>
      </c>
      <c r="F536" s="1" t="s">
        <v>66</v>
      </c>
      <c r="G536" s="1" t="s">
        <v>27</v>
      </c>
      <c r="H536" s="1" t="s">
        <v>9208</v>
      </c>
      <c r="I536" s="1" t="s">
        <v>9209</v>
      </c>
      <c r="J536" s="1" t="s">
        <v>9210</v>
      </c>
      <c r="K536" s="1" t="s">
        <v>9211</v>
      </c>
      <c r="L536" s="1">
        <v>0.0</v>
      </c>
      <c r="M536" s="1">
        <v>0.0198</v>
      </c>
      <c r="N536" s="1">
        <v>22.250966666666667</v>
      </c>
      <c r="O536" s="1" t="s">
        <v>36</v>
      </c>
      <c r="P536" s="1" t="s">
        <v>9212</v>
      </c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ht="15.75" customHeight="1">
      <c r="A537" s="1" t="s">
        <v>41</v>
      </c>
      <c r="B537" s="1" t="s">
        <v>17</v>
      </c>
      <c r="C537" s="1">
        <v>264.0</v>
      </c>
      <c r="D537" s="1">
        <v>0.0</v>
      </c>
      <c r="E537" s="1"/>
      <c r="F537" s="1" t="s">
        <v>26</v>
      </c>
      <c r="G537" s="1" t="s">
        <v>27</v>
      </c>
      <c r="H537" s="1" t="s">
        <v>9213</v>
      </c>
      <c r="I537" s="1" t="s">
        <v>9214</v>
      </c>
      <c r="J537" s="1" t="s">
        <v>9214</v>
      </c>
      <c r="K537" s="1"/>
      <c r="L537" s="1">
        <v>-4.0</v>
      </c>
      <c r="M537" s="1"/>
      <c r="N537" s="1">
        <v>10.867233333333333</v>
      </c>
      <c r="O537" s="1" t="s">
        <v>7431</v>
      </c>
      <c r="P537" s="1" t="s">
        <v>9215</v>
      </c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ht="15.75" customHeight="1">
      <c r="A538" s="1" t="s">
        <v>32</v>
      </c>
      <c r="B538" s="1" t="s">
        <v>17</v>
      </c>
      <c r="C538" s="2">
        <v>558.0</v>
      </c>
      <c r="D538" s="1">
        <v>0.0</v>
      </c>
      <c r="E538" s="1" t="s">
        <v>7549</v>
      </c>
      <c r="F538" s="1" t="s">
        <v>66</v>
      </c>
      <c r="G538" s="1" t="s">
        <v>19</v>
      </c>
      <c r="H538" s="1" t="s">
        <v>9216</v>
      </c>
      <c r="I538" s="1" t="s">
        <v>9217</v>
      </c>
      <c r="J538" s="1" t="s">
        <v>9218</v>
      </c>
      <c r="K538" s="1" t="s">
        <v>9219</v>
      </c>
      <c r="L538" s="1">
        <v>-1.0</v>
      </c>
      <c r="M538" s="1">
        <v>0.00785</v>
      </c>
      <c r="N538" s="1">
        <v>20.230283333333333</v>
      </c>
      <c r="O538" s="1" t="s">
        <v>36</v>
      </c>
      <c r="P538" s="1" t="s">
        <v>9220</v>
      </c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ht="15.75" customHeight="1">
      <c r="A539" s="1" t="s">
        <v>32</v>
      </c>
      <c r="B539" s="1" t="s">
        <v>17</v>
      </c>
      <c r="C539" s="1">
        <v>586.0</v>
      </c>
      <c r="D539" s="1">
        <v>0.0</v>
      </c>
      <c r="E539" s="1" t="s">
        <v>7549</v>
      </c>
      <c r="F539" s="1" t="s">
        <v>66</v>
      </c>
      <c r="G539" s="1" t="s">
        <v>19</v>
      </c>
      <c r="H539" s="1" t="s">
        <v>9221</v>
      </c>
      <c r="I539" s="1" t="s">
        <v>9222</v>
      </c>
      <c r="J539" s="1" t="s">
        <v>9223</v>
      </c>
      <c r="K539" s="1" t="s">
        <v>9224</v>
      </c>
      <c r="L539" s="1">
        <v>24.0</v>
      </c>
      <c r="M539" s="1">
        <v>0.0024</v>
      </c>
      <c r="N539" s="1">
        <v>29.782083333333333</v>
      </c>
      <c r="O539" s="1" t="s">
        <v>36</v>
      </c>
      <c r="P539" s="1" t="s">
        <v>9225</v>
      </c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ht="15.75" customHeight="1">
      <c r="A540" s="1" t="s">
        <v>57</v>
      </c>
      <c r="B540" s="1" t="s">
        <v>17</v>
      </c>
      <c r="C540" s="1">
        <v>234.0</v>
      </c>
      <c r="D540" s="1">
        <v>0.0</v>
      </c>
      <c r="E540" s="1" t="s">
        <v>58</v>
      </c>
      <c r="F540" s="1" t="s">
        <v>26</v>
      </c>
      <c r="G540" s="1" t="s">
        <v>27</v>
      </c>
      <c r="H540" s="1" t="s">
        <v>9226</v>
      </c>
      <c r="I540" s="1" t="s">
        <v>9227</v>
      </c>
      <c r="J540" s="1" t="s">
        <v>9227</v>
      </c>
      <c r="K540" s="1"/>
      <c r="L540" s="1">
        <v>-8.0</v>
      </c>
      <c r="M540" s="1"/>
      <c r="N540" s="1">
        <v>6.377383333333333</v>
      </c>
      <c r="O540" s="1" t="s">
        <v>7431</v>
      </c>
      <c r="P540" s="1" t="s">
        <v>9228</v>
      </c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ht="15.75" customHeight="1">
      <c r="A541" s="1" t="s">
        <v>32</v>
      </c>
      <c r="B541" s="1" t="s">
        <v>17</v>
      </c>
      <c r="C541" s="1">
        <v>627.0</v>
      </c>
      <c r="D541" s="1">
        <v>0.0</v>
      </c>
      <c r="E541" s="1" t="s">
        <v>7549</v>
      </c>
      <c r="F541" s="1" t="s">
        <v>66</v>
      </c>
      <c r="G541" s="1" t="s">
        <v>27</v>
      </c>
      <c r="H541" s="1" t="s">
        <v>9229</v>
      </c>
      <c r="I541" s="1" t="s">
        <v>9230</v>
      </c>
      <c r="J541" s="1" t="s">
        <v>9231</v>
      </c>
      <c r="K541" s="1" t="s">
        <v>9232</v>
      </c>
      <c r="L541" s="1">
        <v>-11.0</v>
      </c>
      <c r="M541" s="1">
        <v>0.0030833333333333333</v>
      </c>
      <c r="N541" s="1">
        <v>10.188466666666667</v>
      </c>
      <c r="O541" s="1" t="s">
        <v>36</v>
      </c>
      <c r="P541" s="1" t="s">
        <v>9233</v>
      </c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ht="15.75" customHeight="1">
      <c r="A542" s="1" t="s">
        <v>32</v>
      </c>
      <c r="B542" s="1" t="s">
        <v>17</v>
      </c>
      <c r="C542" s="1">
        <v>247.0</v>
      </c>
      <c r="D542" s="1">
        <v>62.0</v>
      </c>
      <c r="E542" s="1"/>
      <c r="F542" s="1" t="s">
        <v>18</v>
      </c>
      <c r="G542" s="1" t="s">
        <v>33</v>
      </c>
      <c r="H542" s="1" t="s">
        <v>9234</v>
      </c>
      <c r="I542" s="1" t="s">
        <v>9235</v>
      </c>
      <c r="J542" s="1" t="s">
        <v>9235</v>
      </c>
      <c r="K542" s="1"/>
      <c r="L542" s="1">
        <v>-12.0</v>
      </c>
      <c r="M542" s="1"/>
      <c r="N542" s="1">
        <v>7.762766666666667</v>
      </c>
      <c r="O542" s="1" t="s">
        <v>36</v>
      </c>
      <c r="P542" s="1" t="s">
        <v>8087</v>
      </c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ht="15.75" customHeight="1">
      <c r="A543" s="1" t="s">
        <v>32</v>
      </c>
      <c r="B543" s="1" t="s">
        <v>17</v>
      </c>
      <c r="C543" s="2">
        <v>395.0</v>
      </c>
      <c r="D543" s="1">
        <v>89.0</v>
      </c>
      <c r="E543" s="1"/>
      <c r="F543" s="1" t="s">
        <v>18</v>
      </c>
      <c r="G543" s="1" t="s">
        <v>33</v>
      </c>
      <c r="H543" s="1" t="s">
        <v>9236</v>
      </c>
      <c r="I543" s="1" t="s">
        <v>9237</v>
      </c>
      <c r="J543" s="1" t="s">
        <v>9237</v>
      </c>
      <c r="K543" s="1"/>
      <c r="L543" s="1">
        <v>-2.0</v>
      </c>
      <c r="M543" s="1"/>
      <c r="N543" s="1">
        <v>17.253</v>
      </c>
      <c r="O543" s="1" t="s">
        <v>36</v>
      </c>
      <c r="P543" s="1" t="s">
        <v>9238</v>
      </c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ht="15.75" customHeight="1">
      <c r="A544" s="1" t="s">
        <v>57</v>
      </c>
      <c r="B544" s="1" t="s">
        <v>17</v>
      </c>
      <c r="C544" s="2">
        <v>327.0</v>
      </c>
      <c r="D544" s="1">
        <v>0.0</v>
      </c>
      <c r="E544" s="1" t="s">
        <v>58</v>
      </c>
      <c r="F544" s="1" t="s">
        <v>26</v>
      </c>
      <c r="G544" s="1" t="s">
        <v>27</v>
      </c>
      <c r="H544" s="1" t="s">
        <v>9239</v>
      </c>
      <c r="I544" s="1" t="s">
        <v>9240</v>
      </c>
      <c r="J544" s="1" t="s">
        <v>9240</v>
      </c>
      <c r="K544" s="1"/>
      <c r="L544" s="1">
        <v>-3.0</v>
      </c>
      <c r="M544" s="1"/>
      <c r="N544" s="1">
        <v>11.099116666666667</v>
      </c>
      <c r="O544" s="1" t="s">
        <v>7431</v>
      </c>
      <c r="P544" s="1" t="s">
        <v>9241</v>
      </c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ht="15.75" customHeight="1">
      <c r="A545" s="1" t="s">
        <v>16</v>
      </c>
      <c r="B545" s="1" t="s">
        <v>17</v>
      </c>
      <c r="C545" s="1">
        <v>309.0</v>
      </c>
      <c r="D545" s="1">
        <v>0.0</v>
      </c>
      <c r="E545" s="1" t="s">
        <v>7549</v>
      </c>
      <c r="F545" s="1" t="s">
        <v>66</v>
      </c>
      <c r="G545" s="1" t="s">
        <v>19</v>
      </c>
      <c r="H545" s="1" t="s">
        <v>9242</v>
      </c>
      <c r="I545" s="1" t="s">
        <v>9243</v>
      </c>
      <c r="J545" s="1" t="s">
        <v>9244</v>
      </c>
      <c r="K545" s="1" t="s">
        <v>9245</v>
      </c>
      <c r="L545" s="1">
        <v>-8.0</v>
      </c>
      <c r="M545" s="1">
        <v>0.008633333333333333</v>
      </c>
      <c r="N545" s="1">
        <v>15.94235</v>
      </c>
      <c r="O545" s="1" t="s">
        <v>22</v>
      </c>
      <c r="P545" s="1" t="s">
        <v>9246</v>
      </c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ht="15.75" customHeight="1">
      <c r="A546" s="1" t="s">
        <v>57</v>
      </c>
      <c r="B546" s="1" t="s">
        <v>17</v>
      </c>
      <c r="C546" s="1">
        <v>733.0</v>
      </c>
      <c r="D546" s="1">
        <v>0.0</v>
      </c>
      <c r="E546" s="1" t="s">
        <v>58</v>
      </c>
      <c r="F546" s="1" t="s">
        <v>26</v>
      </c>
      <c r="G546" s="1" t="s">
        <v>27</v>
      </c>
      <c r="H546" s="1" t="s">
        <v>9247</v>
      </c>
      <c r="I546" s="1" t="s">
        <v>9248</v>
      </c>
      <c r="J546" s="1" t="s">
        <v>9248</v>
      </c>
      <c r="K546" s="1"/>
      <c r="L546" s="1">
        <v>-3.0</v>
      </c>
      <c r="M546" s="1"/>
      <c r="N546" s="1">
        <v>11.63385</v>
      </c>
      <c r="O546" s="1" t="s">
        <v>7431</v>
      </c>
      <c r="P546" s="1" t="s">
        <v>9249</v>
      </c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ht="15.75" customHeight="1">
      <c r="A547" s="1" t="s">
        <v>57</v>
      </c>
      <c r="B547" s="1" t="s">
        <v>17</v>
      </c>
      <c r="C547" s="1">
        <v>388.0</v>
      </c>
      <c r="D547" s="1">
        <v>0.0</v>
      </c>
      <c r="E547" s="1" t="s">
        <v>58</v>
      </c>
      <c r="F547" s="1" t="s">
        <v>26</v>
      </c>
      <c r="G547" s="1" t="s">
        <v>27</v>
      </c>
      <c r="H547" s="1" t="s">
        <v>9250</v>
      </c>
      <c r="I547" s="1" t="s">
        <v>9251</v>
      </c>
      <c r="J547" s="1" t="s">
        <v>9251</v>
      </c>
      <c r="K547" s="1"/>
      <c r="L547" s="1">
        <v>-3.0</v>
      </c>
      <c r="M547" s="1"/>
      <c r="N547" s="1">
        <v>11.909483333333334</v>
      </c>
      <c r="O547" s="1" t="s">
        <v>7431</v>
      </c>
      <c r="P547" s="1" t="s">
        <v>9252</v>
      </c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ht="15.75" customHeight="1">
      <c r="A548" s="1" t="s">
        <v>57</v>
      </c>
      <c r="B548" s="1" t="s">
        <v>17</v>
      </c>
      <c r="C548" s="1">
        <v>532.0</v>
      </c>
      <c r="D548" s="1">
        <v>0.0</v>
      </c>
      <c r="E548" s="1" t="s">
        <v>58</v>
      </c>
      <c r="F548" s="1" t="s">
        <v>26</v>
      </c>
      <c r="G548" s="1" t="s">
        <v>27</v>
      </c>
      <c r="H548" s="1" t="s">
        <v>9253</v>
      </c>
      <c r="I548" s="1" t="s">
        <v>9254</v>
      </c>
      <c r="J548" s="1" t="s">
        <v>9254</v>
      </c>
      <c r="K548" s="1"/>
      <c r="L548" s="1">
        <v>-10.0</v>
      </c>
      <c r="M548" s="1"/>
      <c r="N548" s="1">
        <v>15.632133333333334</v>
      </c>
      <c r="O548" s="1" t="s">
        <v>7431</v>
      </c>
      <c r="P548" s="1" t="s">
        <v>9255</v>
      </c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ht="15.75" customHeight="1">
      <c r="A549" s="1" t="s">
        <v>24</v>
      </c>
      <c r="B549" s="1" t="s">
        <v>17</v>
      </c>
      <c r="C549" s="1">
        <v>585.0</v>
      </c>
      <c r="D549" s="1">
        <v>0.0</v>
      </c>
      <c r="E549" s="1" t="s">
        <v>9256</v>
      </c>
      <c r="F549" s="1" t="s">
        <v>26</v>
      </c>
      <c r="G549" s="1" t="s">
        <v>27</v>
      </c>
      <c r="H549" s="1" t="s">
        <v>9257</v>
      </c>
      <c r="I549" s="1" t="s">
        <v>9258</v>
      </c>
      <c r="J549" s="1" t="s">
        <v>9258</v>
      </c>
      <c r="K549" s="1"/>
      <c r="L549" s="1">
        <v>1.0</v>
      </c>
      <c r="M549" s="1"/>
      <c r="N549" s="1">
        <v>16.94945</v>
      </c>
      <c r="O549" s="1" t="s">
        <v>7431</v>
      </c>
      <c r="P549" s="1" t="s">
        <v>7607</v>
      </c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ht="15.75" customHeight="1">
      <c r="A550" s="1" t="s">
        <v>24</v>
      </c>
      <c r="B550" s="1" t="s">
        <v>17</v>
      </c>
      <c r="C550" s="1">
        <v>329.0</v>
      </c>
      <c r="D550" s="1">
        <v>0.0</v>
      </c>
      <c r="E550" s="1" t="s">
        <v>191</v>
      </c>
      <c r="F550" s="1" t="s">
        <v>26</v>
      </c>
      <c r="G550" s="1" t="s">
        <v>27</v>
      </c>
      <c r="H550" s="1" t="s">
        <v>9259</v>
      </c>
      <c r="I550" s="1" t="s">
        <v>9260</v>
      </c>
      <c r="J550" s="1" t="s">
        <v>9260</v>
      </c>
      <c r="K550" s="1"/>
      <c r="L550" s="1">
        <v>-4.0</v>
      </c>
      <c r="M550" s="1"/>
      <c r="N550" s="1">
        <v>10.342333333333332</v>
      </c>
      <c r="O550" s="1" t="s">
        <v>7431</v>
      </c>
      <c r="P550" s="1" t="s">
        <v>6657</v>
      </c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ht="15.75" customHeight="1">
      <c r="A551" s="1" t="s">
        <v>32</v>
      </c>
      <c r="B551" s="1" t="s">
        <v>17</v>
      </c>
      <c r="C551" s="1">
        <v>289.0</v>
      </c>
      <c r="D551" s="1">
        <v>0.0</v>
      </c>
      <c r="E551" s="1" t="s">
        <v>7549</v>
      </c>
      <c r="F551" s="1" t="s">
        <v>66</v>
      </c>
      <c r="G551" s="1" t="s">
        <v>19</v>
      </c>
      <c r="H551" s="1" t="s">
        <v>9261</v>
      </c>
      <c r="I551" s="1" t="s">
        <v>9262</v>
      </c>
      <c r="J551" s="1" t="s">
        <v>9263</v>
      </c>
      <c r="K551" s="1" t="s">
        <v>9264</v>
      </c>
      <c r="L551" s="1">
        <v>3.0</v>
      </c>
      <c r="M551" s="1">
        <v>0.04665</v>
      </c>
      <c r="N551" s="1">
        <v>26.245016666666668</v>
      </c>
      <c r="O551" s="1" t="s">
        <v>36</v>
      </c>
      <c r="P551" s="1" t="s">
        <v>9265</v>
      </c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ht="15.75" customHeight="1">
      <c r="A552" s="1" t="s">
        <v>57</v>
      </c>
      <c r="B552" s="1" t="s">
        <v>17</v>
      </c>
      <c r="C552" s="1">
        <v>313.0</v>
      </c>
      <c r="D552" s="1">
        <v>0.0</v>
      </c>
      <c r="E552" s="1" t="s">
        <v>58</v>
      </c>
      <c r="F552" s="1" t="s">
        <v>26</v>
      </c>
      <c r="G552" s="1" t="s">
        <v>27</v>
      </c>
      <c r="H552" s="1" t="s">
        <v>9266</v>
      </c>
      <c r="I552" s="1" t="s">
        <v>9267</v>
      </c>
      <c r="J552" s="1" t="s">
        <v>9267</v>
      </c>
      <c r="K552" s="1"/>
      <c r="L552" s="1">
        <v>-7.0</v>
      </c>
      <c r="M552" s="1"/>
      <c r="N552" s="1">
        <v>7.533333333333333</v>
      </c>
      <c r="O552" s="1" t="s">
        <v>7431</v>
      </c>
      <c r="P552" s="1" t="s">
        <v>9268</v>
      </c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ht="15.75" customHeight="1">
      <c r="A553" s="1" t="s">
        <v>32</v>
      </c>
      <c r="B553" s="1" t="s">
        <v>17</v>
      </c>
      <c r="C553" s="2">
        <v>238.0</v>
      </c>
      <c r="D553" s="1">
        <v>0.0</v>
      </c>
      <c r="E553" s="1"/>
      <c r="F553" s="1" t="s">
        <v>18</v>
      </c>
      <c r="G553" s="1" t="s">
        <v>19</v>
      </c>
      <c r="H553" s="1" t="s">
        <v>9269</v>
      </c>
      <c r="I553" s="1" t="s">
        <v>9270</v>
      </c>
      <c r="J553" s="1" t="s">
        <v>9270</v>
      </c>
      <c r="K553" s="1"/>
      <c r="L553" s="1">
        <v>-4.0</v>
      </c>
      <c r="M553" s="1"/>
      <c r="N553" s="1">
        <v>88.21975</v>
      </c>
      <c r="O553" s="1" t="s">
        <v>36</v>
      </c>
      <c r="P553" s="1" t="s">
        <v>9271</v>
      </c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ht="15.75" customHeight="1">
      <c r="A554" s="1" t="s">
        <v>16</v>
      </c>
      <c r="B554" s="1" t="s">
        <v>17</v>
      </c>
      <c r="C554" s="1">
        <v>59.0</v>
      </c>
      <c r="D554" s="1">
        <v>0.0</v>
      </c>
      <c r="E554" s="1"/>
      <c r="F554" s="1" t="s">
        <v>18</v>
      </c>
      <c r="G554" s="1" t="s">
        <v>19</v>
      </c>
      <c r="H554" s="1" t="s">
        <v>9272</v>
      </c>
      <c r="I554" s="1" t="s">
        <v>9273</v>
      </c>
      <c r="J554" s="1" t="s">
        <v>9273</v>
      </c>
      <c r="K554" s="1"/>
      <c r="L554" s="1">
        <v>-4.0</v>
      </c>
      <c r="M554" s="1"/>
      <c r="N554" s="1">
        <v>0.07171666666666666</v>
      </c>
      <c r="O554" s="1" t="s">
        <v>22</v>
      </c>
      <c r="P554" s="1" t="s">
        <v>9274</v>
      </c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ht="15.75" customHeight="1">
      <c r="A555" s="1" t="s">
        <v>57</v>
      </c>
      <c r="B555" s="1" t="s">
        <v>17</v>
      </c>
      <c r="C555" s="1">
        <v>742.0</v>
      </c>
      <c r="D555" s="1">
        <v>0.0</v>
      </c>
      <c r="E555" s="1" t="s">
        <v>58</v>
      </c>
      <c r="F555" s="1" t="s">
        <v>26</v>
      </c>
      <c r="G555" s="1" t="s">
        <v>27</v>
      </c>
      <c r="H555" s="1" t="s">
        <v>9275</v>
      </c>
      <c r="I555" s="1" t="s">
        <v>9276</v>
      </c>
      <c r="J555" s="1" t="s">
        <v>9276</v>
      </c>
      <c r="K555" s="1"/>
      <c r="L555" s="1">
        <v>0.0</v>
      </c>
      <c r="M555" s="1"/>
      <c r="N555" s="1">
        <v>15.988966666666666</v>
      </c>
      <c r="O555" s="1" t="s">
        <v>7431</v>
      </c>
      <c r="P555" s="1" t="s">
        <v>9277</v>
      </c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ht="15.75" customHeight="1">
      <c r="A556" s="1" t="s">
        <v>32</v>
      </c>
      <c r="B556" s="1" t="s">
        <v>17</v>
      </c>
      <c r="C556" s="1">
        <v>498.0</v>
      </c>
      <c r="D556" s="1">
        <v>0.0</v>
      </c>
      <c r="E556" s="1" t="s">
        <v>7549</v>
      </c>
      <c r="F556" s="1" t="s">
        <v>66</v>
      </c>
      <c r="G556" s="1" t="s">
        <v>27</v>
      </c>
      <c r="H556" s="1" t="s">
        <v>9278</v>
      </c>
      <c r="I556" s="1" t="s">
        <v>9279</v>
      </c>
      <c r="J556" s="1" t="s">
        <v>9280</v>
      </c>
      <c r="K556" s="1" t="s">
        <v>9281</v>
      </c>
      <c r="L556" s="1">
        <v>-11.0</v>
      </c>
      <c r="M556" s="1">
        <v>0.002416666666666667</v>
      </c>
      <c r="N556" s="1">
        <v>13.674166666666666</v>
      </c>
      <c r="O556" s="1" t="s">
        <v>36</v>
      </c>
      <c r="P556" s="1" t="s">
        <v>9282</v>
      </c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ht="15.75" customHeight="1">
      <c r="A557" s="1" t="s">
        <v>24</v>
      </c>
      <c r="B557" s="1" t="s">
        <v>17</v>
      </c>
      <c r="C557" s="2">
        <v>224.0</v>
      </c>
      <c r="D557" s="1">
        <v>0.0</v>
      </c>
      <c r="E557" s="1" t="s">
        <v>7446</v>
      </c>
      <c r="F557" s="1" t="s">
        <v>26</v>
      </c>
      <c r="G557" s="1" t="s">
        <v>27</v>
      </c>
      <c r="H557" s="1" t="s">
        <v>9283</v>
      </c>
      <c r="I557" s="1" t="s">
        <v>9284</v>
      </c>
      <c r="J557" s="1" t="s">
        <v>9284</v>
      </c>
      <c r="K557" s="1"/>
      <c r="L557" s="1">
        <v>-7.0</v>
      </c>
      <c r="M557" s="1"/>
      <c r="N557" s="1">
        <v>7.537433333333333</v>
      </c>
      <c r="O557" s="1" t="s">
        <v>7431</v>
      </c>
      <c r="P557" s="1" t="s">
        <v>4979</v>
      </c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ht="15.75" customHeight="1">
      <c r="A558" s="1" t="s">
        <v>16</v>
      </c>
      <c r="B558" s="1" t="s">
        <v>17</v>
      </c>
      <c r="C558" s="1">
        <v>20.0</v>
      </c>
      <c r="D558" s="1">
        <v>35.0</v>
      </c>
      <c r="E558" s="1"/>
      <c r="F558" s="1" t="s">
        <v>18</v>
      </c>
      <c r="G558" s="1" t="s">
        <v>19</v>
      </c>
      <c r="H558" s="1" t="s">
        <v>9285</v>
      </c>
      <c r="I558" s="1" t="s">
        <v>9286</v>
      </c>
      <c r="J558" s="1" t="s">
        <v>9286</v>
      </c>
      <c r="K558" s="1"/>
      <c r="L558" s="1">
        <v>-4.0</v>
      </c>
      <c r="M558" s="1"/>
      <c r="N558" s="1">
        <v>0.50835</v>
      </c>
      <c r="O558" s="1" t="s">
        <v>22</v>
      </c>
      <c r="P558" s="1" t="s">
        <v>9287</v>
      </c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ht="15.75" customHeight="1">
      <c r="A559" s="1" t="s">
        <v>32</v>
      </c>
      <c r="B559" s="1" t="s">
        <v>17</v>
      </c>
      <c r="C559" s="1">
        <v>404.0</v>
      </c>
      <c r="D559" s="1">
        <v>0.0</v>
      </c>
      <c r="E559" s="1" t="s">
        <v>58</v>
      </c>
      <c r="F559" s="1" t="s">
        <v>66</v>
      </c>
      <c r="G559" s="1" t="s">
        <v>27</v>
      </c>
      <c r="H559" s="1" t="s">
        <v>9288</v>
      </c>
      <c r="I559" s="1" t="s">
        <v>9289</v>
      </c>
      <c r="J559" s="1" t="s">
        <v>9290</v>
      </c>
      <c r="K559" s="1" t="s">
        <v>9291</v>
      </c>
      <c r="L559" s="1">
        <v>5.0</v>
      </c>
      <c r="M559" s="1">
        <v>8.497033333333333</v>
      </c>
      <c r="N559" s="1">
        <v>13.10365</v>
      </c>
      <c r="O559" s="1" t="s">
        <v>36</v>
      </c>
      <c r="P559" s="1" t="s">
        <v>9292</v>
      </c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ht="15.75" customHeight="1">
      <c r="A560" s="1" t="s">
        <v>16</v>
      </c>
      <c r="B560" s="1" t="s">
        <v>17</v>
      </c>
      <c r="C560" s="1">
        <v>79.0</v>
      </c>
      <c r="D560" s="1">
        <v>35.0</v>
      </c>
      <c r="E560" s="1"/>
      <c r="F560" s="1" t="s">
        <v>18</v>
      </c>
      <c r="G560" s="1" t="s">
        <v>19</v>
      </c>
      <c r="H560" s="1" t="s">
        <v>9293</v>
      </c>
      <c r="I560" s="1" t="s">
        <v>9294</v>
      </c>
      <c r="J560" s="1" t="s">
        <v>9294</v>
      </c>
      <c r="K560" s="1"/>
      <c r="L560" s="1">
        <v>-4.0</v>
      </c>
      <c r="M560" s="1"/>
      <c r="N560" s="1">
        <v>0.0649</v>
      </c>
      <c r="O560" s="1" t="s">
        <v>22</v>
      </c>
      <c r="P560" s="1" t="s">
        <v>9295</v>
      </c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ht="15.75" customHeight="1">
      <c r="A561" s="1" t="s">
        <v>16</v>
      </c>
      <c r="B561" s="1" t="s">
        <v>17</v>
      </c>
      <c r="C561" s="1">
        <v>20.0</v>
      </c>
      <c r="D561" s="1">
        <v>35.0</v>
      </c>
      <c r="E561" s="1"/>
      <c r="F561" s="1" t="s">
        <v>18</v>
      </c>
      <c r="G561" s="1" t="s">
        <v>19</v>
      </c>
      <c r="H561" s="1" t="s">
        <v>9296</v>
      </c>
      <c r="I561" s="1" t="s">
        <v>9297</v>
      </c>
      <c r="J561" s="1" t="s">
        <v>9297</v>
      </c>
      <c r="K561" s="1"/>
      <c r="L561" s="1">
        <v>-4.0</v>
      </c>
      <c r="M561" s="1"/>
      <c r="N561" s="1">
        <v>0.03571666666666667</v>
      </c>
      <c r="O561" s="1" t="s">
        <v>22</v>
      </c>
      <c r="P561" s="1" t="s">
        <v>9298</v>
      </c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ht="15.75" customHeight="1">
      <c r="A562" s="1" t="s">
        <v>41</v>
      </c>
      <c r="B562" s="1" t="s">
        <v>17</v>
      </c>
      <c r="C562" s="1">
        <v>321.0</v>
      </c>
      <c r="D562" s="1">
        <v>0.0</v>
      </c>
      <c r="E562" s="1"/>
      <c r="F562" s="1" t="s">
        <v>26</v>
      </c>
      <c r="G562" s="1" t="s">
        <v>27</v>
      </c>
      <c r="H562" s="1" t="s">
        <v>9299</v>
      </c>
      <c r="I562" s="1" t="s">
        <v>9300</v>
      </c>
      <c r="J562" s="1" t="s">
        <v>9300</v>
      </c>
      <c r="K562" s="1"/>
      <c r="L562" s="1">
        <v>-6.0</v>
      </c>
      <c r="M562" s="1"/>
      <c r="N562" s="1">
        <v>8.172816666666666</v>
      </c>
      <c r="O562" s="1" t="s">
        <v>7431</v>
      </c>
      <c r="P562" s="1" t="s">
        <v>9301</v>
      </c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ht="15.75" customHeight="1">
      <c r="A563" s="1" t="s">
        <v>57</v>
      </c>
      <c r="B563" s="1" t="s">
        <v>17</v>
      </c>
      <c r="C563" s="1">
        <v>364.0</v>
      </c>
      <c r="D563" s="1">
        <v>0.0</v>
      </c>
      <c r="E563" s="1" t="s">
        <v>58</v>
      </c>
      <c r="F563" s="1" t="s">
        <v>26</v>
      </c>
      <c r="G563" s="1" t="s">
        <v>27</v>
      </c>
      <c r="H563" s="1" t="s">
        <v>9302</v>
      </c>
      <c r="I563" s="1" t="s">
        <v>9303</v>
      </c>
      <c r="J563" s="1" t="s">
        <v>9303</v>
      </c>
      <c r="K563" s="1"/>
      <c r="L563" s="1">
        <v>-8.0</v>
      </c>
      <c r="M563" s="1"/>
      <c r="N563" s="1">
        <v>6.1233</v>
      </c>
      <c r="O563" s="1" t="s">
        <v>7431</v>
      </c>
      <c r="P563" s="1" t="s">
        <v>9304</v>
      </c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ht="15.75" customHeight="1">
      <c r="A564" s="1" t="s">
        <v>57</v>
      </c>
      <c r="B564" s="1" t="s">
        <v>17</v>
      </c>
      <c r="C564" s="1">
        <v>294.0</v>
      </c>
      <c r="D564" s="1">
        <v>0.0</v>
      </c>
      <c r="E564" s="1" t="s">
        <v>58</v>
      </c>
      <c r="F564" s="1" t="s">
        <v>26</v>
      </c>
      <c r="G564" s="1" t="s">
        <v>27</v>
      </c>
      <c r="H564" s="1" t="s">
        <v>9305</v>
      </c>
      <c r="I564" s="1" t="s">
        <v>9306</v>
      </c>
      <c r="J564" s="1" t="s">
        <v>9306</v>
      </c>
      <c r="K564" s="1"/>
      <c r="L564" s="1">
        <v>-5.0</v>
      </c>
      <c r="M564" s="1"/>
      <c r="N564" s="1">
        <v>9.801616666666666</v>
      </c>
      <c r="O564" s="1" t="s">
        <v>7431</v>
      </c>
      <c r="P564" s="1" t="s">
        <v>9307</v>
      </c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ht="15.75" customHeight="1">
      <c r="A565" s="1" t="s">
        <v>41</v>
      </c>
      <c r="B565" s="1" t="s">
        <v>17</v>
      </c>
      <c r="C565" s="1">
        <v>264.0</v>
      </c>
      <c r="D565" s="1">
        <v>0.0</v>
      </c>
      <c r="E565" s="1"/>
      <c r="F565" s="1" t="s">
        <v>26</v>
      </c>
      <c r="G565" s="1" t="s">
        <v>27</v>
      </c>
      <c r="H565" s="1" t="s">
        <v>9308</v>
      </c>
      <c r="I565" s="1" t="s">
        <v>9309</v>
      </c>
      <c r="J565" s="1" t="s">
        <v>9309</v>
      </c>
      <c r="K565" s="1"/>
      <c r="L565" s="1">
        <v>-8.0</v>
      </c>
      <c r="M565" s="1"/>
      <c r="N565" s="1">
        <v>6.273433333333333</v>
      </c>
      <c r="O565" s="1" t="s">
        <v>7431</v>
      </c>
      <c r="P565" s="1" t="s">
        <v>8390</v>
      </c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ht="15.75" customHeight="1">
      <c r="A566" s="1" t="s">
        <v>32</v>
      </c>
      <c r="B566" s="1" t="s">
        <v>17</v>
      </c>
      <c r="C566" s="1">
        <v>357.0</v>
      </c>
      <c r="D566" s="1">
        <v>0.0</v>
      </c>
      <c r="E566" s="1" t="s">
        <v>8397</v>
      </c>
      <c r="F566" s="1" t="s">
        <v>66</v>
      </c>
      <c r="G566" s="1" t="s">
        <v>27</v>
      </c>
      <c r="H566" s="1" t="s">
        <v>9310</v>
      </c>
      <c r="I566" s="1" t="s">
        <v>9311</v>
      </c>
      <c r="J566" s="1" t="s">
        <v>9312</v>
      </c>
      <c r="K566" s="1" t="s">
        <v>9313</v>
      </c>
      <c r="L566" s="1">
        <v>10.0</v>
      </c>
      <c r="M566" s="1">
        <v>0.0058</v>
      </c>
      <c r="N566" s="1">
        <v>9.833366666666667</v>
      </c>
      <c r="O566" s="1" t="s">
        <v>36</v>
      </c>
      <c r="P566" s="1" t="s">
        <v>9314</v>
      </c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ht="15.75" customHeight="1">
      <c r="A567" s="1" t="s">
        <v>57</v>
      </c>
      <c r="B567" s="1" t="s">
        <v>17</v>
      </c>
      <c r="C567" s="1">
        <v>264.0</v>
      </c>
      <c r="D567" s="1">
        <v>0.0</v>
      </c>
      <c r="E567" s="1" t="s">
        <v>58</v>
      </c>
      <c r="F567" s="1" t="s">
        <v>26</v>
      </c>
      <c r="G567" s="1" t="s">
        <v>27</v>
      </c>
      <c r="H567" s="1" t="s">
        <v>9315</v>
      </c>
      <c r="I567" s="1" t="s">
        <v>9316</v>
      </c>
      <c r="J567" s="1" t="s">
        <v>9316</v>
      </c>
      <c r="K567" s="1"/>
      <c r="L567" s="1">
        <v>-6.0</v>
      </c>
      <c r="M567" s="1"/>
      <c r="N567" s="1">
        <v>8.783733333333334</v>
      </c>
      <c r="O567" s="1" t="s">
        <v>7431</v>
      </c>
      <c r="P567" s="1" t="s">
        <v>7715</v>
      </c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ht="15.75" customHeight="1">
      <c r="A568" s="1" t="s">
        <v>32</v>
      </c>
      <c r="B568" s="1" t="s">
        <v>17</v>
      </c>
      <c r="C568" s="1">
        <v>558.0</v>
      </c>
      <c r="D568" s="1">
        <v>0.0</v>
      </c>
      <c r="E568" s="1" t="s">
        <v>8397</v>
      </c>
      <c r="F568" s="1" t="s">
        <v>66</v>
      </c>
      <c r="G568" s="1" t="s">
        <v>27</v>
      </c>
      <c r="H568" s="1" t="s">
        <v>9317</v>
      </c>
      <c r="I568" s="1" t="s">
        <v>9318</v>
      </c>
      <c r="J568" s="1" t="s">
        <v>9319</v>
      </c>
      <c r="K568" s="1" t="s">
        <v>9320</v>
      </c>
      <c r="L568" s="1">
        <v>-19.0</v>
      </c>
      <c r="M568" s="1">
        <v>0.002533333333333333</v>
      </c>
      <c r="N568" s="1">
        <v>7.9267666666666665</v>
      </c>
      <c r="O568" s="1" t="s">
        <v>36</v>
      </c>
      <c r="P568" s="1" t="s">
        <v>9321</v>
      </c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ht="15.75" customHeight="1">
      <c r="A569" s="1" t="s">
        <v>41</v>
      </c>
      <c r="B569" s="1" t="s">
        <v>17</v>
      </c>
      <c r="C569" s="2">
        <v>323.0</v>
      </c>
      <c r="D569" s="1">
        <v>0.0</v>
      </c>
      <c r="E569" s="1"/>
      <c r="F569" s="1" t="s">
        <v>26</v>
      </c>
      <c r="G569" s="1" t="s">
        <v>27</v>
      </c>
      <c r="H569" s="1" t="s">
        <v>9322</v>
      </c>
      <c r="I569" s="1" t="s">
        <v>9323</v>
      </c>
      <c r="J569" s="1" t="s">
        <v>9323</v>
      </c>
      <c r="K569" s="1"/>
      <c r="L569" s="1">
        <v>-9.0</v>
      </c>
      <c r="M569" s="1"/>
      <c r="N569" s="1">
        <v>5.627933333333333</v>
      </c>
      <c r="O569" s="1" t="s">
        <v>7431</v>
      </c>
      <c r="P569" s="1" t="s">
        <v>9324</v>
      </c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ht="15.75" customHeight="1">
      <c r="A570" s="1" t="s">
        <v>41</v>
      </c>
      <c r="B570" s="1" t="s">
        <v>17</v>
      </c>
      <c r="C570" s="1">
        <v>394.0</v>
      </c>
      <c r="D570" s="1">
        <v>0.0</v>
      </c>
      <c r="E570" s="1"/>
      <c r="F570" s="1" t="s">
        <v>26</v>
      </c>
      <c r="G570" s="1" t="s">
        <v>27</v>
      </c>
      <c r="H570" s="1" t="s">
        <v>9325</v>
      </c>
      <c r="I570" s="1" t="s">
        <v>9326</v>
      </c>
      <c r="J570" s="1" t="s">
        <v>9326</v>
      </c>
      <c r="K570" s="1"/>
      <c r="L570" s="1">
        <v>-7.0</v>
      </c>
      <c r="M570" s="1"/>
      <c r="N570" s="1">
        <v>7.539016666666667</v>
      </c>
      <c r="O570" s="1" t="s">
        <v>7431</v>
      </c>
      <c r="P570" s="1" t="s">
        <v>9327</v>
      </c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ht="15.75" customHeight="1">
      <c r="A571" s="1" t="s">
        <v>16</v>
      </c>
      <c r="B571" s="1" t="s">
        <v>17</v>
      </c>
      <c r="C571" s="1">
        <v>249.0</v>
      </c>
      <c r="D571" s="1">
        <v>0.0</v>
      </c>
      <c r="E571" s="1" t="s">
        <v>8397</v>
      </c>
      <c r="F571" s="1" t="s">
        <v>66</v>
      </c>
      <c r="G571" s="1" t="s">
        <v>19</v>
      </c>
      <c r="H571" s="1" t="s">
        <v>9328</v>
      </c>
      <c r="I571" s="1" t="s">
        <v>9329</v>
      </c>
      <c r="J571" s="1" t="s">
        <v>9330</v>
      </c>
      <c r="K571" s="1" t="s">
        <v>9331</v>
      </c>
      <c r="L571" s="1">
        <v>-11.0</v>
      </c>
      <c r="M571" s="1">
        <v>0.00205</v>
      </c>
      <c r="N571" s="1">
        <v>10.552666666666667</v>
      </c>
      <c r="O571" s="1" t="s">
        <v>22</v>
      </c>
      <c r="P571" s="1" t="s">
        <v>9332</v>
      </c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ht="15.75" customHeight="1">
      <c r="A572" s="1" t="s">
        <v>41</v>
      </c>
      <c r="B572" s="1" t="s">
        <v>17</v>
      </c>
      <c r="C572" s="1">
        <v>388.0</v>
      </c>
      <c r="D572" s="1">
        <v>0.0</v>
      </c>
      <c r="E572" s="1"/>
      <c r="F572" s="1" t="s">
        <v>26</v>
      </c>
      <c r="G572" s="1" t="s">
        <v>27</v>
      </c>
      <c r="H572" s="1" t="s">
        <v>9333</v>
      </c>
      <c r="I572" s="1" t="s">
        <v>9334</v>
      </c>
      <c r="J572" s="1" t="s">
        <v>9334</v>
      </c>
      <c r="K572" s="1"/>
      <c r="L572" s="1">
        <v>-1.0</v>
      </c>
      <c r="M572" s="1"/>
      <c r="N572" s="1">
        <v>13.94595</v>
      </c>
      <c r="O572" s="1" t="s">
        <v>7431</v>
      </c>
      <c r="P572" s="1" t="s">
        <v>9102</v>
      </c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ht="15.75" customHeight="1">
      <c r="A573" s="1" t="s">
        <v>41</v>
      </c>
      <c r="B573" s="1" t="s">
        <v>17</v>
      </c>
      <c r="C573" s="2">
        <v>521.0</v>
      </c>
      <c r="D573" s="1">
        <v>0.0</v>
      </c>
      <c r="E573" s="1"/>
      <c r="F573" s="1" t="s">
        <v>26</v>
      </c>
      <c r="G573" s="1" t="s">
        <v>27</v>
      </c>
      <c r="H573" s="1" t="s">
        <v>9335</v>
      </c>
      <c r="I573" s="1" t="s">
        <v>9336</v>
      </c>
      <c r="J573" s="1" t="s">
        <v>9336</v>
      </c>
      <c r="K573" s="1"/>
      <c r="L573" s="1">
        <v>-6.0</v>
      </c>
      <c r="M573" s="1"/>
      <c r="N573" s="1">
        <v>8.417666666666667</v>
      </c>
      <c r="O573" s="1" t="s">
        <v>7431</v>
      </c>
      <c r="P573" s="1" t="s">
        <v>9337</v>
      </c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ht="15.75" customHeight="1">
      <c r="A574" s="1" t="s">
        <v>32</v>
      </c>
      <c r="B574" s="1" t="s">
        <v>17</v>
      </c>
      <c r="C574" s="1">
        <v>249.0</v>
      </c>
      <c r="D574" s="1">
        <v>0.0</v>
      </c>
      <c r="E574" s="1" t="s">
        <v>8397</v>
      </c>
      <c r="F574" s="1" t="s">
        <v>66</v>
      </c>
      <c r="G574" s="1" t="s">
        <v>19</v>
      </c>
      <c r="H574" s="1" t="s">
        <v>9338</v>
      </c>
      <c r="I574" s="1" t="s">
        <v>9339</v>
      </c>
      <c r="J574" s="1" t="s">
        <v>9340</v>
      </c>
      <c r="K574" s="1" t="s">
        <v>9341</v>
      </c>
      <c r="L574" s="1">
        <v>2.0</v>
      </c>
      <c r="M574" s="1">
        <v>0.005916666666666666</v>
      </c>
      <c r="N574" s="1">
        <v>24.4821</v>
      </c>
      <c r="O574" s="1" t="s">
        <v>36</v>
      </c>
      <c r="P574" s="1" t="s">
        <v>4492</v>
      </c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ht="15.75" customHeight="1">
      <c r="A575" s="1" t="s">
        <v>57</v>
      </c>
      <c r="B575" s="1" t="s">
        <v>17</v>
      </c>
      <c r="C575" s="1">
        <v>378.0</v>
      </c>
      <c r="D575" s="1">
        <v>0.0</v>
      </c>
      <c r="E575" s="1" t="s">
        <v>58</v>
      </c>
      <c r="F575" s="1" t="s">
        <v>26</v>
      </c>
      <c r="G575" s="1" t="s">
        <v>27</v>
      </c>
      <c r="H575" s="1" t="s">
        <v>9342</v>
      </c>
      <c r="I575" s="1" t="s">
        <v>9343</v>
      </c>
      <c r="J575" s="1" t="s">
        <v>9343</v>
      </c>
      <c r="K575" s="1"/>
      <c r="L575" s="1">
        <v>-3.0</v>
      </c>
      <c r="M575" s="1"/>
      <c r="N575" s="1">
        <v>11.405533333333333</v>
      </c>
      <c r="O575" s="1" t="s">
        <v>7431</v>
      </c>
      <c r="P575" s="1" t="s">
        <v>9344</v>
      </c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ht="15.75" customHeight="1">
      <c r="A576" s="1" t="s">
        <v>41</v>
      </c>
      <c r="B576" s="2" t="s">
        <v>17</v>
      </c>
      <c r="C576" s="1">
        <v>715.0</v>
      </c>
      <c r="D576" s="1">
        <v>0.0</v>
      </c>
      <c r="E576" s="1"/>
      <c r="F576" s="1" t="s">
        <v>26</v>
      </c>
      <c r="G576" s="1" t="s">
        <v>27</v>
      </c>
      <c r="H576" s="1" t="s">
        <v>9345</v>
      </c>
      <c r="I576" s="1" t="s">
        <v>9346</v>
      </c>
      <c r="J576" s="1" t="s">
        <v>9346</v>
      </c>
      <c r="K576" s="1"/>
      <c r="L576" s="1">
        <v>-1.0</v>
      </c>
      <c r="M576" s="1"/>
      <c r="N576" s="1">
        <v>13.539833333333334</v>
      </c>
      <c r="O576" s="1" t="s">
        <v>7431</v>
      </c>
      <c r="P576" s="1" t="s">
        <v>9347</v>
      </c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ht="15.75" customHeight="1">
      <c r="A577" s="1" t="s">
        <v>32</v>
      </c>
      <c r="B577" s="1" t="s">
        <v>17</v>
      </c>
      <c r="C577" s="1">
        <v>1270.0</v>
      </c>
      <c r="D577" s="1">
        <v>0.0</v>
      </c>
      <c r="E577" s="1" t="s">
        <v>8397</v>
      </c>
      <c r="F577" s="1" t="s">
        <v>66</v>
      </c>
      <c r="G577" s="1" t="s">
        <v>27</v>
      </c>
      <c r="H577" s="1" t="s">
        <v>9348</v>
      </c>
      <c r="I577" s="1" t="s">
        <v>9349</v>
      </c>
      <c r="J577" s="1" t="s">
        <v>9350</v>
      </c>
      <c r="K577" s="1" t="s">
        <v>9351</v>
      </c>
      <c r="L577" s="1">
        <v>8.0</v>
      </c>
      <c r="M577" s="1">
        <v>27.960483333333332</v>
      </c>
      <c r="N577" s="1">
        <v>119.45928333333333</v>
      </c>
      <c r="O577" s="1" t="s">
        <v>36</v>
      </c>
      <c r="P577" s="1" t="s">
        <v>9352</v>
      </c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ht="15.75" customHeight="1">
      <c r="A587" s="1"/>
      <c r="B587" s="2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ht="15.75" customHeight="1">
      <c r="A588" s="1"/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ht="15.75" customHeight="1">
      <c r="A597" s="1"/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ht="15.75" customHeight="1">
      <c r="A602" s="1"/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ht="15.75" customHeight="1">
      <c r="A606" s="1"/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ht="15.75" customHeight="1">
      <c r="A608" s="1"/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ht="15.75" customHeight="1">
      <c r="A615" s="1"/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ht="15.75" customHeight="1">
      <c r="A621" s="1"/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ht="15.75" customHeight="1">
      <c r="A629" s="1"/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ht="15.75" customHeight="1">
      <c r="A636" s="1"/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S643" s="1"/>
      <c r="T643" s="1"/>
      <c r="U643" s="1"/>
      <c r="V643" s="1"/>
      <c r="W643" s="1"/>
      <c r="X643" s="1"/>
      <c r="Y643" s="1"/>
      <c r="Z643" s="1"/>
      <c r="AB643" s="1"/>
      <c r="AC643" s="1"/>
      <c r="AD643" s="1"/>
      <c r="AE643" s="1"/>
      <c r="AF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ht="15.75" customHeight="1">
      <c r="A653" s="1"/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ht="15.75" customHeight="1">
      <c r="A668" s="1"/>
      <c r="B668" s="2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ht="15.75" customHeight="1">
      <c r="A672" s="1"/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ht="15.75" customHeight="1">
      <c r="A679" s="1"/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ht="15.75" customHeight="1">
      <c r="A722" s="1"/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ht="15.75" customHeight="1">
      <c r="A726" s="1"/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ht="15.75" customHeight="1">
      <c r="A727" s="1"/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ht="15.75" customHeight="1">
      <c r="A731" s="1"/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S738" s="1"/>
      <c r="T738" s="1"/>
      <c r="U738" s="1"/>
      <c r="V738" s="1"/>
      <c r="W738" s="1"/>
      <c r="X738" s="1"/>
      <c r="Y738" s="1"/>
      <c r="Z738" s="1"/>
      <c r="AB738" s="1"/>
      <c r="AC738" s="1"/>
      <c r="AD738" s="1"/>
      <c r="AE738" s="1"/>
      <c r="AF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S741" s="1"/>
      <c r="T741" s="1"/>
      <c r="U741" s="1"/>
      <c r="V741" s="1"/>
      <c r="W741" s="1"/>
      <c r="X741" s="1"/>
      <c r="Y741" s="1"/>
      <c r="Z741" s="1"/>
      <c r="AB741" s="1"/>
      <c r="AC741" s="1"/>
      <c r="AD741" s="1"/>
      <c r="AE741" s="1"/>
      <c r="AF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ht="15.75" customHeight="1">
      <c r="A746" s="1"/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S750" s="1"/>
      <c r="T750" s="1"/>
      <c r="U750" s="1"/>
      <c r="V750" s="1"/>
      <c r="W750" s="1"/>
      <c r="X750" s="1"/>
      <c r="Y750" s="1"/>
      <c r="Z750" s="1"/>
      <c r="AB750" s="1"/>
      <c r="AC750" s="1"/>
      <c r="AD750" s="1"/>
      <c r="AE750" s="1"/>
      <c r="AF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S754" s="1"/>
      <c r="T754" s="1"/>
      <c r="U754" s="1"/>
      <c r="V754" s="1"/>
      <c r="W754" s="1"/>
      <c r="X754" s="1"/>
      <c r="Y754" s="1"/>
      <c r="Z754" s="1"/>
      <c r="AB754" s="1"/>
      <c r="AC754" s="1"/>
      <c r="AD754" s="1"/>
      <c r="AE754" s="1"/>
      <c r="AF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S756" s="1"/>
      <c r="T756" s="1"/>
      <c r="U756" s="1"/>
      <c r="V756" s="1"/>
      <c r="W756" s="1"/>
      <c r="X756" s="1"/>
      <c r="Y756" s="1"/>
      <c r="Z756" s="1"/>
      <c r="AB756" s="1"/>
      <c r="AC756" s="1"/>
      <c r="AD756" s="1"/>
      <c r="AE756" s="1"/>
      <c r="AF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S758" s="1"/>
      <c r="T758" s="1"/>
      <c r="U758" s="1"/>
      <c r="V758" s="1"/>
      <c r="W758" s="1"/>
      <c r="X758" s="1"/>
      <c r="Y758" s="1"/>
      <c r="Z758" s="1"/>
      <c r="AB758" s="1"/>
      <c r="AC758" s="1"/>
      <c r="AD758" s="1"/>
      <c r="AE758" s="1"/>
      <c r="AF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S760" s="1"/>
      <c r="T760" s="1"/>
      <c r="U760" s="1"/>
      <c r="V760" s="1"/>
      <c r="W760" s="1"/>
      <c r="X760" s="1"/>
      <c r="Y760" s="1"/>
      <c r="Z760" s="1"/>
      <c r="AB760" s="1"/>
      <c r="AC760" s="1"/>
      <c r="AD760" s="1"/>
      <c r="AE760" s="1"/>
      <c r="AF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S761" s="1"/>
      <c r="T761" s="1"/>
      <c r="U761" s="1"/>
      <c r="V761" s="1"/>
      <c r="W761" s="1"/>
      <c r="X761" s="1"/>
      <c r="Y761" s="1"/>
      <c r="Z761" s="1"/>
      <c r="AB761" s="1"/>
      <c r="AC761" s="1"/>
      <c r="AD761" s="1"/>
      <c r="AE761" s="1"/>
      <c r="AF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S763" s="1"/>
      <c r="T763" s="1"/>
      <c r="U763" s="1"/>
      <c r="V763" s="1"/>
      <c r="W763" s="1"/>
      <c r="X763" s="1"/>
      <c r="Y763" s="1"/>
      <c r="Z763" s="1"/>
      <c r="AB763" s="1"/>
      <c r="AC763" s="1"/>
      <c r="AD763" s="1"/>
      <c r="AE763" s="1"/>
      <c r="AF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S769" s="1"/>
      <c r="T769" s="1"/>
      <c r="U769" s="1"/>
      <c r="V769" s="1"/>
      <c r="W769" s="1"/>
      <c r="X769" s="1"/>
      <c r="Y769" s="1"/>
      <c r="Z769" s="1"/>
      <c r="AB769" s="1"/>
      <c r="AC769" s="1"/>
      <c r="AD769" s="1"/>
      <c r="AE769" s="1"/>
      <c r="AF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S772" s="1"/>
      <c r="T772" s="1"/>
      <c r="U772" s="1"/>
      <c r="V772" s="1"/>
      <c r="W772" s="1"/>
      <c r="X772" s="1"/>
      <c r="Y772" s="1"/>
      <c r="Z772" s="1"/>
      <c r="AB772" s="1"/>
      <c r="AC772" s="1"/>
      <c r="AD772" s="1"/>
      <c r="AE772" s="1"/>
      <c r="AF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S773" s="1"/>
      <c r="T773" s="1"/>
      <c r="U773" s="1"/>
      <c r="V773" s="1"/>
      <c r="W773" s="1"/>
      <c r="X773" s="1"/>
      <c r="Y773" s="1"/>
      <c r="Z773" s="1"/>
      <c r="AB773" s="1"/>
      <c r="AC773" s="1"/>
      <c r="AD773" s="1"/>
      <c r="AE773" s="1"/>
      <c r="AF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S775" s="1"/>
      <c r="T775" s="1"/>
      <c r="U775" s="1"/>
      <c r="V775" s="1"/>
      <c r="W775" s="1"/>
      <c r="X775" s="1"/>
      <c r="Y775" s="1"/>
      <c r="Z775" s="1"/>
      <c r="AB775" s="1"/>
      <c r="AC775" s="1"/>
      <c r="AD775" s="1"/>
      <c r="AE775" s="1"/>
      <c r="AF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S776" s="1"/>
      <c r="T776" s="1"/>
      <c r="U776" s="1"/>
      <c r="V776" s="1"/>
      <c r="W776" s="1"/>
      <c r="X776" s="1"/>
      <c r="Y776" s="1"/>
      <c r="Z776" s="1"/>
      <c r="AB776" s="1"/>
      <c r="AC776" s="1"/>
      <c r="AD776" s="1"/>
      <c r="AE776" s="1"/>
      <c r="AF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S777" s="1"/>
      <c r="T777" s="1"/>
      <c r="U777" s="1"/>
      <c r="V777" s="1"/>
      <c r="W777" s="1"/>
      <c r="X777" s="1"/>
      <c r="Y777" s="1"/>
      <c r="Z777" s="1"/>
      <c r="AB777" s="1"/>
      <c r="AC777" s="1"/>
      <c r="AD777" s="1"/>
      <c r="AE777" s="1"/>
      <c r="AF777" s="1"/>
    </row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15.75" customHeight="1">
      <c r="A2" s="1" t="s">
        <v>16</v>
      </c>
      <c r="B2" s="1" t="s">
        <v>17</v>
      </c>
      <c r="C2" s="1">
        <v>99.0</v>
      </c>
      <c r="D2" s="1">
        <v>0.0</v>
      </c>
      <c r="E2" s="1"/>
      <c r="F2" s="1" t="s">
        <v>18</v>
      </c>
      <c r="G2" s="1" t="s">
        <v>19</v>
      </c>
      <c r="H2" s="1" t="s">
        <v>9353</v>
      </c>
      <c r="I2" s="1" t="s">
        <v>9354</v>
      </c>
      <c r="J2" s="1" t="s">
        <v>9354</v>
      </c>
      <c r="K2" s="1"/>
      <c r="L2" s="1">
        <v>-5.0</v>
      </c>
      <c r="M2" s="1"/>
      <c r="N2" s="1">
        <v>0.22448333333333334</v>
      </c>
      <c r="O2" s="1" t="s">
        <v>22</v>
      </c>
      <c r="P2" s="1" t="s">
        <v>9355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ht="15.75" customHeight="1">
      <c r="A3" s="1" t="s">
        <v>57</v>
      </c>
      <c r="B3" s="1" t="s">
        <v>17</v>
      </c>
      <c r="C3" s="1">
        <v>224.0</v>
      </c>
      <c r="D3" s="1">
        <v>0.0</v>
      </c>
      <c r="E3" s="1" t="s">
        <v>58</v>
      </c>
      <c r="F3" s="1" t="s">
        <v>26</v>
      </c>
      <c r="G3" s="1" t="s">
        <v>27</v>
      </c>
      <c r="H3" s="1" t="s">
        <v>9356</v>
      </c>
      <c r="I3" s="1" t="s">
        <v>9357</v>
      </c>
      <c r="J3" s="1" t="s">
        <v>9357</v>
      </c>
      <c r="K3" s="1"/>
      <c r="L3" s="1">
        <v>-3.0</v>
      </c>
      <c r="M3" s="1"/>
      <c r="N3" s="1">
        <v>11.807516666666666</v>
      </c>
      <c r="O3" s="1" t="s">
        <v>9358</v>
      </c>
      <c r="P3" s="1" t="s">
        <v>9359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ht="15.75" customHeight="1">
      <c r="A4" s="1" t="s">
        <v>16</v>
      </c>
      <c r="B4" s="1" t="s">
        <v>17</v>
      </c>
      <c r="C4" s="1">
        <v>309.0</v>
      </c>
      <c r="D4" s="1">
        <v>0.0</v>
      </c>
      <c r="E4" s="1"/>
      <c r="F4" s="1" t="s">
        <v>18</v>
      </c>
      <c r="G4" s="1" t="s">
        <v>19</v>
      </c>
      <c r="H4" s="1" t="s">
        <v>9360</v>
      </c>
      <c r="I4" s="1" t="s">
        <v>9361</v>
      </c>
      <c r="J4" s="1" t="s">
        <v>9361</v>
      </c>
      <c r="K4" s="1"/>
      <c r="L4" s="1">
        <v>5.0</v>
      </c>
      <c r="M4" s="1"/>
      <c r="N4" s="1">
        <v>11.431516666666667</v>
      </c>
      <c r="O4" s="1" t="s">
        <v>22</v>
      </c>
      <c r="P4" s="1" t="s">
        <v>9362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ht="15.75" customHeight="1">
      <c r="A5" s="1" t="s">
        <v>32</v>
      </c>
      <c r="B5" s="1" t="s">
        <v>17</v>
      </c>
      <c r="C5" s="1">
        <v>119.0</v>
      </c>
      <c r="D5" s="1">
        <v>0.0</v>
      </c>
      <c r="E5" s="1"/>
      <c r="F5" s="1" t="s">
        <v>18</v>
      </c>
      <c r="G5" s="1" t="s">
        <v>27</v>
      </c>
      <c r="H5" s="1" t="s">
        <v>9363</v>
      </c>
      <c r="I5" s="1" t="s">
        <v>9364</v>
      </c>
      <c r="J5" s="1" t="s">
        <v>9364</v>
      </c>
      <c r="K5" s="1"/>
      <c r="L5" s="1">
        <v>-6.0</v>
      </c>
      <c r="M5" s="1"/>
      <c r="N5" s="1">
        <v>12.1106</v>
      </c>
      <c r="O5" s="1" t="s">
        <v>36</v>
      </c>
      <c r="P5" s="1" t="s">
        <v>9365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ht="15.75" customHeight="1">
      <c r="A6" s="1" t="s">
        <v>41</v>
      </c>
      <c r="B6" s="1" t="s">
        <v>17</v>
      </c>
      <c r="C6" s="1">
        <v>294.0</v>
      </c>
      <c r="D6" s="1">
        <v>0.0</v>
      </c>
      <c r="E6" s="1"/>
      <c r="F6" s="1" t="s">
        <v>26</v>
      </c>
      <c r="G6" s="1" t="s">
        <v>27</v>
      </c>
      <c r="H6" s="1" t="s">
        <v>9366</v>
      </c>
      <c r="I6" s="1" t="s">
        <v>9367</v>
      </c>
      <c r="J6" s="1" t="s">
        <v>9367</v>
      </c>
      <c r="K6" s="1"/>
      <c r="L6" s="1">
        <v>-3.0</v>
      </c>
      <c r="M6" s="1"/>
      <c r="N6" s="1">
        <v>11.420533333333333</v>
      </c>
      <c r="O6" s="1" t="s">
        <v>9358</v>
      </c>
      <c r="P6" s="1" t="s">
        <v>9368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ht="15.75" customHeight="1">
      <c r="A7" s="1" t="s">
        <v>57</v>
      </c>
      <c r="B7" s="1" t="s">
        <v>17</v>
      </c>
      <c r="C7" s="1">
        <v>356.0</v>
      </c>
      <c r="D7" s="1">
        <v>0.0</v>
      </c>
      <c r="E7" s="1" t="s">
        <v>58</v>
      </c>
      <c r="F7" s="1" t="s">
        <v>26</v>
      </c>
      <c r="G7" s="1" t="s">
        <v>27</v>
      </c>
      <c r="H7" s="1" t="s">
        <v>9369</v>
      </c>
      <c r="I7" s="1" t="s">
        <v>9370</v>
      </c>
      <c r="J7" s="1" t="s">
        <v>9370</v>
      </c>
      <c r="K7" s="1"/>
      <c r="L7" s="1">
        <v>-4.0</v>
      </c>
      <c r="M7" s="1"/>
      <c r="N7" s="1">
        <v>10.673133333333332</v>
      </c>
      <c r="O7" s="1" t="s">
        <v>9358</v>
      </c>
      <c r="P7" s="1" t="s">
        <v>9371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ht="15.75" customHeight="1">
      <c r="A8" s="1" t="s">
        <v>24</v>
      </c>
      <c r="B8" s="1" t="s">
        <v>17</v>
      </c>
      <c r="C8" s="1">
        <v>323.0</v>
      </c>
      <c r="D8" s="1">
        <v>0.0</v>
      </c>
      <c r="E8" s="1" t="s">
        <v>549</v>
      </c>
      <c r="F8" s="1" t="s">
        <v>26</v>
      </c>
      <c r="G8" s="1" t="s">
        <v>27</v>
      </c>
      <c r="H8" s="1" t="s">
        <v>9372</v>
      </c>
      <c r="I8" s="1" t="s">
        <v>9373</v>
      </c>
      <c r="J8" s="1" t="s">
        <v>9373</v>
      </c>
      <c r="K8" s="1"/>
      <c r="L8" s="1">
        <v>-7.0</v>
      </c>
      <c r="M8" s="1"/>
      <c r="N8" s="1">
        <v>7.804</v>
      </c>
      <c r="O8" s="1" t="s">
        <v>9358</v>
      </c>
      <c r="P8" s="1" t="s">
        <v>9374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ht="15.75" customHeight="1">
      <c r="A9" s="1" t="s">
        <v>41</v>
      </c>
      <c r="B9" s="1" t="s">
        <v>17</v>
      </c>
      <c r="C9" s="2">
        <v>399.0</v>
      </c>
      <c r="D9" s="1">
        <v>0.0</v>
      </c>
      <c r="E9" s="1"/>
      <c r="F9" s="1" t="s">
        <v>26</v>
      </c>
      <c r="G9" s="1" t="s">
        <v>27</v>
      </c>
      <c r="H9" s="1" t="s">
        <v>9375</v>
      </c>
      <c r="I9" s="1" t="s">
        <v>9376</v>
      </c>
      <c r="J9" s="1" t="s">
        <v>9376</v>
      </c>
      <c r="K9" s="1"/>
      <c r="L9" s="1">
        <v>-4.0</v>
      </c>
      <c r="M9" s="1"/>
      <c r="N9" s="1">
        <v>10.574733333333333</v>
      </c>
      <c r="O9" s="1" t="s">
        <v>9358</v>
      </c>
      <c r="P9" s="1" t="s">
        <v>9377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ht="15.75" customHeight="1">
      <c r="A10" s="1" t="s">
        <v>32</v>
      </c>
      <c r="B10" s="1" t="s">
        <v>17</v>
      </c>
      <c r="C10" s="2">
        <v>167.0</v>
      </c>
      <c r="D10" s="1">
        <v>42.0</v>
      </c>
      <c r="E10" s="1"/>
      <c r="F10" s="1" t="s">
        <v>18</v>
      </c>
      <c r="G10" s="1" t="s">
        <v>27</v>
      </c>
      <c r="H10" s="1" t="s">
        <v>9378</v>
      </c>
      <c r="I10" s="1" t="s">
        <v>9379</v>
      </c>
      <c r="J10" s="1" t="s">
        <v>9379</v>
      </c>
      <c r="K10" s="1"/>
      <c r="L10" s="1">
        <v>-7.0</v>
      </c>
      <c r="M10" s="1"/>
      <c r="N10" s="1">
        <v>11.36015</v>
      </c>
      <c r="O10" s="1" t="s">
        <v>36</v>
      </c>
      <c r="P10" s="1" t="s">
        <v>9380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ht="15.75" customHeight="1">
      <c r="A11" s="1" t="s">
        <v>57</v>
      </c>
      <c r="B11" s="1" t="s">
        <v>17</v>
      </c>
      <c r="C11" s="1">
        <v>1046.0</v>
      </c>
      <c r="D11" s="1">
        <v>0.0</v>
      </c>
      <c r="E11" s="1" t="s">
        <v>58</v>
      </c>
      <c r="F11" s="1" t="s">
        <v>26</v>
      </c>
      <c r="G11" s="1" t="s">
        <v>27</v>
      </c>
      <c r="H11" s="1" t="s">
        <v>9381</v>
      </c>
      <c r="I11" s="1" t="s">
        <v>9382</v>
      </c>
      <c r="J11" s="1" t="s">
        <v>9382</v>
      </c>
      <c r="K11" s="1"/>
      <c r="L11" s="1">
        <v>-7.0</v>
      </c>
      <c r="M11" s="1"/>
      <c r="N11" s="1">
        <v>12.26175</v>
      </c>
      <c r="O11" s="1" t="s">
        <v>9358</v>
      </c>
      <c r="P11" s="1" t="s">
        <v>9383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ht="15.75" customHeight="1">
      <c r="A12" s="1" t="s">
        <v>41</v>
      </c>
      <c r="B12" s="1" t="s">
        <v>17</v>
      </c>
      <c r="C12" s="1">
        <v>329.0</v>
      </c>
      <c r="D12" s="1">
        <v>0.0</v>
      </c>
      <c r="E12" s="1"/>
      <c r="F12" s="1" t="s">
        <v>26</v>
      </c>
      <c r="G12" s="1" t="s">
        <v>27</v>
      </c>
      <c r="H12" s="1" t="s">
        <v>9384</v>
      </c>
      <c r="I12" s="1" t="s">
        <v>9385</v>
      </c>
      <c r="J12" s="1" t="s">
        <v>9385</v>
      </c>
      <c r="K12" s="1"/>
      <c r="L12" s="1">
        <v>-7.0</v>
      </c>
      <c r="M12" s="1"/>
      <c r="N12" s="1">
        <v>7.49965</v>
      </c>
      <c r="O12" s="1" t="s">
        <v>9358</v>
      </c>
      <c r="P12" s="1" t="s">
        <v>9386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ht="15.75" customHeight="1">
      <c r="A13" s="1" t="s">
        <v>41</v>
      </c>
      <c r="B13" s="1" t="s">
        <v>17</v>
      </c>
      <c r="C13" s="1">
        <v>662.0</v>
      </c>
      <c r="D13" s="1">
        <v>0.0</v>
      </c>
      <c r="E13" s="1"/>
      <c r="F13" s="1" t="s">
        <v>26</v>
      </c>
      <c r="G13" s="1" t="s">
        <v>27</v>
      </c>
      <c r="H13" s="1" t="s">
        <v>9387</v>
      </c>
      <c r="I13" s="1" t="s">
        <v>9388</v>
      </c>
      <c r="J13" s="1" t="s">
        <v>9388</v>
      </c>
      <c r="K13" s="1"/>
      <c r="L13" s="1">
        <v>-6.0</v>
      </c>
      <c r="M13" s="1"/>
      <c r="N13" s="1">
        <v>13.17195</v>
      </c>
      <c r="O13" s="1" t="s">
        <v>9358</v>
      </c>
      <c r="P13" s="1" t="s">
        <v>9389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ht="15.75" customHeight="1">
      <c r="A14" s="1" t="s">
        <v>24</v>
      </c>
      <c r="B14" s="1" t="s">
        <v>17</v>
      </c>
      <c r="C14" s="1">
        <v>528.0</v>
      </c>
      <c r="D14" s="1">
        <v>0.0</v>
      </c>
      <c r="E14" s="1" t="s">
        <v>549</v>
      </c>
      <c r="F14" s="1" t="s">
        <v>26</v>
      </c>
      <c r="G14" s="1" t="s">
        <v>27</v>
      </c>
      <c r="H14" s="1" t="s">
        <v>9390</v>
      </c>
      <c r="I14" s="1" t="s">
        <v>9391</v>
      </c>
      <c r="J14" s="1" t="s">
        <v>9391</v>
      </c>
      <c r="K14" s="1"/>
      <c r="L14" s="1">
        <v>-11.0</v>
      </c>
      <c r="M14" s="1"/>
      <c r="N14" s="1">
        <v>8.46185</v>
      </c>
      <c r="O14" s="1" t="s">
        <v>9358</v>
      </c>
      <c r="P14" s="1" t="s">
        <v>9392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ht="15.75" customHeight="1">
      <c r="A15" s="1" t="s">
        <v>57</v>
      </c>
      <c r="B15" s="1" t="s">
        <v>17</v>
      </c>
      <c r="C15" s="1">
        <v>464.0</v>
      </c>
      <c r="D15" s="1">
        <v>0.0</v>
      </c>
      <c r="E15" s="1" t="s">
        <v>58</v>
      </c>
      <c r="F15" s="1" t="s">
        <v>26</v>
      </c>
      <c r="G15" s="1" t="s">
        <v>27</v>
      </c>
      <c r="H15" s="1" t="s">
        <v>9393</v>
      </c>
      <c r="I15" s="1" t="s">
        <v>9394</v>
      </c>
      <c r="J15" s="1" t="s">
        <v>9394</v>
      </c>
      <c r="K15" s="1"/>
      <c r="L15" s="1">
        <v>-5.0</v>
      </c>
      <c r="M15" s="1"/>
      <c r="N15" s="1">
        <v>9.244366666666666</v>
      </c>
      <c r="O15" s="1" t="s">
        <v>9358</v>
      </c>
      <c r="P15" s="1" t="s">
        <v>9395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ht="15.75" customHeight="1">
      <c r="A16" s="1" t="s">
        <v>57</v>
      </c>
      <c r="B16" s="1" t="s">
        <v>17</v>
      </c>
      <c r="C16" s="2">
        <v>394.0</v>
      </c>
      <c r="D16" s="1">
        <v>0.0</v>
      </c>
      <c r="E16" s="1" t="s">
        <v>58</v>
      </c>
      <c r="F16" s="1" t="s">
        <v>26</v>
      </c>
      <c r="G16" s="1" t="s">
        <v>27</v>
      </c>
      <c r="H16" s="1" t="s">
        <v>9396</v>
      </c>
      <c r="I16" s="1" t="s">
        <v>9397</v>
      </c>
      <c r="J16" s="1" t="s">
        <v>9397</v>
      </c>
      <c r="K16" s="1"/>
      <c r="L16" s="1">
        <v>-4.0</v>
      </c>
      <c r="M16" s="1"/>
      <c r="N16" s="1">
        <v>10.43085</v>
      </c>
      <c r="O16" s="1" t="s">
        <v>9358</v>
      </c>
      <c r="P16" s="1" t="s">
        <v>9398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ht="15.75" customHeight="1">
      <c r="A17" s="1" t="s">
        <v>57</v>
      </c>
      <c r="B17" s="1" t="s">
        <v>17</v>
      </c>
      <c r="C17" s="2">
        <v>435.0</v>
      </c>
      <c r="D17" s="1">
        <v>0.0</v>
      </c>
      <c r="E17" s="1" t="s">
        <v>58</v>
      </c>
      <c r="F17" s="1" t="s">
        <v>26</v>
      </c>
      <c r="G17" s="1" t="s">
        <v>27</v>
      </c>
      <c r="H17" s="1" t="s">
        <v>9399</v>
      </c>
      <c r="I17" s="1" t="s">
        <v>9400</v>
      </c>
      <c r="J17" s="1" t="s">
        <v>9400</v>
      </c>
      <c r="K17" s="1"/>
      <c r="L17" s="1">
        <v>-3.0</v>
      </c>
      <c r="M17" s="1"/>
      <c r="N17" s="1">
        <v>11.556983333333333</v>
      </c>
      <c r="O17" s="1" t="s">
        <v>9358</v>
      </c>
      <c r="P17" s="1" t="s">
        <v>9401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ht="15.75" customHeight="1">
      <c r="A18" s="1" t="s">
        <v>57</v>
      </c>
      <c r="B18" s="1" t="s">
        <v>17</v>
      </c>
      <c r="C18" s="1">
        <v>329.0</v>
      </c>
      <c r="D18" s="1">
        <v>0.0</v>
      </c>
      <c r="E18" s="1" t="s">
        <v>58</v>
      </c>
      <c r="F18" s="1" t="s">
        <v>26</v>
      </c>
      <c r="G18" s="1" t="s">
        <v>27</v>
      </c>
      <c r="H18" s="1" t="s">
        <v>9402</v>
      </c>
      <c r="I18" s="1" t="s">
        <v>9403</v>
      </c>
      <c r="J18" s="1" t="s">
        <v>9403</v>
      </c>
      <c r="K18" s="1"/>
      <c r="L18" s="1">
        <v>-5.0</v>
      </c>
      <c r="M18" s="1"/>
      <c r="N18" s="1">
        <v>9.407383333333334</v>
      </c>
      <c r="O18" s="1" t="s">
        <v>9358</v>
      </c>
      <c r="P18" s="1" t="s">
        <v>9404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ht="15.75" customHeight="1">
      <c r="A19" s="1" t="s">
        <v>57</v>
      </c>
      <c r="B19" s="1" t="s">
        <v>17</v>
      </c>
      <c r="C19" s="1">
        <v>802.0</v>
      </c>
      <c r="D19" s="1">
        <v>0.0</v>
      </c>
      <c r="E19" s="1" t="s">
        <v>58</v>
      </c>
      <c r="F19" s="1" t="s">
        <v>26</v>
      </c>
      <c r="G19" s="1" t="s">
        <v>27</v>
      </c>
      <c r="H19" s="1" t="s">
        <v>9405</v>
      </c>
      <c r="I19" s="1" t="s">
        <v>9406</v>
      </c>
      <c r="J19" s="1" t="s">
        <v>9406</v>
      </c>
      <c r="K19" s="1"/>
      <c r="L19" s="1">
        <v>-1.0</v>
      </c>
      <c r="M19" s="1"/>
      <c r="N19" s="1">
        <v>18.84105</v>
      </c>
      <c r="O19" s="1" t="s">
        <v>9358</v>
      </c>
      <c r="P19" s="1" t="s">
        <v>9407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ht="15.75" customHeight="1">
      <c r="A20" s="1" t="s">
        <v>16</v>
      </c>
      <c r="B20" s="1" t="s">
        <v>17</v>
      </c>
      <c r="C20" s="1">
        <v>1188.0</v>
      </c>
      <c r="D20" s="1">
        <v>0.0</v>
      </c>
      <c r="E20" s="1" t="s">
        <v>9408</v>
      </c>
      <c r="F20" s="1" t="s">
        <v>66</v>
      </c>
      <c r="G20" s="1" t="s">
        <v>19</v>
      </c>
      <c r="H20" s="1" t="s">
        <v>9409</v>
      </c>
      <c r="I20" s="1" t="s">
        <v>9410</v>
      </c>
      <c r="J20" s="1" t="s">
        <v>9411</v>
      </c>
      <c r="K20" s="1" t="s">
        <v>9412</v>
      </c>
      <c r="L20" s="1">
        <v>5.0</v>
      </c>
      <c r="M20" s="1">
        <v>0.005733333333333333</v>
      </c>
      <c r="N20" s="1">
        <v>17.7421</v>
      </c>
      <c r="O20" s="1" t="s">
        <v>22</v>
      </c>
      <c r="P20" s="1" t="s">
        <v>9413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ht="15.75" customHeight="1">
      <c r="A21" s="1" t="s">
        <v>24</v>
      </c>
      <c r="B21" s="1" t="s">
        <v>17</v>
      </c>
      <c r="C21" s="1">
        <v>752.0</v>
      </c>
      <c r="D21" s="1">
        <v>0.0</v>
      </c>
      <c r="E21" s="1" t="s">
        <v>9414</v>
      </c>
      <c r="F21" s="1" t="s">
        <v>26</v>
      </c>
      <c r="G21" s="1" t="s">
        <v>27</v>
      </c>
      <c r="H21" s="1" t="s">
        <v>9415</v>
      </c>
      <c r="I21" s="1" t="s">
        <v>9416</v>
      </c>
      <c r="J21" s="1" t="s">
        <v>9416</v>
      </c>
      <c r="K21" s="1"/>
      <c r="L21" s="1">
        <v>0.0</v>
      </c>
      <c r="M21" s="1"/>
      <c r="N21" s="1">
        <v>19.45215</v>
      </c>
      <c r="O21" s="1" t="s">
        <v>9358</v>
      </c>
      <c r="P21" s="1" t="s">
        <v>9417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ht="15.75" customHeight="1">
      <c r="A22" s="1" t="s">
        <v>57</v>
      </c>
      <c r="B22" s="1" t="s">
        <v>17</v>
      </c>
      <c r="C22" s="1">
        <v>569.0</v>
      </c>
      <c r="D22" s="1">
        <v>0.0</v>
      </c>
      <c r="E22" s="1" t="s">
        <v>58</v>
      </c>
      <c r="F22" s="1" t="s">
        <v>26</v>
      </c>
      <c r="G22" s="1" t="s">
        <v>27</v>
      </c>
      <c r="H22" s="1" t="s">
        <v>9418</v>
      </c>
      <c r="I22" s="1" t="s">
        <v>9419</v>
      </c>
      <c r="J22" s="1" t="s">
        <v>9419</v>
      </c>
      <c r="K22" s="1"/>
      <c r="L22" s="1">
        <v>-3.0</v>
      </c>
      <c r="M22" s="1"/>
      <c r="N22" s="1">
        <v>16.41893333333333</v>
      </c>
      <c r="O22" s="1" t="s">
        <v>9358</v>
      </c>
      <c r="P22" s="1" t="s">
        <v>9420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ht="15.75" customHeight="1">
      <c r="A23" s="1" t="s">
        <v>57</v>
      </c>
      <c r="B23" s="1" t="s">
        <v>17</v>
      </c>
      <c r="C23" s="2">
        <v>348.0</v>
      </c>
      <c r="D23" s="1">
        <v>0.0</v>
      </c>
      <c r="E23" s="1" t="s">
        <v>58</v>
      </c>
      <c r="F23" s="1" t="s">
        <v>26</v>
      </c>
      <c r="G23" s="1" t="s">
        <v>27</v>
      </c>
      <c r="H23" s="1" t="s">
        <v>9421</v>
      </c>
      <c r="I23" s="1" t="s">
        <v>9422</v>
      </c>
      <c r="J23" s="1" t="s">
        <v>9422</v>
      </c>
      <c r="K23" s="1"/>
      <c r="L23" s="1">
        <v>-2.0</v>
      </c>
      <c r="M23" s="1"/>
      <c r="N23" s="1">
        <v>12.3798</v>
      </c>
      <c r="O23" s="1" t="s">
        <v>9358</v>
      </c>
      <c r="P23" s="1" t="s">
        <v>9423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ht="15.75" customHeight="1">
      <c r="A24" s="1" t="s">
        <v>32</v>
      </c>
      <c r="B24" s="1" t="s">
        <v>17</v>
      </c>
      <c r="C24" s="1">
        <v>267.0</v>
      </c>
      <c r="D24" s="1">
        <v>62.0</v>
      </c>
      <c r="E24" s="1"/>
      <c r="F24" s="1" t="s">
        <v>18</v>
      </c>
      <c r="G24" s="1" t="s">
        <v>19</v>
      </c>
      <c r="H24" s="1" t="s">
        <v>9424</v>
      </c>
      <c r="I24" s="1" t="s">
        <v>9425</v>
      </c>
      <c r="J24" s="1" t="s">
        <v>9425</v>
      </c>
      <c r="K24" s="1"/>
      <c r="L24" s="1">
        <v>-14.0</v>
      </c>
      <c r="M24" s="1"/>
      <c r="N24" s="1">
        <v>5.438233333333334</v>
      </c>
      <c r="O24" s="1" t="s">
        <v>36</v>
      </c>
      <c r="P24" s="1" t="s">
        <v>9426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ht="15.75" customHeight="1">
      <c r="A25" s="1" t="s">
        <v>32</v>
      </c>
      <c r="B25" s="1" t="s">
        <v>17</v>
      </c>
      <c r="C25" s="2">
        <v>484.0</v>
      </c>
      <c r="D25" s="1">
        <v>0.0</v>
      </c>
      <c r="E25" s="1" t="s">
        <v>9427</v>
      </c>
      <c r="F25" s="1" t="s">
        <v>66</v>
      </c>
      <c r="G25" s="1" t="s">
        <v>27</v>
      </c>
      <c r="H25" s="1" t="s">
        <v>9428</v>
      </c>
      <c r="I25" s="1" t="s">
        <v>9429</v>
      </c>
      <c r="J25" s="1" t="s">
        <v>9430</v>
      </c>
      <c r="K25" s="1" t="s">
        <v>9431</v>
      </c>
      <c r="L25" s="1">
        <v>6.0</v>
      </c>
      <c r="M25" s="1">
        <v>0.025116666666666666</v>
      </c>
      <c r="N25" s="1">
        <v>19.77175</v>
      </c>
      <c r="O25" s="1" t="s">
        <v>36</v>
      </c>
      <c r="P25" s="1" t="s">
        <v>9432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ht="15.75" customHeight="1">
      <c r="A26" s="1" t="s">
        <v>24</v>
      </c>
      <c r="B26" s="1" t="s">
        <v>17</v>
      </c>
      <c r="C26" s="2">
        <v>478.0</v>
      </c>
      <c r="D26" s="1">
        <v>0.0</v>
      </c>
      <c r="E26" s="1" t="s">
        <v>6075</v>
      </c>
      <c r="F26" s="1" t="s">
        <v>26</v>
      </c>
      <c r="G26" s="1" t="s">
        <v>27</v>
      </c>
      <c r="H26" s="1" t="s">
        <v>9433</v>
      </c>
      <c r="I26" s="1" t="s">
        <v>9434</v>
      </c>
      <c r="J26" s="1" t="s">
        <v>9434</v>
      </c>
      <c r="K26" s="1"/>
      <c r="L26" s="1">
        <v>5.0</v>
      </c>
      <c r="M26" s="1"/>
      <c r="N26" s="1">
        <v>21.439466666666668</v>
      </c>
      <c r="O26" s="1" t="s">
        <v>9358</v>
      </c>
      <c r="P26" s="1" t="s">
        <v>9435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ht="15.75" customHeight="1">
      <c r="A27" s="1" t="s">
        <v>32</v>
      </c>
      <c r="B27" s="1" t="s">
        <v>17</v>
      </c>
      <c r="C27" s="1">
        <v>314.0</v>
      </c>
      <c r="D27" s="1">
        <v>0.0</v>
      </c>
      <c r="E27" s="1" t="s">
        <v>9427</v>
      </c>
      <c r="F27" s="1" t="s">
        <v>66</v>
      </c>
      <c r="G27" s="1" t="s">
        <v>27</v>
      </c>
      <c r="H27" s="1" t="s">
        <v>9436</v>
      </c>
      <c r="I27" s="1" t="s">
        <v>9437</v>
      </c>
      <c r="J27" s="1" t="s">
        <v>9438</v>
      </c>
      <c r="K27" s="1" t="s">
        <v>9439</v>
      </c>
      <c r="L27" s="1">
        <v>6.0</v>
      </c>
      <c r="M27" s="1">
        <v>0.008516666666666667</v>
      </c>
      <c r="N27" s="1">
        <v>19.1978</v>
      </c>
      <c r="O27" s="1" t="s">
        <v>36</v>
      </c>
      <c r="P27" s="1" t="s">
        <v>9440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ht="15.75" customHeight="1">
      <c r="A28" s="1" t="s">
        <v>24</v>
      </c>
      <c r="B28" s="1" t="s">
        <v>17</v>
      </c>
      <c r="C28" s="2">
        <v>299.0</v>
      </c>
      <c r="D28" s="1">
        <v>0.0</v>
      </c>
      <c r="E28" s="1" t="s">
        <v>549</v>
      </c>
      <c r="F28" s="1" t="s">
        <v>26</v>
      </c>
      <c r="G28" s="1" t="s">
        <v>27</v>
      </c>
      <c r="H28" s="1" t="s">
        <v>9441</v>
      </c>
      <c r="I28" s="1" t="s">
        <v>9442</v>
      </c>
      <c r="J28" s="1" t="s">
        <v>9442</v>
      </c>
      <c r="K28" s="1"/>
      <c r="L28" s="1">
        <v>1.0</v>
      </c>
      <c r="M28" s="1"/>
      <c r="N28" s="1">
        <v>16.869716666666665</v>
      </c>
      <c r="O28" s="1" t="s">
        <v>9358</v>
      </c>
      <c r="P28" s="1" t="s">
        <v>9443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ht="15.75" customHeight="1">
      <c r="A29" s="1" t="s">
        <v>32</v>
      </c>
      <c r="B29" s="1" t="s">
        <v>17</v>
      </c>
      <c r="C29" s="2">
        <v>265.0</v>
      </c>
      <c r="D29" s="1">
        <v>66.0</v>
      </c>
      <c r="E29" s="1"/>
      <c r="F29" s="1" t="s">
        <v>18</v>
      </c>
      <c r="G29" s="1" t="s">
        <v>19</v>
      </c>
      <c r="H29" s="1" t="s">
        <v>9444</v>
      </c>
      <c r="I29" s="1" t="s">
        <v>9445</v>
      </c>
      <c r="J29" s="1" t="s">
        <v>9445</v>
      </c>
      <c r="K29" s="1"/>
      <c r="L29" s="1">
        <v>2.0</v>
      </c>
      <c r="M29" s="1"/>
      <c r="N29" s="1">
        <v>21.540733333333332</v>
      </c>
      <c r="O29" s="1" t="s">
        <v>36</v>
      </c>
      <c r="P29" s="1" t="s">
        <v>9446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ht="15.75" customHeight="1">
      <c r="A30" s="1" t="s">
        <v>16</v>
      </c>
      <c r="B30" s="1" t="s">
        <v>17</v>
      </c>
      <c r="C30" s="1">
        <v>309.0</v>
      </c>
      <c r="D30" s="1">
        <v>0.0</v>
      </c>
      <c r="E30" s="1"/>
      <c r="F30" s="1" t="s">
        <v>18</v>
      </c>
      <c r="G30" s="1" t="s">
        <v>19</v>
      </c>
      <c r="H30" s="1" t="s">
        <v>9447</v>
      </c>
      <c r="I30" s="1" t="s">
        <v>9448</v>
      </c>
      <c r="J30" s="1" t="s">
        <v>9448</v>
      </c>
      <c r="K30" s="1"/>
      <c r="L30" s="1">
        <v>22.0</v>
      </c>
      <c r="M30" s="1"/>
      <c r="N30" s="1">
        <v>28.165933333333335</v>
      </c>
      <c r="O30" s="1" t="s">
        <v>22</v>
      </c>
      <c r="P30" s="1" t="s">
        <v>9449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ht="15.75" customHeight="1">
      <c r="A31" s="1" t="s">
        <v>32</v>
      </c>
      <c r="B31" s="1" t="s">
        <v>17</v>
      </c>
      <c r="C31" s="1">
        <v>247.0</v>
      </c>
      <c r="D31" s="1">
        <v>62.0</v>
      </c>
      <c r="E31" s="1"/>
      <c r="F31" s="1" t="s">
        <v>18</v>
      </c>
      <c r="G31" s="1" t="s">
        <v>19</v>
      </c>
      <c r="H31" s="1" t="s">
        <v>9450</v>
      </c>
      <c r="I31" s="1" t="s">
        <v>9451</v>
      </c>
      <c r="J31" s="1" t="s">
        <v>9451</v>
      </c>
      <c r="K31" s="1"/>
      <c r="L31" s="1">
        <v>4.0</v>
      </c>
      <c r="M31" s="1"/>
      <c r="N31" s="1">
        <v>23.704316666666667</v>
      </c>
      <c r="O31" s="1" t="s">
        <v>36</v>
      </c>
      <c r="P31" s="1" t="s">
        <v>9452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ht="15.75" customHeight="1">
      <c r="A32" s="1" t="s">
        <v>24</v>
      </c>
      <c r="B32" s="1" t="s">
        <v>17</v>
      </c>
      <c r="C32" s="1">
        <v>413.0</v>
      </c>
      <c r="D32" s="1">
        <v>0.0</v>
      </c>
      <c r="E32" s="1" t="s">
        <v>9453</v>
      </c>
      <c r="F32" s="1" t="s">
        <v>26</v>
      </c>
      <c r="G32" s="1" t="s">
        <v>27</v>
      </c>
      <c r="H32" s="1" t="s">
        <v>9454</v>
      </c>
      <c r="I32" s="1" t="s">
        <v>9455</v>
      </c>
      <c r="J32" s="1" t="s">
        <v>9455</v>
      </c>
      <c r="K32" s="1"/>
      <c r="L32" s="1">
        <v>2.0</v>
      </c>
      <c r="M32" s="1"/>
      <c r="N32" s="1">
        <v>17.50636666666667</v>
      </c>
      <c r="O32" s="1" t="s">
        <v>9358</v>
      </c>
      <c r="P32" s="1" t="s">
        <v>9456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ht="15.75" customHeight="1">
      <c r="A33" s="1" t="s">
        <v>41</v>
      </c>
      <c r="B33" s="1" t="s">
        <v>17</v>
      </c>
      <c r="C33" s="1">
        <v>727.0</v>
      </c>
      <c r="D33" s="1">
        <v>0.0</v>
      </c>
      <c r="E33" s="1"/>
      <c r="F33" s="1" t="s">
        <v>26</v>
      </c>
      <c r="G33" s="1" t="s">
        <v>27</v>
      </c>
      <c r="H33" s="1" t="s">
        <v>9457</v>
      </c>
      <c r="I33" s="1" t="s">
        <v>9458</v>
      </c>
      <c r="J33" s="1" t="s">
        <v>9458</v>
      </c>
      <c r="K33" s="1"/>
      <c r="L33" s="1">
        <v>11.0</v>
      </c>
      <c r="M33" s="1"/>
      <c r="N33" s="1">
        <v>31.72458333333333</v>
      </c>
      <c r="O33" s="1" t="s">
        <v>9358</v>
      </c>
      <c r="P33" s="1" t="s">
        <v>9459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ht="15.75" customHeight="1">
      <c r="A34" s="1" t="s">
        <v>24</v>
      </c>
      <c r="B34" s="1" t="s">
        <v>17</v>
      </c>
      <c r="C34" s="1">
        <v>528.0</v>
      </c>
      <c r="D34" s="1">
        <v>0.0</v>
      </c>
      <c r="E34" s="1" t="s">
        <v>191</v>
      </c>
      <c r="F34" s="1" t="s">
        <v>26</v>
      </c>
      <c r="G34" s="1" t="s">
        <v>27</v>
      </c>
      <c r="H34" s="1" t="s">
        <v>9460</v>
      </c>
      <c r="I34" s="1" t="s">
        <v>9461</v>
      </c>
      <c r="J34" s="1" t="s">
        <v>9461</v>
      </c>
      <c r="K34" s="1"/>
      <c r="L34" s="1">
        <v>10.0</v>
      </c>
      <c r="M34" s="1"/>
      <c r="N34" s="1">
        <v>30.900383333333334</v>
      </c>
      <c r="O34" s="1" t="s">
        <v>9358</v>
      </c>
      <c r="P34" s="1" t="s">
        <v>9462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ht="15.75" customHeight="1">
      <c r="A35" s="1" t="s">
        <v>41</v>
      </c>
      <c r="B35" s="1" t="s">
        <v>17</v>
      </c>
      <c r="C35" s="1">
        <v>866.0</v>
      </c>
      <c r="D35" s="1">
        <v>0.0</v>
      </c>
      <c r="E35" s="1"/>
      <c r="F35" s="1" t="s">
        <v>26</v>
      </c>
      <c r="G35" s="1" t="s">
        <v>27</v>
      </c>
      <c r="H35" s="1" t="s">
        <v>9463</v>
      </c>
      <c r="I35" s="1" t="s">
        <v>9464</v>
      </c>
      <c r="J35" s="1" t="s">
        <v>9464</v>
      </c>
      <c r="K35" s="1"/>
      <c r="L35" s="1">
        <v>7.0</v>
      </c>
      <c r="M35" s="1"/>
      <c r="N35" s="1">
        <v>27.971016666666667</v>
      </c>
      <c r="O35" s="1" t="s">
        <v>9358</v>
      </c>
      <c r="P35" s="1" t="s">
        <v>9465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ht="15.75" customHeight="1">
      <c r="A36" s="1" t="s">
        <v>32</v>
      </c>
      <c r="B36" s="1" t="s">
        <v>17</v>
      </c>
      <c r="C36" s="1">
        <v>279.0</v>
      </c>
      <c r="D36" s="1">
        <v>0.0</v>
      </c>
      <c r="E36" s="1" t="s">
        <v>9427</v>
      </c>
      <c r="F36" s="1" t="s">
        <v>66</v>
      </c>
      <c r="G36" s="1" t="s">
        <v>27</v>
      </c>
      <c r="H36" s="1" t="s">
        <v>9466</v>
      </c>
      <c r="I36" s="1" t="s">
        <v>9467</v>
      </c>
      <c r="J36" s="1" t="s">
        <v>9468</v>
      </c>
      <c r="K36" s="1" t="s">
        <v>9469</v>
      </c>
      <c r="L36" s="1">
        <v>0.0</v>
      </c>
      <c r="M36" s="1">
        <v>0.0065</v>
      </c>
      <c r="N36" s="1">
        <v>19.800516666666667</v>
      </c>
      <c r="O36" s="1" t="s">
        <v>36</v>
      </c>
      <c r="P36" s="1" t="s">
        <v>9470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ht="15.75" customHeight="1">
      <c r="A37" s="1" t="s">
        <v>41</v>
      </c>
      <c r="B37" s="1" t="s">
        <v>17</v>
      </c>
      <c r="C37" s="2">
        <v>817.0</v>
      </c>
      <c r="D37" s="1">
        <v>0.0</v>
      </c>
      <c r="E37" s="1"/>
      <c r="F37" s="1" t="s">
        <v>26</v>
      </c>
      <c r="G37" s="1" t="s">
        <v>27</v>
      </c>
      <c r="H37" s="1" t="s">
        <v>9471</v>
      </c>
      <c r="I37" s="1" t="s">
        <v>9472</v>
      </c>
      <c r="J37" s="1" t="s">
        <v>9472</v>
      </c>
      <c r="K37" s="1"/>
      <c r="L37" s="1">
        <v>0.0</v>
      </c>
      <c r="M37" s="1"/>
      <c r="N37" s="1">
        <v>19.349116666666667</v>
      </c>
      <c r="O37" s="1" t="s">
        <v>9358</v>
      </c>
      <c r="P37" s="1" t="s">
        <v>9473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ht="15.75" customHeight="1">
      <c r="A38" s="1" t="s">
        <v>32</v>
      </c>
      <c r="B38" s="1" t="s">
        <v>17</v>
      </c>
      <c r="C38" s="1">
        <v>219.0</v>
      </c>
      <c r="D38" s="1">
        <v>50.0</v>
      </c>
      <c r="E38" s="1"/>
      <c r="F38" s="1" t="s">
        <v>18</v>
      </c>
      <c r="G38" s="1" t="s">
        <v>33</v>
      </c>
      <c r="H38" s="1" t="s">
        <v>9474</v>
      </c>
      <c r="I38" s="1" t="s">
        <v>9475</v>
      </c>
      <c r="J38" s="1" t="s">
        <v>9475</v>
      </c>
      <c r="K38" s="1"/>
      <c r="L38" s="1">
        <v>-2.0</v>
      </c>
      <c r="M38" s="1"/>
      <c r="N38" s="1">
        <v>17.231666666666666</v>
      </c>
      <c r="O38" s="1" t="s">
        <v>36</v>
      </c>
      <c r="P38" s="1" t="s">
        <v>9476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ht="15.75" customHeight="1">
      <c r="A39" s="1" t="s">
        <v>32</v>
      </c>
      <c r="B39" s="1" t="s">
        <v>17</v>
      </c>
      <c r="C39" s="1">
        <v>383.0</v>
      </c>
      <c r="D39" s="1">
        <v>91.0</v>
      </c>
      <c r="E39" s="1"/>
      <c r="F39" s="1" t="s">
        <v>18</v>
      </c>
      <c r="G39" s="1" t="s">
        <v>27</v>
      </c>
      <c r="H39" s="1" t="s">
        <v>9477</v>
      </c>
      <c r="I39" s="1" t="s">
        <v>9478</v>
      </c>
      <c r="J39" s="1" t="s">
        <v>9478</v>
      </c>
      <c r="K39" s="1"/>
      <c r="L39" s="1">
        <v>1.0</v>
      </c>
      <c r="M39" s="1"/>
      <c r="N39" s="1">
        <v>27.852933333333333</v>
      </c>
      <c r="O39" s="1" t="s">
        <v>36</v>
      </c>
      <c r="P39" s="1" t="s">
        <v>9479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ht="15.75" customHeight="1">
      <c r="A40" s="1" t="s">
        <v>57</v>
      </c>
      <c r="B40" s="1" t="s">
        <v>17</v>
      </c>
      <c r="C40" s="1">
        <v>440.0</v>
      </c>
      <c r="D40" s="1">
        <v>0.0</v>
      </c>
      <c r="E40" s="1" t="s">
        <v>58</v>
      </c>
      <c r="F40" s="1" t="s">
        <v>26</v>
      </c>
      <c r="G40" s="1" t="s">
        <v>27</v>
      </c>
      <c r="H40" s="1" t="s">
        <v>9480</v>
      </c>
      <c r="I40" s="1" t="s">
        <v>9481</v>
      </c>
      <c r="J40" s="1" t="s">
        <v>9481</v>
      </c>
      <c r="K40" s="1"/>
      <c r="L40" s="1">
        <v>-1.0</v>
      </c>
      <c r="M40" s="1"/>
      <c r="N40" s="1">
        <v>13.979983333333333</v>
      </c>
      <c r="O40" s="1" t="s">
        <v>9358</v>
      </c>
      <c r="P40" s="1" t="s">
        <v>9482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ht="15.75" customHeight="1">
      <c r="A41" s="1" t="s">
        <v>41</v>
      </c>
      <c r="B41" s="1" t="s">
        <v>17</v>
      </c>
      <c r="C41" s="1">
        <v>712.0</v>
      </c>
      <c r="D41" s="1">
        <v>0.0</v>
      </c>
      <c r="E41" s="1"/>
      <c r="F41" s="1" t="s">
        <v>26</v>
      </c>
      <c r="G41" s="1" t="s">
        <v>27</v>
      </c>
      <c r="H41" s="1" t="s">
        <v>9483</v>
      </c>
      <c r="I41" s="1" t="s">
        <v>9484</v>
      </c>
      <c r="J41" s="1" t="s">
        <v>9484</v>
      </c>
      <c r="K41" s="1"/>
      <c r="L41" s="1">
        <v>5.0</v>
      </c>
      <c r="M41" s="1"/>
      <c r="N41" s="1">
        <v>25.662566666666667</v>
      </c>
      <c r="O41" s="1" t="s">
        <v>9358</v>
      </c>
      <c r="P41" s="1" t="s">
        <v>9485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ht="15.75" customHeight="1">
      <c r="A42" s="1" t="s">
        <v>32</v>
      </c>
      <c r="B42" s="1" t="s">
        <v>17</v>
      </c>
      <c r="C42" s="2">
        <v>298.0</v>
      </c>
      <c r="D42" s="1">
        <v>0.0</v>
      </c>
      <c r="E42" s="1" t="s">
        <v>9408</v>
      </c>
      <c r="F42" s="1" t="s">
        <v>66</v>
      </c>
      <c r="G42" s="1" t="s">
        <v>27</v>
      </c>
      <c r="H42" s="1" t="s">
        <v>9486</v>
      </c>
      <c r="I42" s="1" t="s">
        <v>9487</v>
      </c>
      <c r="J42" s="1" t="s">
        <v>9488</v>
      </c>
      <c r="K42" s="1" t="s">
        <v>9489</v>
      </c>
      <c r="L42" s="1">
        <v>-4.0</v>
      </c>
      <c r="M42" s="1">
        <v>0.00705</v>
      </c>
      <c r="N42" s="1">
        <v>13.9176</v>
      </c>
      <c r="O42" s="1" t="s">
        <v>36</v>
      </c>
      <c r="P42" s="1" t="s">
        <v>9490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ht="15.75" customHeight="1">
      <c r="A43" s="1" t="s">
        <v>32</v>
      </c>
      <c r="B43" s="1" t="s">
        <v>17</v>
      </c>
      <c r="C43" s="1">
        <v>304.0</v>
      </c>
      <c r="D43" s="1">
        <v>0.0</v>
      </c>
      <c r="E43" s="1" t="s">
        <v>9427</v>
      </c>
      <c r="F43" s="1" t="s">
        <v>66</v>
      </c>
      <c r="G43" s="1" t="s">
        <v>19</v>
      </c>
      <c r="H43" s="1" t="s">
        <v>9491</v>
      </c>
      <c r="I43" s="1" t="s">
        <v>9492</v>
      </c>
      <c r="J43" s="1" t="s">
        <v>9493</v>
      </c>
      <c r="K43" s="1" t="s">
        <v>9494</v>
      </c>
      <c r="L43" s="1">
        <v>-3.0</v>
      </c>
      <c r="M43" s="1">
        <v>0.005533333333333334</v>
      </c>
      <c r="N43" s="1">
        <v>11.701416666666667</v>
      </c>
      <c r="O43" s="1" t="s">
        <v>36</v>
      </c>
      <c r="P43" s="1" t="s">
        <v>9495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ht="15.75" customHeight="1">
      <c r="A44" s="1" t="s">
        <v>32</v>
      </c>
      <c r="B44" s="1" t="s">
        <v>17</v>
      </c>
      <c r="C44" s="1">
        <v>270.0</v>
      </c>
      <c r="D44" s="1">
        <v>104.0</v>
      </c>
      <c r="E44" s="1"/>
      <c r="F44" s="1" t="s">
        <v>18</v>
      </c>
      <c r="G44" s="1" t="s">
        <v>27</v>
      </c>
      <c r="H44" s="1" t="s">
        <v>9496</v>
      </c>
      <c r="I44" s="1" t="s">
        <v>9497</v>
      </c>
      <c r="J44" s="1" t="s">
        <v>9497</v>
      </c>
      <c r="K44" s="1"/>
      <c r="L44" s="1">
        <v>-7.0</v>
      </c>
      <c r="M44" s="1"/>
      <c r="N44" s="1">
        <v>11.07325</v>
      </c>
      <c r="O44" s="1" t="s">
        <v>36</v>
      </c>
      <c r="P44" s="1" t="s">
        <v>9498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ht="15.75" customHeight="1">
      <c r="A45" s="1" t="s">
        <v>57</v>
      </c>
      <c r="B45" s="1" t="s">
        <v>17</v>
      </c>
      <c r="C45" s="1">
        <v>770.0</v>
      </c>
      <c r="D45" s="1">
        <v>0.0</v>
      </c>
      <c r="E45" s="1" t="s">
        <v>58</v>
      </c>
      <c r="F45" s="1" t="s">
        <v>26</v>
      </c>
      <c r="G45" s="1" t="s">
        <v>27</v>
      </c>
      <c r="H45" s="1" t="s">
        <v>9499</v>
      </c>
      <c r="I45" s="1" t="s">
        <v>9500</v>
      </c>
      <c r="J45" s="1" t="s">
        <v>9500</v>
      </c>
      <c r="K45" s="1"/>
      <c r="L45" s="1">
        <v>-1.0</v>
      </c>
      <c r="M45" s="1"/>
      <c r="N45" s="1">
        <v>18.20995</v>
      </c>
      <c r="O45" s="1" t="s">
        <v>9358</v>
      </c>
      <c r="P45" s="1" t="s">
        <v>9501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ht="15.75" customHeight="1">
      <c r="A46" s="1" t="s">
        <v>32</v>
      </c>
      <c r="B46" s="1" t="s">
        <v>17</v>
      </c>
      <c r="C46" s="1">
        <v>494.0</v>
      </c>
      <c r="D46" s="1">
        <v>124.0</v>
      </c>
      <c r="E46" s="1"/>
      <c r="F46" s="1" t="s">
        <v>18</v>
      </c>
      <c r="G46" s="1" t="s">
        <v>33</v>
      </c>
      <c r="H46" s="1" t="s">
        <v>9502</v>
      </c>
      <c r="I46" s="1" t="s">
        <v>9503</v>
      </c>
      <c r="J46" s="1" t="s">
        <v>9503</v>
      </c>
      <c r="K46" s="1"/>
      <c r="L46" s="1">
        <v>-5.0</v>
      </c>
      <c r="M46" s="1"/>
      <c r="N46" s="1">
        <v>13.499016666666666</v>
      </c>
      <c r="O46" s="1" t="s">
        <v>36</v>
      </c>
      <c r="P46" s="1" t="s">
        <v>9504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ht="15.75" customHeight="1">
      <c r="A47" s="1" t="s">
        <v>57</v>
      </c>
      <c r="B47" s="1" t="s">
        <v>17</v>
      </c>
      <c r="C47" s="1">
        <v>438.0</v>
      </c>
      <c r="D47" s="1">
        <v>0.0</v>
      </c>
      <c r="E47" s="1" t="s">
        <v>58</v>
      </c>
      <c r="F47" s="1" t="s">
        <v>26</v>
      </c>
      <c r="G47" s="1" t="s">
        <v>27</v>
      </c>
      <c r="H47" s="1" t="s">
        <v>9505</v>
      </c>
      <c r="I47" s="1" t="s">
        <v>9506</v>
      </c>
      <c r="J47" s="1" t="s">
        <v>9506</v>
      </c>
      <c r="K47" s="1"/>
      <c r="L47" s="1">
        <v>-7.0</v>
      </c>
      <c r="M47" s="1"/>
      <c r="N47" s="1">
        <v>7.755983333333333</v>
      </c>
      <c r="O47" s="1" t="s">
        <v>9358</v>
      </c>
      <c r="P47" s="1" t="s">
        <v>9507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ht="15.75" customHeight="1">
      <c r="A48" s="1" t="s">
        <v>57</v>
      </c>
      <c r="B48" s="1" t="s">
        <v>17</v>
      </c>
      <c r="C48" s="2">
        <v>714.0</v>
      </c>
      <c r="D48" s="1">
        <v>0.0</v>
      </c>
      <c r="E48" s="1" t="s">
        <v>58</v>
      </c>
      <c r="F48" s="1" t="s">
        <v>26</v>
      </c>
      <c r="G48" s="1" t="s">
        <v>27</v>
      </c>
      <c r="H48" s="1" t="s">
        <v>9508</v>
      </c>
      <c r="I48" s="1" t="s">
        <v>9509</v>
      </c>
      <c r="J48" s="1" t="s">
        <v>9509</v>
      </c>
      <c r="K48" s="1"/>
      <c r="L48" s="1">
        <v>-5.0</v>
      </c>
      <c r="M48" s="1"/>
      <c r="N48" s="1">
        <v>14.194933333333333</v>
      </c>
      <c r="O48" s="1" t="s">
        <v>9358</v>
      </c>
      <c r="P48" s="1" t="s">
        <v>9510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ht="15.75" customHeight="1">
      <c r="A49" s="1" t="s">
        <v>41</v>
      </c>
      <c r="B49" s="1" t="s">
        <v>17</v>
      </c>
      <c r="C49" s="1">
        <v>652.0</v>
      </c>
      <c r="D49" s="1">
        <v>0.0</v>
      </c>
      <c r="E49" s="1"/>
      <c r="F49" s="1" t="s">
        <v>26</v>
      </c>
      <c r="G49" s="1" t="s">
        <v>27</v>
      </c>
      <c r="H49" s="1" t="s">
        <v>9511</v>
      </c>
      <c r="I49" s="1" t="s">
        <v>9512</v>
      </c>
      <c r="J49" s="1" t="s">
        <v>9512</v>
      </c>
      <c r="K49" s="1"/>
      <c r="L49" s="1">
        <v>-6.0</v>
      </c>
      <c r="M49" s="1"/>
      <c r="N49" s="1">
        <v>13.9055</v>
      </c>
      <c r="O49" s="1" t="s">
        <v>9358</v>
      </c>
      <c r="P49" s="1" t="s">
        <v>9513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ht="15.75" customHeight="1">
      <c r="A50" s="1" t="s">
        <v>32</v>
      </c>
      <c r="B50" s="1" t="s">
        <v>17</v>
      </c>
      <c r="C50" s="1">
        <v>308.0</v>
      </c>
      <c r="D50" s="1">
        <v>0.0</v>
      </c>
      <c r="E50" s="1" t="s">
        <v>9427</v>
      </c>
      <c r="F50" s="1" t="s">
        <v>66</v>
      </c>
      <c r="G50" s="1" t="s">
        <v>27</v>
      </c>
      <c r="H50" s="1" t="s">
        <v>9514</v>
      </c>
      <c r="I50" s="1" t="s">
        <v>9515</v>
      </c>
      <c r="J50" s="1" t="s">
        <v>9516</v>
      </c>
      <c r="K50" s="1" t="s">
        <v>9517</v>
      </c>
      <c r="L50" s="1">
        <v>-2.0</v>
      </c>
      <c r="M50" s="1">
        <v>0.0401</v>
      </c>
      <c r="N50" s="1">
        <v>8.970966666666667</v>
      </c>
      <c r="O50" s="1" t="s">
        <v>36</v>
      </c>
      <c r="P50" s="1" t="s">
        <v>9518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ht="15.75" customHeight="1">
      <c r="A51" s="1" t="s">
        <v>32</v>
      </c>
      <c r="B51" s="1" t="s">
        <v>17</v>
      </c>
      <c r="C51" s="1">
        <v>299.0</v>
      </c>
      <c r="D51" s="1">
        <v>0.0</v>
      </c>
      <c r="E51" s="1" t="s">
        <v>9427</v>
      </c>
      <c r="F51" s="1" t="s">
        <v>66</v>
      </c>
      <c r="G51" s="1" t="s">
        <v>27</v>
      </c>
      <c r="H51" s="1" t="s">
        <v>9519</v>
      </c>
      <c r="I51" s="1" t="s">
        <v>9520</v>
      </c>
      <c r="J51" s="1" t="s">
        <v>9521</v>
      </c>
      <c r="K51" s="1" t="s">
        <v>9522</v>
      </c>
      <c r="L51" s="1">
        <v>-14.0</v>
      </c>
      <c r="M51" s="1">
        <v>0.013566666666666666</v>
      </c>
      <c r="N51" s="1">
        <v>9.088916666666666</v>
      </c>
      <c r="O51" s="1" t="s">
        <v>36</v>
      </c>
      <c r="P51" s="1" t="s">
        <v>9523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ht="15.75" customHeight="1">
      <c r="A52" s="1" t="s">
        <v>41</v>
      </c>
      <c r="B52" s="1" t="s">
        <v>17</v>
      </c>
      <c r="C52" s="2">
        <v>474.0</v>
      </c>
      <c r="D52" s="1">
        <v>0.0</v>
      </c>
      <c r="E52" s="1"/>
      <c r="F52" s="1" t="s">
        <v>26</v>
      </c>
      <c r="G52" s="1" t="s">
        <v>27</v>
      </c>
      <c r="H52" s="1" t="s">
        <v>9524</v>
      </c>
      <c r="I52" s="1" t="s">
        <v>9525</v>
      </c>
      <c r="J52" s="1" t="s">
        <v>9525</v>
      </c>
      <c r="K52" s="1"/>
      <c r="L52" s="1">
        <v>-1.0</v>
      </c>
      <c r="M52" s="1"/>
      <c r="N52" s="1">
        <v>13.819283333333333</v>
      </c>
      <c r="O52" s="1" t="s">
        <v>9358</v>
      </c>
      <c r="P52" s="1" t="s">
        <v>9526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ht="15.75" customHeight="1">
      <c r="A53" s="1" t="s">
        <v>41</v>
      </c>
      <c r="B53" s="1" t="s">
        <v>17</v>
      </c>
      <c r="C53" s="1">
        <v>622.0</v>
      </c>
      <c r="D53" s="1">
        <v>0.0</v>
      </c>
      <c r="E53" s="1"/>
      <c r="F53" s="1" t="s">
        <v>26</v>
      </c>
      <c r="G53" s="1" t="s">
        <v>27</v>
      </c>
      <c r="H53" s="1" t="s">
        <v>9527</v>
      </c>
      <c r="I53" s="1" t="s">
        <v>9528</v>
      </c>
      <c r="J53" s="1" t="s">
        <v>9528</v>
      </c>
      <c r="K53" s="1"/>
      <c r="L53" s="1">
        <v>0.0</v>
      </c>
      <c r="M53" s="1"/>
      <c r="N53" s="1">
        <v>20.560866666666666</v>
      </c>
      <c r="O53" s="1" t="s">
        <v>9358</v>
      </c>
      <c r="P53" s="1" t="s">
        <v>9529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ht="15.75" customHeight="1">
      <c r="A54" s="1" t="s">
        <v>57</v>
      </c>
      <c r="B54" s="1" t="s">
        <v>17</v>
      </c>
      <c r="C54" s="1">
        <v>528.0</v>
      </c>
      <c r="D54" s="1">
        <v>0.0</v>
      </c>
      <c r="E54" s="1" t="s">
        <v>58</v>
      </c>
      <c r="F54" s="1" t="s">
        <v>26</v>
      </c>
      <c r="G54" s="1" t="s">
        <v>27</v>
      </c>
      <c r="H54" s="1" t="s">
        <v>9530</v>
      </c>
      <c r="I54" s="1" t="s">
        <v>9531</v>
      </c>
      <c r="J54" s="1" t="s">
        <v>9531</v>
      </c>
      <c r="K54" s="1"/>
      <c r="L54" s="1">
        <v>-12.0</v>
      </c>
      <c r="M54" s="1"/>
      <c r="N54" s="1">
        <v>7.183316666666666</v>
      </c>
      <c r="O54" s="1" t="s">
        <v>9358</v>
      </c>
      <c r="P54" s="1" t="s">
        <v>9532</v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ht="15.75" customHeight="1">
      <c r="A55" s="1" t="s">
        <v>57</v>
      </c>
      <c r="B55" s="1" t="s">
        <v>17</v>
      </c>
      <c r="C55" s="1">
        <v>541.0</v>
      </c>
      <c r="D55" s="1">
        <v>0.0</v>
      </c>
      <c r="E55" s="1" t="s">
        <v>58</v>
      </c>
      <c r="F55" s="1" t="s">
        <v>26</v>
      </c>
      <c r="G55" s="1" t="s">
        <v>27</v>
      </c>
      <c r="H55" s="1" t="s">
        <v>9533</v>
      </c>
      <c r="I55" s="1" t="s">
        <v>9534</v>
      </c>
      <c r="J55" s="1" t="s">
        <v>9534</v>
      </c>
      <c r="K55" s="1"/>
      <c r="L55" s="1">
        <v>-19.0</v>
      </c>
      <c r="M55" s="1"/>
      <c r="N55" s="1">
        <v>10.147066666666667</v>
      </c>
      <c r="O55" s="1" t="s">
        <v>9358</v>
      </c>
      <c r="P55" s="1" t="s">
        <v>9535</v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ht="15.75" customHeight="1">
      <c r="A56" s="1" t="s">
        <v>41</v>
      </c>
      <c r="B56" s="1" t="s">
        <v>17</v>
      </c>
      <c r="C56" s="2">
        <v>537.0</v>
      </c>
      <c r="D56" s="1">
        <v>0.0</v>
      </c>
      <c r="E56" s="1"/>
      <c r="F56" s="1" t="s">
        <v>26</v>
      </c>
      <c r="G56" s="1" t="s">
        <v>19</v>
      </c>
      <c r="H56" s="1" t="s">
        <v>9536</v>
      </c>
      <c r="I56" s="1" t="s">
        <v>9537</v>
      </c>
      <c r="J56" s="1" t="s">
        <v>9537</v>
      </c>
      <c r="K56" s="1"/>
      <c r="L56" s="1">
        <v>-5.0</v>
      </c>
      <c r="M56" s="1"/>
      <c r="N56" s="1">
        <v>14.866433333333333</v>
      </c>
      <c r="O56" s="1" t="s">
        <v>9358</v>
      </c>
      <c r="P56" s="1" t="s">
        <v>9538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ht="15.75" customHeight="1">
      <c r="A57" s="1" t="s">
        <v>32</v>
      </c>
      <c r="B57" s="1" t="s">
        <v>17</v>
      </c>
      <c r="C57" s="1">
        <v>668.0</v>
      </c>
      <c r="D57" s="1">
        <v>0.0</v>
      </c>
      <c r="E57" s="1" t="s">
        <v>9427</v>
      </c>
      <c r="F57" s="1" t="s">
        <v>66</v>
      </c>
      <c r="G57" s="1" t="s">
        <v>27</v>
      </c>
      <c r="H57" s="1" t="s">
        <v>9539</v>
      </c>
      <c r="I57" s="1" t="s">
        <v>9540</v>
      </c>
      <c r="J57" s="1" t="s">
        <v>9541</v>
      </c>
      <c r="K57" s="1" t="s">
        <v>9542</v>
      </c>
      <c r="L57" s="1">
        <v>-5.0</v>
      </c>
      <c r="M57" s="1">
        <v>0.0085</v>
      </c>
      <c r="N57" s="1">
        <v>14.335183333333333</v>
      </c>
      <c r="O57" s="1" t="s">
        <v>36</v>
      </c>
      <c r="P57" s="1" t="s">
        <v>9543</v>
      </c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ht="15.75" customHeight="1">
      <c r="A58" s="1" t="s">
        <v>32</v>
      </c>
      <c r="B58" s="1" t="s">
        <v>17</v>
      </c>
      <c r="C58" s="2">
        <v>337.0</v>
      </c>
      <c r="D58" s="1">
        <v>0.0</v>
      </c>
      <c r="E58" s="1" t="s">
        <v>9408</v>
      </c>
      <c r="F58" s="1" t="s">
        <v>66</v>
      </c>
      <c r="G58" s="1" t="s">
        <v>27</v>
      </c>
      <c r="H58" s="1" t="s">
        <v>9544</v>
      </c>
      <c r="I58" s="1" t="s">
        <v>9545</v>
      </c>
      <c r="J58" s="1" t="s">
        <v>9546</v>
      </c>
      <c r="K58" s="1" t="s">
        <v>9547</v>
      </c>
      <c r="L58" s="1">
        <v>-15.0</v>
      </c>
      <c r="M58" s="1">
        <v>0.00945</v>
      </c>
      <c r="N58" s="1">
        <v>14.483183333333333</v>
      </c>
      <c r="O58" s="1" t="s">
        <v>36</v>
      </c>
      <c r="P58" s="1" t="s">
        <v>9548</v>
      </c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ht="15.75" customHeight="1">
      <c r="A59" s="1" t="s">
        <v>41</v>
      </c>
      <c r="B59" s="1" t="s">
        <v>17</v>
      </c>
      <c r="C59" s="1">
        <v>264.0</v>
      </c>
      <c r="D59" s="1">
        <v>0.0</v>
      </c>
      <c r="E59" s="1"/>
      <c r="F59" s="1" t="s">
        <v>26</v>
      </c>
      <c r="G59" s="1" t="s">
        <v>27</v>
      </c>
      <c r="H59" s="1" t="s">
        <v>9549</v>
      </c>
      <c r="I59" s="1" t="s">
        <v>9550</v>
      </c>
      <c r="J59" s="1" t="s">
        <v>9550</v>
      </c>
      <c r="K59" s="1"/>
      <c r="L59" s="1">
        <v>-2.0</v>
      </c>
      <c r="M59" s="1"/>
      <c r="N59" s="1">
        <v>12.190766666666667</v>
      </c>
      <c r="O59" s="1" t="s">
        <v>9358</v>
      </c>
      <c r="P59" s="1" t="s">
        <v>9551</v>
      </c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ht="15.75" customHeight="1">
      <c r="A60" s="1" t="s">
        <v>32</v>
      </c>
      <c r="B60" s="1" t="s">
        <v>17</v>
      </c>
      <c r="C60" s="1">
        <v>199.0</v>
      </c>
      <c r="D60" s="1">
        <v>50.0</v>
      </c>
      <c r="E60" s="1"/>
      <c r="F60" s="1" t="s">
        <v>18</v>
      </c>
      <c r="G60" s="1" t="s">
        <v>27</v>
      </c>
      <c r="H60" s="1" t="s">
        <v>9552</v>
      </c>
      <c r="I60" s="1" t="s">
        <v>9553</v>
      </c>
      <c r="J60" s="1" t="s">
        <v>9553</v>
      </c>
      <c r="K60" s="1"/>
      <c r="L60" s="1">
        <v>-3.0</v>
      </c>
      <c r="M60" s="1"/>
      <c r="N60" s="1">
        <v>15.651</v>
      </c>
      <c r="O60" s="1" t="s">
        <v>36</v>
      </c>
      <c r="P60" s="1" t="s">
        <v>9523</v>
      </c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ht="15.75" customHeight="1">
      <c r="A61" s="1" t="s">
        <v>24</v>
      </c>
      <c r="B61" s="1" t="s">
        <v>17</v>
      </c>
      <c r="C61" s="2">
        <v>872.0</v>
      </c>
      <c r="D61" s="1">
        <v>0.0</v>
      </c>
      <c r="E61" s="1" t="s">
        <v>9554</v>
      </c>
      <c r="F61" s="1" t="s">
        <v>26</v>
      </c>
      <c r="G61" s="1" t="s">
        <v>27</v>
      </c>
      <c r="H61" s="1" t="s">
        <v>9555</v>
      </c>
      <c r="I61" s="1" t="s">
        <v>9556</v>
      </c>
      <c r="J61" s="1" t="s">
        <v>9556</v>
      </c>
      <c r="K61" s="1"/>
      <c r="L61" s="1">
        <v>-3.0</v>
      </c>
      <c r="M61" s="1"/>
      <c r="N61" s="1">
        <v>16.414566666666666</v>
      </c>
      <c r="O61" s="1" t="s">
        <v>9358</v>
      </c>
      <c r="P61" s="1" t="s">
        <v>9557</v>
      </c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ht="15.75" customHeight="1">
      <c r="A62" s="1" t="s">
        <v>24</v>
      </c>
      <c r="B62" s="1" t="s">
        <v>17</v>
      </c>
      <c r="C62" s="1">
        <v>394.0</v>
      </c>
      <c r="D62" s="1">
        <v>0.0</v>
      </c>
      <c r="E62" s="1" t="s">
        <v>25</v>
      </c>
      <c r="F62" s="1" t="s">
        <v>26</v>
      </c>
      <c r="G62" s="1" t="s">
        <v>27</v>
      </c>
      <c r="H62" s="1" t="s">
        <v>9558</v>
      </c>
      <c r="I62" s="1" t="s">
        <v>9559</v>
      </c>
      <c r="J62" s="1" t="s">
        <v>9559</v>
      </c>
      <c r="K62" s="1"/>
      <c r="L62" s="1">
        <v>0.0</v>
      </c>
      <c r="M62" s="1"/>
      <c r="N62" s="1">
        <v>14.432983333333333</v>
      </c>
      <c r="O62" s="1" t="s">
        <v>9358</v>
      </c>
      <c r="P62" s="1" t="s">
        <v>9560</v>
      </c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ht="15.75" customHeight="1">
      <c r="A63" s="1" t="s">
        <v>32</v>
      </c>
      <c r="B63" s="1" t="s">
        <v>17</v>
      </c>
      <c r="C63" s="1">
        <v>579.0</v>
      </c>
      <c r="D63" s="1">
        <v>29.0</v>
      </c>
      <c r="E63" s="1" t="s">
        <v>9427</v>
      </c>
      <c r="F63" s="1" t="s">
        <v>66</v>
      </c>
      <c r="G63" s="1" t="s">
        <v>27</v>
      </c>
      <c r="H63" s="1" t="s">
        <v>9561</v>
      </c>
      <c r="I63" s="1" t="s">
        <v>9562</v>
      </c>
      <c r="J63" s="1" t="s">
        <v>9563</v>
      </c>
      <c r="K63" s="1" t="s">
        <v>9564</v>
      </c>
      <c r="L63" s="1">
        <v>-9.0</v>
      </c>
      <c r="M63" s="1">
        <v>0.00965</v>
      </c>
      <c r="N63" s="1">
        <v>9.073533333333334</v>
      </c>
      <c r="O63" s="1" t="s">
        <v>36</v>
      </c>
      <c r="P63" s="1" t="s">
        <v>9565</v>
      </c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ht="15.75" customHeight="1">
      <c r="A64" s="1" t="s">
        <v>57</v>
      </c>
      <c r="B64" s="1" t="s">
        <v>17</v>
      </c>
      <c r="C64" s="2">
        <v>348.0</v>
      </c>
      <c r="D64" s="1">
        <v>0.0</v>
      </c>
      <c r="E64" s="1" t="s">
        <v>58</v>
      </c>
      <c r="F64" s="1" t="s">
        <v>26</v>
      </c>
      <c r="G64" s="1" t="s">
        <v>27</v>
      </c>
      <c r="H64" s="1" t="s">
        <v>9566</v>
      </c>
      <c r="I64" s="1" t="s">
        <v>9567</v>
      </c>
      <c r="J64" s="1" t="s">
        <v>9567</v>
      </c>
      <c r="K64" s="1"/>
      <c r="L64" s="1">
        <v>-4.0</v>
      </c>
      <c r="M64" s="1"/>
      <c r="N64" s="1">
        <v>10.852783333333333</v>
      </c>
      <c r="O64" s="1" t="s">
        <v>9358</v>
      </c>
      <c r="P64" s="1" t="s">
        <v>9568</v>
      </c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ht="15.75" customHeight="1">
      <c r="A65" s="1" t="s">
        <v>32</v>
      </c>
      <c r="B65" s="1" t="s">
        <v>17</v>
      </c>
      <c r="C65" s="1">
        <v>446.0</v>
      </c>
      <c r="D65" s="1">
        <v>112.0</v>
      </c>
      <c r="E65" s="1"/>
      <c r="F65" s="1" t="s">
        <v>18</v>
      </c>
      <c r="G65" s="1" t="s">
        <v>27</v>
      </c>
      <c r="H65" s="1" t="s">
        <v>9569</v>
      </c>
      <c r="I65" s="1" t="s">
        <v>9570</v>
      </c>
      <c r="J65" s="1" t="s">
        <v>9570</v>
      </c>
      <c r="K65" s="1"/>
      <c r="L65" s="1">
        <v>-5.0</v>
      </c>
      <c r="M65" s="1"/>
      <c r="N65" s="1">
        <v>13.848483333333334</v>
      </c>
      <c r="O65" s="1" t="s">
        <v>36</v>
      </c>
      <c r="P65" s="1" t="s">
        <v>9571</v>
      </c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ht="15.75" customHeight="1">
      <c r="A66" s="1" t="s">
        <v>24</v>
      </c>
      <c r="B66" s="1" t="s">
        <v>17</v>
      </c>
      <c r="C66" s="1">
        <v>299.0</v>
      </c>
      <c r="D66" s="1">
        <v>0.0</v>
      </c>
      <c r="E66" s="1" t="s">
        <v>9572</v>
      </c>
      <c r="F66" s="1" t="s">
        <v>26</v>
      </c>
      <c r="G66" s="1" t="s">
        <v>27</v>
      </c>
      <c r="H66" s="1" t="s">
        <v>9573</v>
      </c>
      <c r="I66" s="1" t="s">
        <v>9574</v>
      </c>
      <c r="J66" s="1" t="s">
        <v>9574</v>
      </c>
      <c r="K66" s="1"/>
      <c r="L66" s="1">
        <v>-8.0</v>
      </c>
      <c r="M66" s="1"/>
      <c r="N66" s="1">
        <v>6.6318166666666665</v>
      </c>
      <c r="O66" s="1" t="s">
        <v>9358</v>
      </c>
      <c r="P66" s="1" t="s">
        <v>9575</v>
      </c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ht="15.75" customHeight="1">
      <c r="A67" s="1" t="s">
        <v>32</v>
      </c>
      <c r="B67" s="1" t="s">
        <v>17</v>
      </c>
      <c r="C67" s="2">
        <v>948.0</v>
      </c>
      <c r="D67" s="1">
        <v>0.0</v>
      </c>
      <c r="E67" s="1" t="s">
        <v>9408</v>
      </c>
      <c r="F67" s="1" t="s">
        <v>66</v>
      </c>
      <c r="G67" s="1" t="s">
        <v>27</v>
      </c>
      <c r="H67" s="1" t="s">
        <v>9576</v>
      </c>
      <c r="I67" s="1" t="s">
        <v>9577</v>
      </c>
      <c r="J67" s="1" t="s">
        <v>9578</v>
      </c>
      <c r="K67" s="1" t="s">
        <v>9579</v>
      </c>
      <c r="L67" s="1">
        <v>-10.0</v>
      </c>
      <c r="M67" s="1">
        <v>0.008883333333333333</v>
      </c>
      <c r="N67" s="1">
        <v>12.122666666666667</v>
      </c>
      <c r="O67" s="1" t="s">
        <v>36</v>
      </c>
      <c r="P67" s="1" t="s">
        <v>9580</v>
      </c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ht="15.75" customHeight="1">
      <c r="A68" s="1" t="s">
        <v>16</v>
      </c>
      <c r="B68" s="1" t="s">
        <v>17</v>
      </c>
      <c r="C68" s="1">
        <v>309.0</v>
      </c>
      <c r="D68" s="1">
        <v>0.0</v>
      </c>
      <c r="E68" s="1"/>
      <c r="F68" s="1" t="s">
        <v>18</v>
      </c>
      <c r="G68" s="1" t="s">
        <v>19</v>
      </c>
      <c r="H68" s="1" t="s">
        <v>9581</v>
      </c>
      <c r="I68" s="1" t="s">
        <v>9582</v>
      </c>
      <c r="J68" s="1" t="s">
        <v>9582</v>
      </c>
      <c r="K68" s="1"/>
      <c r="L68" s="1">
        <v>2.0</v>
      </c>
      <c r="M68" s="1"/>
      <c r="N68" s="1">
        <v>8.504583333333333</v>
      </c>
      <c r="O68" s="1" t="s">
        <v>22</v>
      </c>
      <c r="P68" s="1" t="s">
        <v>9583</v>
      </c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ht="15.75" customHeight="1">
      <c r="A69" s="1" t="s">
        <v>32</v>
      </c>
      <c r="B69" s="1" t="s">
        <v>17</v>
      </c>
      <c r="C69" s="1">
        <v>309.0</v>
      </c>
      <c r="D69" s="1">
        <v>0.0</v>
      </c>
      <c r="E69" s="1" t="s">
        <v>9427</v>
      </c>
      <c r="F69" s="1" t="s">
        <v>66</v>
      </c>
      <c r="G69" s="1" t="s">
        <v>27</v>
      </c>
      <c r="H69" s="1" t="s">
        <v>9584</v>
      </c>
      <c r="I69" s="1" t="s">
        <v>9585</v>
      </c>
      <c r="J69" s="1" t="s">
        <v>9586</v>
      </c>
      <c r="K69" s="1" t="s">
        <v>9587</v>
      </c>
      <c r="L69" s="1">
        <v>-3.0</v>
      </c>
      <c r="M69" s="1">
        <v>0.006816666666666667</v>
      </c>
      <c r="N69" s="1">
        <v>6.8479</v>
      </c>
      <c r="O69" s="1" t="s">
        <v>36</v>
      </c>
      <c r="P69" s="1" t="s">
        <v>9588</v>
      </c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ht="15.75" customHeight="1">
      <c r="A70" s="1" t="s">
        <v>16</v>
      </c>
      <c r="B70" s="1" t="s">
        <v>17</v>
      </c>
      <c r="C70" s="2">
        <v>368.0</v>
      </c>
      <c r="D70" s="1">
        <v>0.0</v>
      </c>
      <c r="E70" s="1"/>
      <c r="F70" s="1" t="s">
        <v>18</v>
      </c>
      <c r="G70" s="1" t="s">
        <v>19</v>
      </c>
      <c r="H70" s="1" t="s">
        <v>9589</v>
      </c>
      <c r="I70" s="1" t="s">
        <v>9590</v>
      </c>
      <c r="J70" s="1" t="s">
        <v>9590</v>
      </c>
      <c r="K70" s="1"/>
      <c r="L70" s="1">
        <v>2.0</v>
      </c>
      <c r="M70" s="1"/>
      <c r="N70" s="1">
        <v>8.7288</v>
      </c>
      <c r="O70" s="1" t="s">
        <v>22</v>
      </c>
      <c r="P70" s="1" t="s">
        <v>9591</v>
      </c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ht="15.75" customHeight="1">
      <c r="A71" s="1" t="s">
        <v>16</v>
      </c>
      <c r="B71" s="1" t="s">
        <v>17</v>
      </c>
      <c r="C71" s="1">
        <v>309.0</v>
      </c>
      <c r="D71" s="1">
        <v>0.0</v>
      </c>
      <c r="E71" s="1"/>
      <c r="F71" s="1" t="s">
        <v>18</v>
      </c>
      <c r="G71" s="1" t="s">
        <v>19</v>
      </c>
      <c r="H71" s="1" t="s">
        <v>9592</v>
      </c>
      <c r="I71" s="1" t="s">
        <v>9593</v>
      </c>
      <c r="J71" s="1" t="s">
        <v>9593</v>
      </c>
      <c r="K71" s="1"/>
      <c r="L71" s="1">
        <v>0.0</v>
      </c>
      <c r="M71" s="1"/>
      <c r="N71" s="1">
        <v>5.824783333333333</v>
      </c>
      <c r="O71" s="1" t="s">
        <v>22</v>
      </c>
      <c r="P71" s="1" t="s">
        <v>9594</v>
      </c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ht="15.75" customHeight="1">
      <c r="A72" s="1" t="s">
        <v>41</v>
      </c>
      <c r="B72" s="1" t="s">
        <v>17</v>
      </c>
      <c r="C72" s="2">
        <v>289.0</v>
      </c>
      <c r="D72" s="1">
        <v>0.0</v>
      </c>
      <c r="E72" s="1"/>
      <c r="F72" s="1" t="s">
        <v>26</v>
      </c>
      <c r="G72" s="1" t="s">
        <v>27</v>
      </c>
      <c r="H72" s="1" t="s">
        <v>9595</v>
      </c>
      <c r="I72" s="1" t="s">
        <v>9596</v>
      </c>
      <c r="J72" s="1" t="s">
        <v>9596</v>
      </c>
      <c r="K72" s="1"/>
      <c r="L72" s="1">
        <v>-8.0</v>
      </c>
      <c r="M72" s="1"/>
      <c r="N72" s="1">
        <v>6.802433333333333</v>
      </c>
      <c r="O72" s="1" t="s">
        <v>9358</v>
      </c>
      <c r="P72" s="1" t="s">
        <v>9597</v>
      </c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ht="15.75" customHeight="1">
      <c r="A73" s="1" t="s">
        <v>32</v>
      </c>
      <c r="B73" s="1" t="s">
        <v>17</v>
      </c>
      <c r="C73" s="1">
        <v>245.0</v>
      </c>
      <c r="D73" s="1">
        <v>61.0</v>
      </c>
      <c r="E73" s="1"/>
      <c r="F73" s="1" t="s">
        <v>18</v>
      </c>
      <c r="G73" s="1" t="s">
        <v>27</v>
      </c>
      <c r="H73" s="1" t="s">
        <v>9598</v>
      </c>
      <c r="I73" s="1" t="s">
        <v>9599</v>
      </c>
      <c r="J73" s="1" t="s">
        <v>9599</v>
      </c>
      <c r="K73" s="1"/>
      <c r="L73" s="1">
        <v>-9.0</v>
      </c>
      <c r="M73" s="1"/>
      <c r="N73" s="1">
        <v>45.8184</v>
      </c>
      <c r="O73" s="1" t="s">
        <v>36</v>
      </c>
      <c r="P73" s="1" t="s">
        <v>9600</v>
      </c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ht="15.75" customHeight="1">
      <c r="A74" s="1" t="s">
        <v>32</v>
      </c>
      <c r="B74" s="1" t="s">
        <v>17</v>
      </c>
      <c r="C74" s="1">
        <v>739.0</v>
      </c>
      <c r="D74" s="1">
        <v>40.0</v>
      </c>
      <c r="E74" s="1" t="s">
        <v>9427</v>
      </c>
      <c r="F74" s="1" t="s">
        <v>66</v>
      </c>
      <c r="G74" s="1" t="s">
        <v>27</v>
      </c>
      <c r="H74" s="1" t="s">
        <v>9601</v>
      </c>
      <c r="I74" s="1" t="s">
        <v>9602</v>
      </c>
      <c r="J74" s="1" t="s">
        <v>9603</v>
      </c>
      <c r="K74" s="1" t="s">
        <v>9604</v>
      </c>
      <c r="L74" s="1">
        <v>0.0</v>
      </c>
      <c r="M74" s="1">
        <v>0.03498333333333333</v>
      </c>
      <c r="N74" s="1">
        <v>9.38395</v>
      </c>
      <c r="O74" s="1" t="s">
        <v>36</v>
      </c>
      <c r="P74" s="1" t="s">
        <v>9605</v>
      </c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ht="15.75" customHeight="1">
      <c r="A75" s="1" t="s">
        <v>24</v>
      </c>
      <c r="B75" s="1" t="s">
        <v>17</v>
      </c>
      <c r="C75" s="1">
        <v>329.0</v>
      </c>
      <c r="D75" s="1">
        <v>0.0</v>
      </c>
      <c r="E75" s="1" t="s">
        <v>9606</v>
      </c>
      <c r="F75" s="1" t="s">
        <v>26</v>
      </c>
      <c r="G75" s="1" t="s">
        <v>27</v>
      </c>
      <c r="H75" s="1" t="s">
        <v>9607</v>
      </c>
      <c r="I75" s="1" t="s">
        <v>9608</v>
      </c>
      <c r="J75" s="1" t="s">
        <v>9608</v>
      </c>
      <c r="K75" s="1"/>
      <c r="L75" s="1">
        <v>3.0</v>
      </c>
      <c r="M75" s="1"/>
      <c r="N75" s="1">
        <v>18.185333333333332</v>
      </c>
      <c r="O75" s="1" t="s">
        <v>9358</v>
      </c>
      <c r="P75" s="1" t="s">
        <v>2744</v>
      </c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ht="15.75" customHeight="1">
      <c r="A76" s="1" t="s">
        <v>57</v>
      </c>
      <c r="B76" s="1" t="s">
        <v>17</v>
      </c>
      <c r="C76" s="1">
        <v>329.0</v>
      </c>
      <c r="D76" s="1">
        <v>0.0</v>
      </c>
      <c r="E76" s="1" t="s">
        <v>58</v>
      </c>
      <c r="F76" s="1" t="s">
        <v>26</v>
      </c>
      <c r="G76" s="1" t="s">
        <v>27</v>
      </c>
      <c r="H76" s="1" t="s">
        <v>9609</v>
      </c>
      <c r="I76" s="1" t="s">
        <v>9610</v>
      </c>
      <c r="J76" s="1" t="s">
        <v>9610</v>
      </c>
      <c r="K76" s="1"/>
      <c r="L76" s="1">
        <v>-9.0</v>
      </c>
      <c r="M76" s="1"/>
      <c r="N76" s="1">
        <v>5.83065</v>
      </c>
      <c r="O76" s="1" t="s">
        <v>9358</v>
      </c>
      <c r="P76" s="1" t="s">
        <v>9611</v>
      </c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ht="15.75" customHeight="1">
      <c r="A77" s="1" t="s">
        <v>24</v>
      </c>
      <c r="B77" s="1" t="s">
        <v>17</v>
      </c>
      <c r="C77" s="1">
        <v>688.0</v>
      </c>
      <c r="D77" s="1">
        <v>0.0</v>
      </c>
      <c r="E77" s="1" t="s">
        <v>9612</v>
      </c>
      <c r="F77" s="1" t="s">
        <v>26</v>
      </c>
      <c r="G77" s="1" t="s">
        <v>27</v>
      </c>
      <c r="H77" s="1" t="s">
        <v>9613</v>
      </c>
      <c r="I77" s="1" t="s">
        <v>9614</v>
      </c>
      <c r="J77" s="1" t="s">
        <v>9614</v>
      </c>
      <c r="K77" s="1"/>
      <c r="L77" s="1">
        <v>2.0</v>
      </c>
      <c r="M77" s="1"/>
      <c r="N77" s="1">
        <v>22.619116666666667</v>
      </c>
      <c r="O77" s="1" t="s">
        <v>9358</v>
      </c>
      <c r="P77" s="1" t="s">
        <v>9615</v>
      </c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ht="15.75" customHeight="1">
      <c r="A78" s="1" t="s">
        <v>32</v>
      </c>
      <c r="B78" s="1" t="s">
        <v>17</v>
      </c>
      <c r="C78" s="1">
        <v>318.0</v>
      </c>
      <c r="D78" s="1">
        <v>50.0</v>
      </c>
      <c r="E78" s="1"/>
      <c r="F78" s="1" t="s">
        <v>18</v>
      </c>
      <c r="G78" s="1" t="s">
        <v>33</v>
      </c>
      <c r="H78" s="1" t="s">
        <v>9616</v>
      </c>
      <c r="I78" s="1" t="s">
        <v>9617</v>
      </c>
      <c r="J78" s="1" t="s">
        <v>9617</v>
      </c>
      <c r="K78" s="1"/>
      <c r="L78" s="1">
        <v>-6.0</v>
      </c>
      <c r="M78" s="1"/>
      <c r="N78" s="1">
        <v>13.102033333333333</v>
      </c>
      <c r="O78" s="1" t="s">
        <v>36</v>
      </c>
      <c r="P78" s="1" t="s">
        <v>9618</v>
      </c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ht="15.75" customHeight="1">
      <c r="A79" s="1" t="s">
        <v>41</v>
      </c>
      <c r="B79" s="1" t="s">
        <v>17</v>
      </c>
      <c r="C79" s="1">
        <v>394.0</v>
      </c>
      <c r="D79" s="1">
        <v>0.0</v>
      </c>
      <c r="E79" s="1"/>
      <c r="F79" s="1" t="s">
        <v>26</v>
      </c>
      <c r="G79" s="1" t="s">
        <v>27</v>
      </c>
      <c r="H79" s="1" t="s">
        <v>9619</v>
      </c>
      <c r="I79" s="1" t="s">
        <v>9620</v>
      </c>
      <c r="J79" s="1" t="s">
        <v>9620</v>
      </c>
      <c r="K79" s="1"/>
      <c r="L79" s="1">
        <v>3.0</v>
      </c>
      <c r="M79" s="1"/>
      <c r="N79" s="1">
        <v>18.296783333333334</v>
      </c>
      <c r="O79" s="1" t="s">
        <v>9358</v>
      </c>
      <c r="P79" s="1" t="s">
        <v>9621</v>
      </c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ht="15.75" customHeight="1">
      <c r="A80" s="1" t="s">
        <v>16</v>
      </c>
      <c r="B80" s="1" t="s">
        <v>17</v>
      </c>
      <c r="C80" s="1">
        <v>618.0</v>
      </c>
      <c r="D80" s="1">
        <v>0.0</v>
      </c>
      <c r="E80" s="1"/>
      <c r="F80" s="1" t="s">
        <v>18</v>
      </c>
      <c r="G80" s="1" t="s">
        <v>19</v>
      </c>
      <c r="H80" s="1" t="s">
        <v>9622</v>
      </c>
      <c r="I80" s="1" t="s">
        <v>9623</v>
      </c>
      <c r="J80" s="1" t="s">
        <v>9623</v>
      </c>
      <c r="K80" s="1"/>
      <c r="L80" s="1">
        <v>4.0</v>
      </c>
      <c r="M80" s="1"/>
      <c r="N80" s="1">
        <v>15.658416666666668</v>
      </c>
      <c r="O80" s="1" t="s">
        <v>22</v>
      </c>
      <c r="P80" s="1" t="s">
        <v>9624</v>
      </c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ht="15.75" customHeight="1">
      <c r="A81" s="1" t="s">
        <v>24</v>
      </c>
      <c r="B81" s="1" t="s">
        <v>17</v>
      </c>
      <c r="C81" s="1">
        <v>828.0</v>
      </c>
      <c r="D81" s="1">
        <v>0.0</v>
      </c>
      <c r="E81" s="1" t="s">
        <v>9625</v>
      </c>
      <c r="F81" s="1" t="s">
        <v>26</v>
      </c>
      <c r="G81" s="1" t="s">
        <v>27</v>
      </c>
      <c r="H81" s="1" t="s">
        <v>9626</v>
      </c>
      <c r="I81" s="1" t="s">
        <v>9627</v>
      </c>
      <c r="J81" s="1" t="s">
        <v>9627</v>
      </c>
      <c r="K81" s="1"/>
      <c r="L81" s="1">
        <v>-2.0</v>
      </c>
      <c r="M81" s="1"/>
      <c r="N81" s="1">
        <v>17.196933333333334</v>
      </c>
      <c r="O81" s="1" t="s">
        <v>9358</v>
      </c>
      <c r="P81" s="1" t="s">
        <v>9628</v>
      </c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ht="15.75" customHeight="1">
      <c r="A82" s="1" t="s">
        <v>41</v>
      </c>
      <c r="B82" s="1" t="s">
        <v>17</v>
      </c>
      <c r="C82" s="1">
        <v>264.0</v>
      </c>
      <c r="D82" s="1">
        <v>0.0</v>
      </c>
      <c r="E82" s="1"/>
      <c r="F82" s="1" t="s">
        <v>26</v>
      </c>
      <c r="G82" s="1" t="s">
        <v>27</v>
      </c>
      <c r="H82" s="1" t="s">
        <v>9629</v>
      </c>
      <c r="I82" s="1" t="s">
        <v>9630</v>
      </c>
      <c r="J82" s="1" t="s">
        <v>9630</v>
      </c>
      <c r="K82" s="1"/>
      <c r="L82" s="1">
        <v>-6.0</v>
      </c>
      <c r="M82" s="1"/>
      <c r="N82" s="1">
        <v>8.951966666666667</v>
      </c>
      <c r="O82" s="1" t="s">
        <v>9358</v>
      </c>
      <c r="P82" s="1" t="s">
        <v>9631</v>
      </c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ht="15.75" customHeight="1">
      <c r="A83" s="1" t="s">
        <v>32</v>
      </c>
      <c r="B83" s="1" t="s">
        <v>17</v>
      </c>
      <c r="C83" s="1">
        <v>398.0</v>
      </c>
      <c r="D83" s="1">
        <v>100.0</v>
      </c>
      <c r="E83" s="1"/>
      <c r="F83" s="1" t="s">
        <v>18</v>
      </c>
      <c r="G83" s="1" t="s">
        <v>33</v>
      </c>
      <c r="H83" s="1" t="s">
        <v>9632</v>
      </c>
      <c r="I83" s="1" t="s">
        <v>9633</v>
      </c>
      <c r="J83" s="1" t="s">
        <v>9633</v>
      </c>
      <c r="K83" s="1"/>
      <c r="L83" s="1">
        <v>-5.0</v>
      </c>
      <c r="M83" s="1"/>
      <c r="N83" s="1">
        <v>13.901716666666667</v>
      </c>
      <c r="O83" s="1" t="s">
        <v>36</v>
      </c>
      <c r="P83" s="1" t="s">
        <v>9634</v>
      </c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ht="15.75" customHeight="1">
      <c r="A84" s="1" t="s">
        <v>57</v>
      </c>
      <c r="B84" s="1" t="s">
        <v>17</v>
      </c>
      <c r="C84" s="1">
        <v>329.0</v>
      </c>
      <c r="D84" s="1">
        <v>0.0</v>
      </c>
      <c r="E84" s="1" t="s">
        <v>58</v>
      </c>
      <c r="F84" s="1" t="s">
        <v>26</v>
      </c>
      <c r="G84" s="1" t="s">
        <v>27</v>
      </c>
      <c r="H84" s="1" t="s">
        <v>9635</v>
      </c>
      <c r="I84" s="1" t="s">
        <v>9636</v>
      </c>
      <c r="J84" s="1" t="s">
        <v>9636</v>
      </c>
      <c r="K84" s="1"/>
      <c r="L84" s="1">
        <v>-4.0</v>
      </c>
      <c r="M84" s="1"/>
      <c r="N84" s="1">
        <v>10.979</v>
      </c>
      <c r="O84" s="1" t="s">
        <v>9358</v>
      </c>
      <c r="P84" s="1" t="s">
        <v>9637</v>
      </c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ht="15.75" customHeight="1">
      <c r="A85" s="1" t="s">
        <v>32</v>
      </c>
      <c r="B85" s="1" t="s">
        <v>17</v>
      </c>
      <c r="C85" s="1">
        <v>250.0</v>
      </c>
      <c r="D85" s="1">
        <v>0.0</v>
      </c>
      <c r="E85" s="1" t="s">
        <v>9427</v>
      </c>
      <c r="F85" s="1" t="s">
        <v>66</v>
      </c>
      <c r="G85" s="1" t="s">
        <v>27</v>
      </c>
      <c r="H85" s="1" t="s">
        <v>9638</v>
      </c>
      <c r="I85" s="1" t="s">
        <v>9639</v>
      </c>
      <c r="J85" s="1" t="s">
        <v>9640</v>
      </c>
      <c r="K85" s="1" t="s">
        <v>9641</v>
      </c>
      <c r="L85" s="1">
        <v>4.0</v>
      </c>
      <c r="M85" s="1">
        <v>0.00575</v>
      </c>
      <c r="N85" s="1">
        <v>14.018966666666667</v>
      </c>
      <c r="O85" s="1" t="s">
        <v>36</v>
      </c>
      <c r="P85" s="1" t="s">
        <v>9642</v>
      </c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ht="15.75" customHeight="1">
      <c r="A86" s="1" t="s">
        <v>32</v>
      </c>
      <c r="B86" s="1" t="s">
        <v>17</v>
      </c>
      <c r="C86" s="1">
        <v>558.0</v>
      </c>
      <c r="D86" s="1">
        <v>0.0</v>
      </c>
      <c r="E86" s="1" t="s">
        <v>9408</v>
      </c>
      <c r="F86" s="1" t="s">
        <v>66</v>
      </c>
      <c r="G86" s="1" t="s">
        <v>27</v>
      </c>
      <c r="H86" s="1" t="s">
        <v>9643</v>
      </c>
      <c r="I86" s="1" t="s">
        <v>9644</v>
      </c>
      <c r="J86" s="1" t="s">
        <v>9645</v>
      </c>
      <c r="K86" s="1" t="s">
        <v>9646</v>
      </c>
      <c r="L86" s="1">
        <v>-21.0</v>
      </c>
      <c r="M86" s="1">
        <v>0.014416666666666666</v>
      </c>
      <c r="N86" s="1">
        <v>14.239266666666667</v>
      </c>
      <c r="O86" s="1" t="s">
        <v>36</v>
      </c>
      <c r="P86" s="1" t="s">
        <v>9647</v>
      </c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ht="15.75" customHeight="1">
      <c r="A87" s="1" t="s">
        <v>41</v>
      </c>
      <c r="B87" s="1" t="s">
        <v>17</v>
      </c>
      <c r="C87" s="2">
        <v>289.0</v>
      </c>
      <c r="D87" s="1">
        <v>0.0</v>
      </c>
      <c r="E87" s="1"/>
      <c r="F87" s="1" t="s">
        <v>26</v>
      </c>
      <c r="G87" s="1" t="s">
        <v>19</v>
      </c>
      <c r="H87" s="1" t="s">
        <v>9648</v>
      </c>
      <c r="I87" s="1" t="s">
        <v>9649</v>
      </c>
      <c r="J87" s="1" t="s">
        <v>9649</v>
      </c>
      <c r="K87" s="1"/>
      <c r="L87" s="1">
        <v>-4.0</v>
      </c>
      <c r="M87" s="1"/>
      <c r="N87" s="1">
        <v>10.242683333333334</v>
      </c>
      <c r="O87" s="1" t="s">
        <v>9358</v>
      </c>
      <c r="P87" s="1" t="s">
        <v>9597</v>
      </c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ht="15.75" customHeight="1">
      <c r="A88" s="1" t="s">
        <v>16</v>
      </c>
      <c r="B88" s="1" t="s">
        <v>17</v>
      </c>
      <c r="C88" s="2">
        <v>119.0</v>
      </c>
      <c r="D88" s="1">
        <v>0.0</v>
      </c>
      <c r="E88" s="1"/>
      <c r="F88" s="1" t="s">
        <v>18</v>
      </c>
      <c r="G88" s="1" t="s">
        <v>19</v>
      </c>
      <c r="H88" s="1" t="s">
        <v>9650</v>
      </c>
      <c r="I88" s="1" t="s">
        <v>9651</v>
      </c>
      <c r="J88" s="1" t="s">
        <v>9651</v>
      </c>
      <c r="K88" s="1"/>
      <c r="L88" s="1">
        <v>0.0</v>
      </c>
      <c r="M88" s="1"/>
      <c r="N88" s="1">
        <v>5.037866666666667</v>
      </c>
      <c r="O88" s="1" t="s">
        <v>22</v>
      </c>
      <c r="P88" s="1" t="s">
        <v>9652</v>
      </c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ht="15.75" customHeight="1">
      <c r="A89" s="1" t="s">
        <v>32</v>
      </c>
      <c r="B89" s="1" t="s">
        <v>17</v>
      </c>
      <c r="C89" s="2">
        <v>464.0</v>
      </c>
      <c r="D89" s="1">
        <v>0.0</v>
      </c>
      <c r="E89" s="1" t="s">
        <v>9408</v>
      </c>
      <c r="F89" s="1" t="s">
        <v>66</v>
      </c>
      <c r="G89" s="1" t="s">
        <v>27</v>
      </c>
      <c r="H89" s="1" t="s">
        <v>9653</v>
      </c>
      <c r="I89" s="1" t="s">
        <v>9654</v>
      </c>
      <c r="J89" s="1" t="s">
        <v>9655</v>
      </c>
      <c r="K89" s="1" t="s">
        <v>9656</v>
      </c>
      <c r="L89" s="1">
        <v>-25.0</v>
      </c>
      <c r="M89" s="1">
        <v>0.005</v>
      </c>
      <c r="N89" s="1">
        <v>10.79685</v>
      </c>
      <c r="O89" s="1" t="s">
        <v>36</v>
      </c>
      <c r="P89" s="1" t="s">
        <v>9657</v>
      </c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ht="15.75" customHeight="1">
      <c r="A90" s="1" t="s">
        <v>41</v>
      </c>
      <c r="B90" s="1" t="s">
        <v>88</v>
      </c>
      <c r="C90" s="1">
        <v>763.0</v>
      </c>
      <c r="D90" s="1">
        <v>0.0</v>
      </c>
      <c r="E90" s="1"/>
      <c r="F90" s="1" t="s">
        <v>26</v>
      </c>
      <c r="G90" s="1" t="s">
        <v>27</v>
      </c>
      <c r="H90" s="1" t="s">
        <v>9658</v>
      </c>
      <c r="I90" s="1" t="s">
        <v>9659</v>
      </c>
      <c r="J90" s="1" t="s">
        <v>9659</v>
      </c>
      <c r="K90" s="1"/>
      <c r="L90" s="1">
        <v>-4.0</v>
      </c>
      <c r="M90" s="1"/>
      <c r="N90" s="1">
        <v>15.02995</v>
      </c>
      <c r="O90" s="1" t="s">
        <v>9358</v>
      </c>
      <c r="P90" s="1" t="s">
        <v>9660</v>
      </c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ht="15.75" customHeight="1">
      <c r="A91" s="1" t="s">
        <v>57</v>
      </c>
      <c r="B91" s="1" t="s">
        <v>17</v>
      </c>
      <c r="C91" s="1">
        <v>405.0</v>
      </c>
      <c r="D91" s="1">
        <v>0.0</v>
      </c>
      <c r="E91" s="1" t="s">
        <v>58</v>
      </c>
      <c r="F91" s="1" t="s">
        <v>26</v>
      </c>
      <c r="G91" s="1" t="s">
        <v>27</v>
      </c>
      <c r="H91" s="1" t="s">
        <v>9661</v>
      </c>
      <c r="I91" s="1" t="s">
        <v>9662</v>
      </c>
      <c r="J91" s="1" t="s">
        <v>9662</v>
      </c>
      <c r="K91" s="1"/>
      <c r="L91" s="1">
        <v>-1.0</v>
      </c>
      <c r="M91" s="1"/>
      <c r="N91" s="1">
        <v>13.92275</v>
      </c>
      <c r="O91" s="1" t="s">
        <v>9358</v>
      </c>
      <c r="P91" s="1" t="s">
        <v>9663</v>
      </c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ht="15.75" customHeight="1">
      <c r="A92" s="1" t="s">
        <v>16</v>
      </c>
      <c r="B92" s="1" t="s">
        <v>17</v>
      </c>
      <c r="C92" s="1">
        <v>249.0</v>
      </c>
      <c r="D92" s="1">
        <v>0.0</v>
      </c>
      <c r="E92" s="1"/>
      <c r="F92" s="1" t="s">
        <v>18</v>
      </c>
      <c r="G92" s="1" t="s">
        <v>19</v>
      </c>
      <c r="H92" s="1" t="s">
        <v>9664</v>
      </c>
      <c r="I92" s="1" t="s">
        <v>9665</v>
      </c>
      <c r="J92" s="1" t="s">
        <v>9665</v>
      </c>
      <c r="K92" s="1"/>
      <c r="L92" s="1">
        <v>6.0</v>
      </c>
      <c r="M92" s="1"/>
      <c r="N92" s="1">
        <v>12.810766666666666</v>
      </c>
      <c r="O92" s="1" t="s">
        <v>22</v>
      </c>
      <c r="P92" s="1" t="s">
        <v>9666</v>
      </c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ht="15.75" customHeight="1">
      <c r="A93" s="1" t="s">
        <v>57</v>
      </c>
      <c r="B93" s="1" t="s">
        <v>17</v>
      </c>
      <c r="C93" s="1">
        <v>712.0</v>
      </c>
      <c r="D93" s="1">
        <v>0.0</v>
      </c>
      <c r="E93" s="1"/>
      <c r="F93" s="1" t="s">
        <v>18</v>
      </c>
      <c r="G93" s="1" t="s">
        <v>27</v>
      </c>
      <c r="H93" s="1" t="s">
        <v>9667</v>
      </c>
      <c r="I93" s="1" t="s">
        <v>9668</v>
      </c>
      <c r="J93" s="1" t="s">
        <v>9668</v>
      </c>
      <c r="K93" s="1"/>
      <c r="L93" s="1">
        <v>-1.0</v>
      </c>
      <c r="M93" s="1"/>
      <c r="N93" s="1">
        <v>18.24825</v>
      </c>
      <c r="O93" s="1" t="s">
        <v>9358</v>
      </c>
      <c r="P93" s="1" t="s">
        <v>9669</v>
      </c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ht="15.75" customHeight="1">
      <c r="A94" s="1" t="s">
        <v>32</v>
      </c>
      <c r="B94" s="1" t="s">
        <v>17</v>
      </c>
      <c r="C94" s="1">
        <v>400.0</v>
      </c>
      <c r="D94" s="1">
        <v>0.0</v>
      </c>
      <c r="E94" s="1" t="s">
        <v>9408</v>
      </c>
      <c r="F94" s="1" t="s">
        <v>66</v>
      </c>
      <c r="G94" s="1" t="s">
        <v>27</v>
      </c>
      <c r="H94" s="1" t="s">
        <v>9670</v>
      </c>
      <c r="I94" s="1" t="s">
        <v>9671</v>
      </c>
      <c r="J94" s="1" t="s">
        <v>9672</v>
      </c>
      <c r="K94" s="1" t="s">
        <v>9673</v>
      </c>
      <c r="L94" s="1">
        <v>-8.0</v>
      </c>
      <c r="M94" s="1">
        <v>0.005366666666666666</v>
      </c>
      <c r="N94" s="1">
        <v>11.925166666666666</v>
      </c>
      <c r="O94" s="1" t="s">
        <v>36</v>
      </c>
      <c r="P94" s="1" t="s">
        <v>9674</v>
      </c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ht="15.75" customHeight="1">
      <c r="A95" s="1" t="s">
        <v>16</v>
      </c>
      <c r="B95" s="1" t="s">
        <v>17</v>
      </c>
      <c r="C95" s="1">
        <v>368.0</v>
      </c>
      <c r="D95" s="1">
        <v>0.0</v>
      </c>
      <c r="E95" s="1"/>
      <c r="F95" s="1" t="s">
        <v>18</v>
      </c>
      <c r="G95" s="1" t="s">
        <v>19</v>
      </c>
      <c r="H95" s="1" t="s">
        <v>9675</v>
      </c>
      <c r="I95" s="1" t="s">
        <v>9676</v>
      </c>
      <c r="J95" s="1" t="s">
        <v>9676</v>
      </c>
      <c r="K95" s="1"/>
      <c r="L95" s="1">
        <v>-4.0</v>
      </c>
      <c r="M95" s="1"/>
      <c r="N95" s="1">
        <v>1.34755</v>
      </c>
      <c r="O95" s="1" t="s">
        <v>22</v>
      </c>
      <c r="P95" s="1" t="s">
        <v>9677</v>
      </c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ht="15.75" customHeight="1">
      <c r="A96" s="1" t="s">
        <v>41</v>
      </c>
      <c r="B96" s="1" t="s">
        <v>17</v>
      </c>
      <c r="C96" s="1">
        <v>693.0</v>
      </c>
      <c r="D96" s="1">
        <v>0.0</v>
      </c>
      <c r="E96" s="1"/>
      <c r="F96" s="1" t="s">
        <v>26</v>
      </c>
      <c r="G96" s="1" t="s">
        <v>27</v>
      </c>
      <c r="H96" s="1" t="s">
        <v>9678</v>
      </c>
      <c r="I96" s="1" t="s">
        <v>9679</v>
      </c>
      <c r="J96" s="1" t="s">
        <v>9679</v>
      </c>
      <c r="K96" s="1"/>
      <c r="L96" s="1">
        <v>9.0</v>
      </c>
      <c r="M96" s="1"/>
      <c r="N96" s="1">
        <v>29.037766666666666</v>
      </c>
      <c r="O96" s="1" t="s">
        <v>9358</v>
      </c>
      <c r="P96" s="1" t="s">
        <v>9680</v>
      </c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ht="15.75" customHeight="1">
      <c r="A97" s="1" t="s">
        <v>24</v>
      </c>
      <c r="B97" s="1" t="s">
        <v>17</v>
      </c>
      <c r="C97" s="2">
        <v>329.0</v>
      </c>
      <c r="D97" s="1">
        <v>0.0</v>
      </c>
      <c r="E97" s="1" t="s">
        <v>9681</v>
      </c>
      <c r="F97" s="1" t="s">
        <v>26</v>
      </c>
      <c r="G97" s="1" t="s">
        <v>27</v>
      </c>
      <c r="H97" s="1" t="s">
        <v>9682</v>
      </c>
      <c r="I97" s="1" t="s">
        <v>9683</v>
      </c>
      <c r="J97" s="1" t="s">
        <v>9683</v>
      </c>
      <c r="K97" s="1"/>
      <c r="L97" s="1">
        <v>16.0</v>
      </c>
      <c r="M97" s="1"/>
      <c r="N97" s="1">
        <v>31.162783333333334</v>
      </c>
      <c r="O97" s="1" t="s">
        <v>9358</v>
      </c>
      <c r="P97" s="1" t="s">
        <v>9684</v>
      </c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ht="15.75" customHeight="1">
      <c r="A98" s="1" t="s">
        <v>57</v>
      </c>
      <c r="B98" s="1" t="s">
        <v>17</v>
      </c>
      <c r="C98" s="1">
        <v>368.0</v>
      </c>
      <c r="D98" s="1">
        <v>0.0</v>
      </c>
      <c r="E98" s="1" t="s">
        <v>58</v>
      </c>
      <c r="F98" s="1" t="s">
        <v>26</v>
      </c>
      <c r="G98" s="1" t="s">
        <v>27</v>
      </c>
      <c r="H98" s="1" t="s">
        <v>9685</v>
      </c>
      <c r="I98" s="1" t="s">
        <v>9686</v>
      </c>
      <c r="J98" s="1" t="s">
        <v>9686</v>
      </c>
      <c r="K98" s="1"/>
      <c r="L98" s="1">
        <v>31.0</v>
      </c>
      <c r="M98" s="1"/>
      <c r="N98" s="1">
        <v>46.62175</v>
      </c>
      <c r="O98" s="1" t="s">
        <v>9358</v>
      </c>
      <c r="P98" s="1" t="s">
        <v>9687</v>
      </c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ht="15.75" customHeight="1">
      <c r="A99" s="1" t="s">
        <v>32</v>
      </c>
      <c r="B99" s="1" t="s">
        <v>17</v>
      </c>
      <c r="C99" s="1">
        <v>369.0</v>
      </c>
      <c r="D99" s="1">
        <v>29.0</v>
      </c>
      <c r="E99" s="1" t="s">
        <v>9408</v>
      </c>
      <c r="F99" s="1" t="s">
        <v>66</v>
      </c>
      <c r="G99" s="1" t="s">
        <v>27</v>
      </c>
      <c r="H99" s="1" t="s">
        <v>9688</v>
      </c>
      <c r="I99" s="1" t="s">
        <v>9689</v>
      </c>
      <c r="J99" s="1" t="s">
        <v>9690</v>
      </c>
      <c r="K99" s="1" t="s">
        <v>9691</v>
      </c>
      <c r="L99" s="1">
        <v>1.0</v>
      </c>
      <c r="M99" s="1">
        <v>0.0152</v>
      </c>
      <c r="N99" s="1">
        <v>9.362833333333333</v>
      </c>
      <c r="O99" s="1" t="s">
        <v>36</v>
      </c>
      <c r="P99" s="1" t="s">
        <v>9692</v>
      </c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ht="15.75" customHeight="1">
      <c r="A100" s="1" t="s">
        <v>32</v>
      </c>
      <c r="B100" s="1" t="s">
        <v>17</v>
      </c>
      <c r="C100" s="1">
        <v>382.0</v>
      </c>
      <c r="D100" s="1">
        <v>382.0</v>
      </c>
      <c r="E100" s="1"/>
      <c r="F100" s="1" t="s">
        <v>18</v>
      </c>
      <c r="G100" s="1" t="s">
        <v>27</v>
      </c>
      <c r="H100" s="1" t="s">
        <v>9693</v>
      </c>
      <c r="I100" s="1" t="s">
        <v>9694</v>
      </c>
      <c r="J100" s="1" t="s">
        <v>9694</v>
      </c>
      <c r="K100" s="1"/>
      <c r="L100" s="1">
        <v>3.0</v>
      </c>
      <c r="M100" s="1"/>
      <c r="N100" s="1">
        <v>23.3751</v>
      </c>
      <c r="O100" s="1" t="s">
        <v>36</v>
      </c>
      <c r="P100" s="1" t="s">
        <v>9695</v>
      </c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ht="15.75" customHeight="1">
      <c r="A101" s="1" t="s">
        <v>57</v>
      </c>
      <c r="B101" s="1" t="s">
        <v>17</v>
      </c>
      <c r="C101" s="2">
        <v>583.0</v>
      </c>
      <c r="D101" s="1">
        <v>0.0</v>
      </c>
      <c r="E101" s="1" t="s">
        <v>58</v>
      </c>
      <c r="F101" s="1" t="s">
        <v>26</v>
      </c>
      <c r="G101" s="1" t="s">
        <v>27</v>
      </c>
      <c r="H101" s="1" t="s">
        <v>9696</v>
      </c>
      <c r="I101" s="1" t="s">
        <v>9697</v>
      </c>
      <c r="J101" s="1" t="s">
        <v>9697</v>
      </c>
      <c r="K101" s="1"/>
      <c r="L101" s="1">
        <v>43.0</v>
      </c>
      <c r="M101" s="1"/>
      <c r="N101" s="1">
        <v>63.75033333333333</v>
      </c>
      <c r="O101" s="1" t="s">
        <v>9358</v>
      </c>
      <c r="P101" s="1" t="s">
        <v>9698</v>
      </c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ht="15.75" customHeight="1">
      <c r="A102" s="1" t="s">
        <v>57</v>
      </c>
      <c r="B102" s="1" t="s">
        <v>17</v>
      </c>
      <c r="C102" s="1">
        <v>329.0</v>
      </c>
      <c r="D102" s="1">
        <v>0.0</v>
      </c>
      <c r="E102" s="1" t="s">
        <v>58</v>
      </c>
      <c r="F102" s="1" t="s">
        <v>26</v>
      </c>
      <c r="G102" s="1" t="s">
        <v>27</v>
      </c>
      <c r="H102" s="1" t="s">
        <v>9699</v>
      </c>
      <c r="I102" s="1" t="s">
        <v>9700</v>
      </c>
      <c r="J102" s="1" t="s">
        <v>9700</v>
      </c>
      <c r="K102" s="1"/>
      <c r="L102" s="1">
        <v>-4.0</v>
      </c>
      <c r="M102" s="1"/>
      <c r="N102" s="1">
        <v>10.4677</v>
      </c>
      <c r="O102" s="1" t="s">
        <v>9358</v>
      </c>
      <c r="P102" s="1" t="s">
        <v>9701</v>
      </c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ht="15.75" customHeight="1">
      <c r="A103" s="1" t="s">
        <v>32</v>
      </c>
      <c r="B103" s="1" t="s">
        <v>17</v>
      </c>
      <c r="C103" s="1">
        <v>218.0</v>
      </c>
      <c r="D103" s="1">
        <v>0.0</v>
      </c>
      <c r="E103" s="1"/>
      <c r="F103" s="1" t="s">
        <v>18</v>
      </c>
      <c r="G103" s="1" t="s">
        <v>19</v>
      </c>
      <c r="H103" s="1" t="s">
        <v>9702</v>
      </c>
      <c r="I103" s="1" t="s">
        <v>9703</v>
      </c>
      <c r="J103" s="1" t="s">
        <v>9703</v>
      </c>
      <c r="K103" s="1"/>
      <c r="L103" s="1">
        <v>14.0</v>
      </c>
      <c r="M103" s="1"/>
      <c r="N103" s="1">
        <v>34.706466666666664</v>
      </c>
      <c r="O103" s="1" t="s">
        <v>36</v>
      </c>
      <c r="P103" s="1" t="s">
        <v>9704</v>
      </c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ht="15.75" customHeight="1">
      <c r="A104" s="1" t="s">
        <v>32</v>
      </c>
      <c r="B104" s="1" t="s">
        <v>17</v>
      </c>
      <c r="C104" s="1">
        <v>4770.0</v>
      </c>
      <c r="D104" s="1">
        <v>1192.0</v>
      </c>
      <c r="E104" s="1"/>
      <c r="F104" s="1" t="s">
        <v>18</v>
      </c>
      <c r="G104" s="1" t="s">
        <v>19</v>
      </c>
      <c r="H104" s="1" t="s">
        <v>9705</v>
      </c>
      <c r="I104" s="1" t="s">
        <v>9706</v>
      </c>
      <c r="J104" s="1" t="s">
        <v>9706</v>
      </c>
      <c r="K104" s="1"/>
      <c r="L104" s="1">
        <v>10.0</v>
      </c>
      <c r="M104" s="1"/>
      <c r="N104" s="1">
        <v>34.888333333333335</v>
      </c>
      <c r="O104" s="1" t="s">
        <v>36</v>
      </c>
      <c r="P104" s="1" t="s">
        <v>9707</v>
      </c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ht="15.75" customHeight="1">
      <c r="A105" s="1" t="s">
        <v>57</v>
      </c>
      <c r="B105" s="1" t="s">
        <v>17</v>
      </c>
      <c r="C105" s="1">
        <v>393.0</v>
      </c>
      <c r="D105" s="1">
        <v>0.0</v>
      </c>
      <c r="E105" s="1" t="s">
        <v>58</v>
      </c>
      <c r="F105" s="1" t="s">
        <v>26</v>
      </c>
      <c r="G105" s="1" t="s">
        <v>27</v>
      </c>
      <c r="H105" s="1" t="s">
        <v>9708</v>
      </c>
      <c r="I105" s="1" t="s">
        <v>9709</v>
      </c>
      <c r="J105" s="1" t="s">
        <v>9709</v>
      </c>
      <c r="K105" s="1"/>
      <c r="L105" s="1">
        <v>-2.0</v>
      </c>
      <c r="M105" s="1"/>
      <c r="N105" s="1">
        <v>12.09955</v>
      </c>
      <c r="O105" s="1" t="s">
        <v>9358</v>
      </c>
      <c r="P105" s="1" t="s">
        <v>9710</v>
      </c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ht="15.75" customHeight="1">
      <c r="A106" s="1" t="s">
        <v>32</v>
      </c>
      <c r="B106" s="1" t="s">
        <v>17</v>
      </c>
      <c r="C106" s="1">
        <v>247.0</v>
      </c>
      <c r="D106" s="1">
        <v>62.0</v>
      </c>
      <c r="E106" s="1"/>
      <c r="F106" s="1" t="s">
        <v>18</v>
      </c>
      <c r="G106" s="1" t="s">
        <v>33</v>
      </c>
      <c r="H106" s="1" t="s">
        <v>9711</v>
      </c>
      <c r="I106" s="1" t="s">
        <v>9712</v>
      </c>
      <c r="J106" s="1" t="s">
        <v>9712</v>
      </c>
      <c r="K106" s="1"/>
      <c r="L106" s="1">
        <v>-2.0</v>
      </c>
      <c r="M106" s="1"/>
      <c r="N106" s="1">
        <v>17.3905</v>
      </c>
      <c r="O106" s="1" t="s">
        <v>36</v>
      </c>
      <c r="P106" s="1" t="s">
        <v>9713</v>
      </c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ht="15.75" customHeight="1">
      <c r="A107" s="1" t="s">
        <v>57</v>
      </c>
      <c r="B107" s="1" t="s">
        <v>17</v>
      </c>
      <c r="C107" s="1">
        <v>553.0</v>
      </c>
      <c r="D107" s="1">
        <v>0.0</v>
      </c>
      <c r="E107" s="1" t="s">
        <v>58</v>
      </c>
      <c r="F107" s="1" t="s">
        <v>26</v>
      </c>
      <c r="G107" s="1" t="s">
        <v>27</v>
      </c>
      <c r="H107" s="1" t="s">
        <v>9714</v>
      </c>
      <c r="I107" s="1" t="s">
        <v>9715</v>
      </c>
      <c r="J107" s="1" t="s">
        <v>9715</v>
      </c>
      <c r="K107" s="1"/>
      <c r="L107" s="1">
        <v>-5.0</v>
      </c>
      <c r="M107" s="1"/>
      <c r="N107" s="1">
        <v>14.76245</v>
      </c>
      <c r="O107" s="1" t="s">
        <v>9358</v>
      </c>
      <c r="P107" s="1" t="s">
        <v>9716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ht="15.75" customHeight="1">
      <c r="A108" s="1" t="s">
        <v>16</v>
      </c>
      <c r="B108" s="1" t="s">
        <v>17</v>
      </c>
      <c r="C108" s="1">
        <v>298.0</v>
      </c>
      <c r="D108" s="1">
        <v>0.0</v>
      </c>
      <c r="E108" s="1"/>
      <c r="F108" s="1" t="s">
        <v>18</v>
      </c>
      <c r="G108" s="1" t="s">
        <v>19</v>
      </c>
      <c r="H108" s="1" t="s">
        <v>9717</v>
      </c>
      <c r="I108" s="1" t="s">
        <v>9718</v>
      </c>
      <c r="J108" s="1" t="s">
        <v>9718</v>
      </c>
      <c r="K108" s="1"/>
      <c r="L108" s="1">
        <v>18.0</v>
      </c>
      <c r="M108" s="1"/>
      <c r="N108" s="1">
        <v>24.789133333333332</v>
      </c>
      <c r="O108" s="1" t="s">
        <v>22</v>
      </c>
      <c r="P108" s="1" t="s">
        <v>9719</v>
      </c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ht="15.75" customHeight="1">
      <c r="A109" s="1" t="s">
        <v>57</v>
      </c>
      <c r="B109" s="1" t="s">
        <v>17</v>
      </c>
      <c r="C109" s="2">
        <v>378.0</v>
      </c>
      <c r="D109" s="1">
        <v>0.0</v>
      </c>
      <c r="E109" s="1" t="s">
        <v>58</v>
      </c>
      <c r="F109" s="1" t="s">
        <v>26</v>
      </c>
      <c r="G109" s="1" t="s">
        <v>27</v>
      </c>
      <c r="H109" s="1" t="s">
        <v>9720</v>
      </c>
      <c r="I109" s="1" t="s">
        <v>9721</v>
      </c>
      <c r="J109" s="1" t="s">
        <v>9721</v>
      </c>
      <c r="K109" s="1"/>
      <c r="L109" s="1">
        <v>-4.0</v>
      </c>
      <c r="M109" s="1"/>
      <c r="N109" s="1">
        <v>10.976483333333332</v>
      </c>
      <c r="O109" s="1" t="s">
        <v>9358</v>
      </c>
      <c r="P109" s="1" t="s">
        <v>9722</v>
      </c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ht="15.75" customHeight="1">
      <c r="A110" s="1" t="s">
        <v>41</v>
      </c>
      <c r="B110" s="1" t="s">
        <v>88</v>
      </c>
      <c r="C110" s="2">
        <v>399.0</v>
      </c>
      <c r="D110" s="1">
        <v>0.0</v>
      </c>
      <c r="E110" s="1"/>
      <c r="F110" s="1" t="s">
        <v>26</v>
      </c>
      <c r="G110" s="1" t="s">
        <v>27</v>
      </c>
      <c r="H110" s="1" t="s">
        <v>9723</v>
      </c>
      <c r="I110" s="1" t="s">
        <v>9724</v>
      </c>
      <c r="J110" s="1" t="s">
        <v>9724</v>
      </c>
      <c r="K110" s="1"/>
      <c r="L110" s="1">
        <v>-9.0</v>
      </c>
      <c r="M110" s="1"/>
      <c r="N110" s="1">
        <v>5.2061</v>
      </c>
      <c r="O110" s="1" t="s">
        <v>9358</v>
      </c>
      <c r="P110" s="1" t="s">
        <v>9725</v>
      </c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ht="15.75" customHeight="1">
      <c r="A111" s="1" t="s">
        <v>57</v>
      </c>
      <c r="B111" s="1" t="s">
        <v>17</v>
      </c>
      <c r="C111" s="1">
        <v>364.0</v>
      </c>
      <c r="D111" s="1">
        <v>0.0</v>
      </c>
      <c r="E111" s="1" t="s">
        <v>58</v>
      </c>
      <c r="F111" s="1" t="s">
        <v>26</v>
      </c>
      <c r="G111" s="1" t="s">
        <v>27</v>
      </c>
      <c r="H111" s="1" t="s">
        <v>9726</v>
      </c>
      <c r="I111" s="1" t="s">
        <v>9727</v>
      </c>
      <c r="J111" s="1" t="s">
        <v>9727</v>
      </c>
      <c r="K111" s="1"/>
      <c r="L111" s="1">
        <v>-8.0</v>
      </c>
      <c r="M111" s="1"/>
      <c r="N111" s="1">
        <v>6.629</v>
      </c>
      <c r="O111" s="1" t="s">
        <v>9358</v>
      </c>
      <c r="P111" s="1" t="s">
        <v>9728</v>
      </c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ht="15.75" customHeight="1">
      <c r="A112" s="1" t="s">
        <v>32</v>
      </c>
      <c r="B112" s="1" t="s">
        <v>17</v>
      </c>
      <c r="C112" s="1">
        <v>247.0</v>
      </c>
      <c r="D112" s="1">
        <v>62.0</v>
      </c>
      <c r="E112" s="1"/>
      <c r="F112" s="1" t="s">
        <v>18</v>
      </c>
      <c r="G112" s="1" t="s">
        <v>33</v>
      </c>
      <c r="H112" s="1" t="s">
        <v>9729</v>
      </c>
      <c r="I112" s="1" t="s">
        <v>9730</v>
      </c>
      <c r="J112" s="1" t="s">
        <v>9730</v>
      </c>
      <c r="K112" s="1"/>
      <c r="L112" s="1">
        <v>-1.0</v>
      </c>
      <c r="M112" s="1"/>
      <c r="N112" s="1">
        <v>17.67965</v>
      </c>
      <c r="O112" s="1" t="s">
        <v>36</v>
      </c>
      <c r="P112" s="1" t="s">
        <v>9731</v>
      </c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ht="15.75" customHeight="1">
      <c r="A113" s="1" t="s">
        <v>57</v>
      </c>
      <c r="B113" s="1" t="s">
        <v>17</v>
      </c>
      <c r="C113" s="1">
        <v>563.0</v>
      </c>
      <c r="D113" s="1">
        <v>0.0</v>
      </c>
      <c r="E113" s="1" t="s">
        <v>58</v>
      </c>
      <c r="F113" s="1" t="s">
        <v>26</v>
      </c>
      <c r="G113" s="1" t="s">
        <v>27</v>
      </c>
      <c r="H113" s="1" t="s">
        <v>9732</v>
      </c>
      <c r="I113" s="1" t="s">
        <v>9733</v>
      </c>
      <c r="J113" s="1" t="s">
        <v>9733</v>
      </c>
      <c r="K113" s="1"/>
      <c r="L113" s="1">
        <v>0.0</v>
      </c>
      <c r="M113" s="1"/>
      <c r="N113" s="1">
        <v>20.832133333333335</v>
      </c>
      <c r="O113" s="1" t="s">
        <v>9358</v>
      </c>
      <c r="P113" s="1" t="s">
        <v>9734</v>
      </c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ht="15.75" customHeight="1">
      <c r="A114" s="1" t="s">
        <v>57</v>
      </c>
      <c r="B114" s="1" t="s">
        <v>17</v>
      </c>
      <c r="C114" s="1">
        <v>504.0</v>
      </c>
      <c r="D114" s="1">
        <v>0.0</v>
      </c>
      <c r="E114" s="1" t="s">
        <v>58</v>
      </c>
      <c r="F114" s="1" t="s">
        <v>26</v>
      </c>
      <c r="G114" s="1" t="s">
        <v>27</v>
      </c>
      <c r="H114" s="1" t="s">
        <v>9735</v>
      </c>
      <c r="I114" s="1" t="s">
        <v>9736</v>
      </c>
      <c r="J114" s="1" t="s">
        <v>9736</v>
      </c>
      <c r="K114" s="1"/>
      <c r="L114" s="1">
        <v>-10.0</v>
      </c>
      <c r="M114" s="1"/>
      <c r="N114" s="1">
        <v>9.677783333333334</v>
      </c>
      <c r="O114" s="1" t="s">
        <v>9358</v>
      </c>
      <c r="P114" s="1" t="s">
        <v>9737</v>
      </c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ht="15.75" customHeight="1">
      <c r="A115" s="1" t="s">
        <v>32</v>
      </c>
      <c r="B115" s="1" t="s">
        <v>17</v>
      </c>
      <c r="C115" s="2">
        <v>508.0</v>
      </c>
      <c r="D115" s="1">
        <v>0.0</v>
      </c>
      <c r="E115" s="1" t="s">
        <v>9408</v>
      </c>
      <c r="F115" s="1" t="s">
        <v>66</v>
      </c>
      <c r="G115" s="1" t="s">
        <v>27</v>
      </c>
      <c r="H115" s="1" t="s">
        <v>9738</v>
      </c>
      <c r="I115" s="1" t="s">
        <v>9739</v>
      </c>
      <c r="J115" s="1" t="s">
        <v>9740</v>
      </c>
      <c r="K115" s="1" t="s">
        <v>9741</v>
      </c>
      <c r="L115" s="1">
        <v>1.0</v>
      </c>
      <c r="M115" s="1">
        <v>0.0566</v>
      </c>
      <c r="N115" s="1">
        <v>19.945216666666667</v>
      </c>
      <c r="O115" s="1" t="s">
        <v>36</v>
      </c>
      <c r="P115" s="1" t="s">
        <v>9742</v>
      </c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ht="15.75" customHeight="1">
      <c r="A116" s="1" t="s">
        <v>32</v>
      </c>
      <c r="B116" s="1" t="s">
        <v>17</v>
      </c>
      <c r="C116" s="1">
        <v>199.0</v>
      </c>
      <c r="D116" s="1">
        <v>50.0</v>
      </c>
      <c r="E116" s="1"/>
      <c r="F116" s="1" t="s">
        <v>18</v>
      </c>
      <c r="G116" s="1" t="s">
        <v>27</v>
      </c>
      <c r="H116" s="1" t="s">
        <v>9743</v>
      </c>
      <c r="I116" s="1" t="s">
        <v>9744</v>
      </c>
      <c r="J116" s="1" t="s">
        <v>9744</v>
      </c>
      <c r="K116" s="1"/>
      <c r="L116" s="1">
        <v>-10.0</v>
      </c>
      <c r="M116" s="1"/>
      <c r="N116" s="1">
        <v>8.118566666666666</v>
      </c>
      <c r="O116" s="1" t="s">
        <v>36</v>
      </c>
      <c r="P116" s="1" t="s">
        <v>9745</v>
      </c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ht="15.75" customHeight="1">
      <c r="A117" s="1" t="s">
        <v>24</v>
      </c>
      <c r="B117" s="1" t="s">
        <v>88</v>
      </c>
      <c r="C117" s="1">
        <v>598.0</v>
      </c>
      <c r="D117" s="1">
        <v>0.0</v>
      </c>
      <c r="E117" s="1" t="s">
        <v>2682</v>
      </c>
      <c r="F117" s="1" t="s">
        <v>26</v>
      </c>
      <c r="G117" s="1" t="s">
        <v>27</v>
      </c>
      <c r="H117" s="1" t="s">
        <v>9746</v>
      </c>
      <c r="I117" s="1" t="s">
        <v>9747</v>
      </c>
      <c r="J117" s="1" t="s">
        <v>9747</v>
      </c>
      <c r="K117" s="1"/>
      <c r="L117" s="1">
        <v>-13.0</v>
      </c>
      <c r="M117" s="1"/>
      <c r="N117" s="1">
        <v>6.87775</v>
      </c>
      <c r="O117" s="1" t="s">
        <v>9358</v>
      </c>
      <c r="P117" s="1" t="s">
        <v>9748</v>
      </c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ht="15.75" customHeight="1">
      <c r="A118" s="1" t="s">
        <v>57</v>
      </c>
      <c r="B118" s="1" t="s">
        <v>17</v>
      </c>
      <c r="C118" s="1">
        <v>364.0</v>
      </c>
      <c r="D118" s="1">
        <v>0.0</v>
      </c>
      <c r="E118" s="1" t="s">
        <v>58</v>
      </c>
      <c r="F118" s="1" t="s">
        <v>26</v>
      </c>
      <c r="G118" s="1" t="s">
        <v>27</v>
      </c>
      <c r="H118" s="1" t="s">
        <v>9749</v>
      </c>
      <c r="I118" s="1" t="s">
        <v>9750</v>
      </c>
      <c r="J118" s="1" t="s">
        <v>9750</v>
      </c>
      <c r="K118" s="1"/>
      <c r="L118" s="1">
        <v>-8.0</v>
      </c>
      <c r="M118" s="1"/>
      <c r="N118" s="1">
        <v>6.474716666666667</v>
      </c>
      <c r="O118" s="1" t="s">
        <v>9358</v>
      </c>
      <c r="P118" s="1" t="s">
        <v>9751</v>
      </c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ht="15.75" customHeight="1">
      <c r="A119" s="1" t="s">
        <v>16</v>
      </c>
      <c r="B119" s="1" t="s">
        <v>17</v>
      </c>
      <c r="C119" s="2">
        <v>547.0</v>
      </c>
      <c r="D119" s="1">
        <v>0.0</v>
      </c>
      <c r="E119" s="1" t="s">
        <v>9427</v>
      </c>
      <c r="F119" s="1" t="s">
        <v>66</v>
      </c>
      <c r="G119" s="1" t="s">
        <v>19</v>
      </c>
      <c r="H119" s="1" t="s">
        <v>9752</v>
      </c>
      <c r="I119" s="1" t="s">
        <v>9753</v>
      </c>
      <c r="J119" s="1" t="s">
        <v>9754</v>
      </c>
      <c r="K119" s="1" t="s">
        <v>9755</v>
      </c>
      <c r="L119" s="1">
        <v>4.0</v>
      </c>
      <c r="M119" s="1">
        <v>0.006333333333333333</v>
      </c>
      <c r="N119" s="1">
        <v>9.59875</v>
      </c>
      <c r="O119" s="1" t="s">
        <v>22</v>
      </c>
      <c r="P119" s="1" t="s">
        <v>9756</v>
      </c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ht="15.75" customHeight="1">
      <c r="A120" s="1" t="s">
        <v>24</v>
      </c>
      <c r="B120" s="1" t="s">
        <v>88</v>
      </c>
      <c r="C120" s="2">
        <v>299.0</v>
      </c>
      <c r="D120" s="1">
        <v>0.0</v>
      </c>
      <c r="E120" s="1" t="s">
        <v>9757</v>
      </c>
      <c r="F120" s="1" t="s">
        <v>26</v>
      </c>
      <c r="G120" s="1" t="s">
        <v>27</v>
      </c>
      <c r="H120" s="1" t="s">
        <v>9758</v>
      </c>
      <c r="I120" s="1" t="s">
        <v>9759</v>
      </c>
      <c r="J120" s="1" t="s">
        <v>9759</v>
      </c>
      <c r="K120" s="1"/>
      <c r="L120" s="1">
        <v>-2.0</v>
      </c>
      <c r="M120" s="1"/>
      <c r="N120" s="1">
        <v>12.539433333333333</v>
      </c>
      <c r="O120" s="1" t="s">
        <v>9358</v>
      </c>
      <c r="P120" s="1" t="s">
        <v>9760</v>
      </c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ht="15.75" customHeight="1">
      <c r="A121" s="1" t="s">
        <v>57</v>
      </c>
      <c r="B121" s="1" t="s">
        <v>17</v>
      </c>
      <c r="C121" s="2">
        <v>593.0</v>
      </c>
      <c r="D121" s="1">
        <v>0.0</v>
      </c>
      <c r="E121" s="1" t="s">
        <v>58</v>
      </c>
      <c r="F121" s="1" t="s">
        <v>26</v>
      </c>
      <c r="G121" s="1" t="s">
        <v>27</v>
      </c>
      <c r="H121" s="1" t="s">
        <v>9761</v>
      </c>
      <c r="I121" s="1" t="s">
        <v>9762</v>
      </c>
      <c r="J121" s="1" t="s">
        <v>9762</v>
      </c>
      <c r="K121" s="1"/>
      <c r="L121" s="1">
        <v>-5.0</v>
      </c>
      <c r="M121" s="1"/>
      <c r="N121" s="1">
        <v>14.2255</v>
      </c>
      <c r="O121" s="1" t="s">
        <v>9358</v>
      </c>
      <c r="P121" s="1" t="s">
        <v>9763</v>
      </c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ht="15.75" customHeight="1">
      <c r="A122" s="1" t="s">
        <v>24</v>
      </c>
      <c r="B122" s="1" t="s">
        <v>88</v>
      </c>
      <c r="C122" s="1">
        <v>264.0</v>
      </c>
      <c r="D122" s="1">
        <v>0.0</v>
      </c>
      <c r="E122" s="1" t="s">
        <v>9764</v>
      </c>
      <c r="F122" s="1" t="s">
        <v>26</v>
      </c>
      <c r="G122" s="1" t="s">
        <v>27</v>
      </c>
      <c r="H122" s="1" t="s">
        <v>9765</v>
      </c>
      <c r="I122" s="1" t="s">
        <v>9766</v>
      </c>
      <c r="J122" s="1" t="s">
        <v>9766</v>
      </c>
      <c r="K122" s="1"/>
      <c r="L122" s="1">
        <v>0.0</v>
      </c>
      <c r="M122" s="1"/>
      <c r="N122" s="1">
        <v>15.31285</v>
      </c>
      <c r="O122" s="1" t="s">
        <v>9358</v>
      </c>
      <c r="P122" s="1" t="s">
        <v>9767</v>
      </c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ht="15.75" customHeight="1">
      <c r="A123" s="1" t="s">
        <v>24</v>
      </c>
      <c r="B123" s="1" t="s">
        <v>88</v>
      </c>
      <c r="C123" s="1">
        <v>429.0</v>
      </c>
      <c r="D123" s="1">
        <v>0.0</v>
      </c>
      <c r="E123" s="1" t="s">
        <v>9768</v>
      </c>
      <c r="F123" s="1" t="s">
        <v>26</v>
      </c>
      <c r="G123" s="1" t="s">
        <v>27</v>
      </c>
      <c r="H123" s="1" t="s">
        <v>9769</v>
      </c>
      <c r="I123" s="1" t="s">
        <v>9770</v>
      </c>
      <c r="J123" s="1" t="s">
        <v>9770</v>
      </c>
      <c r="K123" s="1"/>
      <c r="L123" s="1">
        <v>0.0</v>
      </c>
      <c r="M123" s="1"/>
      <c r="N123" s="1">
        <v>15.026466666666666</v>
      </c>
      <c r="O123" s="1" t="s">
        <v>9358</v>
      </c>
      <c r="P123" s="1" t="s">
        <v>9771</v>
      </c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ht="15.75" customHeight="1">
      <c r="A124" s="1" t="s">
        <v>24</v>
      </c>
      <c r="B124" s="1" t="s">
        <v>17</v>
      </c>
      <c r="C124" s="1">
        <v>329.0</v>
      </c>
      <c r="D124" s="1">
        <v>0.0</v>
      </c>
      <c r="E124" s="1" t="s">
        <v>9772</v>
      </c>
      <c r="F124" s="1" t="s">
        <v>26</v>
      </c>
      <c r="G124" s="1" t="s">
        <v>27</v>
      </c>
      <c r="H124" s="1" t="s">
        <v>9773</v>
      </c>
      <c r="I124" s="1" t="s">
        <v>9774</v>
      </c>
      <c r="J124" s="1" t="s">
        <v>9774</v>
      </c>
      <c r="K124" s="1"/>
      <c r="L124" s="1">
        <v>-1.0</v>
      </c>
      <c r="M124" s="1"/>
      <c r="N124" s="1">
        <v>13.7718</v>
      </c>
      <c r="O124" s="1" t="s">
        <v>9358</v>
      </c>
      <c r="P124" s="1" t="s">
        <v>9775</v>
      </c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ht="15.75" customHeight="1">
      <c r="A125" s="1" t="s">
        <v>16</v>
      </c>
      <c r="B125" s="1" t="s">
        <v>17</v>
      </c>
      <c r="C125" s="1">
        <v>249.0</v>
      </c>
      <c r="D125" s="1">
        <v>0.0</v>
      </c>
      <c r="E125" s="1"/>
      <c r="F125" s="1" t="s">
        <v>18</v>
      </c>
      <c r="G125" s="1" t="s">
        <v>19</v>
      </c>
      <c r="H125" s="1" t="s">
        <v>9776</v>
      </c>
      <c r="I125" s="1" t="s">
        <v>9777</v>
      </c>
      <c r="J125" s="1" t="s">
        <v>9777</v>
      </c>
      <c r="K125" s="1"/>
      <c r="L125" s="1">
        <v>-5.0</v>
      </c>
      <c r="M125" s="1"/>
      <c r="N125" s="1">
        <v>0.0365</v>
      </c>
      <c r="O125" s="1" t="s">
        <v>22</v>
      </c>
      <c r="P125" s="1" t="s">
        <v>9778</v>
      </c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ht="15.75" customHeight="1">
      <c r="A126" s="1" t="s">
        <v>32</v>
      </c>
      <c r="B126" s="1" t="s">
        <v>17</v>
      </c>
      <c r="C126" s="1">
        <v>338.0</v>
      </c>
      <c r="D126" s="1">
        <v>0.0</v>
      </c>
      <c r="E126" s="1" t="s">
        <v>9408</v>
      </c>
      <c r="F126" s="1" t="s">
        <v>66</v>
      </c>
      <c r="G126" s="1" t="s">
        <v>27</v>
      </c>
      <c r="H126" s="1" t="s">
        <v>9779</v>
      </c>
      <c r="I126" s="1" t="s">
        <v>9780</v>
      </c>
      <c r="J126" s="1" t="s">
        <v>9781</v>
      </c>
      <c r="K126" s="1" t="s">
        <v>9782</v>
      </c>
      <c r="L126" s="1">
        <v>3.0</v>
      </c>
      <c r="M126" s="1">
        <v>57.93703333333333</v>
      </c>
      <c r="N126" s="1">
        <v>147.72076666666666</v>
      </c>
      <c r="O126" s="1" t="s">
        <v>36</v>
      </c>
      <c r="P126" s="1" t="s">
        <v>9783</v>
      </c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ht="15.75" customHeight="1">
      <c r="A127" s="1" t="s">
        <v>32</v>
      </c>
      <c r="B127" s="1" t="s">
        <v>17</v>
      </c>
      <c r="C127" s="1">
        <v>767.0</v>
      </c>
      <c r="D127" s="1">
        <v>0.0</v>
      </c>
      <c r="E127" s="1" t="s">
        <v>9427</v>
      </c>
      <c r="F127" s="1" t="s">
        <v>66</v>
      </c>
      <c r="G127" s="1" t="s">
        <v>27</v>
      </c>
      <c r="H127" s="1" t="s">
        <v>9784</v>
      </c>
      <c r="I127" s="1" t="s">
        <v>9785</v>
      </c>
      <c r="J127" s="1" t="s">
        <v>9786</v>
      </c>
      <c r="K127" s="1" t="s">
        <v>9787</v>
      </c>
      <c r="L127" s="1">
        <v>6.0</v>
      </c>
      <c r="M127" s="1">
        <v>0.00445</v>
      </c>
      <c r="N127" s="1">
        <v>23.035116666666667</v>
      </c>
      <c r="O127" s="1" t="s">
        <v>36</v>
      </c>
      <c r="P127" s="1" t="s">
        <v>9788</v>
      </c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ht="15.75" customHeight="1">
      <c r="A128" s="1" t="s">
        <v>16</v>
      </c>
      <c r="B128" s="1" t="s">
        <v>17</v>
      </c>
      <c r="C128" s="1">
        <v>1.0</v>
      </c>
      <c r="D128" s="1">
        <v>3156.0</v>
      </c>
      <c r="E128" s="1" t="s">
        <v>9427</v>
      </c>
      <c r="F128" s="1" t="s">
        <v>66</v>
      </c>
      <c r="G128" s="1" t="s">
        <v>19</v>
      </c>
      <c r="H128" s="1" t="s">
        <v>9789</v>
      </c>
      <c r="I128" s="1" t="s">
        <v>9790</v>
      </c>
      <c r="J128" s="1" t="s">
        <v>9791</v>
      </c>
      <c r="K128" s="1" t="s">
        <v>9792</v>
      </c>
      <c r="L128" s="1">
        <v>5.0</v>
      </c>
      <c r="M128" s="1">
        <v>0.005333333333333333</v>
      </c>
      <c r="N128" s="1">
        <v>47.24508333333333</v>
      </c>
      <c r="O128" s="1" t="s">
        <v>22</v>
      </c>
      <c r="P128" s="1" t="s">
        <v>9793</v>
      </c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ht="15.75" customHeight="1">
      <c r="A129" s="1" t="s">
        <v>16</v>
      </c>
      <c r="B129" s="1" t="s">
        <v>17</v>
      </c>
      <c r="C129" s="1">
        <v>20.0</v>
      </c>
      <c r="D129" s="1">
        <v>35.0</v>
      </c>
      <c r="E129" s="1"/>
      <c r="F129" s="1" t="s">
        <v>18</v>
      </c>
      <c r="G129" s="1" t="s">
        <v>19</v>
      </c>
      <c r="H129" s="1" t="s">
        <v>9794</v>
      </c>
      <c r="I129" s="1" t="s">
        <v>9795</v>
      </c>
      <c r="J129" s="1" t="s">
        <v>9795</v>
      </c>
      <c r="K129" s="1"/>
      <c r="L129" s="1">
        <v>-5.0</v>
      </c>
      <c r="M129" s="1"/>
      <c r="N129" s="1">
        <v>0.05396666666666667</v>
      </c>
      <c r="O129" s="1" t="s">
        <v>22</v>
      </c>
      <c r="P129" s="1" t="s">
        <v>9796</v>
      </c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ht="15.75" customHeight="1">
      <c r="A130" s="1" t="s">
        <v>57</v>
      </c>
      <c r="B130" s="1" t="s">
        <v>17</v>
      </c>
      <c r="C130" s="1">
        <v>1246.0</v>
      </c>
      <c r="D130" s="1">
        <v>0.0</v>
      </c>
      <c r="E130" s="1" t="s">
        <v>58</v>
      </c>
      <c r="F130" s="1" t="s">
        <v>26</v>
      </c>
      <c r="G130" s="1" t="s">
        <v>27</v>
      </c>
      <c r="H130" s="1" t="s">
        <v>9797</v>
      </c>
      <c r="I130" s="1" t="s">
        <v>9798</v>
      </c>
      <c r="J130" s="1" t="s">
        <v>9798</v>
      </c>
      <c r="K130" s="1"/>
      <c r="L130" s="1">
        <v>-3.0</v>
      </c>
      <c r="M130" s="1"/>
      <c r="N130" s="1">
        <v>16.290583333333334</v>
      </c>
      <c r="O130" s="1" t="s">
        <v>9358</v>
      </c>
      <c r="P130" s="1" t="s">
        <v>9799</v>
      </c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ht="15.75" customHeight="1">
      <c r="A131" s="1" t="s">
        <v>32</v>
      </c>
      <c r="B131" s="1" t="s">
        <v>17</v>
      </c>
      <c r="C131" s="1">
        <v>247.0</v>
      </c>
      <c r="D131" s="1">
        <v>62.0</v>
      </c>
      <c r="E131" s="1"/>
      <c r="F131" s="1" t="s">
        <v>18</v>
      </c>
      <c r="G131" s="1" t="s">
        <v>19</v>
      </c>
      <c r="H131" s="1" t="s">
        <v>9800</v>
      </c>
      <c r="I131" s="1" t="s">
        <v>9801</v>
      </c>
      <c r="J131" s="1" t="s">
        <v>4643</v>
      </c>
      <c r="K131" s="1"/>
      <c r="L131" s="1">
        <v>197.0</v>
      </c>
      <c r="M131" s="1"/>
      <c r="N131" s="1">
        <v>11.571766666666667</v>
      </c>
      <c r="O131" s="1" t="s">
        <v>36</v>
      </c>
      <c r="P131" s="1" t="s">
        <v>9802</v>
      </c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ht="15.75" customHeight="1">
      <c r="A132" s="1" t="s">
        <v>32</v>
      </c>
      <c r="B132" s="1" t="s">
        <v>17</v>
      </c>
      <c r="C132" s="1">
        <v>199.0</v>
      </c>
      <c r="D132" s="1">
        <v>50.0</v>
      </c>
      <c r="E132" s="1"/>
      <c r="F132" s="1" t="s">
        <v>18</v>
      </c>
      <c r="G132" s="1" t="s">
        <v>19</v>
      </c>
      <c r="H132" s="1" t="s">
        <v>9803</v>
      </c>
      <c r="I132" s="1" t="s">
        <v>9804</v>
      </c>
      <c r="J132" s="1" t="s">
        <v>4643</v>
      </c>
      <c r="K132" s="1"/>
      <c r="L132" s="1">
        <v>200.0</v>
      </c>
      <c r="M132" s="1"/>
      <c r="N132" s="1">
        <v>10.875916666666667</v>
      </c>
      <c r="O132" s="1" t="s">
        <v>36</v>
      </c>
      <c r="P132" s="1" t="s">
        <v>9805</v>
      </c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ht="15.75" customHeight="1">
      <c r="A133" s="1" t="s">
        <v>57</v>
      </c>
      <c r="B133" s="1" t="s">
        <v>573</v>
      </c>
      <c r="C133" s="1">
        <v>264.0</v>
      </c>
      <c r="D133" s="1">
        <v>0.0</v>
      </c>
      <c r="E133" s="1" t="s">
        <v>58</v>
      </c>
      <c r="F133" s="1" t="s">
        <v>26</v>
      </c>
      <c r="G133" s="1" t="s">
        <v>27</v>
      </c>
      <c r="H133" s="1" t="s">
        <v>9806</v>
      </c>
      <c r="I133" s="1" t="s">
        <v>9807</v>
      </c>
      <c r="J133" s="1" t="s">
        <v>9807</v>
      </c>
      <c r="K133" s="1"/>
      <c r="L133" s="1">
        <v>-9.0</v>
      </c>
      <c r="M133" s="1"/>
      <c r="N133" s="1">
        <v>5.527633333333333</v>
      </c>
      <c r="O133" s="1" t="s">
        <v>9358</v>
      </c>
      <c r="P133" s="1" t="s">
        <v>9808</v>
      </c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ht="15.75" customHeight="1">
      <c r="A134" s="1" t="s">
        <v>41</v>
      </c>
      <c r="B134" s="1" t="s">
        <v>88</v>
      </c>
      <c r="C134" s="2">
        <v>329.0</v>
      </c>
      <c r="D134" s="1">
        <v>0.0</v>
      </c>
      <c r="E134" s="1"/>
      <c r="F134" s="1" t="s">
        <v>26</v>
      </c>
      <c r="G134" s="1" t="s">
        <v>19</v>
      </c>
      <c r="H134" s="1" t="s">
        <v>9809</v>
      </c>
      <c r="I134" s="1" t="s">
        <v>9810</v>
      </c>
      <c r="J134" s="1" t="s">
        <v>9810</v>
      </c>
      <c r="K134" s="1"/>
      <c r="L134" s="1">
        <v>-8.0</v>
      </c>
      <c r="M134" s="1"/>
      <c r="N134" s="1">
        <v>6.557366666666667</v>
      </c>
      <c r="O134" s="1" t="s">
        <v>9358</v>
      </c>
      <c r="P134" s="1" t="s">
        <v>9811</v>
      </c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ht="15.75" customHeight="1">
      <c r="A135" s="1" t="s">
        <v>41</v>
      </c>
      <c r="B135" s="1" t="s">
        <v>88</v>
      </c>
      <c r="C135" s="1">
        <v>443.0</v>
      </c>
      <c r="D135" s="1">
        <v>0.0</v>
      </c>
      <c r="E135" s="1"/>
      <c r="F135" s="1" t="s">
        <v>26</v>
      </c>
      <c r="G135" s="1" t="s">
        <v>19</v>
      </c>
      <c r="H135" s="1" t="s">
        <v>9812</v>
      </c>
      <c r="I135" s="1" t="s">
        <v>9813</v>
      </c>
      <c r="J135" s="1" t="s">
        <v>9813</v>
      </c>
      <c r="K135" s="1"/>
      <c r="L135" s="1">
        <v>-10.0</v>
      </c>
      <c r="M135" s="1"/>
      <c r="N135" s="1">
        <v>9.6017</v>
      </c>
      <c r="O135" s="1" t="s">
        <v>9358</v>
      </c>
      <c r="P135" s="1" t="s">
        <v>9814</v>
      </c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ht="15.75" customHeight="1">
      <c r="A136" s="1" t="s">
        <v>41</v>
      </c>
      <c r="B136" s="1" t="s">
        <v>573</v>
      </c>
      <c r="C136" s="1">
        <v>294.0</v>
      </c>
      <c r="D136" s="1">
        <v>0.0</v>
      </c>
      <c r="E136" s="1"/>
      <c r="F136" s="1" t="s">
        <v>26</v>
      </c>
      <c r="G136" s="1" t="s">
        <v>27</v>
      </c>
      <c r="H136" s="1" t="s">
        <v>9815</v>
      </c>
      <c r="I136" s="1" t="s">
        <v>9816</v>
      </c>
      <c r="J136" s="1" t="s">
        <v>9816</v>
      </c>
      <c r="K136" s="1"/>
      <c r="L136" s="1">
        <v>-6.0</v>
      </c>
      <c r="M136" s="1"/>
      <c r="N136" s="1">
        <v>8.421366666666666</v>
      </c>
      <c r="O136" s="1" t="s">
        <v>9358</v>
      </c>
      <c r="P136" s="1" t="s">
        <v>9368</v>
      </c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ht="15.75" customHeight="1">
      <c r="A137" s="1" t="s">
        <v>57</v>
      </c>
      <c r="B137" s="1" t="s">
        <v>17</v>
      </c>
      <c r="C137" s="1">
        <v>264.0</v>
      </c>
      <c r="D137" s="1">
        <v>0.0</v>
      </c>
      <c r="E137" s="1" t="s">
        <v>58</v>
      </c>
      <c r="F137" s="1" t="s">
        <v>26</v>
      </c>
      <c r="G137" s="1" t="s">
        <v>27</v>
      </c>
      <c r="H137" s="1" t="s">
        <v>9817</v>
      </c>
      <c r="I137" s="1" t="s">
        <v>9818</v>
      </c>
      <c r="J137" s="1" t="s">
        <v>9818</v>
      </c>
      <c r="K137" s="1"/>
      <c r="L137" s="1">
        <v>-7.0</v>
      </c>
      <c r="M137" s="1"/>
      <c r="N137" s="1">
        <v>7.49525</v>
      </c>
      <c r="O137" s="1" t="s">
        <v>9358</v>
      </c>
      <c r="P137" s="1" t="s">
        <v>9808</v>
      </c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ht="15.75" customHeight="1">
      <c r="A138" s="1" t="s">
        <v>24</v>
      </c>
      <c r="B138" s="1" t="s">
        <v>88</v>
      </c>
      <c r="C138" s="2">
        <v>329.0</v>
      </c>
      <c r="D138" s="1">
        <v>0.0</v>
      </c>
      <c r="E138" s="1" t="s">
        <v>6825</v>
      </c>
      <c r="F138" s="1" t="s">
        <v>26</v>
      </c>
      <c r="G138" s="1" t="s">
        <v>27</v>
      </c>
      <c r="H138" s="1" t="s">
        <v>9819</v>
      </c>
      <c r="I138" s="1" t="s">
        <v>9820</v>
      </c>
      <c r="J138" s="1" t="s">
        <v>9820</v>
      </c>
      <c r="K138" s="1"/>
      <c r="L138" s="1">
        <v>-1.0</v>
      </c>
      <c r="M138" s="1"/>
      <c r="N138" s="1">
        <v>13.56105</v>
      </c>
      <c r="O138" s="1" t="s">
        <v>9358</v>
      </c>
      <c r="P138" s="1" t="s">
        <v>9821</v>
      </c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ht="15.75" customHeight="1">
      <c r="A139" s="1" t="s">
        <v>57</v>
      </c>
      <c r="B139" s="1" t="s">
        <v>17</v>
      </c>
      <c r="C139" s="1">
        <v>393.0</v>
      </c>
      <c r="D139" s="1">
        <v>0.0</v>
      </c>
      <c r="E139" s="1" t="s">
        <v>58</v>
      </c>
      <c r="F139" s="1" t="s">
        <v>26</v>
      </c>
      <c r="G139" s="1" t="s">
        <v>27</v>
      </c>
      <c r="H139" s="1" t="s">
        <v>9822</v>
      </c>
      <c r="I139" s="1" t="s">
        <v>9823</v>
      </c>
      <c r="J139" s="1" t="s">
        <v>9823</v>
      </c>
      <c r="K139" s="1"/>
      <c r="L139" s="1">
        <v>-5.0</v>
      </c>
      <c r="M139" s="1"/>
      <c r="N139" s="1">
        <v>9.274716666666666</v>
      </c>
      <c r="O139" s="1" t="s">
        <v>9358</v>
      </c>
      <c r="P139" s="1" t="s">
        <v>9824</v>
      </c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ht="15.75" customHeight="1">
      <c r="A140" s="1" t="s">
        <v>57</v>
      </c>
      <c r="B140" s="1" t="s">
        <v>17</v>
      </c>
      <c r="C140" s="1">
        <v>788.0</v>
      </c>
      <c r="D140" s="1">
        <v>0.0</v>
      </c>
      <c r="E140" s="1" t="s">
        <v>58</v>
      </c>
      <c r="F140" s="1" t="s">
        <v>26</v>
      </c>
      <c r="G140" s="1" t="s">
        <v>27</v>
      </c>
      <c r="H140" s="1" t="s">
        <v>9825</v>
      </c>
      <c r="I140" s="1" t="s">
        <v>9826</v>
      </c>
      <c r="J140" s="1" t="s">
        <v>9826</v>
      </c>
      <c r="K140" s="1"/>
      <c r="L140" s="1">
        <v>-5.0</v>
      </c>
      <c r="M140" s="1"/>
      <c r="N140" s="1">
        <v>14.807233333333333</v>
      </c>
      <c r="O140" s="1" t="s">
        <v>9358</v>
      </c>
      <c r="P140" s="1" t="s">
        <v>9827</v>
      </c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ht="15.75" customHeight="1">
      <c r="A141" s="1" t="s">
        <v>57</v>
      </c>
      <c r="B141" s="1" t="s">
        <v>17</v>
      </c>
      <c r="C141" s="2">
        <v>391.0</v>
      </c>
      <c r="D141" s="1">
        <v>0.0</v>
      </c>
      <c r="E141" s="1" t="s">
        <v>58</v>
      </c>
      <c r="F141" s="1" t="s">
        <v>26</v>
      </c>
      <c r="G141" s="1" t="s">
        <v>27</v>
      </c>
      <c r="H141" s="1" t="s">
        <v>9828</v>
      </c>
      <c r="I141" s="1" t="s">
        <v>9829</v>
      </c>
      <c r="J141" s="1" t="s">
        <v>9829</v>
      </c>
      <c r="K141" s="1"/>
      <c r="L141" s="1">
        <v>0.0</v>
      </c>
      <c r="M141" s="1"/>
      <c r="N141" s="1">
        <v>15.361883333333333</v>
      </c>
      <c r="O141" s="1" t="s">
        <v>9358</v>
      </c>
      <c r="P141" s="1" t="s">
        <v>9830</v>
      </c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ht="15.75" customHeight="1">
      <c r="A142" s="1" t="s">
        <v>41</v>
      </c>
      <c r="B142" s="1" t="s">
        <v>88</v>
      </c>
      <c r="C142" s="2">
        <v>264.0</v>
      </c>
      <c r="D142" s="1">
        <v>0.0</v>
      </c>
      <c r="E142" s="1"/>
      <c r="F142" s="1" t="s">
        <v>26</v>
      </c>
      <c r="G142" s="1" t="s">
        <v>27</v>
      </c>
      <c r="H142" s="1" t="s">
        <v>9831</v>
      </c>
      <c r="I142" s="1" t="s">
        <v>9832</v>
      </c>
      <c r="J142" s="1" t="s">
        <v>9832</v>
      </c>
      <c r="K142" s="1"/>
      <c r="L142" s="1">
        <v>-1.0</v>
      </c>
      <c r="M142" s="1"/>
      <c r="N142" s="1">
        <v>13.612833333333333</v>
      </c>
      <c r="O142" s="1" t="s">
        <v>9358</v>
      </c>
      <c r="P142" s="1" t="s">
        <v>9631</v>
      </c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ht="15.75" customHeight="1">
      <c r="A143" s="1" t="s">
        <v>32</v>
      </c>
      <c r="B143" s="1" t="s">
        <v>17</v>
      </c>
      <c r="C143" s="1">
        <v>377.0</v>
      </c>
      <c r="D143" s="1">
        <v>0.0</v>
      </c>
      <c r="E143" s="1" t="s">
        <v>9408</v>
      </c>
      <c r="F143" s="1" t="s">
        <v>66</v>
      </c>
      <c r="G143" s="1" t="s">
        <v>19</v>
      </c>
      <c r="H143" s="1" t="s">
        <v>9833</v>
      </c>
      <c r="I143" s="1" t="s">
        <v>9834</v>
      </c>
      <c r="J143" s="1" t="s">
        <v>9835</v>
      </c>
      <c r="K143" s="1" t="s">
        <v>9836</v>
      </c>
      <c r="L143" s="1">
        <v>-23.0</v>
      </c>
      <c r="M143" s="1">
        <v>0.004366666666666666</v>
      </c>
      <c r="N143" s="1">
        <v>13.299166666666666</v>
      </c>
      <c r="O143" s="1" t="s">
        <v>36</v>
      </c>
      <c r="P143" s="1" t="s">
        <v>9837</v>
      </c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ht="15.75" customHeight="1">
      <c r="A144" s="1" t="s">
        <v>41</v>
      </c>
      <c r="B144" s="1" t="s">
        <v>17</v>
      </c>
      <c r="C144" s="1">
        <v>329.0</v>
      </c>
      <c r="D144" s="1">
        <v>0.0</v>
      </c>
      <c r="E144" s="1"/>
      <c r="F144" s="1" t="s">
        <v>26</v>
      </c>
      <c r="G144" s="1" t="s">
        <v>27</v>
      </c>
      <c r="H144" s="1" t="s">
        <v>9838</v>
      </c>
      <c r="I144" s="1" t="s">
        <v>9839</v>
      </c>
      <c r="J144" s="1" t="s">
        <v>9839</v>
      </c>
      <c r="K144" s="1"/>
      <c r="L144" s="1">
        <v>0.0</v>
      </c>
      <c r="M144" s="1"/>
      <c r="N144" s="1">
        <v>15.635833333333334</v>
      </c>
      <c r="O144" s="1" t="s">
        <v>9358</v>
      </c>
      <c r="P144" s="1" t="s">
        <v>9840</v>
      </c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ht="15.75" customHeight="1">
      <c r="A145" s="1" t="s">
        <v>32</v>
      </c>
      <c r="B145" s="1" t="s">
        <v>17</v>
      </c>
      <c r="C145" s="1">
        <v>329.0</v>
      </c>
      <c r="D145" s="1">
        <v>0.0</v>
      </c>
      <c r="E145" s="1" t="s">
        <v>9408</v>
      </c>
      <c r="F145" s="1" t="s">
        <v>66</v>
      </c>
      <c r="G145" s="1" t="s">
        <v>27</v>
      </c>
      <c r="H145" s="1" t="s">
        <v>9841</v>
      </c>
      <c r="I145" s="1" t="s">
        <v>9842</v>
      </c>
      <c r="J145" s="1" t="s">
        <v>9843</v>
      </c>
      <c r="K145" s="1" t="s">
        <v>9844</v>
      </c>
      <c r="L145" s="1">
        <v>-7.0</v>
      </c>
      <c r="M145" s="1">
        <v>0.013716666666666667</v>
      </c>
      <c r="N145" s="1">
        <v>8.392366666666666</v>
      </c>
      <c r="O145" s="1" t="s">
        <v>36</v>
      </c>
      <c r="P145" s="1" t="s">
        <v>9845</v>
      </c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ht="15.75" customHeight="1">
      <c r="A146" s="1" t="s">
        <v>32</v>
      </c>
      <c r="B146" s="1" t="s">
        <v>17</v>
      </c>
      <c r="C146" s="1">
        <v>592.0</v>
      </c>
      <c r="D146" s="1">
        <v>0.0</v>
      </c>
      <c r="E146" s="1" t="s">
        <v>9408</v>
      </c>
      <c r="F146" s="1" t="s">
        <v>66</v>
      </c>
      <c r="G146" s="1" t="s">
        <v>27</v>
      </c>
      <c r="H146" s="1" t="s">
        <v>9846</v>
      </c>
      <c r="I146" s="1" t="s">
        <v>9847</v>
      </c>
      <c r="J146" s="1" t="s">
        <v>9848</v>
      </c>
      <c r="K146" s="1" t="s">
        <v>9849</v>
      </c>
      <c r="L146" s="1">
        <v>-18.0</v>
      </c>
      <c r="M146" s="1">
        <v>0.00595</v>
      </c>
      <c r="N146" s="1">
        <v>10.070366666666667</v>
      </c>
      <c r="O146" s="1" t="s">
        <v>36</v>
      </c>
      <c r="P146" s="1" t="s">
        <v>9850</v>
      </c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ht="15.75" customHeight="1">
      <c r="A147" s="1" t="s">
        <v>57</v>
      </c>
      <c r="B147" s="1" t="s">
        <v>17</v>
      </c>
      <c r="C147" s="1">
        <v>364.0</v>
      </c>
      <c r="D147" s="1">
        <v>0.0</v>
      </c>
      <c r="E147" s="1" t="s">
        <v>58</v>
      </c>
      <c r="F147" s="1" t="s">
        <v>26</v>
      </c>
      <c r="G147" s="1" t="s">
        <v>27</v>
      </c>
      <c r="H147" s="1" t="s">
        <v>9851</v>
      </c>
      <c r="I147" s="1" t="s">
        <v>9852</v>
      </c>
      <c r="J147" s="1" t="s">
        <v>9852</v>
      </c>
      <c r="K147" s="1"/>
      <c r="L147" s="1">
        <v>-6.0</v>
      </c>
      <c r="M147" s="1"/>
      <c r="N147" s="1">
        <v>8.403983333333333</v>
      </c>
      <c r="O147" s="1" t="s">
        <v>9358</v>
      </c>
      <c r="P147" s="1" t="s">
        <v>9853</v>
      </c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ht="15.75" customHeight="1">
      <c r="A148" s="1" t="s">
        <v>41</v>
      </c>
      <c r="B148" s="1" t="s">
        <v>17</v>
      </c>
      <c r="C148" s="2">
        <v>404.0</v>
      </c>
      <c r="D148" s="1">
        <v>0.0</v>
      </c>
      <c r="E148" s="1"/>
      <c r="F148" s="1" t="s">
        <v>26</v>
      </c>
      <c r="G148" s="1" t="s">
        <v>19</v>
      </c>
      <c r="H148" s="1" t="s">
        <v>9854</v>
      </c>
      <c r="I148" s="1" t="s">
        <v>9855</v>
      </c>
      <c r="J148" s="1" t="s">
        <v>9855</v>
      </c>
      <c r="K148" s="1"/>
      <c r="L148" s="1">
        <v>-3.0</v>
      </c>
      <c r="M148" s="1"/>
      <c r="N148" s="1">
        <v>11.561016666666667</v>
      </c>
      <c r="O148" s="1" t="s">
        <v>9358</v>
      </c>
      <c r="P148" s="1" t="s">
        <v>9856</v>
      </c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ht="15.75" customHeight="1">
      <c r="A149" s="1" t="s">
        <v>24</v>
      </c>
      <c r="B149" s="1" t="s">
        <v>17</v>
      </c>
      <c r="C149" s="1">
        <v>264.0</v>
      </c>
      <c r="D149" s="1">
        <v>0.0</v>
      </c>
      <c r="E149" s="1" t="s">
        <v>9768</v>
      </c>
      <c r="F149" s="1" t="s">
        <v>26</v>
      </c>
      <c r="G149" s="1" t="s">
        <v>27</v>
      </c>
      <c r="H149" s="1" t="s">
        <v>9857</v>
      </c>
      <c r="I149" s="1" t="s">
        <v>9858</v>
      </c>
      <c r="J149" s="1" t="s">
        <v>9858</v>
      </c>
      <c r="K149" s="1"/>
      <c r="L149" s="1">
        <v>0.0</v>
      </c>
      <c r="M149" s="1"/>
      <c r="N149" s="1">
        <v>14.702866666666667</v>
      </c>
      <c r="O149" s="1" t="s">
        <v>9358</v>
      </c>
      <c r="P149" s="1" t="s">
        <v>9859</v>
      </c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ht="15.75" customHeight="1">
      <c r="A150" s="1" t="s">
        <v>41</v>
      </c>
      <c r="B150" s="1" t="s">
        <v>17</v>
      </c>
      <c r="C150" s="1">
        <v>264.0</v>
      </c>
      <c r="D150" s="1">
        <v>0.0</v>
      </c>
      <c r="E150" s="1"/>
      <c r="F150" s="1" t="s">
        <v>26</v>
      </c>
      <c r="G150" s="1" t="s">
        <v>27</v>
      </c>
      <c r="H150" s="1" t="s">
        <v>9860</v>
      </c>
      <c r="I150" s="1" t="s">
        <v>9861</v>
      </c>
      <c r="J150" s="1" t="s">
        <v>9861</v>
      </c>
      <c r="K150" s="1"/>
      <c r="L150" s="1">
        <v>-8.0</v>
      </c>
      <c r="M150" s="1"/>
      <c r="N150" s="1">
        <v>6.642616666666667</v>
      </c>
      <c r="O150" s="1" t="s">
        <v>9358</v>
      </c>
      <c r="P150" s="1" t="s">
        <v>9862</v>
      </c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ht="15.75" customHeight="1">
      <c r="A151" s="1" t="s">
        <v>41</v>
      </c>
      <c r="B151" s="1" t="s">
        <v>17</v>
      </c>
      <c r="C151" s="1">
        <v>379.0</v>
      </c>
      <c r="D151" s="1">
        <v>0.0</v>
      </c>
      <c r="E151" s="1"/>
      <c r="F151" s="1" t="s">
        <v>26</v>
      </c>
      <c r="G151" s="1" t="s">
        <v>27</v>
      </c>
      <c r="H151" s="1" t="s">
        <v>9863</v>
      </c>
      <c r="I151" s="1" t="s">
        <v>9864</v>
      </c>
      <c r="J151" s="1" t="s">
        <v>9864</v>
      </c>
      <c r="K151" s="1"/>
      <c r="L151" s="1">
        <v>-9.0</v>
      </c>
      <c r="M151" s="1"/>
      <c r="N151" s="1">
        <v>5.2068</v>
      </c>
      <c r="O151" s="1" t="s">
        <v>9358</v>
      </c>
      <c r="P151" s="1" t="s">
        <v>9865</v>
      </c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ht="15.75" customHeight="1">
      <c r="A152" s="1" t="s">
        <v>57</v>
      </c>
      <c r="B152" s="1" t="s">
        <v>17</v>
      </c>
      <c r="C152" s="2">
        <v>264.0</v>
      </c>
      <c r="D152" s="1">
        <v>0.0</v>
      </c>
      <c r="E152" s="1" t="s">
        <v>58</v>
      </c>
      <c r="F152" s="1" t="s">
        <v>26</v>
      </c>
      <c r="G152" s="1" t="s">
        <v>27</v>
      </c>
      <c r="H152" s="1" t="s">
        <v>9866</v>
      </c>
      <c r="I152" s="1" t="s">
        <v>9867</v>
      </c>
      <c r="J152" s="1" t="s">
        <v>9867</v>
      </c>
      <c r="K152" s="1"/>
      <c r="L152" s="1">
        <v>-7.0</v>
      </c>
      <c r="M152" s="1"/>
      <c r="N152" s="1">
        <v>7.477833333333334</v>
      </c>
      <c r="O152" s="1" t="s">
        <v>9358</v>
      </c>
      <c r="P152" s="1" t="s">
        <v>9868</v>
      </c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ht="15.75" customHeight="1">
      <c r="A153" s="1" t="s">
        <v>57</v>
      </c>
      <c r="B153" s="1" t="s">
        <v>17</v>
      </c>
      <c r="C153" s="2">
        <v>463.0</v>
      </c>
      <c r="D153" s="1">
        <v>0.0</v>
      </c>
      <c r="E153" s="1" t="s">
        <v>58</v>
      </c>
      <c r="F153" s="1" t="s">
        <v>26</v>
      </c>
      <c r="G153" s="1" t="s">
        <v>27</v>
      </c>
      <c r="H153" s="1" t="s">
        <v>9869</v>
      </c>
      <c r="I153" s="1" t="s">
        <v>9870</v>
      </c>
      <c r="J153" s="1" t="s">
        <v>9870</v>
      </c>
      <c r="K153" s="1"/>
      <c r="L153" s="1">
        <v>-6.0</v>
      </c>
      <c r="M153" s="1"/>
      <c r="N153" s="1">
        <v>8.795933333333334</v>
      </c>
      <c r="O153" s="1" t="s">
        <v>9358</v>
      </c>
      <c r="P153" s="1" t="s">
        <v>9871</v>
      </c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ht="15.75" customHeight="1">
      <c r="A154" s="1" t="s">
        <v>24</v>
      </c>
      <c r="B154" s="1" t="s">
        <v>17</v>
      </c>
      <c r="C154" s="1">
        <v>294.0</v>
      </c>
      <c r="D154" s="1">
        <v>0.0</v>
      </c>
      <c r="E154" s="1" t="s">
        <v>9768</v>
      </c>
      <c r="F154" s="1" t="s">
        <v>26</v>
      </c>
      <c r="G154" s="1" t="s">
        <v>27</v>
      </c>
      <c r="H154" s="1" t="s">
        <v>9872</v>
      </c>
      <c r="I154" s="1" t="s">
        <v>9873</v>
      </c>
      <c r="J154" s="1" t="s">
        <v>9873</v>
      </c>
      <c r="K154" s="1"/>
      <c r="L154" s="1">
        <v>-8.0</v>
      </c>
      <c r="M154" s="1"/>
      <c r="N154" s="1">
        <v>6.58875</v>
      </c>
      <c r="O154" s="1" t="s">
        <v>9358</v>
      </c>
      <c r="P154" s="1" t="s">
        <v>9874</v>
      </c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ht="15.75" customHeight="1">
      <c r="A155" s="1" t="s">
        <v>24</v>
      </c>
      <c r="B155" s="1" t="s">
        <v>17</v>
      </c>
      <c r="C155" s="1">
        <v>658.0</v>
      </c>
      <c r="D155" s="1">
        <v>0.0</v>
      </c>
      <c r="E155" s="1" t="s">
        <v>9875</v>
      </c>
      <c r="F155" s="1" t="s">
        <v>26</v>
      </c>
      <c r="G155" s="1" t="s">
        <v>27</v>
      </c>
      <c r="H155" s="1" t="s">
        <v>9876</v>
      </c>
      <c r="I155" s="1" t="s">
        <v>9877</v>
      </c>
      <c r="J155" s="1" t="s">
        <v>9877</v>
      </c>
      <c r="K155" s="1"/>
      <c r="L155" s="1">
        <v>-2.0</v>
      </c>
      <c r="M155" s="1"/>
      <c r="N155" s="1">
        <v>17.839466666666667</v>
      </c>
      <c r="O155" s="1" t="s">
        <v>9358</v>
      </c>
      <c r="P155" s="1" t="s">
        <v>9878</v>
      </c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ht="15.75" customHeight="1">
      <c r="A156" s="1" t="s">
        <v>24</v>
      </c>
      <c r="B156" s="1" t="s">
        <v>17</v>
      </c>
      <c r="C156" s="1">
        <v>867.0</v>
      </c>
      <c r="D156" s="1">
        <v>0.0</v>
      </c>
      <c r="E156" s="1" t="s">
        <v>9879</v>
      </c>
      <c r="F156" s="1" t="s">
        <v>26</v>
      </c>
      <c r="G156" s="1" t="s">
        <v>27</v>
      </c>
      <c r="H156" s="1" t="s">
        <v>9880</v>
      </c>
      <c r="I156" s="1" t="s">
        <v>9881</v>
      </c>
      <c r="J156" s="1" t="s">
        <v>9881</v>
      </c>
      <c r="K156" s="1"/>
      <c r="L156" s="1">
        <v>-8.0</v>
      </c>
      <c r="M156" s="1"/>
      <c r="N156" s="1">
        <v>11.6731</v>
      </c>
      <c r="O156" s="1" t="s">
        <v>9358</v>
      </c>
      <c r="P156" s="1" t="s">
        <v>9882</v>
      </c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ht="15.75" customHeight="1">
      <c r="A157" s="1" t="s">
        <v>41</v>
      </c>
      <c r="B157" s="1" t="s">
        <v>17</v>
      </c>
      <c r="C157" s="1">
        <v>386.0</v>
      </c>
      <c r="D157" s="1">
        <v>0.0</v>
      </c>
      <c r="E157" s="1"/>
      <c r="F157" s="1" t="s">
        <v>26</v>
      </c>
      <c r="G157" s="1" t="s">
        <v>27</v>
      </c>
      <c r="H157" s="1" t="s">
        <v>9883</v>
      </c>
      <c r="I157" s="1" t="s">
        <v>9884</v>
      </c>
      <c r="J157" s="1" t="s">
        <v>9884</v>
      </c>
      <c r="K157" s="1"/>
      <c r="L157" s="1">
        <v>-5.0</v>
      </c>
      <c r="M157" s="1"/>
      <c r="N157" s="1">
        <v>9.806866666666666</v>
      </c>
      <c r="O157" s="1" t="s">
        <v>9358</v>
      </c>
      <c r="P157" s="1" t="s">
        <v>9885</v>
      </c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ht="15.75" customHeight="1">
      <c r="A158" s="1" t="s">
        <v>41</v>
      </c>
      <c r="B158" s="1" t="s">
        <v>17</v>
      </c>
      <c r="C158" s="1">
        <v>463.0</v>
      </c>
      <c r="D158" s="1">
        <v>0.0</v>
      </c>
      <c r="E158" s="1"/>
      <c r="F158" s="1" t="s">
        <v>26</v>
      </c>
      <c r="G158" s="1" t="s">
        <v>27</v>
      </c>
      <c r="H158" s="1" t="s">
        <v>9886</v>
      </c>
      <c r="I158" s="1" t="s">
        <v>9887</v>
      </c>
      <c r="J158" s="1" t="s">
        <v>9887</v>
      </c>
      <c r="K158" s="1"/>
      <c r="L158" s="1">
        <v>-5.0</v>
      </c>
      <c r="M158" s="1"/>
      <c r="N158" s="1">
        <v>9.814</v>
      </c>
      <c r="O158" s="1" t="s">
        <v>9358</v>
      </c>
      <c r="P158" s="1" t="s">
        <v>9888</v>
      </c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ht="15.75" customHeight="1">
      <c r="A159" s="1" t="s">
        <v>24</v>
      </c>
      <c r="B159" s="1" t="s">
        <v>17</v>
      </c>
      <c r="C159" s="1">
        <v>757.0</v>
      </c>
      <c r="D159" s="1">
        <v>0.0</v>
      </c>
      <c r="E159" s="1" t="s">
        <v>9889</v>
      </c>
      <c r="F159" s="1" t="s">
        <v>26</v>
      </c>
      <c r="G159" s="1" t="s">
        <v>27</v>
      </c>
      <c r="H159" s="1" t="s">
        <v>9890</v>
      </c>
      <c r="I159" s="1" t="s">
        <v>9891</v>
      </c>
      <c r="J159" s="1" t="s">
        <v>9891</v>
      </c>
      <c r="K159" s="1"/>
      <c r="L159" s="1">
        <v>-5.0</v>
      </c>
      <c r="M159" s="1"/>
      <c r="N159" s="1">
        <v>14.425366666666667</v>
      </c>
      <c r="O159" s="1" t="s">
        <v>9358</v>
      </c>
      <c r="P159" s="1" t="s">
        <v>9892</v>
      </c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ht="15.75" customHeight="1">
      <c r="A160" s="1" t="s">
        <v>57</v>
      </c>
      <c r="B160" s="1" t="s">
        <v>17</v>
      </c>
      <c r="C160" s="1">
        <v>329.0</v>
      </c>
      <c r="D160" s="1">
        <v>0.0</v>
      </c>
      <c r="E160" s="1" t="s">
        <v>58</v>
      </c>
      <c r="F160" s="1" t="s">
        <v>26</v>
      </c>
      <c r="G160" s="1" t="s">
        <v>27</v>
      </c>
      <c r="H160" s="1" t="s">
        <v>9893</v>
      </c>
      <c r="I160" s="1" t="s">
        <v>9894</v>
      </c>
      <c r="J160" s="1" t="s">
        <v>9894</v>
      </c>
      <c r="K160" s="1"/>
      <c r="L160" s="1">
        <v>-2.0</v>
      </c>
      <c r="M160" s="1"/>
      <c r="N160" s="1">
        <v>12.8963</v>
      </c>
      <c r="O160" s="1" t="s">
        <v>9358</v>
      </c>
      <c r="P160" s="1" t="s">
        <v>9895</v>
      </c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ht="15.75" customHeight="1">
      <c r="A161" s="1" t="s">
        <v>24</v>
      </c>
      <c r="B161" s="1" t="s">
        <v>88</v>
      </c>
      <c r="C161" s="1">
        <v>364.0</v>
      </c>
      <c r="D161" s="1">
        <v>0.0</v>
      </c>
      <c r="E161" s="1" t="s">
        <v>9896</v>
      </c>
      <c r="F161" s="1" t="s">
        <v>26</v>
      </c>
      <c r="G161" s="1" t="s">
        <v>27</v>
      </c>
      <c r="H161" s="1" t="s">
        <v>9897</v>
      </c>
      <c r="I161" s="1" t="s">
        <v>9898</v>
      </c>
      <c r="J161" s="1" t="s">
        <v>9898</v>
      </c>
      <c r="K161" s="1"/>
      <c r="L161" s="1">
        <v>-6.0</v>
      </c>
      <c r="M161" s="1"/>
      <c r="N161" s="1">
        <v>8.39055</v>
      </c>
      <c r="O161" s="1" t="s">
        <v>9358</v>
      </c>
      <c r="P161" s="1" t="s">
        <v>9899</v>
      </c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ht="15.75" customHeight="1">
      <c r="A162" s="1" t="s">
        <v>57</v>
      </c>
      <c r="B162" s="1" t="s">
        <v>17</v>
      </c>
      <c r="C162" s="1">
        <v>323.0</v>
      </c>
      <c r="D162" s="1">
        <v>0.0</v>
      </c>
      <c r="E162" s="1" t="s">
        <v>58</v>
      </c>
      <c r="F162" s="1" t="s">
        <v>26</v>
      </c>
      <c r="G162" s="1" t="s">
        <v>27</v>
      </c>
      <c r="H162" s="1" t="s">
        <v>9900</v>
      </c>
      <c r="I162" s="1" t="s">
        <v>9901</v>
      </c>
      <c r="J162" s="1" t="s">
        <v>9901</v>
      </c>
      <c r="K162" s="1"/>
      <c r="L162" s="1">
        <v>-5.0</v>
      </c>
      <c r="M162" s="1"/>
      <c r="N162" s="1">
        <v>9.44605</v>
      </c>
      <c r="O162" s="1" t="s">
        <v>9358</v>
      </c>
      <c r="P162" s="1" t="s">
        <v>9902</v>
      </c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ht="15.75" customHeight="1">
      <c r="A163" s="1" t="s">
        <v>41</v>
      </c>
      <c r="B163" s="1" t="s">
        <v>88</v>
      </c>
      <c r="C163" s="2">
        <v>658.0</v>
      </c>
      <c r="D163" s="1">
        <v>0.0</v>
      </c>
      <c r="E163" s="1"/>
      <c r="F163" s="1" t="s">
        <v>26</v>
      </c>
      <c r="G163" s="1" t="s">
        <v>27</v>
      </c>
      <c r="H163" s="1" t="s">
        <v>9903</v>
      </c>
      <c r="I163" s="1" t="s">
        <v>9904</v>
      </c>
      <c r="J163" s="1" t="s">
        <v>9904</v>
      </c>
      <c r="K163" s="1"/>
      <c r="L163" s="1">
        <v>-4.0</v>
      </c>
      <c r="M163" s="1"/>
      <c r="N163" s="1">
        <v>15.497166666666667</v>
      </c>
      <c r="O163" s="1" t="s">
        <v>9358</v>
      </c>
      <c r="P163" s="1" t="s">
        <v>9905</v>
      </c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ht="15.75" customHeight="1">
      <c r="A164" s="1" t="s">
        <v>57</v>
      </c>
      <c r="B164" s="1" t="s">
        <v>17</v>
      </c>
      <c r="C164" s="1">
        <v>264.0</v>
      </c>
      <c r="D164" s="1">
        <v>0.0</v>
      </c>
      <c r="E164" s="1" t="s">
        <v>58</v>
      </c>
      <c r="F164" s="1" t="s">
        <v>26</v>
      </c>
      <c r="G164" s="1" t="s">
        <v>27</v>
      </c>
      <c r="H164" s="1" t="s">
        <v>9906</v>
      </c>
      <c r="I164" s="1" t="s">
        <v>9907</v>
      </c>
      <c r="J164" s="1" t="s">
        <v>9907</v>
      </c>
      <c r="K164" s="1"/>
      <c r="L164" s="1">
        <v>-6.0</v>
      </c>
      <c r="M164" s="1"/>
      <c r="N164" s="1">
        <v>8.155333333333333</v>
      </c>
      <c r="O164" s="1" t="s">
        <v>9358</v>
      </c>
      <c r="P164" s="1" t="s">
        <v>9908</v>
      </c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ht="15.75" customHeight="1">
      <c r="A165" s="1" t="s">
        <v>16</v>
      </c>
      <c r="B165" s="1" t="s">
        <v>17</v>
      </c>
      <c r="C165" s="1">
        <v>349.0</v>
      </c>
      <c r="D165" s="1">
        <v>0.0</v>
      </c>
      <c r="E165" s="1"/>
      <c r="F165" s="1" t="s">
        <v>18</v>
      </c>
      <c r="G165" s="1" t="s">
        <v>19</v>
      </c>
      <c r="H165" s="1" t="s">
        <v>9909</v>
      </c>
      <c r="I165" s="1" t="s">
        <v>9910</v>
      </c>
      <c r="J165" s="1" t="s">
        <v>9910</v>
      </c>
      <c r="K165" s="1"/>
      <c r="L165" s="1">
        <v>7.0</v>
      </c>
      <c r="M165" s="1"/>
      <c r="N165" s="1">
        <v>13.204883333333333</v>
      </c>
      <c r="O165" s="1" t="s">
        <v>22</v>
      </c>
      <c r="P165" s="1" t="s">
        <v>9911</v>
      </c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ht="15.75" customHeight="1">
      <c r="A166" s="1" t="s">
        <v>41</v>
      </c>
      <c r="B166" s="1" t="s">
        <v>88</v>
      </c>
      <c r="C166" s="1">
        <v>329.0</v>
      </c>
      <c r="D166" s="1">
        <v>0.0</v>
      </c>
      <c r="E166" s="1"/>
      <c r="F166" s="1" t="s">
        <v>26</v>
      </c>
      <c r="G166" s="1" t="s">
        <v>27</v>
      </c>
      <c r="H166" s="1" t="s">
        <v>9912</v>
      </c>
      <c r="I166" s="1" t="s">
        <v>9913</v>
      </c>
      <c r="J166" s="1" t="s">
        <v>9913</v>
      </c>
      <c r="K166" s="1"/>
      <c r="L166" s="1">
        <v>-8.0</v>
      </c>
      <c r="M166" s="1"/>
      <c r="N166" s="1">
        <v>6.112866666666666</v>
      </c>
      <c r="O166" s="1" t="s">
        <v>9358</v>
      </c>
      <c r="P166" s="1" t="s">
        <v>9914</v>
      </c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ht="15.75" customHeight="1">
      <c r="A167" s="1" t="s">
        <v>24</v>
      </c>
      <c r="B167" s="1" t="s">
        <v>88</v>
      </c>
      <c r="C167" s="2">
        <v>394.0</v>
      </c>
      <c r="D167" s="1">
        <v>0.0</v>
      </c>
      <c r="E167" s="1" t="s">
        <v>9915</v>
      </c>
      <c r="F167" s="1" t="s">
        <v>26</v>
      </c>
      <c r="G167" s="1" t="s">
        <v>27</v>
      </c>
      <c r="H167" s="1" t="s">
        <v>9916</v>
      </c>
      <c r="I167" s="1" t="s">
        <v>9917</v>
      </c>
      <c r="J167" s="1" t="s">
        <v>9917</v>
      </c>
      <c r="K167" s="1"/>
      <c r="L167" s="1">
        <v>-8.0</v>
      </c>
      <c r="M167" s="1"/>
      <c r="N167" s="1">
        <v>6.90365</v>
      </c>
      <c r="O167" s="1" t="s">
        <v>9358</v>
      </c>
      <c r="P167" s="1" t="s">
        <v>9918</v>
      </c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ht="15.75" customHeight="1">
      <c r="A168" s="1" t="s">
        <v>57</v>
      </c>
      <c r="B168" s="1" t="s">
        <v>17</v>
      </c>
      <c r="C168" s="1">
        <v>329.0</v>
      </c>
      <c r="D168" s="1">
        <v>0.0</v>
      </c>
      <c r="E168" s="1" t="s">
        <v>58</v>
      </c>
      <c r="F168" s="1" t="s">
        <v>26</v>
      </c>
      <c r="G168" s="1" t="s">
        <v>27</v>
      </c>
      <c r="H168" s="1" t="s">
        <v>9919</v>
      </c>
      <c r="I168" s="1" t="s">
        <v>9920</v>
      </c>
      <c r="J168" s="1" t="s">
        <v>9920</v>
      </c>
      <c r="K168" s="1"/>
      <c r="L168" s="1">
        <v>-7.0</v>
      </c>
      <c r="M168" s="1"/>
      <c r="N168" s="1">
        <v>7.7383</v>
      </c>
      <c r="O168" s="1" t="s">
        <v>9358</v>
      </c>
      <c r="P168" s="1" t="s">
        <v>9637</v>
      </c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ht="15.75" customHeight="1">
      <c r="A169" s="1" t="s">
        <v>32</v>
      </c>
      <c r="B169" s="1" t="s">
        <v>17</v>
      </c>
      <c r="C169" s="1">
        <v>250.0</v>
      </c>
      <c r="D169" s="1">
        <v>0.0</v>
      </c>
      <c r="E169" s="1" t="s">
        <v>9408</v>
      </c>
      <c r="F169" s="1" t="s">
        <v>66</v>
      </c>
      <c r="G169" s="1" t="s">
        <v>27</v>
      </c>
      <c r="H169" s="1" t="s">
        <v>9921</v>
      </c>
      <c r="I169" s="1" t="s">
        <v>9922</v>
      </c>
      <c r="J169" s="1" t="s">
        <v>9923</v>
      </c>
      <c r="K169" s="1" t="s">
        <v>9924</v>
      </c>
      <c r="L169" s="1">
        <v>-10.0</v>
      </c>
      <c r="M169" s="1">
        <v>0.007033333333333333</v>
      </c>
      <c r="N169" s="1">
        <v>7.5373833333333335</v>
      </c>
      <c r="O169" s="1" t="s">
        <v>36</v>
      </c>
      <c r="P169" s="1" t="s">
        <v>9925</v>
      </c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ht="15.75" customHeight="1">
      <c r="A170" s="1" t="s">
        <v>57</v>
      </c>
      <c r="B170" s="1" t="s">
        <v>17</v>
      </c>
      <c r="C170" s="1">
        <v>534.0</v>
      </c>
      <c r="D170" s="1">
        <v>0.0</v>
      </c>
      <c r="E170" s="1" t="s">
        <v>58</v>
      </c>
      <c r="F170" s="1" t="s">
        <v>26</v>
      </c>
      <c r="G170" s="1" t="s">
        <v>27</v>
      </c>
      <c r="H170" s="1" t="s">
        <v>9926</v>
      </c>
      <c r="I170" s="1" t="s">
        <v>9927</v>
      </c>
      <c r="J170" s="1" t="s">
        <v>9927</v>
      </c>
      <c r="K170" s="1"/>
      <c r="L170" s="1">
        <v>-9.0</v>
      </c>
      <c r="M170" s="1"/>
      <c r="N170" s="1">
        <v>10.581066666666667</v>
      </c>
      <c r="O170" s="1" t="s">
        <v>9358</v>
      </c>
      <c r="P170" s="1" t="s">
        <v>9928</v>
      </c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ht="15.75" customHeight="1">
      <c r="A171" s="1" t="s">
        <v>57</v>
      </c>
      <c r="B171" s="1" t="s">
        <v>17</v>
      </c>
      <c r="C171" s="1">
        <v>264.0</v>
      </c>
      <c r="D171" s="1">
        <v>0.0</v>
      </c>
      <c r="E171" s="1" t="s">
        <v>58</v>
      </c>
      <c r="F171" s="1" t="s">
        <v>26</v>
      </c>
      <c r="G171" s="1" t="s">
        <v>27</v>
      </c>
      <c r="H171" s="1" t="s">
        <v>9929</v>
      </c>
      <c r="I171" s="1" t="s">
        <v>9930</v>
      </c>
      <c r="J171" s="1" t="s">
        <v>9930</v>
      </c>
      <c r="K171" s="1"/>
      <c r="L171" s="1">
        <v>-2.0</v>
      </c>
      <c r="M171" s="1"/>
      <c r="N171" s="1">
        <v>12.59965</v>
      </c>
      <c r="O171" s="1" t="s">
        <v>9358</v>
      </c>
      <c r="P171" s="1" t="s">
        <v>9908</v>
      </c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ht="15.75" customHeight="1">
      <c r="A172" s="1" t="s">
        <v>16</v>
      </c>
      <c r="B172" s="1" t="s">
        <v>17</v>
      </c>
      <c r="C172" s="2">
        <v>979.0</v>
      </c>
      <c r="D172" s="1">
        <v>0.0</v>
      </c>
      <c r="E172" s="1" t="s">
        <v>9931</v>
      </c>
      <c r="F172" s="1" t="s">
        <v>66</v>
      </c>
      <c r="G172" s="1" t="s">
        <v>19</v>
      </c>
      <c r="H172" s="1" t="s">
        <v>9932</v>
      </c>
      <c r="I172" s="1" t="s">
        <v>9933</v>
      </c>
      <c r="J172" s="1" t="s">
        <v>9934</v>
      </c>
      <c r="K172" s="1" t="s">
        <v>9935</v>
      </c>
      <c r="L172" s="1">
        <v>-5.0</v>
      </c>
      <c r="M172" s="1">
        <v>0.004933333333333333</v>
      </c>
      <c r="N172" s="1">
        <v>16.61995</v>
      </c>
      <c r="O172" s="1" t="s">
        <v>22</v>
      </c>
      <c r="P172" s="1" t="s">
        <v>9936</v>
      </c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ht="15.75" customHeight="1">
      <c r="A173" s="1" t="s">
        <v>41</v>
      </c>
      <c r="B173" s="1" t="s">
        <v>88</v>
      </c>
      <c r="C173" s="1">
        <v>329.0</v>
      </c>
      <c r="D173" s="1">
        <v>0.0</v>
      </c>
      <c r="E173" s="1"/>
      <c r="F173" s="1" t="s">
        <v>26</v>
      </c>
      <c r="G173" s="1" t="s">
        <v>27</v>
      </c>
      <c r="H173" s="1" t="s">
        <v>9937</v>
      </c>
      <c r="I173" s="1" t="s">
        <v>9938</v>
      </c>
      <c r="J173" s="1" t="s">
        <v>9938</v>
      </c>
      <c r="K173" s="1"/>
      <c r="L173" s="1">
        <v>0.0</v>
      </c>
      <c r="M173" s="1"/>
      <c r="N173" s="1">
        <v>14.13075</v>
      </c>
      <c r="O173" s="1" t="s">
        <v>9358</v>
      </c>
      <c r="P173" s="1" t="s">
        <v>9939</v>
      </c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ht="15.75" customHeight="1">
      <c r="A174" s="1" t="s">
        <v>32</v>
      </c>
      <c r="B174" s="1" t="s">
        <v>17</v>
      </c>
      <c r="C174" s="1">
        <v>821.0</v>
      </c>
      <c r="D174" s="1">
        <v>0.0</v>
      </c>
      <c r="E174" s="1" t="s">
        <v>9931</v>
      </c>
      <c r="F174" s="1" t="s">
        <v>66</v>
      </c>
      <c r="G174" s="1" t="s">
        <v>27</v>
      </c>
      <c r="H174" s="1" t="s">
        <v>9940</v>
      </c>
      <c r="I174" s="1" t="s">
        <v>9941</v>
      </c>
      <c r="J174" s="1" t="s">
        <v>9942</v>
      </c>
      <c r="K174" s="1" t="s">
        <v>9943</v>
      </c>
      <c r="L174" s="1">
        <v>-25.0</v>
      </c>
      <c r="M174" s="1">
        <v>0.0173</v>
      </c>
      <c r="N174" s="1">
        <v>11.98575</v>
      </c>
      <c r="O174" s="1" t="s">
        <v>36</v>
      </c>
      <c r="P174" s="1" t="s">
        <v>9944</v>
      </c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ht="15.75" customHeight="1">
      <c r="A175" s="1" t="s">
        <v>32</v>
      </c>
      <c r="B175" s="1" t="s">
        <v>17</v>
      </c>
      <c r="C175" s="2">
        <v>341.0</v>
      </c>
      <c r="D175" s="1">
        <v>0.0</v>
      </c>
      <c r="E175" s="1" t="s">
        <v>9931</v>
      </c>
      <c r="F175" s="1" t="s">
        <v>66</v>
      </c>
      <c r="G175" s="1" t="s">
        <v>27</v>
      </c>
      <c r="H175" s="1" t="s">
        <v>9945</v>
      </c>
      <c r="I175" s="1" t="s">
        <v>9946</v>
      </c>
      <c r="J175" s="1" t="s">
        <v>9947</v>
      </c>
      <c r="K175" s="1" t="s">
        <v>9948</v>
      </c>
      <c r="L175" s="1">
        <v>-1.0</v>
      </c>
      <c r="M175" s="1">
        <v>0.0059833333333333336</v>
      </c>
      <c r="N175" s="1">
        <v>9.758616666666667</v>
      </c>
      <c r="O175" s="1" t="s">
        <v>36</v>
      </c>
      <c r="P175" s="1" t="s">
        <v>9949</v>
      </c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ht="15.75" customHeight="1">
      <c r="A176" s="1" t="s">
        <v>16</v>
      </c>
      <c r="B176" s="1" t="s">
        <v>17</v>
      </c>
      <c r="C176" s="1">
        <v>274.0</v>
      </c>
      <c r="D176" s="1">
        <v>0.0</v>
      </c>
      <c r="E176" s="1"/>
      <c r="F176" s="1" t="s">
        <v>18</v>
      </c>
      <c r="G176" s="1" t="s">
        <v>19</v>
      </c>
      <c r="H176" s="1" t="s">
        <v>9950</v>
      </c>
      <c r="I176" s="1" t="s">
        <v>9951</v>
      </c>
      <c r="J176" s="1" t="s">
        <v>9951</v>
      </c>
      <c r="K176" s="1"/>
      <c r="L176" s="1">
        <v>0.0</v>
      </c>
      <c r="M176" s="1"/>
      <c r="N176" s="1">
        <v>6.773533333333333</v>
      </c>
      <c r="O176" s="1" t="s">
        <v>22</v>
      </c>
      <c r="P176" s="1" t="s">
        <v>9952</v>
      </c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ht="15.75" customHeight="1">
      <c r="A177" s="1" t="s">
        <v>57</v>
      </c>
      <c r="B177" s="1" t="s">
        <v>17</v>
      </c>
      <c r="C177" s="1">
        <v>329.0</v>
      </c>
      <c r="D177" s="1">
        <v>0.0</v>
      </c>
      <c r="E177" s="1" t="s">
        <v>58</v>
      </c>
      <c r="F177" s="1" t="s">
        <v>26</v>
      </c>
      <c r="G177" s="1" t="s">
        <v>27</v>
      </c>
      <c r="H177" s="1" t="s">
        <v>9953</v>
      </c>
      <c r="I177" s="1" t="s">
        <v>9954</v>
      </c>
      <c r="J177" s="1" t="s">
        <v>9954</v>
      </c>
      <c r="K177" s="1"/>
      <c r="L177" s="1">
        <v>-7.0</v>
      </c>
      <c r="M177" s="1"/>
      <c r="N177" s="1">
        <v>7.175816666666667</v>
      </c>
      <c r="O177" s="1" t="s">
        <v>9358</v>
      </c>
      <c r="P177" s="1" t="s">
        <v>9955</v>
      </c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ht="15.75" customHeight="1">
      <c r="A178" s="1" t="s">
        <v>57</v>
      </c>
      <c r="B178" s="1" t="s">
        <v>17</v>
      </c>
      <c r="C178" s="1">
        <v>658.0</v>
      </c>
      <c r="D178" s="1">
        <v>0.0</v>
      </c>
      <c r="E178" s="1" t="s">
        <v>58</v>
      </c>
      <c r="F178" s="1" t="s">
        <v>26</v>
      </c>
      <c r="G178" s="1" t="s">
        <v>27</v>
      </c>
      <c r="H178" s="1" t="s">
        <v>9956</v>
      </c>
      <c r="I178" s="1" t="s">
        <v>9957</v>
      </c>
      <c r="J178" s="1" t="s">
        <v>9957</v>
      </c>
      <c r="K178" s="1"/>
      <c r="L178" s="1">
        <v>-4.0</v>
      </c>
      <c r="M178" s="1"/>
      <c r="N178" s="1">
        <v>15.58095</v>
      </c>
      <c r="O178" s="1" t="s">
        <v>9358</v>
      </c>
      <c r="P178" s="1" t="s">
        <v>9958</v>
      </c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ht="15.75" customHeight="1">
      <c r="A179" s="1" t="s">
        <v>41</v>
      </c>
      <c r="B179" s="1" t="s">
        <v>88</v>
      </c>
      <c r="C179" s="1">
        <v>910.0</v>
      </c>
      <c r="D179" s="1">
        <v>0.0</v>
      </c>
      <c r="E179" s="1"/>
      <c r="F179" s="1" t="s">
        <v>26</v>
      </c>
      <c r="G179" s="1" t="s">
        <v>27</v>
      </c>
      <c r="H179" s="1" t="s">
        <v>9959</v>
      </c>
      <c r="I179" s="1" t="s">
        <v>9960</v>
      </c>
      <c r="J179" s="1" t="s">
        <v>9960</v>
      </c>
      <c r="K179" s="1"/>
      <c r="L179" s="1">
        <v>-5.0</v>
      </c>
      <c r="M179" s="1"/>
      <c r="N179" s="1">
        <v>14.5594</v>
      </c>
      <c r="O179" s="1" t="s">
        <v>9358</v>
      </c>
      <c r="P179" s="1" t="s">
        <v>9961</v>
      </c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ht="15.75" customHeight="1">
      <c r="A180" s="1" t="s">
        <v>57</v>
      </c>
      <c r="B180" s="1" t="s">
        <v>17</v>
      </c>
      <c r="C180" s="2">
        <v>593.0</v>
      </c>
      <c r="D180" s="1">
        <v>0.0</v>
      </c>
      <c r="E180" s="1" t="s">
        <v>58</v>
      </c>
      <c r="F180" s="1" t="s">
        <v>26</v>
      </c>
      <c r="G180" s="1" t="s">
        <v>27</v>
      </c>
      <c r="H180" s="1" t="s">
        <v>9962</v>
      </c>
      <c r="I180" s="1" t="s">
        <v>9963</v>
      </c>
      <c r="J180" s="1" t="s">
        <v>9963</v>
      </c>
      <c r="K180" s="1"/>
      <c r="L180" s="1">
        <v>-8.0</v>
      </c>
      <c r="M180" s="1"/>
      <c r="N180" s="1">
        <v>11.615633333333333</v>
      </c>
      <c r="O180" s="1" t="s">
        <v>9358</v>
      </c>
      <c r="P180" s="1" t="s">
        <v>9964</v>
      </c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ht="15.75" customHeight="1">
      <c r="A181" s="1" t="s">
        <v>41</v>
      </c>
      <c r="B181" s="1" t="s">
        <v>88</v>
      </c>
      <c r="C181" s="2">
        <v>264.0</v>
      </c>
      <c r="D181" s="1">
        <v>0.0</v>
      </c>
      <c r="E181" s="1"/>
      <c r="F181" s="1" t="s">
        <v>26</v>
      </c>
      <c r="G181" s="1" t="s">
        <v>19</v>
      </c>
      <c r="H181" s="1" t="s">
        <v>9965</v>
      </c>
      <c r="I181" s="1" t="s">
        <v>9966</v>
      </c>
      <c r="J181" s="1" t="s">
        <v>9966</v>
      </c>
      <c r="K181" s="1"/>
      <c r="L181" s="1">
        <v>-8.0</v>
      </c>
      <c r="M181" s="1"/>
      <c r="N181" s="1">
        <v>6.47425</v>
      </c>
      <c r="O181" s="1" t="s">
        <v>9358</v>
      </c>
      <c r="P181" s="1" t="s">
        <v>9631</v>
      </c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ht="15.75" customHeight="1">
      <c r="A182" s="1" t="s">
        <v>24</v>
      </c>
      <c r="B182" s="1" t="s">
        <v>88</v>
      </c>
      <c r="C182" s="1">
        <v>488.0</v>
      </c>
      <c r="D182" s="1">
        <v>0.0</v>
      </c>
      <c r="E182" s="1" t="s">
        <v>9768</v>
      </c>
      <c r="F182" s="1" t="s">
        <v>26</v>
      </c>
      <c r="G182" s="1" t="s">
        <v>27</v>
      </c>
      <c r="H182" s="1" t="s">
        <v>9967</v>
      </c>
      <c r="I182" s="1" t="s">
        <v>9968</v>
      </c>
      <c r="J182" s="1" t="s">
        <v>9968</v>
      </c>
      <c r="K182" s="1"/>
      <c r="L182" s="1">
        <v>0.0</v>
      </c>
      <c r="M182" s="1"/>
      <c r="N182" s="1">
        <v>14.965833333333334</v>
      </c>
      <c r="O182" s="1" t="s">
        <v>9358</v>
      </c>
      <c r="P182" s="1" t="s">
        <v>9969</v>
      </c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ht="15.75" customHeight="1">
      <c r="A183" s="1" t="s">
        <v>41</v>
      </c>
      <c r="B183" s="1" t="s">
        <v>88</v>
      </c>
      <c r="C183" s="1">
        <v>478.0</v>
      </c>
      <c r="D183" s="1">
        <v>0.0</v>
      </c>
      <c r="E183" s="1"/>
      <c r="F183" s="1" t="s">
        <v>26</v>
      </c>
      <c r="G183" s="1" t="s">
        <v>27</v>
      </c>
      <c r="H183" s="1" t="s">
        <v>9970</v>
      </c>
      <c r="I183" s="1" t="s">
        <v>9971</v>
      </c>
      <c r="J183" s="1" t="s">
        <v>9971</v>
      </c>
      <c r="K183" s="1"/>
      <c r="L183" s="1">
        <v>0.0</v>
      </c>
      <c r="M183" s="1"/>
      <c r="N183" s="1">
        <v>14.491683333333333</v>
      </c>
      <c r="O183" s="1" t="s">
        <v>9358</v>
      </c>
      <c r="P183" s="1" t="s">
        <v>9972</v>
      </c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ht="15.75" customHeight="1">
      <c r="A184" s="1" t="s">
        <v>57</v>
      </c>
      <c r="B184" s="1" t="s">
        <v>17</v>
      </c>
      <c r="C184" s="1">
        <v>329.0</v>
      </c>
      <c r="D184" s="1">
        <v>0.0</v>
      </c>
      <c r="E184" s="1" t="s">
        <v>58</v>
      </c>
      <c r="F184" s="1" t="s">
        <v>26</v>
      </c>
      <c r="G184" s="1" t="s">
        <v>27</v>
      </c>
      <c r="H184" s="1" t="s">
        <v>9973</v>
      </c>
      <c r="I184" s="1" t="s">
        <v>9974</v>
      </c>
      <c r="J184" s="1" t="s">
        <v>9974</v>
      </c>
      <c r="K184" s="1"/>
      <c r="L184" s="1">
        <v>-2.0</v>
      </c>
      <c r="M184" s="1"/>
      <c r="N184" s="1">
        <v>12.848183333333333</v>
      </c>
      <c r="O184" s="1" t="s">
        <v>9358</v>
      </c>
      <c r="P184" s="1" t="s">
        <v>9975</v>
      </c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ht="15.75" customHeight="1">
      <c r="A185" s="1" t="s">
        <v>32</v>
      </c>
      <c r="B185" s="1" t="s">
        <v>17</v>
      </c>
      <c r="C185" s="1">
        <v>437.0</v>
      </c>
      <c r="D185" s="1">
        <v>0.0</v>
      </c>
      <c r="E185" s="1" t="s">
        <v>9931</v>
      </c>
      <c r="F185" s="1" t="s">
        <v>66</v>
      </c>
      <c r="G185" s="1" t="s">
        <v>27</v>
      </c>
      <c r="H185" s="1" t="s">
        <v>9976</v>
      </c>
      <c r="I185" s="1" t="s">
        <v>9977</v>
      </c>
      <c r="J185" s="1" t="s">
        <v>9978</v>
      </c>
      <c r="K185" s="1" t="s">
        <v>9979</v>
      </c>
      <c r="L185" s="1">
        <v>-16.0</v>
      </c>
      <c r="M185" s="1">
        <v>0.0061</v>
      </c>
      <c r="N185" s="1">
        <v>6.595533333333333</v>
      </c>
      <c r="O185" s="1" t="s">
        <v>36</v>
      </c>
      <c r="P185" s="1" t="s">
        <v>9980</v>
      </c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ht="15.75" customHeight="1">
      <c r="A186" s="1" t="s">
        <v>32</v>
      </c>
      <c r="B186" s="1" t="s">
        <v>17</v>
      </c>
      <c r="C186" s="2">
        <v>358.0</v>
      </c>
      <c r="D186" s="1">
        <v>0.0</v>
      </c>
      <c r="E186" s="1" t="s">
        <v>9408</v>
      </c>
      <c r="F186" s="1" t="s">
        <v>66</v>
      </c>
      <c r="G186" s="1" t="s">
        <v>19</v>
      </c>
      <c r="H186" s="1" t="s">
        <v>9981</v>
      </c>
      <c r="I186" s="1" t="s">
        <v>9982</v>
      </c>
      <c r="J186" s="1" t="s">
        <v>9983</v>
      </c>
      <c r="K186" s="1" t="s">
        <v>9984</v>
      </c>
      <c r="L186" s="1">
        <v>-20.0</v>
      </c>
      <c r="M186" s="1">
        <v>0.0051</v>
      </c>
      <c r="N186" s="1">
        <v>13.626616666666667</v>
      </c>
      <c r="O186" s="1" t="s">
        <v>36</v>
      </c>
      <c r="P186" s="1" t="s">
        <v>9452</v>
      </c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ht="15.75" customHeight="1">
      <c r="A187" s="1" t="s">
        <v>24</v>
      </c>
      <c r="B187" s="1" t="s">
        <v>88</v>
      </c>
      <c r="C187" s="1">
        <v>818.0</v>
      </c>
      <c r="D187" s="1">
        <v>0.0</v>
      </c>
      <c r="E187" s="1" t="s">
        <v>9768</v>
      </c>
      <c r="F187" s="1" t="s">
        <v>26</v>
      </c>
      <c r="G187" s="1" t="s">
        <v>27</v>
      </c>
      <c r="H187" s="1" t="s">
        <v>9985</v>
      </c>
      <c r="I187" s="1" t="s">
        <v>9986</v>
      </c>
      <c r="J187" s="1" t="s">
        <v>9986</v>
      </c>
      <c r="K187" s="1"/>
      <c r="L187" s="1">
        <v>-8.0</v>
      </c>
      <c r="M187" s="1"/>
      <c r="N187" s="1">
        <v>11.9544</v>
      </c>
      <c r="O187" s="1" t="s">
        <v>9358</v>
      </c>
      <c r="P187" s="1" t="s">
        <v>9987</v>
      </c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ht="15.75" customHeight="1">
      <c r="A188" s="1" t="s">
        <v>57</v>
      </c>
      <c r="B188" s="1" t="s">
        <v>17</v>
      </c>
      <c r="C188" s="1">
        <v>224.0</v>
      </c>
      <c r="D188" s="1">
        <v>0.0</v>
      </c>
      <c r="E188" s="1" t="s">
        <v>58</v>
      </c>
      <c r="F188" s="1" t="s">
        <v>26</v>
      </c>
      <c r="G188" s="1" t="s">
        <v>27</v>
      </c>
      <c r="H188" s="1" t="s">
        <v>9988</v>
      </c>
      <c r="I188" s="1" t="s">
        <v>9989</v>
      </c>
      <c r="J188" s="1" t="s">
        <v>9989</v>
      </c>
      <c r="K188" s="1"/>
      <c r="L188" s="1">
        <v>-6.0</v>
      </c>
      <c r="M188" s="1"/>
      <c r="N188" s="1">
        <v>8.149583333333334</v>
      </c>
      <c r="O188" s="1" t="s">
        <v>9358</v>
      </c>
      <c r="P188" s="1" t="s">
        <v>9359</v>
      </c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ht="15.75" customHeight="1">
      <c r="A189" s="1" t="s">
        <v>32</v>
      </c>
      <c r="B189" s="1" t="s">
        <v>17</v>
      </c>
      <c r="C189" s="1">
        <v>418.0</v>
      </c>
      <c r="D189" s="1">
        <v>105.0</v>
      </c>
      <c r="E189" s="1"/>
      <c r="F189" s="1" t="s">
        <v>18</v>
      </c>
      <c r="G189" s="1" t="s">
        <v>19</v>
      </c>
      <c r="H189" s="1" t="s">
        <v>9990</v>
      </c>
      <c r="I189" s="1" t="s">
        <v>9991</v>
      </c>
      <c r="J189" s="1" t="s">
        <v>9991</v>
      </c>
      <c r="K189" s="1"/>
      <c r="L189" s="1">
        <v>-8.0</v>
      </c>
      <c r="M189" s="1"/>
      <c r="N189" s="1">
        <v>10.895166666666666</v>
      </c>
      <c r="O189" s="1" t="s">
        <v>36</v>
      </c>
      <c r="P189" s="1" t="s">
        <v>9992</v>
      </c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ht="15.75" customHeight="1">
      <c r="A190" s="1" t="s">
        <v>24</v>
      </c>
      <c r="B190" s="1" t="s">
        <v>88</v>
      </c>
      <c r="C190" s="2">
        <v>329.0</v>
      </c>
      <c r="D190" s="1">
        <v>0.0</v>
      </c>
      <c r="E190" s="1" t="s">
        <v>8446</v>
      </c>
      <c r="F190" s="1" t="s">
        <v>26</v>
      </c>
      <c r="G190" s="1" t="s">
        <v>27</v>
      </c>
      <c r="H190" s="1" t="s">
        <v>9993</v>
      </c>
      <c r="I190" s="1" t="s">
        <v>9994</v>
      </c>
      <c r="J190" s="1" t="s">
        <v>9994</v>
      </c>
      <c r="K190" s="1"/>
      <c r="L190" s="1">
        <v>-3.0</v>
      </c>
      <c r="M190" s="1"/>
      <c r="N190" s="1">
        <v>11.656283333333333</v>
      </c>
      <c r="O190" s="1" t="s">
        <v>9358</v>
      </c>
      <c r="P190" s="1" t="s">
        <v>9995</v>
      </c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ht="15.75" customHeight="1">
      <c r="A191" s="1" t="s">
        <v>41</v>
      </c>
      <c r="B191" s="1" t="s">
        <v>88</v>
      </c>
      <c r="C191" s="1">
        <v>857.0</v>
      </c>
      <c r="D191" s="1">
        <v>0.0</v>
      </c>
      <c r="E191" s="1"/>
      <c r="F191" s="1" t="s">
        <v>26</v>
      </c>
      <c r="G191" s="1" t="s">
        <v>27</v>
      </c>
      <c r="H191" s="1" t="s">
        <v>9996</v>
      </c>
      <c r="I191" s="1" t="s">
        <v>9997</v>
      </c>
      <c r="J191" s="1" t="s">
        <v>9997</v>
      </c>
      <c r="K191" s="1"/>
      <c r="L191" s="1">
        <v>-9.0</v>
      </c>
      <c r="M191" s="1"/>
      <c r="N191" s="1">
        <v>8.767833333333334</v>
      </c>
      <c r="O191" s="1" t="s">
        <v>9358</v>
      </c>
      <c r="P191" s="1" t="s">
        <v>9998</v>
      </c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ht="15.75" customHeight="1">
      <c r="A192" s="1" t="s">
        <v>32</v>
      </c>
      <c r="B192" s="1" t="s">
        <v>17</v>
      </c>
      <c r="C192" s="1">
        <v>562.0</v>
      </c>
      <c r="D192" s="1">
        <v>0.0</v>
      </c>
      <c r="E192" s="1" t="s">
        <v>9931</v>
      </c>
      <c r="F192" s="1" t="s">
        <v>66</v>
      </c>
      <c r="G192" s="1" t="s">
        <v>19</v>
      </c>
      <c r="H192" s="1" t="s">
        <v>9999</v>
      </c>
      <c r="I192" s="1" t="s">
        <v>10000</v>
      </c>
      <c r="J192" s="1" t="s">
        <v>10001</v>
      </c>
      <c r="K192" s="1" t="s">
        <v>10002</v>
      </c>
      <c r="L192" s="1">
        <v>-9.0</v>
      </c>
      <c r="M192" s="1">
        <v>0.007466666666666667</v>
      </c>
      <c r="N192" s="1">
        <v>15.670383333333334</v>
      </c>
      <c r="O192" s="1" t="s">
        <v>36</v>
      </c>
      <c r="P192" s="1" t="s">
        <v>10003</v>
      </c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ht="15.75" customHeight="1">
      <c r="A193" s="1" t="s">
        <v>16</v>
      </c>
      <c r="B193" s="1" t="s">
        <v>17</v>
      </c>
      <c r="C193" s="1">
        <v>249.0</v>
      </c>
      <c r="D193" s="1">
        <v>0.0</v>
      </c>
      <c r="E193" s="1"/>
      <c r="F193" s="1" t="s">
        <v>18</v>
      </c>
      <c r="G193" s="1" t="s">
        <v>19</v>
      </c>
      <c r="H193" s="1" t="s">
        <v>10004</v>
      </c>
      <c r="I193" s="1" t="s">
        <v>10005</v>
      </c>
      <c r="J193" s="1" t="s">
        <v>10005</v>
      </c>
      <c r="K193" s="1"/>
      <c r="L193" s="1">
        <v>0.0</v>
      </c>
      <c r="M193" s="1"/>
      <c r="N193" s="1">
        <v>6.256216666666667</v>
      </c>
      <c r="O193" s="1" t="s">
        <v>22</v>
      </c>
      <c r="P193" s="1" t="s">
        <v>10006</v>
      </c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ht="15.75" customHeight="1">
      <c r="A194" s="1" t="s">
        <v>24</v>
      </c>
      <c r="B194" s="1" t="s">
        <v>88</v>
      </c>
      <c r="C194" s="1">
        <v>528.0</v>
      </c>
      <c r="D194" s="1">
        <v>0.0</v>
      </c>
      <c r="E194" s="1" t="s">
        <v>10007</v>
      </c>
      <c r="F194" s="1" t="s">
        <v>26</v>
      </c>
      <c r="G194" s="1" t="s">
        <v>27</v>
      </c>
      <c r="H194" s="1" t="s">
        <v>10008</v>
      </c>
      <c r="I194" s="1" t="s">
        <v>10009</v>
      </c>
      <c r="J194" s="1" t="s">
        <v>10009</v>
      </c>
      <c r="K194" s="1"/>
      <c r="L194" s="1">
        <v>-5.0</v>
      </c>
      <c r="M194" s="1"/>
      <c r="N194" s="1">
        <v>14.168633333333334</v>
      </c>
      <c r="O194" s="1" t="s">
        <v>9358</v>
      </c>
      <c r="P194" s="1" t="s">
        <v>10010</v>
      </c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ht="15.75" customHeight="1">
      <c r="A195" s="1" t="s">
        <v>32</v>
      </c>
      <c r="B195" s="1" t="s">
        <v>17</v>
      </c>
      <c r="C195" s="1">
        <v>247.0</v>
      </c>
      <c r="D195" s="1">
        <v>62.0</v>
      </c>
      <c r="E195" s="1"/>
      <c r="F195" s="1" t="s">
        <v>18</v>
      </c>
      <c r="G195" s="1" t="s">
        <v>27</v>
      </c>
      <c r="H195" s="1" t="s">
        <v>10011</v>
      </c>
      <c r="I195" s="1" t="s">
        <v>10012</v>
      </c>
      <c r="J195" s="1" t="s">
        <v>10012</v>
      </c>
      <c r="K195" s="1"/>
      <c r="L195" s="1">
        <v>-12.0</v>
      </c>
      <c r="M195" s="1"/>
      <c r="N195" s="1">
        <v>11.21995</v>
      </c>
      <c r="O195" s="1" t="s">
        <v>36</v>
      </c>
      <c r="P195" s="1" t="s">
        <v>10013</v>
      </c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ht="15.75" customHeight="1">
      <c r="A196" s="1" t="s">
        <v>32</v>
      </c>
      <c r="B196" s="1" t="s">
        <v>17</v>
      </c>
      <c r="C196" s="1">
        <v>299.0</v>
      </c>
      <c r="D196" s="1">
        <v>0.0</v>
      </c>
      <c r="E196" s="1" t="s">
        <v>9931</v>
      </c>
      <c r="F196" s="1" t="s">
        <v>66</v>
      </c>
      <c r="G196" s="1" t="s">
        <v>19</v>
      </c>
      <c r="H196" s="1" t="s">
        <v>10014</v>
      </c>
      <c r="I196" s="1" t="s">
        <v>10015</v>
      </c>
      <c r="J196" s="1" t="s">
        <v>10016</v>
      </c>
      <c r="K196" s="1" t="s">
        <v>10017</v>
      </c>
      <c r="L196" s="1">
        <v>4.0</v>
      </c>
      <c r="M196" s="1">
        <v>0.00475</v>
      </c>
      <c r="N196" s="1">
        <v>6.869766666666667</v>
      </c>
      <c r="O196" s="1" t="s">
        <v>36</v>
      </c>
      <c r="P196" s="1" t="s">
        <v>10018</v>
      </c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ht="15.75" customHeight="1">
      <c r="A197" s="1" t="s">
        <v>32</v>
      </c>
      <c r="B197" s="1" t="s">
        <v>17</v>
      </c>
      <c r="C197" s="1">
        <v>299.0</v>
      </c>
      <c r="D197" s="1">
        <v>0.0</v>
      </c>
      <c r="E197" s="1" t="s">
        <v>9408</v>
      </c>
      <c r="F197" s="1" t="s">
        <v>66</v>
      </c>
      <c r="G197" s="1" t="s">
        <v>19</v>
      </c>
      <c r="H197" s="1" t="s">
        <v>10019</v>
      </c>
      <c r="I197" s="1" t="s">
        <v>10020</v>
      </c>
      <c r="J197" s="1" t="s">
        <v>10021</v>
      </c>
      <c r="K197" s="1" t="s">
        <v>10022</v>
      </c>
      <c r="L197" s="1">
        <v>-19.0</v>
      </c>
      <c r="M197" s="1">
        <v>0.34291666666666665</v>
      </c>
      <c r="N197" s="1">
        <v>14.614516666666667</v>
      </c>
      <c r="O197" s="1" t="s">
        <v>36</v>
      </c>
      <c r="P197" s="1" t="s">
        <v>10023</v>
      </c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ht="15.75" customHeight="1">
      <c r="A198" s="1" t="s">
        <v>32</v>
      </c>
      <c r="B198" s="1" t="s">
        <v>17</v>
      </c>
      <c r="C198" s="1">
        <v>289.0</v>
      </c>
      <c r="D198" s="1">
        <v>0.0</v>
      </c>
      <c r="E198" s="1" t="s">
        <v>9931</v>
      </c>
      <c r="F198" s="1" t="s">
        <v>66</v>
      </c>
      <c r="G198" s="1" t="s">
        <v>27</v>
      </c>
      <c r="H198" s="1" t="s">
        <v>10024</v>
      </c>
      <c r="I198" s="1" t="s">
        <v>10025</v>
      </c>
      <c r="J198" s="1" t="s">
        <v>10026</v>
      </c>
      <c r="K198" s="1" t="s">
        <v>10027</v>
      </c>
      <c r="L198" s="1">
        <v>7.0</v>
      </c>
      <c r="M198" s="1">
        <v>0.006783333333333333</v>
      </c>
      <c r="N198" s="1">
        <v>8.985583333333333</v>
      </c>
      <c r="O198" s="1" t="s">
        <v>36</v>
      </c>
      <c r="P198" s="1" t="s">
        <v>10028</v>
      </c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ht="15.75" customHeight="1">
      <c r="A199" s="1" t="s">
        <v>32</v>
      </c>
      <c r="B199" s="1" t="s">
        <v>17</v>
      </c>
      <c r="C199" s="1">
        <v>498.0</v>
      </c>
      <c r="D199" s="1">
        <v>0.0</v>
      </c>
      <c r="E199" s="1" t="s">
        <v>9931</v>
      </c>
      <c r="F199" s="1" t="s">
        <v>66</v>
      </c>
      <c r="G199" s="1" t="s">
        <v>27</v>
      </c>
      <c r="H199" s="1" t="s">
        <v>10029</v>
      </c>
      <c r="I199" s="1" t="s">
        <v>10030</v>
      </c>
      <c r="J199" s="1" t="s">
        <v>10031</v>
      </c>
      <c r="K199" s="1" t="s">
        <v>10032</v>
      </c>
      <c r="L199" s="1">
        <v>2.0</v>
      </c>
      <c r="M199" s="1">
        <v>0.007183333333333333</v>
      </c>
      <c r="N199" s="1">
        <v>11.8859</v>
      </c>
      <c r="O199" s="1" t="s">
        <v>36</v>
      </c>
      <c r="P199" s="1" t="s">
        <v>10033</v>
      </c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ht="15.75" customHeight="1">
      <c r="A200" s="1" t="s">
        <v>32</v>
      </c>
      <c r="B200" s="1" t="s">
        <v>17</v>
      </c>
      <c r="C200" s="1">
        <v>306.0</v>
      </c>
      <c r="D200" s="1">
        <v>0.0</v>
      </c>
      <c r="E200" s="1" t="s">
        <v>9931</v>
      </c>
      <c r="F200" s="1" t="s">
        <v>66</v>
      </c>
      <c r="G200" s="1" t="s">
        <v>27</v>
      </c>
      <c r="H200" s="1" t="s">
        <v>10034</v>
      </c>
      <c r="I200" s="1" t="s">
        <v>10035</v>
      </c>
      <c r="J200" s="1" t="s">
        <v>10036</v>
      </c>
      <c r="K200" s="1" t="s">
        <v>10037</v>
      </c>
      <c r="L200" s="1">
        <v>-1.0</v>
      </c>
      <c r="M200" s="1">
        <v>0.009416666666666667</v>
      </c>
      <c r="N200" s="1">
        <v>8.628</v>
      </c>
      <c r="O200" s="1" t="s">
        <v>36</v>
      </c>
      <c r="P200" s="1" t="s">
        <v>10038</v>
      </c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ht="15.75" customHeight="1">
      <c r="A201" s="1" t="s">
        <v>41</v>
      </c>
      <c r="B201" s="1" t="s">
        <v>88</v>
      </c>
      <c r="C201" s="1">
        <v>658.0</v>
      </c>
      <c r="D201" s="1">
        <v>0.0</v>
      </c>
      <c r="E201" s="1"/>
      <c r="F201" s="1" t="s">
        <v>26</v>
      </c>
      <c r="G201" s="1" t="s">
        <v>27</v>
      </c>
      <c r="H201" s="1" t="s">
        <v>10039</v>
      </c>
      <c r="I201" s="1" t="s">
        <v>10040</v>
      </c>
      <c r="J201" s="1" t="s">
        <v>10040</v>
      </c>
      <c r="K201" s="1"/>
      <c r="L201" s="1">
        <v>-12.0</v>
      </c>
      <c r="M201" s="1"/>
      <c r="N201" s="1">
        <v>7.1932</v>
      </c>
      <c r="O201" s="1" t="s">
        <v>9358</v>
      </c>
      <c r="P201" s="1" t="s">
        <v>10041</v>
      </c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ht="15.75" customHeight="1">
      <c r="A202" s="1" t="s">
        <v>32</v>
      </c>
      <c r="B202" s="1" t="s">
        <v>17</v>
      </c>
      <c r="C202" s="1">
        <v>223.0</v>
      </c>
      <c r="D202" s="1">
        <v>56.0</v>
      </c>
      <c r="E202" s="1"/>
      <c r="F202" s="1" t="s">
        <v>18</v>
      </c>
      <c r="G202" s="1" t="s">
        <v>19</v>
      </c>
      <c r="H202" s="1" t="s">
        <v>10042</v>
      </c>
      <c r="I202" s="1" t="s">
        <v>10043</v>
      </c>
      <c r="J202" s="1" t="s">
        <v>10043</v>
      </c>
      <c r="K202" s="1"/>
      <c r="L202" s="1">
        <v>-13.0</v>
      </c>
      <c r="M202" s="1"/>
      <c r="N202" s="1">
        <v>5.949166666666667</v>
      </c>
      <c r="O202" s="1" t="s">
        <v>36</v>
      </c>
      <c r="P202" s="1" t="s">
        <v>10044</v>
      </c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ht="15.75" customHeight="1">
      <c r="A203" s="1" t="s">
        <v>32</v>
      </c>
      <c r="B203" s="1" t="s">
        <v>17</v>
      </c>
      <c r="C203" s="1">
        <v>453.0</v>
      </c>
      <c r="D203" s="1">
        <v>0.0</v>
      </c>
      <c r="E203" s="1" t="s">
        <v>9931</v>
      </c>
      <c r="F203" s="1" t="s">
        <v>66</v>
      </c>
      <c r="G203" s="1" t="s">
        <v>27</v>
      </c>
      <c r="H203" s="1" t="s">
        <v>10045</v>
      </c>
      <c r="I203" s="1" t="s">
        <v>10046</v>
      </c>
      <c r="J203" s="1" t="s">
        <v>10047</v>
      </c>
      <c r="K203" s="1" t="s">
        <v>10048</v>
      </c>
      <c r="L203" s="1">
        <v>-29.0</v>
      </c>
      <c r="M203" s="1">
        <v>0.013383333333333334</v>
      </c>
      <c r="N203" s="1">
        <v>10.561783333333333</v>
      </c>
      <c r="O203" s="1" t="s">
        <v>36</v>
      </c>
      <c r="P203" s="1" t="s">
        <v>10049</v>
      </c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ht="15.75" customHeight="1">
      <c r="A204" s="1" t="s">
        <v>41</v>
      </c>
      <c r="B204" s="1" t="s">
        <v>88</v>
      </c>
      <c r="C204" s="1">
        <v>723.0</v>
      </c>
      <c r="D204" s="1">
        <v>0.0</v>
      </c>
      <c r="E204" s="1"/>
      <c r="F204" s="1" t="s">
        <v>26</v>
      </c>
      <c r="G204" s="1" t="s">
        <v>27</v>
      </c>
      <c r="H204" s="1" t="s">
        <v>10050</v>
      </c>
      <c r="I204" s="1" t="s">
        <v>10051</v>
      </c>
      <c r="J204" s="1" t="s">
        <v>10051</v>
      </c>
      <c r="K204" s="1"/>
      <c r="L204" s="1">
        <v>-9.0</v>
      </c>
      <c r="M204" s="1"/>
      <c r="N204" s="1">
        <v>10.328416666666667</v>
      </c>
      <c r="O204" s="1" t="s">
        <v>9358</v>
      </c>
      <c r="P204" s="1" t="s">
        <v>10052</v>
      </c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ht="15.75" customHeight="1">
      <c r="A205" s="1" t="s">
        <v>57</v>
      </c>
      <c r="B205" s="1" t="s">
        <v>17</v>
      </c>
      <c r="C205" s="1">
        <v>289.0</v>
      </c>
      <c r="D205" s="1">
        <v>0.0</v>
      </c>
      <c r="E205" s="1" t="s">
        <v>58</v>
      </c>
      <c r="F205" s="1" t="s">
        <v>26</v>
      </c>
      <c r="G205" s="1" t="s">
        <v>27</v>
      </c>
      <c r="H205" s="1" t="s">
        <v>10053</v>
      </c>
      <c r="I205" s="1" t="s">
        <v>10054</v>
      </c>
      <c r="J205" s="1" t="s">
        <v>10054</v>
      </c>
      <c r="K205" s="1"/>
      <c r="L205" s="1">
        <v>-8.0</v>
      </c>
      <c r="M205" s="1"/>
      <c r="N205" s="1">
        <v>6.385416666666667</v>
      </c>
      <c r="O205" s="1" t="s">
        <v>9358</v>
      </c>
      <c r="P205" s="1" t="s">
        <v>10055</v>
      </c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ht="15.75" customHeight="1">
      <c r="A206" s="1" t="s">
        <v>57</v>
      </c>
      <c r="B206" s="1" t="s">
        <v>17</v>
      </c>
      <c r="C206" s="1">
        <v>425.0</v>
      </c>
      <c r="D206" s="1">
        <v>0.0</v>
      </c>
      <c r="E206" s="1" t="s">
        <v>58</v>
      </c>
      <c r="F206" s="1" t="s">
        <v>26</v>
      </c>
      <c r="G206" s="1" t="s">
        <v>27</v>
      </c>
      <c r="H206" s="1" t="s">
        <v>10056</v>
      </c>
      <c r="I206" s="1" t="s">
        <v>10057</v>
      </c>
      <c r="J206" s="1" t="s">
        <v>10057</v>
      </c>
      <c r="K206" s="1"/>
      <c r="L206" s="1">
        <v>-5.0</v>
      </c>
      <c r="M206" s="1"/>
      <c r="N206" s="1">
        <v>9.101883333333333</v>
      </c>
      <c r="O206" s="1" t="s">
        <v>9358</v>
      </c>
      <c r="P206" s="1" t="s">
        <v>10058</v>
      </c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ht="15.75" customHeight="1">
      <c r="A207" s="1" t="s">
        <v>24</v>
      </c>
      <c r="B207" s="1" t="s">
        <v>88</v>
      </c>
      <c r="C207" s="1">
        <v>329.0</v>
      </c>
      <c r="D207" s="1">
        <v>0.0</v>
      </c>
      <c r="E207" s="1" t="s">
        <v>2181</v>
      </c>
      <c r="F207" s="1" t="s">
        <v>26</v>
      </c>
      <c r="G207" s="1" t="s">
        <v>27</v>
      </c>
      <c r="H207" s="1" t="s">
        <v>10059</v>
      </c>
      <c r="I207" s="1" t="s">
        <v>10060</v>
      </c>
      <c r="J207" s="1" t="s">
        <v>10060</v>
      </c>
      <c r="K207" s="1"/>
      <c r="L207" s="1">
        <v>-6.0</v>
      </c>
      <c r="M207" s="1"/>
      <c r="N207" s="1">
        <v>8.29875</v>
      </c>
      <c r="O207" s="1" t="s">
        <v>9358</v>
      </c>
      <c r="P207" s="1" t="s">
        <v>1194</v>
      </c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ht="15.75" customHeight="1">
      <c r="A208" s="1" t="s">
        <v>57</v>
      </c>
      <c r="B208" s="1" t="s">
        <v>17</v>
      </c>
      <c r="C208" s="2">
        <v>264.0</v>
      </c>
      <c r="D208" s="1">
        <v>0.0</v>
      </c>
      <c r="E208" s="1" t="s">
        <v>58</v>
      </c>
      <c r="F208" s="1" t="s">
        <v>26</v>
      </c>
      <c r="G208" s="1" t="s">
        <v>27</v>
      </c>
      <c r="H208" s="1" t="s">
        <v>10061</v>
      </c>
      <c r="I208" s="1" t="s">
        <v>10062</v>
      </c>
      <c r="J208" s="1" t="s">
        <v>10062</v>
      </c>
      <c r="K208" s="1"/>
      <c r="L208" s="1">
        <v>-6.0</v>
      </c>
      <c r="M208" s="1"/>
      <c r="N208" s="1">
        <v>8.8719</v>
      </c>
      <c r="O208" s="1" t="s">
        <v>9358</v>
      </c>
      <c r="P208" s="1" t="s">
        <v>10063</v>
      </c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ht="15.75" customHeight="1">
      <c r="A209" s="1" t="s">
        <v>57</v>
      </c>
      <c r="B209" s="1" t="s">
        <v>17</v>
      </c>
      <c r="C209" s="2">
        <v>364.0</v>
      </c>
      <c r="D209" s="1">
        <v>0.0</v>
      </c>
      <c r="E209" s="1" t="s">
        <v>58</v>
      </c>
      <c r="F209" s="1" t="s">
        <v>26</v>
      </c>
      <c r="G209" s="1" t="s">
        <v>27</v>
      </c>
      <c r="H209" s="1" t="s">
        <v>10064</v>
      </c>
      <c r="I209" s="1" t="s">
        <v>10065</v>
      </c>
      <c r="J209" s="1" t="s">
        <v>10065</v>
      </c>
      <c r="K209" s="1"/>
      <c r="L209" s="1">
        <v>-6.0</v>
      </c>
      <c r="M209" s="1"/>
      <c r="N209" s="1">
        <v>12.51705</v>
      </c>
      <c r="O209" s="1" t="s">
        <v>9358</v>
      </c>
      <c r="P209" s="1" t="s">
        <v>10066</v>
      </c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ht="15.75" customHeight="1">
      <c r="A210" s="1" t="s">
        <v>41</v>
      </c>
      <c r="B210" s="1" t="s">
        <v>88</v>
      </c>
      <c r="C210" s="1">
        <v>666.0</v>
      </c>
      <c r="D210" s="1">
        <v>0.0</v>
      </c>
      <c r="E210" s="1"/>
      <c r="F210" s="1" t="s">
        <v>26</v>
      </c>
      <c r="G210" s="1" t="s">
        <v>27</v>
      </c>
      <c r="H210" s="1" t="s">
        <v>10067</v>
      </c>
      <c r="I210" s="1" t="s">
        <v>10068</v>
      </c>
      <c r="J210" s="1" t="s">
        <v>10068</v>
      </c>
      <c r="K210" s="1"/>
      <c r="L210" s="1">
        <v>-6.0</v>
      </c>
      <c r="M210" s="1"/>
      <c r="N210" s="1">
        <v>13.42945</v>
      </c>
      <c r="O210" s="1" t="s">
        <v>9358</v>
      </c>
      <c r="P210" s="1" t="s">
        <v>10069</v>
      </c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ht="15.75" customHeight="1">
      <c r="A211" s="1" t="s">
        <v>24</v>
      </c>
      <c r="B211" s="1" t="s">
        <v>88</v>
      </c>
      <c r="C211" s="2">
        <v>394.0</v>
      </c>
      <c r="D211" s="1">
        <v>0.0</v>
      </c>
      <c r="E211" s="1" t="s">
        <v>10070</v>
      </c>
      <c r="F211" s="1" t="s">
        <v>26</v>
      </c>
      <c r="G211" s="1" t="s">
        <v>27</v>
      </c>
      <c r="H211" s="1" t="s">
        <v>10071</v>
      </c>
      <c r="I211" s="1" t="s">
        <v>10072</v>
      </c>
      <c r="J211" s="1" t="s">
        <v>10072</v>
      </c>
      <c r="K211" s="1"/>
      <c r="L211" s="1">
        <v>-9.0</v>
      </c>
      <c r="M211" s="1"/>
      <c r="N211" s="1">
        <v>5.5339</v>
      </c>
      <c r="O211" s="1" t="s">
        <v>9358</v>
      </c>
      <c r="P211" s="1" t="s">
        <v>5966</v>
      </c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ht="15.75" customHeight="1">
      <c r="A212" s="1" t="s">
        <v>41</v>
      </c>
      <c r="B212" s="1" t="s">
        <v>88</v>
      </c>
      <c r="C212" s="2">
        <v>523.0</v>
      </c>
      <c r="D212" s="1">
        <v>0.0</v>
      </c>
      <c r="E212" s="1"/>
      <c r="F212" s="1" t="s">
        <v>26</v>
      </c>
      <c r="G212" s="1" t="s">
        <v>27</v>
      </c>
      <c r="H212" s="1" t="s">
        <v>10073</v>
      </c>
      <c r="I212" s="1" t="s">
        <v>10074</v>
      </c>
      <c r="J212" s="1" t="s">
        <v>10074</v>
      </c>
      <c r="K212" s="1"/>
      <c r="L212" s="1">
        <v>-9.0</v>
      </c>
      <c r="M212" s="1"/>
      <c r="N212" s="1">
        <v>10.673383333333334</v>
      </c>
      <c r="O212" s="1" t="s">
        <v>9358</v>
      </c>
      <c r="P212" s="1" t="s">
        <v>10075</v>
      </c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ht="15.75" customHeight="1">
      <c r="A213" s="1" t="s">
        <v>41</v>
      </c>
      <c r="B213" s="1" t="s">
        <v>88</v>
      </c>
      <c r="C213" s="1">
        <v>662.0</v>
      </c>
      <c r="D213" s="1">
        <v>0.0</v>
      </c>
      <c r="E213" s="1"/>
      <c r="F213" s="1" t="s">
        <v>26</v>
      </c>
      <c r="G213" s="1" t="s">
        <v>19</v>
      </c>
      <c r="H213" s="1" t="s">
        <v>10076</v>
      </c>
      <c r="I213" s="1" t="s">
        <v>10077</v>
      </c>
      <c r="J213" s="1" t="s">
        <v>10077</v>
      </c>
      <c r="K213" s="1"/>
      <c r="L213" s="1">
        <v>-8.0</v>
      </c>
      <c r="M213" s="1"/>
      <c r="N213" s="1">
        <v>11.43585</v>
      </c>
      <c r="O213" s="1" t="s">
        <v>9358</v>
      </c>
      <c r="P213" s="1" t="s">
        <v>10078</v>
      </c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ht="15.75" customHeight="1">
      <c r="A214" s="1" t="s">
        <v>57</v>
      </c>
      <c r="B214" s="1" t="s">
        <v>17</v>
      </c>
      <c r="C214" s="2">
        <v>368.0</v>
      </c>
      <c r="D214" s="1">
        <v>0.0</v>
      </c>
      <c r="E214" s="1" t="s">
        <v>58</v>
      </c>
      <c r="F214" s="1" t="s">
        <v>26</v>
      </c>
      <c r="G214" s="1" t="s">
        <v>27</v>
      </c>
      <c r="H214" s="1" t="s">
        <v>10079</v>
      </c>
      <c r="I214" s="1" t="s">
        <v>10080</v>
      </c>
      <c r="J214" s="1" t="s">
        <v>10080</v>
      </c>
      <c r="K214" s="1"/>
      <c r="L214" s="1">
        <v>-9.0</v>
      </c>
      <c r="M214" s="1"/>
      <c r="N214" s="1">
        <v>5.509616666666667</v>
      </c>
      <c r="O214" s="1" t="s">
        <v>9358</v>
      </c>
      <c r="P214" s="1" t="s">
        <v>10081</v>
      </c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ht="15.75" customHeight="1">
      <c r="A215" s="1" t="s">
        <v>41</v>
      </c>
      <c r="B215" s="1" t="s">
        <v>88</v>
      </c>
      <c r="C215" s="1">
        <v>528.0</v>
      </c>
      <c r="D215" s="1">
        <v>0.0</v>
      </c>
      <c r="E215" s="1"/>
      <c r="F215" s="1" t="s">
        <v>26</v>
      </c>
      <c r="G215" s="1" t="s">
        <v>27</v>
      </c>
      <c r="H215" s="1" t="s">
        <v>10082</v>
      </c>
      <c r="I215" s="1" t="s">
        <v>10083</v>
      </c>
      <c r="J215" s="1" t="s">
        <v>10083</v>
      </c>
      <c r="K215" s="1"/>
      <c r="L215" s="1">
        <v>-12.0</v>
      </c>
      <c r="M215" s="1"/>
      <c r="N215" s="1">
        <v>7.10665</v>
      </c>
      <c r="O215" s="1" t="s">
        <v>9358</v>
      </c>
      <c r="P215" s="1" t="s">
        <v>10084</v>
      </c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ht="15.75" customHeight="1">
      <c r="A216" s="1" t="s">
        <v>57</v>
      </c>
      <c r="B216" s="1" t="s">
        <v>17</v>
      </c>
      <c r="C216" s="1">
        <v>436.0</v>
      </c>
      <c r="D216" s="1">
        <v>0.0</v>
      </c>
      <c r="E216" s="1" t="s">
        <v>58</v>
      </c>
      <c r="F216" s="1" t="s">
        <v>26</v>
      </c>
      <c r="G216" s="1" t="s">
        <v>27</v>
      </c>
      <c r="H216" s="1" t="s">
        <v>10085</v>
      </c>
      <c r="I216" s="1" t="s">
        <v>10086</v>
      </c>
      <c r="J216" s="1" t="s">
        <v>10086</v>
      </c>
      <c r="K216" s="1"/>
      <c r="L216" s="1">
        <v>-7.0</v>
      </c>
      <c r="M216" s="1"/>
      <c r="N216" s="1">
        <v>7.376283333333333</v>
      </c>
      <c r="O216" s="1" t="s">
        <v>9358</v>
      </c>
      <c r="P216" s="1" t="s">
        <v>10087</v>
      </c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ht="15.75" customHeight="1">
      <c r="A217" s="1" t="s">
        <v>41</v>
      </c>
      <c r="B217" s="1" t="s">
        <v>88</v>
      </c>
      <c r="C217" s="1">
        <v>329.0</v>
      </c>
      <c r="D217" s="1">
        <v>0.0</v>
      </c>
      <c r="E217" s="1"/>
      <c r="F217" s="1" t="s">
        <v>26</v>
      </c>
      <c r="G217" s="1" t="s">
        <v>27</v>
      </c>
      <c r="H217" s="1" t="s">
        <v>10088</v>
      </c>
      <c r="I217" s="1" t="s">
        <v>10089</v>
      </c>
      <c r="J217" s="1" t="s">
        <v>10089</v>
      </c>
      <c r="K217" s="1"/>
      <c r="L217" s="1">
        <v>-9.0</v>
      </c>
      <c r="M217" s="1"/>
      <c r="N217" s="1">
        <v>5.065883333333334</v>
      </c>
      <c r="O217" s="1" t="s">
        <v>9358</v>
      </c>
      <c r="P217" s="1" t="s">
        <v>10090</v>
      </c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ht="15.75" customHeight="1">
      <c r="A218" s="1" t="s">
        <v>32</v>
      </c>
      <c r="B218" s="1" t="s">
        <v>17</v>
      </c>
      <c r="C218" s="1">
        <v>260.0</v>
      </c>
      <c r="D218" s="1">
        <v>0.0</v>
      </c>
      <c r="E218" s="1" t="s">
        <v>9931</v>
      </c>
      <c r="F218" s="1" t="s">
        <v>66</v>
      </c>
      <c r="G218" s="1" t="s">
        <v>27</v>
      </c>
      <c r="H218" s="1" t="s">
        <v>10091</v>
      </c>
      <c r="I218" s="1" t="s">
        <v>10092</v>
      </c>
      <c r="J218" s="1" t="s">
        <v>10093</v>
      </c>
      <c r="K218" s="1" t="s">
        <v>10094</v>
      </c>
      <c r="L218" s="1">
        <v>-11.0</v>
      </c>
      <c r="M218" s="1">
        <v>0.0091</v>
      </c>
      <c r="N218" s="1">
        <v>6.8600666666666665</v>
      </c>
      <c r="O218" s="1" t="s">
        <v>36</v>
      </c>
      <c r="P218" s="1" t="s">
        <v>9745</v>
      </c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ht="15.75" customHeight="1">
      <c r="A219" s="1" t="s">
        <v>57</v>
      </c>
      <c r="B219" s="1" t="s">
        <v>17</v>
      </c>
      <c r="C219" s="1">
        <v>405.0</v>
      </c>
      <c r="D219" s="1">
        <v>0.0</v>
      </c>
      <c r="E219" s="1" t="s">
        <v>58</v>
      </c>
      <c r="F219" s="1" t="s">
        <v>26</v>
      </c>
      <c r="G219" s="1" t="s">
        <v>27</v>
      </c>
      <c r="H219" s="1" t="s">
        <v>10095</v>
      </c>
      <c r="I219" s="1" t="s">
        <v>10096</v>
      </c>
      <c r="J219" s="1" t="s">
        <v>10096</v>
      </c>
      <c r="K219" s="1"/>
      <c r="L219" s="1">
        <v>-11.0</v>
      </c>
      <c r="M219" s="1"/>
      <c r="N219" s="1">
        <v>5.357333333333333</v>
      </c>
      <c r="O219" s="1" t="s">
        <v>9358</v>
      </c>
      <c r="P219" s="1" t="s">
        <v>10097</v>
      </c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ht="15.75" customHeight="1">
      <c r="A220" s="1" t="s">
        <v>32</v>
      </c>
      <c r="B220" s="1" t="s">
        <v>17</v>
      </c>
      <c r="C220" s="1">
        <v>258.0</v>
      </c>
      <c r="D220" s="1">
        <v>91.0</v>
      </c>
      <c r="E220" s="1"/>
      <c r="F220" s="1" t="s">
        <v>18</v>
      </c>
      <c r="G220" s="1" t="s">
        <v>27</v>
      </c>
      <c r="H220" s="1" t="s">
        <v>10098</v>
      </c>
      <c r="I220" s="1" t="s">
        <v>10099</v>
      </c>
      <c r="J220" s="1" t="s">
        <v>10099</v>
      </c>
      <c r="K220" s="1"/>
      <c r="L220" s="1">
        <v>-8.0</v>
      </c>
      <c r="M220" s="1"/>
      <c r="N220" s="1">
        <v>9.63805</v>
      </c>
      <c r="O220" s="1" t="s">
        <v>36</v>
      </c>
      <c r="P220" s="1" t="s">
        <v>10100</v>
      </c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ht="15.75" customHeight="1">
      <c r="A221" s="1" t="s">
        <v>57</v>
      </c>
      <c r="B221" s="1" t="s">
        <v>17</v>
      </c>
      <c r="C221" s="1">
        <v>321.0</v>
      </c>
      <c r="D221" s="1">
        <v>0.0</v>
      </c>
      <c r="E221" s="1" t="s">
        <v>58</v>
      </c>
      <c r="F221" s="1" t="s">
        <v>26</v>
      </c>
      <c r="G221" s="1" t="s">
        <v>27</v>
      </c>
      <c r="H221" s="1" t="s">
        <v>10101</v>
      </c>
      <c r="I221" s="1" t="s">
        <v>10102</v>
      </c>
      <c r="J221" s="1" t="s">
        <v>10102</v>
      </c>
      <c r="K221" s="1"/>
      <c r="L221" s="1">
        <v>-7.0</v>
      </c>
      <c r="M221" s="1"/>
      <c r="N221" s="1">
        <v>7.384033333333333</v>
      </c>
      <c r="O221" s="1" t="s">
        <v>9358</v>
      </c>
      <c r="P221" s="1" t="s">
        <v>10103</v>
      </c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ht="15.75" customHeight="1">
      <c r="A222" s="1" t="s">
        <v>57</v>
      </c>
      <c r="B222" s="1" t="s">
        <v>17</v>
      </c>
      <c r="C222" s="1">
        <v>448.0</v>
      </c>
      <c r="D222" s="1">
        <v>0.0</v>
      </c>
      <c r="E222" s="1" t="s">
        <v>58</v>
      </c>
      <c r="F222" s="1" t="s">
        <v>26</v>
      </c>
      <c r="G222" s="1" t="s">
        <v>27</v>
      </c>
      <c r="H222" s="1" t="s">
        <v>10104</v>
      </c>
      <c r="I222" s="1" t="s">
        <v>10105</v>
      </c>
      <c r="J222" s="1" t="s">
        <v>10105</v>
      </c>
      <c r="K222" s="1"/>
      <c r="L222" s="1">
        <v>-6.0</v>
      </c>
      <c r="M222" s="1"/>
      <c r="N222" s="1">
        <v>8.481966666666667</v>
      </c>
      <c r="O222" s="1" t="s">
        <v>9358</v>
      </c>
      <c r="P222" s="1" t="s">
        <v>10106</v>
      </c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ht="15.75" customHeight="1">
      <c r="A223" s="1" t="s">
        <v>41</v>
      </c>
      <c r="B223" s="1" t="s">
        <v>88</v>
      </c>
      <c r="C223" s="1">
        <v>394.0</v>
      </c>
      <c r="D223" s="1">
        <v>0.0</v>
      </c>
      <c r="E223" s="1"/>
      <c r="F223" s="1" t="s">
        <v>26</v>
      </c>
      <c r="G223" s="1" t="s">
        <v>27</v>
      </c>
      <c r="H223" s="1" t="s">
        <v>10107</v>
      </c>
      <c r="I223" s="1" t="s">
        <v>10108</v>
      </c>
      <c r="J223" s="1" t="s">
        <v>10108</v>
      </c>
      <c r="K223" s="1"/>
      <c r="L223" s="1">
        <v>-8.0</v>
      </c>
      <c r="M223" s="1"/>
      <c r="N223" s="1">
        <v>6.7159</v>
      </c>
      <c r="O223" s="1" t="s">
        <v>9358</v>
      </c>
      <c r="P223" s="1" t="s">
        <v>9621</v>
      </c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ht="15.75" customHeight="1">
      <c r="A224" s="1" t="s">
        <v>57</v>
      </c>
      <c r="B224" s="1" t="s">
        <v>17</v>
      </c>
      <c r="C224" s="2">
        <v>364.0</v>
      </c>
      <c r="D224" s="1">
        <v>0.0</v>
      </c>
      <c r="E224" s="1" t="s">
        <v>58</v>
      </c>
      <c r="F224" s="1" t="s">
        <v>26</v>
      </c>
      <c r="G224" s="1" t="s">
        <v>27</v>
      </c>
      <c r="H224" s="1" t="s">
        <v>10109</v>
      </c>
      <c r="I224" s="1" t="s">
        <v>10110</v>
      </c>
      <c r="J224" s="1" t="s">
        <v>10110</v>
      </c>
      <c r="K224" s="1"/>
      <c r="L224" s="1">
        <v>-5.0</v>
      </c>
      <c r="M224" s="1"/>
      <c r="N224" s="1">
        <v>9.57995</v>
      </c>
      <c r="O224" s="1" t="s">
        <v>9358</v>
      </c>
      <c r="P224" s="1" t="s">
        <v>10111</v>
      </c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ht="15.75" customHeight="1">
      <c r="A225" s="1" t="s">
        <v>57</v>
      </c>
      <c r="B225" s="1" t="s">
        <v>17</v>
      </c>
      <c r="C225" s="1">
        <v>528.0</v>
      </c>
      <c r="D225" s="1">
        <v>0.0</v>
      </c>
      <c r="E225" s="1" t="s">
        <v>58</v>
      </c>
      <c r="F225" s="1" t="s">
        <v>26</v>
      </c>
      <c r="G225" s="1" t="s">
        <v>27</v>
      </c>
      <c r="H225" s="1" t="s">
        <v>10112</v>
      </c>
      <c r="I225" s="1" t="s">
        <v>10113</v>
      </c>
      <c r="J225" s="1" t="s">
        <v>10113</v>
      </c>
      <c r="K225" s="1"/>
      <c r="L225" s="1">
        <v>-7.0</v>
      </c>
      <c r="M225" s="1"/>
      <c r="N225" s="1">
        <v>12.850366666666666</v>
      </c>
      <c r="O225" s="1" t="s">
        <v>9358</v>
      </c>
      <c r="P225" s="1" t="s">
        <v>10114</v>
      </c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ht="15.75" customHeight="1">
      <c r="A226" s="1" t="s">
        <v>57</v>
      </c>
      <c r="B226" s="1" t="s">
        <v>17</v>
      </c>
      <c r="C226" s="2">
        <v>394.0</v>
      </c>
      <c r="D226" s="1">
        <v>0.0</v>
      </c>
      <c r="E226" s="1" t="s">
        <v>58</v>
      </c>
      <c r="F226" s="1" t="s">
        <v>26</v>
      </c>
      <c r="G226" s="1" t="s">
        <v>27</v>
      </c>
      <c r="H226" s="1" t="s">
        <v>10115</v>
      </c>
      <c r="I226" s="1" t="s">
        <v>10116</v>
      </c>
      <c r="J226" s="1" t="s">
        <v>10116</v>
      </c>
      <c r="K226" s="1"/>
      <c r="L226" s="1">
        <v>-5.0</v>
      </c>
      <c r="M226" s="1"/>
      <c r="N226" s="1">
        <v>9.1619</v>
      </c>
      <c r="O226" s="1" t="s">
        <v>9358</v>
      </c>
      <c r="P226" s="1" t="s">
        <v>10117</v>
      </c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ht="15.75" customHeight="1">
      <c r="A227" s="1" t="s">
        <v>57</v>
      </c>
      <c r="B227" s="1" t="s">
        <v>17</v>
      </c>
      <c r="C227" s="2">
        <v>492.0</v>
      </c>
      <c r="D227" s="1">
        <v>0.0</v>
      </c>
      <c r="E227" s="1" t="s">
        <v>58</v>
      </c>
      <c r="F227" s="1" t="s">
        <v>26</v>
      </c>
      <c r="G227" s="1" t="s">
        <v>27</v>
      </c>
      <c r="H227" s="1" t="s">
        <v>10118</v>
      </c>
      <c r="I227" s="1" t="s">
        <v>10119</v>
      </c>
      <c r="J227" s="1" t="s">
        <v>10119</v>
      </c>
      <c r="K227" s="1"/>
      <c r="L227" s="1">
        <v>-8.0</v>
      </c>
      <c r="M227" s="1"/>
      <c r="N227" s="1">
        <v>6.188283333333334</v>
      </c>
      <c r="O227" s="1" t="s">
        <v>9358</v>
      </c>
      <c r="P227" s="1" t="s">
        <v>10120</v>
      </c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ht="15.75" customHeight="1">
      <c r="A228" s="1" t="s">
        <v>41</v>
      </c>
      <c r="B228" s="1" t="s">
        <v>88</v>
      </c>
      <c r="C228" s="1">
        <v>795.0</v>
      </c>
      <c r="D228" s="1">
        <v>0.0</v>
      </c>
      <c r="E228" s="1"/>
      <c r="F228" s="1" t="s">
        <v>26</v>
      </c>
      <c r="G228" s="1" t="s">
        <v>19</v>
      </c>
      <c r="H228" s="1" t="s">
        <v>10121</v>
      </c>
      <c r="I228" s="1" t="s">
        <v>10122</v>
      </c>
      <c r="J228" s="1" t="s">
        <v>10122</v>
      </c>
      <c r="K228" s="1"/>
      <c r="L228" s="1">
        <v>-11.0</v>
      </c>
      <c r="M228" s="1"/>
      <c r="N228" s="1">
        <v>8.564033333333333</v>
      </c>
      <c r="O228" s="1" t="s">
        <v>9358</v>
      </c>
      <c r="P228" s="1" t="s">
        <v>10123</v>
      </c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ht="15.75" customHeight="1">
      <c r="A229" s="1" t="s">
        <v>57</v>
      </c>
      <c r="B229" s="1" t="s">
        <v>17</v>
      </c>
      <c r="C229" s="1">
        <v>289.0</v>
      </c>
      <c r="D229" s="1">
        <v>0.0</v>
      </c>
      <c r="E229" s="1"/>
      <c r="F229" s="1" t="s">
        <v>18</v>
      </c>
      <c r="G229" s="1" t="s">
        <v>27</v>
      </c>
      <c r="H229" s="1" t="s">
        <v>10124</v>
      </c>
      <c r="I229" s="1" t="s">
        <v>10125</v>
      </c>
      <c r="J229" s="1" t="s">
        <v>10125</v>
      </c>
      <c r="K229" s="1"/>
      <c r="L229" s="1">
        <v>-7.0</v>
      </c>
      <c r="M229" s="1"/>
      <c r="N229" s="1">
        <v>7.803516666666667</v>
      </c>
      <c r="O229" s="1" t="s">
        <v>9358</v>
      </c>
      <c r="P229" s="1" t="s">
        <v>10126</v>
      </c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ht="15.75" customHeight="1">
      <c r="A230" s="1" t="s">
        <v>32</v>
      </c>
      <c r="B230" s="1" t="s">
        <v>17</v>
      </c>
      <c r="C230" s="2">
        <v>503.0</v>
      </c>
      <c r="D230" s="1">
        <v>0.0</v>
      </c>
      <c r="E230" s="1" t="s">
        <v>9408</v>
      </c>
      <c r="F230" s="1" t="s">
        <v>66</v>
      </c>
      <c r="G230" s="1" t="s">
        <v>27</v>
      </c>
      <c r="H230" s="1" t="s">
        <v>10127</v>
      </c>
      <c r="I230" s="1" t="s">
        <v>10128</v>
      </c>
      <c r="J230" s="1" t="s">
        <v>10129</v>
      </c>
      <c r="K230" s="1" t="s">
        <v>10130</v>
      </c>
      <c r="L230" s="1">
        <v>-3.0</v>
      </c>
      <c r="M230" s="1">
        <v>0.0051</v>
      </c>
      <c r="N230" s="1">
        <v>34.2612</v>
      </c>
      <c r="O230" s="1" t="s">
        <v>36</v>
      </c>
      <c r="P230" s="1" t="s">
        <v>10131</v>
      </c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ht="15.75" customHeight="1">
      <c r="A231" s="1" t="s">
        <v>57</v>
      </c>
      <c r="B231" s="1" t="s">
        <v>17</v>
      </c>
      <c r="C231" s="1">
        <v>598.0</v>
      </c>
      <c r="D231" s="1">
        <v>0.0</v>
      </c>
      <c r="E231" s="1" t="s">
        <v>58</v>
      </c>
      <c r="F231" s="1" t="s">
        <v>26</v>
      </c>
      <c r="G231" s="1" t="s">
        <v>27</v>
      </c>
      <c r="H231" s="1" t="s">
        <v>10132</v>
      </c>
      <c r="I231" s="1" t="s">
        <v>10133</v>
      </c>
      <c r="J231" s="1" t="s">
        <v>10133</v>
      </c>
      <c r="K231" s="1"/>
      <c r="L231" s="1">
        <v>-8.0</v>
      </c>
      <c r="M231" s="1"/>
      <c r="N231" s="1">
        <v>11.357183333333333</v>
      </c>
      <c r="O231" s="1" t="s">
        <v>9358</v>
      </c>
      <c r="P231" s="1" t="s">
        <v>10134</v>
      </c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ht="15.75" customHeight="1">
      <c r="A232" s="1" t="s">
        <v>41</v>
      </c>
      <c r="B232" s="1" t="s">
        <v>17</v>
      </c>
      <c r="C232" s="2">
        <v>304.0</v>
      </c>
      <c r="D232" s="1">
        <v>0.0</v>
      </c>
      <c r="E232" s="1"/>
      <c r="F232" s="1" t="s">
        <v>26</v>
      </c>
      <c r="G232" s="1" t="s">
        <v>27</v>
      </c>
      <c r="H232" s="1" t="s">
        <v>10135</v>
      </c>
      <c r="I232" s="1" t="s">
        <v>10136</v>
      </c>
      <c r="J232" s="1" t="s">
        <v>10136</v>
      </c>
      <c r="K232" s="1"/>
      <c r="L232" s="1">
        <v>-9.0</v>
      </c>
      <c r="M232" s="1"/>
      <c r="N232" s="1">
        <v>5.740483333333334</v>
      </c>
      <c r="O232" s="1" t="s">
        <v>9358</v>
      </c>
      <c r="P232" s="1" t="s">
        <v>10137</v>
      </c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ht="15.75" customHeight="1">
      <c r="A233" s="1" t="s">
        <v>32</v>
      </c>
      <c r="B233" s="1" t="s">
        <v>17</v>
      </c>
      <c r="C233" s="1">
        <v>685.0</v>
      </c>
      <c r="D233" s="1">
        <v>35.0</v>
      </c>
      <c r="E233" s="1" t="s">
        <v>9427</v>
      </c>
      <c r="F233" s="1" t="s">
        <v>66</v>
      </c>
      <c r="G233" s="1" t="s">
        <v>27</v>
      </c>
      <c r="H233" s="1" t="s">
        <v>10138</v>
      </c>
      <c r="I233" s="1" t="s">
        <v>10139</v>
      </c>
      <c r="J233" s="1" t="s">
        <v>10140</v>
      </c>
      <c r="K233" s="1" t="s">
        <v>10141</v>
      </c>
      <c r="L233" s="1">
        <v>0.0</v>
      </c>
      <c r="M233" s="1">
        <v>0.011916666666666667</v>
      </c>
      <c r="N233" s="1">
        <v>35.173033333333336</v>
      </c>
      <c r="O233" s="1" t="s">
        <v>36</v>
      </c>
      <c r="P233" s="1" t="s">
        <v>10142</v>
      </c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ht="15.75" customHeight="1">
      <c r="A234" s="1" t="s">
        <v>16</v>
      </c>
      <c r="B234" s="1" t="s">
        <v>17</v>
      </c>
      <c r="C234" s="1">
        <v>249.0</v>
      </c>
      <c r="D234" s="1">
        <v>0.0</v>
      </c>
      <c r="E234" s="1"/>
      <c r="F234" s="1" t="s">
        <v>18</v>
      </c>
      <c r="G234" s="1" t="s">
        <v>19</v>
      </c>
      <c r="H234" s="1" t="s">
        <v>10143</v>
      </c>
      <c r="I234" s="1" t="s">
        <v>10144</v>
      </c>
      <c r="J234" s="1" t="s">
        <v>10144</v>
      </c>
      <c r="K234" s="1"/>
      <c r="L234" s="1">
        <v>-5.0</v>
      </c>
      <c r="M234" s="1"/>
      <c r="N234" s="1">
        <v>0.86995</v>
      </c>
      <c r="O234" s="1" t="s">
        <v>22</v>
      </c>
      <c r="P234" s="1" t="s">
        <v>10145</v>
      </c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ht="15.75" customHeight="1">
      <c r="A235" s="1" t="s">
        <v>41</v>
      </c>
      <c r="B235" s="1" t="s">
        <v>17</v>
      </c>
      <c r="C235" s="1">
        <v>788.0</v>
      </c>
      <c r="D235" s="1">
        <v>0.0</v>
      </c>
      <c r="E235" s="1"/>
      <c r="F235" s="1" t="s">
        <v>26</v>
      </c>
      <c r="G235" s="1" t="s">
        <v>27</v>
      </c>
      <c r="H235" s="1" t="s">
        <v>10146</v>
      </c>
      <c r="I235" s="1" t="s">
        <v>10147</v>
      </c>
      <c r="J235" s="1" t="s">
        <v>10147</v>
      </c>
      <c r="K235" s="1"/>
      <c r="L235" s="1">
        <v>-9.0</v>
      </c>
      <c r="M235" s="1"/>
      <c r="N235" s="1">
        <v>10.944933333333333</v>
      </c>
      <c r="O235" s="1" t="s">
        <v>9358</v>
      </c>
      <c r="P235" s="1" t="s">
        <v>10148</v>
      </c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ht="15.75" customHeight="1">
      <c r="A236" s="1" t="s">
        <v>57</v>
      </c>
      <c r="B236" s="1" t="s">
        <v>17</v>
      </c>
      <c r="C236" s="1">
        <v>329.0</v>
      </c>
      <c r="D236" s="1">
        <v>0.0</v>
      </c>
      <c r="E236" s="1" t="s">
        <v>58</v>
      </c>
      <c r="F236" s="1" t="s">
        <v>26</v>
      </c>
      <c r="G236" s="1" t="s">
        <v>27</v>
      </c>
      <c r="H236" s="1" t="s">
        <v>10149</v>
      </c>
      <c r="I236" s="1" t="s">
        <v>10150</v>
      </c>
      <c r="J236" s="1" t="s">
        <v>10150</v>
      </c>
      <c r="K236" s="1"/>
      <c r="L236" s="1">
        <v>-8.0</v>
      </c>
      <c r="M236" s="1"/>
      <c r="N236" s="1">
        <v>7.045566666666667</v>
      </c>
      <c r="O236" s="1" t="s">
        <v>9358</v>
      </c>
      <c r="P236" s="1" t="s">
        <v>10151</v>
      </c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ht="15.75" customHeight="1">
      <c r="A237" s="1" t="s">
        <v>32</v>
      </c>
      <c r="B237" s="1" t="s">
        <v>17</v>
      </c>
      <c r="C237" s="2">
        <v>414.0</v>
      </c>
      <c r="D237" s="1">
        <v>0.0</v>
      </c>
      <c r="E237" s="1" t="s">
        <v>9427</v>
      </c>
      <c r="F237" s="1" t="s">
        <v>66</v>
      </c>
      <c r="G237" s="1" t="s">
        <v>19</v>
      </c>
      <c r="H237" s="1" t="s">
        <v>10152</v>
      </c>
      <c r="I237" s="1" t="s">
        <v>10153</v>
      </c>
      <c r="J237" s="1" t="s">
        <v>10154</v>
      </c>
      <c r="K237" s="1" t="s">
        <v>10155</v>
      </c>
      <c r="L237" s="1">
        <v>-5.0</v>
      </c>
      <c r="M237" s="1">
        <v>0.02315</v>
      </c>
      <c r="N237" s="1">
        <v>7.002133333333333</v>
      </c>
      <c r="O237" s="1" t="s">
        <v>36</v>
      </c>
      <c r="P237" s="1" t="s">
        <v>10156</v>
      </c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ht="15.75" customHeight="1">
      <c r="A238" s="1" t="s">
        <v>57</v>
      </c>
      <c r="B238" s="1" t="s">
        <v>17</v>
      </c>
      <c r="C238" s="1">
        <v>464.0</v>
      </c>
      <c r="D238" s="1">
        <v>0.0</v>
      </c>
      <c r="E238" s="1" t="s">
        <v>58</v>
      </c>
      <c r="F238" s="1" t="s">
        <v>26</v>
      </c>
      <c r="G238" s="1" t="s">
        <v>27</v>
      </c>
      <c r="H238" s="1" t="s">
        <v>10157</v>
      </c>
      <c r="I238" s="1" t="s">
        <v>10158</v>
      </c>
      <c r="J238" s="1" t="s">
        <v>10158</v>
      </c>
      <c r="K238" s="1"/>
      <c r="L238" s="1">
        <v>-7.0</v>
      </c>
      <c r="M238" s="1"/>
      <c r="N238" s="1">
        <v>7.262416666666667</v>
      </c>
      <c r="O238" s="1" t="s">
        <v>9358</v>
      </c>
      <c r="P238" s="1" t="s">
        <v>10159</v>
      </c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ht="15.75" customHeight="1">
      <c r="A239" s="1" t="s">
        <v>32</v>
      </c>
      <c r="B239" s="1" t="s">
        <v>17</v>
      </c>
      <c r="C239" s="2">
        <v>357.0</v>
      </c>
      <c r="D239" s="1">
        <v>0.0</v>
      </c>
      <c r="E239" s="1" t="s">
        <v>9427</v>
      </c>
      <c r="F239" s="1" t="s">
        <v>66</v>
      </c>
      <c r="G239" s="1" t="s">
        <v>27</v>
      </c>
      <c r="H239" s="1" t="s">
        <v>10160</v>
      </c>
      <c r="I239" s="1" t="s">
        <v>10161</v>
      </c>
      <c r="J239" s="1" t="s">
        <v>10162</v>
      </c>
      <c r="K239" s="1" t="s">
        <v>10163</v>
      </c>
      <c r="L239" s="1">
        <v>-20.0</v>
      </c>
      <c r="M239" s="1">
        <v>0.0046166666666666665</v>
      </c>
      <c r="N239" s="1">
        <v>6.264316666666667</v>
      </c>
      <c r="O239" s="1" t="s">
        <v>36</v>
      </c>
      <c r="P239" s="1" t="s">
        <v>10164</v>
      </c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ht="15.75" customHeight="1">
      <c r="A240" s="1" t="s">
        <v>16</v>
      </c>
      <c r="B240" s="1" t="s">
        <v>17</v>
      </c>
      <c r="C240" s="2">
        <v>238.0</v>
      </c>
      <c r="D240" s="1">
        <v>0.0</v>
      </c>
      <c r="E240" s="1"/>
      <c r="F240" s="1" t="s">
        <v>18</v>
      </c>
      <c r="G240" s="1" t="s">
        <v>19</v>
      </c>
      <c r="H240" s="1" t="s">
        <v>10165</v>
      </c>
      <c r="I240" s="1" t="s">
        <v>10166</v>
      </c>
      <c r="J240" s="1" t="s">
        <v>10166</v>
      </c>
      <c r="K240" s="1"/>
      <c r="L240" s="1">
        <v>1.0</v>
      </c>
      <c r="M240" s="1"/>
      <c r="N240" s="1">
        <v>7.24795</v>
      </c>
      <c r="O240" s="1" t="s">
        <v>22</v>
      </c>
      <c r="P240" s="1" t="s">
        <v>10167</v>
      </c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ht="15.75" customHeight="1">
      <c r="A241" s="1" t="s">
        <v>32</v>
      </c>
      <c r="B241" s="1" t="s">
        <v>17</v>
      </c>
      <c r="C241" s="1">
        <v>199.0</v>
      </c>
      <c r="D241" s="1">
        <v>50.0</v>
      </c>
      <c r="E241" s="1"/>
      <c r="F241" s="1" t="s">
        <v>18</v>
      </c>
      <c r="G241" s="1" t="s">
        <v>19</v>
      </c>
      <c r="H241" s="1" t="s">
        <v>10168</v>
      </c>
      <c r="I241" s="1" t="s">
        <v>10169</v>
      </c>
      <c r="J241" s="1" t="s">
        <v>10169</v>
      </c>
      <c r="K241" s="1"/>
      <c r="L241" s="1">
        <v>-8.0</v>
      </c>
      <c r="M241" s="1"/>
      <c r="N241" s="1">
        <v>10.678566666666667</v>
      </c>
      <c r="O241" s="1" t="s">
        <v>36</v>
      </c>
      <c r="P241" s="1" t="s">
        <v>10170</v>
      </c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ht="15.75" customHeight="1">
      <c r="A242" s="1" t="s">
        <v>16</v>
      </c>
      <c r="B242" s="1" t="s">
        <v>17</v>
      </c>
      <c r="C242" s="1">
        <v>139.0</v>
      </c>
      <c r="D242" s="1">
        <v>0.0</v>
      </c>
      <c r="E242" s="1"/>
      <c r="F242" s="1" t="s">
        <v>18</v>
      </c>
      <c r="G242" s="1" t="s">
        <v>19</v>
      </c>
      <c r="H242" s="1" t="s">
        <v>10171</v>
      </c>
      <c r="I242" s="1" t="s">
        <v>10172</v>
      </c>
      <c r="J242" s="1" t="s">
        <v>10172</v>
      </c>
      <c r="K242" s="1"/>
      <c r="L242" s="1">
        <v>-3.0</v>
      </c>
      <c r="M242" s="1"/>
      <c r="N242" s="1">
        <v>2.5043</v>
      </c>
      <c r="O242" s="1" t="s">
        <v>22</v>
      </c>
      <c r="P242" s="1" t="s">
        <v>10173</v>
      </c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ht="15.75" customHeight="1">
      <c r="A243" s="1" t="s">
        <v>32</v>
      </c>
      <c r="B243" s="1" t="s">
        <v>17</v>
      </c>
      <c r="C243" s="1">
        <v>247.0</v>
      </c>
      <c r="D243" s="1">
        <v>62.0</v>
      </c>
      <c r="E243" s="1"/>
      <c r="F243" s="1" t="s">
        <v>18</v>
      </c>
      <c r="G243" s="1" t="s">
        <v>27</v>
      </c>
      <c r="H243" s="1" t="s">
        <v>10174</v>
      </c>
      <c r="I243" s="1" t="s">
        <v>10175</v>
      </c>
      <c r="J243" s="1" t="s">
        <v>10175</v>
      </c>
      <c r="K243" s="1"/>
      <c r="L243" s="1">
        <v>-11.0</v>
      </c>
      <c r="M243" s="1"/>
      <c r="N243" s="1">
        <v>6.85565</v>
      </c>
      <c r="O243" s="1" t="s">
        <v>36</v>
      </c>
      <c r="P243" s="1" t="s">
        <v>10176</v>
      </c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ht="15.75" customHeight="1">
      <c r="A244" s="1" t="s">
        <v>41</v>
      </c>
      <c r="B244" s="1" t="s">
        <v>88</v>
      </c>
      <c r="C244" s="1">
        <v>289.0</v>
      </c>
      <c r="D244" s="1">
        <v>0.0</v>
      </c>
      <c r="E244" s="1"/>
      <c r="F244" s="1" t="s">
        <v>26</v>
      </c>
      <c r="G244" s="1" t="s">
        <v>27</v>
      </c>
      <c r="H244" s="1" t="s">
        <v>10177</v>
      </c>
      <c r="I244" s="1" t="s">
        <v>10178</v>
      </c>
      <c r="J244" s="1" t="s">
        <v>10178</v>
      </c>
      <c r="K244" s="1"/>
      <c r="L244" s="1">
        <v>-7.0</v>
      </c>
      <c r="M244" s="1"/>
      <c r="N244" s="1">
        <v>7.641866666666667</v>
      </c>
      <c r="O244" s="1" t="s">
        <v>9358</v>
      </c>
      <c r="P244" s="1" t="s">
        <v>10179</v>
      </c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ht="15.75" customHeight="1">
      <c r="A245" s="1" t="s">
        <v>32</v>
      </c>
      <c r="B245" s="1" t="s">
        <v>17</v>
      </c>
      <c r="C245" s="2">
        <v>747.0</v>
      </c>
      <c r="D245" s="1">
        <v>0.0</v>
      </c>
      <c r="E245" s="1" t="s">
        <v>9427</v>
      </c>
      <c r="F245" s="1" t="s">
        <v>66</v>
      </c>
      <c r="G245" s="1" t="s">
        <v>27</v>
      </c>
      <c r="H245" s="1" t="s">
        <v>10180</v>
      </c>
      <c r="I245" s="1" t="s">
        <v>10181</v>
      </c>
      <c r="J245" s="1" t="s">
        <v>10182</v>
      </c>
      <c r="K245" s="1" t="s">
        <v>10183</v>
      </c>
      <c r="L245" s="1">
        <v>-8.0</v>
      </c>
      <c r="M245" s="1">
        <v>0.005866666666666667</v>
      </c>
      <c r="N245" s="1">
        <v>14.6892</v>
      </c>
      <c r="O245" s="1" t="s">
        <v>36</v>
      </c>
      <c r="P245" s="1" t="s">
        <v>10184</v>
      </c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ht="15.75" customHeight="1">
      <c r="A246" s="1" t="s">
        <v>57</v>
      </c>
      <c r="B246" s="1" t="s">
        <v>17</v>
      </c>
      <c r="C246" s="1">
        <v>329.0</v>
      </c>
      <c r="D246" s="1">
        <v>0.0</v>
      </c>
      <c r="E246" s="1" t="s">
        <v>58</v>
      </c>
      <c r="F246" s="1" t="s">
        <v>26</v>
      </c>
      <c r="G246" s="1" t="s">
        <v>27</v>
      </c>
      <c r="H246" s="1" t="s">
        <v>10185</v>
      </c>
      <c r="I246" s="1" t="s">
        <v>10186</v>
      </c>
      <c r="J246" s="1" t="s">
        <v>10186</v>
      </c>
      <c r="K246" s="1"/>
      <c r="L246" s="1">
        <v>-8.0</v>
      </c>
      <c r="M246" s="1"/>
      <c r="N246" s="1">
        <v>6.852816666666667</v>
      </c>
      <c r="O246" s="1" t="s">
        <v>9358</v>
      </c>
      <c r="P246" s="1" t="s">
        <v>10187</v>
      </c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ht="15.75" customHeight="1">
      <c r="A247" s="1" t="s">
        <v>32</v>
      </c>
      <c r="B247" s="1" t="s">
        <v>17</v>
      </c>
      <c r="C247" s="2">
        <v>199.0</v>
      </c>
      <c r="D247" s="1">
        <v>50.0</v>
      </c>
      <c r="E247" s="1"/>
      <c r="F247" s="1" t="s">
        <v>18</v>
      </c>
      <c r="G247" s="1" t="s">
        <v>33</v>
      </c>
      <c r="H247" s="1" t="s">
        <v>10188</v>
      </c>
      <c r="I247" s="1" t="s">
        <v>10189</v>
      </c>
      <c r="J247" s="1" t="s">
        <v>10189</v>
      </c>
      <c r="K247" s="1"/>
      <c r="L247" s="1">
        <v>-10.0</v>
      </c>
      <c r="M247" s="1"/>
      <c r="N247" s="1">
        <v>9.190333333333333</v>
      </c>
      <c r="O247" s="1" t="s">
        <v>36</v>
      </c>
      <c r="P247" s="1" t="s">
        <v>9523</v>
      </c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ht="15.75" customHeight="1">
      <c r="A248" s="1" t="s">
        <v>16</v>
      </c>
      <c r="B248" s="1" t="s">
        <v>17</v>
      </c>
      <c r="C248" s="1">
        <v>747.0</v>
      </c>
      <c r="D248" s="1">
        <v>0.0</v>
      </c>
      <c r="E248" s="1"/>
      <c r="F248" s="1" t="s">
        <v>18</v>
      </c>
      <c r="G248" s="1" t="s">
        <v>19</v>
      </c>
      <c r="H248" s="1" t="s">
        <v>10190</v>
      </c>
      <c r="I248" s="1" t="s">
        <v>10191</v>
      </c>
      <c r="J248" s="1" t="s">
        <v>10191</v>
      </c>
      <c r="K248" s="1"/>
      <c r="L248" s="1">
        <v>-7.0</v>
      </c>
      <c r="M248" s="1"/>
      <c r="N248" s="1">
        <v>3.2257833333333332</v>
      </c>
      <c r="O248" s="1" t="s">
        <v>22</v>
      </c>
      <c r="P248" s="1" t="s">
        <v>10192</v>
      </c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ht="15.75" customHeight="1">
      <c r="A249" s="1" t="s">
        <v>32</v>
      </c>
      <c r="B249" s="1" t="s">
        <v>17</v>
      </c>
      <c r="C249" s="1">
        <v>614.0</v>
      </c>
      <c r="D249" s="1">
        <v>0.0</v>
      </c>
      <c r="E249" s="1" t="s">
        <v>9427</v>
      </c>
      <c r="F249" s="1" t="s">
        <v>66</v>
      </c>
      <c r="G249" s="1" t="s">
        <v>27</v>
      </c>
      <c r="H249" s="1" t="s">
        <v>10193</v>
      </c>
      <c r="I249" s="1" t="s">
        <v>10194</v>
      </c>
      <c r="J249" s="1" t="s">
        <v>10195</v>
      </c>
      <c r="K249" s="1" t="s">
        <v>10196</v>
      </c>
      <c r="L249" s="1">
        <v>-12.0</v>
      </c>
      <c r="M249" s="1">
        <v>0.0052833333333333335</v>
      </c>
      <c r="N249" s="1">
        <v>10.224666666666666</v>
      </c>
      <c r="O249" s="1" t="s">
        <v>36</v>
      </c>
      <c r="P249" s="1" t="s">
        <v>10197</v>
      </c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ht="15.75" customHeight="1">
      <c r="A250" s="1" t="s">
        <v>16</v>
      </c>
      <c r="B250" s="1" t="s">
        <v>17</v>
      </c>
      <c r="C250" s="2">
        <v>249.0</v>
      </c>
      <c r="D250" s="1">
        <v>0.0</v>
      </c>
      <c r="E250" s="1"/>
      <c r="F250" s="1" t="s">
        <v>18</v>
      </c>
      <c r="G250" s="1" t="s">
        <v>19</v>
      </c>
      <c r="H250" s="1" t="s">
        <v>10198</v>
      </c>
      <c r="I250" s="1" t="s">
        <v>10199</v>
      </c>
      <c r="J250" s="1" t="s">
        <v>10199</v>
      </c>
      <c r="K250" s="1"/>
      <c r="L250" s="1">
        <v>0.0</v>
      </c>
      <c r="M250" s="1"/>
      <c r="N250" s="1">
        <v>6.52365</v>
      </c>
      <c r="O250" s="1" t="s">
        <v>22</v>
      </c>
      <c r="P250" s="1" t="s">
        <v>10200</v>
      </c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ht="15.75" customHeight="1">
      <c r="A251" s="1" t="s">
        <v>57</v>
      </c>
      <c r="B251" s="1" t="s">
        <v>17</v>
      </c>
      <c r="C251" s="1">
        <v>1016.0</v>
      </c>
      <c r="D251" s="1">
        <v>0.0</v>
      </c>
      <c r="E251" s="1" t="s">
        <v>58</v>
      </c>
      <c r="F251" s="1" t="s">
        <v>26</v>
      </c>
      <c r="G251" s="1" t="s">
        <v>27</v>
      </c>
      <c r="H251" s="1" t="s">
        <v>10201</v>
      </c>
      <c r="I251" s="1" t="s">
        <v>10202</v>
      </c>
      <c r="J251" s="1" t="s">
        <v>10202</v>
      </c>
      <c r="K251" s="1"/>
      <c r="L251" s="1">
        <v>-4.0</v>
      </c>
      <c r="M251" s="1"/>
      <c r="N251" s="1">
        <v>15.195533333333334</v>
      </c>
      <c r="O251" s="1" t="s">
        <v>9358</v>
      </c>
      <c r="P251" s="1" t="s">
        <v>10203</v>
      </c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ht="15.75" customHeight="1">
      <c r="A252" s="1" t="s">
        <v>16</v>
      </c>
      <c r="B252" s="1" t="s">
        <v>17</v>
      </c>
      <c r="C252" s="1">
        <v>428.0</v>
      </c>
      <c r="D252" s="1">
        <v>0.0</v>
      </c>
      <c r="E252" s="1"/>
      <c r="F252" s="1" t="s">
        <v>18</v>
      </c>
      <c r="G252" s="1" t="s">
        <v>19</v>
      </c>
      <c r="H252" s="1" t="s">
        <v>10204</v>
      </c>
      <c r="I252" s="1" t="s">
        <v>10205</v>
      </c>
      <c r="J252" s="1" t="s">
        <v>10205</v>
      </c>
      <c r="K252" s="1"/>
      <c r="L252" s="1">
        <v>0.0</v>
      </c>
      <c r="M252" s="1"/>
      <c r="N252" s="1">
        <v>5.798483333333333</v>
      </c>
      <c r="O252" s="1" t="s">
        <v>22</v>
      </c>
      <c r="P252" s="1" t="s">
        <v>10206</v>
      </c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ht="15.75" customHeight="1">
      <c r="A253" s="1" t="s">
        <v>32</v>
      </c>
      <c r="B253" s="1" t="s">
        <v>17</v>
      </c>
      <c r="C253" s="2">
        <v>327.0</v>
      </c>
      <c r="D253" s="1">
        <v>82.0</v>
      </c>
      <c r="E253" s="1"/>
      <c r="F253" s="1" t="s">
        <v>18</v>
      </c>
      <c r="G253" s="1" t="s">
        <v>27</v>
      </c>
      <c r="H253" s="1" t="s">
        <v>10207</v>
      </c>
      <c r="I253" s="1" t="s">
        <v>10208</v>
      </c>
      <c r="J253" s="1" t="s">
        <v>10208</v>
      </c>
      <c r="K253" s="1"/>
      <c r="L253" s="1">
        <v>-7.0</v>
      </c>
      <c r="M253" s="1"/>
      <c r="N253" s="1">
        <v>10.967033333333333</v>
      </c>
      <c r="O253" s="1" t="s">
        <v>36</v>
      </c>
      <c r="P253" s="1" t="s">
        <v>10209</v>
      </c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ht="15.75" customHeight="1">
      <c r="A254" s="1" t="s">
        <v>24</v>
      </c>
      <c r="B254" s="1" t="s">
        <v>88</v>
      </c>
      <c r="C254" s="1">
        <v>329.0</v>
      </c>
      <c r="D254" s="1">
        <v>0.0</v>
      </c>
      <c r="E254" s="1" t="s">
        <v>10210</v>
      </c>
      <c r="F254" s="1" t="s">
        <v>26</v>
      </c>
      <c r="G254" s="1" t="s">
        <v>27</v>
      </c>
      <c r="H254" s="1" t="s">
        <v>10211</v>
      </c>
      <c r="I254" s="1" t="s">
        <v>10212</v>
      </c>
      <c r="J254" s="1" t="s">
        <v>10212</v>
      </c>
      <c r="K254" s="1"/>
      <c r="L254" s="1">
        <v>-9.0</v>
      </c>
      <c r="M254" s="1"/>
      <c r="N254" s="1">
        <v>5.9809</v>
      </c>
      <c r="O254" s="1" t="s">
        <v>9358</v>
      </c>
      <c r="P254" s="1" t="s">
        <v>10213</v>
      </c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ht="15.75" customHeight="1">
      <c r="A255" s="1" t="s">
        <v>57</v>
      </c>
      <c r="B255" s="1" t="s">
        <v>17</v>
      </c>
      <c r="C255" s="1">
        <v>381.0</v>
      </c>
      <c r="D255" s="1">
        <v>0.0</v>
      </c>
      <c r="E255" s="1" t="s">
        <v>58</v>
      </c>
      <c r="F255" s="1" t="s">
        <v>26</v>
      </c>
      <c r="G255" s="1" t="s">
        <v>27</v>
      </c>
      <c r="H255" s="1" t="s">
        <v>10214</v>
      </c>
      <c r="I255" s="1" t="s">
        <v>10215</v>
      </c>
      <c r="J255" s="1" t="s">
        <v>10215</v>
      </c>
      <c r="K255" s="1"/>
      <c r="L255" s="1">
        <v>-9.0</v>
      </c>
      <c r="M255" s="1"/>
      <c r="N255" s="1">
        <v>5.978133333333333</v>
      </c>
      <c r="O255" s="1" t="s">
        <v>9358</v>
      </c>
      <c r="P255" s="1" t="s">
        <v>10216</v>
      </c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ht="15.75" customHeight="1">
      <c r="A256" s="1" t="s">
        <v>57</v>
      </c>
      <c r="B256" s="1" t="s">
        <v>17</v>
      </c>
      <c r="C256" s="1">
        <v>299.0</v>
      </c>
      <c r="D256" s="1">
        <v>0.0</v>
      </c>
      <c r="E256" s="1" t="s">
        <v>58</v>
      </c>
      <c r="F256" s="1" t="s">
        <v>26</v>
      </c>
      <c r="G256" s="1" t="s">
        <v>27</v>
      </c>
      <c r="H256" s="1" t="s">
        <v>10217</v>
      </c>
      <c r="I256" s="1" t="s">
        <v>10218</v>
      </c>
      <c r="J256" s="1" t="s">
        <v>10218</v>
      </c>
      <c r="K256" s="1"/>
      <c r="L256" s="1">
        <v>-5.0</v>
      </c>
      <c r="M256" s="1"/>
      <c r="N256" s="1">
        <v>9.156966666666667</v>
      </c>
      <c r="O256" s="1" t="s">
        <v>9358</v>
      </c>
      <c r="P256" s="1" t="s">
        <v>10219</v>
      </c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ht="15.75" customHeight="1">
      <c r="A257" s="1" t="s">
        <v>32</v>
      </c>
      <c r="B257" s="1" t="s">
        <v>17</v>
      </c>
      <c r="C257" s="1">
        <v>245.0</v>
      </c>
      <c r="D257" s="1">
        <v>61.0</v>
      </c>
      <c r="E257" s="1"/>
      <c r="F257" s="1" t="s">
        <v>18</v>
      </c>
      <c r="G257" s="1" t="s">
        <v>27</v>
      </c>
      <c r="H257" s="1" t="s">
        <v>10220</v>
      </c>
      <c r="I257" s="1" t="s">
        <v>10221</v>
      </c>
      <c r="J257" s="1" t="s">
        <v>10221</v>
      </c>
      <c r="K257" s="1"/>
      <c r="L257" s="1">
        <v>-8.0</v>
      </c>
      <c r="M257" s="1"/>
      <c r="N257" s="1">
        <v>10.009933333333333</v>
      </c>
      <c r="O257" s="1" t="s">
        <v>36</v>
      </c>
      <c r="P257" s="1" t="s">
        <v>10222</v>
      </c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ht="15.75" customHeight="1">
      <c r="A258" s="1" t="s">
        <v>57</v>
      </c>
      <c r="B258" s="1" t="s">
        <v>17</v>
      </c>
      <c r="C258" s="1">
        <v>321.0</v>
      </c>
      <c r="D258" s="1">
        <v>0.0</v>
      </c>
      <c r="E258" s="1" t="s">
        <v>58</v>
      </c>
      <c r="F258" s="1" t="s">
        <v>26</v>
      </c>
      <c r="G258" s="1" t="s">
        <v>27</v>
      </c>
      <c r="H258" s="1" t="s">
        <v>10223</v>
      </c>
      <c r="I258" s="1" t="s">
        <v>10224</v>
      </c>
      <c r="J258" s="1" t="s">
        <v>10224</v>
      </c>
      <c r="K258" s="1"/>
      <c r="L258" s="1">
        <v>-8.0</v>
      </c>
      <c r="M258" s="1"/>
      <c r="N258" s="1">
        <v>6.45805</v>
      </c>
      <c r="O258" s="1" t="s">
        <v>9358</v>
      </c>
      <c r="P258" s="1" t="s">
        <v>10225</v>
      </c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ht="15.75" customHeight="1">
      <c r="A259" s="1" t="s">
        <v>24</v>
      </c>
      <c r="B259" s="1" t="s">
        <v>88</v>
      </c>
      <c r="C259" s="1">
        <v>313.0</v>
      </c>
      <c r="D259" s="1">
        <v>0.0</v>
      </c>
      <c r="E259" s="1" t="s">
        <v>8047</v>
      </c>
      <c r="F259" s="1" t="s">
        <v>26</v>
      </c>
      <c r="G259" s="1" t="s">
        <v>27</v>
      </c>
      <c r="H259" s="1" t="s">
        <v>10226</v>
      </c>
      <c r="I259" s="1" t="s">
        <v>10227</v>
      </c>
      <c r="J259" s="1" t="s">
        <v>10227</v>
      </c>
      <c r="K259" s="1"/>
      <c r="L259" s="1">
        <v>-4.0</v>
      </c>
      <c r="M259" s="1"/>
      <c r="N259" s="1">
        <v>10.7594</v>
      </c>
      <c r="O259" s="1" t="s">
        <v>9358</v>
      </c>
      <c r="P259" s="1" t="s">
        <v>10228</v>
      </c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ht="15.75" customHeight="1">
      <c r="A260" s="1" t="s">
        <v>41</v>
      </c>
      <c r="B260" s="1" t="s">
        <v>88</v>
      </c>
      <c r="C260" s="1">
        <v>399.0</v>
      </c>
      <c r="D260" s="1">
        <v>0.0</v>
      </c>
      <c r="E260" s="1"/>
      <c r="F260" s="1" t="s">
        <v>26</v>
      </c>
      <c r="G260" s="1" t="s">
        <v>27</v>
      </c>
      <c r="H260" s="1" t="s">
        <v>10229</v>
      </c>
      <c r="I260" s="1" t="s">
        <v>10230</v>
      </c>
      <c r="J260" s="1" t="s">
        <v>10230</v>
      </c>
      <c r="K260" s="1"/>
      <c r="L260" s="1">
        <v>-3.0</v>
      </c>
      <c r="M260" s="1"/>
      <c r="N260" s="1">
        <v>11.641266666666667</v>
      </c>
      <c r="O260" s="1" t="s">
        <v>9358</v>
      </c>
      <c r="P260" s="1" t="s">
        <v>9725</v>
      </c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ht="15.75" customHeight="1">
      <c r="A261" s="1" t="s">
        <v>24</v>
      </c>
      <c r="B261" s="1" t="s">
        <v>88</v>
      </c>
      <c r="C261" s="1">
        <v>1251.0</v>
      </c>
      <c r="D261" s="1">
        <v>0.0</v>
      </c>
      <c r="E261" s="1" t="s">
        <v>980</v>
      </c>
      <c r="F261" s="1" t="s">
        <v>26</v>
      </c>
      <c r="G261" s="1" t="s">
        <v>27</v>
      </c>
      <c r="H261" s="1" t="s">
        <v>10231</v>
      </c>
      <c r="I261" s="1" t="s">
        <v>10232</v>
      </c>
      <c r="J261" s="1" t="s">
        <v>10232</v>
      </c>
      <c r="K261" s="1"/>
      <c r="L261" s="1">
        <v>0.0</v>
      </c>
      <c r="M261" s="1"/>
      <c r="N261" s="1">
        <v>20.99205</v>
      </c>
      <c r="O261" s="1" t="s">
        <v>9358</v>
      </c>
      <c r="P261" s="1" t="s">
        <v>10233</v>
      </c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ht="15.75" customHeight="1">
      <c r="A262" s="1" t="s">
        <v>41</v>
      </c>
      <c r="B262" s="1" t="s">
        <v>88</v>
      </c>
      <c r="C262" s="1">
        <v>817.0</v>
      </c>
      <c r="D262" s="1">
        <v>0.0</v>
      </c>
      <c r="E262" s="1"/>
      <c r="F262" s="1" t="s">
        <v>26</v>
      </c>
      <c r="G262" s="1" t="s">
        <v>27</v>
      </c>
      <c r="H262" s="1" t="s">
        <v>10234</v>
      </c>
      <c r="I262" s="1" t="s">
        <v>10235</v>
      </c>
      <c r="J262" s="1" t="s">
        <v>10235</v>
      </c>
      <c r="K262" s="1"/>
      <c r="L262" s="1">
        <v>-7.0</v>
      </c>
      <c r="M262" s="1"/>
      <c r="N262" s="1">
        <v>12.975416666666666</v>
      </c>
      <c r="O262" s="1" t="s">
        <v>9358</v>
      </c>
      <c r="P262" s="1" t="s">
        <v>10236</v>
      </c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ht="15.75" customHeight="1">
      <c r="A263" s="1" t="s">
        <v>41</v>
      </c>
      <c r="B263" s="1" t="s">
        <v>88</v>
      </c>
      <c r="C263" s="1">
        <v>364.0</v>
      </c>
      <c r="D263" s="1">
        <v>0.0</v>
      </c>
      <c r="E263" s="1"/>
      <c r="F263" s="1" t="s">
        <v>26</v>
      </c>
      <c r="G263" s="1" t="s">
        <v>27</v>
      </c>
      <c r="H263" s="1" t="s">
        <v>10237</v>
      </c>
      <c r="I263" s="1" t="s">
        <v>10238</v>
      </c>
      <c r="J263" s="1" t="s">
        <v>10238</v>
      </c>
      <c r="K263" s="1"/>
      <c r="L263" s="1">
        <v>-8.0</v>
      </c>
      <c r="M263" s="1"/>
      <c r="N263" s="1">
        <v>6.460633333333333</v>
      </c>
      <c r="O263" s="1" t="s">
        <v>9358</v>
      </c>
      <c r="P263" s="1" t="s">
        <v>10239</v>
      </c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ht="15.75" customHeight="1">
      <c r="A264" s="1" t="s">
        <v>57</v>
      </c>
      <c r="B264" s="1" t="s">
        <v>17</v>
      </c>
      <c r="C264" s="1">
        <v>663.0</v>
      </c>
      <c r="D264" s="1">
        <v>0.0</v>
      </c>
      <c r="E264" s="1" t="s">
        <v>58</v>
      </c>
      <c r="F264" s="1" t="s">
        <v>26</v>
      </c>
      <c r="G264" s="1" t="s">
        <v>27</v>
      </c>
      <c r="H264" s="1" t="s">
        <v>10240</v>
      </c>
      <c r="I264" s="1" t="s">
        <v>10241</v>
      </c>
      <c r="J264" s="1" t="s">
        <v>10241</v>
      </c>
      <c r="K264" s="1"/>
      <c r="L264" s="1">
        <v>-8.0</v>
      </c>
      <c r="M264" s="1"/>
      <c r="N264" s="1">
        <v>11.967066666666666</v>
      </c>
      <c r="O264" s="1" t="s">
        <v>9358</v>
      </c>
      <c r="P264" s="1" t="s">
        <v>10242</v>
      </c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ht="15.75" customHeight="1">
      <c r="A265" s="1" t="s">
        <v>16</v>
      </c>
      <c r="B265" s="1" t="s">
        <v>17</v>
      </c>
      <c r="C265" s="2">
        <v>119.0</v>
      </c>
      <c r="D265" s="1">
        <v>0.0</v>
      </c>
      <c r="E265" s="1"/>
      <c r="F265" s="1" t="s">
        <v>18</v>
      </c>
      <c r="G265" s="1" t="s">
        <v>19</v>
      </c>
      <c r="H265" s="1" t="s">
        <v>10243</v>
      </c>
      <c r="I265" s="1" t="s">
        <v>10244</v>
      </c>
      <c r="J265" s="1" t="s">
        <v>10244</v>
      </c>
      <c r="K265" s="1"/>
      <c r="L265" s="1">
        <v>-5.0</v>
      </c>
      <c r="M265" s="1"/>
      <c r="N265" s="1">
        <v>0.27221666666666666</v>
      </c>
      <c r="O265" s="1" t="s">
        <v>22</v>
      </c>
      <c r="P265" s="1" t="s">
        <v>10245</v>
      </c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ht="15.75" customHeight="1">
      <c r="A266" s="1" t="s">
        <v>24</v>
      </c>
      <c r="B266" s="1" t="s">
        <v>17</v>
      </c>
      <c r="C266" s="1">
        <v>323.0</v>
      </c>
      <c r="D266" s="1">
        <v>0.0</v>
      </c>
      <c r="E266" s="1" t="s">
        <v>717</v>
      </c>
      <c r="F266" s="1" t="s">
        <v>26</v>
      </c>
      <c r="G266" s="1" t="s">
        <v>27</v>
      </c>
      <c r="H266" s="1" t="s">
        <v>10246</v>
      </c>
      <c r="I266" s="1" t="s">
        <v>10247</v>
      </c>
      <c r="J266" s="1" t="s">
        <v>10247</v>
      </c>
      <c r="K266" s="1"/>
      <c r="L266" s="1">
        <v>-10.0</v>
      </c>
      <c r="M266" s="1"/>
      <c r="N266" s="1">
        <v>4.155083333333334</v>
      </c>
      <c r="O266" s="1" t="s">
        <v>9358</v>
      </c>
      <c r="P266" s="1" t="s">
        <v>10248</v>
      </c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ht="15.75" customHeight="1">
      <c r="A267" s="1" t="s">
        <v>57</v>
      </c>
      <c r="B267" s="1" t="s">
        <v>17</v>
      </c>
      <c r="C267" s="1">
        <v>294.0</v>
      </c>
      <c r="D267" s="1">
        <v>0.0</v>
      </c>
      <c r="E267" s="1" t="s">
        <v>58</v>
      </c>
      <c r="F267" s="1" t="s">
        <v>26</v>
      </c>
      <c r="G267" s="1" t="s">
        <v>27</v>
      </c>
      <c r="H267" s="1" t="s">
        <v>10249</v>
      </c>
      <c r="I267" s="1" t="s">
        <v>10250</v>
      </c>
      <c r="J267" s="1" t="s">
        <v>10250</v>
      </c>
      <c r="K267" s="1"/>
      <c r="L267" s="1">
        <v>-5.0</v>
      </c>
      <c r="M267" s="1"/>
      <c r="N267" s="1">
        <v>9.753916666666667</v>
      </c>
      <c r="O267" s="1" t="s">
        <v>9358</v>
      </c>
      <c r="P267" s="1" t="s">
        <v>10251</v>
      </c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ht="15.75" customHeight="1">
      <c r="A268" s="1" t="s">
        <v>41</v>
      </c>
      <c r="B268" s="1" t="s">
        <v>88</v>
      </c>
      <c r="C268" s="1">
        <v>732.0</v>
      </c>
      <c r="D268" s="1">
        <v>0.0</v>
      </c>
      <c r="E268" s="1"/>
      <c r="F268" s="1" t="s">
        <v>26</v>
      </c>
      <c r="G268" s="1" t="s">
        <v>27</v>
      </c>
      <c r="H268" s="1" t="s">
        <v>10252</v>
      </c>
      <c r="I268" s="1" t="s">
        <v>10253</v>
      </c>
      <c r="J268" s="1" t="s">
        <v>10253</v>
      </c>
      <c r="K268" s="1"/>
      <c r="L268" s="1">
        <v>-8.0</v>
      </c>
      <c r="M268" s="1"/>
      <c r="N268" s="1">
        <v>11.318233333333334</v>
      </c>
      <c r="O268" s="1" t="s">
        <v>9358</v>
      </c>
      <c r="P268" s="1" t="s">
        <v>10254</v>
      </c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ht="15.75" customHeight="1">
      <c r="A269" s="1" t="s">
        <v>32</v>
      </c>
      <c r="B269" s="1" t="s">
        <v>17</v>
      </c>
      <c r="C269" s="1">
        <v>498.0</v>
      </c>
      <c r="D269" s="1">
        <v>0.0</v>
      </c>
      <c r="E269" s="1" t="s">
        <v>9427</v>
      </c>
      <c r="F269" s="1" t="s">
        <v>66</v>
      </c>
      <c r="G269" s="1" t="s">
        <v>27</v>
      </c>
      <c r="H269" s="1" t="s">
        <v>10255</v>
      </c>
      <c r="I269" s="1" t="s">
        <v>10256</v>
      </c>
      <c r="J269" s="1" t="s">
        <v>10257</v>
      </c>
      <c r="K269" s="1" t="s">
        <v>10258</v>
      </c>
      <c r="L269" s="1">
        <v>0.0</v>
      </c>
      <c r="M269" s="1">
        <v>0.005033333333333333</v>
      </c>
      <c r="N269" s="1">
        <v>30.643466666666665</v>
      </c>
      <c r="O269" s="1" t="s">
        <v>36</v>
      </c>
      <c r="P269" s="1" t="s">
        <v>10259</v>
      </c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ht="15.75" customHeight="1">
      <c r="A270" s="1" t="s">
        <v>41</v>
      </c>
      <c r="B270" s="1" t="s">
        <v>88</v>
      </c>
      <c r="C270" s="1">
        <v>331.0</v>
      </c>
      <c r="D270" s="1">
        <v>0.0</v>
      </c>
      <c r="E270" s="1"/>
      <c r="F270" s="1" t="s">
        <v>26</v>
      </c>
      <c r="G270" s="1" t="s">
        <v>27</v>
      </c>
      <c r="H270" s="1" t="s">
        <v>10260</v>
      </c>
      <c r="I270" s="1" t="s">
        <v>10261</v>
      </c>
      <c r="J270" s="1" t="s">
        <v>10261</v>
      </c>
      <c r="K270" s="1"/>
      <c r="L270" s="1">
        <v>-2.0</v>
      </c>
      <c r="M270" s="1"/>
      <c r="N270" s="1">
        <v>7.798</v>
      </c>
      <c r="O270" s="1" t="s">
        <v>9358</v>
      </c>
      <c r="P270" s="1" t="s">
        <v>10262</v>
      </c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ht="15.75" customHeight="1">
      <c r="A271" s="1" t="s">
        <v>32</v>
      </c>
      <c r="B271" s="1" t="s">
        <v>17</v>
      </c>
      <c r="C271" s="1">
        <v>1500.0</v>
      </c>
      <c r="D271" s="1">
        <v>0.0</v>
      </c>
      <c r="E271" s="1" t="s">
        <v>9427</v>
      </c>
      <c r="F271" s="1" t="s">
        <v>66</v>
      </c>
      <c r="G271" s="1" t="s">
        <v>27</v>
      </c>
      <c r="H271" s="1" t="s">
        <v>10263</v>
      </c>
      <c r="I271" s="1" t="s">
        <v>10264</v>
      </c>
      <c r="J271" s="1" t="s">
        <v>10265</v>
      </c>
      <c r="K271" s="1" t="s">
        <v>10266</v>
      </c>
      <c r="L271" s="1">
        <v>0.0</v>
      </c>
      <c r="M271" s="1">
        <v>0.013966666666666667</v>
      </c>
      <c r="N271" s="1">
        <v>40.87948333333333</v>
      </c>
      <c r="O271" s="1" t="s">
        <v>36</v>
      </c>
      <c r="P271" s="1" t="s">
        <v>10267</v>
      </c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ht="15.75" customHeight="1">
      <c r="A272" s="1" t="s">
        <v>57</v>
      </c>
      <c r="B272" s="1" t="s">
        <v>17</v>
      </c>
      <c r="C272" s="2">
        <v>224.0</v>
      </c>
      <c r="D272" s="1">
        <v>0.0</v>
      </c>
      <c r="E272" s="1" t="s">
        <v>58</v>
      </c>
      <c r="F272" s="1" t="s">
        <v>26</v>
      </c>
      <c r="G272" s="1" t="s">
        <v>27</v>
      </c>
      <c r="H272" s="1" t="s">
        <v>10268</v>
      </c>
      <c r="I272" s="1" t="s">
        <v>10269</v>
      </c>
      <c r="J272" s="1" t="s">
        <v>10269</v>
      </c>
      <c r="K272" s="1"/>
      <c r="L272" s="1">
        <v>-9.0</v>
      </c>
      <c r="M272" s="1"/>
      <c r="N272" s="1">
        <v>5.894116666666666</v>
      </c>
      <c r="O272" s="1" t="s">
        <v>9358</v>
      </c>
      <c r="P272" s="1" t="s">
        <v>9359</v>
      </c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ht="15.75" customHeight="1">
      <c r="A273" s="1" t="s">
        <v>57</v>
      </c>
      <c r="B273" s="1" t="s">
        <v>17</v>
      </c>
      <c r="C273" s="2">
        <v>331.0</v>
      </c>
      <c r="D273" s="1">
        <v>0.0</v>
      </c>
      <c r="E273" s="1" t="s">
        <v>58</v>
      </c>
      <c r="F273" s="1" t="s">
        <v>26</v>
      </c>
      <c r="G273" s="1" t="s">
        <v>27</v>
      </c>
      <c r="H273" s="1" t="s">
        <v>10270</v>
      </c>
      <c r="I273" s="1" t="s">
        <v>10271</v>
      </c>
      <c r="J273" s="1" t="s">
        <v>10271</v>
      </c>
      <c r="K273" s="1"/>
      <c r="L273" s="1">
        <v>-4.0</v>
      </c>
      <c r="M273" s="1"/>
      <c r="N273" s="1">
        <v>10.4534</v>
      </c>
      <c r="O273" s="1" t="s">
        <v>9358</v>
      </c>
      <c r="P273" s="1" t="s">
        <v>10272</v>
      </c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ht="15.75" customHeight="1">
      <c r="A274" s="1" t="s">
        <v>41</v>
      </c>
      <c r="B274" s="1" t="s">
        <v>88</v>
      </c>
      <c r="C274" s="1">
        <v>329.0</v>
      </c>
      <c r="D274" s="1">
        <v>0.0</v>
      </c>
      <c r="E274" s="1"/>
      <c r="F274" s="1" t="s">
        <v>26</v>
      </c>
      <c r="G274" s="1" t="s">
        <v>27</v>
      </c>
      <c r="H274" s="1" t="s">
        <v>10273</v>
      </c>
      <c r="I274" s="1" t="s">
        <v>10274</v>
      </c>
      <c r="J274" s="1" t="s">
        <v>10274</v>
      </c>
      <c r="K274" s="1"/>
      <c r="L274" s="1">
        <v>-1.0</v>
      </c>
      <c r="M274" s="1"/>
      <c r="N274" s="1">
        <v>13.315966666666666</v>
      </c>
      <c r="O274" s="1" t="s">
        <v>9358</v>
      </c>
      <c r="P274" s="1" t="s">
        <v>10275</v>
      </c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ht="15.75" customHeight="1">
      <c r="A275" s="1" t="s">
        <v>24</v>
      </c>
      <c r="B275" s="1" t="s">
        <v>88</v>
      </c>
      <c r="C275" s="1">
        <v>329.0</v>
      </c>
      <c r="D275" s="1">
        <v>0.0</v>
      </c>
      <c r="E275" s="1" t="s">
        <v>6825</v>
      </c>
      <c r="F275" s="1" t="s">
        <v>26</v>
      </c>
      <c r="G275" s="1" t="s">
        <v>27</v>
      </c>
      <c r="H275" s="1" t="s">
        <v>10276</v>
      </c>
      <c r="I275" s="1" t="s">
        <v>10277</v>
      </c>
      <c r="J275" s="1" t="s">
        <v>10277</v>
      </c>
      <c r="K275" s="1"/>
      <c r="L275" s="1">
        <v>-1.0</v>
      </c>
      <c r="M275" s="1"/>
      <c r="N275" s="1">
        <v>13.445183333333333</v>
      </c>
      <c r="O275" s="1" t="s">
        <v>9358</v>
      </c>
      <c r="P275" s="1" t="s">
        <v>1215</v>
      </c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ht="15.75" customHeight="1">
      <c r="A276" s="1" t="s">
        <v>24</v>
      </c>
      <c r="B276" s="1" t="s">
        <v>88</v>
      </c>
      <c r="C276" s="1">
        <v>394.0</v>
      </c>
      <c r="D276" s="1">
        <v>0.0</v>
      </c>
      <c r="E276" s="1" t="s">
        <v>10278</v>
      </c>
      <c r="F276" s="1" t="s">
        <v>26</v>
      </c>
      <c r="G276" s="1" t="s">
        <v>27</v>
      </c>
      <c r="H276" s="1" t="s">
        <v>10279</v>
      </c>
      <c r="I276" s="1" t="s">
        <v>10280</v>
      </c>
      <c r="J276" s="1" t="s">
        <v>10280</v>
      </c>
      <c r="K276" s="1"/>
      <c r="L276" s="1">
        <v>-1.0</v>
      </c>
      <c r="M276" s="1"/>
      <c r="N276" s="1">
        <v>13.189666666666668</v>
      </c>
      <c r="O276" s="1" t="s">
        <v>9358</v>
      </c>
      <c r="P276" s="1" t="s">
        <v>10281</v>
      </c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ht="15.75" customHeight="1">
      <c r="A277" s="1" t="s">
        <v>41</v>
      </c>
      <c r="B277" s="1" t="s">
        <v>88</v>
      </c>
      <c r="C277" s="1">
        <v>512.0</v>
      </c>
      <c r="D277" s="1">
        <v>0.0</v>
      </c>
      <c r="E277" s="1"/>
      <c r="F277" s="1" t="s">
        <v>26</v>
      </c>
      <c r="G277" s="1" t="s">
        <v>27</v>
      </c>
      <c r="H277" s="1" t="s">
        <v>10282</v>
      </c>
      <c r="I277" s="1" t="s">
        <v>10283</v>
      </c>
      <c r="J277" s="1" t="s">
        <v>10283</v>
      </c>
      <c r="K277" s="1"/>
      <c r="L277" s="1">
        <v>0.0</v>
      </c>
      <c r="M277" s="1"/>
      <c r="N277" s="1">
        <v>19.246966666666665</v>
      </c>
      <c r="O277" s="1" t="s">
        <v>9358</v>
      </c>
      <c r="P277" s="1" t="s">
        <v>10284</v>
      </c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ht="15.75" customHeight="1">
      <c r="A278" s="1" t="s">
        <v>16</v>
      </c>
      <c r="B278" s="1" t="s">
        <v>17</v>
      </c>
      <c r="C278" s="1">
        <v>249.0</v>
      </c>
      <c r="D278" s="1">
        <v>0.0</v>
      </c>
      <c r="E278" s="1"/>
      <c r="F278" s="1" t="s">
        <v>18</v>
      </c>
      <c r="G278" s="1" t="s">
        <v>19</v>
      </c>
      <c r="H278" s="1" t="s">
        <v>10285</v>
      </c>
      <c r="I278" s="1" t="s">
        <v>10286</v>
      </c>
      <c r="J278" s="1" t="s">
        <v>5210</v>
      </c>
      <c r="K278" s="1"/>
      <c r="L278" s="1">
        <v>260.0</v>
      </c>
      <c r="M278" s="1"/>
      <c r="N278" s="1">
        <v>4.7065</v>
      </c>
      <c r="O278" s="1" t="s">
        <v>22</v>
      </c>
      <c r="P278" s="1" t="s">
        <v>10287</v>
      </c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ht="15.75" customHeight="1">
      <c r="A279" s="1" t="s">
        <v>41</v>
      </c>
      <c r="B279" s="1" t="s">
        <v>88</v>
      </c>
      <c r="C279" s="2">
        <v>618.0</v>
      </c>
      <c r="D279" s="1">
        <v>0.0</v>
      </c>
      <c r="E279" s="1"/>
      <c r="F279" s="1" t="s">
        <v>26</v>
      </c>
      <c r="G279" s="1" t="s">
        <v>27</v>
      </c>
      <c r="H279" s="1" t="s">
        <v>10288</v>
      </c>
      <c r="I279" s="1" t="s">
        <v>10289</v>
      </c>
      <c r="J279" s="1" t="s">
        <v>10289</v>
      </c>
      <c r="K279" s="1"/>
      <c r="L279" s="1">
        <v>3.0</v>
      </c>
      <c r="M279" s="1"/>
      <c r="N279" s="1">
        <v>23.533666666666665</v>
      </c>
      <c r="O279" s="1" t="s">
        <v>9358</v>
      </c>
      <c r="P279" s="1" t="s">
        <v>10290</v>
      </c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ht="15.75" customHeight="1">
      <c r="A280" s="1" t="s">
        <v>41</v>
      </c>
      <c r="B280" s="1" t="s">
        <v>88</v>
      </c>
      <c r="C280" s="2">
        <v>553.0</v>
      </c>
      <c r="D280" s="1">
        <v>0.0</v>
      </c>
      <c r="E280" s="1"/>
      <c r="F280" s="1" t="s">
        <v>26</v>
      </c>
      <c r="G280" s="1" t="s">
        <v>19</v>
      </c>
      <c r="H280" s="1" t="s">
        <v>10291</v>
      </c>
      <c r="I280" s="1" t="s">
        <v>10292</v>
      </c>
      <c r="J280" s="1" t="s">
        <v>10292</v>
      </c>
      <c r="K280" s="1"/>
      <c r="L280" s="1">
        <v>-1.0</v>
      </c>
      <c r="M280" s="1"/>
      <c r="N280" s="1">
        <v>18.662216666666666</v>
      </c>
      <c r="O280" s="1" t="s">
        <v>9358</v>
      </c>
      <c r="P280" s="1" t="s">
        <v>10293</v>
      </c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ht="15.75" customHeight="1">
      <c r="A281" s="1" t="s">
        <v>16</v>
      </c>
      <c r="B281" s="1" t="s">
        <v>17</v>
      </c>
      <c r="C281" s="1">
        <v>309.0</v>
      </c>
      <c r="D281" s="1">
        <v>0.0</v>
      </c>
      <c r="E281" s="1"/>
      <c r="F281" s="1" t="s">
        <v>18</v>
      </c>
      <c r="G281" s="1" t="s">
        <v>19</v>
      </c>
      <c r="H281" s="1" t="s">
        <v>10294</v>
      </c>
      <c r="I281" s="1" t="s">
        <v>10295</v>
      </c>
      <c r="J281" s="1" t="s">
        <v>5210</v>
      </c>
      <c r="K281" s="1"/>
      <c r="L281" s="1">
        <v>266.0</v>
      </c>
      <c r="M281" s="1"/>
      <c r="N281" s="1">
        <v>6.5667333333333335</v>
      </c>
      <c r="O281" s="1" t="s">
        <v>22</v>
      </c>
      <c r="P281" s="1" t="s">
        <v>10296</v>
      </c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ht="15.75" customHeight="1">
      <c r="A282" s="1" t="s">
        <v>24</v>
      </c>
      <c r="B282" s="1" t="s">
        <v>88</v>
      </c>
      <c r="C282" s="2">
        <v>329.0</v>
      </c>
      <c r="D282" s="1">
        <v>0.0</v>
      </c>
      <c r="E282" s="1" t="s">
        <v>8800</v>
      </c>
      <c r="F282" s="1" t="s">
        <v>26</v>
      </c>
      <c r="G282" s="1" t="s">
        <v>27</v>
      </c>
      <c r="H282" s="1" t="s">
        <v>10297</v>
      </c>
      <c r="I282" s="1" t="s">
        <v>10298</v>
      </c>
      <c r="J282" s="1" t="s">
        <v>10298</v>
      </c>
      <c r="K282" s="1"/>
      <c r="L282" s="1">
        <v>2.0</v>
      </c>
      <c r="M282" s="1"/>
      <c r="N282" s="1">
        <v>17.60086666666667</v>
      </c>
      <c r="O282" s="1" t="s">
        <v>9358</v>
      </c>
      <c r="P282" s="1" t="s">
        <v>1362</v>
      </c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ht="15.75" customHeight="1">
      <c r="A283" s="1" t="s">
        <v>57</v>
      </c>
      <c r="B283" s="1" t="s">
        <v>17</v>
      </c>
      <c r="C283" s="2">
        <v>299.0</v>
      </c>
      <c r="D283" s="1">
        <v>0.0</v>
      </c>
      <c r="E283" s="1" t="s">
        <v>58</v>
      </c>
      <c r="F283" s="1" t="s">
        <v>26</v>
      </c>
      <c r="G283" s="1" t="s">
        <v>27</v>
      </c>
      <c r="H283" s="1" t="s">
        <v>10299</v>
      </c>
      <c r="I283" s="1" t="s">
        <v>10300</v>
      </c>
      <c r="J283" s="1" t="s">
        <v>10300</v>
      </c>
      <c r="K283" s="1"/>
      <c r="L283" s="1">
        <v>-2.0</v>
      </c>
      <c r="M283" s="1"/>
      <c r="N283" s="1">
        <v>12.383666666666667</v>
      </c>
      <c r="O283" s="1" t="s">
        <v>9358</v>
      </c>
      <c r="P283" s="1" t="s">
        <v>10301</v>
      </c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ht="15.75" customHeight="1">
      <c r="A284" s="1" t="s">
        <v>57</v>
      </c>
      <c r="B284" s="1" t="s">
        <v>17</v>
      </c>
      <c r="C284" s="1">
        <v>264.0</v>
      </c>
      <c r="D284" s="1">
        <v>0.0</v>
      </c>
      <c r="E284" s="1" t="s">
        <v>58</v>
      </c>
      <c r="F284" s="1" t="s">
        <v>26</v>
      </c>
      <c r="G284" s="1" t="s">
        <v>27</v>
      </c>
      <c r="H284" s="1" t="s">
        <v>10302</v>
      </c>
      <c r="I284" s="1" t="s">
        <v>10303</v>
      </c>
      <c r="J284" s="1" t="s">
        <v>10303</v>
      </c>
      <c r="K284" s="1"/>
      <c r="L284" s="1">
        <v>-1.0</v>
      </c>
      <c r="M284" s="1"/>
      <c r="N284" s="1">
        <v>13.509833333333333</v>
      </c>
      <c r="O284" s="1" t="s">
        <v>9358</v>
      </c>
      <c r="P284" s="1" t="s">
        <v>10304</v>
      </c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ht="15.75" customHeight="1">
      <c r="A285" s="1" t="s">
        <v>57</v>
      </c>
      <c r="B285" s="1" t="s">
        <v>17</v>
      </c>
      <c r="C285" s="1">
        <v>314.0</v>
      </c>
      <c r="D285" s="1">
        <v>0.0</v>
      </c>
      <c r="E285" s="1" t="s">
        <v>58</v>
      </c>
      <c r="F285" s="1" t="s">
        <v>26</v>
      </c>
      <c r="G285" s="1" t="s">
        <v>27</v>
      </c>
      <c r="H285" s="1" t="s">
        <v>10305</v>
      </c>
      <c r="I285" s="1" t="s">
        <v>10306</v>
      </c>
      <c r="J285" s="1" t="s">
        <v>10306</v>
      </c>
      <c r="K285" s="1"/>
      <c r="L285" s="1">
        <v>-4.0</v>
      </c>
      <c r="M285" s="1"/>
      <c r="N285" s="1">
        <v>10.157516666666666</v>
      </c>
      <c r="O285" s="1" t="s">
        <v>9358</v>
      </c>
      <c r="P285" s="1" t="s">
        <v>10307</v>
      </c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ht="15.75" customHeight="1">
      <c r="A286" s="1" t="s">
        <v>41</v>
      </c>
      <c r="B286" s="1" t="s">
        <v>88</v>
      </c>
      <c r="C286" s="1">
        <v>488.0</v>
      </c>
      <c r="D286" s="1">
        <v>0.0</v>
      </c>
      <c r="E286" s="1"/>
      <c r="F286" s="1" t="s">
        <v>26</v>
      </c>
      <c r="G286" s="1" t="s">
        <v>19</v>
      </c>
      <c r="H286" s="1" t="s">
        <v>10308</v>
      </c>
      <c r="I286" s="1" t="s">
        <v>10309</v>
      </c>
      <c r="J286" s="1" t="s">
        <v>10309</v>
      </c>
      <c r="K286" s="1"/>
      <c r="L286" s="1">
        <v>-7.0</v>
      </c>
      <c r="M286" s="1"/>
      <c r="N286" s="1">
        <v>7.277416666666666</v>
      </c>
      <c r="O286" s="1" t="s">
        <v>9358</v>
      </c>
      <c r="P286" s="1" t="s">
        <v>10310</v>
      </c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ht="15.75" customHeight="1">
      <c r="A287" s="1" t="s">
        <v>41</v>
      </c>
      <c r="B287" s="1" t="s">
        <v>88</v>
      </c>
      <c r="C287" s="1">
        <v>329.0</v>
      </c>
      <c r="D287" s="1">
        <v>0.0</v>
      </c>
      <c r="E287" s="1"/>
      <c r="F287" s="1" t="s">
        <v>26</v>
      </c>
      <c r="G287" s="1" t="s">
        <v>27</v>
      </c>
      <c r="H287" s="1" t="s">
        <v>10311</v>
      </c>
      <c r="I287" s="1" t="s">
        <v>10312</v>
      </c>
      <c r="J287" s="1" t="s">
        <v>10312</v>
      </c>
      <c r="K287" s="1"/>
      <c r="L287" s="1">
        <v>-7.0</v>
      </c>
      <c r="M287" s="1"/>
      <c r="N287" s="1">
        <v>7.083083333333334</v>
      </c>
      <c r="O287" s="1" t="s">
        <v>9358</v>
      </c>
      <c r="P287" s="1" t="s">
        <v>10313</v>
      </c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ht="15.75" customHeight="1">
      <c r="A288" s="1" t="s">
        <v>24</v>
      </c>
      <c r="B288" s="1" t="s">
        <v>88</v>
      </c>
      <c r="C288" s="1">
        <v>329.0</v>
      </c>
      <c r="D288" s="1">
        <v>0.0</v>
      </c>
      <c r="E288" s="1" t="s">
        <v>10314</v>
      </c>
      <c r="F288" s="1" t="s">
        <v>26</v>
      </c>
      <c r="G288" s="1" t="s">
        <v>27</v>
      </c>
      <c r="H288" s="1" t="s">
        <v>10315</v>
      </c>
      <c r="I288" s="1" t="s">
        <v>10316</v>
      </c>
      <c r="J288" s="1" t="s">
        <v>10316</v>
      </c>
      <c r="K288" s="1"/>
      <c r="L288" s="1">
        <v>-9.0</v>
      </c>
      <c r="M288" s="1"/>
      <c r="N288" s="1">
        <v>5.309266666666667</v>
      </c>
      <c r="O288" s="1" t="s">
        <v>9358</v>
      </c>
      <c r="P288" s="1" t="s">
        <v>5941</v>
      </c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ht="15.75" customHeight="1">
      <c r="A289" s="1" t="s">
        <v>57</v>
      </c>
      <c r="B289" s="1" t="s">
        <v>17</v>
      </c>
      <c r="C289" s="2">
        <v>404.0</v>
      </c>
      <c r="D289" s="1">
        <v>0.0</v>
      </c>
      <c r="E289" s="1" t="s">
        <v>58</v>
      </c>
      <c r="F289" s="1" t="s">
        <v>26</v>
      </c>
      <c r="G289" s="1" t="s">
        <v>27</v>
      </c>
      <c r="H289" s="1" t="s">
        <v>10317</v>
      </c>
      <c r="I289" s="1" t="s">
        <v>10318</v>
      </c>
      <c r="J289" s="1" t="s">
        <v>10318</v>
      </c>
      <c r="K289" s="1"/>
      <c r="L289" s="1">
        <v>-7.0</v>
      </c>
      <c r="M289" s="1"/>
      <c r="N289" s="1">
        <v>7.223</v>
      </c>
      <c r="O289" s="1" t="s">
        <v>9358</v>
      </c>
      <c r="P289" s="1" t="s">
        <v>10319</v>
      </c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ht="15.75" customHeight="1">
      <c r="A290" s="1" t="s">
        <v>41</v>
      </c>
      <c r="B290" s="1" t="s">
        <v>88</v>
      </c>
      <c r="C290" s="2">
        <v>947.0</v>
      </c>
      <c r="D290" s="1">
        <v>0.0</v>
      </c>
      <c r="E290" s="1"/>
      <c r="F290" s="1" t="s">
        <v>26</v>
      </c>
      <c r="G290" s="1" t="s">
        <v>27</v>
      </c>
      <c r="H290" s="1" t="s">
        <v>10320</v>
      </c>
      <c r="I290" s="1" t="s">
        <v>10321</v>
      </c>
      <c r="J290" s="1" t="s">
        <v>10321</v>
      </c>
      <c r="K290" s="1"/>
      <c r="L290" s="1">
        <v>4.0</v>
      </c>
      <c r="M290" s="1"/>
      <c r="N290" s="1">
        <v>24.447066666666668</v>
      </c>
      <c r="O290" s="1" t="s">
        <v>9358</v>
      </c>
      <c r="P290" s="1" t="s">
        <v>10322</v>
      </c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ht="15.75" customHeight="1">
      <c r="A291" s="1" t="s">
        <v>24</v>
      </c>
      <c r="B291" s="1" t="s">
        <v>88</v>
      </c>
      <c r="C291" s="1">
        <v>264.0</v>
      </c>
      <c r="D291" s="1">
        <v>0.0</v>
      </c>
      <c r="E291" s="1" t="s">
        <v>10323</v>
      </c>
      <c r="F291" s="1" t="s">
        <v>26</v>
      </c>
      <c r="G291" s="1" t="s">
        <v>27</v>
      </c>
      <c r="H291" s="1" t="s">
        <v>10324</v>
      </c>
      <c r="I291" s="1" t="s">
        <v>10325</v>
      </c>
      <c r="J291" s="1" t="s">
        <v>10325</v>
      </c>
      <c r="K291" s="1"/>
      <c r="L291" s="1">
        <v>-2.0</v>
      </c>
      <c r="M291" s="1"/>
      <c r="N291" s="1">
        <v>12.777316666666668</v>
      </c>
      <c r="O291" s="1" t="s">
        <v>9358</v>
      </c>
      <c r="P291" s="1" t="s">
        <v>9859</v>
      </c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ht="15.75" customHeight="1">
      <c r="A292" s="1" t="s">
        <v>24</v>
      </c>
      <c r="B292" s="1" t="s">
        <v>88</v>
      </c>
      <c r="C292" s="1">
        <v>329.0</v>
      </c>
      <c r="D292" s="1">
        <v>0.0</v>
      </c>
      <c r="E292" s="1" t="s">
        <v>6069</v>
      </c>
      <c r="F292" s="1" t="s">
        <v>26</v>
      </c>
      <c r="G292" s="1" t="s">
        <v>27</v>
      </c>
      <c r="H292" s="1" t="s">
        <v>10326</v>
      </c>
      <c r="I292" s="1" t="s">
        <v>10327</v>
      </c>
      <c r="J292" s="1" t="s">
        <v>10327</v>
      </c>
      <c r="K292" s="1"/>
      <c r="L292" s="1">
        <v>-3.0</v>
      </c>
      <c r="M292" s="1"/>
      <c r="N292" s="1">
        <v>11.644083333333333</v>
      </c>
      <c r="O292" s="1" t="s">
        <v>9358</v>
      </c>
      <c r="P292" s="1" t="s">
        <v>10328</v>
      </c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ht="15.75" customHeight="1">
      <c r="A293" s="1" t="s">
        <v>24</v>
      </c>
      <c r="B293" s="1" t="s">
        <v>88</v>
      </c>
      <c r="C293" s="1">
        <v>957.0</v>
      </c>
      <c r="D293" s="1">
        <v>0.0</v>
      </c>
      <c r="E293" s="1" t="s">
        <v>6069</v>
      </c>
      <c r="F293" s="1" t="s">
        <v>26</v>
      </c>
      <c r="G293" s="1" t="s">
        <v>27</v>
      </c>
      <c r="H293" s="1" t="s">
        <v>10329</v>
      </c>
      <c r="I293" s="1" t="s">
        <v>10330</v>
      </c>
      <c r="J293" s="1" t="s">
        <v>10330</v>
      </c>
      <c r="K293" s="1"/>
      <c r="L293" s="1">
        <v>0.0</v>
      </c>
      <c r="M293" s="1"/>
      <c r="N293" s="1">
        <v>19.227516666666666</v>
      </c>
      <c r="O293" s="1" t="s">
        <v>9358</v>
      </c>
      <c r="P293" s="1" t="s">
        <v>10331</v>
      </c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ht="15.75" customHeight="1">
      <c r="A294" s="1" t="s">
        <v>32</v>
      </c>
      <c r="B294" s="1" t="s">
        <v>17</v>
      </c>
      <c r="C294" s="1">
        <v>253.0</v>
      </c>
      <c r="D294" s="1">
        <v>73.0</v>
      </c>
      <c r="E294" s="1"/>
      <c r="F294" s="1" t="s">
        <v>18</v>
      </c>
      <c r="G294" s="1" t="s">
        <v>33</v>
      </c>
      <c r="H294" s="1" t="s">
        <v>10332</v>
      </c>
      <c r="I294" s="1" t="s">
        <v>10333</v>
      </c>
      <c r="J294" s="1" t="s">
        <v>5210</v>
      </c>
      <c r="K294" s="1"/>
      <c r="L294" s="1">
        <v>328.0</v>
      </c>
      <c r="M294" s="1"/>
      <c r="N294" s="1">
        <v>12.389266666666666</v>
      </c>
      <c r="O294" s="1" t="s">
        <v>36</v>
      </c>
      <c r="P294" s="1" t="s">
        <v>10334</v>
      </c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ht="15.75" customHeight="1">
      <c r="A295" s="1" t="s">
        <v>41</v>
      </c>
      <c r="B295" s="1" t="s">
        <v>17</v>
      </c>
      <c r="C295" s="1">
        <v>321.0</v>
      </c>
      <c r="D295" s="1">
        <v>0.0</v>
      </c>
      <c r="E295" s="1"/>
      <c r="F295" s="1" t="s">
        <v>26</v>
      </c>
      <c r="G295" s="1" t="s">
        <v>27</v>
      </c>
      <c r="H295" s="1" t="s">
        <v>10335</v>
      </c>
      <c r="I295" s="1" t="s">
        <v>10336</v>
      </c>
      <c r="J295" s="1" t="s">
        <v>10336</v>
      </c>
      <c r="K295" s="1"/>
      <c r="L295" s="1">
        <v>-8.0</v>
      </c>
      <c r="M295" s="1"/>
      <c r="N295" s="1">
        <v>6.833933333333333</v>
      </c>
      <c r="O295" s="1" t="s">
        <v>9358</v>
      </c>
      <c r="P295" s="1" t="s">
        <v>10337</v>
      </c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ht="15.75" customHeight="1">
      <c r="A296" s="1" t="s">
        <v>16</v>
      </c>
      <c r="B296" s="1" t="s">
        <v>17</v>
      </c>
      <c r="C296" s="1">
        <v>119.0</v>
      </c>
      <c r="D296" s="1">
        <v>0.0</v>
      </c>
      <c r="E296" s="1"/>
      <c r="F296" s="1" t="s">
        <v>18</v>
      </c>
      <c r="G296" s="1" t="s">
        <v>19</v>
      </c>
      <c r="H296" s="1" t="s">
        <v>10338</v>
      </c>
      <c r="I296" s="1" t="s">
        <v>10339</v>
      </c>
      <c r="J296" s="1" t="s">
        <v>10339</v>
      </c>
      <c r="K296" s="1"/>
      <c r="L296" s="1">
        <v>-5.0</v>
      </c>
      <c r="M296" s="1"/>
      <c r="N296" s="1">
        <v>0.04103333333333333</v>
      </c>
      <c r="O296" s="1" t="s">
        <v>22</v>
      </c>
      <c r="P296" s="1" t="s">
        <v>10340</v>
      </c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ht="15.75" customHeight="1">
      <c r="A297" s="1" t="s">
        <v>57</v>
      </c>
      <c r="B297" s="1" t="s">
        <v>17</v>
      </c>
      <c r="C297" s="1">
        <v>264.0</v>
      </c>
      <c r="D297" s="1">
        <v>0.0</v>
      </c>
      <c r="E297" s="1" t="s">
        <v>58</v>
      </c>
      <c r="F297" s="1" t="s">
        <v>26</v>
      </c>
      <c r="G297" s="1" t="s">
        <v>27</v>
      </c>
      <c r="H297" s="1" t="s">
        <v>10341</v>
      </c>
      <c r="I297" s="1" t="s">
        <v>10342</v>
      </c>
      <c r="J297" s="1" t="s">
        <v>10342</v>
      </c>
      <c r="K297" s="1"/>
      <c r="L297" s="1">
        <v>-9.0</v>
      </c>
      <c r="M297" s="1"/>
      <c r="N297" s="1">
        <v>5.297383333333333</v>
      </c>
      <c r="O297" s="1" t="s">
        <v>9358</v>
      </c>
      <c r="P297" s="1" t="s">
        <v>10343</v>
      </c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ht="15.75" customHeight="1">
      <c r="A298" s="1" t="s">
        <v>16</v>
      </c>
      <c r="B298" s="1" t="s">
        <v>17</v>
      </c>
      <c r="C298" s="1">
        <v>249.0</v>
      </c>
      <c r="D298" s="1">
        <v>0.0</v>
      </c>
      <c r="E298" s="1"/>
      <c r="F298" s="1" t="s">
        <v>18</v>
      </c>
      <c r="G298" s="1" t="s">
        <v>19</v>
      </c>
      <c r="H298" s="1" t="s">
        <v>10344</v>
      </c>
      <c r="I298" s="1" t="s">
        <v>10345</v>
      </c>
      <c r="J298" s="1" t="s">
        <v>10345</v>
      </c>
      <c r="K298" s="1"/>
      <c r="L298" s="1">
        <v>-2.0</v>
      </c>
      <c r="M298" s="1"/>
      <c r="N298" s="1">
        <v>3.5772333333333335</v>
      </c>
      <c r="O298" s="1" t="s">
        <v>22</v>
      </c>
      <c r="P298" s="1" t="s">
        <v>10346</v>
      </c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ht="15.75" customHeight="1">
      <c r="A299" s="1" t="s">
        <v>32</v>
      </c>
      <c r="B299" s="1" t="s">
        <v>17</v>
      </c>
      <c r="C299" s="1">
        <v>553.0</v>
      </c>
      <c r="D299" s="1">
        <v>0.0</v>
      </c>
      <c r="E299" s="1" t="s">
        <v>9408</v>
      </c>
      <c r="F299" s="1" t="s">
        <v>66</v>
      </c>
      <c r="G299" s="1" t="s">
        <v>27</v>
      </c>
      <c r="H299" s="1" t="s">
        <v>10347</v>
      </c>
      <c r="I299" s="1" t="s">
        <v>10348</v>
      </c>
      <c r="J299" s="1" t="s">
        <v>10349</v>
      </c>
      <c r="K299" s="1" t="s">
        <v>10350</v>
      </c>
      <c r="L299" s="1">
        <v>0.0</v>
      </c>
      <c r="M299" s="1">
        <v>0.0059</v>
      </c>
      <c r="N299" s="1">
        <v>79.1495</v>
      </c>
      <c r="O299" s="1" t="s">
        <v>36</v>
      </c>
      <c r="P299" s="1" t="s">
        <v>10351</v>
      </c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ht="15.75" customHeight="1">
      <c r="A300" s="1" t="s">
        <v>16</v>
      </c>
      <c r="B300" s="1" t="s">
        <v>17</v>
      </c>
      <c r="C300" s="1">
        <v>394.0</v>
      </c>
      <c r="D300" s="1">
        <v>0.0</v>
      </c>
      <c r="E300" s="1"/>
      <c r="F300" s="1" t="s">
        <v>18</v>
      </c>
      <c r="G300" s="1" t="s">
        <v>19</v>
      </c>
      <c r="H300" s="1" t="s">
        <v>10352</v>
      </c>
      <c r="I300" s="1" t="s">
        <v>10353</v>
      </c>
      <c r="J300" s="1" t="s">
        <v>10353</v>
      </c>
      <c r="K300" s="1"/>
      <c r="L300" s="1">
        <v>-5.0</v>
      </c>
      <c r="M300" s="1"/>
      <c r="N300" s="1">
        <v>0.09676666666666667</v>
      </c>
      <c r="O300" s="1" t="s">
        <v>22</v>
      </c>
      <c r="P300" s="1" t="s">
        <v>10354</v>
      </c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ht="15.75" customHeight="1">
      <c r="A301" s="1" t="s">
        <v>57</v>
      </c>
      <c r="B301" s="1" t="s">
        <v>17</v>
      </c>
      <c r="C301" s="1">
        <v>329.0</v>
      </c>
      <c r="D301" s="1">
        <v>0.0</v>
      </c>
      <c r="E301" s="1" t="s">
        <v>58</v>
      </c>
      <c r="F301" s="1" t="s">
        <v>26</v>
      </c>
      <c r="G301" s="1" t="s">
        <v>27</v>
      </c>
      <c r="H301" s="1" t="s">
        <v>10355</v>
      </c>
      <c r="I301" s="1" t="s">
        <v>10356</v>
      </c>
      <c r="J301" s="1" t="s">
        <v>10356</v>
      </c>
      <c r="K301" s="1"/>
      <c r="L301" s="1">
        <v>-1.0</v>
      </c>
      <c r="M301" s="1"/>
      <c r="N301" s="1">
        <v>13.0339</v>
      </c>
      <c r="O301" s="1" t="s">
        <v>9358</v>
      </c>
      <c r="P301" s="1" t="s">
        <v>9701</v>
      </c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ht="15.75" customHeight="1">
      <c r="A302" s="1" t="s">
        <v>41</v>
      </c>
      <c r="B302" s="1" t="s">
        <v>17</v>
      </c>
      <c r="C302" s="1">
        <v>587.0</v>
      </c>
      <c r="D302" s="1">
        <v>0.0</v>
      </c>
      <c r="E302" s="1"/>
      <c r="F302" s="1" t="s">
        <v>26</v>
      </c>
      <c r="G302" s="1" t="s">
        <v>27</v>
      </c>
      <c r="H302" s="1" t="s">
        <v>10357</v>
      </c>
      <c r="I302" s="1" t="s">
        <v>10358</v>
      </c>
      <c r="J302" s="1" t="s">
        <v>10358</v>
      </c>
      <c r="K302" s="1"/>
      <c r="L302" s="1">
        <v>-6.0</v>
      </c>
      <c r="M302" s="1"/>
      <c r="N302" s="1">
        <v>13.47515</v>
      </c>
      <c r="O302" s="1" t="s">
        <v>9358</v>
      </c>
      <c r="P302" s="1" t="s">
        <v>10359</v>
      </c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ht="15.75" customHeight="1">
      <c r="A303" s="1" t="s">
        <v>41</v>
      </c>
      <c r="B303" s="1" t="s">
        <v>17</v>
      </c>
      <c r="C303" s="1">
        <v>329.0</v>
      </c>
      <c r="D303" s="1">
        <v>0.0</v>
      </c>
      <c r="E303" s="1"/>
      <c r="F303" s="1" t="s">
        <v>26</v>
      </c>
      <c r="G303" s="1" t="s">
        <v>19</v>
      </c>
      <c r="H303" s="1" t="s">
        <v>10360</v>
      </c>
      <c r="I303" s="1" t="s">
        <v>10361</v>
      </c>
      <c r="J303" s="1" t="s">
        <v>10361</v>
      </c>
      <c r="K303" s="1"/>
      <c r="L303" s="1">
        <v>-4.0</v>
      </c>
      <c r="M303" s="1"/>
      <c r="N303" s="1">
        <v>10.489683333333334</v>
      </c>
      <c r="O303" s="1" t="s">
        <v>9358</v>
      </c>
      <c r="P303" s="1" t="s">
        <v>10362</v>
      </c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ht="15.75" customHeight="1">
      <c r="A304" s="1" t="s">
        <v>57</v>
      </c>
      <c r="B304" s="1" t="s">
        <v>17</v>
      </c>
      <c r="C304" s="1">
        <v>329.0</v>
      </c>
      <c r="D304" s="1">
        <v>0.0</v>
      </c>
      <c r="E304" s="1" t="s">
        <v>58</v>
      </c>
      <c r="F304" s="1" t="s">
        <v>26</v>
      </c>
      <c r="G304" s="1" t="s">
        <v>27</v>
      </c>
      <c r="H304" s="1" t="s">
        <v>10363</v>
      </c>
      <c r="I304" s="1" t="s">
        <v>10364</v>
      </c>
      <c r="J304" s="1" t="s">
        <v>10364</v>
      </c>
      <c r="K304" s="1"/>
      <c r="L304" s="1">
        <v>-9.0</v>
      </c>
      <c r="M304" s="1"/>
      <c r="N304" s="1">
        <v>5.863216666666666</v>
      </c>
      <c r="O304" s="1" t="s">
        <v>9358</v>
      </c>
      <c r="P304" s="1" t="s">
        <v>10365</v>
      </c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ht="15.75" customHeight="1">
      <c r="A305" s="1" t="s">
        <v>57</v>
      </c>
      <c r="B305" s="1" t="s">
        <v>17</v>
      </c>
      <c r="C305" s="1">
        <v>329.0</v>
      </c>
      <c r="D305" s="1">
        <v>0.0</v>
      </c>
      <c r="E305" s="1" t="s">
        <v>58</v>
      </c>
      <c r="F305" s="1" t="s">
        <v>26</v>
      </c>
      <c r="G305" s="1" t="s">
        <v>27</v>
      </c>
      <c r="H305" s="1" t="s">
        <v>10366</v>
      </c>
      <c r="I305" s="1" t="s">
        <v>10367</v>
      </c>
      <c r="J305" s="1" t="s">
        <v>10367</v>
      </c>
      <c r="K305" s="1"/>
      <c r="L305" s="1">
        <v>-7.0</v>
      </c>
      <c r="M305" s="1"/>
      <c r="N305" s="1">
        <v>7.297283333333334</v>
      </c>
      <c r="O305" s="1" t="s">
        <v>9358</v>
      </c>
      <c r="P305" s="1" t="s">
        <v>10368</v>
      </c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ht="15.75" customHeight="1">
      <c r="A306" s="1" t="s">
        <v>57</v>
      </c>
      <c r="B306" s="1" t="s">
        <v>17</v>
      </c>
      <c r="C306" s="1">
        <v>348.0</v>
      </c>
      <c r="D306" s="1">
        <v>0.0</v>
      </c>
      <c r="E306" s="1" t="s">
        <v>58</v>
      </c>
      <c r="F306" s="1" t="s">
        <v>26</v>
      </c>
      <c r="G306" s="1" t="s">
        <v>27</v>
      </c>
      <c r="H306" s="1" t="s">
        <v>10369</v>
      </c>
      <c r="I306" s="1" t="s">
        <v>10370</v>
      </c>
      <c r="J306" s="1" t="s">
        <v>10370</v>
      </c>
      <c r="K306" s="1"/>
      <c r="L306" s="1">
        <v>-8.0</v>
      </c>
      <c r="M306" s="1"/>
      <c r="N306" s="1">
        <v>6.178233333333333</v>
      </c>
      <c r="O306" s="1" t="s">
        <v>9358</v>
      </c>
      <c r="P306" s="1" t="s">
        <v>10371</v>
      </c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ht="15.75" customHeight="1">
      <c r="A307" s="1" t="s">
        <v>32</v>
      </c>
      <c r="B307" s="1" t="s">
        <v>17</v>
      </c>
      <c r="C307" s="1">
        <v>267.0</v>
      </c>
      <c r="D307" s="1">
        <v>62.0</v>
      </c>
      <c r="E307" s="1"/>
      <c r="F307" s="1" t="s">
        <v>18</v>
      </c>
      <c r="G307" s="1" t="s">
        <v>27</v>
      </c>
      <c r="H307" s="1" t="s">
        <v>10372</v>
      </c>
      <c r="I307" s="1" t="s">
        <v>10373</v>
      </c>
      <c r="J307" s="1" t="s">
        <v>10373</v>
      </c>
      <c r="K307" s="1"/>
      <c r="L307" s="1">
        <v>-10.0</v>
      </c>
      <c r="M307" s="1"/>
      <c r="N307" s="1">
        <v>8.6681</v>
      </c>
      <c r="O307" s="1" t="s">
        <v>36</v>
      </c>
      <c r="P307" s="1" t="s">
        <v>10374</v>
      </c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ht="15.75" customHeight="1">
      <c r="A308" s="1" t="s">
        <v>57</v>
      </c>
      <c r="B308" s="1" t="s">
        <v>17</v>
      </c>
      <c r="C308" s="1">
        <v>364.0</v>
      </c>
      <c r="D308" s="1">
        <v>0.0</v>
      </c>
      <c r="E308" s="1" t="s">
        <v>58</v>
      </c>
      <c r="F308" s="1" t="s">
        <v>26</v>
      </c>
      <c r="G308" s="1" t="s">
        <v>27</v>
      </c>
      <c r="H308" s="1" t="s">
        <v>10375</v>
      </c>
      <c r="I308" s="1" t="s">
        <v>10376</v>
      </c>
      <c r="J308" s="1" t="s">
        <v>10376</v>
      </c>
      <c r="K308" s="1"/>
      <c r="L308" s="1">
        <v>-4.0</v>
      </c>
      <c r="M308" s="1"/>
      <c r="N308" s="1">
        <v>10.025716666666666</v>
      </c>
      <c r="O308" s="1" t="s">
        <v>9358</v>
      </c>
      <c r="P308" s="1" t="s">
        <v>10066</v>
      </c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ht="15.75" customHeight="1">
      <c r="A309" s="1" t="s">
        <v>41</v>
      </c>
      <c r="B309" s="1" t="s">
        <v>17</v>
      </c>
      <c r="C309" s="2">
        <v>323.0</v>
      </c>
      <c r="D309" s="1">
        <v>0.0</v>
      </c>
      <c r="E309" s="1"/>
      <c r="F309" s="1" t="s">
        <v>26</v>
      </c>
      <c r="G309" s="1" t="s">
        <v>27</v>
      </c>
      <c r="H309" s="1" t="s">
        <v>10377</v>
      </c>
      <c r="I309" s="1" t="s">
        <v>10378</v>
      </c>
      <c r="J309" s="1" t="s">
        <v>10378</v>
      </c>
      <c r="K309" s="1"/>
      <c r="L309" s="1">
        <v>-8.0</v>
      </c>
      <c r="M309" s="1"/>
      <c r="N309" s="1">
        <v>6.634483333333334</v>
      </c>
      <c r="O309" s="1" t="s">
        <v>9358</v>
      </c>
      <c r="P309" s="1" t="s">
        <v>10379</v>
      </c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ht="15.75" customHeight="1">
      <c r="A310" s="1" t="s">
        <v>57</v>
      </c>
      <c r="B310" s="1" t="s">
        <v>17</v>
      </c>
      <c r="C310" s="1">
        <v>792.0</v>
      </c>
      <c r="D310" s="1">
        <v>0.0</v>
      </c>
      <c r="E310" s="1" t="s">
        <v>58</v>
      </c>
      <c r="F310" s="1" t="s">
        <v>26</v>
      </c>
      <c r="G310" s="1" t="s">
        <v>27</v>
      </c>
      <c r="H310" s="1" t="s">
        <v>10380</v>
      </c>
      <c r="I310" s="1" t="s">
        <v>10381</v>
      </c>
      <c r="J310" s="1" t="s">
        <v>10381</v>
      </c>
      <c r="K310" s="1"/>
      <c r="L310" s="1">
        <v>-7.0</v>
      </c>
      <c r="M310" s="1"/>
      <c r="N310" s="1">
        <v>12.8496</v>
      </c>
      <c r="O310" s="1" t="s">
        <v>9358</v>
      </c>
      <c r="P310" s="1" t="s">
        <v>10382</v>
      </c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ht="15.75" customHeight="1">
      <c r="A311" s="1" t="s">
        <v>41</v>
      </c>
      <c r="B311" s="1" t="s">
        <v>17</v>
      </c>
      <c r="C311" s="1">
        <v>224.0</v>
      </c>
      <c r="D311" s="1">
        <v>0.0</v>
      </c>
      <c r="E311" s="1"/>
      <c r="F311" s="1" t="s">
        <v>26</v>
      </c>
      <c r="G311" s="1" t="s">
        <v>27</v>
      </c>
      <c r="H311" s="1" t="s">
        <v>10383</v>
      </c>
      <c r="I311" s="1" t="s">
        <v>10384</v>
      </c>
      <c r="J311" s="1" t="s">
        <v>10384</v>
      </c>
      <c r="K311" s="1"/>
      <c r="L311" s="1">
        <v>-4.0</v>
      </c>
      <c r="M311" s="1"/>
      <c r="N311" s="1">
        <v>10.8175</v>
      </c>
      <c r="O311" s="1" t="s">
        <v>9358</v>
      </c>
      <c r="P311" s="1" t="s">
        <v>10385</v>
      </c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ht="15.75" customHeight="1">
      <c r="A312" s="1" t="s">
        <v>41</v>
      </c>
      <c r="B312" s="1" t="s">
        <v>17</v>
      </c>
      <c r="C312" s="1">
        <v>264.0</v>
      </c>
      <c r="D312" s="1">
        <v>0.0</v>
      </c>
      <c r="E312" s="1"/>
      <c r="F312" s="1" t="s">
        <v>26</v>
      </c>
      <c r="G312" s="1" t="s">
        <v>27</v>
      </c>
      <c r="H312" s="1" t="s">
        <v>10386</v>
      </c>
      <c r="I312" s="1" t="s">
        <v>10387</v>
      </c>
      <c r="J312" s="1" t="s">
        <v>10387</v>
      </c>
      <c r="K312" s="1"/>
      <c r="L312" s="1">
        <v>-2.0</v>
      </c>
      <c r="M312" s="1"/>
      <c r="N312" s="1">
        <v>12.779783333333333</v>
      </c>
      <c r="O312" s="1" t="s">
        <v>9358</v>
      </c>
      <c r="P312" s="1" t="s">
        <v>10388</v>
      </c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ht="15.75" customHeight="1">
      <c r="A313" s="1" t="s">
        <v>57</v>
      </c>
      <c r="B313" s="1" t="s">
        <v>17</v>
      </c>
      <c r="C313" s="1">
        <v>364.0</v>
      </c>
      <c r="D313" s="1">
        <v>0.0</v>
      </c>
      <c r="E313" s="1" t="s">
        <v>58</v>
      </c>
      <c r="F313" s="1" t="s">
        <v>26</v>
      </c>
      <c r="G313" s="1" t="s">
        <v>27</v>
      </c>
      <c r="H313" s="1" t="s">
        <v>10389</v>
      </c>
      <c r="I313" s="1" t="s">
        <v>10390</v>
      </c>
      <c r="J313" s="1" t="s">
        <v>10390</v>
      </c>
      <c r="K313" s="1"/>
      <c r="L313" s="1">
        <v>-3.0</v>
      </c>
      <c r="M313" s="1"/>
      <c r="N313" s="1">
        <v>11.7049</v>
      </c>
      <c r="O313" s="1" t="s">
        <v>9358</v>
      </c>
      <c r="P313" s="1" t="s">
        <v>10391</v>
      </c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ht="15.75" customHeight="1">
      <c r="A314" s="1" t="s">
        <v>41</v>
      </c>
      <c r="B314" s="1" t="s">
        <v>17</v>
      </c>
      <c r="C314" s="1">
        <v>838.0</v>
      </c>
      <c r="D314" s="1">
        <v>0.0</v>
      </c>
      <c r="E314" s="1"/>
      <c r="F314" s="1" t="s">
        <v>26</v>
      </c>
      <c r="G314" s="1" t="s">
        <v>27</v>
      </c>
      <c r="H314" s="1" t="s">
        <v>10392</v>
      </c>
      <c r="I314" s="1" t="s">
        <v>10393</v>
      </c>
      <c r="J314" s="1" t="s">
        <v>10393</v>
      </c>
      <c r="K314" s="1"/>
      <c r="L314" s="1">
        <v>-4.0</v>
      </c>
      <c r="M314" s="1"/>
      <c r="N314" s="1">
        <v>15.42335</v>
      </c>
      <c r="O314" s="1" t="s">
        <v>9358</v>
      </c>
      <c r="P314" s="1" t="s">
        <v>10394</v>
      </c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ht="15.75" customHeight="1">
      <c r="A315" s="1" t="s">
        <v>57</v>
      </c>
      <c r="B315" s="1" t="s">
        <v>17</v>
      </c>
      <c r="C315" s="1">
        <v>264.0</v>
      </c>
      <c r="D315" s="1">
        <v>0.0</v>
      </c>
      <c r="E315" s="1" t="s">
        <v>58</v>
      </c>
      <c r="F315" s="1" t="s">
        <v>26</v>
      </c>
      <c r="G315" s="1" t="s">
        <v>27</v>
      </c>
      <c r="H315" s="1" t="s">
        <v>10395</v>
      </c>
      <c r="I315" s="1" t="s">
        <v>10396</v>
      </c>
      <c r="J315" s="1" t="s">
        <v>10396</v>
      </c>
      <c r="K315" s="1"/>
      <c r="L315" s="1">
        <v>-2.0</v>
      </c>
      <c r="M315" s="1"/>
      <c r="N315" s="1">
        <v>12.297133333333333</v>
      </c>
      <c r="O315" s="1" t="s">
        <v>9358</v>
      </c>
      <c r="P315" s="1" t="s">
        <v>9908</v>
      </c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ht="15.75" customHeight="1">
      <c r="A316" s="1" t="s">
        <v>41</v>
      </c>
      <c r="B316" s="1" t="s">
        <v>17</v>
      </c>
      <c r="C316" s="2">
        <v>264.0</v>
      </c>
      <c r="D316" s="1">
        <v>0.0</v>
      </c>
      <c r="E316" s="1"/>
      <c r="F316" s="1" t="s">
        <v>26</v>
      </c>
      <c r="G316" s="1" t="s">
        <v>27</v>
      </c>
      <c r="H316" s="1" t="s">
        <v>10397</v>
      </c>
      <c r="I316" s="1" t="s">
        <v>10398</v>
      </c>
      <c r="J316" s="1" t="s">
        <v>10398</v>
      </c>
      <c r="K316" s="1"/>
      <c r="L316" s="1">
        <v>-5.0</v>
      </c>
      <c r="M316" s="1"/>
      <c r="N316" s="1">
        <v>9.911533333333333</v>
      </c>
      <c r="O316" s="1" t="s">
        <v>9358</v>
      </c>
      <c r="P316" s="1" t="s">
        <v>10399</v>
      </c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ht="15.75" customHeight="1">
      <c r="A317" s="1" t="s">
        <v>24</v>
      </c>
      <c r="B317" s="1" t="s">
        <v>17</v>
      </c>
      <c r="C317" s="2">
        <v>274.0</v>
      </c>
      <c r="D317" s="1">
        <v>0.0</v>
      </c>
      <c r="E317" s="1" t="s">
        <v>10400</v>
      </c>
      <c r="F317" s="1" t="s">
        <v>26</v>
      </c>
      <c r="G317" s="1" t="s">
        <v>27</v>
      </c>
      <c r="H317" s="1" t="s">
        <v>10401</v>
      </c>
      <c r="I317" s="1" t="s">
        <v>10402</v>
      </c>
      <c r="J317" s="1" t="s">
        <v>10402</v>
      </c>
      <c r="K317" s="1"/>
      <c r="L317" s="1">
        <v>-2.0</v>
      </c>
      <c r="M317" s="1"/>
      <c r="N317" s="1">
        <v>12.313216666666667</v>
      </c>
      <c r="O317" s="1" t="s">
        <v>9358</v>
      </c>
      <c r="P317" s="1" t="s">
        <v>10403</v>
      </c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ht="15.75" customHeight="1">
      <c r="A318" s="1" t="s">
        <v>32</v>
      </c>
      <c r="B318" s="1" t="s">
        <v>17</v>
      </c>
      <c r="C318" s="1">
        <v>247.0</v>
      </c>
      <c r="D318" s="1">
        <v>62.0</v>
      </c>
      <c r="E318" s="1"/>
      <c r="F318" s="1" t="s">
        <v>18</v>
      </c>
      <c r="G318" s="1" t="s">
        <v>19</v>
      </c>
      <c r="H318" s="1" t="s">
        <v>10404</v>
      </c>
      <c r="I318" s="1" t="s">
        <v>10405</v>
      </c>
      <c r="J318" s="1" t="s">
        <v>10405</v>
      </c>
      <c r="K318" s="1"/>
      <c r="L318" s="1">
        <v>-11.0</v>
      </c>
      <c r="M318" s="1"/>
      <c r="N318" s="1">
        <v>7.8872</v>
      </c>
      <c r="O318" s="1" t="s">
        <v>36</v>
      </c>
      <c r="P318" s="1" t="s">
        <v>10406</v>
      </c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ht="15.75" customHeight="1">
      <c r="A319" s="1" t="s">
        <v>24</v>
      </c>
      <c r="B319" s="1" t="s">
        <v>17</v>
      </c>
      <c r="C319" s="2">
        <v>224.0</v>
      </c>
      <c r="D319" s="1">
        <v>0.0</v>
      </c>
      <c r="E319" s="1" t="s">
        <v>9768</v>
      </c>
      <c r="F319" s="1" t="s">
        <v>26</v>
      </c>
      <c r="G319" s="1" t="s">
        <v>27</v>
      </c>
      <c r="H319" s="1" t="s">
        <v>10407</v>
      </c>
      <c r="I319" s="1" t="s">
        <v>10408</v>
      </c>
      <c r="J319" s="1" t="s">
        <v>10408</v>
      </c>
      <c r="K319" s="1"/>
      <c r="L319" s="1">
        <v>-3.0</v>
      </c>
      <c r="M319" s="1"/>
      <c r="N319" s="1">
        <v>11.329983333333333</v>
      </c>
      <c r="O319" s="1" t="s">
        <v>9358</v>
      </c>
      <c r="P319" s="1" t="s">
        <v>4979</v>
      </c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ht="15.75" customHeight="1">
      <c r="A320" s="1" t="s">
        <v>57</v>
      </c>
      <c r="B320" s="1" t="s">
        <v>17</v>
      </c>
      <c r="C320" s="1">
        <v>323.0</v>
      </c>
      <c r="D320" s="1">
        <v>0.0</v>
      </c>
      <c r="E320" s="1" t="s">
        <v>58</v>
      </c>
      <c r="F320" s="1" t="s">
        <v>26</v>
      </c>
      <c r="G320" s="1" t="s">
        <v>27</v>
      </c>
      <c r="H320" s="1" t="s">
        <v>10409</v>
      </c>
      <c r="I320" s="1" t="s">
        <v>10410</v>
      </c>
      <c r="J320" s="1" t="s">
        <v>10410</v>
      </c>
      <c r="K320" s="1"/>
      <c r="L320" s="1">
        <v>-8.0</v>
      </c>
      <c r="M320" s="1"/>
      <c r="N320" s="1">
        <v>6.22705</v>
      </c>
      <c r="O320" s="1" t="s">
        <v>9358</v>
      </c>
      <c r="P320" s="1" t="s">
        <v>10411</v>
      </c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ht="15.75" customHeight="1">
      <c r="A321" s="1" t="s">
        <v>57</v>
      </c>
      <c r="B321" s="1" t="s">
        <v>17</v>
      </c>
      <c r="C321" s="1">
        <v>294.0</v>
      </c>
      <c r="D321" s="1">
        <v>0.0</v>
      </c>
      <c r="E321" s="1" t="s">
        <v>58</v>
      </c>
      <c r="F321" s="1" t="s">
        <v>26</v>
      </c>
      <c r="G321" s="1" t="s">
        <v>27</v>
      </c>
      <c r="H321" s="1" t="s">
        <v>10412</v>
      </c>
      <c r="I321" s="1" t="s">
        <v>10413</v>
      </c>
      <c r="J321" s="1" t="s">
        <v>10413</v>
      </c>
      <c r="K321" s="1"/>
      <c r="L321" s="1">
        <v>-9.0</v>
      </c>
      <c r="M321" s="1"/>
      <c r="N321" s="1">
        <v>5.86665</v>
      </c>
      <c r="O321" s="1" t="s">
        <v>9358</v>
      </c>
      <c r="P321" s="1" t="s">
        <v>10414</v>
      </c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ht="15.75" customHeight="1">
      <c r="A322" s="1" t="s">
        <v>41</v>
      </c>
      <c r="B322" s="1" t="s">
        <v>17</v>
      </c>
      <c r="C322" s="2">
        <v>329.0</v>
      </c>
      <c r="D322" s="1">
        <v>0.0</v>
      </c>
      <c r="E322" s="1"/>
      <c r="F322" s="1" t="s">
        <v>26</v>
      </c>
      <c r="G322" s="1" t="s">
        <v>19</v>
      </c>
      <c r="H322" s="1" t="s">
        <v>10415</v>
      </c>
      <c r="I322" s="1" t="s">
        <v>10416</v>
      </c>
      <c r="J322" s="1" t="s">
        <v>10416</v>
      </c>
      <c r="K322" s="1"/>
      <c r="L322" s="1">
        <v>-7.0</v>
      </c>
      <c r="M322" s="1"/>
      <c r="N322" s="1">
        <v>7.748516666666666</v>
      </c>
      <c r="O322" s="1" t="s">
        <v>9358</v>
      </c>
      <c r="P322" s="1" t="s">
        <v>10417</v>
      </c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ht="15.75" customHeight="1">
      <c r="A323" s="1" t="s">
        <v>41</v>
      </c>
      <c r="B323" s="1" t="s">
        <v>17</v>
      </c>
      <c r="C323" s="1">
        <v>329.0</v>
      </c>
      <c r="D323" s="1">
        <v>0.0</v>
      </c>
      <c r="E323" s="1"/>
      <c r="F323" s="1" t="s">
        <v>26</v>
      </c>
      <c r="G323" s="1" t="s">
        <v>27</v>
      </c>
      <c r="H323" s="1" t="s">
        <v>10418</v>
      </c>
      <c r="I323" s="1" t="s">
        <v>10419</v>
      </c>
      <c r="J323" s="1" t="s">
        <v>10419</v>
      </c>
      <c r="K323" s="1"/>
      <c r="L323" s="1">
        <v>-3.0</v>
      </c>
      <c r="M323" s="1"/>
      <c r="N323" s="1">
        <v>11.726333333333333</v>
      </c>
      <c r="O323" s="1" t="s">
        <v>9358</v>
      </c>
      <c r="P323" s="1" t="s">
        <v>9939</v>
      </c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ht="15.75" customHeight="1">
      <c r="A324" s="1" t="s">
        <v>57</v>
      </c>
      <c r="B324" s="1" t="s">
        <v>17</v>
      </c>
      <c r="C324" s="1">
        <v>329.0</v>
      </c>
      <c r="D324" s="1">
        <v>0.0</v>
      </c>
      <c r="E324" s="1" t="s">
        <v>58</v>
      </c>
      <c r="F324" s="1" t="s">
        <v>26</v>
      </c>
      <c r="G324" s="1" t="s">
        <v>27</v>
      </c>
      <c r="H324" s="1" t="s">
        <v>10420</v>
      </c>
      <c r="I324" s="1" t="s">
        <v>10421</v>
      </c>
      <c r="J324" s="1" t="s">
        <v>10421</v>
      </c>
      <c r="K324" s="1"/>
      <c r="L324" s="1">
        <v>-6.0</v>
      </c>
      <c r="M324" s="1"/>
      <c r="N324" s="1">
        <v>8.934333333333333</v>
      </c>
      <c r="O324" s="1" t="s">
        <v>9358</v>
      </c>
      <c r="P324" s="1" t="s">
        <v>10365</v>
      </c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ht="15.75" customHeight="1">
      <c r="A325" s="1" t="s">
        <v>57</v>
      </c>
      <c r="B325" s="1" t="s">
        <v>17</v>
      </c>
      <c r="C325" s="1">
        <v>329.0</v>
      </c>
      <c r="D325" s="1">
        <v>0.0</v>
      </c>
      <c r="E325" s="1" t="s">
        <v>58</v>
      </c>
      <c r="F325" s="1" t="s">
        <v>26</v>
      </c>
      <c r="G325" s="1" t="s">
        <v>27</v>
      </c>
      <c r="H325" s="1" t="s">
        <v>10422</v>
      </c>
      <c r="I325" s="1" t="s">
        <v>10423</v>
      </c>
      <c r="J325" s="1" t="s">
        <v>10423</v>
      </c>
      <c r="K325" s="1"/>
      <c r="L325" s="1">
        <v>-7.0</v>
      </c>
      <c r="M325" s="1"/>
      <c r="N325" s="1">
        <v>7.144866666666666</v>
      </c>
      <c r="O325" s="1" t="s">
        <v>9358</v>
      </c>
      <c r="P325" s="1" t="s">
        <v>10424</v>
      </c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ht="15.75" customHeight="1">
      <c r="A326" s="1" t="s">
        <v>57</v>
      </c>
      <c r="B326" s="1" t="s">
        <v>17</v>
      </c>
      <c r="C326" s="1">
        <v>378.0</v>
      </c>
      <c r="D326" s="1">
        <v>0.0</v>
      </c>
      <c r="E326" s="1" t="s">
        <v>58</v>
      </c>
      <c r="F326" s="1" t="s">
        <v>26</v>
      </c>
      <c r="G326" s="1" t="s">
        <v>27</v>
      </c>
      <c r="H326" s="1" t="s">
        <v>10425</v>
      </c>
      <c r="I326" s="1" t="s">
        <v>10426</v>
      </c>
      <c r="J326" s="1" t="s">
        <v>10426</v>
      </c>
      <c r="K326" s="1"/>
      <c r="L326" s="1">
        <v>-6.0</v>
      </c>
      <c r="M326" s="1"/>
      <c r="N326" s="1">
        <v>8.576783333333333</v>
      </c>
      <c r="O326" s="1" t="s">
        <v>9358</v>
      </c>
      <c r="P326" s="1" t="s">
        <v>10427</v>
      </c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ht="15.75" customHeight="1">
      <c r="A327" s="1" t="s">
        <v>32</v>
      </c>
      <c r="B327" s="1" t="s">
        <v>17</v>
      </c>
      <c r="C327" s="1">
        <v>422.0</v>
      </c>
      <c r="D327" s="1">
        <v>106.0</v>
      </c>
      <c r="E327" s="1"/>
      <c r="F327" s="1" t="s">
        <v>18</v>
      </c>
      <c r="G327" s="1" t="s">
        <v>27</v>
      </c>
      <c r="H327" s="1" t="s">
        <v>10428</v>
      </c>
      <c r="I327" s="1" t="s">
        <v>10429</v>
      </c>
      <c r="J327" s="1" t="s">
        <v>10429</v>
      </c>
      <c r="K327" s="1"/>
      <c r="L327" s="1">
        <v>-6.0</v>
      </c>
      <c r="M327" s="1"/>
      <c r="N327" s="1">
        <v>11.9474</v>
      </c>
      <c r="O327" s="1" t="s">
        <v>36</v>
      </c>
      <c r="P327" s="1" t="s">
        <v>10430</v>
      </c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ht="15.75" customHeight="1">
      <c r="A328" s="1" t="s">
        <v>57</v>
      </c>
      <c r="B328" s="1" t="s">
        <v>17</v>
      </c>
      <c r="C328" s="1">
        <v>264.0</v>
      </c>
      <c r="D328" s="1">
        <v>0.0</v>
      </c>
      <c r="E328" s="1" t="s">
        <v>58</v>
      </c>
      <c r="F328" s="1" t="s">
        <v>26</v>
      </c>
      <c r="G328" s="1" t="s">
        <v>27</v>
      </c>
      <c r="H328" s="1" t="s">
        <v>10431</v>
      </c>
      <c r="I328" s="1" t="s">
        <v>10432</v>
      </c>
      <c r="J328" s="1" t="s">
        <v>10432</v>
      </c>
      <c r="K328" s="1"/>
      <c r="L328" s="1">
        <v>-8.0</v>
      </c>
      <c r="M328" s="1"/>
      <c r="N328" s="1">
        <v>6.305733333333333</v>
      </c>
      <c r="O328" s="1" t="s">
        <v>9358</v>
      </c>
      <c r="P328" s="1" t="s">
        <v>10433</v>
      </c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ht="15.75" customHeight="1">
      <c r="A329" s="1" t="s">
        <v>16</v>
      </c>
      <c r="B329" s="1" t="s">
        <v>17</v>
      </c>
      <c r="C329" s="1">
        <v>309.0</v>
      </c>
      <c r="D329" s="1">
        <v>0.0</v>
      </c>
      <c r="E329" s="1"/>
      <c r="F329" s="1" t="s">
        <v>18</v>
      </c>
      <c r="G329" s="1" t="s">
        <v>19</v>
      </c>
      <c r="H329" s="1" t="s">
        <v>10434</v>
      </c>
      <c r="I329" s="1" t="s">
        <v>10435</v>
      </c>
      <c r="J329" s="1" t="s">
        <v>10435</v>
      </c>
      <c r="K329" s="1"/>
      <c r="L329" s="1">
        <v>2.0</v>
      </c>
      <c r="M329" s="1"/>
      <c r="N329" s="1">
        <v>8.537</v>
      </c>
      <c r="O329" s="1" t="s">
        <v>22</v>
      </c>
      <c r="P329" s="1" t="s">
        <v>10436</v>
      </c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ht="15.75" customHeight="1">
      <c r="A330" s="1" t="s">
        <v>24</v>
      </c>
      <c r="B330" s="1" t="s">
        <v>17</v>
      </c>
      <c r="C330" s="2">
        <v>570.0</v>
      </c>
      <c r="D330" s="1">
        <v>0.0</v>
      </c>
      <c r="E330" s="1" t="s">
        <v>10437</v>
      </c>
      <c r="F330" s="1" t="s">
        <v>26</v>
      </c>
      <c r="G330" s="1" t="s">
        <v>27</v>
      </c>
      <c r="H330" s="1" t="s">
        <v>10438</v>
      </c>
      <c r="I330" s="1" t="s">
        <v>10439</v>
      </c>
      <c r="J330" s="1" t="s">
        <v>10439</v>
      </c>
      <c r="K330" s="1"/>
      <c r="L330" s="1">
        <v>-9.0</v>
      </c>
      <c r="M330" s="1"/>
      <c r="N330" s="1">
        <v>10.762633333333333</v>
      </c>
      <c r="O330" s="1" t="s">
        <v>9358</v>
      </c>
      <c r="P330" s="1" t="s">
        <v>10440</v>
      </c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ht="15.75" customHeight="1">
      <c r="A331" s="1" t="s">
        <v>24</v>
      </c>
      <c r="B331" s="1" t="s">
        <v>17</v>
      </c>
      <c r="C331" s="1">
        <v>308.0</v>
      </c>
      <c r="D331" s="1">
        <v>0.0</v>
      </c>
      <c r="E331" s="1" t="s">
        <v>10441</v>
      </c>
      <c r="F331" s="1" t="s">
        <v>26</v>
      </c>
      <c r="G331" s="1" t="s">
        <v>27</v>
      </c>
      <c r="H331" s="1" t="s">
        <v>10442</v>
      </c>
      <c r="I331" s="1" t="s">
        <v>10443</v>
      </c>
      <c r="J331" s="1" t="s">
        <v>10443</v>
      </c>
      <c r="K331" s="1"/>
      <c r="L331" s="1">
        <v>-9.0</v>
      </c>
      <c r="M331" s="1"/>
      <c r="N331" s="1">
        <v>5.2103</v>
      </c>
      <c r="O331" s="1" t="s">
        <v>9358</v>
      </c>
      <c r="P331" s="1" t="s">
        <v>10444</v>
      </c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ht="15.75" customHeight="1">
      <c r="A332" s="1" t="s">
        <v>32</v>
      </c>
      <c r="B332" s="1" t="s">
        <v>17</v>
      </c>
      <c r="C332" s="1">
        <v>309.0</v>
      </c>
      <c r="D332" s="1">
        <v>0.0</v>
      </c>
      <c r="E332" s="1" t="s">
        <v>9931</v>
      </c>
      <c r="F332" s="1" t="s">
        <v>66</v>
      </c>
      <c r="G332" s="1" t="s">
        <v>19</v>
      </c>
      <c r="H332" s="1" t="s">
        <v>10445</v>
      </c>
      <c r="I332" s="1" t="s">
        <v>10446</v>
      </c>
      <c r="J332" s="1" t="s">
        <v>10447</v>
      </c>
      <c r="K332" s="1" t="s">
        <v>10448</v>
      </c>
      <c r="L332" s="1">
        <v>2.0</v>
      </c>
      <c r="M332" s="1">
        <v>0.008066666666666666</v>
      </c>
      <c r="N332" s="1">
        <v>7.438316666666666</v>
      </c>
      <c r="O332" s="1" t="s">
        <v>36</v>
      </c>
      <c r="P332" s="1" t="s">
        <v>10449</v>
      </c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ht="15.75" customHeight="1">
      <c r="A333" s="1" t="s">
        <v>16</v>
      </c>
      <c r="B333" s="1" t="s">
        <v>17</v>
      </c>
      <c r="C333" s="1">
        <v>1021.0</v>
      </c>
      <c r="D333" s="1">
        <v>0.0</v>
      </c>
      <c r="E333" s="1" t="s">
        <v>9931</v>
      </c>
      <c r="F333" s="1" t="s">
        <v>66</v>
      </c>
      <c r="G333" s="1" t="s">
        <v>19</v>
      </c>
      <c r="H333" s="1" t="s">
        <v>10450</v>
      </c>
      <c r="I333" s="1" t="s">
        <v>10451</v>
      </c>
      <c r="J333" s="1" t="s">
        <v>10452</v>
      </c>
      <c r="K333" s="1" t="s">
        <v>10453</v>
      </c>
      <c r="L333" s="1">
        <v>-8.0</v>
      </c>
      <c r="M333" s="1">
        <v>0.005083333333333333</v>
      </c>
      <c r="N333" s="1">
        <v>11.648483333333333</v>
      </c>
      <c r="O333" s="1" t="s">
        <v>22</v>
      </c>
      <c r="P333" s="1" t="s">
        <v>10454</v>
      </c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ht="15.75" customHeight="1">
      <c r="A334" s="1" t="s">
        <v>57</v>
      </c>
      <c r="B334" s="1" t="s">
        <v>17</v>
      </c>
      <c r="C334" s="2">
        <v>658.0</v>
      </c>
      <c r="D334" s="1">
        <v>0.0</v>
      </c>
      <c r="E334" s="1" t="s">
        <v>58</v>
      </c>
      <c r="F334" s="1" t="s">
        <v>26</v>
      </c>
      <c r="G334" s="1" t="s">
        <v>27</v>
      </c>
      <c r="H334" s="1" t="s">
        <v>10455</v>
      </c>
      <c r="I334" s="1" t="s">
        <v>10456</v>
      </c>
      <c r="J334" s="1" t="s">
        <v>10456</v>
      </c>
      <c r="K334" s="1"/>
      <c r="L334" s="1">
        <v>-6.0</v>
      </c>
      <c r="M334" s="1"/>
      <c r="N334" s="1">
        <v>13.469533333333333</v>
      </c>
      <c r="O334" s="1" t="s">
        <v>9358</v>
      </c>
      <c r="P334" s="1" t="s">
        <v>10457</v>
      </c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ht="15.75" customHeight="1">
      <c r="A335" s="1" t="s">
        <v>57</v>
      </c>
      <c r="B335" s="1" t="s">
        <v>17</v>
      </c>
      <c r="C335" s="1">
        <v>820.0</v>
      </c>
      <c r="D335" s="1">
        <v>0.0</v>
      </c>
      <c r="E335" s="1" t="s">
        <v>58</v>
      </c>
      <c r="F335" s="1" t="s">
        <v>26</v>
      </c>
      <c r="G335" s="1" t="s">
        <v>27</v>
      </c>
      <c r="H335" s="1" t="s">
        <v>10458</v>
      </c>
      <c r="I335" s="1" t="s">
        <v>10459</v>
      </c>
      <c r="J335" s="1" t="s">
        <v>10459</v>
      </c>
      <c r="K335" s="1"/>
      <c r="L335" s="1">
        <v>-2.0</v>
      </c>
      <c r="M335" s="1"/>
      <c r="N335" s="1">
        <v>17.144333333333332</v>
      </c>
      <c r="O335" s="1" t="s">
        <v>9358</v>
      </c>
      <c r="P335" s="1" t="s">
        <v>10460</v>
      </c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ht="15.75" customHeight="1">
      <c r="A336" s="1" t="s">
        <v>41</v>
      </c>
      <c r="B336" s="2" t="s">
        <v>17</v>
      </c>
      <c r="C336" s="1">
        <v>902.0</v>
      </c>
      <c r="D336" s="1">
        <v>0.0</v>
      </c>
      <c r="E336" s="1"/>
      <c r="F336" s="1" t="s">
        <v>26</v>
      </c>
      <c r="G336" s="1" t="s">
        <v>27</v>
      </c>
      <c r="H336" s="1" t="s">
        <v>10461</v>
      </c>
      <c r="I336" s="1" t="s">
        <v>10462</v>
      </c>
      <c r="J336" s="1" t="s">
        <v>10462</v>
      </c>
      <c r="K336" s="1"/>
      <c r="L336" s="1">
        <v>-4.0</v>
      </c>
      <c r="M336" s="1"/>
      <c r="N336" s="1">
        <v>15.348833333333333</v>
      </c>
      <c r="O336" s="1" t="s">
        <v>9358</v>
      </c>
      <c r="P336" s="1" t="s">
        <v>10463</v>
      </c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ht="15.75" customHeight="1">
      <c r="A337" s="1" t="s">
        <v>32</v>
      </c>
      <c r="B337" s="1" t="s">
        <v>17</v>
      </c>
      <c r="C337" s="1">
        <v>199.0</v>
      </c>
      <c r="D337" s="1">
        <v>50.0</v>
      </c>
      <c r="E337" s="1"/>
      <c r="F337" s="1" t="s">
        <v>18</v>
      </c>
      <c r="G337" s="1" t="s">
        <v>27</v>
      </c>
      <c r="H337" s="1" t="s">
        <v>10464</v>
      </c>
      <c r="I337" s="1" t="s">
        <v>10465</v>
      </c>
      <c r="J337" s="1" t="s">
        <v>10465</v>
      </c>
      <c r="K337" s="1"/>
      <c r="L337" s="1">
        <v>-13.0</v>
      </c>
      <c r="M337" s="1"/>
      <c r="N337" s="1">
        <v>5.1776</v>
      </c>
      <c r="O337" s="1" t="s">
        <v>36</v>
      </c>
      <c r="P337" s="1" t="s">
        <v>10466</v>
      </c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ht="15.75" customHeight="1">
      <c r="A338" s="1" t="s">
        <v>24</v>
      </c>
      <c r="B338" s="1" t="s">
        <v>17</v>
      </c>
      <c r="C338" s="2">
        <v>264.0</v>
      </c>
      <c r="D338" s="1">
        <v>0.0</v>
      </c>
      <c r="E338" s="1" t="s">
        <v>10467</v>
      </c>
      <c r="F338" s="1" t="s">
        <v>26</v>
      </c>
      <c r="G338" s="1" t="s">
        <v>27</v>
      </c>
      <c r="H338" s="1" t="s">
        <v>10468</v>
      </c>
      <c r="I338" s="1" t="s">
        <v>10469</v>
      </c>
      <c r="J338" s="1" t="s">
        <v>10469</v>
      </c>
      <c r="K338" s="1"/>
      <c r="L338" s="1">
        <v>-7.0</v>
      </c>
      <c r="M338" s="1"/>
      <c r="N338" s="1">
        <v>7.08095</v>
      </c>
      <c r="O338" s="1" t="s">
        <v>9358</v>
      </c>
      <c r="P338" s="1" t="s">
        <v>10470</v>
      </c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ht="15.75" customHeight="1">
      <c r="A339" s="1" t="s">
        <v>57</v>
      </c>
      <c r="B339" s="1" t="s">
        <v>17</v>
      </c>
      <c r="C339" s="2">
        <v>329.0</v>
      </c>
      <c r="D339" s="1">
        <v>0.0</v>
      </c>
      <c r="E339" s="1" t="s">
        <v>58</v>
      </c>
      <c r="F339" s="1" t="s">
        <v>26</v>
      </c>
      <c r="G339" s="1" t="s">
        <v>27</v>
      </c>
      <c r="H339" s="1" t="s">
        <v>10471</v>
      </c>
      <c r="I339" s="1" t="s">
        <v>10472</v>
      </c>
      <c r="J339" s="1" t="s">
        <v>10472</v>
      </c>
      <c r="K339" s="1"/>
      <c r="L339" s="1">
        <v>-8.0</v>
      </c>
      <c r="M339" s="1"/>
      <c r="N339" s="1">
        <v>6.815216666666666</v>
      </c>
      <c r="O339" s="1" t="s">
        <v>9358</v>
      </c>
      <c r="P339" s="1" t="s">
        <v>10473</v>
      </c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ht="15.75" customHeight="1">
      <c r="A340" s="1" t="s">
        <v>41</v>
      </c>
      <c r="B340" s="1" t="s">
        <v>17</v>
      </c>
      <c r="C340" s="1">
        <v>283.0</v>
      </c>
      <c r="D340" s="1">
        <v>0.0</v>
      </c>
      <c r="E340" s="1"/>
      <c r="F340" s="1" t="s">
        <v>26</v>
      </c>
      <c r="G340" s="1" t="s">
        <v>27</v>
      </c>
      <c r="H340" s="1" t="s">
        <v>10474</v>
      </c>
      <c r="I340" s="1" t="s">
        <v>10475</v>
      </c>
      <c r="J340" s="1" t="s">
        <v>10475</v>
      </c>
      <c r="K340" s="1"/>
      <c r="L340" s="1">
        <v>-9.0</v>
      </c>
      <c r="M340" s="1"/>
      <c r="N340" s="1">
        <v>5.3036</v>
      </c>
      <c r="O340" s="1" t="s">
        <v>9358</v>
      </c>
      <c r="P340" s="1" t="s">
        <v>10476</v>
      </c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ht="15.75" customHeight="1">
      <c r="A341" s="1" t="s">
        <v>16</v>
      </c>
      <c r="B341" s="1" t="s">
        <v>17</v>
      </c>
      <c r="C341" s="2">
        <v>309.0</v>
      </c>
      <c r="D341" s="1">
        <v>0.0</v>
      </c>
      <c r="E341" s="1"/>
      <c r="F341" s="1" t="s">
        <v>18</v>
      </c>
      <c r="G341" s="1" t="s">
        <v>19</v>
      </c>
      <c r="H341" s="1" t="s">
        <v>10477</v>
      </c>
      <c r="I341" s="1" t="s">
        <v>10478</v>
      </c>
      <c r="J341" s="1" t="s">
        <v>10478</v>
      </c>
      <c r="K341" s="1"/>
      <c r="L341" s="1">
        <v>-5.0</v>
      </c>
      <c r="M341" s="1"/>
      <c r="N341" s="1">
        <v>0.036066666666666664</v>
      </c>
      <c r="O341" s="1" t="s">
        <v>22</v>
      </c>
      <c r="P341" s="1" t="s">
        <v>10479</v>
      </c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ht="15.75" customHeight="1">
      <c r="A342" s="1" t="s">
        <v>32</v>
      </c>
      <c r="B342" s="1" t="s">
        <v>17</v>
      </c>
      <c r="C342" s="1">
        <v>518.0</v>
      </c>
      <c r="D342" s="1">
        <v>0.0</v>
      </c>
      <c r="E342" s="1" t="s">
        <v>9931</v>
      </c>
      <c r="F342" s="1" t="s">
        <v>66</v>
      </c>
      <c r="G342" s="1" t="s">
        <v>27</v>
      </c>
      <c r="H342" s="1" t="s">
        <v>10480</v>
      </c>
      <c r="I342" s="1" t="s">
        <v>10481</v>
      </c>
      <c r="J342" s="1" t="s">
        <v>10482</v>
      </c>
      <c r="K342" s="1" t="s">
        <v>10483</v>
      </c>
      <c r="L342" s="1">
        <v>-7.0</v>
      </c>
      <c r="M342" s="1">
        <v>0.0101</v>
      </c>
      <c r="N342" s="1">
        <v>9.945716666666666</v>
      </c>
      <c r="O342" s="1" t="s">
        <v>36</v>
      </c>
      <c r="P342" s="1" t="s">
        <v>10484</v>
      </c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ht="15.75" customHeight="1">
      <c r="A343" s="1" t="s">
        <v>24</v>
      </c>
      <c r="B343" s="1" t="s">
        <v>17</v>
      </c>
      <c r="C343" s="1">
        <v>468.0</v>
      </c>
      <c r="D343" s="1">
        <v>0.0</v>
      </c>
      <c r="E343" s="1" t="s">
        <v>10485</v>
      </c>
      <c r="F343" s="1" t="s">
        <v>26</v>
      </c>
      <c r="G343" s="1" t="s">
        <v>27</v>
      </c>
      <c r="H343" s="1" t="s">
        <v>10486</v>
      </c>
      <c r="I343" s="1" t="s">
        <v>10487</v>
      </c>
      <c r="J343" s="1" t="s">
        <v>10487</v>
      </c>
      <c r="K343" s="1"/>
      <c r="L343" s="1">
        <v>12.0</v>
      </c>
      <c r="M343" s="1"/>
      <c r="N343" s="1">
        <v>29.385666666666665</v>
      </c>
      <c r="O343" s="1" t="s">
        <v>9358</v>
      </c>
      <c r="P343" s="1" t="s">
        <v>10488</v>
      </c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ht="15.75" customHeight="1">
      <c r="A344" s="1" t="s">
        <v>41</v>
      </c>
      <c r="B344" s="1" t="s">
        <v>17</v>
      </c>
      <c r="C344" s="2">
        <v>464.0</v>
      </c>
      <c r="D344" s="1">
        <v>0.0</v>
      </c>
      <c r="E344" s="1"/>
      <c r="F344" s="1" t="s">
        <v>26</v>
      </c>
      <c r="G344" s="1" t="s">
        <v>27</v>
      </c>
      <c r="H344" s="1" t="s">
        <v>10489</v>
      </c>
      <c r="I344" s="1" t="s">
        <v>10490</v>
      </c>
      <c r="J344" s="1" t="s">
        <v>10490</v>
      </c>
      <c r="K344" s="1"/>
      <c r="L344" s="1">
        <v>6.0</v>
      </c>
      <c r="M344" s="1"/>
      <c r="N344" s="1">
        <v>21.487633333333335</v>
      </c>
      <c r="O344" s="1" t="s">
        <v>9358</v>
      </c>
      <c r="P344" s="1" t="s">
        <v>10491</v>
      </c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ht="15.75" customHeight="1">
      <c r="A345" s="1" t="s">
        <v>41</v>
      </c>
      <c r="B345" s="1" t="s">
        <v>17</v>
      </c>
      <c r="C345" s="2">
        <v>264.0</v>
      </c>
      <c r="D345" s="1">
        <v>0.0</v>
      </c>
      <c r="E345" s="1"/>
      <c r="F345" s="1" t="s">
        <v>26</v>
      </c>
      <c r="G345" s="1" t="s">
        <v>27</v>
      </c>
      <c r="H345" s="1" t="s">
        <v>10492</v>
      </c>
      <c r="I345" s="1" t="s">
        <v>10493</v>
      </c>
      <c r="J345" s="1" t="s">
        <v>10493</v>
      </c>
      <c r="K345" s="1"/>
      <c r="L345" s="1">
        <v>0.0</v>
      </c>
      <c r="M345" s="1"/>
      <c r="N345" s="1">
        <v>15.518783333333333</v>
      </c>
      <c r="O345" s="1" t="s">
        <v>9358</v>
      </c>
      <c r="P345" s="1" t="s">
        <v>10494</v>
      </c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ht="15.75" customHeight="1">
      <c r="A346" s="1" t="s">
        <v>41</v>
      </c>
      <c r="B346" s="1" t="s">
        <v>17</v>
      </c>
      <c r="C346" s="2">
        <v>792.0</v>
      </c>
      <c r="D346" s="1">
        <v>0.0</v>
      </c>
      <c r="E346" s="1"/>
      <c r="F346" s="1" t="s">
        <v>26</v>
      </c>
      <c r="G346" s="1" t="s">
        <v>27</v>
      </c>
      <c r="H346" s="1" t="s">
        <v>10495</v>
      </c>
      <c r="I346" s="1" t="s">
        <v>10496</v>
      </c>
      <c r="J346" s="1" t="s">
        <v>10496</v>
      </c>
      <c r="K346" s="1"/>
      <c r="L346" s="1">
        <v>11.0</v>
      </c>
      <c r="M346" s="1"/>
      <c r="N346" s="1">
        <v>31.248</v>
      </c>
      <c r="O346" s="1" t="s">
        <v>9358</v>
      </c>
      <c r="P346" s="1" t="s">
        <v>10497</v>
      </c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ht="15.75" customHeight="1">
      <c r="A347" s="1" t="s">
        <v>24</v>
      </c>
      <c r="B347" s="1" t="s">
        <v>17</v>
      </c>
      <c r="C347" s="1">
        <v>464.0</v>
      </c>
      <c r="D347" s="1">
        <v>0.0</v>
      </c>
      <c r="E347" s="1" t="s">
        <v>8047</v>
      </c>
      <c r="F347" s="1" t="s">
        <v>26</v>
      </c>
      <c r="G347" s="1" t="s">
        <v>27</v>
      </c>
      <c r="H347" s="1" t="s">
        <v>10498</v>
      </c>
      <c r="I347" s="1" t="s">
        <v>10499</v>
      </c>
      <c r="J347" s="1" t="s">
        <v>10499</v>
      </c>
      <c r="K347" s="1"/>
      <c r="L347" s="1">
        <v>7.0</v>
      </c>
      <c r="M347" s="1"/>
      <c r="N347" s="1">
        <v>24.9817</v>
      </c>
      <c r="O347" s="1" t="s">
        <v>9358</v>
      </c>
      <c r="P347" s="1" t="s">
        <v>10500</v>
      </c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ht="15.75" customHeight="1">
      <c r="A348" s="1" t="s">
        <v>32</v>
      </c>
      <c r="B348" s="1" t="s">
        <v>17</v>
      </c>
      <c r="C348" s="1">
        <v>250.0</v>
      </c>
      <c r="D348" s="1">
        <v>0.0</v>
      </c>
      <c r="E348" s="1" t="s">
        <v>9931</v>
      </c>
      <c r="F348" s="1" t="s">
        <v>66</v>
      </c>
      <c r="G348" s="1" t="s">
        <v>19</v>
      </c>
      <c r="H348" s="1" t="s">
        <v>10501</v>
      </c>
      <c r="I348" s="1" t="s">
        <v>10502</v>
      </c>
      <c r="J348" s="1" t="s">
        <v>10503</v>
      </c>
      <c r="K348" s="1" t="s">
        <v>10504</v>
      </c>
      <c r="L348" s="1">
        <v>-4.0</v>
      </c>
      <c r="M348" s="1">
        <v>0.011116666666666667</v>
      </c>
      <c r="N348" s="1">
        <v>12.928983333333333</v>
      </c>
      <c r="O348" s="1" t="s">
        <v>36</v>
      </c>
      <c r="P348" s="1" t="s">
        <v>9642</v>
      </c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ht="15.75" customHeight="1">
      <c r="A349" s="1" t="s">
        <v>57</v>
      </c>
      <c r="B349" s="1" t="s">
        <v>17</v>
      </c>
      <c r="C349" s="1">
        <v>417.0</v>
      </c>
      <c r="D349" s="1">
        <v>0.0</v>
      </c>
      <c r="E349" s="1" t="s">
        <v>58</v>
      </c>
      <c r="F349" s="1" t="s">
        <v>26</v>
      </c>
      <c r="G349" s="1" t="s">
        <v>27</v>
      </c>
      <c r="H349" s="1" t="s">
        <v>10505</v>
      </c>
      <c r="I349" s="1" t="s">
        <v>10506</v>
      </c>
      <c r="J349" s="1" t="s">
        <v>10506</v>
      </c>
      <c r="K349" s="1"/>
      <c r="L349" s="1">
        <v>6.0</v>
      </c>
      <c r="M349" s="1"/>
      <c r="N349" s="1">
        <v>21.809183333333333</v>
      </c>
      <c r="O349" s="1" t="s">
        <v>9358</v>
      </c>
      <c r="P349" s="1" t="s">
        <v>10507</v>
      </c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ht="15.75" customHeight="1">
      <c r="A350" s="1" t="s">
        <v>32</v>
      </c>
      <c r="B350" s="1" t="s">
        <v>17</v>
      </c>
      <c r="C350" s="1">
        <v>395.0</v>
      </c>
      <c r="D350" s="1">
        <v>0.0</v>
      </c>
      <c r="E350" s="1" t="s">
        <v>9931</v>
      </c>
      <c r="F350" s="1" t="s">
        <v>66</v>
      </c>
      <c r="G350" s="1" t="s">
        <v>27</v>
      </c>
      <c r="H350" s="1" t="s">
        <v>10508</v>
      </c>
      <c r="I350" s="1" t="s">
        <v>10509</v>
      </c>
      <c r="J350" s="1" t="s">
        <v>10510</v>
      </c>
      <c r="K350" s="1" t="s">
        <v>10511</v>
      </c>
      <c r="L350" s="1">
        <v>-4.0</v>
      </c>
      <c r="M350" s="1">
        <v>0.0062</v>
      </c>
      <c r="N350" s="1">
        <v>18.574783333333333</v>
      </c>
      <c r="O350" s="1" t="s">
        <v>36</v>
      </c>
      <c r="P350" s="1" t="s">
        <v>10512</v>
      </c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ht="15.75" customHeight="1">
      <c r="A351" s="1" t="s">
        <v>24</v>
      </c>
      <c r="B351" s="1" t="s">
        <v>17</v>
      </c>
      <c r="C351" s="1">
        <v>274.0</v>
      </c>
      <c r="D351" s="1">
        <v>0.0</v>
      </c>
      <c r="E351" s="1" t="s">
        <v>8047</v>
      </c>
      <c r="F351" s="1" t="s">
        <v>26</v>
      </c>
      <c r="G351" s="1" t="s">
        <v>27</v>
      </c>
      <c r="H351" s="1" t="s">
        <v>10513</v>
      </c>
      <c r="I351" s="1" t="s">
        <v>10514</v>
      </c>
      <c r="J351" s="1" t="s">
        <v>10514</v>
      </c>
      <c r="K351" s="1"/>
      <c r="L351" s="1">
        <v>12.0</v>
      </c>
      <c r="M351" s="1"/>
      <c r="N351" s="1">
        <v>27.9132</v>
      </c>
      <c r="O351" s="1" t="s">
        <v>9358</v>
      </c>
      <c r="P351" s="1" t="s">
        <v>10515</v>
      </c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ht="15.75" customHeight="1">
      <c r="A352" s="1" t="s">
        <v>32</v>
      </c>
      <c r="B352" s="1" t="s">
        <v>17</v>
      </c>
      <c r="C352" s="1">
        <v>326.0</v>
      </c>
      <c r="D352" s="1">
        <v>0.0</v>
      </c>
      <c r="E352" s="1" t="s">
        <v>9931</v>
      </c>
      <c r="F352" s="1" t="s">
        <v>66</v>
      </c>
      <c r="G352" s="1" t="s">
        <v>27</v>
      </c>
      <c r="H352" s="1" t="s">
        <v>10516</v>
      </c>
      <c r="I352" s="1" t="s">
        <v>10517</v>
      </c>
      <c r="J352" s="1" t="s">
        <v>10518</v>
      </c>
      <c r="K352" s="1" t="s">
        <v>10519</v>
      </c>
      <c r="L352" s="1">
        <v>4.0</v>
      </c>
      <c r="M352" s="1">
        <v>0.01806666666666667</v>
      </c>
      <c r="N352" s="1">
        <v>22.428966666666668</v>
      </c>
      <c r="O352" s="1" t="s">
        <v>36</v>
      </c>
      <c r="P352" s="1" t="s">
        <v>10520</v>
      </c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ht="15.75" customHeight="1">
      <c r="A353" s="1" t="s">
        <v>41</v>
      </c>
      <c r="B353" s="1" t="s">
        <v>17</v>
      </c>
      <c r="C353" s="1">
        <v>369.0</v>
      </c>
      <c r="D353" s="1">
        <v>0.0</v>
      </c>
      <c r="E353" s="1"/>
      <c r="F353" s="1" t="s">
        <v>26</v>
      </c>
      <c r="G353" s="1" t="s">
        <v>27</v>
      </c>
      <c r="H353" s="1" t="s">
        <v>10521</v>
      </c>
      <c r="I353" s="1" t="s">
        <v>10522</v>
      </c>
      <c r="J353" s="1" t="s">
        <v>10522</v>
      </c>
      <c r="K353" s="1"/>
      <c r="L353" s="1">
        <v>1.0</v>
      </c>
      <c r="M353" s="1"/>
      <c r="N353" s="1">
        <v>16.774866666666668</v>
      </c>
      <c r="O353" s="1" t="s">
        <v>9358</v>
      </c>
      <c r="P353" s="1" t="s">
        <v>10523</v>
      </c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ht="15.75" customHeight="1">
      <c r="A354" s="1" t="s">
        <v>32</v>
      </c>
      <c r="B354" s="1" t="s">
        <v>17</v>
      </c>
      <c r="C354" s="1">
        <v>253.0</v>
      </c>
      <c r="D354" s="1">
        <v>58.0</v>
      </c>
      <c r="E354" s="1"/>
      <c r="F354" s="1" t="s">
        <v>18</v>
      </c>
      <c r="G354" s="1" t="s">
        <v>27</v>
      </c>
      <c r="H354" s="1" t="s">
        <v>10524</v>
      </c>
      <c r="I354" s="1" t="s">
        <v>10525</v>
      </c>
      <c r="J354" s="1" t="s">
        <v>10525</v>
      </c>
      <c r="K354" s="1"/>
      <c r="L354" s="1">
        <v>5.0</v>
      </c>
      <c r="M354" s="1"/>
      <c r="N354" s="1">
        <v>23.984933333333334</v>
      </c>
      <c r="O354" s="1" t="s">
        <v>36</v>
      </c>
      <c r="P354" s="1" t="s">
        <v>10526</v>
      </c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ht="15.75" customHeight="1">
      <c r="A355" s="1" t="s">
        <v>24</v>
      </c>
      <c r="B355" s="1" t="s">
        <v>17</v>
      </c>
      <c r="C355" s="1">
        <v>528.0</v>
      </c>
      <c r="D355" s="1">
        <v>0.0</v>
      </c>
      <c r="E355" s="1" t="s">
        <v>10527</v>
      </c>
      <c r="F355" s="1" t="s">
        <v>26</v>
      </c>
      <c r="G355" s="1" t="s">
        <v>27</v>
      </c>
      <c r="H355" s="1" t="s">
        <v>10528</v>
      </c>
      <c r="I355" s="1" t="s">
        <v>10529</v>
      </c>
      <c r="J355" s="1" t="s">
        <v>10529</v>
      </c>
      <c r="K355" s="1"/>
      <c r="L355" s="1">
        <v>22.0</v>
      </c>
      <c r="M355" s="1"/>
      <c r="N355" s="1">
        <v>42.88405</v>
      </c>
      <c r="O355" s="1" t="s">
        <v>9358</v>
      </c>
      <c r="P355" s="1" t="s">
        <v>10530</v>
      </c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ht="15.75" customHeight="1">
      <c r="A356" s="1" t="s">
        <v>41</v>
      </c>
      <c r="B356" s="1" t="s">
        <v>17</v>
      </c>
      <c r="C356" s="1">
        <v>429.0</v>
      </c>
      <c r="D356" s="1">
        <v>0.0</v>
      </c>
      <c r="E356" s="1"/>
      <c r="F356" s="1" t="s">
        <v>26</v>
      </c>
      <c r="G356" s="1" t="s">
        <v>27</v>
      </c>
      <c r="H356" s="1" t="s">
        <v>10531</v>
      </c>
      <c r="I356" s="1" t="s">
        <v>10532</v>
      </c>
      <c r="J356" s="1" t="s">
        <v>10532</v>
      </c>
      <c r="K356" s="1"/>
      <c r="L356" s="1">
        <v>4.0</v>
      </c>
      <c r="M356" s="1"/>
      <c r="N356" s="1">
        <v>19.524216666666668</v>
      </c>
      <c r="O356" s="1" t="s">
        <v>9358</v>
      </c>
      <c r="P356" s="1" t="s">
        <v>10533</v>
      </c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ht="15.75" customHeight="1">
      <c r="A357" s="1" t="s">
        <v>32</v>
      </c>
      <c r="B357" s="1" t="s">
        <v>17</v>
      </c>
      <c r="C357" s="1">
        <v>999.0</v>
      </c>
      <c r="D357" s="1">
        <v>0.0</v>
      </c>
      <c r="E357" s="1" t="s">
        <v>9408</v>
      </c>
      <c r="F357" s="1" t="s">
        <v>66</v>
      </c>
      <c r="G357" s="1" t="s">
        <v>27</v>
      </c>
      <c r="H357" s="1" t="s">
        <v>10534</v>
      </c>
      <c r="I357" s="1" t="s">
        <v>10535</v>
      </c>
      <c r="J357" s="1" t="s">
        <v>10536</v>
      </c>
      <c r="K357" s="1" t="s">
        <v>10537</v>
      </c>
      <c r="L357" s="1">
        <v>14.0</v>
      </c>
      <c r="M357" s="1">
        <v>0.007416666666666667</v>
      </c>
      <c r="N357" s="1">
        <v>46.98055</v>
      </c>
      <c r="O357" s="1" t="s">
        <v>36</v>
      </c>
      <c r="P357" s="1" t="s">
        <v>10538</v>
      </c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ht="15.75" customHeight="1">
      <c r="A358" s="1" t="s">
        <v>32</v>
      </c>
      <c r="B358" s="1" t="s">
        <v>17</v>
      </c>
      <c r="C358" s="1">
        <v>632.0</v>
      </c>
      <c r="D358" s="1">
        <v>0.0</v>
      </c>
      <c r="E358" s="1" t="s">
        <v>9408</v>
      </c>
      <c r="F358" s="1" t="s">
        <v>66</v>
      </c>
      <c r="G358" s="1" t="s">
        <v>27</v>
      </c>
      <c r="H358" s="1" t="s">
        <v>10539</v>
      </c>
      <c r="I358" s="1" t="s">
        <v>10540</v>
      </c>
      <c r="J358" s="1" t="s">
        <v>10541</v>
      </c>
      <c r="K358" s="1" t="s">
        <v>10542</v>
      </c>
      <c r="L358" s="1">
        <v>8.0</v>
      </c>
      <c r="M358" s="1">
        <v>0.01675</v>
      </c>
      <c r="N358" s="1">
        <v>50.18261666666667</v>
      </c>
      <c r="O358" s="1" t="s">
        <v>36</v>
      </c>
      <c r="P358" s="1" t="s">
        <v>10543</v>
      </c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ht="15.75" customHeight="1">
      <c r="A359" s="1" t="s">
        <v>57</v>
      </c>
      <c r="B359" s="1" t="s">
        <v>17</v>
      </c>
      <c r="C359" s="1">
        <v>264.0</v>
      </c>
      <c r="D359" s="1">
        <v>0.0</v>
      </c>
      <c r="E359" s="1" t="s">
        <v>58</v>
      </c>
      <c r="F359" s="1" t="s">
        <v>26</v>
      </c>
      <c r="G359" s="1" t="s">
        <v>27</v>
      </c>
      <c r="H359" s="1" t="s">
        <v>10544</v>
      </c>
      <c r="I359" s="1" t="s">
        <v>10545</v>
      </c>
      <c r="J359" s="1" t="s">
        <v>10545</v>
      </c>
      <c r="K359" s="1"/>
      <c r="L359" s="1">
        <v>4.0</v>
      </c>
      <c r="M359" s="1"/>
      <c r="N359" s="1">
        <v>19.309516666666667</v>
      </c>
      <c r="O359" s="1" t="s">
        <v>9358</v>
      </c>
      <c r="P359" s="1" t="s">
        <v>9868</v>
      </c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ht="15.75" customHeight="1">
      <c r="A360" s="1" t="s">
        <v>16</v>
      </c>
      <c r="B360" s="1" t="s">
        <v>17</v>
      </c>
      <c r="C360" s="1">
        <v>373.5</v>
      </c>
      <c r="D360" s="1">
        <v>373.5</v>
      </c>
      <c r="E360" s="1"/>
      <c r="F360" s="1" t="s">
        <v>18</v>
      </c>
      <c r="G360" s="1" t="s">
        <v>19</v>
      </c>
      <c r="H360" s="1" t="s">
        <v>10546</v>
      </c>
      <c r="I360" s="1" t="s">
        <v>10547</v>
      </c>
      <c r="J360" s="1" t="s">
        <v>10547</v>
      </c>
      <c r="K360" s="1"/>
      <c r="L360" s="1">
        <v>21.0</v>
      </c>
      <c r="M360" s="1"/>
      <c r="N360" s="1">
        <v>27.19708333333333</v>
      </c>
      <c r="O360" s="1" t="s">
        <v>22</v>
      </c>
      <c r="P360" s="1" t="s">
        <v>10548</v>
      </c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ht="15.75" customHeight="1">
      <c r="A361" s="1" t="s">
        <v>57</v>
      </c>
      <c r="B361" s="1" t="s">
        <v>17</v>
      </c>
      <c r="C361" s="1">
        <v>329.0</v>
      </c>
      <c r="D361" s="1">
        <v>0.0</v>
      </c>
      <c r="E361" s="1" t="s">
        <v>58</v>
      </c>
      <c r="F361" s="1" t="s">
        <v>26</v>
      </c>
      <c r="G361" s="1" t="s">
        <v>27</v>
      </c>
      <c r="H361" s="1" t="s">
        <v>10549</v>
      </c>
      <c r="I361" s="1" t="s">
        <v>10550</v>
      </c>
      <c r="J361" s="1" t="s">
        <v>10550</v>
      </c>
      <c r="K361" s="1"/>
      <c r="L361" s="1">
        <v>4.0</v>
      </c>
      <c r="M361" s="1"/>
      <c r="N361" s="1">
        <v>19.835883333333335</v>
      </c>
      <c r="O361" s="1" t="s">
        <v>9358</v>
      </c>
      <c r="P361" s="1" t="s">
        <v>9895</v>
      </c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ht="15.75" customHeight="1">
      <c r="A362" s="1" t="s">
        <v>57</v>
      </c>
      <c r="B362" s="1" t="s">
        <v>17</v>
      </c>
      <c r="C362" s="1">
        <v>513.0</v>
      </c>
      <c r="D362" s="1">
        <v>0.0</v>
      </c>
      <c r="E362" s="1" t="s">
        <v>58</v>
      </c>
      <c r="F362" s="1" t="s">
        <v>26</v>
      </c>
      <c r="G362" s="1" t="s">
        <v>27</v>
      </c>
      <c r="H362" s="1" t="s">
        <v>10551</v>
      </c>
      <c r="I362" s="1" t="s">
        <v>10552</v>
      </c>
      <c r="J362" s="1" t="s">
        <v>10552</v>
      </c>
      <c r="K362" s="1"/>
      <c r="L362" s="1">
        <v>10.0</v>
      </c>
      <c r="M362" s="1"/>
      <c r="N362" s="1">
        <v>30.022933333333334</v>
      </c>
      <c r="O362" s="1" t="s">
        <v>9358</v>
      </c>
      <c r="P362" s="1" t="s">
        <v>10553</v>
      </c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ht="15.75" customHeight="1">
      <c r="A363" s="1" t="s">
        <v>57</v>
      </c>
      <c r="B363" s="1" t="s">
        <v>17</v>
      </c>
      <c r="C363" s="1">
        <v>343.0</v>
      </c>
      <c r="D363" s="1">
        <v>0.0</v>
      </c>
      <c r="E363" s="1" t="s">
        <v>58</v>
      </c>
      <c r="F363" s="1" t="s">
        <v>26</v>
      </c>
      <c r="G363" s="1" t="s">
        <v>27</v>
      </c>
      <c r="H363" s="1" t="s">
        <v>10554</v>
      </c>
      <c r="I363" s="1" t="s">
        <v>10555</v>
      </c>
      <c r="J363" s="1" t="s">
        <v>10555</v>
      </c>
      <c r="K363" s="1"/>
      <c r="L363" s="1">
        <v>-3.0</v>
      </c>
      <c r="M363" s="1"/>
      <c r="N363" s="1">
        <v>12.432083333333333</v>
      </c>
      <c r="O363" s="1" t="s">
        <v>9358</v>
      </c>
      <c r="P363" s="1" t="s">
        <v>10556</v>
      </c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ht="15.75" customHeight="1">
      <c r="A364" s="1" t="s">
        <v>41</v>
      </c>
      <c r="B364" s="1" t="s">
        <v>17</v>
      </c>
      <c r="C364" s="2">
        <v>1515.0</v>
      </c>
      <c r="D364" s="1">
        <v>0.0</v>
      </c>
      <c r="E364" s="1"/>
      <c r="F364" s="1" t="s">
        <v>26</v>
      </c>
      <c r="G364" s="1" t="s">
        <v>27</v>
      </c>
      <c r="H364" s="1" t="s">
        <v>10557</v>
      </c>
      <c r="I364" s="1" t="s">
        <v>10558</v>
      </c>
      <c r="J364" s="1" t="s">
        <v>10558</v>
      </c>
      <c r="K364" s="1"/>
      <c r="L364" s="1">
        <v>10.0</v>
      </c>
      <c r="M364" s="1"/>
      <c r="N364" s="1">
        <v>30.357666666666667</v>
      </c>
      <c r="O364" s="1" t="s">
        <v>9358</v>
      </c>
      <c r="P364" s="1" t="s">
        <v>10559</v>
      </c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ht="15.75" customHeight="1">
      <c r="A365" s="1" t="s">
        <v>32</v>
      </c>
      <c r="B365" s="1" t="s">
        <v>17</v>
      </c>
      <c r="C365" s="2">
        <v>454.0</v>
      </c>
      <c r="D365" s="1">
        <v>0.0</v>
      </c>
      <c r="E365" s="1" t="s">
        <v>9931</v>
      </c>
      <c r="F365" s="1" t="s">
        <v>66</v>
      </c>
      <c r="G365" s="1" t="s">
        <v>27</v>
      </c>
      <c r="H365" s="1" t="s">
        <v>10560</v>
      </c>
      <c r="I365" s="1" t="s">
        <v>10561</v>
      </c>
      <c r="J365" s="1" t="s">
        <v>10562</v>
      </c>
      <c r="K365" s="1" t="s">
        <v>10563</v>
      </c>
      <c r="L365" s="1">
        <v>7.0</v>
      </c>
      <c r="M365" s="1">
        <v>0.0128</v>
      </c>
      <c r="N365" s="1">
        <v>20.4111</v>
      </c>
      <c r="O365" s="1" t="s">
        <v>36</v>
      </c>
      <c r="P365" s="1" t="s">
        <v>10564</v>
      </c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ht="15.75" customHeight="1">
      <c r="A366" s="1" t="s">
        <v>32</v>
      </c>
      <c r="B366" s="1" t="s">
        <v>17</v>
      </c>
      <c r="C366" s="1">
        <v>444.0</v>
      </c>
      <c r="D366" s="1">
        <v>111.0</v>
      </c>
      <c r="E366" s="1"/>
      <c r="F366" s="1" t="s">
        <v>18</v>
      </c>
      <c r="G366" s="1" t="s">
        <v>33</v>
      </c>
      <c r="H366" s="1" t="s">
        <v>10565</v>
      </c>
      <c r="I366" s="1" t="s">
        <v>10566</v>
      </c>
      <c r="J366" s="1" t="s">
        <v>10566</v>
      </c>
      <c r="K366" s="1"/>
      <c r="L366" s="1">
        <v>-2.0</v>
      </c>
      <c r="M366" s="1"/>
      <c r="N366" s="1">
        <v>16.867183333333333</v>
      </c>
      <c r="O366" s="1" t="s">
        <v>36</v>
      </c>
      <c r="P366" s="1" t="s">
        <v>10567</v>
      </c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ht="15.75" customHeight="1">
      <c r="A367" s="1" t="s">
        <v>24</v>
      </c>
      <c r="B367" s="1" t="s">
        <v>17</v>
      </c>
      <c r="C367" s="1">
        <v>394.0</v>
      </c>
      <c r="D367" s="1">
        <v>0.0</v>
      </c>
      <c r="E367" s="1" t="s">
        <v>10568</v>
      </c>
      <c r="F367" s="1" t="s">
        <v>26</v>
      </c>
      <c r="G367" s="1" t="s">
        <v>27</v>
      </c>
      <c r="H367" s="1" t="s">
        <v>10569</v>
      </c>
      <c r="I367" s="1" t="s">
        <v>10570</v>
      </c>
      <c r="J367" s="1" t="s">
        <v>10570</v>
      </c>
      <c r="K367" s="1"/>
      <c r="L367" s="1">
        <v>-3.0</v>
      </c>
      <c r="M367" s="1"/>
      <c r="N367" s="1">
        <v>11.360133333333334</v>
      </c>
      <c r="O367" s="1" t="s">
        <v>9358</v>
      </c>
      <c r="P367" s="1" t="s">
        <v>5966</v>
      </c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ht="15.75" customHeight="1">
      <c r="A368" s="1" t="s">
        <v>32</v>
      </c>
      <c r="B368" s="1" t="s">
        <v>17</v>
      </c>
      <c r="C368" s="1">
        <v>394.0</v>
      </c>
      <c r="D368" s="1">
        <v>0.0</v>
      </c>
      <c r="E368" s="1" t="s">
        <v>9931</v>
      </c>
      <c r="F368" s="1" t="s">
        <v>66</v>
      </c>
      <c r="G368" s="1" t="s">
        <v>27</v>
      </c>
      <c r="H368" s="1" t="s">
        <v>10571</v>
      </c>
      <c r="I368" s="1" t="s">
        <v>10572</v>
      </c>
      <c r="J368" s="1" t="s">
        <v>10573</v>
      </c>
      <c r="K368" s="1" t="s">
        <v>10574</v>
      </c>
      <c r="L368" s="1">
        <v>3.0</v>
      </c>
      <c r="M368" s="1">
        <v>0.02095</v>
      </c>
      <c r="N368" s="1">
        <v>21.5998</v>
      </c>
      <c r="O368" s="1" t="s">
        <v>36</v>
      </c>
      <c r="P368" s="1" t="s">
        <v>10575</v>
      </c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ht="15.75" customHeight="1">
      <c r="A369" s="1" t="s">
        <v>32</v>
      </c>
      <c r="B369" s="1" t="s">
        <v>17</v>
      </c>
      <c r="C369" s="1">
        <v>276.0</v>
      </c>
      <c r="D369" s="1">
        <v>47.0</v>
      </c>
      <c r="E369" s="1"/>
      <c r="F369" s="1" t="s">
        <v>18</v>
      </c>
      <c r="G369" s="1" t="s">
        <v>27</v>
      </c>
      <c r="H369" s="1" t="s">
        <v>10576</v>
      </c>
      <c r="I369" s="1" t="s">
        <v>10577</v>
      </c>
      <c r="J369" s="1" t="s">
        <v>10577</v>
      </c>
      <c r="K369" s="1"/>
      <c r="L369" s="1">
        <v>-3.0</v>
      </c>
      <c r="M369" s="1"/>
      <c r="N369" s="1">
        <v>18.070283333333332</v>
      </c>
      <c r="O369" s="1" t="s">
        <v>36</v>
      </c>
      <c r="P369" s="1" t="s">
        <v>10578</v>
      </c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ht="15.75" customHeight="1">
      <c r="A370" s="1" t="s">
        <v>57</v>
      </c>
      <c r="B370" s="1" t="s">
        <v>17</v>
      </c>
      <c r="C370" s="1">
        <v>299.0</v>
      </c>
      <c r="D370" s="1">
        <v>0.0</v>
      </c>
      <c r="E370" s="1" t="s">
        <v>58</v>
      </c>
      <c r="F370" s="1" t="s">
        <v>26</v>
      </c>
      <c r="G370" s="1" t="s">
        <v>27</v>
      </c>
      <c r="H370" s="1" t="s">
        <v>10579</v>
      </c>
      <c r="I370" s="1" t="s">
        <v>10580</v>
      </c>
      <c r="J370" s="1" t="s">
        <v>10580</v>
      </c>
      <c r="K370" s="1"/>
      <c r="L370" s="1">
        <v>-2.0</v>
      </c>
      <c r="M370" s="1"/>
      <c r="N370" s="1">
        <v>12.317833333333333</v>
      </c>
      <c r="O370" s="1" t="s">
        <v>9358</v>
      </c>
      <c r="P370" s="1" t="s">
        <v>10581</v>
      </c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ht="15.75" customHeight="1">
      <c r="A371" s="1" t="s">
        <v>41</v>
      </c>
      <c r="B371" s="1" t="s">
        <v>17</v>
      </c>
      <c r="C371" s="1">
        <v>329.0</v>
      </c>
      <c r="D371" s="1">
        <v>0.0</v>
      </c>
      <c r="E371" s="1"/>
      <c r="F371" s="1" t="s">
        <v>26</v>
      </c>
      <c r="G371" s="1" t="s">
        <v>27</v>
      </c>
      <c r="H371" s="1" t="s">
        <v>10582</v>
      </c>
      <c r="I371" s="1" t="s">
        <v>10583</v>
      </c>
      <c r="J371" s="1" t="s">
        <v>10583</v>
      </c>
      <c r="K371" s="1"/>
      <c r="L371" s="1">
        <v>-3.0</v>
      </c>
      <c r="M371" s="1"/>
      <c r="N371" s="1">
        <v>11.646633333333334</v>
      </c>
      <c r="O371" s="1" t="s">
        <v>9358</v>
      </c>
      <c r="P371" s="1" t="s">
        <v>10417</v>
      </c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ht="15.75" customHeight="1">
      <c r="A372" s="1" t="s">
        <v>24</v>
      </c>
      <c r="B372" s="1" t="s">
        <v>17</v>
      </c>
      <c r="C372" s="1">
        <v>429.0</v>
      </c>
      <c r="D372" s="1">
        <v>0.0</v>
      </c>
      <c r="E372" s="1" t="s">
        <v>1142</v>
      </c>
      <c r="F372" s="1" t="s">
        <v>26</v>
      </c>
      <c r="G372" s="1" t="s">
        <v>27</v>
      </c>
      <c r="H372" s="1" t="s">
        <v>10584</v>
      </c>
      <c r="I372" s="1" t="s">
        <v>10585</v>
      </c>
      <c r="J372" s="1" t="s">
        <v>10585</v>
      </c>
      <c r="K372" s="1"/>
      <c r="L372" s="1">
        <v>-5.0</v>
      </c>
      <c r="M372" s="1"/>
      <c r="N372" s="1">
        <v>9.374516666666667</v>
      </c>
      <c r="O372" s="1" t="s">
        <v>9358</v>
      </c>
      <c r="P372" s="1" t="s">
        <v>10586</v>
      </c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ht="15.75" customHeight="1">
      <c r="A373" s="1" t="s">
        <v>57</v>
      </c>
      <c r="B373" s="1" t="s">
        <v>17</v>
      </c>
      <c r="C373" s="1">
        <v>364.0</v>
      </c>
      <c r="D373" s="1">
        <v>0.0</v>
      </c>
      <c r="E373" s="1" t="s">
        <v>58</v>
      </c>
      <c r="F373" s="1" t="s">
        <v>26</v>
      </c>
      <c r="G373" s="1" t="s">
        <v>27</v>
      </c>
      <c r="H373" s="1" t="s">
        <v>10587</v>
      </c>
      <c r="I373" s="1" t="s">
        <v>10588</v>
      </c>
      <c r="J373" s="1" t="s">
        <v>10588</v>
      </c>
      <c r="K373" s="1"/>
      <c r="L373" s="1">
        <v>-5.0</v>
      </c>
      <c r="M373" s="1"/>
      <c r="N373" s="1">
        <v>9.7535</v>
      </c>
      <c r="O373" s="1" t="s">
        <v>9358</v>
      </c>
      <c r="P373" s="1" t="s">
        <v>10589</v>
      </c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ht="15.75" customHeight="1">
      <c r="A374" s="1" t="s">
        <v>32</v>
      </c>
      <c r="B374" s="1" t="s">
        <v>17</v>
      </c>
      <c r="C374" s="1">
        <v>316.0</v>
      </c>
      <c r="D374" s="1">
        <v>0.0</v>
      </c>
      <c r="E374" s="1" t="s">
        <v>9931</v>
      </c>
      <c r="F374" s="1" t="s">
        <v>66</v>
      </c>
      <c r="G374" s="1" t="s">
        <v>27</v>
      </c>
      <c r="H374" s="1" t="s">
        <v>10590</v>
      </c>
      <c r="I374" s="1" t="s">
        <v>10591</v>
      </c>
      <c r="J374" s="1" t="s">
        <v>10592</v>
      </c>
      <c r="K374" s="1" t="s">
        <v>10593</v>
      </c>
      <c r="L374" s="1">
        <v>0.0</v>
      </c>
      <c r="M374" s="1">
        <v>0.013016666666666666</v>
      </c>
      <c r="N374" s="1">
        <v>14.87225</v>
      </c>
      <c r="O374" s="1" t="s">
        <v>36</v>
      </c>
      <c r="P374" s="1" t="s">
        <v>10594</v>
      </c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ht="15.75" customHeight="1">
      <c r="A375" s="1" t="s">
        <v>57</v>
      </c>
      <c r="B375" s="1" t="s">
        <v>17</v>
      </c>
      <c r="C375" s="1">
        <v>453.0</v>
      </c>
      <c r="D375" s="1">
        <v>0.0</v>
      </c>
      <c r="E375" s="1" t="s">
        <v>58</v>
      </c>
      <c r="F375" s="1" t="s">
        <v>26</v>
      </c>
      <c r="G375" s="1" t="s">
        <v>27</v>
      </c>
      <c r="H375" s="1" t="s">
        <v>10595</v>
      </c>
      <c r="I375" s="1" t="s">
        <v>10596</v>
      </c>
      <c r="J375" s="1" t="s">
        <v>10596</v>
      </c>
      <c r="K375" s="1"/>
      <c r="L375" s="1">
        <v>0.0</v>
      </c>
      <c r="M375" s="1"/>
      <c r="N375" s="1">
        <v>14.604816666666666</v>
      </c>
      <c r="O375" s="1" t="s">
        <v>9358</v>
      </c>
      <c r="P375" s="1" t="s">
        <v>10597</v>
      </c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ht="15.75" customHeight="1">
      <c r="A376" s="1" t="s">
        <v>32</v>
      </c>
      <c r="B376" s="1" t="s">
        <v>17</v>
      </c>
      <c r="C376" s="1">
        <v>309.0</v>
      </c>
      <c r="D376" s="1">
        <v>0.0</v>
      </c>
      <c r="E376" s="1" t="s">
        <v>9931</v>
      </c>
      <c r="F376" s="1" t="s">
        <v>66</v>
      </c>
      <c r="G376" s="1" t="s">
        <v>27</v>
      </c>
      <c r="H376" s="1" t="s">
        <v>10598</v>
      </c>
      <c r="I376" s="1" t="s">
        <v>10599</v>
      </c>
      <c r="J376" s="1" t="s">
        <v>10600</v>
      </c>
      <c r="K376" s="1" t="s">
        <v>10601</v>
      </c>
      <c r="L376" s="1">
        <v>0.0</v>
      </c>
      <c r="M376" s="1">
        <v>0.01285</v>
      </c>
      <c r="N376" s="1">
        <v>21.12445</v>
      </c>
      <c r="O376" s="1" t="s">
        <v>36</v>
      </c>
      <c r="P376" s="1" t="s">
        <v>10602</v>
      </c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ht="15.75" customHeight="1">
      <c r="A377" s="1" t="s">
        <v>57</v>
      </c>
      <c r="B377" s="1" t="s">
        <v>17</v>
      </c>
      <c r="C377" s="1">
        <v>528.0</v>
      </c>
      <c r="D377" s="1">
        <v>0.0</v>
      </c>
      <c r="E377" s="1" t="s">
        <v>58</v>
      </c>
      <c r="F377" s="1" t="s">
        <v>26</v>
      </c>
      <c r="G377" s="1" t="s">
        <v>27</v>
      </c>
      <c r="H377" s="1" t="s">
        <v>10603</v>
      </c>
      <c r="I377" s="1" t="s">
        <v>10604</v>
      </c>
      <c r="J377" s="1" t="s">
        <v>10604</v>
      </c>
      <c r="K377" s="1"/>
      <c r="L377" s="1">
        <v>-2.0</v>
      </c>
      <c r="M377" s="1"/>
      <c r="N377" s="1">
        <v>17.447866666666666</v>
      </c>
      <c r="O377" s="1" t="s">
        <v>9358</v>
      </c>
      <c r="P377" s="1" t="s">
        <v>10605</v>
      </c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ht="15.75" customHeight="1">
      <c r="A378" s="1" t="s">
        <v>41</v>
      </c>
      <c r="B378" s="1" t="s">
        <v>17</v>
      </c>
      <c r="C378" s="1">
        <v>622.0</v>
      </c>
      <c r="D378" s="1">
        <v>0.0</v>
      </c>
      <c r="E378" s="1"/>
      <c r="F378" s="1" t="s">
        <v>26</v>
      </c>
      <c r="G378" s="1" t="s">
        <v>27</v>
      </c>
      <c r="H378" s="1" t="s">
        <v>10606</v>
      </c>
      <c r="I378" s="1" t="s">
        <v>10607</v>
      </c>
      <c r="J378" s="1" t="s">
        <v>10607</v>
      </c>
      <c r="K378" s="1"/>
      <c r="L378" s="1">
        <v>-3.0</v>
      </c>
      <c r="M378" s="1"/>
      <c r="N378" s="1">
        <v>16.77166666666667</v>
      </c>
      <c r="O378" s="1" t="s">
        <v>9358</v>
      </c>
      <c r="P378" s="1" t="s">
        <v>9529</v>
      </c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ht="15.75" customHeight="1">
      <c r="A379" s="1" t="s">
        <v>41</v>
      </c>
      <c r="B379" s="1" t="s">
        <v>17</v>
      </c>
      <c r="C379" s="1">
        <v>369.0</v>
      </c>
      <c r="D379" s="1">
        <v>0.0</v>
      </c>
      <c r="E379" s="1"/>
      <c r="F379" s="1" t="s">
        <v>26</v>
      </c>
      <c r="G379" s="1" t="s">
        <v>27</v>
      </c>
      <c r="H379" s="1" t="s">
        <v>10608</v>
      </c>
      <c r="I379" s="1" t="s">
        <v>10609</v>
      </c>
      <c r="J379" s="1" t="s">
        <v>10609</v>
      </c>
      <c r="K379" s="1"/>
      <c r="L379" s="1">
        <v>-1.0</v>
      </c>
      <c r="M379" s="1"/>
      <c r="N379" s="1">
        <v>13.918983333333333</v>
      </c>
      <c r="O379" s="1" t="s">
        <v>9358</v>
      </c>
      <c r="P379" s="1" t="s">
        <v>10610</v>
      </c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ht="15.75" customHeight="1">
      <c r="A380" s="1" t="s">
        <v>57</v>
      </c>
      <c r="B380" s="1" t="s">
        <v>17</v>
      </c>
      <c r="C380" s="2">
        <v>528.0</v>
      </c>
      <c r="D380" s="1">
        <v>0.0</v>
      </c>
      <c r="E380" s="1" t="s">
        <v>58</v>
      </c>
      <c r="F380" s="1" t="s">
        <v>26</v>
      </c>
      <c r="G380" s="1" t="s">
        <v>27</v>
      </c>
      <c r="H380" s="1" t="s">
        <v>10611</v>
      </c>
      <c r="I380" s="1" t="s">
        <v>10612</v>
      </c>
      <c r="J380" s="1" t="s">
        <v>10612</v>
      </c>
      <c r="K380" s="1"/>
      <c r="L380" s="1">
        <v>-3.0</v>
      </c>
      <c r="M380" s="1"/>
      <c r="N380" s="1">
        <v>16.245716666666667</v>
      </c>
      <c r="O380" s="1" t="s">
        <v>9358</v>
      </c>
      <c r="P380" s="1" t="s">
        <v>10613</v>
      </c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ht="15.75" customHeight="1">
      <c r="A381" s="1" t="s">
        <v>32</v>
      </c>
      <c r="B381" s="1" t="s">
        <v>17</v>
      </c>
      <c r="C381" s="1">
        <v>518.0</v>
      </c>
      <c r="D381" s="1">
        <v>0.0</v>
      </c>
      <c r="E381" s="1" t="s">
        <v>9408</v>
      </c>
      <c r="F381" s="1" t="s">
        <v>66</v>
      </c>
      <c r="G381" s="1" t="s">
        <v>27</v>
      </c>
      <c r="H381" s="1" t="s">
        <v>10614</v>
      </c>
      <c r="I381" s="1" t="s">
        <v>10615</v>
      </c>
      <c r="J381" s="1" t="s">
        <v>10616</v>
      </c>
      <c r="K381" s="1" t="s">
        <v>10617</v>
      </c>
      <c r="L381" s="1">
        <v>-9.0</v>
      </c>
      <c r="M381" s="1">
        <v>0.00755</v>
      </c>
      <c r="N381" s="1">
        <v>15.687066666666666</v>
      </c>
      <c r="O381" s="1" t="s">
        <v>36</v>
      </c>
      <c r="P381" s="1" t="s">
        <v>10618</v>
      </c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ht="15.75" customHeight="1">
      <c r="A382" s="1" t="s">
        <v>41</v>
      </c>
      <c r="B382" s="1" t="s">
        <v>17</v>
      </c>
      <c r="C382" s="1">
        <v>289.0</v>
      </c>
      <c r="D382" s="1">
        <v>0.0</v>
      </c>
      <c r="E382" s="1"/>
      <c r="F382" s="1" t="s">
        <v>26</v>
      </c>
      <c r="G382" s="1" t="s">
        <v>27</v>
      </c>
      <c r="H382" s="1" t="s">
        <v>10619</v>
      </c>
      <c r="I382" s="1" t="s">
        <v>10620</v>
      </c>
      <c r="J382" s="1" t="s">
        <v>10620</v>
      </c>
      <c r="K382" s="1"/>
      <c r="L382" s="1">
        <v>-8.0</v>
      </c>
      <c r="M382" s="1"/>
      <c r="N382" s="1">
        <v>6.879683333333333</v>
      </c>
      <c r="O382" s="1" t="s">
        <v>9358</v>
      </c>
      <c r="P382" s="1" t="s">
        <v>9597</v>
      </c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ht="15.75" customHeight="1">
      <c r="A383" s="1" t="s">
        <v>41</v>
      </c>
      <c r="B383" s="1" t="s">
        <v>17</v>
      </c>
      <c r="C383" s="1">
        <v>688.0</v>
      </c>
      <c r="D383" s="1">
        <v>0.0</v>
      </c>
      <c r="E383" s="1"/>
      <c r="F383" s="1" t="s">
        <v>26</v>
      </c>
      <c r="G383" s="1" t="s">
        <v>27</v>
      </c>
      <c r="H383" s="1" t="s">
        <v>10621</v>
      </c>
      <c r="I383" s="1" t="s">
        <v>10622</v>
      </c>
      <c r="J383" s="1" t="s">
        <v>10622</v>
      </c>
      <c r="K383" s="1"/>
      <c r="L383" s="1">
        <v>-8.0</v>
      </c>
      <c r="M383" s="1"/>
      <c r="N383" s="1">
        <v>11.274666666666667</v>
      </c>
      <c r="O383" s="1" t="s">
        <v>9358</v>
      </c>
      <c r="P383" s="1" t="s">
        <v>10623</v>
      </c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ht="15.75" customHeight="1">
      <c r="A384" s="1" t="s">
        <v>41</v>
      </c>
      <c r="B384" s="1" t="s">
        <v>17</v>
      </c>
      <c r="C384" s="2">
        <v>632.0</v>
      </c>
      <c r="D384" s="1">
        <v>0.0</v>
      </c>
      <c r="E384" s="1"/>
      <c r="F384" s="1" t="s">
        <v>26</v>
      </c>
      <c r="G384" s="1" t="s">
        <v>27</v>
      </c>
      <c r="H384" s="1" t="s">
        <v>10624</v>
      </c>
      <c r="I384" s="1" t="s">
        <v>10625</v>
      </c>
      <c r="J384" s="1" t="s">
        <v>10625</v>
      </c>
      <c r="K384" s="1"/>
      <c r="L384" s="1">
        <v>-12.0</v>
      </c>
      <c r="M384" s="1"/>
      <c r="N384" s="1">
        <v>7.6033</v>
      </c>
      <c r="O384" s="1" t="s">
        <v>9358</v>
      </c>
      <c r="P384" s="1" t="s">
        <v>10626</v>
      </c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ht="15.75" customHeight="1">
      <c r="A385" s="1" t="s">
        <v>32</v>
      </c>
      <c r="B385" s="1" t="s">
        <v>17</v>
      </c>
      <c r="C385" s="1">
        <v>853.0</v>
      </c>
      <c r="D385" s="1">
        <v>0.0</v>
      </c>
      <c r="E385" s="1" t="s">
        <v>9408</v>
      </c>
      <c r="F385" s="1" t="s">
        <v>66</v>
      </c>
      <c r="G385" s="1" t="s">
        <v>27</v>
      </c>
      <c r="H385" s="1" t="s">
        <v>10627</v>
      </c>
      <c r="I385" s="1" t="s">
        <v>10628</v>
      </c>
      <c r="J385" s="1" t="s">
        <v>10629</v>
      </c>
      <c r="K385" s="1" t="s">
        <v>10630</v>
      </c>
      <c r="L385" s="1">
        <v>0.0</v>
      </c>
      <c r="M385" s="1">
        <v>0.011766666666666667</v>
      </c>
      <c r="N385" s="1">
        <v>20.140983333333335</v>
      </c>
      <c r="O385" s="1" t="s">
        <v>36</v>
      </c>
      <c r="P385" s="1" t="s">
        <v>10631</v>
      </c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ht="15.75" customHeight="1">
      <c r="A386" s="1" t="s">
        <v>32</v>
      </c>
      <c r="B386" s="1" t="s">
        <v>17</v>
      </c>
      <c r="C386" s="1">
        <v>299.0</v>
      </c>
      <c r="D386" s="1">
        <v>0.0</v>
      </c>
      <c r="E386" s="1" t="s">
        <v>9931</v>
      </c>
      <c r="F386" s="1" t="s">
        <v>66</v>
      </c>
      <c r="G386" s="1" t="s">
        <v>27</v>
      </c>
      <c r="H386" s="1" t="s">
        <v>10632</v>
      </c>
      <c r="I386" s="1" t="s">
        <v>10633</v>
      </c>
      <c r="J386" s="1" t="s">
        <v>10634</v>
      </c>
      <c r="K386" s="1" t="s">
        <v>10635</v>
      </c>
      <c r="L386" s="1">
        <v>-20.0</v>
      </c>
      <c r="M386" s="1">
        <v>0.0087</v>
      </c>
      <c r="N386" s="1">
        <v>7.2001</v>
      </c>
      <c r="O386" s="1" t="s">
        <v>36</v>
      </c>
      <c r="P386" s="1" t="s">
        <v>10636</v>
      </c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ht="15.75" customHeight="1">
      <c r="A387" s="1" t="s">
        <v>32</v>
      </c>
      <c r="B387" s="1" t="s">
        <v>17</v>
      </c>
      <c r="C387" s="1">
        <v>295.0</v>
      </c>
      <c r="D387" s="1">
        <v>69.0</v>
      </c>
      <c r="E387" s="1"/>
      <c r="F387" s="1" t="s">
        <v>18</v>
      </c>
      <c r="G387" s="1" t="s">
        <v>33</v>
      </c>
      <c r="H387" s="1" t="s">
        <v>10637</v>
      </c>
      <c r="I387" s="1" t="s">
        <v>10638</v>
      </c>
      <c r="J387" s="1" t="s">
        <v>10638</v>
      </c>
      <c r="K387" s="1"/>
      <c r="L387" s="1">
        <v>-13.0</v>
      </c>
      <c r="M387" s="1"/>
      <c r="N387" s="1">
        <v>6.3703</v>
      </c>
      <c r="O387" s="1" t="s">
        <v>36</v>
      </c>
      <c r="P387" s="1" t="s">
        <v>10639</v>
      </c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ht="15.75" customHeight="1">
      <c r="A388" s="1" t="s">
        <v>57</v>
      </c>
      <c r="B388" s="1" t="s">
        <v>17</v>
      </c>
      <c r="C388" s="1">
        <v>388.0</v>
      </c>
      <c r="D388" s="1">
        <v>0.0</v>
      </c>
      <c r="E388" s="1" t="s">
        <v>58</v>
      </c>
      <c r="F388" s="1" t="s">
        <v>26</v>
      </c>
      <c r="G388" s="1" t="s">
        <v>27</v>
      </c>
      <c r="H388" s="1" t="s">
        <v>10640</v>
      </c>
      <c r="I388" s="1" t="s">
        <v>10641</v>
      </c>
      <c r="J388" s="1" t="s">
        <v>10641</v>
      </c>
      <c r="K388" s="1"/>
      <c r="L388" s="1">
        <v>-8.0</v>
      </c>
      <c r="M388" s="1"/>
      <c r="N388" s="1">
        <v>6.72725</v>
      </c>
      <c r="O388" s="1" t="s">
        <v>9358</v>
      </c>
      <c r="P388" s="1" t="s">
        <v>10642</v>
      </c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ht="15.75" customHeight="1">
      <c r="A389" s="1" t="s">
        <v>24</v>
      </c>
      <c r="B389" s="1" t="s">
        <v>17</v>
      </c>
      <c r="C389" s="1">
        <v>413.0</v>
      </c>
      <c r="D389" s="1">
        <v>0.0</v>
      </c>
      <c r="E389" s="1" t="s">
        <v>1142</v>
      </c>
      <c r="F389" s="1" t="s">
        <v>26</v>
      </c>
      <c r="G389" s="1" t="s">
        <v>27</v>
      </c>
      <c r="H389" s="1" t="s">
        <v>10643</v>
      </c>
      <c r="I389" s="1" t="s">
        <v>10644</v>
      </c>
      <c r="J389" s="1" t="s">
        <v>10644</v>
      </c>
      <c r="K389" s="1"/>
      <c r="L389" s="1">
        <v>-9.0</v>
      </c>
      <c r="M389" s="1"/>
      <c r="N389" s="1">
        <v>5.5589</v>
      </c>
      <c r="O389" s="1" t="s">
        <v>9358</v>
      </c>
      <c r="P389" s="1" t="s">
        <v>10645</v>
      </c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ht="15.75" customHeight="1">
      <c r="A390" s="1" t="s">
        <v>32</v>
      </c>
      <c r="B390" s="1" t="s">
        <v>17</v>
      </c>
      <c r="C390" s="1">
        <v>314.0</v>
      </c>
      <c r="D390" s="1">
        <v>61.0</v>
      </c>
      <c r="E390" s="1"/>
      <c r="F390" s="1" t="s">
        <v>18</v>
      </c>
      <c r="G390" s="1" t="s">
        <v>19</v>
      </c>
      <c r="H390" s="1" t="s">
        <v>10646</v>
      </c>
      <c r="I390" s="1" t="s">
        <v>10647</v>
      </c>
      <c r="J390" s="1" t="s">
        <v>10647</v>
      </c>
      <c r="K390" s="1"/>
      <c r="L390" s="1">
        <v>-1.0</v>
      </c>
      <c r="M390" s="1"/>
      <c r="N390" s="1">
        <v>37.91885</v>
      </c>
      <c r="O390" s="1" t="s">
        <v>36</v>
      </c>
      <c r="P390" s="1" t="s">
        <v>10648</v>
      </c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ht="15.75" customHeight="1">
      <c r="A391" s="1" t="s">
        <v>32</v>
      </c>
      <c r="B391" s="1" t="s">
        <v>17</v>
      </c>
      <c r="C391" s="1">
        <v>250.0</v>
      </c>
      <c r="D391" s="1">
        <v>0.0</v>
      </c>
      <c r="E391" s="1" t="s">
        <v>9931</v>
      </c>
      <c r="F391" s="1" t="s">
        <v>66</v>
      </c>
      <c r="G391" s="1" t="s">
        <v>19</v>
      </c>
      <c r="H391" s="1" t="s">
        <v>10649</v>
      </c>
      <c r="I391" s="1" t="s">
        <v>10650</v>
      </c>
      <c r="J391" s="1" t="s">
        <v>10651</v>
      </c>
      <c r="K391" s="1" t="s">
        <v>10652</v>
      </c>
      <c r="L391" s="1">
        <v>-14.0</v>
      </c>
      <c r="M391" s="1">
        <v>0.022066666666666665</v>
      </c>
      <c r="N391" s="1">
        <v>6.36545</v>
      </c>
      <c r="O391" s="1" t="s">
        <v>36</v>
      </c>
      <c r="P391" s="1" t="s">
        <v>10636</v>
      </c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ht="15.75" customHeight="1">
      <c r="A392" s="1" t="s">
        <v>57</v>
      </c>
      <c r="B392" s="1" t="s">
        <v>17</v>
      </c>
      <c r="C392" s="1">
        <v>329.0</v>
      </c>
      <c r="D392" s="1">
        <v>0.0</v>
      </c>
      <c r="E392" s="1" t="s">
        <v>58</v>
      </c>
      <c r="F392" s="1" t="s">
        <v>26</v>
      </c>
      <c r="G392" s="1" t="s">
        <v>27</v>
      </c>
      <c r="H392" s="1" t="s">
        <v>10653</v>
      </c>
      <c r="I392" s="1" t="s">
        <v>10654</v>
      </c>
      <c r="J392" s="1" t="s">
        <v>10654</v>
      </c>
      <c r="K392" s="1"/>
      <c r="L392" s="1">
        <v>-4.0</v>
      </c>
      <c r="M392" s="1"/>
      <c r="N392" s="1">
        <v>10.283166666666666</v>
      </c>
      <c r="O392" s="1" t="s">
        <v>9358</v>
      </c>
      <c r="P392" s="1" t="s">
        <v>9701</v>
      </c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ht="15.75" customHeight="1">
      <c r="A393" s="1" t="s">
        <v>41</v>
      </c>
      <c r="B393" s="1" t="s">
        <v>88</v>
      </c>
      <c r="C393" s="2">
        <v>417.0</v>
      </c>
      <c r="D393" s="1">
        <v>0.0</v>
      </c>
      <c r="E393" s="1"/>
      <c r="F393" s="1" t="s">
        <v>26</v>
      </c>
      <c r="G393" s="1" t="s">
        <v>27</v>
      </c>
      <c r="H393" s="1" t="s">
        <v>10655</v>
      </c>
      <c r="I393" s="1" t="s">
        <v>10656</v>
      </c>
      <c r="J393" s="1" t="s">
        <v>10656</v>
      </c>
      <c r="K393" s="1"/>
      <c r="L393" s="1">
        <v>-9.0</v>
      </c>
      <c r="M393" s="1"/>
      <c r="N393" s="1">
        <v>5.67495</v>
      </c>
      <c r="O393" s="1" t="s">
        <v>9358</v>
      </c>
      <c r="P393" s="1" t="s">
        <v>10657</v>
      </c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ht="15.75" customHeight="1">
      <c r="A394" s="1" t="s">
        <v>32</v>
      </c>
      <c r="B394" s="1" t="s">
        <v>17</v>
      </c>
      <c r="C394" s="1">
        <v>199.0</v>
      </c>
      <c r="D394" s="1">
        <v>50.0</v>
      </c>
      <c r="E394" s="1"/>
      <c r="F394" s="1" t="s">
        <v>18</v>
      </c>
      <c r="G394" s="1" t="s">
        <v>33</v>
      </c>
      <c r="H394" s="1" t="s">
        <v>10658</v>
      </c>
      <c r="I394" s="1" t="s">
        <v>10659</v>
      </c>
      <c r="J394" s="1" t="s">
        <v>10659</v>
      </c>
      <c r="K394" s="1"/>
      <c r="L394" s="1">
        <v>-5.0</v>
      </c>
      <c r="M394" s="1"/>
      <c r="N394" s="1">
        <v>14.231666666666667</v>
      </c>
      <c r="O394" s="1" t="s">
        <v>36</v>
      </c>
      <c r="P394" s="1" t="s">
        <v>10660</v>
      </c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ht="15.75" customHeight="1">
      <c r="A395" s="1" t="s">
        <v>24</v>
      </c>
      <c r="B395" s="1" t="s">
        <v>17</v>
      </c>
      <c r="C395" s="1">
        <v>658.0</v>
      </c>
      <c r="D395" s="1">
        <v>0.0</v>
      </c>
      <c r="E395" s="1" t="s">
        <v>2859</v>
      </c>
      <c r="F395" s="1" t="s">
        <v>26</v>
      </c>
      <c r="G395" s="1" t="s">
        <v>27</v>
      </c>
      <c r="H395" s="1" t="s">
        <v>10661</v>
      </c>
      <c r="I395" s="1" t="s">
        <v>10662</v>
      </c>
      <c r="J395" s="1" t="s">
        <v>10662</v>
      </c>
      <c r="K395" s="1"/>
      <c r="L395" s="1">
        <v>-5.0</v>
      </c>
      <c r="M395" s="1"/>
      <c r="N395" s="1">
        <v>14.486883333333333</v>
      </c>
      <c r="O395" s="1" t="s">
        <v>9358</v>
      </c>
      <c r="P395" s="1" t="s">
        <v>10663</v>
      </c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ht="15.75" customHeight="1">
      <c r="A396" s="1" t="s">
        <v>32</v>
      </c>
      <c r="B396" s="1" t="s">
        <v>17</v>
      </c>
      <c r="C396" s="1">
        <v>295.0</v>
      </c>
      <c r="D396" s="1">
        <v>14.0</v>
      </c>
      <c r="E396" s="1" t="s">
        <v>9931</v>
      </c>
      <c r="F396" s="1" t="s">
        <v>66</v>
      </c>
      <c r="G396" s="1" t="s">
        <v>27</v>
      </c>
      <c r="H396" s="1" t="s">
        <v>10664</v>
      </c>
      <c r="I396" s="1" t="s">
        <v>10665</v>
      </c>
      <c r="J396" s="1" t="s">
        <v>10666</v>
      </c>
      <c r="K396" s="1" t="s">
        <v>10667</v>
      </c>
      <c r="L396" s="1">
        <v>-8.0</v>
      </c>
      <c r="M396" s="1">
        <v>0.012716666666666666</v>
      </c>
      <c r="N396" s="1">
        <v>9.738316666666666</v>
      </c>
      <c r="O396" s="1" t="s">
        <v>36</v>
      </c>
      <c r="P396" s="1" t="s">
        <v>10668</v>
      </c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ht="15.75" customHeight="1">
      <c r="A397" s="1" t="s">
        <v>57</v>
      </c>
      <c r="B397" s="1" t="s">
        <v>17</v>
      </c>
      <c r="C397" s="2">
        <v>393.0</v>
      </c>
      <c r="D397" s="1">
        <v>0.0</v>
      </c>
      <c r="E397" s="1" t="s">
        <v>58</v>
      </c>
      <c r="F397" s="1" t="s">
        <v>26</v>
      </c>
      <c r="G397" s="1" t="s">
        <v>27</v>
      </c>
      <c r="H397" s="1" t="s">
        <v>10669</v>
      </c>
      <c r="I397" s="1" t="s">
        <v>10670</v>
      </c>
      <c r="J397" s="1" t="s">
        <v>10670</v>
      </c>
      <c r="K397" s="1"/>
      <c r="L397" s="1">
        <v>-7.0</v>
      </c>
      <c r="M397" s="1"/>
      <c r="N397" s="1">
        <v>7.02285</v>
      </c>
      <c r="O397" s="1" t="s">
        <v>9358</v>
      </c>
      <c r="P397" s="1" t="s">
        <v>10671</v>
      </c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ht="15.75" customHeight="1">
      <c r="A398" s="1" t="s">
        <v>57</v>
      </c>
      <c r="B398" s="1" t="s">
        <v>17</v>
      </c>
      <c r="C398" s="2">
        <v>299.0</v>
      </c>
      <c r="D398" s="1">
        <v>0.0</v>
      </c>
      <c r="E398" s="1" t="s">
        <v>58</v>
      </c>
      <c r="F398" s="1" t="s">
        <v>26</v>
      </c>
      <c r="G398" s="1" t="s">
        <v>27</v>
      </c>
      <c r="H398" s="1" t="s">
        <v>10672</v>
      </c>
      <c r="I398" s="1" t="s">
        <v>10673</v>
      </c>
      <c r="J398" s="1" t="s">
        <v>10673</v>
      </c>
      <c r="K398" s="1"/>
      <c r="L398" s="1">
        <v>-6.0</v>
      </c>
      <c r="M398" s="1"/>
      <c r="N398" s="1">
        <v>8.484416666666666</v>
      </c>
      <c r="O398" s="1" t="s">
        <v>9358</v>
      </c>
      <c r="P398" s="1" t="s">
        <v>10674</v>
      </c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ht="15.75" customHeight="1">
      <c r="A399" s="1" t="s">
        <v>57</v>
      </c>
      <c r="B399" s="1" t="s">
        <v>17</v>
      </c>
      <c r="C399" s="1">
        <v>321.0</v>
      </c>
      <c r="D399" s="1">
        <v>0.0</v>
      </c>
      <c r="E399" s="1" t="s">
        <v>58</v>
      </c>
      <c r="F399" s="1" t="s">
        <v>26</v>
      </c>
      <c r="G399" s="1" t="s">
        <v>27</v>
      </c>
      <c r="H399" s="1" t="s">
        <v>10675</v>
      </c>
      <c r="I399" s="1" t="s">
        <v>10676</v>
      </c>
      <c r="J399" s="1" t="s">
        <v>10676</v>
      </c>
      <c r="K399" s="1"/>
      <c r="L399" s="1">
        <v>-9.0</v>
      </c>
      <c r="M399" s="1"/>
      <c r="N399" s="1">
        <v>5.16115</v>
      </c>
      <c r="O399" s="1" t="s">
        <v>9358</v>
      </c>
      <c r="P399" s="1" t="s">
        <v>10677</v>
      </c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ht="15.75" customHeight="1">
      <c r="A400" s="1" t="s">
        <v>57</v>
      </c>
      <c r="B400" s="1" t="s">
        <v>17</v>
      </c>
      <c r="C400" s="1">
        <v>429.0</v>
      </c>
      <c r="D400" s="1">
        <v>0.0</v>
      </c>
      <c r="E400" s="1" t="s">
        <v>58</v>
      </c>
      <c r="F400" s="1" t="s">
        <v>26</v>
      </c>
      <c r="G400" s="1" t="s">
        <v>27</v>
      </c>
      <c r="H400" s="1" t="s">
        <v>10678</v>
      </c>
      <c r="I400" s="1" t="s">
        <v>10679</v>
      </c>
      <c r="J400" s="1" t="s">
        <v>10679</v>
      </c>
      <c r="K400" s="1"/>
      <c r="L400" s="1">
        <v>-9.0</v>
      </c>
      <c r="M400" s="1"/>
      <c r="N400" s="1">
        <v>6.1053</v>
      </c>
      <c r="O400" s="1" t="s">
        <v>9358</v>
      </c>
      <c r="P400" s="1" t="s">
        <v>10680</v>
      </c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ht="15.75" customHeight="1">
      <c r="A401" s="1" t="s">
        <v>41</v>
      </c>
      <c r="B401" s="1" t="s">
        <v>88</v>
      </c>
      <c r="C401" s="2">
        <v>528.0</v>
      </c>
      <c r="D401" s="1">
        <v>0.0</v>
      </c>
      <c r="E401" s="1"/>
      <c r="F401" s="1" t="s">
        <v>26</v>
      </c>
      <c r="G401" s="1" t="s">
        <v>27</v>
      </c>
      <c r="H401" s="1" t="s">
        <v>10681</v>
      </c>
      <c r="I401" s="1" t="s">
        <v>10682</v>
      </c>
      <c r="J401" s="1" t="s">
        <v>10682</v>
      </c>
      <c r="K401" s="1"/>
      <c r="L401" s="1">
        <v>-8.0</v>
      </c>
      <c r="M401" s="1"/>
      <c r="N401" s="1">
        <v>11.434066666666666</v>
      </c>
      <c r="O401" s="1" t="s">
        <v>9358</v>
      </c>
      <c r="P401" s="1" t="s">
        <v>10683</v>
      </c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ht="15.75" customHeight="1">
      <c r="A402" s="1" t="s">
        <v>32</v>
      </c>
      <c r="B402" s="1" t="s">
        <v>17</v>
      </c>
      <c r="C402" s="1">
        <v>247.0</v>
      </c>
      <c r="D402" s="1">
        <v>62.0</v>
      </c>
      <c r="E402" s="1"/>
      <c r="F402" s="1" t="s">
        <v>18</v>
      </c>
      <c r="G402" s="1" t="s">
        <v>33</v>
      </c>
      <c r="H402" s="1" t="s">
        <v>10684</v>
      </c>
      <c r="I402" s="1" t="s">
        <v>10685</v>
      </c>
      <c r="J402" s="1" t="s">
        <v>10685</v>
      </c>
      <c r="K402" s="1"/>
      <c r="L402" s="1">
        <v>-13.0</v>
      </c>
      <c r="M402" s="1"/>
      <c r="N402" s="1">
        <v>5.9672</v>
      </c>
      <c r="O402" s="1" t="s">
        <v>36</v>
      </c>
      <c r="P402" s="1" t="s">
        <v>9452</v>
      </c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ht="15.75" customHeight="1">
      <c r="A403" s="1" t="s">
        <v>24</v>
      </c>
      <c r="B403" s="1" t="s">
        <v>88</v>
      </c>
      <c r="C403" s="1">
        <v>274.0</v>
      </c>
      <c r="D403" s="1">
        <v>0.0</v>
      </c>
      <c r="E403" s="1" t="s">
        <v>10686</v>
      </c>
      <c r="F403" s="1" t="s">
        <v>26</v>
      </c>
      <c r="G403" s="1" t="s">
        <v>27</v>
      </c>
      <c r="H403" s="1" t="s">
        <v>10687</v>
      </c>
      <c r="I403" s="1" t="s">
        <v>10688</v>
      </c>
      <c r="J403" s="1" t="s">
        <v>10688</v>
      </c>
      <c r="K403" s="1"/>
      <c r="L403" s="1">
        <v>-7.0</v>
      </c>
      <c r="M403" s="1"/>
      <c r="N403" s="1">
        <v>7.47555</v>
      </c>
      <c r="O403" s="1" t="s">
        <v>9358</v>
      </c>
      <c r="P403" s="1" t="s">
        <v>10689</v>
      </c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ht="15.75" customHeight="1">
      <c r="A404" s="1" t="s">
        <v>16</v>
      </c>
      <c r="B404" s="1" t="s">
        <v>17</v>
      </c>
      <c r="C404" s="1">
        <v>49.0</v>
      </c>
      <c r="D404" s="1">
        <v>0.0</v>
      </c>
      <c r="E404" s="1"/>
      <c r="F404" s="1" t="s">
        <v>18</v>
      </c>
      <c r="G404" s="1" t="s">
        <v>19</v>
      </c>
      <c r="H404" s="1" t="s">
        <v>10690</v>
      </c>
      <c r="I404" s="1" t="s">
        <v>10691</v>
      </c>
      <c r="J404" s="1" t="s">
        <v>10691</v>
      </c>
      <c r="K404" s="1"/>
      <c r="L404" s="1">
        <v>-3.0</v>
      </c>
      <c r="M404" s="1"/>
      <c r="N404" s="1">
        <v>2.2878</v>
      </c>
      <c r="O404" s="1" t="s">
        <v>22</v>
      </c>
      <c r="P404" s="1" t="s">
        <v>10692</v>
      </c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ht="15.75" customHeight="1">
      <c r="A405" s="1" t="s">
        <v>41</v>
      </c>
      <c r="B405" s="1" t="s">
        <v>88</v>
      </c>
      <c r="C405" s="1">
        <v>329.0</v>
      </c>
      <c r="D405" s="1">
        <v>0.0</v>
      </c>
      <c r="E405" s="1"/>
      <c r="F405" s="1" t="s">
        <v>26</v>
      </c>
      <c r="G405" s="1" t="s">
        <v>27</v>
      </c>
      <c r="H405" s="1" t="s">
        <v>10693</v>
      </c>
      <c r="I405" s="1" t="s">
        <v>10694</v>
      </c>
      <c r="J405" s="1" t="s">
        <v>10694</v>
      </c>
      <c r="K405" s="1"/>
      <c r="L405" s="1">
        <v>-9.0</v>
      </c>
      <c r="M405" s="1"/>
      <c r="N405" s="1">
        <v>5.585233333333333</v>
      </c>
      <c r="O405" s="1" t="s">
        <v>9358</v>
      </c>
      <c r="P405" s="1" t="s">
        <v>10695</v>
      </c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ht="15.75" customHeight="1">
      <c r="A406" s="1" t="s">
        <v>16</v>
      </c>
      <c r="B406" s="1" t="s">
        <v>17</v>
      </c>
      <c r="C406" s="2">
        <v>249.0</v>
      </c>
      <c r="D406" s="1">
        <v>0.0</v>
      </c>
      <c r="E406" s="1"/>
      <c r="F406" s="1" t="s">
        <v>18</v>
      </c>
      <c r="G406" s="1" t="s">
        <v>19</v>
      </c>
      <c r="H406" s="1" t="s">
        <v>10696</v>
      </c>
      <c r="I406" s="1" t="s">
        <v>10697</v>
      </c>
      <c r="J406" s="1" t="s">
        <v>10697</v>
      </c>
      <c r="K406" s="1"/>
      <c r="L406" s="1">
        <v>-2.0</v>
      </c>
      <c r="M406" s="1"/>
      <c r="N406" s="1">
        <v>3.4269833333333333</v>
      </c>
      <c r="O406" s="1" t="s">
        <v>22</v>
      </c>
      <c r="P406" s="1" t="s">
        <v>10698</v>
      </c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ht="15.75" customHeight="1">
      <c r="A407" s="1" t="s">
        <v>32</v>
      </c>
      <c r="B407" s="1" t="s">
        <v>17</v>
      </c>
      <c r="C407" s="1">
        <v>368.0</v>
      </c>
      <c r="D407" s="1">
        <v>0.0</v>
      </c>
      <c r="E407" s="1" t="s">
        <v>9408</v>
      </c>
      <c r="F407" s="1" t="s">
        <v>66</v>
      </c>
      <c r="G407" s="1" t="s">
        <v>27</v>
      </c>
      <c r="H407" s="1" t="s">
        <v>10699</v>
      </c>
      <c r="I407" s="1" t="s">
        <v>10700</v>
      </c>
      <c r="J407" s="1" t="s">
        <v>10701</v>
      </c>
      <c r="K407" s="1" t="s">
        <v>10702</v>
      </c>
      <c r="L407" s="1">
        <v>-16.0</v>
      </c>
      <c r="M407" s="1">
        <v>0.008483333333333334</v>
      </c>
      <c r="N407" s="1">
        <v>7.3177</v>
      </c>
      <c r="O407" s="1" t="s">
        <v>36</v>
      </c>
      <c r="P407" s="1" t="s">
        <v>10703</v>
      </c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ht="15.75" customHeight="1">
      <c r="A408" s="1" t="s">
        <v>57</v>
      </c>
      <c r="B408" s="1" t="s">
        <v>17</v>
      </c>
      <c r="C408" s="2">
        <v>1405.0</v>
      </c>
      <c r="D408" s="1">
        <v>0.0</v>
      </c>
      <c r="E408" s="1" t="s">
        <v>58</v>
      </c>
      <c r="F408" s="1" t="s">
        <v>26</v>
      </c>
      <c r="G408" s="1" t="s">
        <v>27</v>
      </c>
      <c r="H408" s="1" t="s">
        <v>10704</v>
      </c>
      <c r="I408" s="1" t="s">
        <v>10705</v>
      </c>
      <c r="J408" s="1" t="s">
        <v>10705</v>
      </c>
      <c r="K408" s="1"/>
      <c r="L408" s="1">
        <v>-7.0</v>
      </c>
      <c r="M408" s="1"/>
      <c r="N408" s="1">
        <v>12.718783333333333</v>
      </c>
      <c r="O408" s="1" t="s">
        <v>9358</v>
      </c>
      <c r="P408" s="1" t="s">
        <v>10706</v>
      </c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ht="15.75" customHeight="1">
      <c r="A409" s="1" t="s">
        <v>41</v>
      </c>
      <c r="B409" s="1" t="s">
        <v>17</v>
      </c>
      <c r="C409" s="2">
        <v>314.0</v>
      </c>
      <c r="D409" s="1">
        <v>0.0</v>
      </c>
      <c r="E409" s="1"/>
      <c r="F409" s="1" t="s">
        <v>26</v>
      </c>
      <c r="G409" s="1" t="s">
        <v>27</v>
      </c>
      <c r="H409" s="1" t="s">
        <v>10707</v>
      </c>
      <c r="I409" s="1" t="s">
        <v>10708</v>
      </c>
      <c r="J409" s="1" t="s">
        <v>10708</v>
      </c>
      <c r="K409" s="1"/>
      <c r="L409" s="1">
        <v>-5.0</v>
      </c>
      <c r="M409" s="1"/>
      <c r="N409" s="1">
        <v>9.0208</v>
      </c>
      <c r="O409" s="1" t="s">
        <v>9358</v>
      </c>
      <c r="P409" s="1" t="s">
        <v>10709</v>
      </c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ht="15.75" customHeight="1">
      <c r="A410" s="1" t="s">
        <v>41</v>
      </c>
      <c r="B410" s="1" t="s">
        <v>17</v>
      </c>
      <c r="C410" s="1">
        <v>792.0</v>
      </c>
      <c r="D410" s="1">
        <v>0.0</v>
      </c>
      <c r="E410" s="1"/>
      <c r="F410" s="1" t="s">
        <v>26</v>
      </c>
      <c r="G410" s="1" t="s">
        <v>27</v>
      </c>
      <c r="H410" s="1" t="s">
        <v>10710</v>
      </c>
      <c r="I410" s="1" t="s">
        <v>10711</v>
      </c>
      <c r="J410" s="1" t="s">
        <v>10711</v>
      </c>
      <c r="K410" s="1"/>
      <c r="L410" s="1">
        <v>-10.0</v>
      </c>
      <c r="M410" s="1"/>
      <c r="N410" s="1">
        <v>9.57305</v>
      </c>
      <c r="O410" s="1" t="s">
        <v>9358</v>
      </c>
      <c r="P410" s="1" t="s">
        <v>10712</v>
      </c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ht="15.75" customHeight="1">
      <c r="A411" s="1" t="s">
        <v>32</v>
      </c>
      <c r="B411" s="1" t="s">
        <v>17</v>
      </c>
      <c r="C411" s="1">
        <v>319.0</v>
      </c>
      <c r="D411" s="1">
        <v>0.0</v>
      </c>
      <c r="E411" s="1" t="s">
        <v>9408</v>
      </c>
      <c r="F411" s="1" t="s">
        <v>66</v>
      </c>
      <c r="G411" s="1" t="s">
        <v>27</v>
      </c>
      <c r="H411" s="1" t="s">
        <v>10713</v>
      </c>
      <c r="I411" s="1" t="s">
        <v>10714</v>
      </c>
      <c r="J411" s="1" t="s">
        <v>10715</v>
      </c>
      <c r="K411" s="1" t="s">
        <v>10716</v>
      </c>
      <c r="L411" s="1">
        <v>-8.0</v>
      </c>
      <c r="M411" s="1">
        <v>0.0121</v>
      </c>
      <c r="N411" s="1">
        <v>7.2759833333333335</v>
      </c>
      <c r="O411" s="1" t="s">
        <v>36</v>
      </c>
      <c r="P411" s="1" t="s">
        <v>10406</v>
      </c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ht="15.75" customHeight="1">
      <c r="A412" s="1" t="s">
        <v>57</v>
      </c>
      <c r="B412" s="1" t="s">
        <v>17</v>
      </c>
      <c r="C412" s="2">
        <v>443.0</v>
      </c>
      <c r="D412" s="1">
        <v>0.0</v>
      </c>
      <c r="E412" s="1" t="s">
        <v>58</v>
      </c>
      <c r="F412" s="1" t="s">
        <v>26</v>
      </c>
      <c r="G412" s="1" t="s">
        <v>27</v>
      </c>
      <c r="H412" s="1" t="s">
        <v>10717</v>
      </c>
      <c r="I412" s="1" t="s">
        <v>10718</v>
      </c>
      <c r="J412" s="1" t="s">
        <v>10718</v>
      </c>
      <c r="K412" s="1"/>
      <c r="L412" s="1">
        <v>-5.0</v>
      </c>
      <c r="M412" s="1"/>
      <c r="N412" s="1">
        <v>9.849166666666667</v>
      </c>
      <c r="O412" s="1" t="s">
        <v>9358</v>
      </c>
      <c r="P412" s="1" t="s">
        <v>10719</v>
      </c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ht="15.75" customHeight="1">
      <c r="A413" s="1" t="s">
        <v>24</v>
      </c>
      <c r="B413" s="1" t="s">
        <v>17</v>
      </c>
      <c r="C413" s="2">
        <v>458.0</v>
      </c>
      <c r="D413" s="1">
        <v>0.0</v>
      </c>
      <c r="E413" s="1" t="s">
        <v>980</v>
      </c>
      <c r="F413" s="1" t="s">
        <v>26</v>
      </c>
      <c r="G413" s="1" t="s">
        <v>27</v>
      </c>
      <c r="H413" s="1" t="s">
        <v>10720</v>
      </c>
      <c r="I413" s="1" t="s">
        <v>10721</v>
      </c>
      <c r="J413" s="1" t="s">
        <v>10721</v>
      </c>
      <c r="K413" s="1"/>
      <c r="L413" s="1">
        <v>-7.0</v>
      </c>
      <c r="M413" s="1"/>
      <c r="N413" s="1">
        <v>7.021283333333334</v>
      </c>
      <c r="O413" s="1" t="s">
        <v>9358</v>
      </c>
      <c r="P413" s="1" t="s">
        <v>10722</v>
      </c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ht="15.75" customHeight="1">
      <c r="A414" s="1" t="s">
        <v>57</v>
      </c>
      <c r="B414" s="1" t="s">
        <v>17</v>
      </c>
      <c r="C414" s="2">
        <v>361.0</v>
      </c>
      <c r="D414" s="1">
        <v>0.0</v>
      </c>
      <c r="E414" s="1" t="s">
        <v>58</v>
      </c>
      <c r="F414" s="1" t="s">
        <v>26</v>
      </c>
      <c r="G414" s="1" t="s">
        <v>27</v>
      </c>
      <c r="H414" s="1" t="s">
        <v>10723</v>
      </c>
      <c r="I414" s="1" t="s">
        <v>10724</v>
      </c>
      <c r="J414" s="1" t="s">
        <v>10724</v>
      </c>
      <c r="K414" s="1"/>
      <c r="L414" s="1">
        <v>-4.0</v>
      </c>
      <c r="M414" s="1"/>
      <c r="N414" s="1">
        <v>10.399616666666667</v>
      </c>
      <c r="O414" s="1" t="s">
        <v>9358</v>
      </c>
      <c r="P414" s="1" t="s">
        <v>10725</v>
      </c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ht="15.75" customHeight="1">
      <c r="A415" s="1" t="s">
        <v>32</v>
      </c>
      <c r="B415" s="1" t="s">
        <v>17</v>
      </c>
      <c r="C415" s="1">
        <v>400.0</v>
      </c>
      <c r="D415" s="1">
        <v>0.0</v>
      </c>
      <c r="E415" s="1" t="s">
        <v>9408</v>
      </c>
      <c r="F415" s="1" t="s">
        <v>66</v>
      </c>
      <c r="G415" s="1" t="s">
        <v>27</v>
      </c>
      <c r="H415" s="1" t="s">
        <v>10726</v>
      </c>
      <c r="I415" s="1" t="s">
        <v>10727</v>
      </c>
      <c r="J415" s="1" t="s">
        <v>10728</v>
      </c>
      <c r="K415" s="1" t="s">
        <v>10729</v>
      </c>
      <c r="L415" s="1">
        <v>-10.0</v>
      </c>
      <c r="M415" s="1">
        <v>0.0064</v>
      </c>
      <c r="N415" s="1">
        <v>9.311366666666666</v>
      </c>
      <c r="O415" s="1" t="s">
        <v>36</v>
      </c>
      <c r="P415" s="1" t="s">
        <v>10730</v>
      </c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ht="15.75" customHeight="1">
      <c r="A416" s="1" t="s">
        <v>24</v>
      </c>
      <c r="B416" s="1" t="s">
        <v>17</v>
      </c>
      <c r="C416" s="2">
        <v>329.0</v>
      </c>
      <c r="D416" s="1">
        <v>0.0</v>
      </c>
      <c r="E416" s="1" t="s">
        <v>10731</v>
      </c>
      <c r="F416" s="1" t="s">
        <v>26</v>
      </c>
      <c r="G416" s="1" t="s">
        <v>27</v>
      </c>
      <c r="H416" s="1" t="s">
        <v>10732</v>
      </c>
      <c r="I416" s="1" t="s">
        <v>10733</v>
      </c>
      <c r="J416" s="1" t="s">
        <v>10733</v>
      </c>
      <c r="K416" s="1"/>
      <c r="L416" s="1">
        <v>-7.0</v>
      </c>
      <c r="M416" s="1"/>
      <c r="N416" s="1">
        <v>7.529216666666667</v>
      </c>
      <c r="O416" s="1" t="s">
        <v>9358</v>
      </c>
      <c r="P416" s="1" t="s">
        <v>1194</v>
      </c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ht="15.75" customHeight="1">
      <c r="A417" s="1" t="s">
        <v>57</v>
      </c>
      <c r="B417" s="1" t="s">
        <v>17</v>
      </c>
      <c r="C417" s="2">
        <v>264.0</v>
      </c>
      <c r="D417" s="1">
        <v>0.0</v>
      </c>
      <c r="E417" s="1" t="s">
        <v>58</v>
      </c>
      <c r="F417" s="1" t="s">
        <v>26</v>
      </c>
      <c r="G417" s="1" t="s">
        <v>27</v>
      </c>
      <c r="H417" s="1" t="s">
        <v>10734</v>
      </c>
      <c r="I417" s="1" t="s">
        <v>10735</v>
      </c>
      <c r="J417" s="1" t="s">
        <v>10735</v>
      </c>
      <c r="K417" s="1"/>
      <c r="L417" s="1">
        <v>-4.0</v>
      </c>
      <c r="M417" s="1"/>
      <c r="N417" s="1">
        <v>10.072</v>
      </c>
      <c r="O417" s="1" t="s">
        <v>9358</v>
      </c>
      <c r="P417" s="1" t="s">
        <v>10736</v>
      </c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ht="15.75" customHeight="1">
      <c r="A418" s="1" t="s">
        <v>57</v>
      </c>
      <c r="B418" s="1" t="s">
        <v>17</v>
      </c>
      <c r="C418" s="1">
        <v>329.0</v>
      </c>
      <c r="D418" s="1">
        <v>0.0</v>
      </c>
      <c r="E418" s="1" t="s">
        <v>58</v>
      </c>
      <c r="F418" s="1" t="s">
        <v>26</v>
      </c>
      <c r="G418" s="1" t="s">
        <v>27</v>
      </c>
      <c r="H418" s="1" t="s">
        <v>10737</v>
      </c>
      <c r="I418" s="1" t="s">
        <v>10738</v>
      </c>
      <c r="J418" s="1" t="s">
        <v>10738</v>
      </c>
      <c r="K418" s="1"/>
      <c r="L418" s="1">
        <v>-7.0</v>
      </c>
      <c r="M418" s="1"/>
      <c r="N418" s="1">
        <v>7.215216666666667</v>
      </c>
      <c r="O418" s="1" t="s">
        <v>9358</v>
      </c>
      <c r="P418" s="1" t="s">
        <v>9701</v>
      </c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ht="15.75" customHeight="1">
      <c r="A419" s="1" t="s">
        <v>57</v>
      </c>
      <c r="B419" s="1" t="s">
        <v>17</v>
      </c>
      <c r="C419" s="2">
        <v>329.0</v>
      </c>
      <c r="D419" s="1">
        <v>0.0</v>
      </c>
      <c r="E419" s="1" t="s">
        <v>58</v>
      </c>
      <c r="F419" s="1" t="s">
        <v>26</v>
      </c>
      <c r="G419" s="1" t="s">
        <v>27</v>
      </c>
      <c r="H419" s="1" t="s">
        <v>10739</v>
      </c>
      <c r="I419" s="1" t="s">
        <v>10740</v>
      </c>
      <c r="J419" s="1" t="s">
        <v>10740</v>
      </c>
      <c r="K419" s="1"/>
      <c r="L419" s="1">
        <v>-8.0</v>
      </c>
      <c r="M419" s="1"/>
      <c r="N419" s="1">
        <v>6.0793</v>
      </c>
      <c r="O419" s="1" t="s">
        <v>9358</v>
      </c>
      <c r="P419" s="1" t="s">
        <v>10365</v>
      </c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ht="15.75" customHeight="1">
      <c r="A420" s="1" t="s">
        <v>41</v>
      </c>
      <c r="B420" s="1" t="s">
        <v>17</v>
      </c>
      <c r="C420" s="1">
        <v>458.0</v>
      </c>
      <c r="D420" s="1">
        <v>0.0</v>
      </c>
      <c r="E420" s="1"/>
      <c r="F420" s="1" t="s">
        <v>26</v>
      </c>
      <c r="G420" s="1" t="s">
        <v>27</v>
      </c>
      <c r="H420" s="1" t="s">
        <v>10741</v>
      </c>
      <c r="I420" s="1" t="s">
        <v>10742</v>
      </c>
      <c r="J420" s="1" t="s">
        <v>10742</v>
      </c>
      <c r="K420" s="1"/>
      <c r="L420" s="1">
        <v>3.0</v>
      </c>
      <c r="M420" s="1"/>
      <c r="N420" s="1">
        <v>18.622233333333334</v>
      </c>
      <c r="O420" s="1" t="s">
        <v>9358</v>
      </c>
      <c r="P420" s="1" t="s">
        <v>10743</v>
      </c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ht="15.75" customHeight="1">
      <c r="A421" s="1" t="s">
        <v>24</v>
      </c>
      <c r="B421" s="1" t="s">
        <v>17</v>
      </c>
      <c r="C421" s="1">
        <v>436.0</v>
      </c>
      <c r="D421" s="1">
        <v>0.0</v>
      </c>
      <c r="E421" s="1" t="s">
        <v>10744</v>
      </c>
      <c r="F421" s="1" t="s">
        <v>26</v>
      </c>
      <c r="G421" s="1" t="s">
        <v>27</v>
      </c>
      <c r="H421" s="1" t="s">
        <v>10745</v>
      </c>
      <c r="I421" s="1" t="s">
        <v>10746</v>
      </c>
      <c r="J421" s="1" t="s">
        <v>10746</v>
      </c>
      <c r="K421" s="1"/>
      <c r="L421" s="1">
        <v>1.0</v>
      </c>
      <c r="M421" s="1"/>
      <c r="N421" s="1">
        <v>16.576383333333332</v>
      </c>
      <c r="O421" s="1" t="s">
        <v>9358</v>
      </c>
      <c r="P421" s="1" t="s">
        <v>10747</v>
      </c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ht="15.75" customHeight="1">
      <c r="A422" s="1" t="s">
        <v>32</v>
      </c>
      <c r="B422" s="1" t="s">
        <v>17</v>
      </c>
      <c r="C422" s="2">
        <v>583.0</v>
      </c>
      <c r="D422" s="1">
        <v>0.0</v>
      </c>
      <c r="E422" s="1" t="s">
        <v>9408</v>
      </c>
      <c r="F422" s="1" t="s">
        <v>66</v>
      </c>
      <c r="G422" s="1" t="s">
        <v>27</v>
      </c>
      <c r="H422" s="1" t="s">
        <v>10748</v>
      </c>
      <c r="I422" s="1" t="s">
        <v>10749</v>
      </c>
      <c r="J422" s="1" t="s">
        <v>10750</v>
      </c>
      <c r="K422" s="1" t="s">
        <v>10751</v>
      </c>
      <c r="L422" s="1">
        <v>-13.0</v>
      </c>
      <c r="M422" s="1">
        <v>0.01465</v>
      </c>
      <c r="N422" s="1">
        <v>14.763483333333333</v>
      </c>
      <c r="O422" s="1" t="s">
        <v>36</v>
      </c>
      <c r="P422" s="1" t="s">
        <v>10752</v>
      </c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ht="15.75" customHeight="1">
      <c r="A423" s="1" t="s">
        <v>32</v>
      </c>
      <c r="B423" s="1" t="s">
        <v>17</v>
      </c>
      <c r="C423" s="1">
        <v>238.0</v>
      </c>
      <c r="D423" s="1">
        <v>0.0</v>
      </c>
      <c r="E423" s="1"/>
      <c r="F423" s="1" t="s">
        <v>18</v>
      </c>
      <c r="G423" s="1" t="s">
        <v>19</v>
      </c>
      <c r="H423" s="1" t="s">
        <v>10753</v>
      </c>
      <c r="I423" s="1" t="s">
        <v>10754</v>
      </c>
      <c r="J423" s="1" t="s">
        <v>10754</v>
      </c>
      <c r="K423" s="1"/>
      <c r="L423" s="1">
        <v>-8.0</v>
      </c>
      <c r="M423" s="1"/>
      <c r="N423" s="1">
        <v>10.121483333333334</v>
      </c>
      <c r="O423" s="1" t="s">
        <v>36</v>
      </c>
      <c r="P423" s="1" t="s">
        <v>10755</v>
      </c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ht="15.75" customHeight="1">
      <c r="A424" s="1" t="s">
        <v>57</v>
      </c>
      <c r="B424" s="2" t="s">
        <v>17</v>
      </c>
      <c r="C424" s="1">
        <v>264.0</v>
      </c>
      <c r="D424" s="1">
        <v>0.0</v>
      </c>
      <c r="E424" s="1" t="s">
        <v>58</v>
      </c>
      <c r="F424" s="1" t="s">
        <v>26</v>
      </c>
      <c r="G424" s="1" t="s">
        <v>27</v>
      </c>
      <c r="H424" s="1" t="s">
        <v>10756</v>
      </c>
      <c r="I424" s="1" t="s">
        <v>10757</v>
      </c>
      <c r="J424" s="1" t="s">
        <v>10757</v>
      </c>
      <c r="K424" s="1"/>
      <c r="L424" s="1">
        <v>-11.0</v>
      </c>
      <c r="M424" s="1"/>
      <c r="N424" s="1">
        <v>4.309366666666667</v>
      </c>
      <c r="O424" s="1" t="s">
        <v>9358</v>
      </c>
      <c r="P424" s="1" t="s">
        <v>9908</v>
      </c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ht="15.75" customHeight="1">
      <c r="A425" s="1" t="s">
        <v>57</v>
      </c>
      <c r="B425" s="1" t="s">
        <v>17</v>
      </c>
      <c r="C425" s="1">
        <v>254.0</v>
      </c>
      <c r="D425" s="1">
        <v>0.0</v>
      </c>
      <c r="E425" s="1" t="s">
        <v>58</v>
      </c>
      <c r="F425" s="1" t="s">
        <v>26</v>
      </c>
      <c r="G425" s="1" t="s">
        <v>27</v>
      </c>
      <c r="H425" s="1" t="s">
        <v>10758</v>
      </c>
      <c r="I425" s="1" t="s">
        <v>10759</v>
      </c>
      <c r="J425" s="1" t="s">
        <v>10759</v>
      </c>
      <c r="K425" s="1"/>
      <c r="L425" s="1">
        <v>-10.0</v>
      </c>
      <c r="M425" s="1"/>
      <c r="N425" s="1">
        <v>4.9628</v>
      </c>
      <c r="O425" s="1" t="s">
        <v>9358</v>
      </c>
      <c r="P425" s="1" t="s">
        <v>10760</v>
      </c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ht="15.75" customHeight="1">
      <c r="A426" s="1" t="s">
        <v>24</v>
      </c>
      <c r="B426" s="1" t="s">
        <v>17</v>
      </c>
      <c r="C426" s="2">
        <v>364.0</v>
      </c>
      <c r="D426" s="1">
        <v>0.0</v>
      </c>
      <c r="E426" s="1" t="s">
        <v>10761</v>
      </c>
      <c r="F426" s="1" t="s">
        <v>26</v>
      </c>
      <c r="G426" s="1" t="s">
        <v>27</v>
      </c>
      <c r="H426" s="1" t="s">
        <v>10762</v>
      </c>
      <c r="I426" s="1" t="s">
        <v>10763</v>
      </c>
      <c r="J426" s="1" t="s">
        <v>10763</v>
      </c>
      <c r="K426" s="1"/>
      <c r="L426" s="1">
        <v>-7.0</v>
      </c>
      <c r="M426" s="1"/>
      <c r="N426" s="1">
        <v>7.571483333333333</v>
      </c>
      <c r="O426" s="1" t="s">
        <v>9358</v>
      </c>
      <c r="P426" s="1" t="s">
        <v>10764</v>
      </c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ht="15.75" customHeight="1">
      <c r="A427" s="1" t="s">
        <v>57</v>
      </c>
      <c r="B427" s="1" t="s">
        <v>17</v>
      </c>
      <c r="C427" s="1">
        <v>426.0</v>
      </c>
      <c r="D427" s="1">
        <v>0.0</v>
      </c>
      <c r="E427" s="1" t="s">
        <v>58</v>
      </c>
      <c r="F427" s="1" t="s">
        <v>26</v>
      </c>
      <c r="G427" s="1" t="s">
        <v>27</v>
      </c>
      <c r="H427" s="1" t="s">
        <v>10765</v>
      </c>
      <c r="I427" s="1" t="s">
        <v>10766</v>
      </c>
      <c r="J427" s="1" t="s">
        <v>10766</v>
      </c>
      <c r="K427" s="1"/>
      <c r="L427" s="1">
        <v>-5.0</v>
      </c>
      <c r="M427" s="1"/>
      <c r="N427" s="1">
        <v>9.24795</v>
      </c>
      <c r="O427" s="1" t="s">
        <v>9358</v>
      </c>
      <c r="P427" s="1" t="s">
        <v>10767</v>
      </c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ht="15.75" customHeight="1">
      <c r="A428" s="1" t="s">
        <v>41</v>
      </c>
      <c r="B428" s="1" t="s">
        <v>17</v>
      </c>
      <c r="C428" s="1">
        <v>458.0</v>
      </c>
      <c r="D428" s="1">
        <v>0.0</v>
      </c>
      <c r="E428" s="1"/>
      <c r="F428" s="1" t="s">
        <v>26</v>
      </c>
      <c r="G428" s="1" t="s">
        <v>27</v>
      </c>
      <c r="H428" s="1" t="s">
        <v>10768</v>
      </c>
      <c r="I428" s="1" t="s">
        <v>10769</v>
      </c>
      <c r="J428" s="1" t="s">
        <v>10769</v>
      </c>
      <c r="K428" s="1"/>
      <c r="L428" s="1">
        <v>-6.0</v>
      </c>
      <c r="M428" s="1"/>
      <c r="N428" s="1">
        <v>8.9315</v>
      </c>
      <c r="O428" s="1" t="s">
        <v>9358</v>
      </c>
      <c r="P428" s="1" t="s">
        <v>10770</v>
      </c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ht="15.75" customHeight="1">
      <c r="A429" s="1" t="s">
        <v>32</v>
      </c>
      <c r="B429" s="1" t="s">
        <v>17</v>
      </c>
      <c r="C429" s="1">
        <v>119.0</v>
      </c>
      <c r="D429" s="1">
        <v>0.0</v>
      </c>
      <c r="E429" s="1"/>
      <c r="F429" s="1" t="s">
        <v>18</v>
      </c>
      <c r="G429" s="1" t="s">
        <v>27</v>
      </c>
      <c r="H429" s="1" t="s">
        <v>10771</v>
      </c>
      <c r="I429" s="1" t="s">
        <v>10772</v>
      </c>
      <c r="J429" s="1" t="s">
        <v>10772</v>
      </c>
      <c r="K429" s="1"/>
      <c r="L429" s="1">
        <v>-9.0</v>
      </c>
      <c r="M429" s="1"/>
      <c r="N429" s="1">
        <v>25.64966666666667</v>
      </c>
      <c r="O429" s="1" t="s">
        <v>36</v>
      </c>
      <c r="P429" s="1" t="s">
        <v>10773</v>
      </c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ht="15.75" customHeight="1">
      <c r="A430" s="1" t="s">
        <v>32</v>
      </c>
      <c r="B430" s="1" t="s">
        <v>17</v>
      </c>
      <c r="C430" s="1">
        <v>219.0</v>
      </c>
      <c r="D430" s="1">
        <v>50.0</v>
      </c>
      <c r="E430" s="1"/>
      <c r="F430" s="1" t="s">
        <v>18</v>
      </c>
      <c r="G430" s="1" t="s">
        <v>27</v>
      </c>
      <c r="H430" s="1" t="s">
        <v>10774</v>
      </c>
      <c r="I430" s="1" t="s">
        <v>10775</v>
      </c>
      <c r="J430" s="1" t="s">
        <v>10775</v>
      </c>
      <c r="K430" s="1"/>
      <c r="L430" s="1">
        <v>0.0</v>
      </c>
      <c r="M430" s="1"/>
      <c r="N430" s="1">
        <v>19.028383333333334</v>
      </c>
      <c r="O430" s="1" t="s">
        <v>36</v>
      </c>
      <c r="P430" s="1" t="s">
        <v>10776</v>
      </c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ht="15.75" customHeight="1">
      <c r="A431" s="1" t="s">
        <v>41</v>
      </c>
      <c r="B431" s="1" t="s">
        <v>17</v>
      </c>
      <c r="C431" s="1">
        <v>264.0</v>
      </c>
      <c r="D431" s="1">
        <v>0.0</v>
      </c>
      <c r="E431" s="1"/>
      <c r="F431" s="1" t="s">
        <v>26</v>
      </c>
      <c r="G431" s="1" t="s">
        <v>27</v>
      </c>
      <c r="H431" s="1" t="s">
        <v>10777</v>
      </c>
      <c r="I431" s="1" t="s">
        <v>10778</v>
      </c>
      <c r="J431" s="1" t="s">
        <v>10778</v>
      </c>
      <c r="K431" s="1"/>
      <c r="L431" s="1">
        <v>-2.0</v>
      </c>
      <c r="M431" s="1"/>
      <c r="N431" s="1">
        <v>12.68755</v>
      </c>
      <c r="O431" s="1" t="s">
        <v>9358</v>
      </c>
      <c r="P431" s="1" t="s">
        <v>10779</v>
      </c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ht="15.75" customHeight="1">
      <c r="A432" s="1" t="s">
        <v>32</v>
      </c>
      <c r="B432" s="1" t="s">
        <v>17</v>
      </c>
      <c r="C432" s="1">
        <v>444.0</v>
      </c>
      <c r="D432" s="1">
        <v>0.0</v>
      </c>
      <c r="E432" s="1" t="s">
        <v>9408</v>
      </c>
      <c r="F432" s="1" t="s">
        <v>66</v>
      </c>
      <c r="G432" s="1" t="s">
        <v>27</v>
      </c>
      <c r="H432" s="1" t="s">
        <v>10780</v>
      </c>
      <c r="I432" s="1" t="s">
        <v>10781</v>
      </c>
      <c r="J432" s="1" t="s">
        <v>10782</v>
      </c>
      <c r="K432" s="1" t="s">
        <v>10783</v>
      </c>
      <c r="L432" s="1">
        <v>-4.0</v>
      </c>
      <c r="M432" s="1">
        <v>0.004916666666666666</v>
      </c>
      <c r="N432" s="1">
        <v>43.237433333333335</v>
      </c>
      <c r="O432" s="1" t="s">
        <v>36</v>
      </c>
      <c r="P432" s="1" t="s">
        <v>10784</v>
      </c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ht="15.75" customHeight="1">
      <c r="A433" s="1" t="s">
        <v>32</v>
      </c>
      <c r="B433" s="1" t="s">
        <v>17</v>
      </c>
      <c r="C433" s="1">
        <v>397.0</v>
      </c>
      <c r="D433" s="1">
        <v>0.0</v>
      </c>
      <c r="E433" s="1" t="s">
        <v>9408</v>
      </c>
      <c r="F433" s="1" t="s">
        <v>66</v>
      </c>
      <c r="G433" s="1" t="s">
        <v>27</v>
      </c>
      <c r="H433" s="1" t="s">
        <v>10785</v>
      </c>
      <c r="I433" s="1" t="s">
        <v>10786</v>
      </c>
      <c r="J433" s="1" t="s">
        <v>10787</v>
      </c>
      <c r="K433" s="1" t="s">
        <v>10788</v>
      </c>
      <c r="L433" s="1">
        <v>-3.0</v>
      </c>
      <c r="M433" s="1">
        <v>0.018216666666666666</v>
      </c>
      <c r="N433" s="1">
        <v>27.526</v>
      </c>
      <c r="O433" s="1" t="s">
        <v>36</v>
      </c>
      <c r="P433" s="1" t="s">
        <v>10789</v>
      </c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ht="15.75" customHeight="1">
      <c r="A434" s="1" t="s">
        <v>57</v>
      </c>
      <c r="B434" s="1" t="s">
        <v>17</v>
      </c>
      <c r="C434" s="1">
        <v>379.0</v>
      </c>
      <c r="D434" s="1">
        <v>0.0</v>
      </c>
      <c r="E434" s="1" t="s">
        <v>58</v>
      </c>
      <c r="F434" s="1" t="s">
        <v>26</v>
      </c>
      <c r="G434" s="1" t="s">
        <v>27</v>
      </c>
      <c r="H434" s="1" t="s">
        <v>10790</v>
      </c>
      <c r="I434" s="1" t="s">
        <v>10791</v>
      </c>
      <c r="J434" s="1" t="s">
        <v>10791</v>
      </c>
      <c r="K434" s="1"/>
      <c r="L434" s="1">
        <v>-1.0</v>
      </c>
      <c r="M434" s="1"/>
      <c r="N434" s="1">
        <v>66.03755</v>
      </c>
      <c r="O434" s="1" t="s">
        <v>9358</v>
      </c>
      <c r="P434" s="1" t="s">
        <v>10792</v>
      </c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ht="15.75" customHeight="1">
      <c r="A435" s="1" t="s">
        <v>32</v>
      </c>
      <c r="B435" s="1" t="s">
        <v>17</v>
      </c>
      <c r="C435" s="1">
        <v>199.0</v>
      </c>
      <c r="D435" s="1">
        <v>50.0</v>
      </c>
      <c r="E435" s="1"/>
      <c r="F435" s="1" t="s">
        <v>18</v>
      </c>
      <c r="G435" s="1" t="s">
        <v>27</v>
      </c>
      <c r="H435" s="1" t="s">
        <v>10793</v>
      </c>
      <c r="I435" s="1" t="s">
        <v>10794</v>
      </c>
      <c r="J435" s="1" t="s">
        <v>10794</v>
      </c>
      <c r="K435" s="1"/>
      <c r="L435" s="1">
        <v>-12.0</v>
      </c>
      <c r="M435" s="1"/>
      <c r="N435" s="1">
        <v>6.631566666666667</v>
      </c>
      <c r="O435" s="1" t="s">
        <v>36</v>
      </c>
      <c r="P435" s="1" t="s">
        <v>10795</v>
      </c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ht="15.75" customHeight="1">
      <c r="A436" s="1" t="s">
        <v>41</v>
      </c>
      <c r="B436" s="1" t="s">
        <v>17</v>
      </c>
      <c r="C436" s="1">
        <v>518.0</v>
      </c>
      <c r="D436" s="1">
        <v>0.0</v>
      </c>
      <c r="E436" s="1"/>
      <c r="F436" s="1" t="s">
        <v>26</v>
      </c>
      <c r="G436" s="1" t="s">
        <v>27</v>
      </c>
      <c r="H436" s="1" t="s">
        <v>10796</v>
      </c>
      <c r="I436" s="1" t="s">
        <v>10797</v>
      </c>
      <c r="J436" s="1" t="s">
        <v>10797</v>
      </c>
      <c r="K436" s="1"/>
      <c r="L436" s="1">
        <v>-14.0</v>
      </c>
      <c r="M436" s="1"/>
      <c r="N436" s="1">
        <v>5.27895</v>
      </c>
      <c r="O436" s="1" t="s">
        <v>9358</v>
      </c>
      <c r="P436" s="1" t="s">
        <v>10798</v>
      </c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ht="15.75" customHeight="1">
      <c r="A437" s="1" t="s">
        <v>16</v>
      </c>
      <c r="B437" s="1" t="s">
        <v>17</v>
      </c>
      <c r="C437" s="1">
        <v>39.0</v>
      </c>
      <c r="D437" s="1">
        <v>0.0</v>
      </c>
      <c r="E437" s="1"/>
      <c r="F437" s="1" t="s">
        <v>18</v>
      </c>
      <c r="G437" s="1" t="s">
        <v>19</v>
      </c>
      <c r="H437" s="1" t="s">
        <v>10799</v>
      </c>
      <c r="I437" s="1" t="s">
        <v>10800</v>
      </c>
      <c r="J437" s="1" t="s">
        <v>10800</v>
      </c>
      <c r="K437" s="1"/>
      <c r="L437" s="1">
        <v>-5.0</v>
      </c>
      <c r="M437" s="1"/>
      <c r="N437" s="1">
        <v>0.054316666666666666</v>
      </c>
      <c r="O437" s="1" t="s">
        <v>22</v>
      </c>
      <c r="P437" s="1" t="s">
        <v>10801</v>
      </c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ht="15.75" customHeight="1">
      <c r="A438" s="1" t="s">
        <v>41</v>
      </c>
      <c r="B438" s="1" t="s">
        <v>17</v>
      </c>
      <c r="C438" s="1">
        <v>224.0</v>
      </c>
      <c r="D438" s="1">
        <v>0.0</v>
      </c>
      <c r="E438" s="1"/>
      <c r="F438" s="1" t="s">
        <v>26</v>
      </c>
      <c r="G438" s="1" t="s">
        <v>19</v>
      </c>
      <c r="H438" s="1" t="s">
        <v>10802</v>
      </c>
      <c r="I438" s="1" t="s">
        <v>10803</v>
      </c>
      <c r="J438" s="1" t="s">
        <v>10803</v>
      </c>
      <c r="K438" s="1"/>
      <c r="L438" s="1">
        <v>-9.0</v>
      </c>
      <c r="M438" s="1"/>
      <c r="N438" s="1">
        <v>5.85415</v>
      </c>
      <c r="O438" s="1" t="s">
        <v>9358</v>
      </c>
      <c r="P438" s="1" t="s">
        <v>10385</v>
      </c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ht="15.75" customHeight="1">
      <c r="A439" s="1" t="s">
        <v>32</v>
      </c>
      <c r="B439" s="1" t="s">
        <v>17</v>
      </c>
      <c r="C439" s="1">
        <v>274.0</v>
      </c>
      <c r="D439" s="1">
        <v>0.0</v>
      </c>
      <c r="E439" s="1" t="s">
        <v>58</v>
      </c>
      <c r="F439" s="1" t="s">
        <v>66</v>
      </c>
      <c r="G439" s="1" t="s">
        <v>19</v>
      </c>
      <c r="H439" s="1" t="s">
        <v>10804</v>
      </c>
      <c r="I439" s="1" t="s">
        <v>10805</v>
      </c>
      <c r="J439" s="1" t="s">
        <v>10806</v>
      </c>
      <c r="K439" s="1" t="s">
        <v>10807</v>
      </c>
      <c r="L439" s="1">
        <v>-12.0</v>
      </c>
      <c r="M439" s="1">
        <v>0.79195</v>
      </c>
      <c r="N439" s="1">
        <v>4.51395</v>
      </c>
      <c r="O439" s="1" t="s">
        <v>36</v>
      </c>
      <c r="P439" s="1" t="s">
        <v>10808</v>
      </c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ht="15.75" customHeight="1">
      <c r="A440" s="1" t="s">
        <v>57</v>
      </c>
      <c r="B440" s="1" t="s">
        <v>17</v>
      </c>
      <c r="C440" s="2">
        <v>364.0</v>
      </c>
      <c r="D440" s="1">
        <v>0.0</v>
      </c>
      <c r="E440" s="1" t="s">
        <v>58</v>
      </c>
      <c r="F440" s="1" t="s">
        <v>26</v>
      </c>
      <c r="G440" s="1" t="s">
        <v>27</v>
      </c>
      <c r="H440" s="1" t="s">
        <v>10809</v>
      </c>
      <c r="I440" s="1" t="s">
        <v>10810</v>
      </c>
      <c r="J440" s="1" t="s">
        <v>10810</v>
      </c>
      <c r="K440" s="1"/>
      <c r="L440" s="1">
        <v>-8.0</v>
      </c>
      <c r="M440" s="1"/>
      <c r="N440" s="1">
        <v>6.600433333333333</v>
      </c>
      <c r="O440" s="1" t="s">
        <v>9358</v>
      </c>
      <c r="P440" s="1" t="s">
        <v>10811</v>
      </c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ht="15.75" customHeight="1">
      <c r="A441" s="1" t="s">
        <v>41</v>
      </c>
      <c r="B441" s="1" t="s">
        <v>17</v>
      </c>
      <c r="C441" s="1">
        <v>547.0</v>
      </c>
      <c r="D441" s="1">
        <v>0.0</v>
      </c>
      <c r="E441" s="1"/>
      <c r="F441" s="1" t="s">
        <v>26</v>
      </c>
      <c r="G441" s="1" t="s">
        <v>27</v>
      </c>
      <c r="H441" s="1" t="s">
        <v>10812</v>
      </c>
      <c r="I441" s="1" t="s">
        <v>10813</v>
      </c>
      <c r="J441" s="1" t="s">
        <v>10813</v>
      </c>
      <c r="K441" s="1"/>
      <c r="L441" s="1">
        <v>-11.0</v>
      </c>
      <c r="M441" s="1"/>
      <c r="N441" s="1">
        <v>8.672316666666667</v>
      </c>
      <c r="O441" s="1" t="s">
        <v>9358</v>
      </c>
      <c r="P441" s="1" t="s">
        <v>10814</v>
      </c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ht="15.75" customHeight="1">
      <c r="A442" s="1" t="s">
        <v>57</v>
      </c>
      <c r="B442" s="1" t="s">
        <v>17</v>
      </c>
      <c r="C442" s="1">
        <v>386.0</v>
      </c>
      <c r="D442" s="1">
        <v>0.0</v>
      </c>
      <c r="E442" s="1" t="s">
        <v>58</v>
      </c>
      <c r="F442" s="1" t="s">
        <v>26</v>
      </c>
      <c r="G442" s="1" t="s">
        <v>27</v>
      </c>
      <c r="H442" s="1" t="s">
        <v>10815</v>
      </c>
      <c r="I442" s="1" t="s">
        <v>10816</v>
      </c>
      <c r="J442" s="1" t="s">
        <v>10816</v>
      </c>
      <c r="K442" s="1"/>
      <c r="L442" s="1">
        <v>-3.0</v>
      </c>
      <c r="M442" s="1"/>
      <c r="N442" s="1">
        <v>11.545983333333334</v>
      </c>
      <c r="O442" s="1" t="s">
        <v>9358</v>
      </c>
      <c r="P442" s="1" t="s">
        <v>10817</v>
      </c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ht="15.75" customHeight="1">
      <c r="A443" s="1" t="s">
        <v>16</v>
      </c>
      <c r="B443" s="1" t="s">
        <v>17</v>
      </c>
      <c r="C443" s="1">
        <v>119.0</v>
      </c>
      <c r="D443" s="1">
        <v>0.0</v>
      </c>
      <c r="E443" s="1"/>
      <c r="F443" s="1" t="s">
        <v>18</v>
      </c>
      <c r="G443" s="1" t="s">
        <v>19</v>
      </c>
      <c r="H443" s="1" t="s">
        <v>10818</v>
      </c>
      <c r="I443" s="1" t="s">
        <v>10819</v>
      </c>
      <c r="J443" s="1" t="s">
        <v>10819</v>
      </c>
      <c r="K443" s="1"/>
      <c r="L443" s="1">
        <v>-3.0</v>
      </c>
      <c r="M443" s="1"/>
      <c r="N443" s="1">
        <v>2.6626666666666665</v>
      </c>
      <c r="O443" s="1" t="s">
        <v>22</v>
      </c>
      <c r="P443" s="1" t="s">
        <v>10820</v>
      </c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ht="15.75" customHeight="1">
      <c r="A444" s="1" t="s">
        <v>57</v>
      </c>
      <c r="B444" s="1" t="s">
        <v>17</v>
      </c>
      <c r="C444" s="1">
        <v>299.0</v>
      </c>
      <c r="D444" s="1">
        <v>0.0</v>
      </c>
      <c r="E444" s="1" t="s">
        <v>58</v>
      </c>
      <c r="F444" s="1" t="s">
        <v>26</v>
      </c>
      <c r="G444" s="1" t="s">
        <v>27</v>
      </c>
      <c r="H444" s="1" t="s">
        <v>10821</v>
      </c>
      <c r="I444" s="1" t="s">
        <v>10822</v>
      </c>
      <c r="J444" s="1" t="s">
        <v>10822</v>
      </c>
      <c r="K444" s="1"/>
      <c r="L444" s="1">
        <v>-6.0</v>
      </c>
      <c r="M444" s="1"/>
      <c r="N444" s="1">
        <v>8.066333333333333</v>
      </c>
      <c r="O444" s="1" t="s">
        <v>9358</v>
      </c>
      <c r="P444" s="1" t="s">
        <v>10823</v>
      </c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ht="15.75" customHeight="1">
      <c r="A445" s="1" t="s">
        <v>32</v>
      </c>
      <c r="B445" s="1" t="s">
        <v>17</v>
      </c>
      <c r="C445" s="1">
        <v>119.0</v>
      </c>
      <c r="D445" s="1">
        <v>0.0</v>
      </c>
      <c r="E445" s="1"/>
      <c r="F445" s="1" t="s">
        <v>18</v>
      </c>
      <c r="G445" s="1" t="s">
        <v>33</v>
      </c>
      <c r="H445" s="1" t="s">
        <v>10824</v>
      </c>
      <c r="I445" s="1" t="s">
        <v>10825</v>
      </c>
      <c r="J445" s="1" t="s">
        <v>10825</v>
      </c>
      <c r="K445" s="1"/>
      <c r="L445" s="1">
        <v>-9.0</v>
      </c>
      <c r="M445" s="1"/>
      <c r="N445" s="1">
        <v>9.347516666666667</v>
      </c>
      <c r="O445" s="1" t="s">
        <v>36</v>
      </c>
      <c r="P445" s="1" t="s">
        <v>10773</v>
      </c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ht="15.75" customHeight="1">
      <c r="A446" s="1" t="s">
        <v>41</v>
      </c>
      <c r="B446" s="1" t="s">
        <v>17</v>
      </c>
      <c r="C446" s="1">
        <v>299.0</v>
      </c>
      <c r="D446" s="1">
        <v>0.0</v>
      </c>
      <c r="E446" s="1"/>
      <c r="F446" s="1" t="s">
        <v>26</v>
      </c>
      <c r="G446" s="1" t="s">
        <v>27</v>
      </c>
      <c r="H446" s="1" t="s">
        <v>10826</v>
      </c>
      <c r="I446" s="1" t="s">
        <v>10827</v>
      </c>
      <c r="J446" s="1" t="s">
        <v>10827</v>
      </c>
      <c r="K446" s="1"/>
      <c r="L446" s="1">
        <v>-7.0</v>
      </c>
      <c r="M446" s="1"/>
      <c r="N446" s="1">
        <v>7.607866666666666</v>
      </c>
      <c r="O446" s="1" t="s">
        <v>9358</v>
      </c>
      <c r="P446" s="1" t="s">
        <v>10828</v>
      </c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ht="15.75" customHeight="1">
      <c r="A447" s="1" t="s">
        <v>57</v>
      </c>
      <c r="B447" s="1" t="s">
        <v>17</v>
      </c>
      <c r="C447" s="1">
        <v>759.0</v>
      </c>
      <c r="D447" s="1">
        <v>0.0</v>
      </c>
      <c r="E447" s="1" t="s">
        <v>58</v>
      </c>
      <c r="F447" s="1" t="s">
        <v>26</v>
      </c>
      <c r="G447" s="1" t="s">
        <v>27</v>
      </c>
      <c r="H447" s="1" t="s">
        <v>10829</v>
      </c>
      <c r="I447" s="1" t="s">
        <v>10830</v>
      </c>
      <c r="J447" s="1" t="s">
        <v>10830</v>
      </c>
      <c r="K447" s="1"/>
      <c r="L447" s="1">
        <v>-10.0</v>
      </c>
      <c r="M447" s="1"/>
      <c r="N447" s="1">
        <v>9.8741</v>
      </c>
      <c r="O447" s="1" t="s">
        <v>9358</v>
      </c>
      <c r="P447" s="1" t="s">
        <v>10831</v>
      </c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ht="15.75" customHeight="1">
      <c r="A448" s="1" t="s">
        <v>41</v>
      </c>
      <c r="B448" s="1" t="s">
        <v>17</v>
      </c>
      <c r="C448" s="1">
        <v>274.0</v>
      </c>
      <c r="D448" s="1">
        <v>0.0</v>
      </c>
      <c r="E448" s="1"/>
      <c r="F448" s="1" t="s">
        <v>26</v>
      </c>
      <c r="G448" s="1" t="s">
        <v>27</v>
      </c>
      <c r="H448" s="1" t="s">
        <v>10832</v>
      </c>
      <c r="I448" s="1" t="s">
        <v>10833</v>
      </c>
      <c r="J448" s="1" t="s">
        <v>10833</v>
      </c>
      <c r="K448" s="1"/>
      <c r="L448" s="1">
        <v>-7.0</v>
      </c>
      <c r="M448" s="1"/>
      <c r="N448" s="1">
        <v>7.54965</v>
      </c>
      <c r="O448" s="1" t="s">
        <v>9358</v>
      </c>
      <c r="P448" s="1" t="s">
        <v>10834</v>
      </c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ht="15.75" customHeight="1">
      <c r="A449" s="1" t="s">
        <v>24</v>
      </c>
      <c r="B449" s="1" t="s">
        <v>17</v>
      </c>
      <c r="C449" s="1">
        <v>264.0</v>
      </c>
      <c r="D449" s="1">
        <v>0.0</v>
      </c>
      <c r="E449" s="1" t="s">
        <v>9879</v>
      </c>
      <c r="F449" s="1" t="s">
        <v>26</v>
      </c>
      <c r="G449" s="1" t="s">
        <v>27</v>
      </c>
      <c r="H449" s="1" t="s">
        <v>10835</v>
      </c>
      <c r="I449" s="1" t="s">
        <v>10836</v>
      </c>
      <c r="J449" s="1" t="s">
        <v>10836</v>
      </c>
      <c r="K449" s="1"/>
      <c r="L449" s="1">
        <v>-6.0</v>
      </c>
      <c r="M449" s="1"/>
      <c r="N449" s="1">
        <v>8.365966666666667</v>
      </c>
      <c r="O449" s="1" t="s">
        <v>9358</v>
      </c>
      <c r="P449" s="1" t="s">
        <v>1513</v>
      </c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ht="15.75" customHeight="1">
      <c r="A450" s="1" t="s">
        <v>41</v>
      </c>
      <c r="B450" s="1" t="s">
        <v>17</v>
      </c>
      <c r="C450" s="2">
        <v>658.0</v>
      </c>
      <c r="D450" s="1">
        <v>0.0</v>
      </c>
      <c r="E450" s="1"/>
      <c r="F450" s="1" t="s">
        <v>26</v>
      </c>
      <c r="G450" s="1" t="s">
        <v>19</v>
      </c>
      <c r="H450" s="1" t="s">
        <v>10837</v>
      </c>
      <c r="I450" s="1" t="s">
        <v>10838</v>
      </c>
      <c r="J450" s="1" t="s">
        <v>10838</v>
      </c>
      <c r="K450" s="1"/>
      <c r="L450" s="1">
        <v>-6.0</v>
      </c>
      <c r="M450" s="1"/>
      <c r="N450" s="1">
        <v>13.297116666666666</v>
      </c>
      <c r="O450" s="1" t="s">
        <v>9358</v>
      </c>
      <c r="P450" s="1" t="s">
        <v>10839</v>
      </c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ht="15.75" customHeight="1">
      <c r="A451" s="1" t="s">
        <v>24</v>
      </c>
      <c r="B451" s="1" t="s">
        <v>17</v>
      </c>
      <c r="C451" s="1">
        <v>313.0</v>
      </c>
      <c r="D451" s="1">
        <v>0.0</v>
      </c>
      <c r="E451" s="1" t="s">
        <v>9896</v>
      </c>
      <c r="F451" s="1" t="s">
        <v>26</v>
      </c>
      <c r="G451" s="1" t="s">
        <v>27</v>
      </c>
      <c r="H451" s="1" t="s">
        <v>10840</v>
      </c>
      <c r="I451" s="1" t="s">
        <v>10841</v>
      </c>
      <c r="J451" s="1" t="s">
        <v>10841</v>
      </c>
      <c r="K451" s="1"/>
      <c r="L451" s="1">
        <v>-6.0</v>
      </c>
      <c r="M451" s="1"/>
      <c r="N451" s="1">
        <v>8.231366666666666</v>
      </c>
      <c r="O451" s="1" t="s">
        <v>9358</v>
      </c>
      <c r="P451" s="1" t="s">
        <v>10842</v>
      </c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ht="15.75" customHeight="1">
      <c r="A452" s="1" t="s">
        <v>57</v>
      </c>
      <c r="B452" s="1" t="s">
        <v>17</v>
      </c>
      <c r="C452" s="1">
        <v>429.0</v>
      </c>
      <c r="D452" s="1">
        <v>0.0</v>
      </c>
      <c r="E452" s="1" t="s">
        <v>58</v>
      </c>
      <c r="F452" s="1" t="s">
        <v>26</v>
      </c>
      <c r="G452" s="1" t="s">
        <v>27</v>
      </c>
      <c r="H452" s="1" t="s">
        <v>10843</v>
      </c>
      <c r="I452" s="1" t="s">
        <v>10844</v>
      </c>
      <c r="J452" s="1" t="s">
        <v>10844</v>
      </c>
      <c r="K452" s="1"/>
      <c r="L452" s="1">
        <v>-1.0</v>
      </c>
      <c r="M452" s="1"/>
      <c r="N452" s="1">
        <v>13.498966666666666</v>
      </c>
      <c r="O452" s="1" t="s">
        <v>9358</v>
      </c>
      <c r="P452" s="1" t="s">
        <v>10845</v>
      </c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ht="15.75" customHeight="1">
      <c r="A453" s="1" t="s">
        <v>41</v>
      </c>
      <c r="B453" s="1" t="s">
        <v>17</v>
      </c>
      <c r="C453" s="1">
        <v>329.0</v>
      </c>
      <c r="D453" s="1">
        <v>0.0</v>
      </c>
      <c r="E453" s="1"/>
      <c r="F453" s="1" t="s">
        <v>26</v>
      </c>
      <c r="G453" s="1" t="s">
        <v>27</v>
      </c>
      <c r="H453" s="1" t="s">
        <v>10846</v>
      </c>
      <c r="I453" s="1" t="s">
        <v>10847</v>
      </c>
      <c r="J453" s="1" t="s">
        <v>10847</v>
      </c>
      <c r="K453" s="1"/>
      <c r="L453" s="1">
        <v>-8.0</v>
      </c>
      <c r="M453" s="1"/>
      <c r="N453" s="1">
        <v>6.9555</v>
      </c>
      <c r="O453" s="1" t="s">
        <v>9358</v>
      </c>
      <c r="P453" s="1" t="s">
        <v>10417</v>
      </c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ht="15.75" customHeight="1">
      <c r="A454" s="1" t="s">
        <v>32</v>
      </c>
      <c r="B454" s="1" t="s">
        <v>17</v>
      </c>
      <c r="C454" s="1">
        <v>422.0</v>
      </c>
      <c r="D454" s="1">
        <v>106.0</v>
      </c>
      <c r="E454" s="1"/>
      <c r="F454" s="1" t="s">
        <v>18</v>
      </c>
      <c r="G454" s="1" t="s">
        <v>33</v>
      </c>
      <c r="H454" s="1" t="s">
        <v>10848</v>
      </c>
      <c r="I454" s="1" t="s">
        <v>10849</v>
      </c>
      <c r="J454" s="1" t="s">
        <v>10849</v>
      </c>
      <c r="K454" s="1"/>
      <c r="L454" s="1">
        <v>-7.0</v>
      </c>
      <c r="M454" s="1"/>
      <c r="N454" s="1">
        <v>11.8297</v>
      </c>
      <c r="O454" s="1" t="s">
        <v>36</v>
      </c>
      <c r="P454" s="1" t="s">
        <v>10850</v>
      </c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ht="15.75" customHeight="1">
      <c r="A455" s="1" t="s">
        <v>57</v>
      </c>
      <c r="B455" s="1" t="s">
        <v>17</v>
      </c>
      <c r="C455" s="1">
        <v>264.0</v>
      </c>
      <c r="D455" s="1">
        <v>0.0</v>
      </c>
      <c r="E455" s="1" t="s">
        <v>58</v>
      </c>
      <c r="F455" s="1" t="s">
        <v>26</v>
      </c>
      <c r="G455" s="1" t="s">
        <v>27</v>
      </c>
      <c r="H455" s="1" t="s">
        <v>10851</v>
      </c>
      <c r="I455" s="1" t="s">
        <v>10852</v>
      </c>
      <c r="J455" s="1" t="s">
        <v>10852</v>
      </c>
      <c r="K455" s="1"/>
      <c r="L455" s="1">
        <v>-4.0</v>
      </c>
      <c r="M455" s="1"/>
      <c r="N455" s="1">
        <v>10.467316666666667</v>
      </c>
      <c r="O455" s="1" t="s">
        <v>9358</v>
      </c>
      <c r="P455" s="1" t="s">
        <v>10853</v>
      </c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ht="15.75" customHeight="1">
      <c r="A456" s="1" t="s">
        <v>24</v>
      </c>
      <c r="B456" s="1" t="s">
        <v>17</v>
      </c>
      <c r="C456" s="1">
        <v>399.0</v>
      </c>
      <c r="D456" s="1">
        <v>0.0</v>
      </c>
      <c r="E456" s="1" t="s">
        <v>10854</v>
      </c>
      <c r="F456" s="1" t="s">
        <v>26</v>
      </c>
      <c r="G456" s="1" t="s">
        <v>27</v>
      </c>
      <c r="H456" s="1" t="s">
        <v>10855</v>
      </c>
      <c r="I456" s="1" t="s">
        <v>10856</v>
      </c>
      <c r="J456" s="1" t="s">
        <v>10856</v>
      </c>
      <c r="K456" s="1"/>
      <c r="L456" s="1">
        <v>-5.0</v>
      </c>
      <c r="M456" s="1"/>
      <c r="N456" s="1">
        <v>9.498866666666666</v>
      </c>
      <c r="O456" s="1" t="s">
        <v>9358</v>
      </c>
      <c r="P456" s="1" t="s">
        <v>10857</v>
      </c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ht="15.75" customHeight="1">
      <c r="A457" s="1" t="s">
        <v>32</v>
      </c>
      <c r="B457" s="1" t="s">
        <v>17</v>
      </c>
      <c r="C457" s="1">
        <v>309.0</v>
      </c>
      <c r="D457" s="1">
        <v>0.0</v>
      </c>
      <c r="E457" s="1" t="s">
        <v>58</v>
      </c>
      <c r="F457" s="1" t="s">
        <v>66</v>
      </c>
      <c r="G457" s="1" t="s">
        <v>19</v>
      </c>
      <c r="H457" s="1" t="s">
        <v>10858</v>
      </c>
      <c r="I457" s="1" t="s">
        <v>10859</v>
      </c>
      <c r="J457" s="1" t="s">
        <v>10860</v>
      </c>
      <c r="K457" s="1" t="s">
        <v>10861</v>
      </c>
      <c r="L457" s="1">
        <v>-12.0</v>
      </c>
      <c r="M457" s="1">
        <v>1.0749333333333333</v>
      </c>
      <c r="N457" s="1">
        <v>8.244133333333334</v>
      </c>
      <c r="O457" s="1" t="s">
        <v>36</v>
      </c>
      <c r="P457" s="1" t="s">
        <v>9731</v>
      </c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ht="15.75" customHeight="1">
      <c r="A458" s="1" t="s">
        <v>16</v>
      </c>
      <c r="B458" s="1" t="s">
        <v>17</v>
      </c>
      <c r="C458" s="2">
        <v>274.0</v>
      </c>
      <c r="D458" s="1">
        <v>0.0</v>
      </c>
      <c r="E458" s="1"/>
      <c r="F458" s="1" t="s">
        <v>18</v>
      </c>
      <c r="G458" s="1" t="s">
        <v>19</v>
      </c>
      <c r="H458" s="1" t="s">
        <v>10862</v>
      </c>
      <c r="I458" s="1" t="s">
        <v>10863</v>
      </c>
      <c r="J458" s="1" t="s">
        <v>10863</v>
      </c>
      <c r="K458" s="1"/>
      <c r="L458" s="1">
        <v>-5.0</v>
      </c>
      <c r="M458" s="1"/>
      <c r="N458" s="1">
        <v>0.14318333333333333</v>
      </c>
      <c r="O458" s="1" t="s">
        <v>22</v>
      </c>
      <c r="P458" s="1" t="s">
        <v>10864</v>
      </c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ht="15.75" customHeight="1">
      <c r="A459" s="1" t="s">
        <v>32</v>
      </c>
      <c r="B459" s="1" t="s">
        <v>17</v>
      </c>
      <c r="C459" s="1">
        <v>538.0</v>
      </c>
      <c r="D459" s="1">
        <v>0.0</v>
      </c>
      <c r="E459" s="1" t="s">
        <v>58</v>
      </c>
      <c r="F459" s="1" t="s">
        <v>66</v>
      </c>
      <c r="G459" s="1" t="s">
        <v>27</v>
      </c>
      <c r="H459" s="1" t="s">
        <v>10865</v>
      </c>
      <c r="I459" s="1" t="s">
        <v>10866</v>
      </c>
      <c r="J459" s="1" t="s">
        <v>10867</v>
      </c>
      <c r="K459" s="1" t="s">
        <v>10868</v>
      </c>
      <c r="L459" s="1">
        <v>-31.0</v>
      </c>
      <c r="M459" s="1">
        <v>1.9830833333333333</v>
      </c>
      <c r="N459" s="1">
        <v>8.983533333333334</v>
      </c>
      <c r="O459" s="1" t="s">
        <v>36</v>
      </c>
      <c r="P459" s="1" t="s">
        <v>10869</v>
      </c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ht="15.75" customHeight="1">
      <c r="A460" s="1" t="s">
        <v>32</v>
      </c>
      <c r="B460" s="1" t="s">
        <v>17</v>
      </c>
      <c r="C460" s="1">
        <v>247.0</v>
      </c>
      <c r="D460" s="1">
        <v>62.0</v>
      </c>
      <c r="E460" s="1"/>
      <c r="F460" s="1" t="s">
        <v>18</v>
      </c>
      <c r="G460" s="1" t="s">
        <v>33</v>
      </c>
      <c r="H460" s="1" t="s">
        <v>10870</v>
      </c>
      <c r="I460" s="1" t="s">
        <v>10871</v>
      </c>
      <c r="J460" s="1" t="s">
        <v>10871</v>
      </c>
      <c r="K460" s="1"/>
      <c r="L460" s="1">
        <v>-9.0</v>
      </c>
      <c r="M460" s="1"/>
      <c r="N460" s="1">
        <v>10.3676</v>
      </c>
      <c r="O460" s="1" t="s">
        <v>36</v>
      </c>
      <c r="P460" s="1" t="s">
        <v>9588</v>
      </c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ht="15.75" customHeight="1">
      <c r="A461" s="1" t="s">
        <v>57</v>
      </c>
      <c r="B461" s="1" t="s">
        <v>17</v>
      </c>
      <c r="C461" s="2">
        <v>329.0</v>
      </c>
      <c r="D461" s="1">
        <v>0.0</v>
      </c>
      <c r="E461" s="1" t="s">
        <v>58</v>
      </c>
      <c r="F461" s="1" t="s">
        <v>26</v>
      </c>
      <c r="G461" s="1" t="s">
        <v>27</v>
      </c>
      <c r="H461" s="1" t="s">
        <v>10872</v>
      </c>
      <c r="I461" s="1" t="s">
        <v>10873</v>
      </c>
      <c r="J461" s="1" t="s">
        <v>10873</v>
      </c>
      <c r="K461" s="1"/>
      <c r="L461" s="1">
        <v>-5.0</v>
      </c>
      <c r="M461" s="1"/>
      <c r="N461" s="1">
        <v>9.058166666666667</v>
      </c>
      <c r="O461" s="1" t="s">
        <v>9358</v>
      </c>
      <c r="P461" s="1" t="s">
        <v>10365</v>
      </c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ht="15.75" customHeight="1">
      <c r="A462" s="1" t="s">
        <v>41</v>
      </c>
      <c r="B462" s="1" t="s">
        <v>17</v>
      </c>
      <c r="C462" s="1">
        <v>429.0</v>
      </c>
      <c r="D462" s="1">
        <v>0.0</v>
      </c>
      <c r="E462" s="1"/>
      <c r="F462" s="1" t="s">
        <v>26</v>
      </c>
      <c r="G462" s="1" t="s">
        <v>27</v>
      </c>
      <c r="H462" s="1" t="s">
        <v>10874</v>
      </c>
      <c r="I462" s="1" t="s">
        <v>10875</v>
      </c>
      <c r="J462" s="1" t="s">
        <v>10875</v>
      </c>
      <c r="K462" s="1"/>
      <c r="L462" s="1">
        <v>1.0</v>
      </c>
      <c r="M462" s="1"/>
      <c r="N462" s="1">
        <v>16.3092</v>
      </c>
      <c r="O462" s="1" t="s">
        <v>9358</v>
      </c>
      <c r="P462" s="1" t="s">
        <v>10876</v>
      </c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ht="15.75" customHeight="1">
      <c r="A463" s="1" t="s">
        <v>32</v>
      </c>
      <c r="B463" s="2" t="s">
        <v>17</v>
      </c>
      <c r="C463" s="1">
        <v>434.0</v>
      </c>
      <c r="D463" s="1">
        <v>0.0</v>
      </c>
      <c r="E463" s="1" t="s">
        <v>9931</v>
      </c>
      <c r="F463" s="1" t="s">
        <v>66</v>
      </c>
      <c r="G463" s="1" t="s">
        <v>27</v>
      </c>
      <c r="H463" s="1" t="s">
        <v>10877</v>
      </c>
      <c r="I463" s="1" t="s">
        <v>10878</v>
      </c>
      <c r="J463" s="1" t="s">
        <v>10879</v>
      </c>
      <c r="K463" s="1" t="s">
        <v>10880</v>
      </c>
      <c r="L463" s="1">
        <v>-4.0</v>
      </c>
      <c r="M463" s="1">
        <v>0.004833333333333334</v>
      </c>
      <c r="N463" s="1">
        <v>13.055633333333333</v>
      </c>
      <c r="O463" s="1" t="s">
        <v>36</v>
      </c>
      <c r="P463" s="1" t="s">
        <v>10881</v>
      </c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ht="15.75" customHeight="1">
      <c r="A464" s="1" t="s">
        <v>16</v>
      </c>
      <c r="B464" s="1" t="s">
        <v>17</v>
      </c>
      <c r="C464" s="1">
        <v>249.0</v>
      </c>
      <c r="D464" s="1">
        <v>249.0</v>
      </c>
      <c r="E464" s="1"/>
      <c r="F464" s="1" t="s">
        <v>18</v>
      </c>
      <c r="G464" s="1" t="s">
        <v>19</v>
      </c>
      <c r="H464" s="1" t="s">
        <v>10882</v>
      </c>
      <c r="I464" s="1" t="s">
        <v>10883</v>
      </c>
      <c r="J464" s="1" t="s">
        <v>10883</v>
      </c>
      <c r="K464" s="1"/>
      <c r="L464" s="1">
        <v>0.0</v>
      </c>
      <c r="M464" s="1"/>
      <c r="N464" s="1">
        <v>6.606016666666667</v>
      </c>
      <c r="O464" s="1" t="s">
        <v>22</v>
      </c>
      <c r="P464" s="1" t="s">
        <v>10884</v>
      </c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ht="15.75" customHeight="1">
      <c r="A465" s="1" t="s">
        <v>57</v>
      </c>
      <c r="B465" s="1" t="s">
        <v>17</v>
      </c>
      <c r="C465" s="1">
        <v>264.0</v>
      </c>
      <c r="D465" s="1">
        <v>0.0</v>
      </c>
      <c r="E465" s="1" t="s">
        <v>58</v>
      </c>
      <c r="F465" s="1" t="s">
        <v>26</v>
      </c>
      <c r="G465" s="1" t="s">
        <v>27</v>
      </c>
      <c r="H465" s="1" t="s">
        <v>10885</v>
      </c>
      <c r="I465" s="1" t="s">
        <v>10886</v>
      </c>
      <c r="J465" s="1" t="s">
        <v>10886</v>
      </c>
      <c r="K465" s="1"/>
      <c r="L465" s="1">
        <v>-9.0</v>
      </c>
      <c r="M465" s="1"/>
      <c r="N465" s="1">
        <v>5.307016666666667</v>
      </c>
      <c r="O465" s="1" t="s">
        <v>9358</v>
      </c>
      <c r="P465" s="1" t="s">
        <v>9908</v>
      </c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ht="15.75" customHeight="1">
      <c r="A466" s="1" t="s">
        <v>24</v>
      </c>
      <c r="B466" s="1" t="s">
        <v>17</v>
      </c>
      <c r="C466" s="1">
        <v>553.0</v>
      </c>
      <c r="D466" s="1">
        <v>0.0</v>
      </c>
      <c r="E466" s="1" t="s">
        <v>1142</v>
      </c>
      <c r="F466" s="1" t="s">
        <v>26</v>
      </c>
      <c r="G466" s="1" t="s">
        <v>27</v>
      </c>
      <c r="H466" s="1" t="s">
        <v>10887</v>
      </c>
      <c r="I466" s="1" t="s">
        <v>10888</v>
      </c>
      <c r="J466" s="1" t="s">
        <v>10888</v>
      </c>
      <c r="K466" s="1"/>
      <c r="L466" s="1">
        <v>-9.0</v>
      </c>
      <c r="M466" s="1"/>
      <c r="N466" s="1">
        <v>10.898716666666667</v>
      </c>
      <c r="O466" s="1" t="s">
        <v>9358</v>
      </c>
      <c r="P466" s="1" t="s">
        <v>10889</v>
      </c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ht="15.75" customHeight="1">
      <c r="A467" s="1" t="s">
        <v>32</v>
      </c>
      <c r="B467" s="1" t="s">
        <v>17</v>
      </c>
      <c r="C467" s="1">
        <v>309.0</v>
      </c>
      <c r="D467" s="1">
        <v>0.0</v>
      </c>
      <c r="E467" s="1" t="s">
        <v>9931</v>
      </c>
      <c r="F467" s="1" t="s">
        <v>66</v>
      </c>
      <c r="G467" s="1" t="s">
        <v>19</v>
      </c>
      <c r="H467" s="1" t="s">
        <v>10890</v>
      </c>
      <c r="I467" s="1" t="s">
        <v>10891</v>
      </c>
      <c r="J467" s="1" t="s">
        <v>10892</v>
      </c>
      <c r="K467" s="1" t="s">
        <v>10893</v>
      </c>
      <c r="L467" s="1">
        <v>-2.0</v>
      </c>
      <c r="M467" s="1">
        <v>0.0041333333333333335</v>
      </c>
      <c r="N467" s="1">
        <v>8.480983333333333</v>
      </c>
      <c r="O467" s="1" t="s">
        <v>36</v>
      </c>
      <c r="P467" s="1" t="s">
        <v>10894</v>
      </c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ht="15.75" customHeight="1">
      <c r="A468" s="1" t="s">
        <v>41</v>
      </c>
      <c r="B468" s="1" t="s">
        <v>17</v>
      </c>
      <c r="C468" s="1">
        <v>618.0</v>
      </c>
      <c r="D468" s="1">
        <v>0.0</v>
      </c>
      <c r="E468" s="1"/>
      <c r="F468" s="1" t="s">
        <v>26</v>
      </c>
      <c r="G468" s="1" t="s">
        <v>27</v>
      </c>
      <c r="H468" s="1" t="s">
        <v>10895</v>
      </c>
      <c r="I468" s="1" t="s">
        <v>10896</v>
      </c>
      <c r="J468" s="1" t="s">
        <v>10896</v>
      </c>
      <c r="K468" s="1"/>
      <c r="L468" s="1">
        <v>-7.0</v>
      </c>
      <c r="M468" s="1"/>
      <c r="N468" s="1">
        <v>12.361883333333333</v>
      </c>
      <c r="O468" s="1" t="s">
        <v>9358</v>
      </c>
      <c r="P468" s="1" t="s">
        <v>10897</v>
      </c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ht="15.75" customHeight="1">
      <c r="A469" s="1" t="s">
        <v>57</v>
      </c>
      <c r="B469" s="1" t="s">
        <v>17</v>
      </c>
      <c r="C469" s="1">
        <v>264.0</v>
      </c>
      <c r="D469" s="1">
        <v>0.0</v>
      </c>
      <c r="E469" s="1" t="s">
        <v>58</v>
      </c>
      <c r="F469" s="1" t="s">
        <v>26</v>
      </c>
      <c r="G469" s="1" t="s">
        <v>27</v>
      </c>
      <c r="H469" s="1" t="s">
        <v>10898</v>
      </c>
      <c r="I469" s="1" t="s">
        <v>10899</v>
      </c>
      <c r="J469" s="1" t="s">
        <v>10899</v>
      </c>
      <c r="K469" s="1"/>
      <c r="L469" s="1">
        <v>-8.0</v>
      </c>
      <c r="M469" s="1"/>
      <c r="N469" s="1">
        <v>6.696316666666666</v>
      </c>
      <c r="O469" s="1" t="s">
        <v>9358</v>
      </c>
      <c r="P469" s="1" t="s">
        <v>10900</v>
      </c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ht="15.75" customHeight="1">
      <c r="A470" s="1" t="s">
        <v>32</v>
      </c>
      <c r="B470" s="1" t="s">
        <v>17</v>
      </c>
      <c r="C470" s="1">
        <v>678.0</v>
      </c>
      <c r="D470" s="1">
        <v>0.0</v>
      </c>
      <c r="E470" s="1" t="s">
        <v>9408</v>
      </c>
      <c r="F470" s="1" t="s">
        <v>66</v>
      </c>
      <c r="G470" s="1" t="s">
        <v>19</v>
      </c>
      <c r="H470" s="1" t="s">
        <v>10901</v>
      </c>
      <c r="I470" s="1" t="s">
        <v>10902</v>
      </c>
      <c r="J470" s="1" t="s">
        <v>10903</v>
      </c>
      <c r="K470" s="1" t="s">
        <v>10904</v>
      </c>
      <c r="L470" s="1">
        <v>-30.0</v>
      </c>
      <c r="M470" s="1">
        <v>0.007066666666666666</v>
      </c>
      <c r="N470" s="1">
        <v>9.42165</v>
      </c>
      <c r="O470" s="1" t="s">
        <v>36</v>
      </c>
      <c r="P470" s="1" t="s">
        <v>10905</v>
      </c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ht="15.75" customHeight="1">
      <c r="A471" s="1" t="s">
        <v>57</v>
      </c>
      <c r="B471" s="1" t="s">
        <v>17</v>
      </c>
      <c r="C471" s="1">
        <v>394.0</v>
      </c>
      <c r="D471" s="1">
        <v>0.0</v>
      </c>
      <c r="E471" s="1" t="s">
        <v>58</v>
      </c>
      <c r="F471" s="1" t="s">
        <v>26</v>
      </c>
      <c r="G471" s="1" t="s">
        <v>27</v>
      </c>
      <c r="H471" s="1" t="s">
        <v>10906</v>
      </c>
      <c r="I471" s="1" t="s">
        <v>10907</v>
      </c>
      <c r="J471" s="1" t="s">
        <v>10907</v>
      </c>
      <c r="K471" s="1"/>
      <c r="L471" s="1">
        <v>-5.0</v>
      </c>
      <c r="M471" s="1"/>
      <c r="N471" s="1">
        <v>9.960033333333334</v>
      </c>
      <c r="O471" s="1" t="s">
        <v>9358</v>
      </c>
      <c r="P471" s="1" t="s">
        <v>10908</v>
      </c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ht="15.75" customHeight="1">
      <c r="A472" s="1" t="s">
        <v>32</v>
      </c>
      <c r="B472" s="1" t="s">
        <v>17</v>
      </c>
      <c r="C472" s="1">
        <v>433.0</v>
      </c>
      <c r="D472" s="1">
        <v>0.0</v>
      </c>
      <c r="E472" s="1" t="s">
        <v>9931</v>
      </c>
      <c r="F472" s="1" t="s">
        <v>66</v>
      </c>
      <c r="G472" s="1" t="s">
        <v>27</v>
      </c>
      <c r="H472" s="1" t="s">
        <v>10909</v>
      </c>
      <c r="I472" s="1" t="s">
        <v>10910</v>
      </c>
      <c r="J472" s="1" t="s">
        <v>10911</v>
      </c>
      <c r="K472" s="1" t="s">
        <v>10912</v>
      </c>
      <c r="L472" s="1">
        <v>-12.0</v>
      </c>
      <c r="M472" s="1">
        <v>0.009183333333333333</v>
      </c>
      <c r="N472" s="1">
        <v>7.2719</v>
      </c>
      <c r="O472" s="1" t="s">
        <v>36</v>
      </c>
      <c r="P472" s="1" t="s">
        <v>10913</v>
      </c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ht="15.75" customHeight="1">
      <c r="A473" s="1" t="s">
        <v>41</v>
      </c>
      <c r="B473" s="1" t="s">
        <v>17</v>
      </c>
      <c r="C473" s="1">
        <v>528.0</v>
      </c>
      <c r="D473" s="1">
        <v>0.0</v>
      </c>
      <c r="E473" s="1"/>
      <c r="F473" s="1" t="s">
        <v>26</v>
      </c>
      <c r="G473" s="1" t="s">
        <v>27</v>
      </c>
      <c r="H473" s="1" t="s">
        <v>10914</v>
      </c>
      <c r="I473" s="1" t="s">
        <v>10915</v>
      </c>
      <c r="J473" s="1" t="s">
        <v>10915</v>
      </c>
      <c r="K473" s="1"/>
      <c r="L473" s="1">
        <v>-6.0</v>
      </c>
      <c r="M473" s="1"/>
      <c r="N473" s="1">
        <v>13.170316666666666</v>
      </c>
      <c r="O473" s="1" t="s">
        <v>9358</v>
      </c>
      <c r="P473" s="1" t="s">
        <v>10916</v>
      </c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ht="15.75" customHeight="1">
      <c r="A474" s="1" t="s">
        <v>32</v>
      </c>
      <c r="B474" s="1" t="s">
        <v>17</v>
      </c>
      <c r="C474" s="1">
        <v>487.0</v>
      </c>
      <c r="D474" s="1">
        <v>0.0</v>
      </c>
      <c r="E474" s="1" t="s">
        <v>9931</v>
      </c>
      <c r="F474" s="1" t="s">
        <v>66</v>
      </c>
      <c r="G474" s="1" t="s">
        <v>19</v>
      </c>
      <c r="H474" s="1" t="s">
        <v>10917</v>
      </c>
      <c r="I474" s="1" t="s">
        <v>10918</v>
      </c>
      <c r="J474" s="1" t="s">
        <v>10919</v>
      </c>
      <c r="K474" s="1" t="s">
        <v>10920</v>
      </c>
      <c r="L474" s="1">
        <v>2.0</v>
      </c>
      <c r="M474" s="1">
        <v>0.00895</v>
      </c>
      <c r="N474" s="1">
        <v>45.40755</v>
      </c>
      <c r="O474" s="1" t="s">
        <v>36</v>
      </c>
      <c r="P474" s="1" t="s">
        <v>10921</v>
      </c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ht="15.75" customHeight="1">
      <c r="A475" s="1" t="s">
        <v>32</v>
      </c>
      <c r="B475" s="1" t="s">
        <v>17</v>
      </c>
      <c r="C475" s="1">
        <v>299.0</v>
      </c>
      <c r="D475" s="1">
        <v>0.0</v>
      </c>
      <c r="E475" s="1" t="s">
        <v>9931</v>
      </c>
      <c r="F475" s="1" t="s">
        <v>66</v>
      </c>
      <c r="G475" s="1" t="s">
        <v>27</v>
      </c>
      <c r="H475" s="1" t="s">
        <v>10922</v>
      </c>
      <c r="I475" s="1" t="s">
        <v>10923</v>
      </c>
      <c r="J475" s="1" t="s">
        <v>10924</v>
      </c>
      <c r="K475" s="1" t="s">
        <v>10925</v>
      </c>
      <c r="L475" s="1">
        <v>-15.0</v>
      </c>
      <c r="M475" s="1">
        <v>0.0161</v>
      </c>
      <c r="N475" s="1">
        <v>8.314816666666667</v>
      </c>
      <c r="O475" s="1" t="s">
        <v>36</v>
      </c>
      <c r="P475" s="1" t="s">
        <v>9523</v>
      </c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ht="15.75" customHeight="1">
      <c r="A476" s="1" t="s">
        <v>41</v>
      </c>
      <c r="B476" s="1" t="s">
        <v>17</v>
      </c>
      <c r="C476" s="2">
        <v>368.0</v>
      </c>
      <c r="D476" s="1">
        <v>0.0</v>
      </c>
      <c r="E476" s="1"/>
      <c r="F476" s="1" t="s">
        <v>26</v>
      </c>
      <c r="G476" s="1" t="s">
        <v>27</v>
      </c>
      <c r="H476" s="1" t="s">
        <v>10926</v>
      </c>
      <c r="I476" s="1" t="s">
        <v>10927</v>
      </c>
      <c r="J476" s="1" t="s">
        <v>10927</v>
      </c>
      <c r="K476" s="1"/>
      <c r="L476" s="1">
        <v>-2.0</v>
      </c>
      <c r="M476" s="1"/>
      <c r="N476" s="1">
        <v>12.847983333333334</v>
      </c>
      <c r="O476" s="1" t="s">
        <v>9358</v>
      </c>
      <c r="P476" s="1" t="s">
        <v>10928</v>
      </c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ht="15.75" customHeight="1">
      <c r="A477" s="1" t="s">
        <v>57</v>
      </c>
      <c r="B477" s="1" t="s">
        <v>17</v>
      </c>
      <c r="C477" s="1">
        <v>264.0</v>
      </c>
      <c r="D477" s="1">
        <v>0.0</v>
      </c>
      <c r="E477" s="1" t="s">
        <v>58</v>
      </c>
      <c r="F477" s="1" t="s">
        <v>26</v>
      </c>
      <c r="G477" s="1" t="s">
        <v>27</v>
      </c>
      <c r="H477" s="1" t="s">
        <v>10929</v>
      </c>
      <c r="I477" s="1" t="s">
        <v>10930</v>
      </c>
      <c r="J477" s="1" t="s">
        <v>10930</v>
      </c>
      <c r="K477" s="1"/>
      <c r="L477" s="1">
        <v>-3.0</v>
      </c>
      <c r="M477" s="1"/>
      <c r="N477" s="1">
        <v>11.346383333333334</v>
      </c>
      <c r="O477" s="1" t="s">
        <v>9358</v>
      </c>
      <c r="P477" s="1" t="s">
        <v>9868</v>
      </c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ht="15.75" customHeight="1">
      <c r="A478" s="1" t="s">
        <v>16</v>
      </c>
      <c r="B478" s="1" t="s">
        <v>17</v>
      </c>
      <c r="C478" s="1">
        <v>309.0</v>
      </c>
      <c r="D478" s="1">
        <v>0.0</v>
      </c>
      <c r="E478" s="1"/>
      <c r="F478" s="1" t="s">
        <v>18</v>
      </c>
      <c r="G478" s="1" t="s">
        <v>19</v>
      </c>
      <c r="H478" s="1" t="s">
        <v>10931</v>
      </c>
      <c r="I478" s="1" t="s">
        <v>10932</v>
      </c>
      <c r="J478" s="1" t="s">
        <v>10932</v>
      </c>
      <c r="K478" s="1"/>
      <c r="L478" s="1">
        <v>4.0</v>
      </c>
      <c r="M478" s="1"/>
      <c r="N478" s="1">
        <v>10.860866666666666</v>
      </c>
      <c r="O478" s="1" t="s">
        <v>22</v>
      </c>
      <c r="P478" s="1" t="s">
        <v>10933</v>
      </c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ht="15.75" customHeight="1">
      <c r="A479" s="1" t="s">
        <v>57</v>
      </c>
      <c r="B479" s="1" t="s">
        <v>17</v>
      </c>
      <c r="C479" s="1">
        <v>289.0</v>
      </c>
      <c r="D479" s="1">
        <v>0.0</v>
      </c>
      <c r="E479" s="1" t="s">
        <v>58</v>
      </c>
      <c r="F479" s="1" t="s">
        <v>26</v>
      </c>
      <c r="G479" s="1" t="s">
        <v>27</v>
      </c>
      <c r="H479" s="1" t="s">
        <v>10934</v>
      </c>
      <c r="I479" s="1" t="s">
        <v>10935</v>
      </c>
      <c r="J479" s="1" t="s">
        <v>10935</v>
      </c>
      <c r="K479" s="1"/>
      <c r="L479" s="1">
        <v>4.0</v>
      </c>
      <c r="M479" s="1"/>
      <c r="N479" s="1">
        <v>19.25155</v>
      </c>
      <c r="O479" s="1" t="s">
        <v>9358</v>
      </c>
      <c r="P479" s="1" t="s">
        <v>10055</v>
      </c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ht="15.75" customHeight="1">
      <c r="A480" s="1" t="s">
        <v>57</v>
      </c>
      <c r="B480" s="1" t="s">
        <v>17</v>
      </c>
      <c r="C480" s="1">
        <v>472.0</v>
      </c>
      <c r="D480" s="1">
        <v>0.0</v>
      </c>
      <c r="E480" s="1" t="s">
        <v>58</v>
      </c>
      <c r="F480" s="1" t="s">
        <v>26</v>
      </c>
      <c r="G480" s="1" t="s">
        <v>27</v>
      </c>
      <c r="H480" s="1" t="s">
        <v>10936</v>
      </c>
      <c r="I480" s="1" t="s">
        <v>10937</v>
      </c>
      <c r="J480" s="1" t="s">
        <v>10937</v>
      </c>
      <c r="K480" s="1"/>
      <c r="L480" s="1">
        <v>0.0</v>
      </c>
      <c r="M480" s="1"/>
      <c r="N480" s="1">
        <v>14.984283333333334</v>
      </c>
      <c r="O480" s="1" t="s">
        <v>9358</v>
      </c>
      <c r="P480" s="1" t="s">
        <v>10938</v>
      </c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ht="15.75" customHeight="1">
      <c r="A481" s="1" t="s">
        <v>41</v>
      </c>
      <c r="B481" s="1" t="s">
        <v>17</v>
      </c>
      <c r="C481" s="1">
        <v>321.0</v>
      </c>
      <c r="D481" s="1">
        <v>0.0</v>
      </c>
      <c r="E481" s="1"/>
      <c r="F481" s="1" t="s">
        <v>26</v>
      </c>
      <c r="G481" s="1" t="s">
        <v>19</v>
      </c>
      <c r="H481" s="1" t="s">
        <v>10939</v>
      </c>
      <c r="I481" s="1" t="s">
        <v>10940</v>
      </c>
      <c r="J481" s="1" t="s">
        <v>10940</v>
      </c>
      <c r="K481" s="1"/>
      <c r="L481" s="1">
        <v>-2.0</v>
      </c>
      <c r="M481" s="1"/>
      <c r="N481" s="1">
        <v>12.027233333333333</v>
      </c>
      <c r="O481" s="1" t="s">
        <v>9358</v>
      </c>
      <c r="P481" s="1" t="s">
        <v>10941</v>
      </c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ht="15.75" customHeight="1">
      <c r="A482" s="1" t="s">
        <v>57</v>
      </c>
      <c r="B482" s="1" t="s">
        <v>17</v>
      </c>
      <c r="C482" s="1">
        <v>329.0</v>
      </c>
      <c r="D482" s="1">
        <v>0.0</v>
      </c>
      <c r="E482" s="1" t="s">
        <v>58</v>
      </c>
      <c r="F482" s="1" t="s">
        <v>26</v>
      </c>
      <c r="G482" s="1" t="s">
        <v>27</v>
      </c>
      <c r="H482" s="1" t="s">
        <v>10942</v>
      </c>
      <c r="I482" s="1" t="s">
        <v>10943</v>
      </c>
      <c r="J482" s="1" t="s">
        <v>10943</v>
      </c>
      <c r="K482" s="1"/>
      <c r="L482" s="1">
        <v>-6.0</v>
      </c>
      <c r="M482" s="1"/>
      <c r="N482" s="1">
        <v>8.536366666666666</v>
      </c>
      <c r="O482" s="1" t="s">
        <v>9358</v>
      </c>
      <c r="P482" s="1" t="s">
        <v>9637</v>
      </c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ht="15.75" customHeight="1">
      <c r="A483" s="1" t="s">
        <v>32</v>
      </c>
      <c r="B483" s="1" t="s">
        <v>17</v>
      </c>
      <c r="C483" s="1">
        <v>327.0</v>
      </c>
      <c r="D483" s="1">
        <v>82.0</v>
      </c>
      <c r="E483" s="1"/>
      <c r="F483" s="1" t="s">
        <v>18</v>
      </c>
      <c r="G483" s="1" t="s">
        <v>19</v>
      </c>
      <c r="H483" s="1" t="s">
        <v>10944</v>
      </c>
      <c r="I483" s="1" t="s">
        <v>10945</v>
      </c>
      <c r="J483" s="1" t="s">
        <v>10945</v>
      </c>
      <c r="K483" s="1"/>
      <c r="L483" s="1">
        <v>5.0</v>
      </c>
      <c r="M483" s="1"/>
      <c r="N483" s="1">
        <v>25.037466666666667</v>
      </c>
      <c r="O483" s="1" t="s">
        <v>36</v>
      </c>
      <c r="P483" s="1" t="s">
        <v>10946</v>
      </c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ht="15.75" customHeight="1">
      <c r="A484" s="1" t="s">
        <v>32</v>
      </c>
      <c r="B484" s="1" t="s">
        <v>17</v>
      </c>
      <c r="C484" s="1">
        <v>413.0</v>
      </c>
      <c r="D484" s="1">
        <v>0.0</v>
      </c>
      <c r="E484" s="1" t="s">
        <v>9931</v>
      </c>
      <c r="F484" s="1" t="s">
        <v>66</v>
      </c>
      <c r="G484" s="1" t="s">
        <v>27</v>
      </c>
      <c r="H484" s="1" t="s">
        <v>10947</v>
      </c>
      <c r="I484" s="1" t="s">
        <v>10948</v>
      </c>
      <c r="J484" s="1" t="s">
        <v>10949</v>
      </c>
      <c r="K484" s="1" t="s">
        <v>10950</v>
      </c>
      <c r="L484" s="1">
        <v>-10.0</v>
      </c>
      <c r="M484" s="1">
        <v>0.0061333333333333335</v>
      </c>
      <c r="N484" s="1">
        <v>8.833816666666667</v>
      </c>
      <c r="O484" s="1" t="s">
        <v>36</v>
      </c>
      <c r="P484" s="1" t="s">
        <v>10951</v>
      </c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ht="15.75" customHeight="1">
      <c r="A485" s="1" t="s">
        <v>32</v>
      </c>
      <c r="B485" s="1" t="s">
        <v>17</v>
      </c>
      <c r="C485" s="1">
        <v>268.0</v>
      </c>
      <c r="D485" s="1">
        <v>106.0</v>
      </c>
      <c r="E485" s="1"/>
      <c r="F485" s="1" t="s">
        <v>18</v>
      </c>
      <c r="G485" s="1" t="s">
        <v>27</v>
      </c>
      <c r="H485" s="1" t="s">
        <v>10952</v>
      </c>
      <c r="I485" s="1" t="s">
        <v>10953</v>
      </c>
      <c r="J485" s="1" t="s">
        <v>10953</v>
      </c>
      <c r="K485" s="1"/>
      <c r="L485" s="1">
        <v>-4.0</v>
      </c>
      <c r="M485" s="1"/>
      <c r="N485" s="1">
        <v>13.583616666666666</v>
      </c>
      <c r="O485" s="1" t="s">
        <v>36</v>
      </c>
      <c r="P485" s="1" t="s">
        <v>10954</v>
      </c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ht="15.75" customHeight="1">
      <c r="A486" s="1" t="s">
        <v>16</v>
      </c>
      <c r="B486" s="1" t="s">
        <v>17</v>
      </c>
      <c r="C486" s="2">
        <v>1080.0</v>
      </c>
      <c r="D486" s="1">
        <v>0.0</v>
      </c>
      <c r="E486" s="1" t="s">
        <v>9408</v>
      </c>
      <c r="F486" s="1" t="s">
        <v>66</v>
      </c>
      <c r="G486" s="1" t="s">
        <v>19</v>
      </c>
      <c r="H486" s="1" t="s">
        <v>10955</v>
      </c>
      <c r="I486" s="1" t="s">
        <v>10956</v>
      </c>
      <c r="J486" s="1" t="s">
        <v>10957</v>
      </c>
      <c r="K486" s="1" t="s">
        <v>10958</v>
      </c>
      <c r="L486" s="1">
        <v>-12.0</v>
      </c>
      <c r="M486" s="1">
        <v>0.0115</v>
      </c>
      <c r="N486" s="1">
        <v>12.682466666666667</v>
      </c>
      <c r="O486" s="1" t="s">
        <v>22</v>
      </c>
      <c r="P486" s="1" t="s">
        <v>10959</v>
      </c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ht="15.75" customHeight="1">
      <c r="A487" s="1" t="s">
        <v>41</v>
      </c>
      <c r="B487" s="1" t="s">
        <v>17</v>
      </c>
      <c r="C487" s="1">
        <v>728.0</v>
      </c>
      <c r="D487" s="1">
        <v>0.0</v>
      </c>
      <c r="E487" s="1"/>
      <c r="F487" s="1" t="s">
        <v>26</v>
      </c>
      <c r="G487" s="1" t="s">
        <v>27</v>
      </c>
      <c r="H487" s="1" t="s">
        <v>10960</v>
      </c>
      <c r="I487" s="1" t="s">
        <v>10961</v>
      </c>
      <c r="J487" s="1" t="s">
        <v>10961</v>
      </c>
      <c r="K487" s="1"/>
      <c r="L487" s="1">
        <v>0.0</v>
      </c>
      <c r="M487" s="1"/>
      <c r="N487" s="1">
        <v>20.94425</v>
      </c>
      <c r="O487" s="1" t="s">
        <v>9358</v>
      </c>
      <c r="P487" s="1" t="s">
        <v>10962</v>
      </c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ht="15.75" customHeight="1">
      <c r="A488" s="1" t="s">
        <v>41</v>
      </c>
      <c r="B488" s="1" t="s">
        <v>17</v>
      </c>
      <c r="C488" s="1">
        <v>321.0</v>
      </c>
      <c r="D488" s="1">
        <v>0.0</v>
      </c>
      <c r="E488" s="1"/>
      <c r="F488" s="1" t="s">
        <v>26</v>
      </c>
      <c r="G488" s="1" t="s">
        <v>27</v>
      </c>
      <c r="H488" s="1" t="s">
        <v>10963</v>
      </c>
      <c r="I488" s="1" t="s">
        <v>10964</v>
      </c>
      <c r="J488" s="1" t="s">
        <v>10964</v>
      </c>
      <c r="K488" s="1"/>
      <c r="L488" s="1">
        <v>0.0</v>
      </c>
      <c r="M488" s="1"/>
      <c r="N488" s="1">
        <v>15.069933333333333</v>
      </c>
      <c r="O488" s="1" t="s">
        <v>9358</v>
      </c>
      <c r="P488" s="1" t="s">
        <v>10965</v>
      </c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ht="15.75" customHeight="1">
      <c r="A489" s="1" t="s">
        <v>57</v>
      </c>
      <c r="B489" s="1" t="s">
        <v>17</v>
      </c>
      <c r="C489" s="1">
        <v>528.0</v>
      </c>
      <c r="D489" s="1">
        <v>0.0</v>
      </c>
      <c r="E489" s="1" t="s">
        <v>58</v>
      </c>
      <c r="F489" s="1" t="s">
        <v>26</v>
      </c>
      <c r="G489" s="1" t="s">
        <v>27</v>
      </c>
      <c r="H489" s="1" t="s">
        <v>10966</v>
      </c>
      <c r="I489" s="1" t="s">
        <v>10967</v>
      </c>
      <c r="J489" s="1" t="s">
        <v>10967</v>
      </c>
      <c r="K489" s="1"/>
      <c r="L489" s="1">
        <v>-2.0</v>
      </c>
      <c r="M489" s="1"/>
      <c r="N489" s="1">
        <v>17.328733333333332</v>
      </c>
      <c r="O489" s="1" t="s">
        <v>9358</v>
      </c>
      <c r="P489" s="1" t="s">
        <v>9532</v>
      </c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ht="15.75" customHeight="1">
      <c r="A490" s="1" t="s">
        <v>57</v>
      </c>
      <c r="B490" s="1" t="s">
        <v>17</v>
      </c>
      <c r="C490" s="1">
        <v>658.0</v>
      </c>
      <c r="D490" s="1">
        <v>0.0</v>
      </c>
      <c r="E490" s="1" t="s">
        <v>58</v>
      </c>
      <c r="F490" s="1" t="s">
        <v>26</v>
      </c>
      <c r="G490" s="1" t="s">
        <v>27</v>
      </c>
      <c r="H490" s="1" t="s">
        <v>10968</v>
      </c>
      <c r="I490" s="1" t="s">
        <v>10969</v>
      </c>
      <c r="J490" s="1" t="s">
        <v>10969</v>
      </c>
      <c r="K490" s="1"/>
      <c r="L490" s="1">
        <v>-7.0</v>
      </c>
      <c r="M490" s="1"/>
      <c r="N490" s="1">
        <v>12.351383333333333</v>
      </c>
      <c r="O490" s="1" t="s">
        <v>9358</v>
      </c>
      <c r="P490" s="1" t="s">
        <v>10970</v>
      </c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ht="15.75" customHeight="1">
      <c r="A491" s="1" t="s">
        <v>57</v>
      </c>
      <c r="B491" s="1" t="s">
        <v>17</v>
      </c>
      <c r="C491" s="1">
        <v>329.0</v>
      </c>
      <c r="D491" s="1">
        <v>0.0</v>
      </c>
      <c r="E491" s="1" t="s">
        <v>58</v>
      </c>
      <c r="F491" s="1" t="s">
        <v>26</v>
      </c>
      <c r="G491" s="1" t="s">
        <v>27</v>
      </c>
      <c r="H491" s="1" t="s">
        <v>10971</v>
      </c>
      <c r="I491" s="1" t="s">
        <v>10972</v>
      </c>
      <c r="J491" s="1" t="s">
        <v>10972</v>
      </c>
      <c r="K491" s="1"/>
      <c r="L491" s="1">
        <v>-3.0</v>
      </c>
      <c r="M491" s="1"/>
      <c r="N491" s="1">
        <v>11.064666666666668</v>
      </c>
      <c r="O491" s="1" t="s">
        <v>9358</v>
      </c>
      <c r="P491" s="1" t="s">
        <v>10973</v>
      </c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ht="15.75" customHeight="1">
      <c r="A492" s="1" t="s">
        <v>57</v>
      </c>
      <c r="B492" s="1" t="s">
        <v>17</v>
      </c>
      <c r="C492" s="1">
        <v>1334.0</v>
      </c>
      <c r="D492" s="1">
        <v>0.0</v>
      </c>
      <c r="E492" s="1" t="s">
        <v>58</v>
      </c>
      <c r="F492" s="1" t="s">
        <v>26</v>
      </c>
      <c r="G492" s="1" t="s">
        <v>27</v>
      </c>
      <c r="H492" s="1" t="s">
        <v>10974</v>
      </c>
      <c r="I492" s="1" t="s">
        <v>10975</v>
      </c>
      <c r="J492" s="1" t="s">
        <v>10975</v>
      </c>
      <c r="K492" s="1"/>
      <c r="L492" s="1">
        <v>-6.0</v>
      </c>
      <c r="M492" s="1"/>
      <c r="N492" s="1">
        <v>13.690933333333334</v>
      </c>
      <c r="O492" s="1" t="s">
        <v>9358</v>
      </c>
      <c r="P492" s="1" t="s">
        <v>10976</v>
      </c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ht="15.75" customHeight="1">
      <c r="A493" s="1" t="s">
        <v>24</v>
      </c>
      <c r="B493" s="1" t="s">
        <v>17</v>
      </c>
      <c r="C493" s="2">
        <v>329.0</v>
      </c>
      <c r="D493" s="1">
        <v>0.0</v>
      </c>
      <c r="E493" s="1" t="s">
        <v>10977</v>
      </c>
      <c r="F493" s="1" t="s">
        <v>26</v>
      </c>
      <c r="G493" s="1" t="s">
        <v>27</v>
      </c>
      <c r="H493" s="1" t="s">
        <v>10978</v>
      </c>
      <c r="I493" s="1" t="s">
        <v>10979</v>
      </c>
      <c r="J493" s="1" t="s">
        <v>10979</v>
      </c>
      <c r="K493" s="1"/>
      <c r="L493" s="1">
        <v>0.0</v>
      </c>
      <c r="M493" s="1"/>
      <c r="N493" s="1">
        <v>14.567533333333333</v>
      </c>
      <c r="O493" s="1" t="s">
        <v>9358</v>
      </c>
      <c r="P493" s="1" t="s">
        <v>2804</v>
      </c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ht="15.75" customHeight="1">
      <c r="A494" s="1" t="s">
        <v>57</v>
      </c>
      <c r="B494" s="1" t="s">
        <v>17</v>
      </c>
      <c r="C494" s="1">
        <v>399.0</v>
      </c>
      <c r="D494" s="1">
        <v>0.0</v>
      </c>
      <c r="E494" s="1" t="s">
        <v>58</v>
      </c>
      <c r="F494" s="1" t="s">
        <v>26</v>
      </c>
      <c r="G494" s="1" t="s">
        <v>27</v>
      </c>
      <c r="H494" s="1" t="s">
        <v>10980</v>
      </c>
      <c r="I494" s="1" t="s">
        <v>10981</v>
      </c>
      <c r="J494" s="1" t="s">
        <v>10981</v>
      </c>
      <c r="K494" s="1"/>
      <c r="L494" s="1">
        <v>-4.0</v>
      </c>
      <c r="M494" s="1"/>
      <c r="N494" s="1">
        <v>10.231633333333333</v>
      </c>
      <c r="O494" s="1" t="s">
        <v>9358</v>
      </c>
      <c r="P494" s="1" t="s">
        <v>10982</v>
      </c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ht="15.75" customHeight="1">
      <c r="A495" s="1" t="s">
        <v>57</v>
      </c>
      <c r="B495" s="1" t="s">
        <v>17</v>
      </c>
      <c r="C495" s="1">
        <v>264.0</v>
      </c>
      <c r="D495" s="1">
        <v>0.0</v>
      </c>
      <c r="E495" s="1" t="s">
        <v>58</v>
      </c>
      <c r="F495" s="1" t="s">
        <v>26</v>
      </c>
      <c r="G495" s="1" t="s">
        <v>27</v>
      </c>
      <c r="H495" s="1" t="s">
        <v>10983</v>
      </c>
      <c r="I495" s="1" t="s">
        <v>10984</v>
      </c>
      <c r="J495" s="1" t="s">
        <v>10984</v>
      </c>
      <c r="K495" s="1"/>
      <c r="L495" s="1">
        <v>-4.0</v>
      </c>
      <c r="M495" s="1"/>
      <c r="N495" s="1">
        <v>10.632333333333333</v>
      </c>
      <c r="O495" s="1" t="s">
        <v>9358</v>
      </c>
      <c r="P495" s="1" t="s">
        <v>10304</v>
      </c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ht="15.75" customHeight="1">
      <c r="A496" s="1" t="s">
        <v>41</v>
      </c>
      <c r="B496" s="1" t="s">
        <v>17</v>
      </c>
      <c r="C496" s="1">
        <v>723.0</v>
      </c>
      <c r="D496" s="1">
        <v>0.0</v>
      </c>
      <c r="E496" s="1"/>
      <c r="F496" s="1" t="s">
        <v>26</v>
      </c>
      <c r="G496" s="1" t="s">
        <v>27</v>
      </c>
      <c r="H496" s="1" t="s">
        <v>10985</v>
      </c>
      <c r="I496" s="1" t="s">
        <v>10986</v>
      </c>
      <c r="J496" s="1" t="s">
        <v>10986</v>
      </c>
      <c r="K496" s="1"/>
      <c r="L496" s="1">
        <v>-1.0</v>
      </c>
      <c r="M496" s="1"/>
      <c r="N496" s="1">
        <v>18.98315</v>
      </c>
      <c r="O496" s="1" t="s">
        <v>9358</v>
      </c>
      <c r="P496" s="1" t="s">
        <v>10987</v>
      </c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ht="15.75" customHeight="1">
      <c r="A497" s="1" t="s">
        <v>57</v>
      </c>
      <c r="B497" s="1" t="s">
        <v>17</v>
      </c>
      <c r="C497" s="1">
        <v>321.0</v>
      </c>
      <c r="D497" s="1">
        <v>0.0</v>
      </c>
      <c r="E497" s="1" t="s">
        <v>58</v>
      </c>
      <c r="F497" s="1" t="s">
        <v>26</v>
      </c>
      <c r="G497" s="1" t="s">
        <v>27</v>
      </c>
      <c r="H497" s="1" t="s">
        <v>10988</v>
      </c>
      <c r="I497" s="1" t="s">
        <v>10989</v>
      </c>
      <c r="J497" s="1" t="s">
        <v>10989</v>
      </c>
      <c r="K497" s="1"/>
      <c r="L497" s="1">
        <v>-3.0</v>
      </c>
      <c r="M497" s="1"/>
      <c r="N497" s="1">
        <v>11.5806</v>
      </c>
      <c r="O497" s="1" t="s">
        <v>9358</v>
      </c>
      <c r="P497" s="1" t="s">
        <v>10990</v>
      </c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ht="15.75" customHeight="1">
      <c r="A498" s="1" t="s">
        <v>32</v>
      </c>
      <c r="B498" s="1" t="s">
        <v>17</v>
      </c>
      <c r="C498" s="1">
        <v>1237.0</v>
      </c>
      <c r="D498" s="1">
        <v>0.0</v>
      </c>
      <c r="E498" s="1" t="s">
        <v>9931</v>
      </c>
      <c r="F498" s="1" t="s">
        <v>66</v>
      </c>
      <c r="G498" s="1" t="s">
        <v>27</v>
      </c>
      <c r="H498" s="1" t="s">
        <v>10991</v>
      </c>
      <c r="I498" s="1" t="s">
        <v>10992</v>
      </c>
      <c r="J498" s="1" t="s">
        <v>10993</v>
      </c>
      <c r="K498" s="1" t="s">
        <v>10994</v>
      </c>
      <c r="L498" s="1">
        <v>-22.0</v>
      </c>
      <c r="M498" s="1">
        <v>0.007816666666666666</v>
      </c>
      <c r="N498" s="1">
        <v>16.774583333333332</v>
      </c>
      <c r="O498" s="1" t="s">
        <v>36</v>
      </c>
      <c r="P498" s="1" t="s">
        <v>10995</v>
      </c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ht="15.75" customHeight="1">
      <c r="A499" s="1" t="s">
        <v>24</v>
      </c>
      <c r="B499" s="1" t="s">
        <v>17</v>
      </c>
      <c r="C499" s="1">
        <v>585.0</v>
      </c>
      <c r="D499" s="1">
        <v>0.0</v>
      </c>
      <c r="E499" s="1" t="s">
        <v>1142</v>
      </c>
      <c r="F499" s="1" t="s">
        <v>26</v>
      </c>
      <c r="G499" s="1" t="s">
        <v>27</v>
      </c>
      <c r="H499" s="1" t="s">
        <v>10996</v>
      </c>
      <c r="I499" s="1" t="s">
        <v>10997</v>
      </c>
      <c r="J499" s="1" t="s">
        <v>10997</v>
      </c>
      <c r="K499" s="1"/>
      <c r="L499" s="1">
        <v>-9.0</v>
      </c>
      <c r="M499" s="1"/>
      <c r="N499" s="1">
        <v>10.468116666666667</v>
      </c>
      <c r="O499" s="1" t="s">
        <v>9358</v>
      </c>
      <c r="P499" s="1" t="s">
        <v>10998</v>
      </c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ht="15.75" customHeight="1">
      <c r="A500" s="1" t="s">
        <v>57</v>
      </c>
      <c r="B500" s="1" t="s">
        <v>17</v>
      </c>
      <c r="C500" s="2">
        <v>329.0</v>
      </c>
      <c r="D500" s="1">
        <v>0.0</v>
      </c>
      <c r="E500" s="1" t="s">
        <v>58</v>
      </c>
      <c r="F500" s="1" t="s">
        <v>26</v>
      </c>
      <c r="G500" s="1" t="s">
        <v>27</v>
      </c>
      <c r="H500" s="1" t="s">
        <v>10999</v>
      </c>
      <c r="I500" s="1" t="s">
        <v>11000</v>
      </c>
      <c r="J500" s="1" t="s">
        <v>11000</v>
      </c>
      <c r="K500" s="1"/>
      <c r="L500" s="1">
        <v>-8.0</v>
      </c>
      <c r="M500" s="1"/>
      <c r="N500" s="1">
        <v>6.6777</v>
      </c>
      <c r="O500" s="1" t="s">
        <v>9358</v>
      </c>
      <c r="P500" s="1" t="s">
        <v>10424</v>
      </c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ht="15.75" customHeight="1">
      <c r="A501" s="1" t="s">
        <v>16</v>
      </c>
      <c r="B501" s="1" t="s">
        <v>17</v>
      </c>
      <c r="C501" s="1">
        <v>139.0</v>
      </c>
      <c r="D501" s="1">
        <v>0.0</v>
      </c>
      <c r="E501" s="1"/>
      <c r="F501" s="1" t="s">
        <v>18</v>
      </c>
      <c r="G501" s="1" t="s">
        <v>19</v>
      </c>
      <c r="H501" s="1" t="s">
        <v>11001</v>
      </c>
      <c r="I501" s="1" t="s">
        <v>11002</v>
      </c>
      <c r="J501" s="1" t="s">
        <v>11002</v>
      </c>
      <c r="K501" s="1"/>
      <c r="L501" s="1">
        <v>-1.0</v>
      </c>
      <c r="M501" s="1"/>
      <c r="N501" s="1">
        <v>4.927316666666667</v>
      </c>
      <c r="O501" s="1" t="s">
        <v>22</v>
      </c>
      <c r="P501" s="1" t="s">
        <v>11003</v>
      </c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ht="15.75" customHeight="1">
      <c r="A502" s="1" t="s">
        <v>32</v>
      </c>
      <c r="B502" s="1" t="s">
        <v>17</v>
      </c>
      <c r="C502" s="1">
        <v>313.0</v>
      </c>
      <c r="D502" s="1">
        <v>25.0</v>
      </c>
      <c r="E502" s="1" t="s">
        <v>9408</v>
      </c>
      <c r="F502" s="1" t="s">
        <v>66</v>
      </c>
      <c r="G502" s="1" t="s">
        <v>27</v>
      </c>
      <c r="H502" s="1" t="s">
        <v>11004</v>
      </c>
      <c r="I502" s="1" t="s">
        <v>11005</v>
      </c>
      <c r="J502" s="1" t="s">
        <v>11006</v>
      </c>
      <c r="K502" s="1" t="s">
        <v>11007</v>
      </c>
      <c r="L502" s="1">
        <v>-7.0</v>
      </c>
      <c r="M502" s="1">
        <v>0.007566666666666667</v>
      </c>
      <c r="N502" s="1">
        <v>10.2657</v>
      </c>
      <c r="O502" s="1" t="s">
        <v>36</v>
      </c>
      <c r="P502" s="1" t="s">
        <v>11008</v>
      </c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ht="15.75" customHeight="1">
      <c r="A503" s="1" t="s">
        <v>32</v>
      </c>
      <c r="B503" s="1" t="s">
        <v>17</v>
      </c>
      <c r="C503" s="1">
        <v>367.0</v>
      </c>
      <c r="D503" s="1">
        <v>0.0</v>
      </c>
      <c r="E503" s="1" t="s">
        <v>9931</v>
      </c>
      <c r="F503" s="1" t="s">
        <v>66</v>
      </c>
      <c r="G503" s="1" t="s">
        <v>27</v>
      </c>
      <c r="H503" s="1" t="s">
        <v>11009</v>
      </c>
      <c r="I503" s="1" t="s">
        <v>11010</v>
      </c>
      <c r="J503" s="1" t="s">
        <v>11011</v>
      </c>
      <c r="K503" s="1" t="s">
        <v>11012</v>
      </c>
      <c r="L503" s="1">
        <v>0.0</v>
      </c>
      <c r="M503" s="1">
        <v>0.00705</v>
      </c>
      <c r="N503" s="1">
        <v>8.065916666666666</v>
      </c>
      <c r="O503" s="1" t="s">
        <v>36</v>
      </c>
      <c r="P503" s="1" t="s">
        <v>11013</v>
      </c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ht="15.75" customHeight="1">
      <c r="A504" s="1" t="s">
        <v>32</v>
      </c>
      <c r="B504" s="1" t="s">
        <v>17</v>
      </c>
      <c r="C504" s="1">
        <v>309.0</v>
      </c>
      <c r="D504" s="1">
        <v>0.0</v>
      </c>
      <c r="E504" s="1" t="s">
        <v>9931</v>
      </c>
      <c r="F504" s="1" t="s">
        <v>66</v>
      </c>
      <c r="G504" s="1" t="s">
        <v>27</v>
      </c>
      <c r="H504" s="1" t="s">
        <v>11014</v>
      </c>
      <c r="I504" s="1" t="s">
        <v>11015</v>
      </c>
      <c r="J504" s="1" t="s">
        <v>11016</v>
      </c>
      <c r="K504" s="1" t="s">
        <v>11017</v>
      </c>
      <c r="L504" s="1">
        <v>-2.0</v>
      </c>
      <c r="M504" s="1">
        <v>0.00705</v>
      </c>
      <c r="N504" s="1">
        <v>6.1744666666666665</v>
      </c>
      <c r="O504" s="1" t="s">
        <v>36</v>
      </c>
      <c r="P504" s="1" t="s">
        <v>9713</v>
      </c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ht="15.75" customHeight="1">
      <c r="A505" s="1" t="s">
        <v>32</v>
      </c>
      <c r="B505" s="1" t="s">
        <v>17</v>
      </c>
      <c r="C505" s="1">
        <v>306.0</v>
      </c>
      <c r="D505" s="1">
        <v>0.0</v>
      </c>
      <c r="E505" s="1" t="s">
        <v>9931</v>
      </c>
      <c r="F505" s="1" t="s">
        <v>66</v>
      </c>
      <c r="G505" s="1" t="s">
        <v>19</v>
      </c>
      <c r="H505" s="1" t="s">
        <v>11018</v>
      </c>
      <c r="I505" s="1" t="s">
        <v>11019</v>
      </c>
      <c r="J505" s="1" t="s">
        <v>11020</v>
      </c>
      <c r="K505" s="1" t="s">
        <v>11021</v>
      </c>
      <c r="L505" s="1">
        <v>-5.0</v>
      </c>
      <c r="M505" s="1">
        <v>0.040933333333333335</v>
      </c>
      <c r="N505" s="1">
        <v>8.43945</v>
      </c>
      <c r="O505" s="1" t="s">
        <v>36</v>
      </c>
      <c r="P505" s="1" t="s">
        <v>11022</v>
      </c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ht="15.75" customHeight="1">
      <c r="A506" s="1" t="s">
        <v>41</v>
      </c>
      <c r="B506" s="1" t="s">
        <v>17</v>
      </c>
      <c r="C506" s="1">
        <v>329.0</v>
      </c>
      <c r="D506" s="1">
        <v>0.0</v>
      </c>
      <c r="E506" s="1"/>
      <c r="F506" s="1" t="s">
        <v>26</v>
      </c>
      <c r="G506" s="1" t="s">
        <v>27</v>
      </c>
      <c r="H506" s="1" t="s">
        <v>11023</v>
      </c>
      <c r="I506" s="1" t="s">
        <v>11024</v>
      </c>
      <c r="J506" s="1" t="s">
        <v>11024</v>
      </c>
      <c r="K506" s="1"/>
      <c r="L506" s="1">
        <v>-6.0</v>
      </c>
      <c r="M506" s="1"/>
      <c r="N506" s="1">
        <v>8.843816666666667</v>
      </c>
      <c r="O506" s="1" t="s">
        <v>9358</v>
      </c>
      <c r="P506" s="1" t="s">
        <v>11025</v>
      </c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ht="15.75" customHeight="1">
      <c r="A507" s="1" t="s">
        <v>32</v>
      </c>
      <c r="B507" s="1" t="s">
        <v>17</v>
      </c>
      <c r="C507" s="1">
        <v>428.0</v>
      </c>
      <c r="D507" s="1">
        <v>0.0</v>
      </c>
      <c r="E507" s="1" t="s">
        <v>9931</v>
      </c>
      <c r="F507" s="1" t="s">
        <v>66</v>
      </c>
      <c r="G507" s="1" t="s">
        <v>27</v>
      </c>
      <c r="H507" s="1" t="s">
        <v>11026</v>
      </c>
      <c r="I507" s="1" t="s">
        <v>11027</v>
      </c>
      <c r="J507" s="1" t="s">
        <v>11028</v>
      </c>
      <c r="K507" s="1" t="s">
        <v>11029</v>
      </c>
      <c r="L507" s="1">
        <v>-7.0</v>
      </c>
      <c r="M507" s="1">
        <v>0.011483333333333333</v>
      </c>
      <c r="N507" s="1">
        <v>8.9442</v>
      </c>
      <c r="O507" s="1" t="s">
        <v>36</v>
      </c>
      <c r="P507" s="1" t="s">
        <v>11030</v>
      </c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ht="15.75" customHeight="1">
      <c r="A508" s="1" t="s">
        <v>41</v>
      </c>
      <c r="B508" s="1" t="s">
        <v>17</v>
      </c>
      <c r="C508" s="1">
        <v>329.0</v>
      </c>
      <c r="D508" s="1">
        <v>0.0</v>
      </c>
      <c r="E508" s="1"/>
      <c r="F508" s="1" t="s">
        <v>26</v>
      </c>
      <c r="G508" s="1" t="s">
        <v>27</v>
      </c>
      <c r="H508" s="1" t="s">
        <v>11031</v>
      </c>
      <c r="I508" s="1" t="s">
        <v>11032</v>
      </c>
      <c r="J508" s="1" t="s">
        <v>11032</v>
      </c>
      <c r="K508" s="1"/>
      <c r="L508" s="1">
        <v>0.0</v>
      </c>
      <c r="M508" s="1"/>
      <c r="N508" s="1">
        <v>15.093683333333333</v>
      </c>
      <c r="O508" s="1" t="s">
        <v>9358</v>
      </c>
      <c r="P508" s="1" t="s">
        <v>10275</v>
      </c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ht="15.75" customHeight="1">
      <c r="A509" s="1" t="s">
        <v>57</v>
      </c>
      <c r="B509" s="1" t="s">
        <v>17</v>
      </c>
      <c r="C509" s="1">
        <v>528.0</v>
      </c>
      <c r="D509" s="1">
        <v>0.0</v>
      </c>
      <c r="E509" s="1" t="s">
        <v>58</v>
      </c>
      <c r="F509" s="1" t="s">
        <v>26</v>
      </c>
      <c r="G509" s="1" t="s">
        <v>27</v>
      </c>
      <c r="H509" s="1" t="s">
        <v>11033</v>
      </c>
      <c r="I509" s="1" t="s">
        <v>11034</v>
      </c>
      <c r="J509" s="1" t="s">
        <v>11034</v>
      </c>
      <c r="K509" s="1"/>
      <c r="L509" s="1">
        <v>-10.0</v>
      </c>
      <c r="M509" s="1"/>
      <c r="N509" s="1">
        <v>9.9093</v>
      </c>
      <c r="O509" s="1" t="s">
        <v>9358</v>
      </c>
      <c r="P509" s="1" t="s">
        <v>11035</v>
      </c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ht="15.75" customHeight="1">
      <c r="A510" s="1" t="s">
        <v>32</v>
      </c>
      <c r="B510" s="1" t="s">
        <v>17</v>
      </c>
      <c r="C510" s="1">
        <v>250.0</v>
      </c>
      <c r="D510" s="1">
        <v>0.0</v>
      </c>
      <c r="E510" s="1" t="s">
        <v>9408</v>
      </c>
      <c r="F510" s="1" t="s">
        <v>66</v>
      </c>
      <c r="G510" s="1" t="s">
        <v>27</v>
      </c>
      <c r="H510" s="1" t="s">
        <v>11036</v>
      </c>
      <c r="I510" s="1" t="s">
        <v>11037</v>
      </c>
      <c r="J510" s="1" t="s">
        <v>11038</v>
      </c>
      <c r="K510" s="1" t="s">
        <v>11039</v>
      </c>
      <c r="L510" s="1">
        <v>-14.0</v>
      </c>
      <c r="M510" s="1">
        <v>0.005033333333333333</v>
      </c>
      <c r="N510" s="1">
        <v>5.989716666666666</v>
      </c>
      <c r="O510" s="1" t="s">
        <v>36</v>
      </c>
      <c r="P510" s="1" t="s">
        <v>11040</v>
      </c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ht="15.75" customHeight="1">
      <c r="A511" s="1" t="s">
        <v>41</v>
      </c>
      <c r="B511" s="1" t="s">
        <v>17</v>
      </c>
      <c r="C511" s="1">
        <v>687.0</v>
      </c>
      <c r="D511" s="1">
        <v>0.0</v>
      </c>
      <c r="E511" s="1"/>
      <c r="F511" s="1" t="s">
        <v>26</v>
      </c>
      <c r="G511" s="1" t="s">
        <v>27</v>
      </c>
      <c r="H511" s="1" t="s">
        <v>11041</v>
      </c>
      <c r="I511" s="1" t="s">
        <v>11042</v>
      </c>
      <c r="J511" s="1" t="s">
        <v>11042</v>
      </c>
      <c r="K511" s="1"/>
      <c r="L511" s="1">
        <v>-9.0</v>
      </c>
      <c r="M511" s="1"/>
      <c r="N511" s="1">
        <v>10.061216666666667</v>
      </c>
      <c r="O511" s="1" t="s">
        <v>9358</v>
      </c>
      <c r="P511" s="1" t="s">
        <v>11043</v>
      </c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ht="15.75" customHeight="1">
      <c r="A512" s="1" t="s">
        <v>57</v>
      </c>
      <c r="B512" s="1" t="s">
        <v>17</v>
      </c>
      <c r="C512" s="2">
        <v>329.0</v>
      </c>
      <c r="D512" s="1">
        <v>0.0</v>
      </c>
      <c r="E512" s="1" t="s">
        <v>58</v>
      </c>
      <c r="F512" s="1" t="s">
        <v>26</v>
      </c>
      <c r="G512" s="1" t="s">
        <v>27</v>
      </c>
      <c r="H512" s="1" t="s">
        <v>11044</v>
      </c>
      <c r="I512" s="1" t="s">
        <v>11045</v>
      </c>
      <c r="J512" s="1" t="s">
        <v>11045</v>
      </c>
      <c r="K512" s="1"/>
      <c r="L512" s="1">
        <v>-7.0</v>
      </c>
      <c r="M512" s="1"/>
      <c r="N512" s="1">
        <v>7.1117</v>
      </c>
      <c r="O512" s="1" t="s">
        <v>9358</v>
      </c>
      <c r="P512" s="1" t="s">
        <v>11046</v>
      </c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ht="15.75" customHeight="1">
      <c r="A513" s="1" t="s">
        <v>32</v>
      </c>
      <c r="B513" s="1" t="s">
        <v>17</v>
      </c>
      <c r="C513" s="1">
        <v>648.0</v>
      </c>
      <c r="D513" s="1">
        <v>0.0</v>
      </c>
      <c r="E513" s="1" t="s">
        <v>9931</v>
      </c>
      <c r="F513" s="1" t="s">
        <v>66</v>
      </c>
      <c r="G513" s="1" t="s">
        <v>27</v>
      </c>
      <c r="H513" s="1" t="s">
        <v>11047</v>
      </c>
      <c r="I513" s="1" t="s">
        <v>11048</v>
      </c>
      <c r="J513" s="1" t="s">
        <v>11049</v>
      </c>
      <c r="K513" s="1" t="s">
        <v>11050</v>
      </c>
      <c r="L513" s="1">
        <v>-29.0</v>
      </c>
      <c r="M513" s="1">
        <v>0.005833333333333334</v>
      </c>
      <c r="N513" s="1">
        <v>8.10605</v>
      </c>
      <c r="O513" s="1" t="s">
        <v>36</v>
      </c>
      <c r="P513" s="1" t="s">
        <v>11051</v>
      </c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ht="15.75" customHeight="1">
      <c r="A514" s="1" t="s">
        <v>16</v>
      </c>
      <c r="B514" s="1" t="s">
        <v>17</v>
      </c>
      <c r="C514" s="1">
        <v>344.0</v>
      </c>
      <c r="D514" s="1">
        <v>0.0</v>
      </c>
      <c r="E514" s="1"/>
      <c r="F514" s="1" t="s">
        <v>18</v>
      </c>
      <c r="G514" s="1" t="s">
        <v>19</v>
      </c>
      <c r="H514" s="1" t="s">
        <v>11052</v>
      </c>
      <c r="I514" s="1" t="s">
        <v>11053</v>
      </c>
      <c r="J514" s="1" t="s">
        <v>11053</v>
      </c>
      <c r="K514" s="1"/>
      <c r="L514" s="1">
        <v>4.0</v>
      </c>
      <c r="M514" s="1"/>
      <c r="N514" s="1">
        <v>10.960216666666666</v>
      </c>
      <c r="O514" s="1" t="s">
        <v>22</v>
      </c>
      <c r="P514" s="1" t="s">
        <v>11054</v>
      </c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ht="15.75" customHeight="1">
      <c r="A515" s="1" t="s">
        <v>24</v>
      </c>
      <c r="B515" s="1" t="s">
        <v>17</v>
      </c>
      <c r="C515" s="1">
        <v>358.0</v>
      </c>
      <c r="D515" s="1">
        <v>0.0</v>
      </c>
      <c r="E515" s="1" t="s">
        <v>11055</v>
      </c>
      <c r="F515" s="1" t="s">
        <v>26</v>
      </c>
      <c r="G515" s="1" t="s">
        <v>27</v>
      </c>
      <c r="H515" s="1" t="s">
        <v>11056</v>
      </c>
      <c r="I515" s="1" t="s">
        <v>11057</v>
      </c>
      <c r="J515" s="1" t="s">
        <v>11057</v>
      </c>
      <c r="K515" s="1"/>
      <c r="L515" s="1">
        <v>-1.0</v>
      </c>
      <c r="M515" s="1"/>
      <c r="N515" s="1">
        <v>13.859283333333334</v>
      </c>
      <c r="O515" s="1" t="s">
        <v>9358</v>
      </c>
      <c r="P515" s="1" t="s">
        <v>11058</v>
      </c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ht="15.75" customHeight="1">
      <c r="A516" s="1" t="s">
        <v>32</v>
      </c>
      <c r="B516" s="1" t="s">
        <v>17</v>
      </c>
      <c r="C516" s="2">
        <v>657.0</v>
      </c>
      <c r="D516" s="1">
        <v>111.0</v>
      </c>
      <c r="E516" s="1"/>
      <c r="F516" s="1" t="s">
        <v>18</v>
      </c>
      <c r="G516" s="1" t="s">
        <v>33</v>
      </c>
      <c r="H516" s="1" t="s">
        <v>11059</v>
      </c>
      <c r="I516" s="1" t="s">
        <v>11060</v>
      </c>
      <c r="J516" s="1" t="s">
        <v>11060</v>
      </c>
      <c r="K516" s="1"/>
      <c r="L516" s="1">
        <v>0.0</v>
      </c>
      <c r="M516" s="1"/>
      <c r="N516" s="1">
        <v>83.16608333333333</v>
      </c>
      <c r="O516" s="1" t="s">
        <v>36</v>
      </c>
      <c r="P516" s="1" t="s">
        <v>11061</v>
      </c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ht="15.75" customHeight="1">
      <c r="A517" s="1" t="s">
        <v>57</v>
      </c>
      <c r="B517" s="1" t="s">
        <v>17</v>
      </c>
      <c r="C517" s="1">
        <v>792.0</v>
      </c>
      <c r="D517" s="1">
        <v>0.0</v>
      </c>
      <c r="E517" s="1" t="s">
        <v>58</v>
      </c>
      <c r="F517" s="1" t="s">
        <v>26</v>
      </c>
      <c r="G517" s="1" t="s">
        <v>27</v>
      </c>
      <c r="H517" s="1" t="s">
        <v>11062</v>
      </c>
      <c r="I517" s="1" t="s">
        <v>11063</v>
      </c>
      <c r="J517" s="1" t="s">
        <v>11063</v>
      </c>
      <c r="K517" s="1"/>
      <c r="L517" s="1">
        <v>-7.0</v>
      </c>
      <c r="M517" s="1"/>
      <c r="N517" s="1">
        <v>12.96575</v>
      </c>
      <c r="O517" s="1" t="s">
        <v>9358</v>
      </c>
      <c r="P517" s="1" t="s">
        <v>11064</v>
      </c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ht="15.75" customHeight="1">
      <c r="A518" s="1" t="s">
        <v>57</v>
      </c>
      <c r="B518" s="1" t="s">
        <v>17</v>
      </c>
      <c r="C518" s="2">
        <v>534.0</v>
      </c>
      <c r="D518" s="1">
        <v>0.0</v>
      </c>
      <c r="E518" s="1" t="s">
        <v>58</v>
      </c>
      <c r="F518" s="1" t="s">
        <v>26</v>
      </c>
      <c r="G518" s="1" t="s">
        <v>27</v>
      </c>
      <c r="H518" s="1" t="s">
        <v>11065</v>
      </c>
      <c r="I518" s="1" t="s">
        <v>11066</v>
      </c>
      <c r="J518" s="1" t="s">
        <v>11066</v>
      </c>
      <c r="K518" s="1"/>
      <c r="L518" s="1">
        <v>-10.0</v>
      </c>
      <c r="M518" s="1"/>
      <c r="N518" s="1">
        <v>9.400566666666666</v>
      </c>
      <c r="O518" s="1" t="s">
        <v>9358</v>
      </c>
      <c r="P518" s="1" t="s">
        <v>9928</v>
      </c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ht="15.75" customHeight="1">
      <c r="A519" s="1" t="s">
        <v>57</v>
      </c>
      <c r="B519" s="1" t="s">
        <v>17</v>
      </c>
      <c r="C519" s="1">
        <v>224.0</v>
      </c>
      <c r="D519" s="1">
        <v>0.0</v>
      </c>
      <c r="E519" s="1" t="s">
        <v>58</v>
      </c>
      <c r="F519" s="1" t="s">
        <v>26</v>
      </c>
      <c r="G519" s="1" t="s">
        <v>27</v>
      </c>
      <c r="H519" s="1" t="s">
        <v>11067</v>
      </c>
      <c r="I519" s="1" t="s">
        <v>11068</v>
      </c>
      <c r="J519" s="1" t="s">
        <v>11068</v>
      </c>
      <c r="K519" s="1"/>
      <c r="L519" s="1">
        <v>-8.0</v>
      </c>
      <c r="M519" s="1"/>
      <c r="N519" s="1">
        <v>6.9504166666666665</v>
      </c>
      <c r="O519" s="1" t="s">
        <v>9358</v>
      </c>
      <c r="P519" s="1" t="s">
        <v>9359</v>
      </c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ht="15.75" customHeight="1">
      <c r="A520" s="1" t="s">
        <v>32</v>
      </c>
      <c r="B520" s="1" t="s">
        <v>17</v>
      </c>
      <c r="C520" s="1">
        <v>190.0</v>
      </c>
      <c r="D520" s="1">
        <v>59.0</v>
      </c>
      <c r="E520" s="1"/>
      <c r="F520" s="1" t="s">
        <v>18</v>
      </c>
      <c r="G520" s="1" t="s">
        <v>27</v>
      </c>
      <c r="H520" s="1" t="s">
        <v>11069</v>
      </c>
      <c r="I520" s="1" t="s">
        <v>11070</v>
      </c>
      <c r="J520" s="1" t="s">
        <v>11070</v>
      </c>
      <c r="K520" s="1"/>
      <c r="L520" s="1">
        <v>-11.0</v>
      </c>
      <c r="M520" s="1"/>
      <c r="N520" s="1">
        <v>7.6115</v>
      </c>
      <c r="O520" s="1" t="s">
        <v>36</v>
      </c>
      <c r="P520" s="1" t="s">
        <v>9642</v>
      </c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ht="15.75" customHeight="1">
      <c r="A521" s="1" t="s">
        <v>41</v>
      </c>
      <c r="B521" s="1" t="s">
        <v>17</v>
      </c>
      <c r="C521" s="1">
        <v>429.0</v>
      </c>
      <c r="D521" s="1">
        <v>0.0</v>
      </c>
      <c r="E521" s="1"/>
      <c r="F521" s="1" t="s">
        <v>26</v>
      </c>
      <c r="G521" s="1" t="s">
        <v>27</v>
      </c>
      <c r="H521" s="1" t="s">
        <v>11071</v>
      </c>
      <c r="I521" s="1" t="s">
        <v>11072</v>
      </c>
      <c r="J521" s="1" t="s">
        <v>11072</v>
      </c>
      <c r="K521" s="1"/>
      <c r="L521" s="1">
        <v>-2.0</v>
      </c>
      <c r="M521" s="1"/>
      <c r="N521" s="1">
        <v>12.73435</v>
      </c>
      <c r="O521" s="1" t="s">
        <v>9358</v>
      </c>
      <c r="P521" s="1" t="s">
        <v>11073</v>
      </c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ht="15.75" customHeight="1">
      <c r="A522" s="1" t="s">
        <v>57</v>
      </c>
      <c r="B522" s="1" t="s">
        <v>17</v>
      </c>
      <c r="C522" s="1">
        <v>329.0</v>
      </c>
      <c r="D522" s="1">
        <v>0.0</v>
      </c>
      <c r="E522" s="1" t="s">
        <v>58</v>
      </c>
      <c r="F522" s="1" t="s">
        <v>26</v>
      </c>
      <c r="G522" s="1" t="s">
        <v>27</v>
      </c>
      <c r="H522" s="1" t="s">
        <v>11074</v>
      </c>
      <c r="I522" s="1" t="s">
        <v>11075</v>
      </c>
      <c r="J522" s="1" t="s">
        <v>11075</v>
      </c>
      <c r="K522" s="1"/>
      <c r="L522" s="1">
        <v>-3.0</v>
      </c>
      <c r="M522" s="1"/>
      <c r="N522" s="1">
        <v>11.852283333333334</v>
      </c>
      <c r="O522" s="1" t="s">
        <v>9358</v>
      </c>
      <c r="P522" s="1" t="s">
        <v>9955</v>
      </c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ht="15.75" customHeight="1">
      <c r="A523" s="1" t="s">
        <v>24</v>
      </c>
      <c r="B523" s="1" t="s">
        <v>17</v>
      </c>
      <c r="C523" s="1">
        <v>1182.0</v>
      </c>
      <c r="D523" s="1">
        <v>0.0</v>
      </c>
      <c r="E523" s="1" t="s">
        <v>11076</v>
      </c>
      <c r="F523" s="1" t="s">
        <v>26</v>
      </c>
      <c r="G523" s="1" t="s">
        <v>27</v>
      </c>
      <c r="H523" s="1" t="s">
        <v>11077</v>
      </c>
      <c r="I523" s="1" t="s">
        <v>11078</v>
      </c>
      <c r="J523" s="1" t="s">
        <v>11078</v>
      </c>
      <c r="K523" s="1"/>
      <c r="L523" s="1">
        <v>-2.0</v>
      </c>
      <c r="M523" s="1"/>
      <c r="N523" s="1">
        <v>17.69895</v>
      </c>
      <c r="O523" s="1" t="s">
        <v>9358</v>
      </c>
      <c r="P523" s="1" t="s">
        <v>11079</v>
      </c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ht="15.75" customHeight="1">
      <c r="A524" s="1" t="s">
        <v>32</v>
      </c>
      <c r="B524" s="1" t="s">
        <v>17</v>
      </c>
      <c r="C524" s="1">
        <v>257.0</v>
      </c>
      <c r="D524" s="1">
        <v>62.0</v>
      </c>
      <c r="E524" s="1"/>
      <c r="F524" s="1" t="s">
        <v>18</v>
      </c>
      <c r="G524" s="1" t="s">
        <v>27</v>
      </c>
      <c r="H524" s="1" t="s">
        <v>11080</v>
      </c>
      <c r="I524" s="1" t="s">
        <v>11081</v>
      </c>
      <c r="J524" s="1" t="s">
        <v>11081</v>
      </c>
      <c r="K524" s="1"/>
      <c r="L524" s="1">
        <v>-8.0</v>
      </c>
      <c r="M524" s="1"/>
      <c r="N524" s="1">
        <v>10.50495</v>
      </c>
      <c r="O524" s="1" t="s">
        <v>36</v>
      </c>
      <c r="P524" s="1" t="s">
        <v>9713</v>
      </c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ht="15.75" customHeight="1">
      <c r="A525" s="1" t="s">
        <v>41</v>
      </c>
      <c r="B525" s="1" t="s">
        <v>17</v>
      </c>
      <c r="C525" s="1">
        <v>329.0</v>
      </c>
      <c r="D525" s="1">
        <v>0.0</v>
      </c>
      <c r="E525" s="1"/>
      <c r="F525" s="1" t="s">
        <v>26</v>
      </c>
      <c r="G525" s="1" t="s">
        <v>19</v>
      </c>
      <c r="H525" s="1" t="s">
        <v>11082</v>
      </c>
      <c r="I525" s="1" t="s">
        <v>11083</v>
      </c>
      <c r="J525" s="1" t="s">
        <v>11083</v>
      </c>
      <c r="K525" s="1"/>
      <c r="L525" s="1">
        <v>2.0</v>
      </c>
      <c r="M525" s="1"/>
      <c r="N525" s="1">
        <v>17.110133333333334</v>
      </c>
      <c r="O525" s="1" t="s">
        <v>9358</v>
      </c>
      <c r="P525" s="1" t="s">
        <v>11084</v>
      </c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ht="15.75" customHeight="1">
      <c r="A526" s="1" t="s">
        <v>57</v>
      </c>
      <c r="B526" s="1" t="s">
        <v>17</v>
      </c>
      <c r="C526" s="1">
        <v>815.0</v>
      </c>
      <c r="D526" s="1">
        <v>0.0</v>
      </c>
      <c r="E526" s="1" t="s">
        <v>58</v>
      </c>
      <c r="F526" s="1" t="s">
        <v>26</v>
      </c>
      <c r="G526" s="1" t="s">
        <v>27</v>
      </c>
      <c r="H526" s="1" t="s">
        <v>11085</v>
      </c>
      <c r="I526" s="1" t="s">
        <v>11086</v>
      </c>
      <c r="J526" s="1" t="s">
        <v>11086</v>
      </c>
      <c r="K526" s="1"/>
      <c r="L526" s="1">
        <v>2.0</v>
      </c>
      <c r="M526" s="1"/>
      <c r="N526" s="1">
        <v>22.819666666666667</v>
      </c>
      <c r="O526" s="1" t="s">
        <v>9358</v>
      </c>
      <c r="P526" s="1" t="s">
        <v>11087</v>
      </c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ht="15.75" customHeight="1">
      <c r="A527" s="1" t="s">
        <v>32</v>
      </c>
      <c r="B527" s="1" t="s">
        <v>17</v>
      </c>
      <c r="C527" s="1">
        <v>285.0</v>
      </c>
      <c r="D527" s="1">
        <v>66.0</v>
      </c>
      <c r="E527" s="1"/>
      <c r="F527" s="1" t="s">
        <v>18</v>
      </c>
      <c r="G527" s="1" t="s">
        <v>27</v>
      </c>
      <c r="H527" s="1" t="s">
        <v>11088</v>
      </c>
      <c r="I527" s="1" t="s">
        <v>11089</v>
      </c>
      <c r="J527" s="1" t="s">
        <v>11089</v>
      </c>
      <c r="K527" s="1"/>
      <c r="L527" s="1">
        <v>-5.0</v>
      </c>
      <c r="M527" s="1"/>
      <c r="N527" s="1">
        <v>18.437416666666667</v>
      </c>
      <c r="O527" s="1" t="s">
        <v>36</v>
      </c>
      <c r="P527" s="1" t="s">
        <v>11090</v>
      </c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ht="15.75" customHeight="1">
      <c r="A528" s="1" t="s">
        <v>57</v>
      </c>
      <c r="B528" s="1" t="s">
        <v>17</v>
      </c>
      <c r="C528" s="1">
        <v>313.0</v>
      </c>
      <c r="D528" s="1">
        <v>0.0</v>
      </c>
      <c r="E528" s="1" t="s">
        <v>58</v>
      </c>
      <c r="F528" s="1" t="s">
        <v>26</v>
      </c>
      <c r="G528" s="1" t="s">
        <v>27</v>
      </c>
      <c r="H528" s="1" t="s">
        <v>11091</v>
      </c>
      <c r="I528" s="1" t="s">
        <v>11092</v>
      </c>
      <c r="J528" s="1" t="s">
        <v>11092</v>
      </c>
      <c r="K528" s="1"/>
      <c r="L528" s="1">
        <v>-8.0</v>
      </c>
      <c r="M528" s="1"/>
      <c r="N528" s="1">
        <v>6.6567</v>
      </c>
      <c r="O528" s="1" t="s">
        <v>9358</v>
      </c>
      <c r="P528" s="1" t="s">
        <v>11093</v>
      </c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ht="15.75" customHeight="1">
      <c r="A529" s="1" t="s">
        <v>41</v>
      </c>
      <c r="B529" s="1" t="s">
        <v>17</v>
      </c>
      <c r="C529" s="1">
        <v>509.0</v>
      </c>
      <c r="D529" s="1">
        <v>0.0</v>
      </c>
      <c r="E529" s="1"/>
      <c r="F529" s="1" t="s">
        <v>26</v>
      </c>
      <c r="G529" s="1" t="s">
        <v>27</v>
      </c>
      <c r="H529" s="1" t="s">
        <v>11094</v>
      </c>
      <c r="I529" s="1" t="s">
        <v>11095</v>
      </c>
      <c r="J529" s="1" t="s">
        <v>11095</v>
      </c>
      <c r="K529" s="1"/>
      <c r="L529" s="1">
        <v>-3.0</v>
      </c>
      <c r="M529" s="1"/>
      <c r="N529" s="1">
        <v>16.08365</v>
      </c>
      <c r="O529" s="1" t="s">
        <v>9358</v>
      </c>
      <c r="P529" s="1" t="s">
        <v>11096</v>
      </c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ht="15.75" customHeight="1">
      <c r="A530" s="1" t="s">
        <v>57</v>
      </c>
      <c r="B530" s="1" t="s">
        <v>17</v>
      </c>
      <c r="C530" s="1">
        <v>264.0</v>
      </c>
      <c r="D530" s="1">
        <v>0.0</v>
      </c>
      <c r="E530" s="1" t="s">
        <v>58</v>
      </c>
      <c r="F530" s="1" t="s">
        <v>26</v>
      </c>
      <c r="G530" s="1" t="s">
        <v>27</v>
      </c>
      <c r="H530" s="1" t="s">
        <v>11097</v>
      </c>
      <c r="I530" s="1" t="s">
        <v>11098</v>
      </c>
      <c r="J530" s="1" t="s">
        <v>11098</v>
      </c>
      <c r="K530" s="1"/>
      <c r="L530" s="1">
        <v>-7.0</v>
      </c>
      <c r="M530" s="1"/>
      <c r="N530" s="1">
        <v>7.900283333333333</v>
      </c>
      <c r="O530" s="1" t="s">
        <v>9358</v>
      </c>
      <c r="P530" s="1" t="s">
        <v>9908</v>
      </c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ht="15.75" customHeight="1">
      <c r="A531" s="1" t="s">
        <v>41</v>
      </c>
      <c r="B531" s="1" t="s">
        <v>17</v>
      </c>
      <c r="C531" s="1">
        <v>329.0</v>
      </c>
      <c r="D531" s="1">
        <v>0.0</v>
      </c>
      <c r="E531" s="1"/>
      <c r="F531" s="1" t="s">
        <v>26</v>
      </c>
      <c r="G531" s="1" t="s">
        <v>27</v>
      </c>
      <c r="H531" s="1" t="s">
        <v>11099</v>
      </c>
      <c r="I531" s="1" t="s">
        <v>11100</v>
      </c>
      <c r="J531" s="1" t="s">
        <v>11100</v>
      </c>
      <c r="K531" s="1"/>
      <c r="L531" s="1">
        <v>-8.0</v>
      </c>
      <c r="M531" s="1"/>
      <c r="N531" s="1">
        <v>6.2466333333333335</v>
      </c>
      <c r="O531" s="1" t="s">
        <v>9358</v>
      </c>
      <c r="P531" s="1" t="s">
        <v>11101</v>
      </c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ht="15.75" customHeight="1">
      <c r="A532" s="1" t="s">
        <v>32</v>
      </c>
      <c r="B532" s="1" t="s">
        <v>17</v>
      </c>
      <c r="C532" s="1">
        <v>250.0</v>
      </c>
      <c r="D532" s="1">
        <v>0.0</v>
      </c>
      <c r="E532" s="1" t="s">
        <v>9408</v>
      </c>
      <c r="F532" s="1" t="s">
        <v>66</v>
      </c>
      <c r="G532" s="1" t="s">
        <v>27</v>
      </c>
      <c r="H532" s="1" t="s">
        <v>11102</v>
      </c>
      <c r="I532" s="1" t="s">
        <v>11103</v>
      </c>
      <c r="J532" s="1" t="s">
        <v>11104</v>
      </c>
      <c r="K532" s="1" t="s">
        <v>11105</v>
      </c>
      <c r="L532" s="1">
        <v>-15.0</v>
      </c>
      <c r="M532" s="1">
        <v>0.01633333333333333</v>
      </c>
      <c r="N532" s="1">
        <v>6.56865</v>
      </c>
      <c r="O532" s="1" t="s">
        <v>36</v>
      </c>
      <c r="P532" s="1" t="s">
        <v>9745</v>
      </c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ht="15.75" customHeight="1">
      <c r="A533" s="1" t="s">
        <v>57</v>
      </c>
      <c r="B533" s="1" t="s">
        <v>17</v>
      </c>
      <c r="C533" s="1">
        <v>264.0</v>
      </c>
      <c r="D533" s="1">
        <v>0.0</v>
      </c>
      <c r="E533" s="1" t="s">
        <v>58</v>
      </c>
      <c r="F533" s="1" t="s">
        <v>26</v>
      </c>
      <c r="G533" s="1" t="s">
        <v>27</v>
      </c>
      <c r="H533" s="1" t="s">
        <v>11106</v>
      </c>
      <c r="I533" s="1" t="s">
        <v>11107</v>
      </c>
      <c r="J533" s="1" t="s">
        <v>11107</v>
      </c>
      <c r="K533" s="1"/>
      <c r="L533" s="1">
        <v>-7.0</v>
      </c>
      <c r="M533" s="1"/>
      <c r="N533" s="1">
        <v>7.8018833333333335</v>
      </c>
      <c r="O533" s="1" t="s">
        <v>9358</v>
      </c>
      <c r="P533" s="1" t="s">
        <v>9868</v>
      </c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ht="15.75" customHeight="1">
      <c r="A534" s="1" t="s">
        <v>32</v>
      </c>
      <c r="B534" s="1" t="s">
        <v>17</v>
      </c>
      <c r="C534" s="1">
        <v>384.0</v>
      </c>
      <c r="D534" s="1">
        <v>66.0</v>
      </c>
      <c r="E534" s="1"/>
      <c r="F534" s="1" t="s">
        <v>18</v>
      </c>
      <c r="G534" s="1" t="s">
        <v>27</v>
      </c>
      <c r="H534" s="1" t="s">
        <v>11108</v>
      </c>
      <c r="I534" s="1" t="s">
        <v>11109</v>
      </c>
      <c r="J534" s="1" t="s">
        <v>11109</v>
      </c>
      <c r="K534" s="1"/>
      <c r="L534" s="1">
        <v>-5.0</v>
      </c>
      <c r="M534" s="1"/>
      <c r="N534" s="1">
        <v>14.076916666666667</v>
      </c>
      <c r="O534" s="1" t="s">
        <v>36</v>
      </c>
      <c r="P534" s="1" t="s">
        <v>11110</v>
      </c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ht="15.75" customHeight="1">
      <c r="A535" s="1" t="s">
        <v>41</v>
      </c>
      <c r="B535" s="1" t="s">
        <v>17</v>
      </c>
      <c r="C535" s="1">
        <v>433.0</v>
      </c>
      <c r="D535" s="1">
        <v>0.0</v>
      </c>
      <c r="E535" s="1"/>
      <c r="F535" s="1" t="s">
        <v>26</v>
      </c>
      <c r="G535" s="1" t="s">
        <v>27</v>
      </c>
      <c r="H535" s="1" t="s">
        <v>11111</v>
      </c>
      <c r="I535" s="1" t="s">
        <v>11112</v>
      </c>
      <c r="J535" s="1" t="s">
        <v>11112</v>
      </c>
      <c r="K535" s="1"/>
      <c r="L535" s="1">
        <v>1.0</v>
      </c>
      <c r="M535" s="1"/>
      <c r="N535" s="1">
        <v>16.620183333333333</v>
      </c>
      <c r="O535" s="1" t="s">
        <v>9358</v>
      </c>
      <c r="P535" s="1" t="s">
        <v>11113</v>
      </c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ht="15.75" customHeight="1">
      <c r="A536" s="1" t="s">
        <v>16</v>
      </c>
      <c r="B536" s="1" t="s">
        <v>17</v>
      </c>
      <c r="C536" s="1">
        <v>119.0</v>
      </c>
      <c r="D536" s="1">
        <v>0.0</v>
      </c>
      <c r="E536" s="1"/>
      <c r="F536" s="1" t="s">
        <v>18</v>
      </c>
      <c r="G536" s="1" t="s">
        <v>19</v>
      </c>
      <c r="H536" s="1" t="s">
        <v>11114</v>
      </c>
      <c r="I536" s="1" t="s">
        <v>11115</v>
      </c>
      <c r="J536" s="1" t="s">
        <v>11115</v>
      </c>
      <c r="K536" s="1"/>
      <c r="L536" s="1">
        <v>13.0</v>
      </c>
      <c r="M536" s="1"/>
      <c r="N536" s="1">
        <v>19.465966666666667</v>
      </c>
      <c r="O536" s="1" t="s">
        <v>22</v>
      </c>
      <c r="P536" s="1" t="s">
        <v>11116</v>
      </c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ht="15.75" customHeight="1">
      <c r="A537" s="1" t="s">
        <v>32</v>
      </c>
      <c r="B537" s="1" t="s">
        <v>17</v>
      </c>
      <c r="C537" s="1">
        <v>887.0</v>
      </c>
      <c r="D537" s="1">
        <v>0.0</v>
      </c>
      <c r="E537" s="1" t="s">
        <v>9408</v>
      </c>
      <c r="F537" s="1" t="s">
        <v>66</v>
      </c>
      <c r="G537" s="1" t="s">
        <v>27</v>
      </c>
      <c r="H537" s="1" t="s">
        <v>11117</v>
      </c>
      <c r="I537" s="1" t="s">
        <v>11118</v>
      </c>
      <c r="J537" s="1" t="s">
        <v>11119</v>
      </c>
      <c r="K537" s="1" t="s">
        <v>11120</v>
      </c>
      <c r="L537" s="1">
        <v>3.0</v>
      </c>
      <c r="M537" s="1">
        <v>0.03425</v>
      </c>
      <c r="N537" s="1">
        <v>20.386183333333335</v>
      </c>
      <c r="O537" s="1" t="s">
        <v>36</v>
      </c>
      <c r="P537" s="1" t="s">
        <v>11121</v>
      </c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ht="15.75" customHeight="1">
      <c r="A538" s="1" t="s">
        <v>24</v>
      </c>
      <c r="B538" s="1" t="s">
        <v>17</v>
      </c>
      <c r="C538" s="1">
        <v>264.0</v>
      </c>
      <c r="D538" s="1">
        <v>0.0</v>
      </c>
      <c r="E538" s="1" t="s">
        <v>10485</v>
      </c>
      <c r="F538" s="1" t="s">
        <v>26</v>
      </c>
      <c r="G538" s="1" t="s">
        <v>27</v>
      </c>
      <c r="H538" s="1" t="s">
        <v>11122</v>
      </c>
      <c r="I538" s="1" t="s">
        <v>11123</v>
      </c>
      <c r="J538" s="1" t="s">
        <v>11123</v>
      </c>
      <c r="K538" s="1"/>
      <c r="L538" s="1">
        <v>-6.0</v>
      </c>
      <c r="M538" s="1"/>
      <c r="N538" s="1">
        <v>8.436066666666667</v>
      </c>
      <c r="O538" s="1" t="s">
        <v>9358</v>
      </c>
      <c r="P538" s="1" t="s">
        <v>2792</v>
      </c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ht="15.75" customHeight="1">
      <c r="A539" s="1" t="s">
        <v>32</v>
      </c>
      <c r="B539" s="1" t="s">
        <v>17</v>
      </c>
      <c r="C539" s="2">
        <v>219.0</v>
      </c>
      <c r="D539" s="1">
        <v>55.0</v>
      </c>
      <c r="E539" s="1"/>
      <c r="F539" s="1" t="s">
        <v>18</v>
      </c>
      <c r="G539" s="1" t="s">
        <v>19</v>
      </c>
      <c r="H539" s="1" t="s">
        <v>11124</v>
      </c>
      <c r="I539" s="1" t="s">
        <v>11125</v>
      </c>
      <c r="J539" s="1" t="s">
        <v>11125</v>
      </c>
      <c r="K539" s="1"/>
      <c r="L539" s="1">
        <v>-8.0</v>
      </c>
      <c r="M539" s="1"/>
      <c r="N539" s="1">
        <v>11.232233333333333</v>
      </c>
      <c r="O539" s="1" t="s">
        <v>36</v>
      </c>
      <c r="P539" s="1" t="s">
        <v>11126</v>
      </c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ht="15.75" customHeight="1">
      <c r="A540" s="1" t="s">
        <v>32</v>
      </c>
      <c r="B540" s="1" t="s">
        <v>17</v>
      </c>
      <c r="C540" s="1">
        <v>253.0</v>
      </c>
      <c r="D540" s="1">
        <v>73.0</v>
      </c>
      <c r="E540" s="1"/>
      <c r="F540" s="1" t="s">
        <v>18</v>
      </c>
      <c r="G540" s="1" t="s">
        <v>27</v>
      </c>
      <c r="H540" s="1" t="s">
        <v>11127</v>
      </c>
      <c r="I540" s="1" t="s">
        <v>11128</v>
      </c>
      <c r="J540" s="1" t="s">
        <v>11128</v>
      </c>
      <c r="K540" s="1"/>
      <c r="L540" s="1">
        <v>-5.0</v>
      </c>
      <c r="M540" s="1"/>
      <c r="N540" s="1">
        <v>29.46291666666667</v>
      </c>
      <c r="O540" s="1" t="s">
        <v>36</v>
      </c>
      <c r="P540" s="1" t="s">
        <v>11129</v>
      </c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ht="15.75" customHeight="1">
      <c r="A541" s="1" t="s">
        <v>16</v>
      </c>
      <c r="B541" s="1" t="s">
        <v>17</v>
      </c>
      <c r="C541" s="2">
        <v>249.0</v>
      </c>
      <c r="D541" s="1">
        <v>0.0</v>
      </c>
      <c r="E541" s="1"/>
      <c r="F541" s="1" t="s">
        <v>18</v>
      </c>
      <c r="G541" s="1" t="s">
        <v>19</v>
      </c>
      <c r="H541" s="1" t="s">
        <v>11130</v>
      </c>
      <c r="I541" s="1" t="s">
        <v>11131</v>
      </c>
      <c r="J541" s="1" t="s">
        <v>11131</v>
      </c>
      <c r="K541" s="1"/>
      <c r="L541" s="1">
        <v>0.0</v>
      </c>
      <c r="M541" s="1"/>
      <c r="N541" s="1">
        <v>6.0666166666666665</v>
      </c>
      <c r="O541" s="1" t="s">
        <v>22</v>
      </c>
      <c r="P541" s="1" t="s">
        <v>11132</v>
      </c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ht="15.75" customHeight="1">
      <c r="A542" s="1" t="s">
        <v>41</v>
      </c>
      <c r="B542" s="1" t="s">
        <v>17</v>
      </c>
      <c r="C542" s="1">
        <v>639.0</v>
      </c>
      <c r="D542" s="1">
        <v>0.0</v>
      </c>
      <c r="E542" s="1"/>
      <c r="F542" s="1" t="s">
        <v>26</v>
      </c>
      <c r="G542" s="1" t="s">
        <v>27</v>
      </c>
      <c r="H542" s="1" t="s">
        <v>11133</v>
      </c>
      <c r="I542" s="1" t="s">
        <v>11134</v>
      </c>
      <c r="J542" s="1" t="s">
        <v>11134</v>
      </c>
      <c r="K542" s="1"/>
      <c r="L542" s="1">
        <v>-1.0</v>
      </c>
      <c r="M542" s="1"/>
      <c r="N542" s="1">
        <v>10.581233333333333</v>
      </c>
      <c r="O542" s="1" t="s">
        <v>9358</v>
      </c>
      <c r="P542" s="1" t="s">
        <v>11135</v>
      </c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ht="15.75" customHeight="1">
      <c r="A543" s="1" t="s">
        <v>41</v>
      </c>
      <c r="B543" s="1" t="s">
        <v>17</v>
      </c>
      <c r="C543" s="1">
        <v>346.0</v>
      </c>
      <c r="D543" s="1">
        <v>0.0</v>
      </c>
      <c r="E543" s="1"/>
      <c r="F543" s="1" t="s">
        <v>26</v>
      </c>
      <c r="G543" s="1" t="s">
        <v>27</v>
      </c>
      <c r="H543" s="1" t="s">
        <v>11136</v>
      </c>
      <c r="I543" s="1" t="s">
        <v>11137</v>
      </c>
      <c r="J543" s="1" t="s">
        <v>11137</v>
      </c>
      <c r="K543" s="1"/>
      <c r="L543" s="1">
        <v>-9.0</v>
      </c>
      <c r="M543" s="1"/>
      <c r="N543" s="1">
        <v>5.3218</v>
      </c>
      <c r="O543" s="1" t="s">
        <v>9358</v>
      </c>
      <c r="P543" s="1" t="s">
        <v>11138</v>
      </c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ht="15.75" customHeight="1">
      <c r="A544" s="1" t="s">
        <v>32</v>
      </c>
      <c r="B544" s="1" t="s">
        <v>17</v>
      </c>
      <c r="C544" s="1">
        <v>622.0</v>
      </c>
      <c r="D544" s="1">
        <v>0.0</v>
      </c>
      <c r="E544" s="1" t="s">
        <v>58</v>
      </c>
      <c r="F544" s="1" t="s">
        <v>66</v>
      </c>
      <c r="G544" s="1" t="s">
        <v>27</v>
      </c>
      <c r="H544" s="1" t="s">
        <v>11139</v>
      </c>
      <c r="I544" s="1" t="s">
        <v>11140</v>
      </c>
      <c r="J544" s="1" t="s">
        <v>11141</v>
      </c>
      <c r="K544" s="1" t="s">
        <v>11142</v>
      </c>
      <c r="L544" s="1">
        <v>-32.0</v>
      </c>
      <c r="M544" s="1">
        <v>0.4647833333333333</v>
      </c>
      <c r="N544" s="1">
        <v>8.203916666666666</v>
      </c>
      <c r="O544" s="1" t="s">
        <v>36</v>
      </c>
      <c r="P544" s="1" t="s">
        <v>11143</v>
      </c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ht="15.75" customHeight="1">
      <c r="A545" s="1" t="s">
        <v>32</v>
      </c>
      <c r="B545" s="1" t="s">
        <v>17</v>
      </c>
      <c r="C545" s="1">
        <v>498.0</v>
      </c>
      <c r="D545" s="1">
        <v>125.0</v>
      </c>
      <c r="E545" s="1"/>
      <c r="F545" s="1" t="s">
        <v>18</v>
      </c>
      <c r="G545" s="1" t="s">
        <v>33</v>
      </c>
      <c r="H545" s="1" t="s">
        <v>11144</v>
      </c>
      <c r="I545" s="1" t="s">
        <v>11145</v>
      </c>
      <c r="J545" s="1" t="s">
        <v>11145</v>
      </c>
      <c r="K545" s="1"/>
      <c r="L545" s="1">
        <v>-13.0</v>
      </c>
      <c r="M545" s="1"/>
      <c r="N545" s="1">
        <v>6.770533333333334</v>
      </c>
      <c r="O545" s="1" t="s">
        <v>36</v>
      </c>
      <c r="P545" s="1" t="s">
        <v>11146</v>
      </c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ht="15.75" customHeight="1">
      <c r="A546" s="1" t="s">
        <v>41</v>
      </c>
      <c r="B546" s="1" t="s">
        <v>17</v>
      </c>
      <c r="C546" s="1">
        <v>458.0</v>
      </c>
      <c r="D546" s="1">
        <v>0.0</v>
      </c>
      <c r="E546" s="1"/>
      <c r="F546" s="1" t="s">
        <v>26</v>
      </c>
      <c r="G546" s="1" t="s">
        <v>19</v>
      </c>
      <c r="H546" s="1" t="s">
        <v>11147</v>
      </c>
      <c r="I546" s="1" t="s">
        <v>11148</v>
      </c>
      <c r="J546" s="1" t="s">
        <v>11148</v>
      </c>
      <c r="K546" s="1"/>
      <c r="L546" s="1">
        <v>-10.0</v>
      </c>
      <c r="M546" s="1"/>
      <c r="N546" s="1">
        <v>4.713516666666667</v>
      </c>
      <c r="O546" s="1" t="s">
        <v>9358</v>
      </c>
      <c r="P546" s="1" t="s">
        <v>11149</v>
      </c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ht="15.75" customHeight="1">
      <c r="A547" s="1" t="s">
        <v>57</v>
      </c>
      <c r="B547" s="1" t="s">
        <v>17</v>
      </c>
      <c r="C547" s="1">
        <v>399.0</v>
      </c>
      <c r="D547" s="1">
        <v>0.0</v>
      </c>
      <c r="E547" s="1" t="s">
        <v>58</v>
      </c>
      <c r="F547" s="1" t="s">
        <v>26</v>
      </c>
      <c r="G547" s="1" t="s">
        <v>27</v>
      </c>
      <c r="H547" s="1" t="s">
        <v>11150</v>
      </c>
      <c r="I547" s="1" t="s">
        <v>11151</v>
      </c>
      <c r="J547" s="1" t="s">
        <v>11151</v>
      </c>
      <c r="K547" s="1"/>
      <c r="L547" s="1">
        <v>-9.0</v>
      </c>
      <c r="M547" s="1"/>
      <c r="N547" s="1">
        <v>5.264033333333333</v>
      </c>
      <c r="O547" s="1" t="s">
        <v>9358</v>
      </c>
      <c r="P547" s="1" t="s">
        <v>11152</v>
      </c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ht="15.75" customHeight="1">
      <c r="A548" s="1" t="s">
        <v>24</v>
      </c>
      <c r="B548" s="1" t="s">
        <v>17</v>
      </c>
      <c r="C548" s="1">
        <v>274.0</v>
      </c>
      <c r="D548" s="1">
        <v>0.0</v>
      </c>
      <c r="E548" s="1" t="s">
        <v>9896</v>
      </c>
      <c r="F548" s="1" t="s">
        <v>26</v>
      </c>
      <c r="G548" s="1" t="s">
        <v>27</v>
      </c>
      <c r="H548" s="1" t="s">
        <v>11153</v>
      </c>
      <c r="I548" s="1" t="s">
        <v>11154</v>
      </c>
      <c r="J548" s="1" t="s">
        <v>11154</v>
      </c>
      <c r="K548" s="1"/>
      <c r="L548" s="1">
        <v>-9.0</v>
      </c>
      <c r="M548" s="1"/>
      <c r="N548" s="1">
        <v>5.4763166666666665</v>
      </c>
      <c r="O548" s="1" t="s">
        <v>9358</v>
      </c>
      <c r="P548" s="1" t="s">
        <v>11155</v>
      </c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ht="15.75" customHeight="1">
      <c r="A549" s="1" t="s">
        <v>32</v>
      </c>
      <c r="B549" s="1" t="s">
        <v>17</v>
      </c>
      <c r="C549" s="1">
        <v>209.0</v>
      </c>
      <c r="D549" s="1">
        <v>60.0</v>
      </c>
      <c r="E549" s="1"/>
      <c r="F549" s="1" t="s">
        <v>18</v>
      </c>
      <c r="G549" s="1" t="s">
        <v>33</v>
      </c>
      <c r="H549" s="1" t="s">
        <v>11156</v>
      </c>
      <c r="I549" s="1" t="s">
        <v>11157</v>
      </c>
      <c r="J549" s="1" t="s">
        <v>11157</v>
      </c>
      <c r="K549" s="1"/>
      <c r="L549" s="1">
        <v>-16.0</v>
      </c>
      <c r="M549" s="1"/>
      <c r="N549" s="1">
        <v>2.5301666666666667</v>
      </c>
      <c r="O549" s="1" t="s">
        <v>36</v>
      </c>
      <c r="P549" s="1" t="s">
        <v>11158</v>
      </c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ht="15.75" customHeight="1">
      <c r="A550" s="1" t="s">
        <v>57</v>
      </c>
      <c r="B550" s="1" t="s">
        <v>17</v>
      </c>
      <c r="C550" s="2">
        <v>379.0</v>
      </c>
      <c r="D550" s="1">
        <v>0.0</v>
      </c>
      <c r="E550" s="1" t="s">
        <v>58</v>
      </c>
      <c r="F550" s="1" t="s">
        <v>26</v>
      </c>
      <c r="G550" s="1" t="s">
        <v>27</v>
      </c>
      <c r="H550" s="1" t="s">
        <v>11159</v>
      </c>
      <c r="I550" s="1" t="s">
        <v>11160</v>
      </c>
      <c r="J550" s="1" t="s">
        <v>11160</v>
      </c>
      <c r="K550" s="1"/>
      <c r="L550" s="1">
        <v>-7.0</v>
      </c>
      <c r="M550" s="1"/>
      <c r="N550" s="1">
        <v>7.5613166666666665</v>
      </c>
      <c r="O550" s="1" t="s">
        <v>9358</v>
      </c>
      <c r="P550" s="1" t="s">
        <v>11161</v>
      </c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ht="15.75" customHeight="1">
      <c r="A551" s="1" t="s">
        <v>32</v>
      </c>
      <c r="B551" s="1" t="s">
        <v>17</v>
      </c>
      <c r="C551" s="1">
        <v>274.0</v>
      </c>
      <c r="D551" s="1">
        <v>0.0</v>
      </c>
      <c r="E551" s="1" t="s">
        <v>9408</v>
      </c>
      <c r="F551" s="1" t="s">
        <v>66</v>
      </c>
      <c r="G551" s="1" t="s">
        <v>27</v>
      </c>
      <c r="H551" s="1" t="s">
        <v>11162</v>
      </c>
      <c r="I551" s="1" t="s">
        <v>11163</v>
      </c>
      <c r="J551" s="1" t="s">
        <v>11164</v>
      </c>
      <c r="K551" s="1" t="s">
        <v>11165</v>
      </c>
      <c r="L551" s="1">
        <v>-17.0</v>
      </c>
      <c r="M551" s="1">
        <v>0.004633333333333333</v>
      </c>
      <c r="N551" s="1">
        <v>3.5212833333333333</v>
      </c>
      <c r="O551" s="1" t="s">
        <v>36</v>
      </c>
      <c r="P551" s="1" t="s">
        <v>10808</v>
      </c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ht="15.75" customHeight="1">
      <c r="A552" s="1" t="s">
        <v>41</v>
      </c>
      <c r="B552" s="1" t="s">
        <v>17</v>
      </c>
      <c r="C552" s="1">
        <v>618.0</v>
      </c>
      <c r="D552" s="1">
        <v>0.0</v>
      </c>
      <c r="E552" s="1"/>
      <c r="F552" s="1" t="s">
        <v>26</v>
      </c>
      <c r="G552" s="1" t="s">
        <v>27</v>
      </c>
      <c r="H552" s="1" t="s">
        <v>11166</v>
      </c>
      <c r="I552" s="1" t="s">
        <v>11167</v>
      </c>
      <c r="J552" s="1" t="s">
        <v>11167</v>
      </c>
      <c r="K552" s="1"/>
      <c r="L552" s="1">
        <v>-12.0</v>
      </c>
      <c r="M552" s="1"/>
      <c r="N552" s="1">
        <v>7.534533333333333</v>
      </c>
      <c r="O552" s="1" t="s">
        <v>9358</v>
      </c>
      <c r="P552" s="1" t="s">
        <v>11168</v>
      </c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ht="15.75" customHeight="1">
      <c r="A553" s="1" t="s">
        <v>57</v>
      </c>
      <c r="B553" s="1" t="s">
        <v>17</v>
      </c>
      <c r="C553" s="1">
        <v>224.0</v>
      </c>
      <c r="D553" s="1">
        <v>0.0</v>
      </c>
      <c r="E553" s="1" t="s">
        <v>58</v>
      </c>
      <c r="F553" s="1" t="s">
        <v>26</v>
      </c>
      <c r="G553" s="1" t="s">
        <v>27</v>
      </c>
      <c r="H553" s="1" t="s">
        <v>11169</v>
      </c>
      <c r="I553" s="1" t="s">
        <v>11170</v>
      </c>
      <c r="J553" s="1" t="s">
        <v>11170</v>
      </c>
      <c r="K553" s="1"/>
      <c r="L553" s="1">
        <v>-5.0</v>
      </c>
      <c r="M553" s="1"/>
      <c r="N553" s="1">
        <v>9.562966666666666</v>
      </c>
      <c r="O553" s="1" t="s">
        <v>9358</v>
      </c>
      <c r="P553" s="1" t="s">
        <v>9359</v>
      </c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ht="15.75" customHeight="1">
      <c r="A554" s="1" t="s">
        <v>57</v>
      </c>
      <c r="B554" s="1" t="s">
        <v>17</v>
      </c>
      <c r="C554" s="2">
        <v>1115.0</v>
      </c>
      <c r="D554" s="1">
        <v>0.0</v>
      </c>
      <c r="E554" s="1" t="s">
        <v>58</v>
      </c>
      <c r="F554" s="1" t="s">
        <v>26</v>
      </c>
      <c r="G554" s="1" t="s">
        <v>27</v>
      </c>
      <c r="H554" s="1" t="s">
        <v>11171</v>
      </c>
      <c r="I554" s="1" t="s">
        <v>11172</v>
      </c>
      <c r="J554" s="1" t="s">
        <v>11172</v>
      </c>
      <c r="K554" s="1"/>
      <c r="L554" s="1">
        <v>-1.0</v>
      </c>
      <c r="M554" s="1"/>
      <c r="N554" s="1">
        <v>18.23035</v>
      </c>
      <c r="O554" s="1" t="s">
        <v>9358</v>
      </c>
      <c r="P554" s="1" t="s">
        <v>11173</v>
      </c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ht="15.75" customHeight="1">
      <c r="A555" s="1" t="s">
        <v>57</v>
      </c>
      <c r="B555" s="1" t="s">
        <v>17</v>
      </c>
      <c r="C555" s="2">
        <v>264.0</v>
      </c>
      <c r="D555" s="1">
        <v>0.0</v>
      </c>
      <c r="E555" s="1" t="s">
        <v>58</v>
      </c>
      <c r="F555" s="1" t="s">
        <v>26</v>
      </c>
      <c r="G555" s="1" t="s">
        <v>27</v>
      </c>
      <c r="H555" s="1" t="s">
        <v>11174</v>
      </c>
      <c r="I555" s="1" t="s">
        <v>11175</v>
      </c>
      <c r="J555" s="1" t="s">
        <v>11175</v>
      </c>
      <c r="K555" s="1"/>
      <c r="L555" s="1">
        <v>2.0</v>
      </c>
      <c r="M555" s="1"/>
      <c r="N555" s="1">
        <v>17.941333333333333</v>
      </c>
      <c r="O555" s="1" t="s">
        <v>9358</v>
      </c>
      <c r="P555" s="1" t="s">
        <v>9908</v>
      </c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ht="15.75" customHeight="1">
      <c r="A556" s="1" t="s">
        <v>57</v>
      </c>
      <c r="B556" s="1" t="s">
        <v>17</v>
      </c>
      <c r="C556" s="1">
        <v>364.0</v>
      </c>
      <c r="D556" s="1">
        <v>0.0</v>
      </c>
      <c r="E556" s="1" t="s">
        <v>58</v>
      </c>
      <c r="F556" s="1" t="s">
        <v>26</v>
      </c>
      <c r="G556" s="1" t="s">
        <v>27</v>
      </c>
      <c r="H556" s="1" t="s">
        <v>11176</v>
      </c>
      <c r="I556" s="1" t="s">
        <v>11177</v>
      </c>
      <c r="J556" s="1" t="s">
        <v>11177</v>
      </c>
      <c r="K556" s="1"/>
      <c r="L556" s="1">
        <v>-1.0</v>
      </c>
      <c r="M556" s="1"/>
      <c r="N556" s="1">
        <v>13.8502</v>
      </c>
      <c r="O556" s="1" t="s">
        <v>9358</v>
      </c>
      <c r="P556" s="1" t="s">
        <v>11178</v>
      </c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ht="15.75" customHeight="1">
      <c r="A557" s="1" t="s">
        <v>57</v>
      </c>
      <c r="B557" s="1" t="s">
        <v>17</v>
      </c>
      <c r="C557" s="1">
        <v>394.0</v>
      </c>
      <c r="D557" s="1">
        <v>0.0</v>
      </c>
      <c r="E557" s="1" t="s">
        <v>58</v>
      </c>
      <c r="F557" s="1" t="s">
        <v>26</v>
      </c>
      <c r="G557" s="1" t="s">
        <v>27</v>
      </c>
      <c r="H557" s="1" t="s">
        <v>11179</v>
      </c>
      <c r="I557" s="1" t="s">
        <v>11180</v>
      </c>
      <c r="J557" s="1" t="s">
        <v>11180</v>
      </c>
      <c r="K557" s="1"/>
      <c r="L557" s="1">
        <v>-5.0</v>
      </c>
      <c r="M557" s="1"/>
      <c r="N557" s="1">
        <v>9.593066666666667</v>
      </c>
      <c r="O557" s="1" t="s">
        <v>9358</v>
      </c>
      <c r="P557" s="1" t="s">
        <v>11181</v>
      </c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ht="15.75" customHeight="1">
      <c r="A558" s="1" t="s">
        <v>41</v>
      </c>
      <c r="B558" s="2" t="s">
        <v>17</v>
      </c>
      <c r="C558" s="1">
        <v>364.0</v>
      </c>
      <c r="D558" s="1">
        <v>0.0</v>
      </c>
      <c r="E558" s="1"/>
      <c r="F558" s="1" t="s">
        <v>26</v>
      </c>
      <c r="G558" s="1" t="s">
        <v>27</v>
      </c>
      <c r="H558" s="1" t="s">
        <v>11182</v>
      </c>
      <c r="I558" s="1" t="s">
        <v>11183</v>
      </c>
      <c r="J558" s="1" t="s">
        <v>11183</v>
      </c>
      <c r="K558" s="1"/>
      <c r="L558" s="1">
        <v>-9.0</v>
      </c>
      <c r="M558" s="1"/>
      <c r="N558" s="1">
        <v>5.727816666666667</v>
      </c>
      <c r="O558" s="1" t="s">
        <v>9358</v>
      </c>
      <c r="P558" s="1" t="s">
        <v>11184</v>
      </c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ht="15.75" customHeight="1">
      <c r="A559" s="1" t="s">
        <v>16</v>
      </c>
      <c r="B559" s="1" t="s">
        <v>17</v>
      </c>
      <c r="C559" s="1">
        <v>249.0</v>
      </c>
      <c r="D559" s="1">
        <v>0.0</v>
      </c>
      <c r="E559" s="1"/>
      <c r="F559" s="1" t="s">
        <v>18</v>
      </c>
      <c r="G559" s="1" t="s">
        <v>19</v>
      </c>
      <c r="H559" s="1" t="s">
        <v>11185</v>
      </c>
      <c r="I559" s="1" t="s">
        <v>11186</v>
      </c>
      <c r="J559" s="1" t="s">
        <v>11186</v>
      </c>
      <c r="K559" s="1"/>
      <c r="L559" s="1">
        <v>-3.0</v>
      </c>
      <c r="M559" s="1"/>
      <c r="N559" s="1">
        <v>2.5743666666666667</v>
      </c>
      <c r="O559" s="1" t="s">
        <v>22</v>
      </c>
      <c r="P559" s="1" t="s">
        <v>11187</v>
      </c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ht="15.75" customHeight="1">
      <c r="A560" s="1" t="s">
        <v>32</v>
      </c>
      <c r="B560" s="1" t="s">
        <v>17</v>
      </c>
      <c r="C560" s="1">
        <v>442.0</v>
      </c>
      <c r="D560" s="1">
        <v>0.0</v>
      </c>
      <c r="E560" s="1" t="s">
        <v>9408</v>
      </c>
      <c r="F560" s="1" t="s">
        <v>66</v>
      </c>
      <c r="G560" s="1" t="s">
        <v>27</v>
      </c>
      <c r="H560" s="1" t="s">
        <v>11188</v>
      </c>
      <c r="I560" s="1" t="s">
        <v>11189</v>
      </c>
      <c r="J560" s="1" t="s">
        <v>11190</v>
      </c>
      <c r="K560" s="1" t="s">
        <v>11191</v>
      </c>
      <c r="L560" s="1">
        <v>-25.0</v>
      </c>
      <c r="M560" s="1">
        <v>0.014016666666666667</v>
      </c>
      <c r="N560" s="1">
        <v>8.713533333333332</v>
      </c>
      <c r="O560" s="1" t="s">
        <v>36</v>
      </c>
      <c r="P560" s="1" t="s">
        <v>11192</v>
      </c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ht="15.75" customHeight="1">
      <c r="A561" s="1" t="s">
        <v>24</v>
      </c>
      <c r="B561" s="1" t="s">
        <v>17</v>
      </c>
      <c r="C561" s="1">
        <v>264.0</v>
      </c>
      <c r="D561" s="1">
        <v>0.0</v>
      </c>
      <c r="E561" s="1" t="s">
        <v>549</v>
      </c>
      <c r="F561" s="1" t="s">
        <v>26</v>
      </c>
      <c r="G561" s="1" t="s">
        <v>27</v>
      </c>
      <c r="H561" s="1" t="s">
        <v>11193</v>
      </c>
      <c r="I561" s="1" t="s">
        <v>11194</v>
      </c>
      <c r="J561" s="1" t="s">
        <v>11194</v>
      </c>
      <c r="K561" s="1"/>
      <c r="L561" s="1">
        <v>-3.0</v>
      </c>
      <c r="M561" s="1"/>
      <c r="N561" s="1">
        <v>11.575</v>
      </c>
      <c r="O561" s="1" t="s">
        <v>9358</v>
      </c>
      <c r="P561" s="1" t="s">
        <v>404</v>
      </c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ht="15.75" customHeight="1">
      <c r="A562" s="1" t="s">
        <v>57</v>
      </c>
      <c r="B562" s="1" t="s">
        <v>17</v>
      </c>
      <c r="C562" s="1">
        <v>687.0</v>
      </c>
      <c r="D562" s="1">
        <v>0.0</v>
      </c>
      <c r="E562" s="1" t="s">
        <v>58</v>
      </c>
      <c r="F562" s="1" t="s">
        <v>26</v>
      </c>
      <c r="G562" s="1" t="s">
        <v>27</v>
      </c>
      <c r="H562" s="1" t="s">
        <v>11195</v>
      </c>
      <c r="I562" s="1" t="s">
        <v>11196</v>
      </c>
      <c r="J562" s="1" t="s">
        <v>11196</v>
      </c>
      <c r="K562" s="1"/>
      <c r="L562" s="1">
        <v>-8.0</v>
      </c>
      <c r="M562" s="1"/>
      <c r="N562" s="1">
        <v>11.0093</v>
      </c>
      <c r="O562" s="1" t="s">
        <v>9358</v>
      </c>
      <c r="P562" s="1" t="s">
        <v>11197</v>
      </c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ht="15.75" customHeight="1">
      <c r="A563" s="1" t="s">
        <v>41</v>
      </c>
      <c r="B563" s="1" t="s">
        <v>17</v>
      </c>
      <c r="C563" s="1">
        <v>331.0</v>
      </c>
      <c r="D563" s="1">
        <v>0.0</v>
      </c>
      <c r="E563" s="1"/>
      <c r="F563" s="1" t="s">
        <v>26</v>
      </c>
      <c r="G563" s="1" t="s">
        <v>27</v>
      </c>
      <c r="H563" s="1" t="s">
        <v>11198</v>
      </c>
      <c r="I563" s="1" t="s">
        <v>11199</v>
      </c>
      <c r="J563" s="1" t="s">
        <v>11199</v>
      </c>
      <c r="K563" s="1"/>
      <c r="L563" s="1">
        <v>-8.0</v>
      </c>
      <c r="M563" s="1"/>
      <c r="N563" s="1">
        <v>6.627016666666667</v>
      </c>
      <c r="O563" s="1" t="s">
        <v>9358</v>
      </c>
      <c r="P563" s="1" t="s">
        <v>11200</v>
      </c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ht="15.75" customHeight="1">
      <c r="A564" s="1" t="s">
        <v>16</v>
      </c>
      <c r="B564" s="1" t="s">
        <v>17</v>
      </c>
      <c r="C564" s="1">
        <v>154.5</v>
      </c>
      <c r="D564" s="1">
        <v>154.5</v>
      </c>
      <c r="E564" s="1"/>
      <c r="F564" s="1" t="s">
        <v>18</v>
      </c>
      <c r="G564" s="1" t="s">
        <v>19</v>
      </c>
      <c r="H564" s="1" t="s">
        <v>11201</v>
      </c>
      <c r="I564" s="1" t="s">
        <v>11202</v>
      </c>
      <c r="J564" s="1" t="s">
        <v>11202</v>
      </c>
      <c r="K564" s="1"/>
      <c r="L564" s="1">
        <v>-5.0</v>
      </c>
      <c r="M564" s="1"/>
      <c r="N564" s="1">
        <v>0.18903333333333333</v>
      </c>
      <c r="O564" s="1" t="s">
        <v>22</v>
      </c>
      <c r="P564" s="1" t="s">
        <v>11203</v>
      </c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ht="15.75" customHeight="1">
      <c r="A565" s="1" t="s">
        <v>32</v>
      </c>
      <c r="B565" s="1" t="s">
        <v>17</v>
      </c>
      <c r="C565" s="1">
        <v>422.0</v>
      </c>
      <c r="D565" s="1">
        <v>106.0</v>
      </c>
      <c r="E565" s="1"/>
      <c r="F565" s="1" t="s">
        <v>18</v>
      </c>
      <c r="G565" s="1" t="s">
        <v>27</v>
      </c>
      <c r="H565" s="1" t="s">
        <v>11204</v>
      </c>
      <c r="I565" s="1" t="s">
        <v>11205</v>
      </c>
      <c r="J565" s="1" t="s">
        <v>11205</v>
      </c>
      <c r="K565" s="1"/>
      <c r="L565" s="1">
        <v>-71.0</v>
      </c>
      <c r="M565" s="1"/>
      <c r="N565" s="1">
        <v>5.2955</v>
      </c>
      <c r="O565" s="1" t="s">
        <v>36</v>
      </c>
      <c r="P565" s="1" t="s">
        <v>11206</v>
      </c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ht="15.75" customHeight="1">
      <c r="A566" s="1" t="s">
        <v>32</v>
      </c>
      <c r="B566" s="1" t="s">
        <v>17</v>
      </c>
      <c r="C566" s="1">
        <v>199.0</v>
      </c>
      <c r="D566" s="1">
        <v>50.0</v>
      </c>
      <c r="E566" s="1"/>
      <c r="F566" s="1" t="s">
        <v>18</v>
      </c>
      <c r="G566" s="1" t="s">
        <v>19</v>
      </c>
      <c r="H566" s="1" t="s">
        <v>11207</v>
      </c>
      <c r="I566" s="1" t="s">
        <v>11208</v>
      </c>
      <c r="J566" s="1" t="s">
        <v>11208</v>
      </c>
      <c r="K566" s="1"/>
      <c r="L566" s="1">
        <v>-8.0</v>
      </c>
      <c r="M566" s="1"/>
      <c r="N566" s="1">
        <v>10.748433333333333</v>
      </c>
      <c r="O566" s="1" t="s">
        <v>36</v>
      </c>
      <c r="P566" s="1" t="s">
        <v>9642</v>
      </c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ht="15.75" customHeight="1">
      <c r="A567" s="1" t="s">
        <v>57</v>
      </c>
      <c r="B567" s="1" t="s">
        <v>17</v>
      </c>
      <c r="C567" s="1">
        <v>321.0</v>
      </c>
      <c r="D567" s="1">
        <v>0.0</v>
      </c>
      <c r="E567" s="1" t="s">
        <v>58</v>
      </c>
      <c r="F567" s="1" t="s">
        <v>26</v>
      </c>
      <c r="G567" s="1" t="s">
        <v>27</v>
      </c>
      <c r="H567" s="1" t="s">
        <v>11209</v>
      </c>
      <c r="I567" s="1" t="s">
        <v>11210</v>
      </c>
      <c r="J567" s="1" t="s">
        <v>11210</v>
      </c>
      <c r="K567" s="1"/>
      <c r="L567" s="1">
        <v>-6.0</v>
      </c>
      <c r="M567" s="1"/>
      <c r="N567" s="1">
        <v>8.093666666666667</v>
      </c>
      <c r="O567" s="1" t="s">
        <v>9358</v>
      </c>
      <c r="P567" s="1" t="s">
        <v>10103</v>
      </c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ht="15.75" customHeight="1">
      <c r="A568" s="1" t="s">
        <v>57</v>
      </c>
      <c r="B568" s="1" t="s">
        <v>17</v>
      </c>
      <c r="C568" s="1">
        <v>289.0</v>
      </c>
      <c r="D568" s="1">
        <v>0.0</v>
      </c>
      <c r="E568" s="1" t="s">
        <v>58</v>
      </c>
      <c r="F568" s="1" t="s">
        <v>26</v>
      </c>
      <c r="G568" s="1" t="s">
        <v>27</v>
      </c>
      <c r="H568" s="1" t="s">
        <v>11211</v>
      </c>
      <c r="I568" s="1" t="s">
        <v>11212</v>
      </c>
      <c r="J568" s="1" t="s">
        <v>11212</v>
      </c>
      <c r="K568" s="1"/>
      <c r="L568" s="1">
        <v>-7.0</v>
      </c>
      <c r="M568" s="1"/>
      <c r="N568" s="1">
        <v>7.481283333333334</v>
      </c>
      <c r="O568" s="1" t="s">
        <v>9358</v>
      </c>
      <c r="P568" s="1" t="s">
        <v>10055</v>
      </c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ht="15.75" customHeight="1">
      <c r="A569" s="1" t="s">
        <v>32</v>
      </c>
      <c r="B569" s="1" t="s">
        <v>17</v>
      </c>
      <c r="C569" s="1">
        <v>243.0</v>
      </c>
      <c r="D569" s="1">
        <v>15.0</v>
      </c>
      <c r="E569" s="1" t="s">
        <v>9408</v>
      </c>
      <c r="F569" s="1" t="s">
        <v>66</v>
      </c>
      <c r="G569" s="1" t="s">
        <v>27</v>
      </c>
      <c r="H569" s="1" t="s">
        <v>11213</v>
      </c>
      <c r="I569" s="1" t="s">
        <v>11214</v>
      </c>
      <c r="J569" s="1" t="s">
        <v>11215</v>
      </c>
      <c r="K569" s="1" t="s">
        <v>11216</v>
      </c>
      <c r="L569" s="1">
        <v>-4.0</v>
      </c>
      <c r="M569" s="1">
        <v>0.008816666666666667</v>
      </c>
      <c r="N569" s="1">
        <v>6.469616666666667</v>
      </c>
      <c r="O569" s="1" t="s">
        <v>36</v>
      </c>
      <c r="P569" s="1" t="s">
        <v>11217</v>
      </c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ht="15.75" customHeight="1">
      <c r="A570" s="1" t="s">
        <v>32</v>
      </c>
      <c r="B570" s="1" t="s">
        <v>17</v>
      </c>
      <c r="C570" s="1">
        <v>498.0</v>
      </c>
      <c r="D570" s="1">
        <v>0.0</v>
      </c>
      <c r="E570" s="1" t="s">
        <v>58</v>
      </c>
      <c r="F570" s="1" t="s">
        <v>66</v>
      </c>
      <c r="G570" s="1" t="s">
        <v>27</v>
      </c>
      <c r="H570" s="1" t="s">
        <v>11218</v>
      </c>
      <c r="I570" s="1" t="s">
        <v>11219</v>
      </c>
      <c r="J570" s="1" t="s">
        <v>11220</v>
      </c>
      <c r="K570" s="1" t="s">
        <v>11221</v>
      </c>
      <c r="L570" s="1">
        <v>-2.0</v>
      </c>
      <c r="M570" s="1">
        <v>9.821866666666667</v>
      </c>
      <c r="N570" s="1">
        <v>9.124183333333333</v>
      </c>
      <c r="O570" s="1" t="s">
        <v>36</v>
      </c>
      <c r="P570" s="1" t="s">
        <v>11222</v>
      </c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ht="15.75" customHeight="1">
      <c r="A571" s="1" t="s">
        <v>57</v>
      </c>
      <c r="B571" s="1" t="s">
        <v>17</v>
      </c>
      <c r="C571" s="1">
        <v>264.0</v>
      </c>
      <c r="D571" s="1">
        <v>0.0</v>
      </c>
      <c r="E571" s="1" t="s">
        <v>58</v>
      </c>
      <c r="F571" s="1" t="s">
        <v>26</v>
      </c>
      <c r="G571" s="1" t="s">
        <v>27</v>
      </c>
      <c r="H571" s="1" t="s">
        <v>11223</v>
      </c>
      <c r="I571" s="1" t="s">
        <v>11224</v>
      </c>
      <c r="J571" s="1" t="s">
        <v>11224</v>
      </c>
      <c r="K571" s="1"/>
      <c r="L571" s="1">
        <v>-8.0</v>
      </c>
      <c r="M571" s="1"/>
      <c r="N571" s="1">
        <v>6.1104</v>
      </c>
      <c r="O571" s="1" t="s">
        <v>9358</v>
      </c>
      <c r="P571" s="1" t="s">
        <v>9908</v>
      </c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ht="15.75" customHeight="1">
      <c r="A572" s="1" t="s">
        <v>57</v>
      </c>
      <c r="B572" s="1" t="s">
        <v>17</v>
      </c>
      <c r="C572" s="1">
        <v>867.0</v>
      </c>
      <c r="D572" s="1">
        <v>0.0</v>
      </c>
      <c r="E572" s="1" t="s">
        <v>58</v>
      </c>
      <c r="F572" s="1" t="s">
        <v>26</v>
      </c>
      <c r="G572" s="1" t="s">
        <v>27</v>
      </c>
      <c r="H572" s="1" t="s">
        <v>11225</v>
      </c>
      <c r="I572" s="1" t="s">
        <v>11226</v>
      </c>
      <c r="J572" s="1" t="s">
        <v>11226</v>
      </c>
      <c r="K572" s="1"/>
      <c r="L572" s="1">
        <v>-3.0</v>
      </c>
      <c r="M572" s="1"/>
      <c r="N572" s="1">
        <v>16.079383333333332</v>
      </c>
      <c r="O572" s="1" t="s">
        <v>9358</v>
      </c>
      <c r="P572" s="1" t="s">
        <v>11227</v>
      </c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ht="15.75" customHeight="1">
      <c r="A573" s="1" t="s">
        <v>57</v>
      </c>
      <c r="B573" s="1" t="s">
        <v>17</v>
      </c>
      <c r="C573" s="1">
        <v>628.0</v>
      </c>
      <c r="D573" s="1">
        <v>0.0</v>
      </c>
      <c r="E573" s="1" t="s">
        <v>58</v>
      </c>
      <c r="F573" s="1" t="s">
        <v>26</v>
      </c>
      <c r="G573" s="1" t="s">
        <v>27</v>
      </c>
      <c r="H573" s="1" t="s">
        <v>11228</v>
      </c>
      <c r="I573" s="1" t="s">
        <v>11229</v>
      </c>
      <c r="J573" s="1" t="s">
        <v>11229</v>
      </c>
      <c r="K573" s="1"/>
      <c r="L573" s="1">
        <v>-5.0</v>
      </c>
      <c r="M573" s="1"/>
      <c r="N573" s="1">
        <v>14.041483333333334</v>
      </c>
      <c r="O573" s="1" t="s">
        <v>9358</v>
      </c>
      <c r="P573" s="1" t="s">
        <v>11230</v>
      </c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ht="15.75" customHeight="1">
      <c r="A574" s="1" t="s">
        <v>41</v>
      </c>
      <c r="B574" s="1" t="s">
        <v>17</v>
      </c>
      <c r="C574" s="1">
        <v>264.0</v>
      </c>
      <c r="D574" s="1">
        <v>0.0</v>
      </c>
      <c r="E574" s="1"/>
      <c r="F574" s="1" t="s">
        <v>26</v>
      </c>
      <c r="G574" s="1" t="s">
        <v>27</v>
      </c>
      <c r="H574" s="1" t="s">
        <v>11231</v>
      </c>
      <c r="I574" s="1" t="s">
        <v>11232</v>
      </c>
      <c r="J574" s="1" t="s">
        <v>11232</v>
      </c>
      <c r="K574" s="1"/>
      <c r="L574" s="1">
        <v>-5.0</v>
      </c>
      <c r="M574" s="1"/>
      <c r="N574" s="1">
        <v>9.302366666666666</v>
      </c>
      <c r="O574" s="1" t="s">
        <v>9358</v>
      </c>
      <c r="P574" s="1" t="s">
        <v>9631</v>
      </c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ht="15.75" customHeight="1">
      <c r="A575" s="1" t="s">
        <v>32</v>
      </c>
      <c r="B575" s="1" t="s">
        <v>17</v>
      </c>
      <c r="C575" s="1">
        <v>318.0</v>
      </c>
      <c r="D575" s="1">
        <v>0.0</v>
      </c>
      <c r="E575" s="1" t="s">
        <v>9408</v>
      </c>
      <c r="F575" s="1" t="s">
        <v>66</v>
      </c>
      <c r="G575" s="1" t="s">
        <v>27</v>
      </c>
      <c r="H575" s="1" t="s">
        <v>11233</v>
      </c>
      <c r="I575" s="1" t="s">
        <v>11234</v>
      </c>
      <c r="J575" s="1" t="s">
        <v>11235</v>
      </c>
      <c r="K575" s="1" t="s">
        <v>11236</v>
      </c>
      <c r="L575" s="1">
        <v>-26.0</v>
      </c>
      <c r="M575" s="1">
        <v>0.00575</v>
      </c>
      <c r="N575" s="1">
        <v>5.350633333333334</v>
      </c>
      <c r="O575" s="1" t="s">
        <v>36</v>
      </c>
      <c r="P575" s="1" t="s">
        <v>11237</v>
      </c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ht="15.75" customHeight="1">
      <c r="A576" s="1" t="s">
        <v>41</v>
      </c>
      <c r="B576" s="1" t="s">
        <v>17</v>
      </c>
      <c r="C576" s="2">
        <v>642.0</v>
      </c>
      <c r="D576" s="1">
        <v>0.0</v>
      </c>
      <c r="E576" s="1"/>
      <c r="F576" s="1" t="s">
        <v>26</v>
      </c>
      <c r="G576" s="1" t="s">
        <v>27</v>
      </c>
      <c r="H576" s="1" t="s">
        <v>11238</v>
      </c>
      <c r="I576" s="1" t="s">
        <v>11239</v>
      </c>
      <c r="J576" s="1" t="s">
        <v>11239</v>
      </c>
      <c r="K576" s="1"/>
      <c r="L576" s="1">
        <v>-3.0</v>
      </c>
      <c r="M576" s="1"/>
      <c r="N576" s="1">
        <v>16.475033333333332</v>
      </c>
      <c r="O576" s="1" t="s">
        <v>9358</v>
      </c>
      <c r="P576" s="1" t="s">
        <v>11240</v>
      </c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ht="15.75" customHeight="1">
      <c r="A577" s="1" t="s">
        <v>41</v>
      </c>
      <c r="B577" s="1" t="s">
        <v>17</v>
      </c>
      <c r="C577" s="1">
        <v>399.0</v>
      </c>
      <c r="D577" s="1">
        <v>0.0</v>
      </c>
      <c r="E577" s="1"/>
      <c r="F577" s="1" t="s">
        <v>26</v>
      </c>
      <c r="G577" s="1" t="s">
        <v>27</v>
      </c>
      <c r="H577" s="1" t="s">
        <v>11241</v>
      </c>
      <c r="I577" s="1" t="s">
        <v>11242</v>
      </c>
      <c r="J577" s="1" t="s">
        <v>11242</v>
      </c>
      <c r="K577" s="1"/>
      <c r="L577" s="1">
        <v>-1.0</v>
      </c>
      <c r="M577" s="1"/>
      <c r="N577" s="1">
        <v>13.178216666666666</v>
      </c>
      <c r="O577" s="1" t="s">
        <v>9358</v>
      </c>
      <c r="P577" s="1" t="s">
        <v>11243</v>
      </c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ht="15.75" customHeight="1">
      <c r="A578" s="1" t="s">
        <v>57</v>
      </c>
      <c r="B578" s="1" t="s">
        <v>17</v>
      </c>
      <c r="C578" s="1">
        <v>264.0</v>
      </c>
      <c r="D578" s="1">
        <v>0.0</v>
      </c>
      <c r="E578" s="1" t="s">
        <v>58</v>
      </c>
      <c r="F578" s="1" t="s">
        <v>26</v>
      </c>
      <c r="G578" s="1" t="s">
        <v>27</v>
      </c>
      <c r="H578" s="1" t="s">
        <v>11244</v>
      </c>
      <c r="I578" s="1" t="s">
        <v>11245</v>
      </c>
      <c r="J578" s="1" t="s">
        <v>11245</v>
      </c>
      <c r="K578" s="1"/>
      <c r="L578" s="1">
        <v>-9.0</v>
      </c>
      <c r="M578" s="1"/>
      <c r="N578" s="1">
        <v>5.16895</v>
      </c>
      <c r="O578" s="1" t="s">
        <v>9358</v>
      </c>
      <c r="P578" s="1" t="s">
        <v>10063</v>
      </c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ht="15.75" customHeight="1">
      <c r="A579" s="1" t="s">
        <v>32</v>
      </c>
      <c r="B579" s="1" t="s">
        <v>17</v>
      </c>
      <c r="C579" s="2">
        <v>329.0</v>
      </c>
      <c r="D579" s="1">
        <v>0.0</v>
      </c>
      <c r="E579" s="1" t="s">
        <v>9408</v>
      </c>
      <c r="F579" s="1" t="s">
        <v>66</v>
      </c>
      <c r="G579" s="1" t="s">
        <v>19</v>
      </c>
      <c r="H579" s="1" t="s">
        <v>11246</v>
      </c>
      <c r="I579" s="1" t="s">
        <v>11247</v>
      </c>
      <c r="J579" s="1" t="s">
        <v>11248</v>
      </c>
      <c r="K579" s="1" t="s">
        <v>11249</v>
      </c>
      <c r="L579" s="1">
        <v>6.0</v>
      </c>
      <c r="M579" s="1">
        <v>0.0339</v>
      </c>
      <c r="N579" s="1">
        <v>11.596916666666667</v>
      </c>
      <c r="O579" s="1" t="s">
        <v>36</v>
      </c>
      <c r="P579" s="1" t="s">
        <v>11250</v>
      </c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ht="15.75" customHeight="1">
      <c r="A580" s="1" t="s">
        <v>41</v>
      </c>
      <c r="B580" s="1" t="s">
        <v>17</v>
      </c>
      <c r="C580" s="1">
        <v>646.0</v>
      </c>
      <c r="D580" s="1">
        <v>0.0</v>
      </c>
      <c r="E580" s="1"/>
      <c r="F580" s="1" t="s">
        <v>26</v>
      </c>
      <c r="G580" s="1" t="s">
        <v>19</v>
      </c>
      <c r="H580" s="1" t="s">
        <v>11251</v>
      </c>
      <c r="I580" s="1" t="s">
        <v>11252</v>
      </c>
      <c r="J580" s="1" t="s">
        <v>11252</v>
      </c>
      <c r="K580" s="1"/>
      <c r="L580" s="1">
        <v>-2.0</v>
      </c>
      <c r="M580" s="1"/>
      <c r="N580" s="1">
        <v>17.269466666666666</v>
      </c>
      <c r="O580" s="1" t="s">
        <v>9358</v>
      </c>
      <c r="P580" s="1" t="s">
        <v>11253</v>
      </c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ht="15.75" customHeight="1">
      <c r="A581" s="1" t="s">
        <v>32</v>
      </c>
      <c r="B581" s="1" t="s">
        <v>17</v>
      </c>
      <c r="C581" s="1">
        <v>223.0</v>
      </c>
      <c r="D581" s="1">
        <v>56.0</v>
      </c>
      <c r="E581" s="1"/>
      <c r="F581" s="1" t="s">
        <v>18</v>
      </c>
      <c r="G581" s="1" t="s">
        <v>33</v>
      </c>
      <c r="H581" s="1" t="s">
        <v>11254</v>
      </c>
      <c r="I581" s="1" t="s">
        <v>11255</v>
      </c>
      <c r="J581" s="1" t="s">
        <v>11255</v>
      </c>
      <c r="K581" s="1"/>
      <c r="L581" s="1">
        <v>-10.0</v>
      </c>
      <c r="M581" s="1"/>
      <c r="N581" s="1">
        <v>9.610033333333334</v>
      </c>
      <c r="O581" s="1" t="s">
        <v>36</v>
      </c>
      <c r="P581" s="1" t="s">
        <v>11256</v>
      </c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ht="15.75" customHeight="1">
      <c r="A582" s="1" t="s">
        <v>32</v>
      </c>
      <c r="B582" s="1" t="s">
        <v>17</v>
      </c>
      <c r="C582" s="1">
        <v>462.0</v>
      </c>
      <c r="D582" s="1">
        <v>111.0</v>
      </c>
      <c r="E582" s="1"/>
      <c r="F582" s="1" t="s">
        <v>18</v>
      </c>
      <c r="G582" s="1" t="s">
        <v>19</v>
      </c>
      <c r="H582" s="1" t="s">
        <v>11257</v>
      </c>
      <c r="I582" s="1" t="s">
        <v>11258</v>
      </c>
      <c r="J582" s="1" t="s">
        <v>11258</v>
      </c>
      <c r="K582" s="1"/>
      <c r="L582" s="1">
        <v>-6.0</v>
      </c>
      <c r="M582" s="1"/>
      <c r="N582" s="1">
        <v>12.863733333333334</v>
      </c>
      <c r="O582" s="1" t="s">
        <v>36</v>
      </c>
      <c r="P582" s="1" t="s">
        <v>11259</v>
      </c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ht="15.75" customHeight="1">
      <c r="A583" s="1" t="s">
        <v>32</v>
      </c>
      <c r="B583" s="1" t="s">
        <v>17</v>
      </c>
      <c r="C583" s="1">
        <v>209.0</v>
      </c>
      <c r="D583" s="1">
        <v>50.0</v>
      </c>
      <c r="E583" s="1"/>
      <c r="F583" s="1" t="s">
        <v>18</v>
      </c>
      <c r="G583" s="1" t="s">
        <v>27</v>
      </c>
      <c r="H583" s="1" t="s">
        <v>11260</v>
      </c>
      <c r="I583" s="1" t="s">
        <v>11261</v>
      </c>
      <c r="J583" s="1" t="s">
        <v>11261</v>
      </c>
      <c r="K583" s="1"/>
      <c r="L583" s="1">
        <v>-8.0</v>
      </c>
      <c r="M583" s="1"/>
      <c r="N583" s="1">
        <v>10.913016666666667</v>
      </c>
      <c r="O583" s="1" t="s">
        <v>36</v>
      </c>
      <c r="P583" s="1" t="s">
        <v>9642</v>
      </c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ht="15.75" customHeight="1">
      <c r="A584" s="1" t="s">
        <v>32</v>
      </c>
      <c r="B584" s="1" t="s">
        <v>17</v>
      </c>
      <c r="C584" s="1">
        <v>395.0</v>
      </c>
      <c r="D584" s="1">
        <v>0.0</v>
      </c>
      <c r="E584" s="1" t="s">
        <v>9408</v>
      </c>
      <c r="F584" s="1" t="s">
        <v>66</v>
      </c>
      <c r="G584" s="1" t="s">
        <v>27</v>
      </c>
      <c r="H584" s="1" t="s">
        <v>11262</v>
      </c>
      <c r="I584" s="1" t="s">
        <v>11263</v>
      </c>
      <c r="J584" s="1" t="s">
        <v>11264</v>
      </c>
      <c r="K584" s="1" t="s">
        <v>11265</v>
      </c>
      <c r="L584" s="1">
        <v>-18.0</v>
      </c>
      <c r="M584" s="1">
        <v>0.0066166666666666665</v>
      </c>
      <c r="N584" s="1">
        <v>4.9120333333333335</v>
      </c>
      <c r="O584" s="1" t="s">
        <v>36</v>
      </c>
      <c r="P584" s="1" t="s">
        <v>10512</v>
      </c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ht="15.75" customHeight="1">
      <c r="A585" s="1" t="s">
        <v>32</v>
      </c>
      <c r="B585" s="1" t="s">
        <v>17</v>
      </c>
      <c r="C585" s="1">
        <v>498.0</v>
      </c>
      <c r="D585" s="1">
        <v>0.0</v>
      </c>
      <c r="E585" s="1" t="s">
        <v>9408</v>
      </c>
      <c r="F585" s="1" t="s">
        <v>66</v>
      </c>
      <c r="G585" s="1" t="s">
        <v>27</v>
      </c>
      <c r="H585" s="1" t="s">
        <v>11266</v>
      </c>
      <c r="I585" s="1" t="s">
        <v>11267</v>
      </c>
      <c r="J585" s="1" t="s">
        <v>11268</v>
      </c>
      <c r="K585" s="1" t="s">
        <v>11269</v>
      </c>
      <c r="L585" s="1">
        <v>-9.0</v>
      </c>
      <c r="M585" s="1">
        <v>0.004733333333333333</v>
      </c>
      <c r="N585" s="1">
        <v>6.742733333333334</v>
      </c>
      <c r="O585" s="1" t="s">
        <v>36</v>
      </c>
      <c r="P585" s="1" t="s">
        <v>11270</v>
      </c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ht="15.75" customHeight="1">
      <c r="A586" s="1" t="s">
        <v>41</v>
      </c>
      <c r="B586" s="1" t="s">
        <v>17</v>
      </c>
      <c r="C586" s="1">
        <v>812.0</v>
      </c>
      <c r="D586" s="1">
        <v>0.0</v>
      </c>
      <c r="E586" s="1"/>
      <c r="F586" s="1" t="s">
        <v>26</v>
      </c>
      <c r="G586" s="1" t="s">
        <v>27</v>
      </c>
      <c r="H586" s="1" t="s">
        <v>11271</v>
      </c>
      <c r="I586" s="1" t="s">
        <v>11272</v>
      </c>
      <c r="J586" s="1" t="s">
        <v>11272</v>
      </c>
      <c r="K586" s="1"/>
      <c r="L586" s="1">
        <v>0.0</v>
      </c>
      <c r="M586" s="1"/>
      <c r="N586" s="1">
        <v>19.894333333333332</v>
      </c>
      <c r="O586" s="1" t="s">
        <v>9358</v>
      </c>
      <c r="P586" s="1" t="s">
        <v>11273</v>
      </c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ht="15.75" customHeight="1">
      <c r="A587" s="1" t="s">
        <v>32</v>
      </c>
      <c r="B587" s="1" t="s">
        <v>17</v>
      </c>
      <c r="C587" s="2">
        <v>366.0</v>
      </c>
      <c r="D587" s="1">
        <v>62.0</v>
      </c>
      <c r="E587" s="1"/>
      <c r="F587" s="1" t="s">
        <v>18</v>
      </c>
      <c r="G587" s="1" t="s">
        <v>19</v>
      </c>
      <c r="H587" s="1" t="s">
        <v>11274</v>
      </c>
      <c r="I587" s="1" t="s">
        <v>11275</v>
      </c>
      <c r="J587" s="1" t="s">
        <v>11275</v>
      </c>
      <c r="K587" s="1"/>
      <c r="L587" s="1">
        <v>-10.0</v>
      </c>
      <c r="M587" s="1"/>
      <c r="N587" s="1">
        <v>8.021783333333333</v>
      </c>
      <c r="O587" s="1" t="s">
        <v>36</v>
      </c>
      <c r="P587" s="1" t="s">
        <v>11276</v>
      </c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ht="15.75" customHeight="1">
      <c r="A588" s="1" t="s">
        <v>32</v>
      </c>
      <c r="B588" s="1" t="s">
        <v>17</v>
      </c>
      <c r="C588" s="1">
        <v>553.0</v>
      </c>
      <c r="D588" s="1">
        <v>0.0</v>
      </c>
      <c r="E588" s="1" t="s">
        <v>9408</v>
      </c>
      <c r="F588" s="1" t="s">
        <v>66</v>
      </c>
      <c r="G588" s="1" t="s">
        <v>27</v>
      </c>
      <c r="H588" s="1" t="s">
        <v>11277</v>
      </c>
      <c r="I588" s="1" t="s">
        <v>11278</v>
      </c>
      <c r="J588" s="1" t="s">
        <v>11279</v>
      </c>
      <c r="K588" s="1" t="s">
        <v>11280</v>
      </c>
      <c r="L588" s="1">
        <v>-4.0</v>
      </c>
      <c r="M588" s="1">
        <v>0.0084</v>
      </c>
      <c r="N588" s="1">
        <v>22.0111</v>
      </c>
      <c r="O588" s="1" t="s">
        <v>36</v>
      </c>
      <c r="P588" s="1" t="s">
        <v>11281</v>
      </c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ht="15.75" customHeight="1">
      <c r="A589" s="1" t="s">
        <v>57</v>
      </c>
      <c r="B589" s="1" t="s">
        <v>17</v>
      </c>
      <c r="C589" s="2">
        <v>693.0</v>
      </c>
      <c r="D589" s="1">
        <v>0.0</v>
      </c>
      <c r="E589" s="1" t="s">
        <v>58</v>
      </c>
      <c r="F589" s="1" t="s">
        <v>26</v>
      </c>
      <c r="G589" s="1" t="s">
        <v>27</v>
      </c>
      <c r="H589" s="1" t="s">
        <v>11282</v>
      </c>
      <c r="I589" s="1" t="s">
        <v>11283</v>
      </c>
      <c r="J589" s="1" t="s">
        <v>11283</v>
      </c>
      <c r="K589" s="1"/>
      <c r="L589" s="1">
        <v>-9.0</v>
      </c>
      <c r="M589" s="1"/>
      <c r="N589" s="1">
        <v>10.538933333333333</v>
      </c>
      <c r="O589" s="1" t="s">
        <v>9358</v>
      </c>
      <c r="P589" s="1" t="s">
        <v>11284</v>
      </c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ht="15.75" customHeight="1">
      <c r="A590" s="1" t="s">
        <v>16</v>
      </c>
      <c r="B590" s="1" t="s">
        <v>17</v>
      </c>
      <c r="C590" s="1">
        <v>309.0</v>
      </c>
      <c r="D590" s="1">
        <v>0.0</v>
      </c>
      <c r="E590" s="1"/>
      <c r="F590" s="1" t="s">
        <v>18</v>
      </c>
      <c r="G590" s="1" t="s">
        <v>19</v>
      </c>
      <c r="H590" s="1" t="s">
        <v>11285</v>
      </c>
      <c r="I590" s="1" t="s">
        <v>11286</v>
      </c>
      <c r="J590" s="1" t="s">
        <v>11286</v>
      </c>
      <c r="K590" s="1"/>
      <c r="L590" s="1">
        <v>-2.0</v>
      </c>
      <c r="M590" s="1"/>
      <c r="N590" s="1">
        <v>3.7283333333333335</v>
      </c>
      <c r="O590" s="1" t="s">
        <v>22</v>
      </c>
      <c r="P590" s="1" t="s">
        <v>11287</v>
      </c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ht="15.75" customHeight="1">
      <c r="A591" s="1" t="s">
        <v>32</v>
      </c>
      <c r="B591" s="1" t="s">
        <v>17</v>
      </c>
      <c r="C591" s="1">
        <v>315.0</v>
      </c>
      <c r="D591" s="1">
        <v>69.0</v>
      </c>
      <c r="E591" s="1"/>
      <c r="F591" s="1" t="s">
        <v>18</v>
      </c>
      <c r="G591" s="1" t="s">
        <v>27</v>
      </c>
      <c r="H591" s="1" t="s">
        <v>11288</v>
      </c>
      <c r="I591" s="1" t="s">
        <v>11289</v>
      </c>
      <c r="J591" s="1" t="s">
        <v>11289</v>
      </c>
      <c r="K591" s="1"/>
      <c r="L591" s="1">
        <v>-8.0</v>
      </c>
      <c r="M591" s="1"/>
      <c r="N591" s="1">
        <v>10.755516666666667</v>
      </c>
      <c r="O591" s="1" t="s">
        <v>36</v>
      </c>
      <c r="P591" s="1" t="s">
        <v>11290</v>
      </c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ht="15.75" customHeight="1">
      <c r="A592" s="1" t="s">
        <v>24</v>
      </c>
      <c r="B592" s="1" t="s">
        <v>88</v>
      </c>
      <c r="C592" s="2">
        <v>364.0</v>
      </c>
      <c r="D592" s="1">
        <v>0.0</v>
      </c>
      <c r="E592" s="1" t="s">
        <v>11291</v>
      </c>
      <c r="F592" s="1" t="s">
        <v>26</v>
      </c>
      <c r="G592" s="1" t="s">
        <v>27</v>
      </c>
      <c r="H592" s="1" t="s">
        <v>11292</v>
      </c>
      <c r="I592" s="1" t="s">
        <v>11293</v>
      </c>
      <c r="J592" s="1" t="s">
        <v>11293</v>
      </c>
      <c r="K592" s="1"/>
      <c r="L592" s="1">
        <v>0.0</v>
      </c>
      <c r="M592" s="1"/>
      <c r="N592" s="1">
        <v>14.95875</v>
      </c>
      <c r="O592" s="1" t="s">
        <v>9358</v>
      </c>
      <c r="P592" s="1" t="s">
        <v>11294</v>
      </c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ht="15.75" customHeight="1">
      <c r="A593" s="1" t="s">
        <v>41</v>
      </c>
      <c r="B593" s="1" t="s">
        <v>88</v>
      </c>
      <c r="C593" s="2">
        <v>329.0</v>
      </c>
      <c r="D593" s="1">
        <v>0.0</v>
      </c>
      <c r="E593" s="1"/>
      <c r="F593" s="1" t="s">
        <v>26</v>
      </c>
      <c r="G593" s="1" t="s">
        <v>27</v>
      </c>
      <c r="H593" s="1" t="s">
        <v>11295</v>
      </c>
      <c r="I593" s="1" t="s">
        <v>11296</v>
      </c>
      <c r="J593" s="1" t="s">
        <v>11296</v>
      </c>
      <c r="K593" s="1"/>
      <c r="L593" s="1">
        <v>-4.0</v>
      </c>
      <c r="M593" s="1"/>
      <c r="N593" s="1">
        <v>10.358016666666666</v>
      </c>
      <c r="O593" s="1" t="s">
        <v>9358</v>
      </c>
      <c r="P593" s="1" t="s">
        <v>11297</v>
      </c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ht="15.75" customHeight="1">
      <c r="A594" s="1" t="s">
        <v>24</v>
      </c>
      <c r="B594" s="1" t="s">
        <v>88</v>
      </c>
      <c r="C594" s="1">
        <v>329.0</v>
      </c>
      <c r="D594" s="1">
        <v>0.0</v>
      </c>
      <c r="E594" s="1" t="s">
        <v>191</v>
      </c>
      <c r="F594" s="1" t="s">
        <v>26</v>
      </c>
      <c r="G594" s="1" t="s">
        <v>27</v>
      </c>
      <c r="H594" s="1" t="s">
        <v>11298</v>
      </c>
      <c r="I594" s="1" t="s">
        <v>11299</v>
      </c>
      <c r="J594" s="1" t="s">
        <v>11299</v>
      </c>
      <c r="K594" s="1"/>
      <c r="L594" s="1">
        <v>-6.0</v>
      </c>
      <c r="M594" s="1"/>
      <c r="N594" s="1">
        <v>8.607316666666666</v>
      </c>
      <c r="O594" s="1" t="s">
        <v>9358</v>
      </c>
      <c r="P594" s="1" t="s">
        <v>11300</v>
      </c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ht="15.75" customHeight="1">
      <c r="A595" s="1" t="s">
        <v>41</v>
      </c>
      <c r="B595" s="1" t="s">
        <v>88</v>
      </c>
      <c r="C595" s="1">
        <v>964.0</v>
      </c>
      <c r="D595" s="1">
        <v>0.0</v>
      </c>
      <c r="E595" s="1"/>
      <c r="F595" s="1" t="s">
        <v>26</v>
      </c>
      <c r="G595" s="1" t="s">
        <v>27</v>
      </c>
      <c r="H595" s="1" t="s">
        <v>11301</v>
      </c>
      <c r="I595" s="1" t="s">
        <v>11302</v>
      </c>
      <c r="J595" s="1" t="s">
        <v>11302</v>
      </c>
      <c r="K595" s="1"/>
      <c r="L595" s="1">
        <v>-5.0</v>
      </c>
      <c r="M595" s="1"/>
      <c r="N595" s="1">
        <v>14.512633333333333</v>
      </c>
      <c r="O595" s="1" t="s">
        <v>9358</v>
      </c>
      <c r="P595" s="1" t="s">
        <v>11303</v>
      </c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ht="15.75" customHeight="1">
      <c r="A596" s="1" t="s">
        <v>24</v>
      </c>
      <c r="B596" s="1" t="s">
        <v>88</v>
      </c>
      <c r="C596" s="1">
        <v>658.0</v>
      </c>
      <c r="D596" s="1">
        <v>0.0</v>
      </c>
      <c r="E596" s="1" t="s">
        <v>191</v>
      </c>
      <c r="F596" s="1" t="s">
        <v>26</v>
      </c>
      <c r="G596" s="1" t="s">
        <v>27</v>
      </c>
      <c r="H596" s="1" t="s">
        <v>11304</v>
      </c>
      <c r="I596" s="1" t="s">
        <v>11305</v>
      </c>
      <c r="J596" s="1" t="s">
        <v>11305</v>
      </c>
      <c r="K596" s="1"/>
      <c r="L596" s="1">
        <v>-7.0</v>
      </c>
      <c r="M596" s="1"/>
      <c r="N596" s="1">
        <v>12.365016666666667</v>
      </c>
      <c r="O596" s="1" t="s">
        <v>9358</v>
      </c>
      <c r="P596" s="1" t="s">
        <v>11306</v>
      </c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ht="15.75" customHeight="1">
      <c r="A597" s="1" t="s">
        <v>57</v>
      </c>
      <c r="B597" s="1" t="s">
        <v>17</v>
      </c>
      <c r="C597" s="1">
        <v>329.0</v>
      </c>
      <c r="D597" s="1">
        <v>0.0</v>
      </c>
      <c r="E597" s="1" t="s">
        <v>58</v>
      </c>
      <c r="F597" s="1" t="s">
        <v>26</v>
      </c>
      <c r="G597" s="1" t="s">
        <v>27</v>
      </c>
      <c r="H597" s="1" t="s">
        <v>11307</v>
      </c>
      <c r="I597" s="1" t="s">
        <v>11308</v>
      </c>
      <c r="J597" s="1" t="s">
        <v>11308</v>
      </c>
      <c r="K597" s="1"/>
      <c r="L597" s="1">
        <v>-7.0</v>
      </c>
      <c r="M597" s="1"/>
      <c r="N597" s="1">
        <v>7.994866666666667</v>
      </c>
      <c r="O597" s="1" t="s">
        <v>9358</v>
      </c>
      <c r="P597" s="1" t="s">
        <v>10424</v>
      </c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ht="15.75" customHeight="1">
      <c r="A598" s="1" t="s">
        <v>32</v>
      </c>
      <c r="B598" s="1" t="s">
        <v>17</v>
      </c>
      <c r="C598" s="1">
        <v>199.0</v>
      </c>
      <c r="D598" s="1">
        <v>50.0</v>
      </c>
      <c r="E598" s="1"/>
      <c r="F598" s="1" t="s">
        <v>18</v>
      </c>
      <c r="G598" s="1" t="s">
        <v>33</v>
      </c>
      <c r="H598" s="1" t="s">
        <v>11309</v>
      </c>
      <c r="I598" s="1" t="s">
        <v>11310</v>
      </c>
      <c r="J598" s="1" t="s">
        <v>11310</v>
      </c>
      <c r="K598" s="1"/>
      <c r="L598" s="1">
        <v>-6.0</v>
      </c>
      <c r="M598" s="1"/>
      <c r="N598" s="1">
        <v>13.849883333333333</v>
      </c>
      <c r="O598" s="1" t="s">
        <v>36</v>
      </c>
      <c r="P598" s="1" t="s">
        <v>10776</v>
      </c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ht="15.75" customHeight="1">
      <c r="A599" s="1" t="s">
        <v>32</v>
      </c>
      <c r="B599" s="1" t="s">
        <v>17</v>
      </c>
      <c r="C599" s="1">
        <v>952.0</v>
      </c>
      <c r="D599" s="1">
        <v>0.0</v>
      </c>
      <c r="E599" s="1" t="s">
        <v>9408</v>
      </c>
      <c r="F599" s="1" t="s">
        <v>66</v>
      </c>
      <c r="G599" s="1" t="s">
        <v>27</v>
      </c>
      <c r="H599" s="1" t="s">
        <v>11311</v>
      </c>
      <c r="I599" s="1" t="s">
        <v>11312</v>
      </c>
      <c r="J599" s="1" t="s">
        <v>11313</v>
      </c>
      <c r="K599" s="1" t="s">
        <v>11314</v>
      </c>
      <c r="L599" s="1">
        <v>-7.0</v>
      </c>
      <c r="M599" s="1">
        <v>0.009816666666666666</v>
      </c>
      <c r="N599" s="1">
        <v>13.961966666666667</v>
      </c>
      <c r="O599" s="1" t="s">
        <v>36</v>
      </c>
      <c r="P599" s="1" t="s">
        <v>11315</v>
      </c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ht="15.75" customHeight="1">
      <c r="A600" s="1" t="s">
        <v>57</v>
      </c>
      <c r="B600" s="2" t="s">
        <v>573</v>
      </c>
      <c r="C600" s="1">
        <v>329.0</v>
      </c>
      <c r="D600" s="1">
        <v>0.0</v>
      </c>
      <c r="E600" s="1" t="s">
        <v>58</v>
      </c>
      <c r="F600" s="1" t="s">
        <v>26</v>
      </c>
      <c r="G600" s="1" t="s">
        <v>27</v>
      </c>
      <c r="H600" s="1" t="s">
        <v>11316</v>
      </c>
      <c r="I600" s="1"/>
      <c r="J600" s="1"/>
      <c r="K600" s="1"/>
      <c r="L600" s="1">
        <v>0.0</v>
      </c>
      <c r="M600" s="1"/>
      <c r="N600" s="1"/>
      <c r="O600" s="1" t="s">
        <v>9358</v>
      </c>
      <c r="P600" s="1" t="s">
        <v>10424</v>
      </c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ht="15.75" customHeight="1">
      <c r="A601" s="1" t="s">
        <v>57</v>
      </c>
      <c r="B601" s="1" t="s">
        <v>17</v>
      </c>
      <c r="C601" s="1">
        <v>329.0</v>
      </c>
      <c r="D601" s="1">
        <v>0.0</v>
      </c>
      <c r="E601" s="1" t="s">
        <v>58</v>
      </c>
      <c r="F601" s="1" t="s">
        <v>26</v>
      </c>
      <c r="G601" s="1" t="s">
        <v>27</v>
      </c>
      <c r="H601" s="1" t="s">
        <v>11317</v>
      </c>
      <c r="I601" s="1" t="s">
        <v>11318</v>
      </c>
      <c r="J601" s="1" t="s">
        <v>11318</v>
      </c>
      <c r="K601" s="1"/>
      <c r="L601" s="1">
        <v>-6.0</v>
      </c>
      <c r="M601" s="1"/>
      <c r="N601" s="1">
        <v>8.071833333333334</v>
      </c>
      <c r="O601" s="1" t="s">
        <v>9358</v>
      </c>
      <c r="P601" s="1" t="s">
        <v>10424</v>
      </c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ht="15.75" customHeight="1">
      <c r="A602" s="1" t="s">
        <v>57</v>
      </c>
      <c r="B602" s="1" t="s">
        <v>17</v>
      </c>
      <c r="C602" s="1">
        <v>313.0</v>
      </c>
      <c r="D602" s="1">
        <v>0.0</v>
      </c>
      <c r="E602" s="1" t="s">
        <v>58</v>
      </c>
      <c r="F602" s="1" t="s">
        <v>26</v>
      </c>
      <c r="G602" s="1" t="s">
        <v>27</v>
      </c>
      <c r="H602" s="1" t="s">
        <v>11319</v>
      </c>
      <c r="I602" s="1" t="s">
        <v>11320</v>
      </c>
      <c r="J602" s="1" t="s">
        <v>11320</v>
      </c>
      <c r="K602" s="1"/>
      <c r="L602" s="1">
        <v>-7.0</v>
      </c>
      <c r="M602" s="1"/>
      <c r="N602" s="1">
        <v>7.3144</v>
      </c>
      <c r="O602" s="1" t="s">
        <v>9358</v>
      </c>
      <c r="P602" s="1" t="s">
        <v>11321</v>
      </c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ht="15.75" customHeight="1">
      <c r="A603" s="1" t="s">
        <v>57</v>
      </c>
      <c r="B603" s="1" t="s">
        <v>17</v>
      </c>
      <c r="C603" s="2">
        <v>528.0</v>
      </c>
      <c r="D603" s="1">
        <v>0.0</v>
      </c>
      <c r="E603" s="1" t="s">
        <v>58</v>
      </c>
      <c r="F603" s="1" t="s">
        <v>26</v>
      </c>
      <c r="G603" s="1" t="s">
        <v>27</v>
      </c>
      <c r="H603" s="1" t="s">
        <v>11322</v>
      </c>
      <c r="I603" s="1" t="s">
        <v>11323</v>
      </c>
      <c r="J603" s="1" t="s">
        <v>11323</v>
      </c>
      <c r="K603" s="1"/>
      <c r="L603" s="1">
        <v>2.0</v>
      </c>
      <c r="M603" s="1"/>
      <c r="N603" s="1">
        <v>22.049483333333335</v>
      </c>
      <c r="O603" s="1" t="s">
        <v>9358</v>
      </c>
      <c r="P603" s="1" t="s">
        <v>11324</v>
      </c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ht="15.75" customHeight="1">
      <c r="A604" s="1" t="s">
        <v>57</v>
      </c>
      <c r="B604" s="1" t="s">
        <v>17</v>
      </c>
      <c r="C604" s="2">
        <v>610.0</v>
      </c>
      <c r="D604" s="1">
        <v>0.0</v>
      </c>
      <c r="E604" s="1" t="s">
        <v>58</v>
      </c>
      <c r="F604" s="1" t="s">
        <v>26</v>
      </c>
      <c r="G604" s="1" t="s">
        <v>27</v>
      </c>
      <c r="H604" s="1" t="s">
        <v>11325</v>
      </c>
      <c r="I604" s="1" t="s">
        <v>11326</v>
      </c>
      <c r="J604" s="1" t="s">
        <v>11326</v>
      </c>
      <c r="K604" s="1"/>
      <c r="L604" s="1">
        <v>4.0</v>
      </c>
      <c r="M604" s="1"/>
      <c r="N604" s="1">
        <v>24.417083333333334</v>
      </c>
      <c r="O604" s="1" t="s">
        <v>9358</v>
      </c>
      <c r="P604" s="1" t="s">
        <v>11327</v>
      </c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ht="15.75" customHeight="1">
      <c r="A605" s="1" t="s">
        <v>57</v>
      </c>
      <c r="B605" s="1" t="s">
        <v>17</v>
      </c>
      <c r="C605" s="1">
        <v>396.0</v>
      </c>
      <c r="D605" s="1">
        <v>0.0</v>
      </c>
      <c r="E605" s="1" t="s">
        <v>58</v>
      </c>
      <c r="F605" s="1" t="s">
        <v>26</v>
      </c>
      <c r="G605" s="1" t="s">
        <v>27</v>
      </c>
      <c r="H605" s="1" t="s">
        <v>11328</v>
      </c>
      <c r="I605" s="1" t="s">
        <v>11329</v>
      </c>
      <c r="J605" s="1" t="s">
        <v>11329</v>
      </c>
      <c r="K605" s="1"/>
      <c r="L605" s="1">
        <v>0.0</v>
      </c>
      <c r="M605" s="1"/>
      <c r="N605" s="1">
        <v>15.75485</v>
      </c>
      <c r="O605" s="1" t="s">
        <v>9358</v>
      </c>
      <c r="P605" s="1" t="s">
        <v>11330</v>
      </c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ht="15.75" customHeight="1">
      <c r="A606" s="1" t="s">
        <v>57</v>
      </c>
      <c r="B606" s="1" t="s">
        <v>17</v>
      </c>
      <c r="C606" s="2">
        <v>416.0</v>
      </c>
      <c r="D606" s="1">
        <v>0.0</v>
      </c>
      <c r="E606" s="1" t="s">
        <v>58</v>
      </c>
      <c r="F606" s="1" t="s">
        <v>26</v>
      </c>
      <c r="G606" s="1" t="s">
        <v>27</v>
      </c>
      <c r="H606" s="1" t="s">
        <v>11331</v>
      </c>
      <c r="I606" s="1" t="s">
        <v>11332</v>
      </c>
      <c r="J606" s="1" t="s">
        <v>11332</v>
      </c>
      <c r="K606" s="1"/>
      <c r="L606" s="1">
        <v>0.0</v>
      </c>
      <c r="M606" s="1"/>
      <c r="N606" s="1">
        <v>14.651183333333334</v>
      </c>
      <c r="O606" s="1" t="s">
        <v>9358</v>
      </c>
      <c r="P606" s="1" t="s">
        <v>11333</v>
      </c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ht="15.75" customHeight="1">
      <c r="A607" s="1" t="s">
        <v>32</v>
      </c>
      <c r="B607" s="1" t="s">
        <v>17</v>
      </c>
      <c r="C607" s="1">
        <v>550.0</v>
      </c>
      <c r="D607" s="1">
        <v>0.0</v>
      </c>
      <c r="E607" s="1" t="s">
        <v>9408</v>
      </c>
      <c r="F607" s="1" t="s">
        <v>66</v>
      </c>
      <c r="G607" s="1" t="s">
        <v>27</v>
      </c>
      <c r="H607" s="1" t="s">
        <v>11334</v>
      </c>
      <c r="I607" s="1" t="s">
        <v>11335</v>
      </c>
      <c r="J607" s="1" t="s">
        <v>11336</v>
      </c>
      <c r="K607" s="1" t="s">
        <v>11337</v>
      </c>
      <c r="L607" s="1">
        <v>-6.0</v>
      </c>
      <c r="M607" s="1">
        <v>0.00595</v>
      </c>
      <c r="N607" s="1">
        <v>12.401283333333334</v>
      </c>
      <c r="O607" s="1" t="s">
        <v>36</v>
      </c>
      <c r="P607" s="1" t="s">
        <v>11338</v>
      </c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ht="15.75" customHeight="1">
      <c r="A608" s="1" t="s">
        <v>32</v>
      </c>
      <c r="B608" s="1" t="s">
        <v>17</v>
      </c>
      <c r="C608" s="1">
        <v>500.0</v>
      </c>
      <c r="D608" s="1">
        <v>33.0</v>
      </c>
      <c r="E608" s="1" t="s">
        <v>9408</v>
      </c>
      <c r="F608" s="1" t="s">
        <v>66</v>
      </c>
      <c r="G608" s="1" t="s">
        <v>27</v>
      </c>
      <c r="H608" s="1" t="s">
        <v>11339</v>
      </c>
      <c r="I608" s="1" t="s">
        <v>11340</v>
      </c>
      <c r="J608" s="1" t="s">
        <v>11341</v>
      </c>
      <c r="K608" s="1" t="s">
        <v>11342</v>
      </c>
      <c r="L608" s="1">
        <v>0.0</v>
      </c>
      <c r="M608" s="1">
        <v>0.011933333333333334</v>
      </c>
      <c r="N608" s="1">
        <v>21.341283333333333</v>
      </c>
      <c r="O608" s="1" t="s">
        <v>36</v>
      </c>
      <c r="P608" s="1" t="s">
        <v>11343</v>
      </c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ht="15.75" customHeight="1">
      <c r="A609" s="1" t="s">
        <v>32</v>
      </c>
      <c r="B609" s="1" t="s">
        <v>17</v>
      </c>
      <c r="C609" s="1">
        <v>359.0</v>
      </c>
      <c r="D609" s="1">
        <v>75.0</v>
      </c>
      <c r="E609" s="1"/>
      <c r="F609" s="1" t="s">
        <v>18</v>
      </c>
      <c r="G609" s="1" t="s">
        <v>33</v>
      </c>
      <c r="H609" s="1" t="s">
        <v>11344</v>
      </c>
      <c r="I609" s="1" t="s">
        <v>11345</v>
      </c>
      <c r="J609" s="1" t="s">
        <v>11345</v>
      </c>
      <c r="K609" s="1"/>
      <c r="L609" s="1">
        <v>-8.0</v>
      </c>
      <c r="M609" s="1"/>
      <c r="N609" s="1">
        <v>11.554666666666666</v>
      </c>
      <c r="O609" s="1" t="s">
        <v>36</v>
      </c>
      <c r="P609" s="1" t="s">
        <v>11346</v>
      </c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ht="15.75" customHeight="1">
      <c r="A610" s="1" t="s">
        <v>32</v>
      </c>
      <c r="B610" s="1" t="s">
        <v>17</v>
      </c>
      <c r="C610" s="2">
        <v>610.0</v>
      </c>
      <c r="D610" s="1">
        <v>122.0</v>
      </c>
      <c r="E610" s="1"/>
      <c r="F610" s="1" t="s">
        <v>18</v>
      </c>
      <c r="G610" s="1" t="s">
        <v>33</v>
      </c>
      <c r="H610" s="1" t="s">
        <v>11347</v>
      </c>
      <c r="I610" s="1" t="s">
        <v>11348</v>
      </c>
      <c r="J610" s="1" t="s">
        <v>11348</v>
      </c>
      <c r="K610" s="1"/>
      <c r="L610" s="1">
        <v>-4.0</v>
      </c>
      <c r="M610" s="1"/>
      <c r="N610" s="1">
        <v>19.739983333333335</v>
      </c>
      <c r="O610" s="1" t="s">
        <v>36</v>
      </c>
      <c r="P610" s="1" t="s">
        <v>11349</v>
      </c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ht="15.75" customHeight="1">
      <c r="A611" s="1" t="s">
        <v>24</v>
      </c>
      <c r="B611" s="1" t="s">
        <v>88</v>
      </c>
      <c r="C611" s="1">
        <v>658.0</v>
      </c>
      <c r="D611" s="1">
        <v>0.0</v>
      </c>
      <c r="E611" s="1" t="s">
        <v>2741</v>
      </c>
      <c r="F611" s="1" t="s">
        <v>26</v>
      </c>
      <c r="G611" s="1" t="s">
        <v>27</v>
      </c>
      <c r="H611" s="1" t="s">
        <v>11350</v>
      </c>
      <c r="I611" s="1" t="s">
        <v>11351</v>
      </c>
      <c r="J611" s="1" t="s">
        <v>11351</v>
      </c>
      <c r="K611" s="1"/>
      <c r="L611" s="1">
        <v>0.0</v>
      </c>
      <c r="M611" s="1"/>
      <c r="N611" s="1">
        <v>19.417033333333332</v>
      </c>
      <c r="O611" s="1" t="s">
        <v>9358</v>
      </c>
      <c r="P611" s="1" t="s">
        <v>11352</v>
      </c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ht="15.75" customHeight="1">
      <c r="A612" s="1" t="s">
        <v>41</v>
      </c>
      <c r="B612" s="1" t="s">
        <v>88</v>
      </c>
      <c r="C612" s="1">
        <v>528.0</v>
      </c>
      <c r="D612" s="1">
        <v>0.0</v>
      </c>
      <c r="E612" s="1"/>
      <c r="F612" s="1" t="s">
        <v>26</v>
      </c>
      <c r="G612" s="1" t="s">
        <v>27</v>
      </c>
      <c r="H612" s="1" t="s">
        <v>11353</v>
      </c>
      <c r="I612" s="1" t="s">
        <v>11354</v>
      </c>
      <c r="J612" s="1" t="s">
        <v>11354</v>
      </c>
      <c r="K612" s="1"/>
      <c r="L612" s="1">
        <v>4.0</v>
      </c>
      <c r="M612" s="1"/>
      <c r="N612" s="1">
        <v>24.06985</v>
      </c>
      <c r="O612" s="1" t="s">
        <v>9358</v>
      </c>
      <c r="P612" s="1" t="s">
        <v>11355</v>
      </c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ht="15.75" customHeight="1">
      <c r="A613" s="1" t="s">
        <v>32</v>
      </c>
      <c r="B613" s="1" t="s">
        <v>17</v>
      </c>
      <c r="C613" s="1">
        <v>412.0</v>
      </c>
      <c r="D613" s="1">
        <v>0.0</v>
      </c>
      <c r="E613" s="1" t="s">
        <v>9408</v>
      </c>
      <c r="F613" s="1" t="s">
        <v>66</v>
      </c>
      <c r="G613" s="1" t="s">
        <v>27</v>
      </c>
      <c r="H613" s="1" t="s">
        <v>11356</v>
      </c>
      <c r="I613" s="1" t="s">
        <v>11357</v>
      </c>
      <c r="J613" s="1" t="s">
        <v>11358</v>
      </c>
      <c r="K613" s="1" t="s">
        <v>11359</v>
      </c>
      <c r="L613" s="1">
        <v>-14.0</v>
      </c>
      <c r="M613" s="1">
        <v>0.0056</v>
      </c>
      <c r="N613" s="1">
        <v>19.1698</v>
      </c>
      <c r="O613" s="1" t="s">
        <v>36</v>
      </c>
      <c r="P613" s="1" t="s">
        <v>11360</v>
      </c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ht="15.75" customHeight="1">
      <c r="A614" s="1" t="s">
        <v>41</v>
      </c>
      <c r="B614" s="1" t="s">
        <v>88</v>
      </c>
      <c r="C614" s="1">
        <v>1016.0</v>
      </c>
      <c r="D614" s="1">
        <v>0.0</v>
      </c>
      <c r="E614" s="1"/>
      <c r="F614" s="1" t="s">
        <v>26</v>
      </c>
      <c r="G614" s="1" t="s">
        <v>27</v>
      </c>
      <c r="H614" s="1" t="s">
        <v>11361</v>
      </c>
      <c r="I614" s="1" t="s">
        <v>11362</v>
      </c>
      <c r="J614" s="1" t="s">
        <v>11362</v>
      </c>
      <c r="K614" s="1"/>
      <c r="L614" s="1">
        <v>7.0</v>
      </c>
      <c r="M614" s="1"/>
      <c r="N614" s="1">
        <v>27.58775</v>
      </c>
      <c r="O614" s="1" t="s">
        <v>9358</v>
      </c>
      <c r="P614" s="1" t="s">
        <v>11363</v>
      </c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ht="15.75" customHeight="1">
      <c r="A615" s="1" t="s">
        <v>41</v>
      </c>
      <c r="B615" s="1" t="s">
        <v>88</v>
      </c>
      <c r="C615" s="1">
        <v>593.0</v>
      </c>
      <c r="D615" s="1">
        <v>0.0</v>
      </c>
      <c r="E615" s="1"/>
      <c r="F615" s="1" t="s">
        <v>26</v>
      </c>
      <c r="G615" s="1" t="s">
        <v>27</v>
      </c>
      <c r="H615" s="1" t="s">
        <v>11364</v>
      </c>
      <c r="I615" s="1" t="s">
        <v>11365</v>
      </c>
      <c r="J615" s="1" t="s">
        <v>11365</v>
      </c>
      <c r="K615" s="1"/>
      <c r="L615" s="1">
        <v>-3.0</v>
      </c>
      <c r="M615" s="1"/>
      <c r="N615" s="1">
        <v>16.153166666666667</v>
      </c>
      <c r="O615" s="1" t="s">
        <v>9358</v>
      </c>
      <c r="P615" s="1" t="s">
        <v>11366</v>
      </c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ht="15.75" customHeight="1">
      <c r="A616" s="1" t="s">
        <v>32</v>
      </c>
      <c r="B616" s="1" t="s">
        <v>17</v>
      </c>
      <c r="C616" s="2">
        <v>279.0</v>
      </c>
      <c r="D616" s="1">
        <v>70.0</v>
      </c>
      <c r="E616" s="1"/>
      <c r="F616" s="1" t="s">
        <v>18</v>
      </c>
      <c r="G616" s="1" t="s">
        <v>27</v>
      </c>
      <c r="H616" s="1" t="s">
        <v>11367</v>
      </c>
      <c r="I616" s="1" t="s">
        <v>11368</v>
      </c>
      <c r="J616" s="1" t="s">
        <v>11368</v>
      </c>
      <c r="K616" s="1"/>
      <c r="L616" s="1">
        <v>0.0</v>
      </c>
      <c r="M616" s="1"/>
      <c r="N616" s="1">
        <v>19.004433333333335</v>
      </c>
      <c r="O616" s="1" t="s">
        <v>36</v>
      </c>
      <c r="P616" s="1" t="s">
        <v>10100</v>
      </c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ht="15.75" customHeight="1">
      <c r="A617" s="1" t="s">
        <v>32</v>
      </c>
      <c r="B617" s="1" t="s">
        <v>17</v>
      </c>
      <c r="C617" s="2">
        <v>343.0</v>
      </c>
      <c r="D617" s="1">
        <v>100.0</v>
      </c>
      <c r="E617" s="1"/>
      <c r="F617" s="1" t="s">
        <v>18</v>
      </c>
      <c r="G617" s="1" t="s">
        <v>27</v>
      </c>
      <c r="H617" s="1" t="s">
        <v>11369</v>
      </c>
      <c r="I617" s="1" t="s">
        <v>11370</v>
      </c>
      <c r="J617" s="1" t="s">
        <v>11370</v>
      </c>
      <c r="K617" s="1"/>
      <c r="L617" s="1">
        <v>-3.0</v>
      </c>
      <c r="M617" s="1"/>
      <c r="N617" s="1">
        <v>15.414716666666667</v>
      </c>
      <c r="O617" s="1" t="s">
        <v>36</v>
      </c>
      <c r="P617" s="1" t="s">
        <v>11371</v>
      </c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ht="15.75" customHeight="1">
      <c r="A618" s="1" t="s">
        <v>16</v>
      </c>
      <c r="B618" s="1" t="s">
        <v>17</v>
      </c>
      <c r="C618" s="1">
        <v>119.0</v>
      </c>
      <c r="D618" s="1">
        <v>0.0</v>
      </c>
      <c r="E618" s="1"/>
      <c r="F618" s="1" t="s">
        <v>18</v>
      </c>
      <c r="G618" s="1" t="s">
        <v>19</v>
      </c>
      <c r="H618" s="1" t="s">
        <v>11372</v>
      </c>
      <c r="I618" s="1" t="s">
        <v>11373</v>
      </c>
      <c r="J618" s="1" t="s">
        <v>11373</v>
      </c>
      <c r="K618" s="1"/>
      <c r="L618" s="1">
        <v>-1.0</v>
      </c>
      <c r="M618" s="1"/>
      <c r="N618" s="1">
        <v>4.6249666666666664</v>
      </c>
      <c r="O618" s="1" t="s">
        <v>22</v>
      </c>
      <c r="P618" s="1" t="s">
        <v>11374</v>
      </c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ht="15.75" customHeight="1">
      <c r="A619" s="1" t="s">
        <v>41</v>
      </c>
      <c r="B619" s="1" t="s">
        <v>17</v>
      </c>
      <c r="C619" s="1">
        <v>313.0</v>
      </c>
      <c r="D619" s="1">
        <v>0.0</v>
      </c>
      <c r="E619" s="1"/>
      <c r="F619" s="1" t="s">
        <v>26</v>
      </c>
      <c r="G619" s="1" t="s">
        <v>27</v>
      </c>
      <c r="H619" s="1" t="s">
        <v>11375</v>
      </c>
      <c r="I619" s="1" t="s">
        <v>11376</v>
      </c>
      <c r="J619" s="1" t="s">
        <v>11376</v>
      </c>
      <c r="K619" s="1"/>
      <c r="L619" s="1">
        <v>-3.0</v>
      </c>
      <c r="M619" s="1"/>
      <c r="N619" s="1">
        <v>11.204716666666666</v>
      </c>
      <c r="O619" s="1" t="s">
        <v>9358</v>
      </c>
      <c r="P619" s="1" t="s">
        <v>11377</v>
      </c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ht="15.75" customHeight="1">
      <c r="A620" s="1" t="s">
        <v>16</v>
      </c>
      <c r="B620" s="1" t="s">
        <v>17</v>
      </c>
      <c r="C620" s="1">
        <v>414.0</v>
      </c>
      <c r="D620" s="1">
        <v>0.0</v>
      </c>
      <c r="E620" s="1"/>
      <c r="F620" s="1" t="s">
        <v>18</v>
      </c>
      <c r="G620" s="1" t="s">
        <v>19</v>
      </c>
      <c r="H620" s="1" t="s">
        <v>11378</v>
      </c>
      <c r="I620" s="1" t="s">
        <v>11379</v>
      </c>
      <c r="J620" s="1" t="s">
        <v>11379</v>
      </c>
      <c r="K620" s="1"/>
      <c r="L620" s="1">
        <v>8.0</v>
      </c>
      <c r="M620" s="1"/>
      <c r="N620" s="1">
        <v>14.542683333333333</v>
      </c>
      <c r="O620" s="1" t="s">
        <v>22</v>
      </c>
      <c r="P620" s="1" t="s">
        <v>11380</v>
      </c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ht="15.75" customHeight="1">
      <c r="A621" s="1" t="s">
        <v>16</v>
      </c>
      <c r="B621" s="1" t="s">
        <v>17</v>
      </c>
      <c r="C621" s="2">
        <v>119.0</v>
      </c>
      <c r="D621" s="1">
        <v>0.0</v>
      </c>
      <c r="E621" s="1"/>
      <c r="F621" s="1" t="s">
        <v>18</v>
      </c>
      <c r="G621" s="1" t="s">
        <v>19</v>
      </c>
      <c r="H621" s="1" t="s">
        <v>11381</v>
      </c>
      <c r="I621" s="1" t="s">
        <v>11382</v>
      </c>
      <c r="J621" s="1" t="s">
        <v>11382</v>
      </c>
      <c r="K621" s="1"/>
      <c r="L621" s="1">
        <v>0.0</v>
      </c>
      <c r="M621" s="1"/>
      <c r="N621" s="1">
        <v>5.2072666666666665</v>
      </c>
      <c r="O621" s="1" t="s">
        <v>22</v>
      </c>
      <c r="P621" s="1" t="s">
        <v>11383</v>
      </c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ht="15.75" customHeight="1">
      <c r="A622" s="1" t="s">
        <v>32</v>
      </c>
      <c r="B622" s="1" t="s">
        <v>17</v>
      </c>
      <c r="C622" s="1">
        <v>275.0</v>
      </c>
      <c r="D622" s="1">
        <v>71.0</v>
      </c>
      <c r="E622" s="1"/>
      <c r="F622" s="1" t="s">
        <v>18</v>
      </c>
      <c r="G622" s="1" t="s">
        <v>19</v>
      </c>
      <c r="H622" s="1" t="s">
        <v>11384</v>
      </c>
      <c r="I622" s="1" t="s">
        <v>11385</v>
      </c>
      <c r="J622" s="1" t="s">
        <v>11385</v>
      </c>
      <c r="K622" s="1"/>
      <c r="L622" s="1">
        <v>-10.0</v>
      </c>
      <c r="M622" s="1"/>
      <c r="N622" s="1">
        <v>9.485033333333334</v>
      </c>
      <c r="O622" s="1" t="s">
        <v>36</v>
      </c>
      <c r="P622" s="1" t="s">
        <v>11386</v>
      </c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ht="15.75" customHeight="1">
      <c r="A623" s="1" t="s">
        <v>32</v>
      </c>
      <c r="B623" s="2" t="s">
        <v>17</v>
      </c>
      <c r="C623" s="1">
        <v>996.0</v>
      </c>
      <c r="D623" s="1">
        <v>249.0</v>
      </c>
      <c r="E623" s="1"/>
      <c r="F623" s="1" t="s">
        <v>18</v>
      </c>
      <c r="G623" s="1" t="s">
        <v>33</v>
      </c>
      <c r="H623" s="1" t="s">
        <v>11387</v>
      </c>
      <c r="I623" s="1" t="s">
        <v>11388</v>
      </c>
      <c r="J623" s="1" t="s">
        <v>11388</v>
      </c>
      <c r="K623" s="1"/>
      <c r="L623" s="1">
        <v>-1.0</v>
      </c>
      <c r="M623" s="1"/>
      <c r="N623" s="1">
        <v>195.97113333333334</v>
      </c>
      <c r="O623" s="1" t="s">
        <v>36</v>
      </c>
      <c r="P623" s="1" t="s">
        <v>11389</v>
      </c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ht="15.75" customHeight="1">
      <c r="A624" s="1" t="s">
        <v>32</v>
      </c>
      <c r="B624" s="1" t="s">
        <v>17</v>
      </c>
      <c r="C624" s="2">
        <v>487.0</v>
      </c>
      <c r="D624" s="1">
        <v>11.0</v>
      </c>
      <c r="E624" s="1" t="s">
        <v>9408</v>
      </c>
      <c r="F624" s="1" t="s">
        <v>66</v>
      </c>
      <c r="G624" s="1" t="s">
        <v>27</v>
      </c>
      <c r="H624" s="1" t="s">
        <v>11390</v>
      </c>
      <c r="I624" s="1" t="s">
        <v>11391</v>
      </c>
      <c r="J624" s="1" t="s">
        <v>11392</v>
      </c>
      <c r="K624" s="1" t="s">
        <v>11393</v>
      </c>
      <c r="L624" s="1">
        <v>-9.0</v>
      </c>
      <c r="M624" s="1">
        <v>0.013466666666666667</v>
      </c>
      <c r="N624" s="1">
        <v>11.566583333333334</v>
      </c>
      <c r="O624" s="1" t="s">
        <v>36</v>
      </c>
      <c r="P624" s="1" t="s">
        <v>11394</v>
      </c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ht="15.75" customHeight="1">
      <c r="A625" s="1" t="s">
        <v>57</v>
      </c>
      <c r="B625" s="1" t="s">
        <v>17</v>
      </c>
      <c r="C625" s="2">
        <v>413.0</v>
      </c>
      <c r="D625" s="1">
        <v>0.0</v>
      </c>
      <c r="E625" s="1" t="s">
        <v>58</v>
      </c>
      <c r="F625" s="1" t="s">
        <v>26</v>
      </c>
      <c r="G625" s="1" t="s">
        <v>27</v>
      </c>
      <c r="H625" s="1" t="s">
        <v>11395</v>
      </c>
      <c r="I625" s="1" t="s">
        <v>11396</v>
      </c>
      <c r="J625" s="1" t="s">
        <v>11396</v>
      </c>
      <c r="K625" s="1"/>
      <c r="L625" s="1">
        <v>-6.0</v>
      </c>
      <c r="M625" s="1"/>
      <c r="N625" s="1">
        <v>8.929866666666667</v>
      </c>
      <c r="O625" s="1" t="s">
        <v>9358</v>
      </c>
      <c r="P625" s="1" t="s">
        <v>11397</v>
      </c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ht="15.75" customHeight="1">
      <c r="A626" s="1" t="s">
        <v>16</v>
      </c>
      <c r="B626" s="1" t="s">
        <v>17</v>
      </c>
      <c r="C626" s="1">
        <v>119.0</v>
      </c>
      <c r="D626" s="1">
        <v>0.0</v>
      </c>
      <c r="E626" s="1"/>
      <c r="F626" s="1" t="s">
        <v>18</v>
      </c>
      <c r="G626" s="1" t="s">
        <v>19</v>
      </c>
      <c r="H626" s="1" t="s">
        <v>11398</v>
      </c>
      <c r="I626" s="1" t="s">
        <v>11399</v>
      </c>
      <c r="J626" s="1" t="s">
        <v>11399</v>
      </c>
      <c r="K626" s="1"/>
      <c r="L626" s="1">
        <v>0.0</v>
      </c>
      <c r="M626" s="1"/>
      <c r="N626" s="1">
        <v>6.201466666666667</v>
      </c>
      <c r="O626" s="1" t="s">
        <v>22</v>
      </c>
      <c r="P626" s="1" t="s">
        <v>11400</v>
      </c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ht="15.75" customHeight="1">
      <c r="A627" s="1" t="s">
        <v>57</v>
      </c>
      <c r="B627" s="1" t="s">
        <v>17</v>
      </c>
      <c r="C627" s="2">
        <v>299.0</v>
      </c>
      <c r="D627" s="1">
        <v>0.0</v>
      </c>
      <c r="E627" s="1" t="s">
        <v>58</v>
      </c>
      <c r="F627" s="1" t="s">
        <v>26</v>
      </c>
      <c r="G627" s="1" t="s">
        <v>27</v>
      </c>
      <c r="H627" s="1" t="s">
        <v>11401</v>
      </c>
      <c r="I627" s="1" t="s">
        <v>11402</v>
      </c>
      <c r="J627" s="1" t="s">
        <v>11402</v>
      </c>
      <c r="K627" s="1"/>
      <c r="L627" s="1">
        <v>-7.0</v>
      </c>
      <c r="M627" s="1"/>
      <c r="N627" s="1">
        <v>7.230616666666666</v>
      </c>
      <c r="O627" s="1" t="s">
        <v>9358</v>
      </c>
      <c r="P627" s="1" t="s">
        <v>11403</v>
      </c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ht="15.75" customHeight="1">
      <c r="A628" s="1" t="s">
        <v>57</v>
      </c>
      <c r="B628" s="1" t="s">
        <v>17</v>
      </c>
      <c r="C628" s="1">
        <v>528.0</v>
      </c>
      <c r="D628" s="1">
        <v>0.0</v>
      </c>
      <c r="E628" s="1" t="s">
        <v>58</v>
      </c>
      <c r="F628" s="1" t="s">
        <v>26</v>
      </c>
      <c r="G628" s="1" t="s">
        <v>27</v>
      </c>
      <c r="H628" s="1" t="s">
        <v>11404</v>
      </c>
      <c r="I628" s="1" t="s">
        <v>11405</v>
      </c>
      <c r="J628" s="1" t="s">
        <v>11405</v>
      </c>
      <c r="K628" s="1"/>
      <c r="L628" s="1">
        <v>-12.0</v>
      </c>
      <c r="M628" s="1"/>
      <c r="N628" s="1">
        <v>7.4476</v>
      </c>
      <c r="O628" s="1" t="s">
        <v>9358</v>
      </c>
      <c r="P628" s="1" t="s">
        <v>11324</v>
      </c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ht="15.75" customHeight="1">
      <c r="A629" s="1" t="s">
        <v>41</v>
      </c>
      <c r="B629" s="1" t="s">
        <v>17</v>
      </c>
      <c r="C629" s="2">
        <v>329.0</v>
      </c>
      <c r="D629" s="1">
        <v>0.0</v>
      </c>
      <c r="E629" s="1"/>
      <c r="F629" s="1" t="s">
        <v>26</v>
      </c>
      <c r="G629" s="1" t="s">
        <v>27</v>
      </c>
      <c r="H629" s="1" t="s">
        <v>11406</v>
      </c>
      <c r="I629" s="1" t="s">
        <v>11407</v>
      </c>
      <c r="J629" s="1" t="s">
        <v>11407</v>
      </c>
      <c r="K629" s="1"/>
      <c r="L629" s="1">
        <v>0.0</v>
      </c>
      <c r="M629" s="1"/>
      <c r="N629" s="1">
        <v>14.48455</v>
      </c>
      <c r="O629" s="1" t="s">
        <v>9358</v>
      </c>
      <c r="P629" s="1" t="s">
        <v>9386</v>
      </c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ht="15.75" customHeight="1">
      <c r="A630" s="1" t="s">
        <v>32</v>
      </c>
      <c r="B630" s="1" t="s">
        <v>17</v>
      </c>
      <c r="C630" s="1">
        <v>247.0</v>
      </c>
      <c r="D630" s="1">
        <v>62.0</v>
      </c>
      <c r="E630" s="1"/>
      <c r="F630" s="1" t="s">
        <v>18</v>
      </c>
      <c r="G630" s="1" t="s">
        <v>33</v>
      </c>
      <c r="H630" s="1" t="s">
        <v>11408</v>
      </c>
      <c r="I630" s="1" t="s">
        <v>11409</v>
      </c>
      <c r="J630" s="1" t="s">
        <v>11409</v>
      </c>
      <c r="K630" s="1"/>
      <c r="L630" s="1">
        <v>-4.0</v>
      </c>
      <c r="M630" s="1"/>
      <c r="N630" s="1">
        <v>15.3305</v>
      </c>
      <c r="O630" s="1" t="s">
        <v>36</v>
      </c>
      <c r="P630" s="1" t="s">
        <v>10013</v>
      </c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ht="15.75" customHeight="1">
      <c r="A631" s="1" t="s">
        <v>16</v>
      </c>
      <c r="B631" s="1" t="s">
        <v>17</v>
      </c>
      <c r="C631" s="2">
        <v>59.0</v>
      </c>
      <c r="D631" s="1">
        <v>0.0</v>
      </c>
      <c r="E631" s="1"/>
      <c r="F631" s="1" t="s">
        <v>18</v>
      </c>
      <c r="G631" s="1" t="s">
        <v>19</v>
      </c>
      <c r="H631" s="1" t="s">
        <v>11410</v>
      </c>
      <c r="I631" s="1" t="s">
        <v>11411</v>
      </c>
      <c r="J631" s="1" t="s">
        <v>11411</v>
      </c>
      <c r="K631" s="1"/>
      <c r="L631" s="1">
        <v>-4.0</v>
      </c>
      <c r="M631" s="1"/>
      <c r="N631" s="1">
        <v>1.4802333333333333</v>
      </c>
      <c r="O631" s="1" t="s">
        <v>22</v>
      </c>
      <c r="P631" s="1" t="s">
        <v>11412</v>
      </c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ht="15.75" customHeight="1">
      <c r="A632" s="1" t="s">
        <v>57</v>
      </c>
      <c r="B632" s="1" t="s">
        <v>17</v>
      </c>
      <c r="C632" s="1">
        <v>528.0</v>
      </c>
      <c r="D632" s="1">
        <v>0.0</v>
      </c>
      <c r="E632" s="1" t="s">
        <v>58</v>
      </c>
      <c r="F632" s="1" t="s">
        <v>26</v>
      </c>
      <c r="G632" s="1" t="s">
        <v>27</v>
      </c>
      <c r="H632" s="1" t="s">
        <v>11413</v>
      </c>
      <c r="I632" s="1" t="s">
        <v>11414</v>
      </c>
      <c r="J632" s="1" t="s">
        <v>11414</v>
      </c>
      <c r="K632" s="1"/>
      <c r="L632" s="1">
        <v>-6.0</v>
      </c>
      <c r="M632" s="1"/>
      <c r="N632" s="1">
        <v>13.952816666666667</v>
      </c>
      <c r="O632" s="1" t="s">
        <v>9358</v>
      </c>
      <c r="P632" s="1" t="s">
        <v>11415</v>
      </c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ht="15.75" customHeight="1">
      <c r="A633" s="1" t="s">
        <v>41</v>
      </c>
      <c r="B633" s="1" t="s">
        <v>17</v>
      </c>
      <c r="C633" s="2">
        <v>453.0</v>
      </c>
      <c r="D633" s="1">
        <v>0.0</v>
      </c>
      <c r="E633" s="1"/>
      <c r="F633" s="1" t="s">
        <v>26</v>
      </c>
      <c r="G633" s="1" t="s">
        <v>27</v>
      </c>
      <c r="H633" s="1" t="s">
        <v>11416</v>
      </c>
      <c r="I633" s="1" t="s">
        <v>11417</v>
      </c>
      <c r="J633" s="1" t="s">
        <v>11417</v>
      </c>
      <c r="K633" s="1"/>
      <c r="L633" s="1">
        <v>1.0</v>
      </c>
      <c r="M633" s="1"/>
      <c r="N633" s="1">
        <v>16.026033333333334</v>
      </c>
      <c r="O633" s="1" t="s">
        <v>9358</v>
      </c>
      <c r="P633" s="1" t="s">
        <v>11418</v>
      </c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ht="15.75" customHeight="1">
      <c r="A634" s="1" t="s">
        <v>57</v>
      </c>
      <c r="B634" s="1" t="s">
        <v>17</v>
      </c>
      <c r="C634" s="1">
        <v>314.0</v>
      </c>
      <c r="D634" s="1">
        <v>0.0</v>
      </c>
      <c r="E634" s="1" t="s">
        <v>58</v>
      </c>
      <c r="F634" s="1" t="s">
        <v>26</v>
      </c>
      <c r="G634" s="1" t="s">
        <v>27</v>
      </c>
      <c r="H634" s="1" t="s">
        <v>11419</v>
      </c>
      <c r="I634" s="1" t="s">
        <v>11420</v>
      </c>
      <c r="J634" s="1" t="s">
        <v>11420</v>
      </c>
      <c r="K634" s="1"/>
      <c r="L634" s="1">
        <v>-6.0</v>
      </c>
      <c r="M634" s="1"/>
      <c r="N634" s="1">
        <v>8.209716666666667</v>
      </c>
      <c r="O634" s="1" t="s">
        <v>9358</v>
      </c>
      <c r="P634" s="1" t="s">
        <v>11421</v>
      </c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ht="15.75" customHeight="1">
      <c r="A635" s="1" t="s">
        <v>41</v>
      </c>
      <c r="B635" s="1" t="s">
        <v>17</v>
      </c>
      <c r="C635" s="1">
        <v>628.0</v>
      </c>
      <c r="D635" s="1">
        <v>0.0</v>
      </c>
      <c r="E635" s="1"/>
      <c r="F635" s="1" t="s">
        <v>26</v>
      </c>
      <c r="G635" s="1" t="s">
        <v>19</v>
      </c>
      <c r="H635" s="1" t="s">
        <v>11422</v>
      </c>
      <c r="I635" s="1" t="s">
        <v>11423</v>
      </c>
      <c r="J635" s="1" t="s">
        <v>11423</v>
      </c>
      <c r="K635" s="1"/>
      <c r="L635" s="1">
        <v>-11.0</v>
      </c>
      <c r="M635" s="1"/>
      <c r="N635" s="1">
        <v>8.3018</v>
      </c>
      <c r="O635" s="1" t="s">
        <v>9358</v>
      </c>
      <c r="P635" s="1" t="s">
        <v>11424</v>
      </c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ht="15.75" customHeight="1">
      <c r="A636" s="1" t="s">
        <v>16</v>
      </c>
      <c r="B636" s="1" t="s">
        <v>17</v>
      </c>
      <c r="C636" s="1">
        <v>309.0</v>
      </c>
      <c r="D636" s="1">
        <v>0.0</v>
      </c>
      <c r="E636" s="1"/>
      <c r="F636" s="1" t="s">
        <v>18</v>
      </c>
      <c r="G636" s="1" t="s">
        <v>19</v>
      </c>
      <c r="H636" s="1" t="s">
        <v>11425</v>
      </c>
      <c r="I636" s="1" t="s">
        <v>11426</v>
      </c>
      <c r="J636" s="1" t="s">
        <v>11426</v>
      </c>
      <c r="K636" s="1"/>
      <c r="L636" s="1">
        <v>1.0</v>
      </c>
      <c r="M636" s="1"/>
      <c r="N636" s="1">
        <v>7.8688</v>
      </c>
      <c r="O636" s="1" t="s">
        <v>22</v>
      </c>
      <c r="P636" s="1" t="s">
        <v>11427</v>
      </c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ht="15.75" customHeight="1">
      <c r="A637" s="1" t="s">
        <v>57</v>
      </c>
      <c r="B637" s="1" t="s">
        <v>17</v>
      </c>
      <c r="C637" s="1">
        <v>436.0</v>
      </c>
      <c r="D637" s="1">
        <v>0.0</v>
      </c>
      <c r="E637" s="1" t="s">
        <v>58</v>
      </c>
      <c r="F637" s="1" t="s">
        <v>26</v>
      </c>
      <c r="G637" s="1" t="s">
        <v>27</v>
      </c>
      <c r="H637" s="1" t="s">
        <v>11428</v>
      </c>
      <c r="I637" s="1" t="s">
        <v>11429</v>
      </c>
      <c r="J637" s="1" t="s">
        <v>11429</v>
      </c>
      <c r="K637" s="1"/>
      <c r="L637" s="1">
        <v>-1.0</v>
      </c>
      <c r="M637" s="1"/>
      <c r="N637" s="1">
        <v>13.112583333333333</v>
      </c>
      <c r="O637" s="1" t="s">
        <v>9358</v>
      </c>
      <c r="P637" s="1" t="s">
        <v>11430</v>
      </c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ht="15.75" customHeight="1">
      <c r="A638" s="1" t="s">
        <v>32</v>
      </c>
      <c r="B638" s="1" t="s">
        <v>17</v>
      </c>
      <c r="C638" s="1">
        <v>219.0</v>
      </c>
      <c r="D638" s="1">
        <v>50.0</v>
      </c>
      <c r="E638" s="1"/>
      <c r="F638" s="1" t="s">
        <v>18</v>
      </c>
      <c r="G638" s="1" t="s">
        <v>19</v>
      </c>
      <c r="H638" s="1" t="s">
        <v>11431</v>
      </c>
      <c r="I638" s="1" t="s">
        <v>11432</v>
      </c>
      <c r="J638" s="1" t="s">
        <v>11432</v>
      </c>
      <c r="K638" s="1"/>
      <c r="L638" s="1">
        <v>-9.0</v>
      </c>
      <c r="M638" s="1"/>
      <c r="N638" s="1">
        <v>9.888316666666666</v>
      </c>
      <c r="O638" s="1" t="s">
        <v>36</v>
      </c>
      <c r="P638" s="1" t="s">
        <v>11433</v>
      </c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ht="15.75" customHeight="1">
      <c r="A639" s="1" t="s">
        <v>32</v>
      </c>
      <c r="B639" s="1" t="s">
        <v>17</v>
      </c>
      <c r="C639" s="1">
        <v>250.0</v>
      </c>
      <c r="D639" s="1">
        <v>0.0</v>
      </c>
      <c r="E639" s="1" t="s">
        <v>9931</v>
      </c>
      <c r="F639" s="1" t="s">
        <v>66</v>
      </c>
      <c r="G639" s="1" t="s">
        <v>27</v>
      </c>
      <c r="H639" s="1" t="s">
        <v>11434</v>
      </c>
      <c r="I639" s="1" t="s">
        <v>11435</v>
      </c>
      <c r="J639" s="1" t="s">
        <v>11436</v>
      </c>
      <c r="K639" s="1" t="s">
        <v>11437</v>
      </c>
      <c r="L639" s="1">
        <v>-6.0</v>
      </c>
      <c r="M639" s="1">
        <v>0.004716666666666667</v>
      </c>
      <c r="N639" s="1">
        <v>7.874466666666667</v>
      </c>
      <c r="O639" s="1" t="s">
        <v>36</v>
      </c>
      <c r="P639" s="1" t="s">
        <v>11438</v>
      </c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ht="15.75" customHeight="1">
      <c r="A640" s="1" t="s">
        <v>32</v>
      </c>
      <c r="B640" s="1" t="s">
        <v>17</v>
      </c>
      <c r="C640" s="2">
        <v>274.0</v>
      </c>
      <c r="D640" s="1">
        <v>0.0</v>
      </c>
      <c r="E640" s="1" t="s">
        <v>9931</v>
      </c>
      <c r="F640" s="1" t="s">
        <v>66</v>
      </c>
      <c r="G640" s="1" t="s">
        <v>27</v>
      </c>
      <c r="H640" s="1" t="s">
        <v>11439</v>
      </c>
      <c r="I640" s="1" t="s">
        <v>11440</v>
      </c>
      <c r="J640" s="1" t="s">
        <v>11441</v>
      </c>
      <c r="K640" s="1" t="s">
        <v>11442</v>
      </c>
      <c r="L640" s="1">
        <v>12.0</v>
      </c>
      <c r="M640" s="1">
        <v>0.0132</v>
      </c>
      <c r="N640" s="1">
        <v>11.22725</v>
      </c>
      <c r="O640" s="1" t="s">
        <v>36</v>
      </c>
      <c r="P640" s="1" t="s">
        <v>11443</v>
      </c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ht="15.75" customHeight="1">
      <c r="A641" s="1" t="s">
        <v>57</v>
      </c>
      <c r="B641" s="1" t="s">
        <v>17</v>
      </c>
      <c r="C641" s="1">
        <v>658.0</v>
      </c>
      <c r="D641" s="1">
        <v>0.0</v>
      </c>
      <c r="E641" s="1" t="s">
        <v>58</v>
      </c>
      <c r="F641" s="1" t="s">
        <v>26</v>
      </c>
      <c r="G641" s="1" t="s">
        <v>27</v>
      </c>
      <c r="H641" s="1" t="s">
        <v>11444</v>
      </c>
      <c r="I641" s="1" t="s">
        <v>11445</v>
      </c>
      <c r="J641" s="1" t="s">
        <v>11445</v>
      </c>
      <c r="K641" s="1"/>
      <c r="L641" s="1">
        <v>-10.0</v>
      </c>
      <c r="M641" s="1"/>
      <c r="N641" s="1">
        <v>9.5115</v>
      </c>
      <c r="O641" s="1" t="s">
        <v>9358</v>
      </c>
      <c r="P641" s="1" t="s">
        <v>11446</v>
      </c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ht="15.75" customHeight="1">
      <c r="A642" s="1" t="s">
        <v>57</v>
      </c>
      <c r="B642" s="1" t="s">
        <v>17</v>
      </c>
      <c r="C642" s="1">
        <v>329.0</v>
      </c>
      <c r="D642" s="1">
        <v>0.0</v>
      </c>
      <c r="E642" s="1" t="s">
        <v>58</v>
      </c>
      <c r="F642" s="1" t="s">
        <v>26</v>
      </c>
      <c r="G642" s="1" t="s">
        <v>27</v>
      </c>
      <c r="H642" s="1" t="s">
        <v>11447</v>
      </c>
      <c r="I642" s="1" t="s">
        <v>11448</v>
      </c>
      <c r="J642" s="1" t="s">
        <v>11448</v>
      </c>
      <c r="K642" s="1"/>
      <c r="L642" s="1">
        <v>-8.0</v>
      </c>
      <c r="M642" s="1"/>
      <c r="N642" s="1">
        <v>6.741516666666667</v>
      </c>
      <c r="O642" s="1" t="s">
        <v>9358</v>
      </c>
      <c r="P642" s="1" t="s">
        <v>11449</v>
      </c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ht="15.75" customHeight="1">
      <c r="A643" s="1" t="s">
        <v>24</v>
      </c>
      <c r="B643" s="1" t="s">
        <v>17</v>
      </c>
      <c r="C643" s="1">
        <v>404.0</v>
      </c>
      <c r="D643" s="1">
        <v>0.0</v>
      </c>
      <c r="E643" s="1" t="s">
        <v>11450</v>
      </c>
      <c r="F643" s="1" t="s">
        <v>26</v>
      </c>
      <c r="G643" s="1" t="s">
        <v>27</v>
      </c>
      <c r="H643" s="1" t="s">
        <v>11451</v>
      </c>
      <c r="I643" s="1" t="s">
        <v>11452</v>
      </c>
      <c r="J643" s="1" t="s">
        <v>11452</v>
      </c>
      <c r="K643" s="1"/>
      <c r="L643" s="1">
        <v>-3.0</v>
      </c>
      <c r="M643" s="1"/>
      <c r="N643" s="1">
        <v>11.093716666666667</v>
      </c>
      <c r="O643" s="1" t="s">
        <v>9358</v>
      </c>
      <c r="P643" s="1" t="s">
        <v>11453</v>
      </c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ht="15.75" customHeight="1">
      <c r="A644" s="1" t="s">
        <v>16</v>
      </c>
      <c r="B644" s="1" t="s">
        <v>17</v>
      </c>
      <c r="C644" s="1">
        <v>995.0</v>
      </c>
      <c r="D644" s="1">
        <v>0.0</v>
      </c>
      <c r="E644" s="1" t="s">
        <v>11454</v>
      </c>
      <c r="F644" s="1" t="s">
        <v>66</v>
      </c>
      <c r="G644" s="1" t="s">
        <v>19</v>
      </c>
      <c r="H644" s="1" t="s">
        <v>11455</v>
      </c>
      <c r="I644" s="1" t="s">
        <v>11456</v>
      </c>
      <c r="J644" s="1" t="s">
        <v>11457</v>
      </c>
      <c r="K644" s="1" t="s">
        <v>11458</v>
      </c>
      <c r="L644" s="1">
        <v>-10.0</v>
      </c>
      <c r="M644" s="1">
        <v>0.00995</v>
      </c>
      <c r="N644" s="1">
        <v>11.397583333333333</v>
      </c>
      <c r="O644" s="1" t="s">
        <v>22</v>
      </c>
      <c r="P644" s="1" t="s">
        <v>11459</v>
      </c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ht="15.75" customHeight="1">
      <c r="A645" s="1" t="s">
        <v>41</v>
      </c>
      <c r="B645" s="1" t="s">
        <v>17</v>
      </c>
      <c r="C645" s="1">
        <v>224.0</v>
      </c>
      <c r="D645" s="1">
        <v>0.0</v>
      </c>
      <c r="E645" s="1"/>
      <c r="F645" s="1" t="s">
        <v>26</v>
      </c>
      <c r="G645" s="1" t="s">
        <v>27</v>
      </c>
      <c r="H645" s="1" t="s">
        <v>11460</v>
      </c>
      <c r="I645" s="1" t="s">
        <v>11461</v>
      </c>
      <c r="J645" s="1" t="s">
        <v>11461</v>
      </c>
      <c r="K645" s="1"/>
      <c r="L645" s="1">
        <v>-4.0</v>
      </c>
      <c r="M645" s="1"/>
      <c r="N645" s="1">
        <v>10.283333333333333</v>
      </c>
      <c r="O645" s="1" t="s">
        <v>9358</v>
      </c>
      <c r="P645" s="1" t="s">
        <v>10385</v>
      </c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ht="15.75" customHeight="1">
      <c r="A646" s="1" t="s">
        <v>24</v>
      </c>
      <c r="B646" s="1" t="s">
        <v>88</v>
      </c>
      <c r="C646" s="1">
        <v>370.0</v>
      </c>
      <c r="D646" s="1">
        <v>0.0</v>
      </c>
      <c r="E646" s="1" t="s">
        <v>11462</v>
      </c>
      <c r="F646" s="1" t="s">
        <v>26</v>
      </c>
      <c r="G646" s="1" t="s">
        <v>27</v>
      </c>
      <c r="H646" s="1" t="s">
        <v>11463</v>
      </c>
      <c r="I646" s="1" t="s">
        <v>11464</v>
      </c>
      <c r="J646" s="1" t="s">
        <v>11464</v>
      </c>
      <c r="K646" s="1"/>
      <c r="L646" s="1">
        <v>-7.0</v>
      </c>
      <c r="M646" s="1"/>
      <c r="N646" s="1">
        <v>7.00825</v>
      </c>
      <c r="O646" s="1" t="s">
        <v>9358</v>
      </c>
      <c r="P646" s="1" t="s">
        <v>11465</v>
      </c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ht="15.75" customHeight="1">
      <c r="A647" s="1" t="s">
        <v>16</v>
      </c>
      <c r="B647" s="1" t="s">
        <v>17</v>
      </c>
      <c r="C647" s="1">
        <v>139.0</v>
      </c>
      <c r="D647" s="1">
        <v>0.0</v>
      </c>
      <c r="E647" s="1"/>
      <c r="F647" s="1" t="s">
        <v>18</v>
      </c>
      <c r="G647" s="1" t="s">
        <v>19</v>
      </c>
      <c r="H647" s="1" t="s">
        <v>11466</v>
      </c>
      <c r="I647" s="1" t="s">
        <v>11467</v>
      </c>
      <c r="J647" s="1" t="s">
        <v>11467</v>
      </c>
      <c r="K647" s="1"/>
      <c r="L647" s="1">
        <v>0.0</v>
      </c>
      <c r="M647" s="1"/>
      <c r="N647" s="1">
        <v>5.4969</v>
      </c>
      <c r="O647" s="1" t="s">
        <v>22</v>
      </c>
      <c r="P647" s="1" t="s">
        <v>11468</v>
      </c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ht="15.75" customHeight="1">
      <c r="A648" s="1" t="s">
        <v>41</v>
      </c>
      <c r="B648" s="1" t="s">
        <v>17</v>
      </c>
      <c r="C648" s="1">
        <v>369.0</v>
      </c>
      <c r="D648" s="1">
        <v>0.0</v>
      </c>
      <c r="E648" s="1"/>
      <c r="F648" s="1" t="s">
        <v>26</v>
      </c>
      <c r="G648" s="1" t="s">
        <v>27</v>
      </c>
      <c r="H648" s="1" t="s">
        <v>11469</v>
      </c>
      <c r="I648" s="1" t="s">
        <v>11470</v>
      </c>
      <c r="J648" s="1" t="s">
        <v>11470</v>
      </c>
      <c r="K648" s="1"/>
      <c r="L648" s="1">
        <v>-7.0</v>
      </c>
      <c r="M648" s="1"/>
      <c r="N648" s="1">
        <v>7.353833333333333</v>
      </c>
      <c r="O648" s="1" t="s">
        <v>9358</v>
      </c>
      <c r="P648" s="1" t="s">
        <v>11471</v>
      </c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ht="15.75" customHeight="1">
      <c r="A649" s="1" t="s">
        <v>57</v>
      </c>
      <c r="B649" s="1" t="s">
        <v>17</v>
      </c>
      <c r="C649" s="1">
        <v>329.0</v>
      </c>
      <c r="D649" s="1">
        <v>0.0</v>
      </c>
      <c r="E649" s="1" t="s">
        <v>58</v>
      </c>
      <c r="F649" s="1" t="s">
        <v>26</v>
      </c>
      <c r="G649" s="1" t="s">
        <v>27</v>
      </c>
      <c r="H649" s="1" t="s">
        <v>11472</v>
      </c>
      <c r="I649" s="1" t="s">
        <v>11473</v>
      </c>
      <c r="J649" s="1" t="s">
        <v>11473</v>
      </c>
      <c r="K649" s="1"/>
      <c r="L649" s="1">
        <v>-8.0</v>
      </c>
      <c r="M649" s="1"/>
      <c r="N649" s="1">
        <v>6.341716666666667</v>
      </c>
      <c r="O649" s="1" t="s">
        <v>9358</v>
      </c>
      <c r="P649" s="1" t="s">
        <v>11474</v>
      </c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ht="15.75" customHeight="1">
      <c r="A650" s="1" t="s">
        <v>57</v>
      </c>
      <c r="B650" s="1" t="s">
        <v>17</v>
      </c>
      <c r="C650" s="1">
        <v>329.0</v>
      </c>
      <c r="D650" s="1">
        <v>0.0</v>
      </c>
      <c r="E650" s="1" t="s">
        <v>58</v>
      </c>
      <c r="F650" s="1" t="s">
        <v>26</v>
      </c>
      <c r="G650" s="1" t="s">
        <v>27</v>
      </c>
      <c r="H650" s="1" t="s">
        <v>11475</v>
      </c>
      <c r="I650" s="1" t="s">
        <v>11476</v>
      </c>
      <c r="J650" s="1" t="s">
        <v>11476</v>
      </c>
      <c r="K650" s="1"/>
      <c r="L650" s="1">
        <v>-7.0</v>
      </c>
      <c r="M650" s="1"/>
      <c r="N650" s="1">
        <v>7.570616666666667</v>
      </c>
      <c r="O650" s="1" t="s">
        <v>9358</v>
      </c>
      <c r="P650" s="1" t="s">
        <v>11477</v>
      </c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ht="15.75" customHeight="1">
      <c r="A651" s="1" t="s">
        <v>24</v>
      </c>
      <c r="B651" s="1" t="s">
        <v>17</v>
      </c>
      <c r="C651" s="1">
        <v>329.0</v>
      </c>
      <c r="D651" s="1">
        <v>0.0</v>
      </c>
      <c r="E651" s="1" t="s">
        <v>11478</v>
      </c>
      <c r="F651" s="1" t="s">
        <v>26</v>
      </c>
      <c r="G651" s="1" t="s">
        <v>27</v>
      </c>
      <c r="H651" s="1" t="s">
        <v>11479</v>
      </c>
      <c r="I651" s="1" t="s">
        <v>11480</v>
      </c>
      <c r="J651" s="1" t="s">
        <v>11480</v>
      </c>
      <c r="K651" s="1"/>
      <c r="L651" s="1">
        <v>-4.0</v>
      </c>
      <c r="M651" s="1"/>
      <c r="N651" s="1">
        <v>10.423616666666666</v>
      </c>
      <c r="O651" s="1" t="s">
        <v>9358</v>
      </c>
      <c r="P651" s="1" t="s">
        <v>2804</v>
      </c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ht="15.75" customHeight="1">
      <c r="A652" s="1" t="s">
        <v>57</v>
      </c>
      <c r="B652" s="1" t="s">
        <v>17</v>
      </c>
      <c r="C652" s="1">
        <v>299.0</v>
      </c>
      <c r="D652" s="1">
        <v>0.0</v>
      </c>
      <c r="E652" s="1" t="s">
        <v>58</v>
      </c>
      <c r="F652" s="1" t="s">
        <v>26</v>
      </c>
      <c r="G652" s="1" t="s">
        <v>27</v>
      </c>
      <c r="H652" s="1" t="s">
        <v>11481</v>
      </c>
      <c r="I652" s="1" t="s">
        <v>11482</v>
      </c>
      <c r="J652" s="1" t="s">
        <v>11482</v>
      </c>
      <c r="K652" s="1"/>
      <c r="L652" s="1">
        <v>-5.0</v>
      </c>
      <c r="M652" s="1"/>
      <c r="N652" s="1">
        <v>9.725016666666667</v>
      </c>
      <c r="O652" s="1" t="s">
        <v>9358</v>
      </c>
      <c r="P652" s="1" t="s">
        <v>10581</v>
      </c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ht="15.75" customHeight="1">
      <c r="A653" s="1" t="s">
        <v>32</v>
      </c>
      <c r="B653" s="1" t="s">
        <v>17</v>
      </c>
      <c r="C653" s="1">
        <v>348.0</v>
      </c>
      <c r="D653" s="1">
        <v>0.0</v>
      </c>
      <c r="E653" s="1" t="s">
        <v>11454</v>
      </c>
      <c r="F653" s="1" t="s">
        <v>66</v>
      </c>
      <c r="G653" s="1" t="s">
        <v>27</v>
      </c>
      <c r="H653" s="1" t="s">
        <v>11483</v>
      </c>
      <c r="I653" s="1" t="s">
        <v>11484</v>
      </c>
      <c r="J653" s="1" t="s">
        <v>11485</v>
      </c>
      <c r="K653" s="1" t="s">
        <v>11486</v>
      </c>
      <c r="L653" s="1">
        <v>-20.0</v>
      </c>
      <c r="M653" s="1">
        <v>0.009366666666666667</v>
      </c>
      <c r="N653" s="1">
        <v>13.216233333333333</v>
      </c>
      <c r="O653" s="1" t="s">
        <v>36</v>
      </c>
      <c r="P653" s="1" t="s">
        <v>11487</v>
      </c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ht="15.75" customHeight="1">
      <c r="A654" s="1" t="s">
        <v>32</v>
      </c>
      <c r="B654" s="1" t="s">
        <v>17</v>
      </c>
      <c r="C654" s="1">
        <v>319.0</v>
      </c>
      <c r="D654" s="1">
        <v>75.0</v>
      </c>
      <c r="E654" s="1"/>
      <c r="F654" s="1" t="s">
        <v>18</v>
      </c>
      <c r="G654" s="1" t="s">
        <v>33</v>
      </c>
      <c r="H654" s="1" t="s">
        <v>11488</v>
      </c>
      <c r="I654" s="1" t="s">
        <v>11489</v>
      </c>
      <c r="J654" s="1" t="s">
        <v>11489</v>
      </c>
      <c r="K654" s="1"/>
      <c r="L654" s="1">
        <v>-11.0</v>
      </c>
      <c r="M654" s="1"/>
      <c r="N654" s="1">
        <v>7.972066666666667</v>
      </c>
      <c r="O654" s="1" t="s">
        <v>36</v>
      </c>
      <c r="P654" s="1" t="s">
        <v>11490</v>
      </c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ht="15.75" customHeight="1">
      <c r="A655" s="1" t="s">
        <v>32</v>
      </c>
      <c r="B655" s="1" t="s">
        <v>17</v>
      </c>
      <c r="C655" s="1">
        <v>364.0</v>
      </c>
      <c r="D655" s="1">
        <v>0.0</v>
      </c>
      <c r="E655" s="1" t="s">
        <v>11454</v>
      </c>
      <c r="F655" s="1" t="s">
        <v>66</v>
      </c>
      <c r="G655" s="1" t="s">
        <v>19</v>
      </c>
      <c r="H655" s="1" t="s">
        <v>11491</v>
      </c>
      <c r="I655" s="1" t="s">
        <v>11492</v>
      </c>
      <c r="J655" s="1" t="s">
        <v>11493</v>
      </c>
      <c r="K655" s="1" t="s">
        <v>11494</v>
      </c>
      <c r="L655" s="1">
        <v>0.0</v>
      </c>
      <c r="M655" s="1">
        <v>0.0166</v>
      </c>
      <c r="N655" s="1">
        <v>23.904516666666666</v>
      </c>
      <c r="O655" s="1" t="s">
        <v>36</v>
      </c>
      <c r="P655" s="1" t="s">
        <v>11495</v>
      </c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ht="15.75" customHeight="1">
      <c r="A656" s="1" t="s">
        <v>41</v>
      </c>
      <c r="B656" s="1" t="s">
        <v>17</v>
      </c>
      <c r="C656" s="1">
        <v>364.0</v>
      </c>
      <c r="D656" s="1">
        <v>0.0</v>
      </c>
      <c r="E656" s="1"/>
      <c r="F656" s="1" t="s">
        <v>26</v>
      </c>
      <c r="G656" s="1" t="s">
        <v>19</v>
      </c>
      <c r="H656" s="1" t="s">
        <v>11496</v>
      </c>
      <c r="I656" s="1" t="s">
        <v>11497</v>
      </c>
      <c r="J656" s="1" t="s">
        <v>11497</v>
      </c>
      <c r="K656" s="1"/>
      <c r="L656" s="1">
        <v>-6.0</v>
      </c>
      <c r="M656" s="1"/>
      <c r="N656" s="1">
        <v>8.7878</v>
      </c>
      <c r="O656" s="1" t="s">
        <v>9358</v>
      </c>
      <c r="P656" s="1" t="s">
        <v>11498</v>
      </c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ht="15.75" customHeight="1">
      <c r="A657" s="1" t="s">
        <v>16</v>
      </c>
      <c r="B657" s="1" t="s">
        <v>17</v>
      </c>
      <c r="C657" s="1">
        <v>119.0</v>
      </c>
      <c r="D657" s="1">
        <v>0.0</v>
      </c>
      <c r="E657" s="1"/>
      <c r="F657" s="1" t="s">
        <v>18</v>
      </c>
      <c r="G657" s="1" t="s">
        <v>19</v>
      </c>
      <c r="H657" s="1" t="s">
        <v>11499</v>
      </c>
      <c r="I657" s="1" t="s">
        <v>11500</v>
      </c>
      <c r="J657" s="1" t="s">
        <v>11500</v>
      </c>
      <c r="K657" s="1"/>
      <c r="L657" s="1">
        <v>5.0</v>
      </c>
      <c r="M657" s="1"/>
      <c r="N657" s="1">
        <v>11.15695</v>
      </c>
      <c r="O657" s="1" t="s">
        <v>22</v>
      </c>
      <c r="P657" s="1" t="s">
        <v>11501</v>
      </c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ht="15.75" customHeight="1">
      <c r="A658" s="1" t="s">
        <v>41</v>
      </c>
      <c r="B658" s="1" t="s">
        <v>17</v>
      </c>
      <c r="C658" s="2">
        <v>662.0</v>
      </c>
      <c r="D658" s="1">
        <v>0.0</v>
      </c>
      <c r="E658" s="1"/>
      <c r="F658" s="1" t="s">
        <v>26</v>
      </c>
      <c r="G658" s="1" t="s">
        <v>27</v>
      </c>
      <c r="H658" s="1" t="s">
        <v>11502</v>
      </c>
      <c r="I658" s="1" t="s">
        <v>11503</v>
      </c>
      <c r="J658" s="1" t="s">
        <v>11503</v>
      </c>
      <c r="K658" s="1"/>
      <c r="L658" s="1">
        <v>-7.0</v>
      </c>
      <c r="M658" s="1"/>
      <c r="N658" s="1">
        <v>12.31625</v>
      </c>
      <c r="O658" s="1" t="s">
        <v>9358</v>
      </c>
      <c r="P658" s="1" t="s">
        <v>11504</v>
      </c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ht="15.75" customHeight="1">
      <c r="A659" s="1" t="s">
        <v>32</v>
      </c>
      <c r="B659" s="1" t="s">
        <v>17</v>
      </c>
      <c r="C659" s="1">
        <v>518.0</v>
      </c>
      <c r="D659" s="1">
        <v>0.0</v>
      </c>
      <c r="E659" s="1" t="s">
        <v>11454</v>
      </c>
      <c r="F659" s="1" t="s">
        <v>66</v>
      </c>
      <c r="G659" s="1" t="s">
        <v>27</v>
      </c>
      <c r="H659" s="1" t="s">
        <v>11505</v>
      </c>
      <c r="I659" s="1" t="s">
        <v>11506</v>
      </c>
      <c r="J659" s="1" t="s">
        <v>11507</v>
      </c>
      <c r="K659" s="1" t="s">
        <v>11508</v>
      </c>
      <c r="L659" s="1">
        <v>-18.0</v>
      </c>
      <c r="M659" s="1">
        <v>0.02581666666666667</v>
      </c>
      <c r="N659" s="1">
        <v>9.681533333333334</v>
      </c>
      <c r="O659" s="1" t="s">
        <v>36</v>
      </c>
      <c r="P659" s="1" t="s">
        <v>11509</v>
      </c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ht="15.75" customHeight="1">
      <c r="A660" s="1" t="s">
        <v>57</v>
      </c>
      <c r="B660" s="1" t="s">
        <v>17</v>
      </c>
      <c r="C660" s="1">
        <v>329.0</v>
      </c>
      <c r="D660" s="1">
        <v>0.0</v>
      </c>
      <c r="E660" s="1" t="s">
        <v>58</v>
      </c>
      <c r="F660" s="1" t="s">
        <v>26</v>
      </c>
      <c r="G660" s="1" t="s">
        <v>27</v>
      </c>
      <c r="H660" s="1" t="s">
        <v>11510</v>
      </c>
      <c r="I660" s="1" t="s">
        <v>11511</v>
      </c>
      <c r="J660" s="1" t="s">
        <v>11511</v>
      </c>
      <c r="K660" s="1"/>
      <c r="L660" s="1">
        <v>0.0</v>
      </c>
      <c r="M660" s="1"/>
      <c r="N660" s="1">
        <v>15.844716666666667</v>
      </c>
      <c r="O660" s="1" t="s">
        <v>9358</v>
      </c>
      <c r="P660" s="1" t="s">
        <v>9701</v>
      </c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ht="15.75" customHeight="1">
      <c r="A661" s="1" t="s">
        <v>32</v>
      </c>
      <c r="B661" s="1" t="s">
        <v>17</v>
      </c>
      <c r="C661" s="1">
        <v>358.0</v>
      </c>
      <c r="D661" s="1">
        <v>0.0</v>
      </c>
      <c r="E661" s="1" t="s">
        <v>11454</v>
      </c>
      <c r="F661" s="1" t="s">
        <v>66</v>
      </c>
      <c r="G661" s="1" t="s">
        <v>19</v>
      </c>
      <c r="H661" s="1" t="s">
        <v>11512</v>
      </c>
      <c r="I661" s="1" t="s">
        <v>11513</v>
      </c>
      <c r="J661" s="1" t="s">
        <v>11514</v>
      </c>
      <c r="K661" s="1" t="s">
        <v>11515</v>
      </c>
      <c r="L661" s="1">
        <v>-9.0</v>
      </c>
      <c r="M661" s="1">
        <v>0.0056</v>
      </c>
      <c r="N661" s="1">
        <v>26.9608</v>
      </c>
      <c r="O661" s="1" t="s">
        <v>36</v>
      </c>
      <c r="P661" s="1" t="s">
        <v>9452</v>
      </c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ht="15.75" customHeight="1">
      <c r="A662" s="1" t="s">
        <v>57</v>
      </c>
      <c r="B662" s="1" t="s">
        <v>17</v>
      </c>
      <c r="C662" s="1">
        <v>967.0</v>
      </c>
      <c r="D662" s="1">
        <v>0.0</v>
      </c>
      <c r="E662" s="1" t="s">
        <v>58</v>
      </c>
      <c r="F662" s="1" t="s">
        <v>26</v>
      </c>
      <c r="G662" s="1" t="s">
        <v>27</v>
      </c>
      <c r="H662" s="1" t="s">
        <v>11516</v>
      </c>
      <c r="I662" s="1" t="s">
        <v>11517</v>
      </c>
      <c r="J662" s="1" t="s">
        <v>11517</v>
      </c>
      <c r="K662" s="1"/>
      <c r="L662" s="1">
        <v>-5.0</v>
      </c>
      <c r="M662" s="1"/>
      <c r="N662" s="1">
        <v>14.91495</v>
      </c>
      <c r="O662" s="1" t="s">
        <v>9358</v>
      </c>
      <c r="P662" s="1" t="s">
        <v>11518</v>
      </c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ht="15.75" customHeight="1">
      <c r="A663" s="1" t="s">
        <v>32</v>
      </c>
      <c r="B663" s="1" t="s">
        <v>17</v>
      </c>
      <c r="C663" s="1">
        <v>398.0</v>
      </c>
      <c r="D663" s="1">
        <v>100.0</v>
      </c>
      <c r="E663" s="1"/>
      <c r="F663" s="1" t="s">
        <v>18</v>
      </c>
      <c r="G663" s="1" t="s">
        <v>19</v>
      </c>
      <c r="H663" s="1" t="s">
        <v>11519</v>
      </c>
      <c r="I663" s="1" t="s">
        <v>11520</v>
      </c>
      <c r="J663" s="1" t="s">
        <v>11520</v>
      </c>
      <c r="K663" s="1"/>
      <c r="L663" s="1">
        <v>-9.0</v>
      </c>
      <c r="M663" s="1"/>
      <c r="N663" s="1">
        <v>8.9687</v>
      </c>
      <c r="O663" s="1" t="s">
        <v>36</v>
      </c>
      <c r="P663" s="1" t="s">
        <v>11521</v>
      </c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ht="15.75" customHeight="1">
      <c r="A664" s="1" t="s">
        <v>57</v>
      </c>
      <c r="B664" s="1" t="s">
        <v>17</v>
      </c>
      <c r="C664" s="1">
        <v>309.0</v>
      </c>
      <c r="D664" s="1">
        <v>0.0</v>
      </c>
      <c r="E664" s="1" t="s">
        <v>58</v>
      </c>
      <c r="F664" s="1" t="s">
        <v>26</v>
      </c>
      <c r="G664" s="1" t="s">
        <v>27</v>
      </c>
      <c r="H664" s="1" t="s">
        <v>11522</v>
      </c>
      <c r="I664" s="1" t="s">
        <v>11523</v>
      </c>
      <c r="J664" s="1" t="s">
        <v>11523</v>
      </c>
      <c r="K664" s="1"/>
      <c r="L664" s="1">
        <v>-6.0</v>
      </c>
      <c r="M664" s="1"/>
      <c r="N664" s="1">
        <v>8.905116666666666</v>
      </c>
      <c r="O664" s="1" t="s">
        <v>9358</v>
      </c>
      <c r="P664" s="1" t="s">
        <v>11524</v>
      </c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ht="15.75" customHeight="1">
      <c r="A665" s="1" t="s">
        <v>57</v>
      </c>
      <c r="B665" s="1" t="s">
        <v>17</v>
      </c>
      <c r="C665" s="2">
        <v>264.0</v>
      </c>
      <c r="D665" s="1">
        <v>0.0</v>
      </c>
      <c r="E665" s="1" t="s">
        <v>58</v>
      </c>
      <c r="F665" s="1" t="s">
        <v>26</v>
      </c>
      <c r="G665" s="1" t="s">
        <v>27</v>
      </c>
      <c r="H665" s="1" t="s">
        <v>11525</v>
      </c>
      <c r="I665" s="1" t="s">
        <v>11526</v>
      </c>
      <c r="J665" s="1" t="s">
        <v>11526</v>
      </c>
      <c r="K665" s="1"/>
      <c r="L665" s="1">
        <v>-11.0</v>
      </c>
      <c r="M665" s="1"/>
      <c r="N665" s="1">
        <v>11.076833333333333</v>
      </c>
      <c r="O665" s="1" t="s">
        <v>9358</v>
      </c>
      <c r="P665" s="1" t="s">
        <v>9908</v>
      </c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ht="15.75" customHeight="1">
      <c r="A666" s="1" t="s">
        <v>41</v>
      </c>
      <c r="B666" s="1" t="s">
        <v>17</v>
      </c>
      <c r="C666" s="1">
        <v>329.0</v>
      </c>
      <c r="D666" s="1">
        <v>0.0</v>
      </c>
      <c r="E666" s="1"/>
      <c r="F666" s="1" t="s">
        <v>26</v>
      </c>
      <c r="G666" s="1" t="s">
        <v>27</v>
      </c>
      <c r="H666" s="1" t="s">
        <v>11527</v>
      </c>
      <c r="I666" s="1" t="s">
        <v>11528</v>
      </c>
      <c r="J666" s="1" t="s">
        <v>11528</v>
      </c>
      <c r="K666" s="1"/>
      <c r="L666" s="1">
        <v>-7.0</v>
      </c>
      <c r="M666" s="1"/>
      <c r="N666" s="1">
        <v>7.855333333333333</v>
      </c>
      <c r="O666" s="1" t="s">
        <v>9358</v>
      </c>
      <c r="P666" s="1" t="s">
        <v>11529</v>
      </c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ht="15.75" customHeight="1">
      <c r="A667" s="1" t="s">
        <v>41</v>
      </c>
      <c r="B667" s="1" t="s">
        <v>17</v>
      </c>
      <c r="C667" s="1">
        <v>413.0</v>
      </c>
      <c r="D667" s="1">
        <v>0.0</v>
      </c>
      <c r="E667" s="1"/>
      <c r="F667" s="1" t="s">
        <v>26</v>
      </c>
      <c r="G667" s="1" t="s">
        <v>27</v>
      </c>
      <c r="H667" s="1" t="s">
        <v>11530</v>
      </c>
      <c r="I667" s="1" t="s">
        <v>11531</v>
      </c>
      <c r="J667" s="1" t="s">
        <v>11531</v>
      </c>
      <c r="K667" s="1"/>
      <c r="L667" s="1">
        <v>-4.0</v>
      </c>
      <c r="M667" s="1"/>
      <c r="N667" s="1">
        <v>10.428116666666666</v>
      </c>
      <c r="O667" s="1" t="s">
        <v>9358</v>
      </c>
      <c r="P667" s="1" t="s">
        <v>11532</v>
      </c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ht="15.75" customHeight="1">
      <c r="A668" s="1" t="s">
        <v>41</v>
      </c>
      <c r="B668" s="1" t="s">
        <v>17</v>
      </c>
      <c r="C668" s="1">
        <v>851.0</v>
      </c>
      <c r="D668" s="1">
        <v>0.0</v>
      </c>
      <c r="E668" s="1"/>
      <c r="F668" s="1" t="s">
        <v>26</v>
      </c>
      <c r="G668" s="1" t="s">
        <v>27</v>
      </c>
      <c r="H668" s="1" t="s">
        <v>11533</v>
      </c>
      <c r="I668" s="1" t="s">
        <v>11534</v>
      </c>
      <c r="J668" s="1" t="s">
        <v>11534</v>
      </c>
      <c r="K668" s="1"/>
      <c r="L668" s="1">
        <v>-4.0</v>
      </c>
      <c r="M668" s="1"/>
      <c r="N668" s="1">
        <v>15.20745</v>
      </c>
      <c r="O668" s="1" t="s">
        <v>9358</v>
      </c>
      <c r="P668" s="1" t="s">
        <v>11535</v>
      </c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ht="15.75" customHeight="1">
      <c r="A669" s="1" t="s">
        <v>32</v>
      </c>
      <c r="B669" s="1" t="s">
        <v>17</v>
      </c>
      <c r="C669" s="1">
        <v>177.0</v>
      </c>
      <c r="D669" s="1">
        <v>72.0</v>
      </c>
      <c r="E669" s="1"/>
      <c r="F669" s="1" t="s">
        <v>18</v>
      </c>
      <c r="G669" s="1" t="s">
        <v>27</v>
      </c>
      <c r="H669" s="1" t="s">
        <v>11536</v>
      </c>
      <c r="I669" s="1" t="s">
        <v>11537</v>
      </c>
      <c r="J669" s="1" t="s">
        <v>11537</v>
      </c>
      <c r="K669" s="1"/>
      <c r="L669" s="1">
        <v>-4.0</v>
      </c>
      <c r="M669" s="1"/>
      <c r="N669" s="1">
        <v>14.318666666666667</v>
      </c>
      <c r="O669" s="1" t="s">
        <v>36</v>
      </c>
      <c r="P669" s="1" t="s">
        <v>11538</v>
      </c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ht="15.75" customHeight="1">
      <c r="A670" s="1" t="s">
        <v>57</v>
      </c>
      <c r="B670" s="2" t="s">
        <v>17</v>
      </c>
      <c r="C670" s="1">
        <v>478.0</v>
      </c>
      <c r="D670" s="1">
        <v>0.0</v>
      </c>
      <c r="E670" s="1" t="s">
        <v>58</v>
      </c>
      <c r="F670" s="1" t="s">
        <v>26</v>
      </c>
      <c r="G670" s="1" t="s">
        <v>27</v>
      </c>
      <c r="H670" s="1" t="s">
        <v>11539</v>
      </c>
      <c r="I670" s="1" t="s">
        <v>11540</v>
      </c>
      <c r="J670" s="1" t="s">
        <v>11540</v>
      </c>
      <c r="K670" s="1"/>
      <c r="L670" s="1">
        <v>-2.0</v>
      </c>
      <c r="M670" s="1"/>
      <c r="N670" s="1">
        <v>12.0436</v>
      </c>
      <c r="O670" s="1" t="s">
        <v>9358</v>
      </c>
      <c r="P670" s="1" t="s">
        <v>11541</v>
      </c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ht="15.75" customHeight="1">
      <c r="A671" s="1" t="s">
        <v>24</v>
      </c>
      <c r="B671" s="1" t="s">
        <v>17</v>
      </c>
      <c r="C671" s="1">
        <v>537.0</v>
      </c>
      <c r="D671" s="1">
        <v>0.0</v>
      </c>
      <c r="E671" s="1" t="s">
        <v>11542</v>
      </c>
      <c r="F671" s="1" t="s">
        <v>26</v>
      </c>
      <c r="G671" s="1" t="s">
        <v>27</v>
      </c>
      <c r="H671" s="1" t="s">
        <v>11543</v>
      </c>
      <c r="I671" s="1" t="s">
        <v>11544</v>
      </c>
      <c r="J671" s="1" t="s">
        <v>11544</v>
      </c>
      <c r="K671" s="1"/>
      <c r="L671" s="1">
        <v>-2.0</v>
      </c>
      <c r="M671" s="1"/>
      <c r="N671" s="1">
        <v>17.21735</v>
      </c>
      <c r="O671" s="1" t="s">
        <v>9358</v>
      </c>
      <c r="P671" s="1" t="s">
        <v>11545</v>
      </c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ht="15.75" customHeight="1">
      <c r="A672" s="1" t="s">
        <v>32</v>
      </c>
      <c r="B672" s="1" t="s">
        <v>17</v>
      </c>
      <c r="C672" s="2">
        <v>468.0</v>
      </c>
      <c r="D672" s="1">
        <v>0.0</v>
      </c>
      <c r="E672" s="1" t="s">
        <v>11454</v>
      </c>
      <c r="F672" s="1" t="s">
        <v>66</v>
      </c>
      <c r="G672" s="1" t="s">
        <v>27</v>
      </c>
      <c r="H672" s="1" t="s">
        <v>11546</v>
      </c>
      <c r="I672" s="1" t="s">
        <v>11547</v>
      </c>
      <c r="J672" s="1" t="s">
        <v>11548</v>
      </c>
      <c r="K672" s="1" t="s">
        <v>11549</v>
      </c>
      <c r="L672" s="1">
        <v>-3.0</v>
      </c>
      <c r="M672" s="1">
        <v>0.00865</v>
      </c>
      <c r="N672" s="1">
        <v>11.7779</v>
      </c>
      <c r="O672" s="1" t="s">
        <v>36</v>
      </c>
      <c r="P672" s="1" t="s">
        <v>11550</v>
      </c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ht="15.75" customHeight="1">
      <c r="A673" s="1" t="s">
        <v>41</v>
      </c>
      <c r="B673" s="1" t="s">
        <v>17</v>
      </c>
      <c r="C673" s="1">
        <v>553.0</v>
      </c>
      <c r="D673" s="1">
        <v>0.0</v>
      </c>
      <c r="E673" s="1"/>
      <c r="F673" s="1" t="s">
        <v>26</v>
      </c>
      <c r="G673" s="1" t="s">
        <v>27</v>
      </c>
      <c r="H673" s="1" t="s">
        <v>11551</v>
      </c>
      <c r="I673" s="1" t="s">
        <v>11552</v>
      </c>
      <c r="J673" s="1" t="s">
        <v>11552</v>
      </c>
      <c r="K673" s="1"/>
      <c r="L673" s="1">
        <v>-10.0</v>
      </c>
      <c r="M673" s="1"/>
      <c r="N673" s="1">
        <v>9.474516666666666</v>
      </c>
      <c r="O673" s="1" t="s">
        <v>9358</v>
      </c>
      <c r="P673" s="1" t="s">
        <v>11553</v>
      </c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ht="15.75" customHeight="1">
      <c r="A674" s="1" t="s">
        <v>41</v>
      </c>
      <c r="B674" s="1" t="s">
        <v>17</v>
      </c>
      <c r="C674" s="1">
        <v>587.0</v>
      </c>
      <c r="D674" s="1">
        <v>0.0</v>
      </c>
      <c r="E674" s="1"/>
      <c r="F674" s="1" t="s">
        <v>26</v>
      </c>
      <c r="G674" s="1" t="s">
        <v>27</v>
      </c>
      <c r="H674" s="1" t="s">
        <v>11554</v>
      </c>
      <c r="I674" s="1" t="s">
        <v>11555</v>
      </c>
      <c r="J674" s="1" t="s">
        <v>11555</v>
      </c>
      <c r="K674" s="1"/>
      <c r="L674" s="1">
        <v>-10.0</v>
      </c>
      <c r="M674" s="1"/>
      <c r="N674" s="1">
        <v>9.34215</v>
      </c>
      <c r="O674" s="1" t="s">
        <v>9358</v>
      </c>
      <c r="P674" s="1" t="s">
        <v>11556</v>
      </c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ht="15.75" customHeight="1">
      <c r="A675" s="1" t="s">
        <v>24</v>
      </c>
      <c r="B675" s="1" t="s">
        <v>17</v>
      </c>
      <c r="C675" s="1">
        <v>364.0</v>
      </c>
      <c r="D675" s="1">
        <v>0.0</v>
      </c>
      <c r="E675" s="1" t="s">
        <v>5597</v>
      </c>
      <c r="F675" s="1" t="s">
        <v>26</v>
      </c>
      <c r="G675" s="1" t="s">
        <v>27</v>
      </c>
      <c r="H675" s="1" t="s">
        <v>11557</v>
      </c>
      <c r="I675" s="1" t="s">
        <v>11558</v>
      </c>
      <c r="J675" s="1" t="s">
        <v>11558</v>
      </c>
      <c r="K675" s="1"/>
      <c r="L675" s="1">
        <v>0.0</v>
      </c>
      <c r="M675" s="1"/>
      <c r="N675" s="1">
        <v>15.00095</v>
      </c>
      <c r="O675" s="1" t="s">
        <v>9358</v>
      </c>
      <c r="P675" s="1" t="s">
        <v>11559</v>
      </c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ht="15.75" customHeight="1">
      <c r="A676" s="1" t="s">
        <v>41</v>
      </c>
      <c r="B676" s="1" t="s">
        <v>17</v>
      </c>
      <c r="C676" s="1">
        <v>497.0</v>
      </c>
      <c r="D676" s="1">
        <v>0.0</v>
      </c>
      <c r="E676" s="1"/>
      <c r="F676" s="1" t="s">
        <v>26</v>
      </c>
      <c r="G676" s="1" t="s">
        <v>27</v>
      </c>
      <c r="H676" s="1" t="s">
        <v>11560</v>
      </c>
      <c r="I676" s="1" t="s">
        <v>11561</v>
      </c>
      <c r="J676" s="1" t="s">
        <v>11561</v>
      </c>
      <c r="K676" s="1"/>
      <c r="L676" s="1">
        <v>0.0</v>
      </c>
      <c r="M676" s="1"/>
      <c r="N676" s="1">
        <v>15.624416666666667</v>
      </c>
      <c r="O676" s="1" t="s">
        <v>9358</v>
      </c>
      <c r="P676" s="1" t="s">
        <v>11562</v>
      </c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ht="15.75" customHeight="1">
      <c r="A677" s="1" t="s">
        <v>57</v>
      </c>
      <c r="B677" s="1" t="s">
        <v>17</v>
      </c>
      <c r="C677" s="1">
        <v>329.0</v>
      </c>
      <c r="D677" s="1">
        <v>0.0</v>
      </c>
      <c r="E677" s="1" t="s">
        <v>58</v>
      </c>
      <c r="F677" s="1" t="s">
        <v>26</v>
      </c>
      <c r="G677" s="1" t="s">
        <v>27</v>
      </c>
      <c r="H677" s="1" t="s">
        <v>11563</v>
      </c>
      <c r="I677" s="1" t="s">
        <v>11564</v>
      </c>
      <c r="J677" s="1" t="s">
        <v>11564</v>
      </c>
      <c r="K677" s="1"/>
      <c r="L677" s="1">
        <v>-1.0</v>
      </c>
      <c r="M677" s="1"/>
      <c r="N677" s="1">
        <v>13.386516666666667</v>
      </c>
      <c r="O677" s="1" t="s">
        <v>9358</v>
      </c>
      <c r="P677" s="1" t="s">
        <v>9975</v>
      </c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ht="15.75" customHeight="1">
      <c r="A678" s="1" t="s">
        <v>16</v>
      </c>
      <c r="B678" s="1" t="s">
        <v>17</v>
      </c>
      <c r="C678" s="2">
        <v>498.0</v>
      </c>
      <c r="D678" s="1">
        <v>0.0</v>
      </c>
      <c r="E678" s="1"/>
      <c r="F678" s="1" t="s">
        <v>18</v>
      </c>
      <c r="G678" s="1" t="s">
        <v>19</v>
      </c>
      <c r="H678" s="1" t="s">
        <v>11565</v>
      </c>
      <c r="I678" s="1" t="s">
        <v>11566</v>
      </c>
      <c r="J678" s="1" t="s">
        <v>11566</v>
      </c>
      <c r="K678" s="1"/>
      <c r="L678" s="1">
        <v>0.0</v>
      </c>
      <c r="M678" s="1"/>
      <c r="N678" s="1">
        <v>5.47165</v>
      </c>
      <c r="O678" s="1" t="s">
        <v>22</v>
      </c>
      <c r="P678" s="1" t="s">
        <v>11567</v>
      </c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ht="15.75" customHeight="1">
      <c r="A679" s="1" t="s">
        <v>41</v>
      </c>
      <c r="B679" s="1" t="s">
        <v>17</v>
      </c>
      <c r="C679" s="2">
        <v>443.0</v>
      </c>
      <c r="D679" s="1">
        <v>0.0</v>
      </c>
      <c r="E679" s="1"/>
      <c r="F679" s="1" t="s">
        <v>26</v>
      </c>
      <c r="G679" s="1" t="s">
        <v>27</v>
      </c>
      <c r="H679" s="1" t="s">
        <v>11568</v>
      </c>
      <c r="I679" s="1" t="s">
        <v>11569</v>
      </c>
      <c r="J679" s="1" t="s">
        <v>11569</v>
      </c>
      <c r="K679" s="1"/>
      <c r="L679" s="1">
        <v>-4.0</v>
      </c>
      <c r="M679" s="1"/>
      <c r="N679" s="1">
        <v>10.170366666666666</v>
      </c>
      <c r="O679" s="1" t="s">
        <v>9358</v>
      </c>
      <c r="P679" s="1" t="s">
        <v>11570</v>
      </c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ht="15.75" customHeight="1">
      <c r="A680" s="1" t="s">
        <v>57</v>
      </c>
      <c r="B680" s="1" t="s">
        <v>17</v>
      </c>
      <c r="C680" s="1">
        <v>618.0</v>
      </c>
      <c r="D680" s="1">
        <v>0.0</v>
      </c>
      <c r="E680" s="1" t="s">
        <v>58</v>
      </c>
      <c r="F680" s="1" t="s">
        <v>26</v>
      </c>
      <c r="G680" s="1" t="s">
        <v>27</v>
      </c>
      <c r="H680" s="1" t="s">
        <v>11571</v>
      </c>
      <c r="I680" s="1" t="s">
        <v>11572</v>
      </c>
      <c r="J680" s="1" t="s">
        <v>11572</v>
      </c>
      <c r="K680" s="1"/>
      <c r="L680" s="1">
        <v>0.0</v>
      </c>
      <c r="M680" s="1"/>
      <c r="N680" s="1">
        <v>20.27545</v>
      </c>
      <c r="O680" s="1" t="s">
        <v>9358</v>
      </c>
      <c r="P680" s="1" t="s">
        <v>11573</v>
      </c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ht="15.75" customHeight="1">
      <c r="A681" s="1" t="s">
        <v>57</v>
      </c>
      <c r="B681" s="1" t="s">
        <v>17</v>
      </c>
      <c r="C681" s="1">
        <v>792.0</v>
      </c>
      <c r="D681" s="1">
        <v>0.0</v>
      </c>
      <c r="E681" s="1" t="s">
        <v>58</v>
      </c>
      <c r="F681" s="1" t="s">
        <v>26</v>
      </c>
      <c r="G681" s="1" t="s">
        <v>27</v>
      </c>
      <c r="H681" s="1" t="s">
        <v>11574</v>
      </c>
      <c r="I681" s="1" t="s">
        <v>11575</v>
      </c>
      <c r="J681" s="1" t="s">
        <v>11575</v>
      </c>
      <c r="K681" s="1"/>
      <c r="L681" s="1">
        <v>0.0</v>
      </c>
      <c r="M681" s="1"/>
      <c r="N681" s="1">
        <v>20.008783333333334</v>
      </c>
      <c r="O681" s="1" t="s">
        <v>9358</v>
      </c>
      <c r="P681" s="1" t="s">
        <v>11576</v>
      </c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ht="15.75" customHeight="1">
      <c r="A682" s="1" t="s">
        <v>32</v>
      </c>
      <c r="B682" s="1" t="s">
        <v>17</v>
      </c>
      <c r="C682" s="1">
        <v>442.0</v>
      </c>
      <c r="D682" s="1">
        <v>136.0</v>
      </c>
      <c r="E682" s="1"/>
      <c r="F682" s="1" t="s">
        <v>18</v>
      </c>
      <c r="G682" s="1" t="s">
        <v>27</v>
      </c>
      <c r="H682" s="1" t="s">
        <v>11577</v>
      </c>
      <c r="I682" s="1" t="s">
        <v>11578</v>
      </c>
      <c r="J682" s="1" t="s">
        <v>11578</v>
      </c>
      <c r="K682" s="1"/>
      <c r="L682" s="1">
        <v>-5.0</v>
      </c>
      <c r="M682" s="1"/>
      <c r="N682" s="1">
        <v>13.331083333333334</v>
      </c>
      <c r="O682" s="1" t="s">
        <v>36</v>
      </c>
      <c r="P682" s="1" t="s">
        <v>11579</v>
      </c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ht="15.75" customHeight="1">
      <c r="A683" s="1" t="s">
        <v>57</v>
      </c>
      <c r="B683" s="1" t="s">
        <v>17</v>
      </c>
      <c r="C683" s="1">
        <v>464.0</v>
      </c>
      <c r="D683" s="1">
        <v>0.0</v>
      </c>
      <c r="E683" s="1" t="s">
        <v>58</v>
      </c>
      <c r="F683" s="1" t="s">
        <v>26</v>
      </c>
      <c r="G683" s="1" t="s">
        <v>27</v>
      </c>
      <c r="H683" s="1" t="s">
        <v>11580</v>
      </c>
      <c r="I683" s="1" t="s">
        <v>11581</v>
      </c>
      <c r="J683" s="1" t="s">
        <v>11581</v>
      </c>
      <c r="K683" s="1"/>
      <c r="L683" s="1">
        <v>-3.0</v>
      </c>
      <c r="M683" s="1"/>
      <c r="N683" s="1">
        <v>11.85695</v>
      </c>
      <c r="O683" s="1" t="s">
        <v>9358</v>
      </c>
      <c r="P683" s="1" t="s">
        <v>11582</v>
      </c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ht="15.75" customHeight="1">
      <c r="A684" s="1" t="s">
        <v>57</v>
      </c>
      <c r="B684" s="1" t="s">
        <v>17</v>
      </c>
      <c r="C684" s="2">
        <v>264.0</v>
      </c>
      <c r="D684" s="1">
        <v>0.0</v>
      </c>
      <c r="E684" s="1" t="s">
        <v>58</v>
      </c>
      <c r="F684" s="1" t="s">
        <v>26</v>
      </c>
      <c r="G684" s="1" t="s">
        <v>27</v>
      </c>
      <c r="H684" s="1" t="s">
        <v>11583</v>
      </c>
      <c r="I684" s="1" t="s">
        <v>11584</v>
      </c>
      <c r="J684" s="1" t="s">
        <v>11584</v>
      </c>
      <c r="K684" s="1"/>
      <c r="L684" s="1">
        <v>-8.0</v>
      </c>
      <c r="M684" s="1"/>
      <c r="N684" s="1">
        <v>6.967666666666666</v>
      </c>
      <c r="O684" s="1" t="s">
        <v>9358</v>
      </c>
      <c r="P684" s="1" t="s">
        <v>9908</v>
      </c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ht="15.75" customHeight="1">
      <c r="A685" s="1" t="s">
        <v>24</v>
      </c>
      <c r="B685" s="1" t="s">
        <v>17</v>
      </c>
      <c r="C685" s="1">
        <v>264.0</v>
      </c>
      <c r="D685" s="1">
        <v>0.0</v>
      </c>
      <c r="E685" s="1" t="s">
        <v>11585</v>
      </c>
      <c r="F685" s="1" t="s">
        <v>26</v>
      </c>
      <c r="G685" s="1" t="s">
        <v>27</v>
      </c>
      <c r="H685" s="1" t="s">
        <v>11586</v>
      </c>
      <c r="I685" s="1" t="s">
        <v>11587</v>
      </c>
      <c r="J685" s="1" t="s">
        <v>11587</v>
      </c>
      <c r="K685" s="1"/>
      <c r="L685" s="1">
        <v>-7.0</v>
      </c>
      <c r="M685" s="1"/>
      <c r="N685" s="1">
        <v>7.397733333333333</v>
      </c>
      <c r="O685" s="1" t="s">
        <v>9358</v>
      </c>
      <c r="P685" s="1" t="s">
        <v>11588</v>
      </c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ht="15.75" customHeight="1">
      <c r="A686" s="1" t="s">
        <v>32</v>
      </c>
      <c r="B686" s="1" t="s">
        <v>17</v>
      </c>
      <c r="C686" s="1">
        <v>309.0</v>
      </c>
      <c r="D686" s="1">
        <v>0.0</v>
      </c>
      <c r="E686" s="1" t="s">
        <v>11454</v>
      </c>
      <c r="F686" s="1" t="s">
        <v>66</v>
      </c>
      <c r="G686" s="1" t="s">
        <v>27</v>
      </c>
      <c r="H686" s="1" t="s">
        <v>11589</v>
      </c>
      <c r="I686" s="1" t="s">
        <v>11590</v>
      </c>
      <c r="J686" s="1" t="s">
        <v>11591</v>
      </c>
      <c r="K686" s="1" t="s">
        <v>11592</v>
      </c>
      <c r="L686" s="1">
        <v>3.0</v>
      </c>
      <c r="M686" s="1">
        <v>0.01095</v>
      </c>
      <c r="N686" s="1">
        <v>14.450633333333334</v>
      </c>
      <c r="O686" s="1" t="s">
        <v>36</v>
      </c>
      <c r="P686" s="1" t="s">
        <v>10176</v>
      </c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ht="15.75" customHeight="1">
      <c r="A687" s="1" t="s">
        <v>16</v>
      </c>
      <c r="B687" s="1" t="s">
        <v>17</v>
      </c>
      <c r="C687" s="1">
        <v>269.0</v>
      </c>
      <c r="D687" s="1">
        <v>0.0</v>
      </c>
      <c r="E687" s="1" t="s">
        <v>11454</v>
      </c>
      <c r="F687" s="1" t="s">
        <v>66</v>
      </c>
      <c r="G687" s="1" t="s">
        <v>19</v>
      </c>
      <c r="H687" s="1" t="s">
        <v>11593</v>
      </c>
      <c r="I687" s="1" t="s">
        <v>11594</v>
      </c>
      <c r="J687" s="1" t="s">
        <v>11595</v>
      </c>
      <c r="K687" s="1" t="s">
        <v>11596</v>
      </c>
      <c r="L687" s="1">
        <v>-1.0</v>
      </c>
      <c r="M687" s="1">
        <v>0.005116666666666667</v>
      </c>
      <c r="N687" s="1">
        <v>7.0123</v>
      </c>
      <c r="O687" s="1" t="s">
        <v>22</v>
      </c>
      <c r="P687" s="1" t="s">
        <v>11597</v>
      </c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ht="15.75" customHeight="1">
      <c r="A688" s="1" t="s">
        <v>24</v>
      </c>
      <c r="B688" s="1" t="s">
        <v>17</v>
      </c>
      <c r="C688" s="1">
        <v>488.0</v>
      </c>
      <c r="D688" s="1">
        <v>0.0</v>
      </c>
      <c r="E688" s="1" t="s">
        <v>5597</v>
      </c>
      <c r="F688" s="1" t="s">
        <v>26</v>
      </c>
      <c r="G688" s="1" t="s">
        <v>27</v>
      </c>
      <c r="H688" s="1" t="s">
        <v>11598</v>
      </c>
      <c r="I688" s="1" t="s">
        <v>11599</v>
      </c>
      <c r="J688" s="1" t="s">
        <v>11599</v>
      </c>
      <c r="K688" s="1"/>
      <c r="L688" s="1">
        <v>-3.0</v>
      </c>
      <c r="M688" s="1"/>
      <c r="N688" s="1">
        <v>11.313933333333333</v>
      </c>
      <c r="O688" s="1" t="s">
        <v>9358</v>
      </c>
      <c r="P688" s="1" t="s">
        <v>11600</v>
      </c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ht="15.75" customHeight="1">
      <c r="A689" s="1" t="s">
        <v>32</v>
      </c>
      <c r="B689" s="1" t="s">
        <v>17</v>
      </c>
      <c r="C689" s="1">
        <v>199.0</v>
      </c>
      <c r="D689" s="1">
        <v>50.0</v>
      </c>
      <c r="E689" s="1"/>
      <c r="F689" s="1" t="s">
        <v>18</v>
      </c>
      <c r="G689" s="1" t="s">
        <v>19</v>
      </c>
      <c r="H689" s="1" t="s">
        <v>11601</v>
      </c>
      <c r="I689" s="1" t="s">
        <v>11602</v>
      </c>
      <c r="J689" s="1" t="s">
        <v>11602</v>
      </c>
      <c r="K689" s="1"/>
      <c r="L689" s="1">
        <v>-9.0</v>
      </c>
      <c r="M689" s="1"/>
      <c r="N689" s="1">
        <v>9.388883333333334</v>
      </c>
      <c r="O689" s="1" t="s">
        <v>36</v>
      </c>
      <c r="P689" s="1" t="s">
        <v>11603</v>
      </c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ht="15.75" customHeight="1">
      <c r="A690" s="1" t="s">
        <v>24</v>
      </c>
      <c r="B690" s="1" t="s">
        <v>17</v>
      </c>
      <c r="C690" s="1">
        <v>742.0</v>
      </c>
      <c r="D690" s="1">
        <v>0.0</v>
      </c>
      <c r="E690" s="1" t="s">
        <v>11604</v>
      </c>
      <c r="F690" s="1" t="s">
        <v>26</v>
      </c>
      <c r="G690" s="1" t="s">
        <v>27</v>
      </c>
      <c r="H690" s="1" t="s">
        <v>11605</v>
      </c>
      <c r="I690" s="1" t="s">
        <v>11606</v>
      </c>
      <c r="J690" s="1" t="s">
        <v>11606</v>
      </c>
      <c r="K690" s="1"/>
      <c r="L690" s="1">
        <v>-6.0</v>
      </c>
      <c r="M690" s="1"/>
      <c r="N690" s="1">
        <v>13.277566666666667</v>
      </c>
      <c r="O690" s="1" t="s">
        <v>9358</v>
      </c>
      <c r="P690" s="1" t="s">
        <v>11607</v>
      </c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ht="15.75" customHeight="1">
      <c r="A691" s="1" t="s">
        <v>41</v>
      </c>
      <c r="B691" s="1" t="s">
        <v>17</v>
      </c>
      <c r="C691" s="1">
        <v>423.0</v>
      </c>
      <c r="D691" s="1">
        <v>0.0</v>
      </c>
      <c r="E691" s="1"/>
      <c r="F691" s="1" t="s">
        <v>26</v>
      </c>
      <c r="G691" s="1" t="s">
        <v>27</v>
      </c>
      <c r="H691" s="1" t="s">
        <v>11608</v>
      </c>
      <c r="I691" s="1" t="s">
        <v>11609</v>
      </c>
      <c r="J691" s="1" t="s">
        <v>11609</v>
      </c>
      <c r="K691" s="1"/>
      <c r="L691" s="1">
        <v>-6.0</v>
      </c>
      <c r="M691" s="1"/>
      <c r="N691" s="1">
        <v>8.624416666666667</v>
      </c>
      <c r="O691" s="1" t="s">
        <v>9358</v>
      </c>
      <c r="P691" s="1" t="s">
        <v>11610</v>
      </c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ht="15.75" customHeight="1">
      <c r="A692" s="1" t="s">
        <v>57</v>
      </c>
      <c r="B692" s="1" t="s">
        <v>17</v>
      </c>
      <c r="C692" s="1">
        <v>622.0</v>
      </c>
      <c r="D692" s="1">
        <v>0.0</v>
      </c>
      <c r="E692" s="1" t="s">
        <v>58</v>
      </c>
      <c r="F692" s="1" t="s">
        <v>26</v>
      </c>
      <c r="G692" s="1" t="s">
        <v>27</v>
      </c>
      <c r="H692" s="1" t="s">
        <v>11611</v>
      </c>
      <c r="I692" s="1" t="s">
        <v>11612</v>
      </c>
      <c r="J692" s="1" t="s">
        <v>11612</v>
      </c>
      <c r="K692" s="1"/>
      <c r="L692" s="1">
        <v>-10.0</v>
      </c>
      <c r="M692" s="1"/>
      <c r="N692" s="1">
        <v>9.778866666666667</v>
      </c>
      <c r="O692" s="1" t="s">
        <v>9358</v>
      </c>
      <c r="P692" s="1" t="s">
        <v>11613</v>
      </c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ht="15.75" customHeight="1">
      <c r="A693" s="1" t="s">
        <v>32</v>
      </c>
      <c r="B693" s="1" t="s">
        <v>17</v>
      </c>
      <c r="C693" s="1">
        <v>274.0</v>
      </c>
      <c r="D693" s="1">
        <v>0.0</v>
      </c>
      <c r="E693" s="1" t="s">
        <v>11614</v>
      </c>
      <c r="F693" s="1" t="s">
        <v>66</v>
      </c>
      <c r="G693" s="1" t="s">
        <v>27</v>
      </c>
      <c r="H693" s="1" t="s">
        <v>11615</v>
      </c>
      <c r="I693" s="1" t="s">
        <v>11616</v>
      </c>
      <c r="J693" s="1" t="s">
        <v>11617</v>
      </c>
      <c r="K693" s="1" t="s">
        <v>11618</v>
      </c>
      <c r="L693" s="1">
        <v>-7.0</v>
      </c>
      <c r="M693" s="1">
        <v>0.004883333333333333</v>
      </c>
      <c r="N693" s="1">
        <v>7.264216666666667</v>
      </c>
      <c r="O693" s="1" t="s">
        <v>36</v>
      </c>
      <c r="P693" s="1" t="s">
        <v>11619</v>
      </c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ht="15.75" customHeight="1">
      <c r="A694" s="1" t="s">
        <v>57</v>
      </c>
      <c r="B694" s="1" t="s">
        <v>17</v>
      </c>
      <c r="C694" s="1">
        <v>364.0</v>
      </c>
      <c r="D694" s="1">
        <v>0.0</v>
      </c>
      <c r="E694" s="1" t="s">
        <v>58</v>
      </c>
      <c r="F694" s="1" t="s">
        <v>26</v>
      </c>
      <c r="G694" s="1" t="s">
        <v>27</v>
      </c>
      <c r="H694" s="1" t="s">
        <v>11620</v>
      </c>
      <c r="I694" s="1" t="s">
        <v>11621</v>
      </c>
      <c r="J694" s="1" t="s">
        <v>11621</v>
      </c>
      <c r="K694" s="1"/>
      <c r="L694" s="1">
        <v>-7.0</v>
      </c>
      <c r="M694" s="1"/>
      <c r="N694" s="1">
        <v>7.0788</v>
      </c>
      <c r="O694" s="1" t="s">
        <v>9358</v>
      </c>
      <c r="P694" s="1" t="s">
        <v>11622</v>
      </c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ht="15.75" customHeight="1">
      <c r="A695" s="1" t="s">
        <v>57</v>
      </c>
      <c r="B695" s="1" t="s">
        <v>17</v>
      </c>
      <c r="C695" s="1">
        <v>313.0</v>
      </c>
      <c r="D695" s="1">
        <v>0.0</v>
      </c>
      <c r="E695" s="1" t="s">
        <v>58</v>
      </c>
      <c r="F695" s="1" t="s">
        <v>26</v>
      </c>
      <c r="G695" s="1" t="s">
        <v>27</v>
      </c>
      <c r="H695" s="1" t="s">
        <v>11623</v>
      </c>
      <c r="I695" s="1" t="s">
        <v>11624</v>
      </c>
      <c r="J695" s="1" t="s">
        <v>11624</v>
      </c>
      <c r="K695" s="1"/>
      <c r="L695" s="1">
        <v>-8.0</v>
      </c>
      <c r="M695" s="1"/>
      <c r="N695" s="1">
        <v>6.7504</v>
      </c>
      <c r="O695" s="1" t="s">
        <v>9358</v>
      </c>
      <c r="P695" s="1" t="s">
        <v>11625</v>
      </c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ht="15.75" customHeight="1">
      <c r="A696" s="1" t="s">
        <v>32</v>
      </c>
      <c r="B696" s="2" t="s">
        <v>17</v>
      </c>
      <c r="C696" s="1">
        <v>398.0</v>
      </c>
      <c r="D696" s="1">
        <v>0.0</v>
      </c>
      <c r="E696" s="1" t="s">
        <v>11614</v>
      </c>
      <c r="F696" s="1" t="s">
        <v>66</v>
      </c>
      <c r="G696" s="1" t="s">
        <v>27</v>
      </c>
      <c r="H696" s="1" t="s">
        <v>11626</v>
      </c>
      <c r="I696" s="1" t="s">
        <v>11627</v>
      </c>
      <c r="J696" s="1" t="s">
        <v>11628</v>
      </c>
      <c r="K696" s="1" t="s">
        <v>11629</v>
      </c>
      <c r="L696" s="1">
        <v>-10.0</v>
      </c>
      <c r="M696" s="1">
        <v>0.008966666666666666</v>
      </c>
      <c r="N696" s="1">
        <v>9.89835</v>
      </c>
      <c r="O696" s="1" t="s">
        <v>36</v>
      </c>
      <c r="P696" s="1" t="s">
        <v>11630</v>
      </c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ht="15.75" customHeight="1">
      <c r="A697" s="1" t="s">
        <v>32</v>
      </c>
      <c r="B697" s="1" t="s">
        <v>17</v>
      </c>
      <c r="C697" s="1">
        <v>253.0</v>
      </c>
      <c r="D697" s="1">
        <v>73.0</v>
      </c>
      <c r="E697" s="1"/>
      <c r="F697" s="1" t="s">
        <v>18</v>
      </c>
      <c r="G697" s="1" t="s">
        <v>27</v>
      </c>
      <c r="H697" s="1" t="s">
        <v>11631</v>
      </c>
      <c r="I697" s="1" t="s">
        <v>11632</v>
      </c>
      <c r="J697" s="1" t="s">
        <v>11632</v>
      </c>
      <c r="K697" s="1"/>
      <c r="L697" s="1">
        <v>-6.0</v>
      </c>
      <c r="M697" s="1"/>
      <c r="N697" s="1">
        <v>12.665566666666667</v>
      </c>
      <c r="O697" s="1" t="s">
        <v>36</v>
      </c>
      <c r="P697" s="1" t="s">
        <v>11633</v>
      </c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ht="15.75" customHeight="1">
      <c r="A698" s="1" t="s">
        <v>32</v>
      </c>
      <c r="B698" s="1" t="s">
        <v>17</v>
      </c>
      <c r="C698" s="1">
        <v>349.0</v>
      </c>
      <c r="D698" s="1">
        <v>0.0</v>
      </c>
      <c r="E698" s="1" t="s">
        <v>11614</v>
      </c>
      <c r="F698" s="1" t="s">
        <v>66</v>
      </c>
      <c r="G698" s="1" t="s">
        <v>27</v>
      </c>
      <c r="H698" s="1" t="s">
        <v>11634</v>
      </c>
      <c r="I698" s="1" t="s">
        <v>11635</v>
      </c>
      <c r="J698" s="1" t="s">
        <v>11636</v>
      </c>
      <c r="K698" s="1" t="s">
        <v>11637</v>
      </c>
      <c r="L698" s="1">
        <v>4.0</v>
      </c>
      <c r="M698" s="1">
        <v>0.0115</v>
      </c>
      <c r="N698" s="1">
        <v>13.035566666666666</v>
      </c>
      <c r="O698" s="1" t="s">
        <v>36</v>
      </c>
      <c r="P698" s="1" t="s">
        <v>11638</v>
      </c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ht="15.75" customHeight="1">
      <c r="A699" s="1" t="s">
        <v>32</v>
      </c>
      <c r="B699" s="1" t="s">
        <v>17</v>
      </c>
      <c r="C699" s="1">
        <v>458.0</v>
      </c>
      <c r="D699" s="1">
        <v>110.0</v>
      </c>
      <c r="E699" s="1"/>
      <c r="F699" s="1" t="s">
        <v>18</v>
      </c>
      <c r="G699" s="1" t="s">
        <v>27</v>
      </c>
      <c r="H699" s="1" t="s">
        <v>11639</v>
      </c>
      <c r="I699" s="1" t="s">
        <v>11640</v>
      </c>
      <c r="J699" s="1" t="s">
        <v>11640</v>
      </c>
      <c r="K699" s="1"/>
      <c r="L699" s="1">
        <v>-8.0</v>
      </c>
      <c r="M699" s="1"/>
      <c r="N699" s="1">
        <v>10.5986</v>
      </c>
      <c r="O699" s="1" t="s">
        <v>36</v>
      </c>
      <c r="P699" s="1" t="s">
        <v>11641</v>
      </c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ht="15.75" customHeight="1">
      <c r="A700" s="1" t="s">
        <v>16</v>
      </c>
      <c r="B700" s="1" t="s">
        <v>17</v>
      </c>
      <c r="C700" s="1">
        <v>249.0</v>
      </c>
      <c r="D700" s="1">
        <v>0.0</v>
      </c>
      <c r="E700" s="1"/>
      <c r="F700" s="1" t="s">
        <v>18</v>
      </c>
      <c r="G700" s="1" t="s">
        <v>19</v>
      </c>
      <c r="H700" s="1" t="s">
        <v>11642</v>
      </c>
      <c r="I700" s="1" t="s">
        <v>11643</v>
      </c>
      <c r="J700" s="1" t="s">
        <v>11643</v>
      </c>
      <c r="K700" s="1"/>
      <c r="L700" s="1">
        <v>1.0</v>
      </c>
      <c r="M700" s="1"/>
      <c r="N700" s="1">
        <v>7.263866666666667</v>
      </c>
      <c r="O700" s="1" t="s">
        <v>22</v>
      </c>
      <c r="P700" s="1" t="s">
        <v>11644</v>
      </c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ht="15.75" customHeight="1">
      <c r="A701" s="1" t="s">
        <v>32</v>
      </c>
      <c r="B701" s="1" t="s">
        <v>17</v>
      </c>
      <c r="C701" s="1">
        <v>434.0</v>
      </c>
      <c r="D701" s="1">
        <v>0.0</v>
      </c>
      <c r="E701" s="1" t="s">
        <v>11614</v>
      </c>
      <c r="F701" s="1" t="s">
        <v>66</v>
      </c>
      <c r="G701" s="1" t="s">
        <v>19</v>
      </c>
      <c r="H701" s="1" t="s">
        <v>11645</v>
      </c>
      <c r="I701" s="1" t="s">
        <v>11646</v>
      </c>
      <c r="J701" s="1" t="s">
        <v>11647</v>
      </c>
      <c r="K701" s="1" t="s">
        <v>11648</v>
      </c>
      <c r="L701" s="1">
        <v>-19.0</v>
      </c>
      <c r="M701" s="1">
        <v>0.0059833333333333336</v>
      </c>
      <c r="N701" s="1">
        <v>10.310916666666667</v>
      </c>
      <c r="O701" s="1" t="s">
        <v>36</v>
      </c>
      <c r="P701" s="1" t="s">
        <v>11649</v>
      </c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ht="15.75" customHeight="1">
      <c r="A702" s="1" t="s">
        <v>16</v>
      </c>
      <c r="B702" s="1" t="s">
        <v>17</v>
      </c>
      <c r="C702" s="1">
        <v>249.0</v>
      </c>
      <c r="D702" s="1">
        <v>0.0</v>
      </c>
      <c r="E702" s="1"/>
      <c r="F702" s="1" t="s">
        <v>18</v>
      </c>
      <c r="G702" s="1" t="s">
        <v>19</v>
      </c>
      <c r="H702" s="1" t="s">
        <v>11650</v>
      </c>
      <c r="I702" s="1" t="s">
        <v>11651</v>
      </c>
      <c r="J702" s="1" t="s">
        <v>11651</v>
      </c>
      <c r="K702" s="1"/>
      <c r="L702" s="1">
        <v>0.0</v>
      </c>
      <c r="M702" s="1"/>
      <c r="N702" s="1">
        <v>6.756716666666667</v>
      </c>
      <c r="O702" s="1" t="s">
        <v>22</v>
      </c>
      <c r="P702" s="1" t="s">
        <v>11652</v>
      </c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ht="15.75" customHeight="1">
      <c r="A703" s="1" t="s">
        <v>57</v>
      </c>
      <c r="B703" s="1" t="s">
        <v>17</v>
      </c>
      <c r="C703" s="1">
        <v>264.0</v>
      </c>
      <c r="D703" s="1">
        <v>0.0</v>
      </c>
      <c r="E703" s="1" t="s">
        <v>58</v>
      </c>
      <c r="F703" s="1" t="s">
        <v>26</v>
      </c>
      <c r="G703" s="1" t="s">
        <v>27</v>
      </c>
      <c r="H703" s="1" t="s">
        <v>11653</v>
      </c>
      <c r="I703" s="1" t="s">
        <v>11654</v>
      </c>
      <c r="J703" s="1" t="s">
        <v>11654</v>
      </c>
      <c r="K703" s="1"/>
      <c r="L703" s="1">
        <v>-6.0</v>
      </c>
      <c r="M703" s="1"/>
      <c r="N703" s="1">
        <v>8.362216666666667</v>
      </c>
      <c r="O703" s="1" t="s">
        <v>9358</v>
      </c>
      <c r="P703" s="1" t="s">
        <v>11655</v>
      </c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ht="15.75" customHeight="1">
      <c r="A704" s="1" t="s">
        <v>57</v>
      </c>
      <c r="B704" s="1" t="s">
        <v>17</v>
      </c>
      <c r="C704" s="2">
        <v>329.0</v>
      </c>
      <c r="D704" s="1">
        <v>0.0</v>
      </c>
      <c r="E704" s="1" t="s">
        <v>58</v>
      </c>
      <c r="F704" s="1" t="s">
        <v>26</v>
      </c>
      <c r="G704" s="1" t="s">
        <v>27</v>
      </c>
      <c r="H704" s="1" t="s">
        <v>11656</v>
      </c>
      <c r="I704" s="1" t="s">
        <v>11657</v>
      </c>
      <c r="J704" s="1" t="s">
        <v>11657</v>
      </c>
      <c r="K704" s="1"/>
      <c r="L704" s="1">
        <v>-6.0</v>
      </c>
      <c r="M704" s="1"/>
      <c r="N704" s="1">
        <v>8.511583333333334</v>
      </c>
      <c r="O704" s="1" t="s">
        <v>9358</v>
      </c>
      <c r="P704" s="1" t="s">
        <v>10365</v>
      </c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ht="15.75" customHeight="1">
      <c r="A705" s="1" t="s">
        <v>41</v>
      </c>
      <c r="B705" s="1" t="s">
        <v>573</v>
      </c>
      <c r="C705" s="2">
        <v>321.0</v>
      </c>
      <c r="D705" s="1">
        <v>0.0</v>
      </c>
      <c r="E705" s="1"/>
      <c r="F705" s="1" t="s">
        <v>26</v>
      </c>
      <c r="G705" s="1" t="s">
        <v>27</v>
      </c>
      <c r="H705" s="1" t="s">
        <v>11658</v>
      </c>
      <c r="I705" s="1" t="s">
        <v>11659</v>
      </c>
      <c r="J705" s="1" t="s">
        <v>11659</v>
      </c>
      <c r="K705" s="1"/>
      <c r="L705" s="1">
        <v>-8.0</v>
      </c>
      <c r="M705" s="1"/>
      <c r="N705" s="1">
        <v>6.462083333333333</v>
      </c>
      <c r="O705" s="1" t="s">
        <v>9358</v>
      </c>
      <c r="P705" s="1" t="s">
        <v>11660</v>
      </c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ht="15.75" customHeight="1">
      <c r="A706" s="1" t="s">
        <v>24</v>
      </c>
      <c r="B706" s="1" t="s">
        <v>17</v>
      </c>
      <c r="C706" s="2">
        <v>329.0</v>
      </c>
      <c r="D706" s="1">
        <v>0.0</v>
      </c>
      <c r="E706" s="1" t="s">
        <v>11661</v>
      </c>
      <c r="F706" s="1" t="s">
        <v>26</v>
      </c>
      <c r="G706" s="1" t="s">
        <v>27</v>
      </c>
      <c r="H706" s="1" t="s">
        <v>11662</v>
      </c>
      <c r="I706" s="1" t="s">
        <v>11663</v>
      </c>
      <c r="J706" s="1" t="s">
        <v>11663</v>
      </c>
      <c r="K706" s="1"/>
      <c r="L706" s="1">
        <v>-10.0</v>
      </c>
      <c r="M706" s="1"/>
      <c r="N706" s="1">
        <v>4.442116666666666</v>
      </c>
      <c r="O706" s="1" t="s">
        <v>9358</v>
      </c>
      <c r="P706" s="1" t="s">
        <v>11300</v>
      </c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ht="15.75" customHeight="1">
      <c r="A707" s="1" t="s">
        <v>41</v>
      </c>
      <c r="B707" s="1" t="s">
        <v>17</v>
      </c>
      <c r="C707" s="1">
        <v>616.0</v>
      </c>
      <c r="D707" s="1">
        <v>0.0</v>
      </c>
      <c r="E707" s="1"/>
      <c r="F707" s="1" t="s">
        <v>26</v>
      </c>
      <c r="G707" s="1" t="s">
        <v>27</v>
      </c>
      <c r="H707" s="1" t="s">
        <v>11664</v>
      </c>
      <c r="I707" s="1" t="s">
        <v>11665</v>
      </c>
      <c r="J707" s="1" t="s">
        <v>11665</v>
      </c>
      <c r="K707" s="1"/>
      <c r="L707" s="1">
        <v>-13.0</v>
      </c>
      <c r="M707" s="1"/>
      <c r="N707" s="1">
        <v>6.9678</v>
      </c>
      <c r="O707" s="1" t="s">
        <v>9358</v>
      </c>
      <c r="P707" s="1" t="s">
        <v>11666</v>
      </c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ht="15.75" customHeight="1">
      <c r="A708" s="1" t="s">
        <v>57</v>
      </c>
      <c r="B708" s="1" t="s">
        <v>17</v>
      </c>
      <c r="C708" s="1">
        <v>279.0</v>
      </c>
      <c r="D708" s="1">
        <v>0.0</v>
      </c>
      <c r="E708" s="1" t="s">
        <v>58</v>
      </c>
      <c r="F708" s="1" t="s">
        <v>26</v>
      </c>
      <c r="G708" s="1" t="s">
        <v>27</v>
      </c>
      <c r="H708" s="1" t="s">
        <v>11667</v>
      </c>
      <c r="I708" s="1" t="s">
        <v>11668</v>
      </c>
      <c r="J708" s="1" t="s">
        <v>11668</v>
      </c>
      <c r="K708" s="1"/>
      <c r="L708" s="1">
        <v>-6.0</v>
      </c>
      <c r="M708" s="1"/>
      <c r="N708" s="1">
        <v>8.669083333333333</v>
      </c>
      <c r="O708" s="1" t="s">
        <v>9358</v>
      </c>
      <c r="P708" s="1" t="s">
        <v>11669</v>
      </c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ht="15.75" customHeight="1">
      <c r="A709" s="1" t="s">
        <v>57</v>
      </c>
      <c r="B709" s="1" t="s">
        <v>17</v>
      </c>
      <c r="C709" s="1">
        <v>313.0</v>
      </c>
      <c r="D709" s="1">
        <v>0.0</v>
      </c>
      <c r="E709" s="1" t="s">
        <v>58</v>
      </c>
      <c r="F709" s="1" t="s">
        <v>26</v>
      </c>
      <c r="G709" s="1" t="s">
        <v>27</v>
      </c>
      <c r="H709" s="1" t="s">
        <v>11670</v>
      </c>
      <c r="I709" s="1" t="s">
        <v>11671</v>
      </c>
      <c r="J709" s="1" t="s">
        <v>11671</v>
      </c>
      <c r="K709" s="1"/>
      <c r="L709" s="1">
        <v>-4.0</v>
      </c>
      <c r="M709" s="1"/>
      <c r="N709" s="1">
        <v>10.458816666666667</v>
      </c>
      <c r="O709" s="1" t="s">
        <v>9358</v>
      </c>
      <c r="P709" s="1" t="s">
        <v>11672</v>
      </c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ht="15.75" customHeight="1">
      <c r="A710" s="1" t="s">
        <v>24</v>
      </c>
      <c r="B710" s="1" t="s">
        <v>17</v>
      </c>
      <c r="C710" s="2">
        <v>329.0</v>
      </c>
      <c r="D710" s="1">
        <v>0.0</v>
      </c>
      <c r="E710" s="1" t="s">
        <v>11661</v>
      </c>
      <c r="F710" s="1" t="s">
        <v>26</v>
      </c>
      <c r="G710" s="1" t="s">
        <v>27</v>
      </c>
      <c r="H710" s="1" t="s">
        <v>11673</v>
      </c>
      <c r="I710" s="1" t="s">
        <v>11674</v>
      </c>
      <c r="J710" s="1" t="s">
        <v>11674</v>
      </c>
      <c r="K710" s="1"/>
      <c r="L710" s="1">
        <v>-7.0</v>
      </c>
      <c r="M710" s="1"/>
      <c r="N710" s="1">
        <v>7.2766</v>
      </c>
      <c r="O710" s="1" t="s">
        <v>9358</v>
      </c>
      <c r="P710" s="1" t="s">
        <v>11675</v>
      </c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ht="15.75" customHeight="1">
      <c r="A711" s="1" t="s">
        <v>41</v>
      </c>
      <c r="B711" s="1" t="s">
        <v>17</v>
      </c>
      <c r="C711" s="1">
        <v>364.0</v>
      </c>
      <c r="D711" s="1">
        <v>0.0</v>
      </c>
      <c r="E711" s="1"/>
      <c r="F711" s="1" t="s">
        <v>26</v>
      </c>
      <c r="G711" s="1" t="s">
        <v>19</v>
      </c>
      <c r="H711" s="1" t="s">
        <v>11676</v>
      </c>
      <c r="I711" s="1" t="s">
        <v>11677</v>
      </c>
      <c r="J711" s="1" t="s">
        <v>11677</v>
      </c>
      <c r="K711" s="1"/>
      <c r="L711" s="1">
        <v>-6.0</v>
      </c>
      <c r="M711" s="1"/>
      <c r="N711" s="1">
        <v>8.947433333333333</v>
      </c>
      <c r="O711" s="1" t="s">
        <v>9358</v>
      </c>
      <c r="P711" s="1" t="s">
        <v>11678</v>
      </c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ht="15.75" customHeight="1">
      <c r="A712" s="1" t="s">
        <v>57</v>
      </c>
      <c r="B712" s="1" t="s">
        <v>17</v>
      </c>
      <c r="C712" s="1">
        <v>338.0</v>
      </c>
      <c r="D712" s="1">
        <v>0.0</v>
      </c>
      <c r="E712" s="1" t="s">
        <v>58</v>
      </c>
      <c r="F712" s="1" t="s">
        <v>26</v>
      </c>
      <c r="G712" s="1" t="s">
        <v>27</v>
      </c>
      <c r="H712" s="1" t="s">
        <v>11679</v>
      </c>
      <c r="I712" s="1" t="s">
        <v>11680</v>
      </c>
      <c r="J712" s="1" t="s">
        <v>11680</v>
      </c>
      <c r="K712" s="1"/>
      <c r="L712" s="1">
        <v>-5.0</v>
      </c>
      <c r="M712" s="1"/>
      <c r="N712" s="1">
        <v>9.183583333333333</v>
      </c>
      <c r="O712" s="1" t="s">
        <v>9358</v>
      </c>
      <c r="P712" s="1" t="s">
        <v>11681</v>
      </c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ht="15.75" customHeight="1">
      <c r="A713" s="1" t="s">
        <v>57</v>
      </c>
      <c r="B713" s="1" t="s">
        <v>17</v>
      </c>
      <c r="C713" s="1">
        <v>615.0</v>
      </c>
      <c r="D713" s="1">
        <v>0.0</v>
      </c>
      <c r="E713" s="1" t="s">
        <v>58</v>
      </c>
      <c r="F713" s="1" t="s">
        <v>26</v>
      </c>
      <c r="G713" s="1" t="s">
        <v>27</v>
      </c>
      <c r="H713" s="1" t="s">
        <v>11682</v>
      </c>
      <c r="I713" s="1" t="s">
        <v>11683</v>
      </c>
      <c r="J713" s="1" t="s">
        <v>11683</v>
      </c>
      <c r="K713" s="1"/>
      <c r="L713" s="1">
        <v>-12.0</v>
      </c>
      <c r="M713" s="1"/>
      <c r="N713" s="1">
        <v>7.258733333333334</v>
      </c>
      <c r="O713" s="1" t="s">
        <v>9358</v>
      </c>
      <c r="P713" s="1" t="s">
        <v>11684</v>
      </c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ht="15.75" customHeight="1">
      <c r="A714" s="1" t="s">
        <v>16</v>
      </c>
      <c r="B714" s="1" t="s">
        <v>17</v>
      </c>
      <c r="C714" s="1">
        <v>249.0</v>
      </c>
      <c r="D714" s="1">
        <v>249.0</v>
      </c>
      <c r="E714" s="1"/>
      <c r="F714" s="1" t="s">
        <v>18</v>
      </c>
      <c r="G714" s="1" t="s">
        <v>19</v>
      </c>
      <c r="H714" s="1" t="s">
        <v>11685</v>
      </c>
      <c r="I714" s="1" t="s">
        <v>11686</v>
      </c>
      <c r="J714" s="1" t="s">
        <v>7026</v>
      </c>
      <c r="K714" s="1"/>
      <c r="L714" s="1">
        <v>397.0</v>
      </c>
      <c r="M714" s="1"/>
      <c r="N714" s="1">
        <v>5.512833333333333</v>
      </c>
      <c r="O714" s="1" t="s">
        <v>22</v>
      </c>
      <c r="P714" s="1" t="s">
        <v>11687</v>
      </c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ht="15.75" customHeight="1">
      <c r="A715" s="1" t="s">
        <v>41</v>
      </c>
      <c r="B715" s="1" t="s">
        <v>17</v>
      </c>
      <c r="C715" s="1">
        <v>264.0</v>
      </c>
      <c r="D715" s="1">
        <v>0.0</v>
      </c>
      <c r="E715" s="1"/>
      <c r="F715" s="1" t="s">
        <v>26</v>
      </c>
      <c r="G715" s="1" t="s">
        <v>27</v>
      </c>
      <c r="H715" s="1" t="s">
        <v>11688</v>
      </c>
      <c r="I715" s="1" t="s">
        <v>11689</v>
      </c>
      <c r="J715" s="1" t="s">
        <v>11689</v>
      </c>
      <c r="K715" s="1"/>
      <c r="L715" s="1">
        <v>-9.0</v>
      </c>
      <c r="M715" s="1"/>
      <c r="N715" s="1">
        <v>5.008016666666666</v>
      </c>
      <c r="O715" s="1" t="s">
        <v>9358</v>
      </c>
      <c r="P715" s="1" t="s">
        <v>11690</v>
      </c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ht="15.75" customHeight="1">
      <c r="A716" s="1" t="s">
        <v>41</v>
      </c>
      <c r="B716" s="1" t="s">
        <v>17</v>
      </c>
      <c r="C716" s="1">
        <v>338.0</v>
      </c>
      <c r="D716" s="1">
        <v>0.0</v>
      </c>
      <c r="E716" s="1"/>
      <c r="F716" s="1" t="s">
        <v>26</v>
      </c>
      <c r="G716" s="1" t="s">
        <v>27</v>
      </c>
      <c r="H716" s="1" t="s">
        <v>11691</v>
      </c>
      <c r="I716" s="1" t="s">
        <v>11692</v>
      </c>
      <c r="J716" s="1" t="s">
        <v>11692</v>
      </c>
      <c r="K716" s="1"/>
      <c r="L716" s="1">
        <v>-6.0</v>
      </c>
      <c r="M716" s="1"/>
      <c r="N716" s="1">
        <v>8.553966666666666</v>
      </c>
      <c r="O716" s="1" t="s">
        <v>9358</v>
      </c>
      <c r="P716" s="1" t="s">
        <v>11693</v>
      </c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ht="15.75" customHeight="1">
      <c r="A717" s="1" t="s">
        <v>32</v>
      </c>
      <c r="B717" s="1" t="s">
        <v>17</v>
      </c>
      <c r="C717" s="1">
        <v>324.0</v>
      </c>
      <c r="D717" s="1">
        <v>0.0</v>
      </c>
      <c r="E717" s="1" t="s">
        <v>58</v>
      </c>
      <c r="F717" s="1" t="s">
        <v>66</v>
      </c>
      <c r="G717" s="1" t="s">
        <v>27</v>
      </c>
      <c r="H717" s="1" t="s">
        <v>11694</v>
      </c>
      <c r="I717" s="1" t="s">
        <v>11695</v>
      </c>
      <c r="J717" s="1" t="s">
        <v>11696</v>
      </c>
      <c r="K717" s="1" t="s">
        <v>11697</v>
      </c>
      <c r="L717" s="1">
        <v>-10.0</v>
      </c>
      <c r="M717" s="1">
        <v>1.6533833333333334</v>
      </c>
      <c r="N717" s="1">
        <v>11.685966666666667</v>
      </c>
      <c r="O717" s="1" t="s">
        <v>36</v>
      </c>
      <c r="P717" s="1" t="s">
        <v>11698</v>
      </c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ht="15.75" customHeight="1">
      <c r="A718" s="1" t="s">
        <v>32</v>
      </c>
      <c r="B718" s="1" t="s">
        <v>17</v>
      </c>
      <c r="C718" s="2">
        <v>199.0</v>
      </c>
      <c r="D718" s="1">
        <v>50.0</v>
      </c>
      <c r="E718" s="1"/>
      <c r="F718" s="1" t="s">
        <v>18</v>
      </c>
      <c r="G718" s="1" t="s">
        <v>19</v>
      </c>
      <c r="H718" s="1" t="s">
        <v>11699</v>
      </c>
      <c r="I718" s="1" t="s">
        <v>11700</v>
      </c>
      <c r="J718" s="1" t="s">
        <v>7026</v>
      </c>
      <c r="K718" s="1"/>
      <c r="L718" s="1">
        <v>431.0</v>
      </c>
      <c r="M718" s="1"/>
      <c r="N718" s="1">
        <v>7.321466666666667</v>
      </c>
      <c r="O718" s="1" t="s">
        <v>36</v>
      </c>
      <c r="P718" s="1" t="s">
        <v>11701</v>
      </c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ht="15.75" customHeight="1">
      <c r="A719" s="1" t="s">
        <v>16</v>
      </c>
      <c r="B719" s="1" t="s">
        <v>17</v>
      </c>
      <c r="C719" s="2">
        <v>249.0</v>
      </c>
      <c r="D719" s="1">
        <v>0.0</v>
      </c>
      <c r="E719" s="1"/>
      <c r="F719" s="1" t="s">
        <v>18</v>
      </c>
      <c r="G719" s="1" t="s">
        <v>19</v>
      </c>
      <c r="H719" s="1" t="s">
        <v>11702</v>
      </c>
      <c r="I719" s="1" t="s">
        <v>11703</v>
      </c>
      <c r="J719" s="1" t="s">
        <v>7026</v>
      </c>
      <c r="K719" s="1"/>
      <c r="L719" s="1">
        <v>445.0</v>
      </c>
      <c r="M719" s="1"/>
      <c r="N719" s="1">
        <v>2.8838</v>
      </c>
      <c r="O719" s="1" t="s">
        <v>22</v>
      </c>
      <c r="P719" s="1" t="s">
        <v>11704</v>
      </c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ht="15.75" customHeight="1">
      <c r="A720" s="1" t="s">
        <v>32</v>
      </c>
      <c r="B720" s="1" t="s">
        <v>17</v>
      </c>
      <c r="C720" s="1">
        <v>947.0</v>
      </c>
      <c r="D720" s="1">
        <v>237.0</v>
      </c>
      <c r="E720" s="1"/>
      <c r="F720" s="1" t="s">
        <v>18</v>
      </c>
      <c r="G720" s="1" t="s">
        <v>33</v>
      </c>
      <c r="H720" s="1" t="s">
        <v>11705</v>
      </c>
      <c r="I720" s="1" t="s">
        <v>11706</v>
      </c>
      <c r="J720" s="1" t="s">
        <v>7026</v>
      </c>
      <c r="K720" s="1"/>
      <c r="L720" s="1">
        <v>429.0</v>
      </c>
      <c r="M720" s="1"/>
      <c r="N720" s="1">
        <v>16.265133333333335</v>
      </c>
      <c r="O720" s="1" t="s">
        <v>36</v>
      </c>
      <c r="P720" s="1" t="s">
        <v>11707</v>
      </c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ht="15.75" customHeight="1">
      <c r="A721" s="1" t="s">
        <v>41</v>
      </c>
      <c r="B721" s="1" t="s">
        <v>17</v>
      </c>
      <c r="C721" s="1">
        <v>528.0</v>
      </c>
      <c r="D721" s="1">
        <v>0.0</v>
      </c>
      <c r="E721" s="1"/>
      <c r="F721" s="1" t="s">
        <v>26</v>
      </c>
      <c r="G721" s="1" t="s">
        <v>27</v>
      </c>
      <c r="H721" s="1" t="s">
        <v>11708</v>
      </c>
      <c r="I721" s="1" t="s">
        <v>11709</v>
      </c>
      <c r="J721" s="1" t="s">
        <v>11709</v>
      </c>
      <c r="K721" s="1"/>
      <c r="L721" s="1">
        <v>-12.0</v>
      </c>
      <c r="M721" s="1"/>
      <c r="N721" s="1">
        <v>7.815883333333334</v>
      </c>
      <c r="O721" s="1" t="s">
        <v>9358</v>
      </c>
      <c r="P721" s="1" t="s">
        <v>11710</v>
      </c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ht="15.75" customHeight="1">
      <c r="A722" s="1" t="s">
        <v>57</v>
      </c>
      <c r="B722" s="1" t="s">
        <v>17</v>
      </c>
      <c r="C722" s="2">
        <v>421.0</v>
      </c>
      <c r="D722" s="1">
        <v>0.0</v>
      </c>
      <c r="E722" s="1" t="s">
        <v>58</v>
      </c>
      <c r="F722" s="1" t="s">
        <v>26</v>
      </c>
      <c r="G722" s="1" t="s">
        <v>27</v>
      </c>
      <c r="H722" s="1" t="s">
        <v>11711</v>
      </c>
      <c r="I722" s="1" t="s">
        <v>11712</v>
      </c>
      <c r="J722" s="1" t="s">
        <v>11712</v>
      </c>
      <c r="K722" s="1"/>
      <c r="L722" s="1">
        <v>-1.0</v>
      </c>
      <c r="M722" s="1"/>
      <c r="N722" s="1">
        <v>13.134366666666667</v>
      </c>
      <c r="O722" s="1" t="s">
        <v>9358</v>
      </c>
      <c r="P722" s="1" t="s">
        <v>11713</v>
      </c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ht="15.75" customHeight="1">
      <c r="A723" s="1" t="s">
        <v>57</v>
      </c>
      <c r="B723" s="1" t="s">
        <v>17</v>
      </c>
      <c r="C723" s="1">
        <v>299.0</v>
      </c>
      <c r="D723" s="1">
        <v>0.0</v>
      </c>
      <c r="E723" s="1" t="s">
        <v>58</v>
      </c>
      <c r="F723" s="1" t="s">
        <v>26</v>
      </c>
      <c r="G723" s="1" t="s">
        <v>27</v>
      </c>
      <c r="H723" s="1" t="s">
        <v>11714</v>
      </c>
      <c r="I723" s="1" t="s">
        <v>11715</v>
      </c>
      <c r="J723" s="1" t="s">
        <v>11715</v>
      </c>
      <c r="K723" s="1"/>
      <c r="L723" s="1">
        <v>-4.0</v>
      </c>
      <c r="M723" s="1"/>
      <c r="N723" s="1">
        <v>10.529683333333333</v>
      </c>
      <c r="O723" s="1" t="s">
        <v>9358</v>
      </c>
      <c r="P723" s="1" t="s">
        <v>11716</v>
      </c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ht="15.75" customHeight="1">
      <c r="A724" s="1" t="s">
        <v>24</v>
      </c>
      <c r="B724" s="1" t="s">
        <v>17</v>
      </c>
      <c r="C724" s="1">
        <v>264.0</v>
      </c>
      <c r="D724" s="1">
        <v>0.0</v>
      </c>
      <c r="E724" s="1" t="s">
        <v>11717</v>
      </c>
      <c r="F724" s="1" t="s">
        <v>26</v>
      </c>
      <c r="G724" s="1" t="s">
        <v>27</v>
      </c>
      <c r="H724" s="1" t="s">
        <v>11718</v>
      </c>
      <c r="I724" s="1" t="s">
        <v>11719</v>
      </c>
      <c r="J724" s="1" t="s">
        <v>11719</v>
      </c>
      <c r="K724" s="1"/>
      <c r="L724" s="1">
        <v>-9.0</v>
      </c>
      <c r="M724" s="1"/>
      <c r="N724" s="1">
        <v>5.1478</v>
      </c>
      <c r="O724" s="1" t="s">
        <v>9358</v>
      </c>
      <c r="P724" s="1" t="s">
        <v>1513</v>
      </c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ht="15.75" customHeight="1">
      <c r="A725" s="1" t="s">
        <v>32</v>
      </c>
      <c r="B725" s="1" t="s">
        <v>17</v>
      </c>
      <c r="C725" s="1">
        <v>408.0</v>
      </c>
      <c r="D725" s="1">
        <v>16.0</v>
      </c>
      <c r="E725" s="1" t="s">
        <v>11454</v>
      </c>
      <c r="F725" s="1" t="s">
        <v>66</v>
      </c>
      <c r="G725" s="1" t="s">
        <v>27</v>
      </c>
      <c r="H725" s="1" t="s">
        <v>11720</v>
      </c>
      <c r="I725" s="1" t="s">
        <v>11721</v>
      </c>
      <c r="J725" s="1" t="s">
        <v>11722</v>
      </c>
      <c r="K725" s="1" t="s">
        <v>11723</v>
      </c>
      <c r="L725" s="1">
        <v>-5.0</v>
      </c>
      <c r="M725" s="1">
        <v>0.014066666666666667</v>
      </c>
      <c r="N725" s="1">
        <v>11.44115</v>
      </c>
      <c r="O725" s="1" t="s">
        <v>36</v>
      </c>
      <c r="P725" s="1" t="s">
        <v>11724</v>
      </c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ht="15.75" customHeight="1">
      <c r="A726" s="1" t="s">
        <v>24</v>
      </c>
      <c r="B726" s="1" t="s">
        <v>17</v>
      </c>
      <c r="C726" s="2">
        <v>329.0</v>
      </c>
      <c r="D726" s="1">
        <v>0.0</v>
      </c>
      <c r="E726" s="1" t="s">
        <v>9889</v>
      </c>
      <c r="F726" s="1" t="s">
        <v>26</v>
      </c>
      <c r="G726" s="1" t="s">
        <v>27</v>
      </c>
      <c r="H726" s="1" t="s">
        <v>11725</v>
      </c>
      <c r="I726" s="1" t="s">
        <v>11726</v>
      </c>
      <c r="J726" s="1" t="s">
        <v>11726</v>
      </c>
      <c r="K726" s="1"/>
      <c r="L726" s="1">
        <v>-6.0</v>
      </c>
      <c r="M726" s="1"/>
      <c r="N726" s="1">
        <v>8.352866666666667</v>
      </c>
      <c r="O726" s="1" t="s">
        <v>9358</v>
      </c>
      <c r="P726" s="1" t="s">
        <v>9995</v>
      </c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ht="15.75" customHeight="1">
      <c r="A727" s="1" t="s">
        <v>57</v>
      </c>
      <c r="B727" s="1" t="s">
        <v>17</v>
      </c>
      <c r="C727" s="2">
        <v>434.0</v>
      </c>
      <c r="D727" s="1">
        <v>0.0</v>
      </c>
      <c r="E727" s="1" t="s">
        <v>58</v>
      </c>
      <c r="F727" s="1" t="s">
        <v>26</v>
      </c>
      <c r="G727" s="1" t="s">
        <v>27</v>
      </c>
      <c r="H727" s="1" t="s">
        <v>11727</v>
      </c>
      <c r="I727" s="1" t="s">
        <v>11728</v>
      </c>
      <c r="J727" s="1" t="s">
        <v>11728</v>
      </c>
      <c r="K727" s="1"/>
      <c r="L727" s="1">
        <v>-6.0</v>
      </c>
      <c r="M727" s="1"/>
      <c r="N727" s="1">
        <v>8.25025</v>
      </c>
      <c r="O727" s="1" t="s">
        <v>9358</v>
      </c>
      <c r="P727" s="1" t="s">
        <v>11729</v>
      </c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ht="15.75" customHeight="1">
      <c r="A728" s="1" t="s">
        <v>16</v>
      </c>
      <c r="B728" s="1" t="s">
        <v>17</v>
      </c>
      <c r="C728" s="1">
        <v>20.0</v>
      </c>
      <c r="D728" s="1">
        <v>35.0</v>
      </c>
      <c r="E728" s="1"/>
      <c r="F728" s="1" t="s">
        <v>18</v>
      </c>
      <c r="G728" s="1" t="s">
        <v>19</v>
      </c>
      <c r="H728" s="1" t="s">
        <v>11730</v>
      </c>
      <c r="I728" s="1" t="s">
        <v>11731</v>
      </c>
      <c r="J728" s="1" t="s">
        <v>11731</v>
      </c>
      <c r="K728" s="1"/>
      <c r="L728" s="1">
        <v>-3.0</v>
      </c>
      <c r="M728" s="1"/>
      <c r="N728" s="1">
        <v>2.2236666666666665</v>
      </c>
      <c r="O728" s="1" t="s">
        <v>22</v>
      </c>
      <c r="P728" s="1" t="s">
        <v>11732</v>
      </c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ht="15.75" customHeight="1">
      <c r="A729" s="1" t="s">
        <v>57</v>
      </c>
      <c r="B729" s="1" t="s">
        <v>17</v>
      </c>
      <c r="C729" s="2">
        <v>394.0</v>
      </c>
      <c r="D729" s="1">
        <v>0.0</v>
      </c>
      <c r="E729" s="1" t="s">
        <v>58</v>
      </c>
      <c r="F729" s="1" t="s">
        <v>26</v>
      </c>
      <c r="G729" s="1" t="s">
        <v>27</v>
      </c>
      <c r="H729" s="1" t="s">
        <v>11733</v>
      </c>
      <c r="I729" s="1" t="s">
        <v>11734</v>
      </c>
      <c r="J729" s="1" t="s">
        <v>11734</v>
      </c>
      <c r="K729" s="1"/>
      <c r="L729" s="1">
        <v>-7.0</v>
      </c>
      <c r="M729" s="1"/>
      <c r="N729" s="1">
        <v>7.84245</v>
      </c>
      <c r="O729" s="1" t="s">
        <v>9358</v>
      </c>
      <c r="P729" s="1" t="s">
        <v>11735</v>
      </c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ht="15.75" customHeight="1">
      <c r="A730" s="1" t="s">
        <v>32</v>
      </c>
      <c r="B730" s="1" t="s">
        <v>17</v>
      </c>
      <c r="C730" s="2">
        <v>331.0</v>
      </c>
      <c r="D730" s="1">
        <v>0.0</v>
      </c>
      <c r="E730" s="1" t="s">
        <v>11454</v>
      </c>
      <c r="F730" s="1" t="s">
        <v>66</v>
      </c>
      <c r="G730" s="1" t="s">
        <v>19</v>
      </c>
      <c r="H730" s="1" t="s">
        <v>11736</v>
      </c>
      <c r="I730" s="1" t="s">
        <v>11737</v>
      </c>
      <c r="J730" s="1" t="s">
        <v>11738</v>
      </c>
      <c r="K730" s="1" t="s">
        <v>11739</v>
      </c>
      <c r="L730" s="1">
        <v>2.0</v>
      </c>
      <c r="M730" s="1">
        <v>0.005933333333333333</v>
      </c>
      <c r="N730" s="1">
        <v>12.55395</v>
      </c>
      <c r="O730" s="1" t="s">
        <v>36</v>
      </c>
      <c r="P730" s="1" t="s">
        <v>11740</v>
      </c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ht="15.75" customHeight="1">
      <c r="A731" s="1" t="s">
        <v>57</v>
      </c>
      <c r="B731" s="1" t="s">
        <v>17</v>
      </c>
      <c r="C731" s="1">
        <v>712.0</v>
      </c>
      <c r="D731" s="1">
        <v>0.0</v>
      </c>
      <c r="E731" s="1" t="s">
        <v>58</v>
      </c>
      <c r="F731" s="1" t="s">
        <v>26</v>
      </c>
      <c r="G731" s="1" t="s">
        <v>27</v>
      </c>
      <c r="H731" s="1" t="s">
        <v>11741</v>
      </c>
      <c r="I731" s="1" t="s">
        <v>11742</v>
      </c>
      <c r="J731" s="1" t="s">
        <v>11742</v>
      </c>
      <c r="K731" s="1"/>
      <c r="L731" s="1">
        <v>-11.0</v>
      </c>
      <c r="M731" s="1"/>
      <c r="N731" s="1">
        <v>8.996833333333333</v>
      </c>
      <c r="O731" s="1" t="s">
        <v>9358</v>
      </c>
      <c r="P731" s="1" t="s">
        <v>11743</v>
      </c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ht="15.75" customHeight="1">
      <c r="A732" s="1" t="s">
        <v>32</v>
      </c>
      <c r="B732" s="1" t="s">
        <v>17</v>
      </c>
      <c r="C732" s="1">
        <v>426.0</v>
      </c>
      <c r="D732" s="1">
        <v>20.0</v>
      </c>
      <c r="E732" s="1" t="s">
        <v>11454</v>
      </c>
      <c r="F732" s="1" t="s">
        <v>66</v>
      </c>
      <c r="G732" s="1" t="s">
        <v>27</v>
      </c>
      <c r="H732" s="1" t="s">
        <v>11744</v>
      </c>
      <c r="I732" s="1" t="s">
        <v>11745</v>
      </c>
      <c r="J732" s="1" t="s">
        <v>11746</v>
      </c>
      <c r="K732" s="1" t="s">
        <v>11747</v>
      </c>
      <c r="L732" s="1">
        <v>1.0</v>
      </c>
      <c r="M732" s="1">
        <v>0.006583333333333333</v>
      </c>
      <c r="N732" s="1">
        <v>15.084716666666667</v>
      </c>
      <c r="O732" s="1" t="s">
        <v>36</v>
      </c>
      <c r="P732" s="1" t="s">
        <v>11748</v>
      </c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ht="15.75" customHeight="1">
      <c r="A733" s="1" t="s">
        <v>41</v>
      </c>
      <c r="B733" s="1" t="s">
        <v>17</v>
      </c>
      <c r="C733" s="1">
        <v>321.0</v>
      </c>
      <c r="D733" s="1">
        <v>0.0</v>
      </c>
      <c r="E733" s="1"/>
      <c r="F733" s="1" t="s">
        <v>26</v>
      </c>
      <c r="G733" s="1" t="s">
        <v>27</v>
      </c>
      <c r="H733" s="1" t="s">
        <v>11749</v>
      </c>
      <c r="I733" s="1" t="s">
        <v>11750</v>
      </c>
      <c r="J733" s="1" t="s">
        <v>11750</v>
      </c>
      <c r="K733" s="1"/>
      <c r="L733" s="1">
        <v>-5.0</v>
      </c>
      <c r="M733" s="1"/>
      <c r="N733" s="1">
        <v>9.063633333333334</v>
      </c>
      <c r="O733" s="1" t="s">
        <v>9358</v>
      </c>
      <c r="P733" s="1" t="s">
        <v>11751</v>
      </c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ht="15.75" customHeight="1">
      <c r="A734" s="1" t="s">
        <v>32</v>
      </c>
      <c r="B734" s="1" t="s">
        <v>17</v>
      </c>
      <c r="C734" s="1">
        <v>358.0</v>
      </c>
      <c r="D734" s="1">
        <v>0.0</v>
      </c>
      <c r="E734" s="1" t="s">
        <v>9931</v>
      </c>
      <c r="F734" s="1" t="s">
        <v>66</v>
      </c>
      <c r="G734" s="1" t="s">
        <v>27</v>
      </c>
      <c r="H734" s="1" t="s">
        <v>11752</v>
      </c>
      <c r="I734" s="1" t="s">
        <v>11753</v>
      </c>
      <c r="J734" s="1" t="s">
        <v>11754</v>
      </c>
      <c r="K734" s="1" t="s">
        <v>11755</v>
      </c>
      <c r="L734" s="1">
        <v>-9.0</v>
      </c>
      <c r="M734" s="1">
        <v>0.008116666666666666</v>
      </c>
      <c r="N734" s="1">
        <v>25.377233333333333</v>
      </c>
      <c r="O734" s="1" t="s">
        <v>36</v>
      </c>
      <c r="P734" s="1" t="s">
        <v>9713</v>
      </c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ht="15.75" customHeight="1">
      <c r="A735" s="1" t="s">
        <v>57</v>
      </c>
      <c r="B735" s="1" t="s">
        <v>17</v>
      </c>
      <c r="C735" s="1">
        <v>274.0</v>
      </c>
      <c r="D735" s="1">
        <v>0.0</v>
      </c>
      <c r="E735" s="1" t="s">
        <v>58</v>
      </c>
      <c r="F735" s="1" t="s">
        <v>26</v>
      </c>
      <c r="G735" s="1" t="s">
        <v>27</v>
      </c>
      <c r="H735" s="1" t="s">
        <v>11756</v>
      </c>
      <c r="I735" s="1" t="s">
        <v>11757</v>
      </c>
      <c r="J735" s="1" t="s">
        <v>11757</v>
      </c>
      <c r="K735" s="1"/>
      <c r="L735" s="1">
        <v>-10.0</v>
      </c>
      <c r="M735" s="1"/>
      <c r="N735" s="1">
        <v>4.0887</v>
      </c>
      <c r="O735" s="1" t="s">
        <v>9358</v>
      </c>
      <c r="P735" s="1" t="s">
        <v>11758</v>
      </c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ht="15.75" customHeight="1">
      <c r="A736" s="1" t="s">
        <v>32</v>
      </c>
      <c r="B736" s="1" t="s">
        <v>17</v>
      </c>
      <c r="C736" s="1">
        <v>250.0</v>
      </c>
      <c r="D736" s="1">
        <v>0.0</v>
      </c>
      <c r="E736" s="1" t="s">
        <v>11454</v>
      </c>
      <c r="F736" s="1" t="s">
        <v>66</v>
      </c>
      <c r="G736" s="1" t="s">
        <v>27</v>
      </c>
      <c r="H736" s="1" t="s">
        <v>11759</v>
      </c>
      <c r="I736" s="1" t="s">
        <v>11760</v>
      </c>
      <c r="J736" s="1" t="s">
        <v>11761</v>
      </c>
      <c r="K736" s="1" t="s">
        <v>11762</v>
      </c>
      <c r="L736" s="1">
        <v>-15.0</v>
      </c>
      <c r="M736" s="1">
        <v>0.006983333333333334</v>
      </c>
      <c r="N736" s="1">
        <v>2.64</v>
      </c>
      <c r="O736" s="1" t="s">
        <v>36</v>
      </c>
      <c r="P736" s="1" t="s">
        <v>11763</v>
      </c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ht="15.75" customHeight="1">
      <c r="A737" s="1" t="s">
        <v>57</v>
      </c>
      <c r="B737" s="1" t="s">
        <v>17</v>
      </c>
      <c r="C737" s="1">
        <v>264.0</v>
      </c>
      <c r="D737" s="1">
        <v>0.0</v>
      </c>
      <c r="E737" s="1" t="s">
        <v>58</v>
      </c>
      <c r="F737" s="1" t="s">
        <v>26</v>
      </c>
      <c r="G737" s="1" t="s">
        <v>27</v>
      </c>
      <c r="H737" s="1" t="s">
        <v>11764</v>
      </c>
      <c r="I737" s="1" t="s">
        <v>11765</v>
      </c>
      <c r="J737" s="1" t="s">
        <v>11765</v>
      </c>
      <c r="K737" s="1"/>
      <c r="L737" s="1">
        <v>-5.0</v>
      </c>
      <c r="M737" s="1"/>
      <c r="N737" s="1">
        <v>9.4982</v>
      </c>
      <c r="O737" s="1" t="s">
        <v>9358</v>
      </c>
      <c r="P737" s="1" t="s">
        <v>10063</v>
      </c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ht="15.75" customHeight="1">
      <c r="A738" s="1" t="s">
        <v>41</v>
      </c>
      <c r="B738" s="1" t="s">
        <v>17</v>
      </c>
      <c r="C738" s="1">
        <v>736.0</v>
      </c>
      <c r="D738" s="1">
        <v>0.0</v>
      </c>
      <c r="E738" s="1"/>
      <c r="F738" s="1" t="s">
        <v>26</v>
      </c>
      <c r="G738" s="1" t="s">
        <v>27</v>
      </c>
      <c r="H738" s="1" t="s">
        <v>11766</v>
      </c>
      <c r="I738" s="1" t="s">
        <v>11767</v>
      </c>
      <c r="J738" s="1" t="s">
        <v>11767</v>
      </c>
      <c r="K738" s="1"/>
      <c r="L738" s="1">
        <v>-10.0</v>
      </c>
      <c r="M738" s="1"/>
      <c r="N738" s="1">
        <v>9.908583333333333</v>
      </c>
      <c r="O738" s="1" t="s">
        <v>9358</v>
      </c>
      <c r="P738" s="1" t="s">
        <v>11768</v>
      </c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ht="15.75" customHeight="1">
      <c r="A739" s="1" t="s">
        <v>16</v>
      </c>
      <c r="B739" s="1" t="s">
        <v>17</v>
      </c>
      <c r="C739" s="1">
        <v>249.0</v>
      </c>
      <c r="D739" s="1">
        <v>0.0</v>
      </c>
      <c r="E739" s="1"/>
      <c r="F739" s="1" t="s">
        <v>18</v>
      </c>
      <c r="G739" s="1" t="s">
        <v>19</v>
      </c>
      <c r="H739" s="1" t="s">
        <v>11769</v>
      </c>
      <c r="I739" s="1" t="s">
        <v>11770</v>
      </c>
      <c r="J739" s="1" t="s">
        <v>11770</v>
      </c>
      <c r="K739" s="1"/>
      <c r="L739" s="1">
        <v>0.0</v>
      </c>
      <c r="M739" s="1"/>
      <c r="N739" s="1">
        <v>6.59465</v>
      </c>
      <c r="O739" s="1" t="s">
        <v>22</v>
      </c>
      <c r="P739" s="1" t="s">
        <v>11771</v>
      </c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ht="15.75" customHeight="1">
      <c r="A740" s="1" t="s">
        <v>32</v>
      </c>
      <c r="B740" s="1" t="s">
        <v>17</v>
      </c>
      <c r="C740" s="1">
        <v>219.0</v>
      </c>
      <c r="D740" s="1">
        <v>50.0</v>
      </c>
      <c r="E740" s="1"/>
      <c r="F740" s="1" t="s">
        <v>18</v>
      </c>
      <c r="G740" s="1" t="s">
        <v>19</v>
      </c>
      <c r="H740" s="1" t="s">
        <v>11772</v>
      </c>
      <c r="I740" s="1" t="s">
        <v>11773</v>
      </c>
      <c r="J740" s="1" t="s">
        <v>11773</v>
      </c>
      <c r="K740" s="1"/>
      <c r="L740" s="1">
        <v>-15.0</v>
      </c>
      <c r="M740" s="1"/>
      <c r="N740" s="1">
        <v>4.0228</v>
      </c>
      <c r="O740" s="1" t="s">
        <v>36</v>
      </c>
      <c r="P740" s="1" t="s">
        <v>11774</v>
      </c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ht="15.75" customHeight="1">
      <c r="A741" s="1" t="s">
        <v>32</v>
      </c>
      <c r="B741" s="1" t="s">
        <v>17</v>
      </c>
      <c r="C741" s="2">
        <v>324.0</v>
      </c>
      <c r="D741" s="1">
        <v>14.0</v>
      </c>
      <c r="E741" s="1" t="s">
        <v>11454</v>
      </c>
      <c r="F741" s="1" t="s">
        <v>66</v>
      </c>
      <c r="G741" s="1" t="s">
        <v>19</v>
      </c>
      <c r="H741" s="1" t="s">
        <v>11775</v>
      </c>
      <c r="I741" s="1" t="s">
        <v>11776</v>
      </c>
      <c r="J741" s="1" t="s">
        <v>11777</v>
      </c>
      <c r="K741" s="1" t="s">
        <v>11778</v>
      </c>
      <c r="L741" s="1">
        <v>-6.0</v>
      </c>
      <c r="M741" s="1">
        <v>0.006783333333333333</v>
      </c>
      <c r="N741" s="1">
        <v>10.857316666666666</v>
      </c>
      <c r="O741" s="1" t="s">
        <v>36</v>
      </c>
      <c r="P741" s="1" t="s">
        <v>11779</v>
      </c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ht="15.75" customHeight="1">
      <c r="A742" s="1" t="s">
        <v>57</v>
      </c>
      <c r="B742" s="1" t="s">
        <v>17</v>
      </c>
      <c r="C742" s="1">
        <v>323.0</v>
      </c>
      <c r="D742" s="1">
        <v>0.0</v>
      </c>
      <c r="E742" s="1" t="s">
        <v>58</v>
      </c>
      <c r="F742" s="1" t="s">
        <v>26</v>
      </c>
      <c r="G742" s="1" t="s">
        <v>27</v>
      </c>
      <c r="H742" s="1" t="s">
        <v>11780</v>
      </c>
      <c r="I742" s="1" t="s">
        <v>11781</v>
      </c>
      <c r="J742" s="1" t="s">
        <v>11781</v>
      </c>
      <c r="K742" s="1"/>
      <c r="L742" s="1">
        <v>-10.0</v>
      </c>
      <c r="M742" s="1"/>
      <c r="N742" s="1">
        <v>4.4743</v>
      </c>
      <c r="O742" s="1" t="s">
        <v>9358</v>
      </c>
      <c r="P742" s="1" t="s">
        <v>11782</v>
      </c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ht="15.75" customHeight="1">
      <c r="A743" s="1" t="s">
        <v>57</v>
      </c>
      <c r="B743" s="1" t="s">
        <v>17</v>
      </c>
      <c r="C743" s="1">
        <v>399.0</v>
      </c>
      <c r="D743" s="1">
        <v>0.0</v>
      </c>
      <c r="E743" s="1" t="s">
        <v>58</v>
      </c>
      <c r="F743" s="1" t="s">
        <v>26</v>
      </c>
      <c r="G743" s="1" t="s">
        <v>27</v>
      </c>
      <c r="H743" s="1" t="s">
        <v>11783</v>
      </c>
      <c r="I743" s="1" t="s">
        <v>11784</v>
      </c>
      <c r="J743" s="1" t="s">
        <v>11784</v>
      </c>
      <c r="K743" s="1"/>
      <c r="L743" s="1">
        <v>-4.0</v>
      </c>
      <c r="M743" s="1"/>
      <c r="N743" s="1">
        <v>10.633716666666666</v>
      </c>
      <c r="O743" s="1" t="s">
        <v>9358</v>
      </c>
      <c r="P743" s="1" t="s">
        <v>11785</v>
      </c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ht="15.75" customHeight="1">
      <c r="A744" s="1" t="s">
        <v>57</v>
      </c>
      <c r="B744" s="1" t="s">
        <v>17</v>
      </c>
      <c r="C744" s="1">
        <v>381.0</v>
      </c>
      <c r="D744" s="1">
        <v>0.0</v>
      </c>
      <c r="E744" s="1" t="s">
        <v>58</v>
      </c>
      <c r="F744" s="1" t="s">
        <v>26</v>
      </c>
      <c r="G744" s="1" t="s">
        <v>27</v>
      </c>
      <c r="H744" s="1" t="s">
        <v>11786</v>
      </c>
      <c r="I744" s="1" t="s">
        <v>11787</v>
      </c>
      <c r="J744" s="1" t="s">
        <v>11787</v>
      </c>
      <c r="K744" s="1"/>
      <c r="L744" s="1">
        <v>0.0</v>
      </c>
      <c r="M744" s="1"/>
      <c r="N744" s="1">
        <v>15.360716666666667</v>
      </c>
      <c r="O744" s="1" t="s">
        <v>9358</v>
      </c>
      <c r="P744" s="1" t="s">
        <v>10216</v>
      </c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ht="15.75" customHeight="1">
      <c r="A745" s="1" t="s">
        <v>57</v>
      </c>
      <c r="B745" s="1" t="s">
        <v>17</v>
      </c>
      <c r="C745" s="1">
        <v>462.0</v>
      </c>
      <c r="D745" s="1">
        <v>0.0</v>
      </c>
      <c r="E745" s="1" t="s">
        <v>58</v>
      </c>
      <c r="F745" s="1" t="s">
        <v>26</v>
      </c>
      <c r="G745" s="1" t="s">
        <v>27</v>
      </c>
      <c r="H745" s="1" t="s">
        <v>11788</v>
      </c>
      <c r="I745" s="1" t="s">
        <v>11789</v>
      </c>
      <c r="J745" s="1" t="s">
        <v>11789</v>
      </c>
      <c r="K745" s="1"/>
      <c r="L745" s="1">
        <v>1.0</v>
      </c>
      <c r="M745" s="1"/>
      <c r="N745" s="1">
        <v>16.560716666666668</v>
      </c>
      <c r="O745" s="1" t="s">
        <v>9358</v>
      </c>
      <c r="P745" s="1" t="s">
        <v>11790</v>
      </c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ht="15.75" customHeight="1">
      <c r="A746" s="1" t="s">
        <v>24</v>
      </c>
      <c r="B746" s="1" t="s">
        <v>17</v>
      </c>
      <c r="C746" s="1">
        <v>528.0</v>
      </c>
      <c r="D746" s="1">
        <v>0.0</v>
      </c>
      <c r="E746" s="1" t="s">
        <v>11791</v>
      </c>
      <c r="F746" s="1" t="s">
        <v>26</v>
      </c>
      <c r="G746" s="1" t="s">
        <v>27</v>
      </c>
      <c r="H746" s="1" t="s">
        <v>11792</v>
      </c>
      <c r="I746" s="1" t="s">
        <v>11793</v>
      </c>
      <c r="J746" s="1" t="s">
        <v>11793</v>
      </c>
      <c r="K746" s="1"/>
      <c r="L746" s="1">
        <v>-14.0</v>
      </c>
      <c r="M746" s="1"/>
      <c r="N746" s="1">
        <v>5.293983333333333</v>
      </c>
      <c r="O746" s="1" t="s">
        <v>9358</v>
      </c>
      <c r="P746" s="1" t="s">
        <v>11794</v>
      </c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ht="15.75" customHeight="1">
      <c r="A747" s="1" t="s">
        <v>32</v>
      </c>
      <c r="B747" s="1" t="s">
        <v>17</v>
      </c>
      <c r="C747" s="2">
        <v>630.0</v>
      </c>
      <c r="D747" s="1">
        <v>153.0</v>
      </c>
      <c r="E747" s="1" t="s">
        <v>11454</v>
      </c>
      <c r="F747" s="1" t="s">
        <v>66</v>
      </c>
      <c r="G747" s="1" t="s">
        <v>27</v>
      </c>
      <c r="H747" s="1" t="s">
        <v>11795</v>
      </c>
      <c r="I747" s="1" t="s">
        <v>11796</v>
      </c>
      <c r="J747" s="1" t="s">
        <v>11797</v>
      </c>
      <c r="K747" s="1" t="s">
        <v>11798</v>
      </c>
      <c r="L747" s="1">
        <v>-7.0</v>
      </c>
      <c r="M747" s="1">
        <v>0.019183333333333333</v>
      </c>
      <c r="N747" s="1">
        <v>20.4856</v>
      </c>
      <c r="O747" s="1" t="s">
        <v>36</v>
      </c>
      <c r="P747" s="1" t="s">
        <v>11799</v>
      </c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ht="15.75" customHeight="1">
      <c r="A748" s="1" t="s">
        <v>41</v>
      </c>
      <c r="B748" s="1" t="s">
        <v>17</v>
      </c>
      <c r="C748" s="2">
        <v>652.0</v>
      </c>
      <c r="D748" s="1">
        <v>0.0</v>
      </c>
      <c r="E748" s="1"/>
      <c r="F748" s="1" t="s">
        <v>26</v>
      </c>
      <c r="G748" s="1" t="s">
        <v>27</v>
      </c>
      <c r="H748" s="1" t="s">
        <v>11800</v>
      </c>
      <c r="I748" s="1" t="s">
        <v>11801</v>
      </c>
      <c r="J748" s="1" t="s">
        <v>11801</v>
      </c>
      <c r="K748" s="1"/>
      <c r="L748" s="1">
        <v>-11.0</v>
      </c>
      <c r="M748" s="1"/>
      <c r="N748" s="1">
        <v>8.09415</v>
      </c>
      <c r="O748" s="1" t="s">
        <v>9358</v>
      </c>
      <c r="P748" s="1" t="s">
        <v>11802</v>
      </c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ht="15.75" customHeight="1">
      <c r="A749" s="1" t="s">
        <v>57</v>
      </c>
      <c r="B749" s="1" t="s">
        <v>17</v>
      </c>
      <c r="C749" s="1">
        <v>299.0</v>
      </c>
      <c r="D749" s="1">
        <v>0.0</v>
      </c>
      <c r="E749" s="1" t="s">
        <v>58</v>
      </c>
      <c r="F749" s="1" t="s">
        <v>26</v>
      </c>
      <c r="G749" s="1" t="s">
        <v>27</v>
      </c>
      <c r="H749" s="1" t="s">
        <v>11803</v>
      </c>
      <c r="I749" s="1" t="s">
        <v>11804</v>
      </c>
      <c r="J749" s="1" t="s">
        <v>11804</v>
      </c>
      <c r="K749" s="1"/>
      <c r="L749" s="1">
        <v>-8.0</v>
      </c>
      <c r="M749" s="1"/>
      <c r="N749" s="1">
        <v>6.917766666666667</v>
      </c>
      <c r="O749" s="1" t="s">
        <v>9358</v>
      </c>
      <c r="P749" s="1" t="s">
        <v>11805</v>
      </c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ht="15.75" customHeight="1">
      <c r="A750" s="1" t="s">
        <v>24</v>
      </c>
      <c r="B750" s="1" t="s">
        <v>17</v>
      </c>
      <c r="C750" s="1">
        <v>329.0</v>
      </c>
      <c r="D750" s="1">
        <v>0.0</v>
      </c>
      <c r="E750" s="1" t="s">
        <v>11604</v>
      </c>
      <c r="F750" s="1" t="s">
        <v>26</v>
      </c>
      <c r="G750" s="1" t="s">
        <v>27</v>
      </c>
      <c r="H750" s="1" t="s">
        <v>11806</v>
      </c>
      <c r="I750" s="1" t="s">
        <v>11807</v>
      </c>
      <c r="J750" s="1" t="s">
        <v>11807</v>
      </c>
      <c r="K750" s="1"/>
      <c r="L750" s="1">
        <v>-8.0</v>
      </c>
      <c r="M750" s="1"/>
      <c r="N750" s="1">
        <v>6.104716666666667</v>
      </c>
      <c r="O750" s="1" t="s">
        <v>9358</v>
      </c>
      <c r="P750" s="1" t="s">
        <v>11808</v>
      </c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ht="15.75" customHeight="1">
      <c r="A751" s="1" t="s">
        <v>16</v>
      </c>
      <c r="B751" s="1" t="s">
        <v>17</v>
      </c>
      <c r="C751" s="1">
        <v>20.0</v>
      </c>
      <c r="D751" s="1">
        <v>35.0</v>
      </c>
      <c r="E751" s="1"/>
      <c r="F751" s="1" t="s">
        <v>18</v>
      </c>
      <c r="G751" s="1" t="s">
        <v>19</v>
      </c>
      <c r="H751" s="1" t="s">
        <v>11809</v>
      </c>
      <c r="I751" s="1" t="s">
        <v>11810</v>
      </c>
      <c r="J751" s="1" t="s">
        <v>11810</v>
      </c>
      <c r="K751" s="1"/>
      <c r="L751" s="1">
        <v>-5.0</v>
      </c>
      <c r="M751" s="1"/>
      <c r="N751" s="1">
        <v>0.03958333333333333</v>
      </c>
      <c r="O751" s="1" t="s">
        <v>22</v>
      </c>
      <c r="P751" s="1" t="s">
        <v>11811</v>
      </c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ht="15.75" customHeight="1">
      <c r="A752" s="1" t="s">
        <v>41</v>
      </c>
      <c r="B752" s="1" t="s">
        <v>17</v>
      </c>
      <c r="C752" s="2">
        <v>369.0</v>
      </c>
      <c r="D752" s="1">
        <v>0.0</v>
      </c>
      <c r="E752" s="1"/>
      <c r="F752" s="1" t="s">
        <v>26</v>
      </c>
      <c r="G752" s="1" t="s">
        <v>27</v>
      </c>
      <c r="H752" s="1" t="s">
        <v>11812</v>
      </c>
      <c r="I752" s="1" t="s">
        <v>11813</v>
      </c>
      <c r="J752" s="1" t="s">
        <v>11813</v>
      </c>
      <c r="K752" s="1"/>
      <c r="L752" s="1">
        <v>-8.0</v>
      </c>
      <c r="M752" s="1"/>
      <c r="N752" s="1">
        <v>6.51035</v>
      </c>
      <c r="O752" s="1" t="s">
        <v>9358</v>
      </c>
      <c r="P752" s="1" t="s">
        <v>11814</v>
      </c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ht="15.75" customHeight="1">
      <c r="A753" s="1" t="s">
        <v>57</v>
      </c>
      <c r="B753" s="1" t="s">
        <v>17</v>
      </c>
      <c r="C753" s="1">
        <v>329.0</v>
      </c>
      <c r="D753" s="1">
        <v>0.0</v>
      </c>
      <c r="E753" s="1" t="s">
        <v>58</v>
      </c>
      <c r="F753" s="1" t="s">
        <v>26</v>
      </c>
      <c r="G753" s="1" t="s">
        <v>27</v>
      </c>
      <c r="H753" s="1" t="s">
        <v>11815</v>
      </c>
      <c r="I753" s="1" t="s">
        <v>11816</v>
      </c>
      <c r="J753" s="1" t="s">
        <v>11816</v>
      </c>
      <c r="K753" s="1"/>
      <c r="L753" s="1">
        <v>-19.0</v>
      </c>
      <c r="M753" s="1"/>
      <c r="N753" s="1">
        <v>4.064066666666666</v>
      </c>
      <c r="O753" s="1" t="s">
        <v>9358</v>
      </c>
      <c r="P753" s="1" t="s">
        <v>11817</v>
      </c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ht="15.75" customHeight="1">
      <c r="A754" s="1" t="s">
        <v>32</v>
      </c>
      <c r="B754" s="1" t="s">
        <v>17</v>
      </c>
      <c r="C754" s="1">
        <v>475.0</v>
      </c>
      <c r="D754" s="1">
        <v>23.0</v>
      </c>
      <c r="E754" s="1" t="s">
        <v>9931</v>
      </c>
      <c r="F754" s="1" t="s">
        <v>66</v>
      </c>
      <c r="G754" s="1" t="s">
        <v>27</v>
      </c>
      <c r="H754" s="1" t="s">
        <v>11818</v>
      </c>
      <c r="I754" s="1" t="s">
        <v>11819</v>
      </c>
      <c r="J754" s="1" t="s">
        <v>11820</v>
      </c>
      <c r="K754" s="1" t="s">
        <v>11821</v>
      </c>
      <c r="L754" s="1">
        <v>-4.0</v>
      </c>
      <c r="M754" s="1">
        <v>0.01005</v>
      </c>
      <c r="N754" s="1">
        <v>14.17235</v>
      </c>
      <c r="O754" s="1" t="s">
        <v>36</v>
      </c>
      <c r="P754" s="1" t="s">
        <v>11822</v>
      </c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ht="15.75" customHeight="1">
      <c r="A755" s="1" t="s">
        <v>32</v>
      </c>
      <c r="B755" s="1" t="s">
        <v>17</v>
      </c>
      <c r="C755" s="1">
        <v>547.0</v>
      </c>
      <c r="D755" s="1">
        <v>0.0</v>
      </c>
      <c r="E755" s="1" t="s">
        <v>11454</v>
      </c>
      <c r="F755" s="1" t="s">
        <v>66</v>
      </c>
      <c r="G755" s="1" t="s">
        <v>27</v>
      </c>
      <c r="H755" s="1" t="s">
        <v>11823</v>
      </c>
      <c r="I755" s="1" t="s">
        <v>11824</v>
      </c>
      <c r="J755" s="1" t="s">
        <v>11825</v>
      </c>
      <c r="K755" s="1" t="s">
        <v>11826</v>
      </c>
      <c r="L755" s="1">
        <v>7.0</v>
      </c>
      <c r="M755" s="1">
        <v>0.00515</v>
      </c>
      <c r="N755" s="1">
        <v>39.888133333333336</v>
      </c>
      <c r="O755" s="1" t="s">
        <v>36</v>
      </c>
      <c r="P755" s="1" t="s">
        <v>11827</v>
      </c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ht="15.75" customHeight="1">
      <c r="A756" s="1" t="s">
        <v>24</v>
      </c>
      <c r="B756" s="1" t="s">
        <v>17</v>
      </c>
      <c r="C756" s="1">
        <v>356.0</v>
      </c>
      <c r="D756" s="1">
        <v>0.0</v>
      </c>
      <c r="E756" s="1" t="s">
        <v>2980</v>
      </c>
      <c r="F756" s="1" t="s">
        <v>26</v>
      </c>
      <c r="G756" s="1" t="s">
        <v>27</v>
      </c>
      <c r="H756" s="1" t="s">
        <v>11828</v>
      </c>
      <c r="I756" s="1" t="s">
        <v>11829</v>
      </c>
      <c r="J756" s="1" t="s">
        <v>11829</v>
      </c>
      <c r="K756" s="1"/>
      <c r="L756" s="1">
        <v>-7.0</v>
      </c>
      <c r="M756" s="1"/>
      <c r="N756" s="1">
        <v>7.332783333333333</v>
      </c>
      <c r="O756" s="1" t="s">
        <v>9358</v>
      </c>
      <c r="P756" s="1" t="s">
        <v>11830</v>
      </c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ht="15.75" customHeight="1">
      <c r="A757" s="1" t="s">
        <v>32</v>
      </c>
      <c r="B757" s="1" t="s">
        <v>17</v>
      </c>
      <c r="C757" s="2">
        <v>20.0</v>
      </c>
      <c r="D757" s="1">
        <v>309.0</v>
      </c>
      <c r="E757" s="1" t="s">
        <v>11454</v>
      </c>
      <c r="F757" s="1" t="s">
        <v>66</v>
      </c>
      <c r="G757" s="1" t="s">
        <v>27</v>
      </c>
      <c r="H757" s="1" t="s">
        <v>11831</v>
      </c>
      <c r="I757" s="1" t="s">
        <v>11832</v>
      </c>
      <c r="J757" s="1" t="s">
        <v>11833</v>
      </c>
      <c r="K757" s="1" t="s">
        <v>11834</v>
      </c>
      <c r="L757" s="1">
        <v>-1.0</v>
      </c>
      <c r="M757" s="1">
        <v>0.02045</v>
      </c>
      <c r="N757" s="1">
        <v>3.1670666666666665</v>
      </c>
      <c r="O757" s="1" t="s">
        <v>36</v>
      </c>
      <c r="P757" s="1" t="s">
        <v>10602</v>
      </c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ht="15.75" customHeight="1">
      <c r="A758" s="1" t="s">
        <v>57</v>
      </c>
      <c r="B758" s="1" t="s">
        <v>17</v>
      </c>
      <c r="C758" s="1">
        <v>299.0</v>
      </c>
      <c r="D758" s="1">
        <v>0.0</v>
      </c>
      <c r="E758" s="1" t="s">
        <v>58</v>
      </c>
      <c r="F758" s="1" t="s">
        <v>26</v>
      </c>
      <c r="G758" s="1" t="s">
        <v>27</v>
      </c>
      <c r="H758" s="1" t="s">
        <v>11835</v>
      </c>
      <c r="I758" s="1" t="s">
        <v>11836</v>
      </c>
      <c r="J758" s="1" t="s">
        <v>11836</v>
      </c>
      <c r="K758" s="1"/>
      <c r="L758" s="1">
        <v>-6.0</v>
      </c>
      <c r="M758" s="1"/>
      <c r="N758" s="1">
        <v>8.713583333333334</v>
      </c>
      <c r="O758" s="1" t="s">
        <v>9358</v>
      </c>
      <c r="P758" s="1" t="s">
        <v>11837</v>
      </c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ht="15.75" customHeight="1">
      <c r="A759" s="1" t="s">
        <v>57</v>
      </c>
      <c r="B759" s="1" t="s">
        <v>17</v>
      </c>
      <c r="C759" s="1">
        <v>331.0</v>
      </c>
      <c r="D759" s="1">
        <v>0.0</v>
      </c>
      <c r="E759" s="1" t="s">
        <v>58</v>
      </c>
      <c r="F759" s="1" t="s">
        <v>26</v>
      </c>
      <c r="G759" s="1" t="s">
        <v>27</v>
      </c>
      <c r="H759" s="1" t="s">
        <v>11838</v>
      </c>
      <c r="I759" s="1" t="s">
        <v>11839</v>
      </c>
      <c r="J759" s="1" t="s">
        <v>11839</v>
      </c>
      <c r="K759" s="1"/>
      <c r="L759" s="1">
        <v>-7.0</v>
      </c>
      <c r="M759" s="1"/>
      <c r="N759" s="1">
        <v>7.937983333333333</v>
      </c>
      <c r="O759" s="1" t="s">
        <v>9358</v>
      </c>
      <c r="P759" s="1" t="s">
        <v>11840</v>
      </c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ht="15.75" customHeight="1">
      <c r="A760" s="1" t="s">
        <v>24</v>
      </c>
      <c r="B760" s="1" t="s">
        <v>17</v>
      </c>
      <c r="C760" s="1">
        <v>358.0</v>
      </c>
      <c r="D760" s="1">
        <v>0.0</v>
      </c>
      <c r="E760" s="1" t="s">
        <v>5597</v>
      </c>
      <c r="F760" s="1" t="s">
        <v>26</v>
      </c>
      <c r="G760" s="1" t="s">
        <v>27</v>
      </c>
      <c r="H760" s="1" t="s">
        <v>11841</v>
      </c>
      <c r="I760" s="1" t="s">
        <v>11842</v>
      </c>
      <c r="J760" s="1" t="s">
        <v>11842</v>
      </c>
      <c r="K760" s="1"/>
      <c r="L760" s="1">
        <v>-10.0</v>
      </c>
      <c r="M760" s="1"/>
      <c r="N760" s="1">
        <v>4.798266666666667</v>
      </c>
      <c r="O760" s="1" t="s">
        <v>9358</v>
      </c>
      <c r="P760" s="1" t="s">
        <v>11058</v>
      </c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ht="15.75" customHeight="1">
      <c r="A761" s="1" t="s">
        <v>32</v>
      </c>
      <c r="B761" s="1" t="s">
        <v>17</v>
      </c>
      <c r="C761" s="1">
        <v>462.0</v>
      </c>
      <c r="D761" s="1">
        <v>106.0</v>
      </c>
      <c r="E761" s="1"/>
      <c r="F761" s="1" t="s">
        <v>18</v>
      </c>
      <c r="G761" s="1" t="s">
        <v>33</v>
      </c>
      <c r="H761" s="1" t="s">
        <v>11843</v>
      </c>
      <c r="I761" s="1" t="s">
        <v>11844</v>
      </c>
      <c r="J761" s="1" t="s">
        <v>11844</v>
      </c>
      <c r="K761" s="1"/>
      <c r="L761" s="1">
        <v>-6.0</v>
      </c>
      <c r="M761" s="1"/>
      <c r="N761" s="1">
        <v>73.39328333333333</v>
      </c>
      <c r="O761" s="1" t="s">
        <v>36</v>
      </c>
      <c r="P761" s="1" t="s">
        <v>11845</v>
      </c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ht="15.75" customHeight="1">
      <c r="A762" s="1" t="s">
        <v>57</v>
      </c>
      <c r="B762" s="1" t="s">
        <v>17</v>
      </c>
      <c r="C762" s="1">
        <v>304.0</v>
      </c>
      <c r="D762" s="1">
        <v>0.0</v>
      </c>
      <c r="E762" s="1" t="s">
        <v>58</v>
      </c>
      <c r="F762" s="1" t="s">
        <v>26</v>
      </c>
      <c r="G762" s="1" t="s">
        <v>27</v>
      </c>
      <c r="H762" s="1" t="s">
        <v>11846</v>
      </c>
      <c r="I762" s="1" t="s">
        <v>11847</v>
      </c>
      <c r="J762" s="1" t="s">
        <v>11847</v>
      </c>
      <c r="K762" s="1"/>
      <c r="L762" s="1">
        <v>-5.0</v>
      </c>
      <c r="M762" s="1"/>
      <c r="N762" s="1">
        <v>9.472416666666666</v>
      </c>
      <c r="O762" s="1" t="s">
        <v>9358</v>
      </c>
      <c r="P762" s="1" t="s">
        <v>11848</v>
      </c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ht="15.75" customHeight="1">
      <c r="A763" s="1" t="s">
        <v>57</v>
      </c>
      <c r="B763" s="1" t="s">
        <v>17</v>
      </c>
      <c r="C763" s="1">
        <v>329.0</v>
      </c>
      <c r="D763" s="1">
        <v>0.0</v>
      </c>
      <c r="E763" s="1" t="s">
        <v>58</v>
      </c>
      <c r="F763" s="1" t="s">
        <v>26</v>
      </c>
      <c r="G763" s="1" t="s">
        <v>27</v>
      </c>
      <c r="H763" s="1" t="s">
        <v>11849</v>
      </c>
      <c r="I763" s="1" t="s">
        <v>11850</v>
      </c>
      <c r="J763" s="1" t="s">
        <v>11850</v>
      </c>
      <c r="K763" s="1"/>
      <c r="L763" s="1">
        <v>-2.0</v>
      </c>
      <c r="M763" s="1"/>
      <c r="N763" s="1">
        <v>12.108333333333333</v>
      </c>
      <c r="O763" s="1" t="s">
        <v>9358</v>
      </c>
      <c r="P763" s="1" t="s">
        <v>11477</v>
      </c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ht="15.75" customHeight="1">
      <c r="A764" s="1" t="s">
        <v>32</v>
      </c>
      <c r="B764" s="1" t="s">
        <v>17</v>
      </c>
      <c r="C764" s="1">
        <v>319.0</v>
      </c>
      <c r="D764" s="1">
        <v>0.0</v>
      </c>
      <c r="E764" s="1" t="s">
        <v>9427</v>
      </c>
      <c r="F764" s="1" t="s">
        <v>66</v>
      </c>
      <c r="G764" s="1" t="s">
        <v>27</v>
      </c>
      <c r="H764" s="1" t="s">
        <v>11851</v>
      </c>
      <c r="I764" s="1" t="s">
        <v>11852</v>
      </c>
      <c r="J764" s="1" t="s">
        <v>11853</v>
      </c>
      <c r="K764" s="1" t="s">
        <v>11854</v>
      </c>
      <c r="L764" s="1">
        <v>-6.0</v>
      </c>
      <c r="M764" s="1">
        <v>0.0052833333333333335</v>
      </c>
      <c r="N764" s="1">
        <v>11.7689</v>
      </c>
      <c r="O764" s="1" t="s">
        <v>36</v>
      </c>
      <c r="P764" s="1" t="s">
        <v>9713</v>
      </c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ht="15.75" customHeight="1">
      <c r="A765" s="1" t="s">
        <v>32</v>
      </c>
      <c r="B765" s="1" t="s">
        <v>17</v>
      </c>
      <c r="C765" s="1">
        <v>250.0</v>
      </c>
      <c r="D765" s="1">
        <v>0.0</v>
      </c>
      <c r="E765" s="1" t="s">
        <v>9427</v>
      </c>
      <c r="F765" s="1" t="s">
        <v>66</v>
      </c>
      <c r="G765" s="1" t="s">
        <v>27</v>
      </c>
      <c r="H765" s="1" t="s">
        <v>11855</v>
      </c>
      <c r="I765" s="1" t="s">
        <v>11856</v>
      </c>
      <c r="J765" s="1" t="s">
        <v>11857</v>
      </c>
      <c r="K765" s="1" t="s">
        <v>11858</v>
      </c>
      <c r="L765" s="1">
        <v>8.0</v>
      </c>
      <c r="M765" s="1">
        <v>0.005933333333333333</v>
      </c>
      <c r="N765" s="1">
        <v>14.724566666666666</v>
      </c>
      <c r="O765" s="1" t="s">
        <v>36</v>
      </c>
      <c r="P765" s="1" t="s">
        <v>9745</v>
      </c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ht="15.75" customHeight="1">
      <c r="A766" s="1" t="s">
        <v>57</v>
      </c>
      <c r="B766" s="1" t="s">
        <v>17</v>
      </c>
      <c r="C766" s="1">
        <v>333.0</v>
      </c>
      <c r="D766" s="1">
        <v>0.0</v>
      </c>
      <c r="E766" s="1" t="s">
        <v>58</v>
      </c>
      <c r="F766" s="1" t="s">
        <v>26</v>
      </c>
      <c r="G766" s="1" t="s">
        <v>27</v>
      </c>
      <c r="H766" s="1" t="s">
        <v>11859</v>
      </c>
      <c r="I766" s="1" t="s">
        <v>11860</v>
      </c>
      <c r="J766" s="1" t="s">
        <v>11860</v>
      </c>
      <c r="K766" s="1"/>
      <c r="L766" s="1">
        <v>-7.0</v>
      </c>
      <c r="M766" s="1"/>
      <c r="N766" s="1">
        <v>7.049016666666667</v>
      </c>
      <c r="O766" s="1" t="s">
        <v>9358</v>
      </c>
      <c r="P766" s="1" t="s">
        <v>11861</v>
      </c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ht="15.75" customHeight="1">
      <c r="A767" s="1" t="s">
        <v>57</v>
      </c>
      <c r="B767" s="1" t="s">
        <v>17</v>
      </c>
      <c r="C767" s="1">
        <v>364.0</v>
      </c>
      <c r="D767" s="1">
        <v>0.0</v>
      </c>
      <c r="E767" s="1" t="s">
        <v>58</v>
      </c>
      <c r="F767" s="1" t="s">
        <v>26</v>
      </c>
      <c r="G767" s="1" t="s">
        <v>27</v>
      </c>
      <c r="H767" s="1" t="s">
        <v>11862</v>
      </c>
      <c r="I767" s="1" t="s">
        <v>11863</v>
      </c>
      <c r="J767" s="1" t="s">
        <v>11863</v>
      </c>
      <c r="K767" s="1"/>
      <c r="L767" s="1">
        <v>-5.0</v>
      </c>
      <c r="M767" s="1"/>
      <c r="N767" s="1">
        <v>9.593733333333333</v>
      </c>
      <c r="O767" s="1" t="s">
        <v>9358</v>
      </c>
      <c r="P767" s="1" t="s">
        <v>11864</v>
      </c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ht="15.75" customHeight="1">
      <c r="A768" s="1" t="s">
        <v>32</v>
      </c>
      <c r="B768" s="1" t="s">
        <v>17</v>
      </c>
      <c r="C768" s="1">
        <v>335.0</v>
      </c>
      <c r="D768" s="1">
        <v>61.0</v>
      </c>
      <c r="E768" s="1"/>
      <c r="F768" s="1" t="s">
        <v>18</v>
      </c>
      <c r="G768" s="1" t="s">
        <v>27</v>
      </c>
      <c r="H768" s="1" t="s">
        <v>11865</v>
      </c>
      <c r="I768" s="1" t="s">
        <v>11866</v>
      </c>
      <c r="J768" s="1" t="s">
        <v>11866</v>
      </c>
      <c r="K768" s="1"/>
      <c r="L768" s="1">
        <v>1.0</v>
      </c>
      <c r="M768" s="1"/>
      <c r="N768" s="1">
        <v>58.1617</v>
      </c>
      <c r="O768" s="1" t="s">
        <v>36</v>
      </c>
      <c r="P768" s="1" t="s">
        <v>11867</v>
      </c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ht="15.75" customHeight="1">
      <c r="A769" s="1" t="s">
        <v>57</v>
      </c>
      <c r="B769" s="1" t="s">
        <v>17</v>
      </c>
      <c r="C769" s="2">
        <v>329.0</v>
      </c>
      <c r="D769" s="1">
        <v>0.0</v>
      </c>
      <c r="E769" s="1" t="s">
        <v>58</v>
      </c>
      <c r="F769" s="1" t="s">
        <v>26</v>
      </c>
      <c r="G769" s="1" t="s">
        <v>27</v>
      </c>
      <c r="H769" s="1" t="s">
        <v>11868</v>
      </c>
      <c r="I769" s="1" t="s">
        <v>11869</v>
      </c>
      <c r="J769" s="1" t="s">
        <v>11869</v>
      </c>
      <c r="K769" s="1"/>
      <c r="L769" s="1">
        <v>-2.0</v>
      </c>
      <c r="M769" s="1"/>
      <c r="N769" s="1">
        <v>12.655033333333334</v>
      </c>
      <c r="O769" s="1" t="s">
        <v>9358</v>
      </c>
      <c r="P769" s="1" t="s">
        <v>9637</v>
      </c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ht="15.75" customHeight="1">
      <c r="A770" s="1" t="s">
        <v>16</v>
      </c>
      <c r="B770" s="1" t="s">
        <v>17</v>
      </c>
      <c r="C770" s="1">
        <v>0.0</v>
      </c>
      <c r="D770" s="1">
        <v>20.0</v>
      </c>
      <c r="E770" s="1"/>
      <c r="F770" s="1" t="s">
        <v>18</v>
      </c>
      <c r="G770" s="1" t="s">
        <v>19</v>
      </c>
      <c r="H770" s="1" t="s">
        <v>11870</v>
      </c>
      <c r="I770" s="1" t="s">
        <v>11871</v>
      </c>
      <c r="J770" s="1" t="s">
        <v>11871</v>
      </c>
      <c r="K770" s="1"/>
      <c r="L770" s="1">
        <v>-5.0</v>
      </c>
      <c r="M770" s="1"/>
      <c r="N770" s="1">
        <v>0.34365</v>
      </c>
      <c r="O770" s="1" t="s">
        <v>22</v>
      </c>
      <c r="P770" s="1" t="s">
        <v>11872</v>
      </c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ht="15.75" customHeight="1">
      <c r="A771" s="1" t="s">
        <v>24</v>
      </c>
      <c r="B771" s="1" t="s">
        <v>17</v>
      </c>
      <c r="C771" s="2">
        <v>498.0</v>
      </c>
      <c r="D771" s="1">
        <v>0.0</v>
      </c>
      <c r="E771" s="1" t="s">
        <v>5597</v>
      </c>
      <c r="F771" s="1" t="s">
        <v>26</v>
      </c>
      <c r="G771" s="1" t="s">
        <v>27</v>
      </c>
      <c r="H771" s="1" t="s">
        <v>11873</v>
      </c>
      <c r="I771" s="1" t="s">
        <v>11874</v>
      </c>
      <c r="J771" s="1" t="s">
        <v>11874</v>
      </c>
      <c r="K771" s="1"/>
      <c r="L771" s="1">
        <v>1.0</v>
      </c>
      <c r="M771" s="1"/>
      <c r="N771" s="1">
        <v>16.5239</v>
      </c>
      <c r="O771" s="1" t="s">
        <v>9358</v>
      </c>
      <c r="P771" s="1" t="s">
        <v>11875</v>
      </c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ht="15.75" customHeight="1">
      <c r="A772" s="1" t="s">
        <v>57</v>
      </c>
      <c r="B772" s="1" t="s">
        <v>17</v>
      </c>
      <c r="C772" s="2">
        <v>346.0</v>
      </c>
      <c r="D772" s="1">
        <v>0.0</v>
      </c>
      <c r="E772" s="1" t="s">
        <v>58</v>
      </c>
      <c r="F772" s="1" t="s">
        <v>26</v>
      </c>
      <c r="G772" s="1" t="s">
        <v>27</v>
      </c>
      <c r="H772" s="1" t="s">
        <v>11876</v>
      </c>
      <c r="I772" s="1" t="s">
        <v>11877</v>
      </c>
      <c r="J772" s="1" t="s">
        <v>11877</v>
      </c>
      <c r="K772" s="1"/>
      <c r="L772" s="1">
        <v>-1.0</v>
      </c>
      <c r="M772" s="1"/>
      <c r="N772" s="1">
        <v>13.105266666666667</v>
      </c>
      <c r="O772" s="1" t="s">
        <v>9358</v>
      </c>
      <c r="P772" s="1" t="s">
        <v>11878</v>
      </c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ht="15.75" customHeight="1">
      <c r="A773" s="1" t="s">
        <v>57</v>
      </c>
      <c r="B773" s="1" t="s">
        <v>17</v>
      </c>
      <c r="C773" s="1">
        <v>513.0</v>
      </c>
      <c r="D773" s="1">
        <v>0.0</v>
      </c>
      <c r="E773" s="1" t="s">
        <v>58</v>
      </c>
      <c r="F773" s="1" t="s">
        <v>26</v>
      </c>
      <c r="G773" s="1" t="s">
        <v>27</v>
      </c>
      <c r="H773" s="1" t="s">
        <v>11879</v>
      </c>
      <c r="I773" s="1" t="s">
        <v>11880</v>
      </c>
      <c r="J773" s="1" t="s">
        <v>11880</v>
      </c>
      <c r="K773" s="1"/>
      <c r="L773" s="1">
        <v>-3.0</v>
      </c>
      <c r="M773" s="1"/>
      <c r="N773" s="1">
        <v>16.136916666666668</v>
      </c>
      <c r="O773" s="1" t="s">
        <v>9358</v>
      </c>
      <c r="P773" s="1" t="s">
        <v>11881</v>
      </c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ht="15.75" customHeight="1">
      <c r="A774" s="1" t="s">
        <v>57</v>
      </c>
      <c r="B774" s="1" t="s">
        <v>17</v>
      </c>
      <c r="C774" s="1">
        <v>289.0</v>
      </c>
      <c r="D774" s="1">
        <v>0.0</v>
      </c>
      <c r="E774" s="1" t="s">
        <v>58</v>
      </c>
      <c r="F774" s="1" t="s">
        <v>26</v>
      </c>
      <c r="G774" s="1" t="s">
        <v>27</v>
      </c>
      <c r="H774" s="1" t="s">
        <v>11882</v>
      </c>
      <c r="I774" s="1" t="s">
        <v>11883</v>
      </c>
      <c r="J774" s="1" t="s">
        <v>11883</v>
      </c>
      <c r="K774" s="1"/>
      <c r="L774" s="1">
        <v>-5.0</v>
      </c>
      <c r="M774" s="1"/>
      <c r="N774" s="1">
        <v>9.061816666666667</v>
      </c>
      <c r="O774" s="1" t="s">
        <v>9358</v>
      </c>
      <c r="P774" s="1" t="s">
        <v>11884</v>
      </c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ht="15.75" customHeight="1">
      <c r="A775" s="1" t="s">
        <v>24</v>
      </c>
      <c r="B775" s="1" t="s">
        <v>17</v>
      </c>
      <c r="C775" s="1">
        <v>394.0</v>
      </c>
      <c r="D775" s="1">
        <v>0.0</v>
      </c>
      <c r="E775" s="1" t="s">
        <v>11885</v>
      </c>
      <c r="F775" s="1" t="s">
        <v>26</v>
      </c>
      <c r="G775" s="1" t="s">
        <v>27</v>
      </c>
      <c r="H775" s="1" t="s">
        <v>11886</v>
      </c>
      <c r="I775" s="1" t="s">
        <v>11887</v>
      </c>
      <c r="J775" s="1" t="s">
        <v>11887</v>
      </c>
      <c r="K775" s="1"/>
      <c r="L775" s="1">
        <v>-3.0</v>
      </c>
      <c r="M775" s="1"/>
      <c r="N775" s="1">
        <v>11.29975</v>
      </c>
      <c r="O775" s="1" t="s">
        <v>9358</v>
      </c>
      <c r="P775" s="1" t="s">
        <v>11888</v>
      </c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ht="15.75" customHeight="1">
      <c r="A776" s="1" t="s">
        <v>32</v>
      </c>
      <c r="B776" s="1" t="s">
        <v>17</v>
      </c>
      <c r="C776" s="1">
        <v>239.0</v>
      </c>
      <c r="D776" s="1">
        <v>11.0</v>
      </c>
      <c r="E776" s="1" t="s">
        <v>9427</v>
      </c>
      <c r="F776" s="1" t="s">
        <v>66</v>
      </c>
      <c r="G776" s="1" t="s">
        <v>27</v>
      </c>
      <c r="H776" s="1" t="s">
        <v>11889</v>
      </c>
      <c r="I776" s="1" t="s">
        <v>11890</v>
      </c>
      <c r="J776" s="1" t="s">
        <v>11891</v>
      </c>
      <c r="K776" s="1" t="s">
        <v>11892</v>
      </c>
      <c r="L776" s="1">
        <v>-1.0</v>
      </c>
      <c r="M776" s="1">
        <v>0.0064333333333333334</v>
      </c>
      <c r="N776" s="1">
        <v>1.8759</v>
      </c>
      <c r="O776" s="1" t="s">
        <v>36</v>
      </c>
      <c r="P776" s="1" t="s">
        <v>11893</v>
      </c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ht="15.75" customHeight="1">
      <c r="A777" s="1" t="s">
        <v>57</v>
      </c>
      <c r="B777" s="1" t="s">
        <v>17</v>
      </c>
      <c r="C777" s="1">
        <v>429.0</v>
      </c>
      <c r="D777" s="1">
        <v>0.0</v>
      </c>
      <c r="E777" s="1" t="s">
        <v>58</v>
      </c>
      <c r="F777" s="1" t="s">
        <v>26</v>
      </c>
      <c r="G777" s="1" t="s">
        <v>27</v>
      </c>
      <c r="H777" s="1" t="s">
        <v>11894</v>
      </c>
      <c r="I777" s="1" t="s">
        <v>11895</v>
      </c>
      <c r="J777" s="1" t="s">
        <v>11895</v>
      </c>
      <c r="K777" s="1"/>
      <c r="L777" s="1">
        <v>-2.0</v>
      </c>
      <c r="M777" s="1"/>
      <c r="N777" s="1">
        <v>12.563916666666668</v>
      </c>
      <c r="O777" s="1" t="s">
        <v>9358</v>
      </c>
      <c r="P777" s="1" t="s">
        <v>11896</v>
      </c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ht="15.75" customHeight="1">
      <c r="A778" s="1" t="s">
        <v>16</v>
      </c>
      <c r="B778" s="1" t="s">
        <v>17</v>
      </c>
      <c r="C778" s="1">
        <v>119.0</v>
      </c>
      <c r="D778" s="1">
        <v>0.0</v>
      </c>
      <c r="E778" s="1"/>
      <c r="F778" s="1" t="s">
        <v>18</v>
      </c>
      <c r="G778" s="1" t="s">
        <v>19</v>
      </c>
      <c r="H778" s="1" t="s">
        <v>11897</v>
      </c>
      <c r="I778" s="1" t="s">
        <v>11898</v>
      </c>
      <c r="J778" s="1" t="s">
        <v>11898</v>
      </c>
      <c r="K778" s="1"/>
      <c r="L778" s="1">
        <v>-1.0</v>
      </c>
      <c r="M778" s="1"/>
      <c r="N778" s="1">
        <v>4.370516666666667</v>
      </c>
      <c r="O778" s="1" t="s">
        <v>22</v>
      </c>
      <c r="P778" s="1" t="s">
        <v>11899</v>
      </c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ht="15.75" customHeight="1">
      <c r="A779" s="1" t="s">
        <v>24</v>
      </c>
      <c r="B779" s="1" t="s">
        <v>17</v>
      </c>
      <c r="C779" s="1">
        <v>264.0</v>
      </c>
      <c r="D779" s="1">
        <v>0.0</v>
      </c>
      <c r="E779" s="1" t="s">
        <v>5884</v>
      </c>
      <c r="F779" s="1" t="s">
        <v>26</v>
      </c>
      <c r="G779" s="1" t="s">
        <v>27</v>
      </c>
      <c r="H779" s="1" t="s">
        <v>11900</v>
      </c>
      <c r="I779" s="1" t="s">
        <v>11901</v>
      </c>
      <c r="J779" s="1" t="s">
        <v>11901</v>
      </c>
      <c r="K779" s="1"/>
      <c r="L779" s="1">
        <v>-1.0</v>
      </c>
      <c r="M779" s="1"/>
      <c r="N779" s="1">
        <v>13.712883333333334</v>
      </c>
      <c r="O779" s="1" t="s">
        <v>9358</v>
      </c>
      <c r="P779" s="1" t="s">
        <v>404</v>
      </c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ht="15.75" customHeight="1">
      <c r="A780" s="1" t="s">
        <v>16</v>
      </c>
      <c r="B780" s="1" t="s">
        <v>17</v>
      </c>
      <c r="C780" s="1">
        <v>309.0</v>
      </c>
      <c r="D780" s="1">
        <v>0.0</v>
      </c>
      <c r="E780" s="1"/>
      <c r="F780" s="1" t="s">
        <v>18</v>
      </c>
      <c r="G780" s="1" t="s">
        <v>19</v>
      </c>
      <c r="H780" s="1" t="s">
        <v>11902</v>
      </c>
      <c r="I780" s="1" t="s">
        <v>11903</v>
      </c>
      <c r="J780" s="1" t="s">
        <v>11903</v>
      </c>
      <c r="K780" s="1"/>
      <c r="L780" s="1">
        <v>-2.0</v>
      </c>
      <c r="M780" s="1"/>
      <c r="N780" s="1">
        <v>3.0517333333333334</v>
      </c>
      <c r="O780" s="1" t="s">
        <v>22</v>
      </c>
      <c r="P780" s="1" t="s">
        <v>11904</v>
      </c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ht="15.75" customHeight="1">
      <c r="A781" s="1" t="s">
        <v>16</v>
      </c>
      <c r="B781" s="1" t="s">
        <v>17</v>
      </c>
      <c r="C781" s="1">
        <v>209.0</v>
      </c>
      <c r="D781" s="1">
        <v>0.0</v>
      </c>
      <c r="E781" s="1"/>
      <c r="F781" s="1" t="s">
        <v>18</v>
      </c>
      <c r="G781" s="1" t="s">
        <v>19</v>
      </c>
      <c r="H781" s="1" t="s">
        <v>11905</v>
      </c>
      <c r="I781" s="1" t="s">
        <v>11906</v>
      </c>
      <c r="J781" s="1" t="s">
        <v>11906</v>
      </c>
      <c r="K781" s="1"/>
      <c r="L781" s="1">
        <v>-2.0</v>
      </c>
      <c r="M781" s="1"/>
      <c r="N781" s="1">
        <v>3.2028833333333333</v>
      </c>
      <c r="O781" s="1" t="s">
        <v>22</v>
      </c>
      <c r="P781" s="1" t="s">
        <v>11907</v>
      </c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ht="15.75" customHeight="1">
      <c r="A782" s="1" t="s">
        <v>57</v>
      </c>
      <c r="B782" s="1" t="s">
        <v>17</v>
      </c>
      <c r="C782" s="1">
        <v>423.0</v>
      </c>
      <c r="D782" s="1">
        <v>0.0</v>
      </c>
      <c r="E782" s="1" t="s">
        <v>58</v>
      </c>
      <c r="F782" s="1" t="s">
        <v>26</v>
      </c>
      <c r="G782" s="1" t="s">
        <v>27</v>
      </c>
      <c r="H782" s="1" t="s">
        <v>11908</v>
      </c>
      <c r="I782" s="1" t="s">
        <v>11909</v>
      </c>
      <c r="J782" s="1" t="s">
        <v>11909</v>
      </c>
      <c r="K782" s="1"/>
      <c r="L782" s="1">
        <v>-1.0</v>
      </c>
      <c r="M782" s="1"/>
      <c r="N782" s="1">
        <v>13.64955</v>
      </c>
      <c r="O782" s="1" t="s">
        <v>9358</v>
      </c>
      <c r="P782" s="1" t="s">
        <v>11910</v>
      </c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ht="15.75" customHeight="1">
      <c r="A783" s="1" t="s">
        <v>32</v>
      </c>
      <c r="B783" s="1" t="s">
        <v>573</v>
      </c>
      <c r="C783" s="1">
        <v>199.0</v>
      </c>
      <c r="D783" s="1">
        <v>50.0</v>
      </c>
      <c r="E783" s="1"/>
      <c r="F783" s="1" t="s">
        <v>18</v>
      </c>
      <c r="G783" s="1" t="s">
        <v>19</v>
      </c>
      <c r="H783" s="1" t="s">
        <v>11911</v>
      </c>
      <c r="I783" s="1" t="s">
        <v>11912</v>
      </c>
      <c r="J783" s="1" t="s">
        <v>11912</v>
      </c>
      <c r="K783" s="1"/>
      <c r="L783" s="1">
        <v>-23.0</v>
      </c>
      <c r="M783" s="1"/>
      <c r="N783" s="1">
        <v>640.4727333333333</v>
      </c>
      <c r="O783" s="1" t="s">
        <v>36</v>
      </c>
      <c r="P783" s="1" t="s">
        <v>11913</v>
      </c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ht="15.75" customHeight="1">
      <c r="A784" s="1"/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ht="15.75" customHeight="1">
      <c r="A785" s="1"/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ht="15.75" customHeight="1">
      <c r="A788" s="1"/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ht="15.75" customHeight="1">
      <c r="A792" s="1"/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ht="15.75" customHeight="1">
      <c r="A794" s="1"/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ht="15.75" customHeight="1">
      <c r="A797" s="1"/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ht="15.75" customHeight="1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ht="15.75" customHeight="1">
      <c r="A813" s="1"/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ht="15.75" customHeight="1">
      <c r="A815" s="1"/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ht="15.75" customHeight="1">
      <c r="A816" s="1"/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ht="15.75" customHeight="1">
      <c r="A817" s="1"/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ht="15.75" customHeight="1">
      <c r="A819" s="1"/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ht="15.75" customHeight="1">
      <c r="A832" s="1"/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ht="15.75" customHeight="1">
      <c r="A833" s="1"/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ht="15.75" customHeight="1">
      <c r="A834" s="1"/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ht="15.75" customHeight="1">
      <c r="A836" s="1"/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ht="15.75" customHeight="1">
      <c r="A840" s="1"/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ht="15.75" customHeight="1">
      <c r="A845" s="1"/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ht="15.75" customHeight="1">
      <c r="A848" s="1"/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ht="15.75" customHeight="1">
      <c r="A849" s="1"/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ht="15.75" customHeight="1">
      <c r="A851" s="1"/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ht="15.75" customHeight="1">
      <c r="A854" s="1"/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ht="15.75" customHeight="1">
      <c r="A862" s="1"/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ht="15.75" customHeight="1">
      <c r="A877" s="1"/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ht="15.75" customHeight="1">
      <c r="A881" s="1"/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ht="15.75" customHeight="1">
      <c r="A885" s="1"/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ht="15.75" customHeight="1">
      <c r="A898" s="1"/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 ht="15.75" customHeight="1">
      <c r="A908" s="1"/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ht="15.75" customHeight="1">
      <c r="A951" s="1"/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 ht="15.75" customHeight="1">
      <c r="A953" s="1"/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 ht="15.75" customHeight="1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S983" s="1"/>
      <c r="T983" s="1"/>
      <c r="U983" s="1"/>
      <c r="V983" s="1"/>
      <c r="W983" s="1"/>
      <c r="X983" s="1"/>
      <c r="Y983" s="1"/>
      <c r="Z983" s="1"/>
      <c r="AB983" s="1"/>
      <c r="AC983" s="1"/>
      <c r="AD983" s="1"/>
      <c r="AE983" s="1"/>
      <c r="AF983" s="1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15.75" customHeight="1">
      <c r="A2" s="1" t="s">
        <v>57</v>
      </c>
      <c r="B2" s="1" t="s">
        <v>17</v>
      </c>
      <c r="C2" s="1">
        <v>264.0</v>
      </c>
      <c r="D2" s="1">
        <v>0.0</v>
      </c>
      <c r="E2" s="1" t="s">
        <v>58</v>
      </c>
      <c r="F2" s="1" t="s">
        <v>26</v>
      </c>
      <c r="G2" s="1" t="s">
        <v>27</v>
      </c>
      <c r="H2" s="1" t="s">
        <v>11914</v>
      </c>
      <c r="I2" s="1" t="s">
        <v>11915</v>
      </c>
      <c r="J2" s="1" t="s">
        <v>11915</v>
      </c>
      <c r="K2" s="1"/>
      <c r="L2" s="1">
        <v>-3.0</v>
      </c>
      <c r="M2" s="1"/>
      <c r="N2" s="1">
        <v>11.546333333333333</v>
      </c>
      <c r="O2" s="1" t="s">
        <v>11916</v>
      </c>
      <c r="P2" s="1" t="s">
        <v>11917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ht="15.75" customHeight="1">
      <c r="A3" s="1" t="s">
        <v>57</v>
      </c>
      <c r="B3" s="1" t="s">
        <v>17</v>
      </c>
      <c r="C3" s="1">
        <v>329.0</v>
      </c>
      <c r="D3" s="1">
        <v>0.0</v>
      </c>
      <c r="E3" s="1" t="s">
        <v>58</v>
      </c>
      <c r="F3" s="1" t="s">
        <v>26</v>
      </c>
      <c r="G3" s="1" t="s">
        <v>27</v>
      </c>
      <c r="H3" s="1" t="s">
        <v>11918</v>
      </c>
      <c r="I3" s="1" t="s">
        <v>11919</v>
      </c>
      <c r="J3" s="1" t="s">
        <v>11919</v>
      </c>
      <c r="K3" s="1"/>
      <c r="L3" s="1">
        <v>-3.0</v>
      </c>
      <c r="M3" s="1"/>
      <c r="N3" s="1">
        <v>11.480316666666667</v>
      </c>
      <c r="O3" s="1" t="s">
        <v>11916</v>
      </c>
      <c r="P3" s="1" t="s">
        <v>11920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ht="15.75" customHeight="1">
      <c r="A4" s="1" t="s">
        <v>24</v>
      </c>
      <c r="B4" s="1" t="s">
        <v>17</v>
      </c>
      <c r="C4" s="2">
        <v>628.0</v>
      </c>
      <c r="D4" s="1">
        <v>0.0</v>
      </c>
      <c r="E4" s="1" t="s">
        <v>7757</v>
      </c>
      <c r="F4" s="1" t="s">
        <v>26</v>
      </c>
      <c r="G4" s="1" t="s">
        <v>27</v>
      </c>
      <c r="H4" s="1" t="s">
        <v>11921</v>
      </c>
      <c r="I4" s="1" t="s">
        <v>11922</v>
      </c>
      <c r="J4" s="1" t="s">
        <v>11922</v>
      </c>
      <c r="K4" s="1"/>
      <c r="L4" s="1">
        <v>-6.0</v>
      </c>
      <c r="M4" s="1"/>
      <c r="N4" s="1">
        <v>13.438316666666667</v>
      </c>
      <c r="O4" s="1" t="s">
        <v>11916</v>
      </c>
      <c r="P4" s="1" t="s">
        <v>11923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ht="15.75" customHeight="1">
      <c r="A5" s="1" t="s">
        <v>16</v>
      </c>
      <c r="B5" s="2" t="s">
        <v>17</v>
      </c>
      <c r="C5" s="2">
        <v>249.0</v>
      </c>
      <c r="D5" s="1">
        <v>0.0</v>
      </c>
      <c r="E5" s="1"/>
      <c r="F5" s="1" t="s">
        <v>18</v>
      </c>
      <c r="G5" s="1" t="s">
        <v>19</v>
      </c>
      <c r="H5" s="1" t="s">
        <v>11924</v>
      </c>
      <c r="I5" s="1" t="s">
        <v>11925</v>
      </c>
      <c r="J5" s="1" t="s">
        <v>11925</v>
      </c>
      <c r="K5" s="1"/>
      <c r="L5" s="1">
        <v>0.0</v>
      </c>
      <c r="M5" s="1"/>
      <c r="N5" s="1">
        <v>4.0700666666666665</v>
      </c>
      <c r="O5" s="1" t="s">
        <v>22</v>
      </c>
      <c r="P5" s="1" t="s">
        <v>11926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ht="15.75" customHeight="1">
      <c r="A6" s="1" t="s">
        <v>57</v>
      </c>
      <c r="B6" s="1" t="s">
        <v>17</v>
      </c>
      <c r="C6" s="1">
        <v>407.0</v>
      </c>
      <c r="D6" s="1">
        <v>0.0</v>
      </c>
      <c r="E6" s="1" t="s">
        <v>58</v>
      </c>
      <c r="F6" s="1" t="s">
        <v>26</v>
      </c>
      <c r="G6" s="1" t="s">
        <v>27</v>
      </c>
      <c r="H6" s="1" t="s">
        <v>11927</v>
      </c>
      <c r="I6" s="1" t="s">
        <v>11928</v>
      </c>
      <c r="J6" s="1" t="s">
        <v>11928</v>
      </c>
      <c r="K6" s="1"/>
      <c r="L6" s="1">
        <v>-4.0</v>
      </c>
      <c r="M6" s="1"/>
      <c r="N6" s="1">
        <v>10.307983333333333</v>
      </c>
      <c r="O6" s="1" t="s">
        <v>11916</v>
      </c>
      <c r="P6" s="1" t="s">
        <v>11929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ht="15.75" customHeight="1">
      <c r="A7" s="1" t="s">
        <v>41</v>
      </c>
      <c r="B7" s="1" t="s">
        <v>17</v>
      </c>
      <c r="C7" s="1">
        <v>329.0</v>
      </c>
      <c r="D7" s="1">
        <v>0.0</v>
      </c>
      <c r="E7" s="1"/>
      <c r="F7" s="1" t="s">
        <v>26</v>
      </c>
      <c r="G7" s="1" t="s">
        <v>27</v>
      </c>
      <c r="H7" s="1" t="s">
        <v>11930</v>
      </c>
      <c r="I7" s="1" t="s">
        <v>11931</v>
      </c>
      <c r="J7" s="1" t="s">
        <v>11931</v>
      </c>
      <c r="K7" s="1"/>
      <c r="L7" s="1">
        <v>0.0</v>
      </c>
      <c r="M7" s="1"/>
      <c r="N7" s="1">
        <v>14.1986</v>
      </c>
      <c r="O7" s="1" t="s">
        <v>11916</v>
      </c>
      <c r="P7" s="1" t="s">
        <v>11932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ht="15.75" customHeight="1">
      <c r="A8" s="1" t="s">
        <v>57</v>
      </c>
      <c r="B8" s="1" t="s">
        <v>17</v>
      </c>
      <c r="C8" s="1">
        <v>584.0</v>
      </c>
      <c r="D8" s="1">
        <v>0.0</v>
      </c>
      <c r="E8" s="1" t="s">
        <v>58</v>
      </c>
      <c r="F8" s="1" t="s">
        <v>26</v>
      </c>
      <c r="G8" s="1" t="s">
        <v>27</v>
      </c>
      <c r="H8" s="1" t="s">
        <v>11933</v>
      </c>
      <c r="I8" s="1" t="s">
        <v>11934</v>
      </c>
      <c r="J8" s="1" t="s">
        <v>11934</v>
      </c>
      <c r="K8" s="1"/>
      <c r="L8" s="1">
        <v>-5.0</v>
      </c>
      <c r="M8" s="1"/>
      <c r="N8" s="1">
        <v>14.397716666666666</v>
      </c>
      <c r="O8" s="1" t="s">
        <v>11916</v>
      </c>
      <c r="P8" s="1" t="s">
        <v>11935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ht="15.75" customHeight="1">
      <c r="A9" s="1" t="s">
        <v>57</v>
      </c>
      <c r="B9" s="1" t="s">
        <v>17</v>
      </c>
      <c r="C9" s="2">
        <v>323.0</v>
      </c>
      <c r="D9" s="1">
        <v>0.0</v>
      </c>
      <c r="E9" s="1" t="s">
        <v>58</v>
      </c>
      <c r="F9" s="1" t="s">
        <v>26</v>
      </c>
      <c r="G9" s="1" t="s">
        <v>27</v>
      </c>
      <c r="H9" s="1" t="s">
        <v>11936</v>
      </c>
      <c r="I9" s="1" t="s">
        <v>11937</v>
      </c>
      <c r="J9" s="1" t="s">
        <v>11937</v>
      </c>
      <c r="K9" s="1"/>
      <c r="L9" s="1">
        <v>-6.0</v>
      </c>
      <c r="M9" s="1"/>
      <c r="N9" s="1">
        <v>8.761716666666667</v>
      </c>
      <c r="O9" s="1" t="s">
        <v>11916</v>
      </c>
      <c r="P9" s="1" t="s">
        <v>11938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ht="15.75" customHeight="1">
      <c r="A10" s="1" t="s">
        <v>32</v>
      </c>
      <c r="B10" s="1" t="s">
        <v>17</v>
      </c>
      <c r="C10" s="1">
        <v>643.0</v>
      </c>
      <c r="D10" s="1">
        <v>0.0</v>
      </c>
      <c r="E10" s="1" t="s">
        <v>11939</v>
      </c>
      <c r="F10" s="1" t="s">
        <v>66</v>
      </c>
      <c r="G10" s="1" t="s">
        <v>27</v>
      </c>
      <c r="H10" s="1" t="s">
        <v>11940</v>
      </c>
      <c r="I10" s="1" t="s">
        <v>11941</v>
      </c>
      <c r="J10" s="1" t="s">
        <v>11942</v>
      </c>
      <c r="K10" s="1" t="s">
        <v>11943</v>
      </c>
      <c r="L10" s="1">
        <v>13.0</v>
      </c>
      <c r="M10" s="1">
        <v>0.004233333333333334</v>
      </c>
      <c r="N10" s="1">
        <v>27.884016666666668</v>
      </c>
      <c r="O10" s="1" t="s">
        <v>4121</v>
      </c>
      <c r="P10" s="1" t="s">
        <v>11944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ht="15.75" customHeight="1">
      <c r="A11" s="1" t="s">
        <v>32</v>
      </c>
      <c r="B11" s="1" t="s">
        <v>17</v>
      </c>
      <c r="C11" s="1">
        <v>458.0</v>
      </c>
      <c r="D11" s="1">
        <v>0.0</v>
      </c>
      <c r="E11" s="1" t="s">
        <v>11939</v>
      </c>
      <c r="F11" s="1" t="s">
        <v>66</v>
      </c>
      <c r="G11" s="1" t="s">
        <v>27</v>
      </c>
      <c r="H11" s="1" t="s">
        <v>11945</v>
      </c>
      <c r="I11" s="1" t="s">
        <v>11946</v>
      </c>
      <c r="J11" s="1" t="s">
        <v>11947</v>
      </c>
      <c r="K11" s="1" t="s">
        <v>11948</v>
      </c>
      <c r="L11" s="1">
        <v>14.0</v>
      </c>
      <c r="M11" s="1">
        <v>0.0049</v>
      </c>
      <c r="N11" s="1">
        <v>9.122916666666667</v>
      </c>
      <c r="O11" s="1" t="s">
        <v>4121</v>
      </c>
      <c r="P11" s="1" t="s">
        <v>11949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ht="15.75" customHeight="1">
      <c r="A12" s="1" t="s">
        <v>24</v>
      </c>
      <c r="B12" s="1" t="s">
        <v>17</v>
      </c>
      <c r="C12" s="1">
        <v>369.0</v>
      </c>
      <c r="D12" s="1">
        <v>0.0</v>
      </c>
      <c r="E12" s="1" t="s">
        <v>11950</v>
      </c>
      <c r="F12" s="1" t="s">
        <v>26</v>
      </c>
      <c r="G12" s="1" t="s">
        <v>27</v>
      </c>
      <c r="H12" s="1" t="s">
        <v>11951</v>
      </c>
      <c r="I12" s="1" t="s">
        <v>11952</v>
      </c>
      <c r="J12" s="1" t="s">
        <v>11952</v>
      </c>
      <c r="K12" s="1"/>
      <c r="L12" s="1">
        <v>-6.0</v>
      </c>
      <c r="M12" s="1"/>
      <c r="N12" s="1">
        <v>8.367066666666666</v>
      </c>
      <c r="O12" s="1" t="s">
        <v>11916</v>
      </c>
      <c r="P12" s="1" t="s">
        <v>11953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ht="15.75" customHeight="1">
      <c r="A13" s="1" t="s">
        <v>57</v>
      </c>
      <c r="B13" s="1" t="s">
        <v>17</v>
      </c>
      <c r="C13" s="1">
        <v>429.0</v>
      </c>
      <c r="D13" s="1">
        <v>0.0</v>
      </c>
      <c r="E13" s="1" t="s">
        <v>58</v>
      </c>
      <c r="F13" s="1" t="s">
        <v>26</v>
      </c>
      <c r="G13" s="1" t="s">
        <v>27</v>
      </c>
      <c r="H13" s="1" t="s">
        <v>11954</v>
      </c>
      <c r="I13" s="1" t="s">
        <v>11955</v>
      </c>
      <c r="J13" s="1" t="s">
        <v>11955</v>
      </c>
      <c r="K13" s="1"/>
      <c r="L13" s="1">
        <v>-4.0</v>
      </c>
      <c r="M13" s="1"/>
      <c r="N13" s="1">
        <v>10.773716666666667</v>
      </c>
      <c r="O13" s="1" t="s">
        <v>11916</v>
      </c>
      <c r="P13" s="1" t="s">
        <v>11956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ht="15.75" customHeight="1">
      <c r="A14" s="1" t="s">
        <v>57</v>
      </c>
      <c r="B14" s="1" t="s">
        <v>17</v>
      </c>
      <c r="C14" s="1">
        <v>329.0</v>
      </c>
      <c r="D14" s="1">
        <v>0.0</v>
      </c>
      <c r="E14" s="1" t="s">
        <v>58</v>
      </c>
      <c r="F14" s="1" t="s">
        <v>26</v>
      </c>
      <c r="G14" s="1" t="s">
        <v>27</v>
      </c>
      <c r="H14" s="1" t="s">
        <v>11957</v>
      </c>
      <c r="I14" s="1" t="s">
        <v>11958</v>
      </c>
      <c r="J14" s="1" t="s">
        <v>11958</v>
      </c>
      <c r="K14" s="1"/>
      <c r="L14" s="1">
        <v>-4.0</v>
      </c>
      <c r="M14" s="1"/>
      <c r="N14" s="1">
        <v>10.598833333333333</v>
      </c>
      <c r="O14" s="1" t="s">
        <v>11916</v>
      </c>
      <c r="P14" s="1" t="s">
        <v>11959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ht="15.75" customHeight="1">
      <c r="A15" s="1" t="s">
        <v>57</v>
      </c>
      <c r="B15" s="1" t="s">
        <v>17</v>
      </c>
      <c r="C15" s="1">
        <v>299.0</v>
      </c>
      <c r="D15" s="1">
        <v>0.0</v>
      </c>
      <c r="E15" s="1" t="s">
        <v>58</v>
      </c>
      <c r="F15" s="1" t="s">
        <v>26</v>
      </c>
      <c r="G15" s="1" t="s">
        <v>27</v>
      </c>
      <c r="H15" s="1" t="s">
        <v>11960</v>
      </c>
      <c r="I15" s="1" t="s">
        <v>11961</v>
      </c>
      <c r="J15" s="1" t="s">
        <v>11961</v>
      </c>
      <c r="K15" s="1"/>
      <c r="L15" s="1">
        <v>-5.0</v>
      </c>
      <c r="M15" s="1"/>
      <c r="N15" s="1">
        <v>9.119616666666667</v>
      </c>
      <c r="O15" s="1" t="s">
        <v>11916</v>
      </c>
      <c r="P15" s="1" t="s">
        <v>11962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ht="15.75" customHeight="1">
      <c r="A16" s="1" t="s">
        <v>24</v>
      </c>
      <c r="B16" s="1" t="s">
        <v>17</v>
      </c>
      <c r="C16" s="2">
        <v>264.0</v>
      </c>
      <c r="D16" s="1">
        <v>0.0</v>
      </c>
      <c r="E16" s="1" t="s">
        <v>11963</v>
      </c>
      <c r="F16" s="1" t="s">
        <v>26</v>
      </c>
      <c r="G16" s="1" t="s">
        <v>27</v>
      </c>
      <c r="H16" s="1" t="s">
        <v>11964</v>
      </c>
      <c r="I16" s="1" t="s">
        <v>11965</v>
      </c>
      <c r="J16" s="1" t="s">
        <v>11965</v>
      </c>
      <c r="K16" s="1"/>
      <c r="L16" s="1">
        <v>10.0</v>
      </c>
      <c r="M16" s="1"/>
      <c r="N16" s="1">
        <v>25.891166666666667</v>
      </c>
      <c r="O16" s="1" t="s">
        <v>11916</v>
      </c>
      <c r="P16" s="1" t="s">
        <v>5547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ht="15.75" customHeight="1">
      <c r="A17" s="1" t="s">
        <v>24</v>
      </c>
      <c r="B17" s="1" t="s">
        <v>17</v>
      </c>
      <c r="C17" s="2">
        <v>394.0</v>
      </c>
      <c r="D17" s="1">
        <v>0.0</v>
      </c>
      <c r="E17" s="1" t="s">
        <v>11966</v>
      </c>
      <c r="F17" s="1" t="s">
        <v>26</v>
      </c>
      <c r="G17" s="1" t="s">
        <v>27</v>
      </c>
      <c r="H17" s="1" t="s">
        <v>11967</v>
      </c>
      <c r="I17" s="1" t="s">
        <v>11968</v>
      </c>
      <c r="J17" s="1" t="s">
        <v>11968</v>
      </c>
      <c r="K17" s="1"/>
      <c r="L17" s="1">
        <v>2.0</v>
      </c>
      <c r="M17" s="1"/>
      <c r="N17" s="1">
        <v>17.736066666666666</v>
      </c>
      <c r="O17" s="1" t="s">
        <v>11916</v>
      </c>
      <c r="P17" s="1" t="s">
        <v>11969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ht="15.75" customHeight="1">
      <c r="A18" s="1" t="s">
        <v>57</v>
      </c>
      <c r="B18" s="2" t="s">
        <v>17</v>
      </c>
      <c r="C18" s="1">
        <v>404.0</v>
      </c>
      <c r="D18" s="1">
        <v>0.0</v>
      </c>
      <c r="E18" s="1" t="s">
        <v>58</v>
      </c>
      <c r="F18" s="1" t="s">
        <v>26</v>
      </c>
      <c r="G18" s="1" t="s">
        <v>27</v>
      </c>
      <c r="H18" s="1" t="s">
        <v>11970</v>
      </c>
      <c r="I18" s="1" t="s">
        <v>11971</v>
      </c>
      <c r="J18" s="1" t="s">
        <v>11971</v>
      </c>
      <c r="K18" s="1"/>
      <c r="L18" s="1">
        <v>5.0</v>
      </c>
      <c r="M18" s="1"/>
      <c r="N18" s="1">
        <v>20.327766666666665</v>
      </c>
      <c r="O18" s="1" t="s">
        <v>11916</v>
      </c>
      <c r="P18" s="1" t="s">
        <v>11972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ht="15.75" customHeight="1">
      <c r="A19" s="1" t="s">
        <v>41</v>
      </c>
      <c r="B19" s="1" t="s">
        <v>17</v>
      </c>
      <c r="C19" s="2">
        <v>299.0</v>
      </c>
      <c r="D19" s="1">
        <v>0.0</v>
      </c>
      <c r="E19" s="1"/>
      <c r="F19" s="1" t="s">
        <v>26</v>
      </c>
      <c r="G19" s="1" t="s">
        <v>27</v>
      </c>
      <c r="H19" s="1" t="s">
        <v>11973</v>
      </c>
      <c r="I19" s="1" t="s">
        <v>11974</v>
      </c>
      <c r="J19" s="1" t="s">
        <v>11974</v>
      </c>
      <c r="K19" s="1"/>
      <c r="L19" s="1">
        <v>-3.0</v>
      </c>
      <c r="M19" s="1"/>
      <c r="N19" s="1">
        <v>11.407</v>
      </c>
      <c r="O19" s="1" t="s">
        <v>11916</v>
      </c>
      <c r="P19" s="1" t="s">
        <v>11975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ht="15.75" customHeight="1">
      <c r="A20" s="1" t="s">
        <v>57</v>
      </c>
      <c r="B20" s="1" t="s">
        <v>17</v>
      </c>
      <c r="C20" s="1">
        <v>368.0</v>
      </c>
      <c r="D20" s="1">
        <v>0.0</v>
      </c>
      <c r="E20" s="1" t="s">
        <v>58</v>
      </c>
      <c r="F20" s="1" t="s">
        <v>26</v>
      </c>
      <c r="G20" s="1" t="s">
        <v>27</v>
      </c>
      <c r="H20" s="1" t="s">
        <v>11976</v>
      </c>
      <c r="I20" s="1" t="s">
        <v>11977</v>
      </c>
      <c r="J20" s="1" t="s">
        <v>11977</v>
      </c>
      <c r="K20" s="1"/>
      <c r="L20" s="1">
        <v>5.0</v>
      </c>
      <c r="M20" s="1"/>
      <c r="N20" s="1">
        <v>20.54531666666667</v>
      </c>
      <c r="O20" s="1" t="s">
        <v>11916</v>
      </c>
      <c r="P20" s="1" t="s">
        <v>11978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ht="15.75" customHeight="1">
      <c r="A21" s="1" t="s">
        <v>32</v>
      </c>
      <c r="B21" s="1" t="s">
        <v>17</v>
      </c>
      <c r="C21" s="1">
        <v>267.0</v>
      </c>
      <c r="D21" s="1">
        <v>62.0</v>
      </c>
      <c r="E21" s="1"/>
      <c r="F21" s="1" t="s">
        <v>18</v>
      </c>
      <c r="G21" s="1" t="s">
        <v>27</v>
      </c>
      <c r="H21" s="1" t="s">
        <v>11979</v>
      </c>
      <c r="I21" s="1" t="s">
        <v>11980</v>
      </c>
      <c r="J21" s="1" t="s">
        <v>11980</v>
      </c>
      <c r="K21" s="1"/>
      <c r="L21" s="1">
        <v>2.0</v>
      </c>
      <c r="M21" s="1"/>
      <c r="N21" s="1">
        <v>21.1881</v>
      </c>
      <c r="O21" s="1" t="s">
        <v>4121</v>
      </c>
      <c r="P21" s="1" t="s">
        <v>4375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ht="15.75" customHeight="1">
      <c r="A22" s="1" t="s">
        <v>32</v>
      </c>
      <c r="B22" s="1" t="s">
        <v>17</v>
      </c>
      <c r="C22" s="1">
        <v>527.0</v>
      </c>
      <c r="D22" s="1">
        <v>0.0</v>
      </c>
      <c r="E22" s="1" t="s">
        <v>11939</v>
      </c>
      <c r="F22" s="1" t="s">
        <v>66</v>
      </c>
      <c r="G22" s="1" t="s">
        <v>27</v>
      </c>
      <c r="H22" s="1" t="s">
        <v>11981</v>
      </c>
      <c r="I22" s="1" t="s">
        <v>11982</v>
      </c>
      <c r="J22" s="1" t="s">
        <v>11983</v>
      </c>
      <c r="K22" s="1" t="s">
        <v>11984</v>
      </c>
      <c r="L22" s="1">
        <v>22.0</v>
      </c>
      <c r="M22" s="1">
        <v>0.008033333333333333</v>
      </c>
      <c r="N22" s="1">
        <v>30.50261666666667</v>
      </c>
      <c r="O22" s="1" t="s">
        <v>4121</v>
      </c>
      <c r="P22" s="1" t="s">
        <v>11985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ht="15.75" customHeight="1">
      <c r="A23" s="1" t="s">
        <v>32</v>
      </c>
      <c r="B23" s="1" t="s">
        <v>17</v>
      </c>
      <c r="C23" s="1">
        <v>721.0</v>
      </c>
      <c r="D23" s="1">
        <v>0.0</v>
      </c>
      <c r="E23" s="1" t="s">
        <v>58</v>
      </c>
      <c r="F23" s="1" t="s">
        <v>66</v>
      </c>
      <c r="G23" s="1" t="s">
        <v>27</v>
      </c>
      <c r="H23" s="1" t="s">
        <v>11986</v>
      </c>
      <c r="I23" s="1" t="s">
        <v>11987</v>
      </c>
      <c r="J23" s="1" t="s">
        <v>11988</v>
      </c>
      <c r="K23" s="1" t="s">
        <v>11989</v>
      </c>
      <c r="L23" s="1">
        <v>19.0</v>
      </c>
      <c r="M23" s="1">
        <v>52.1658</v>
      </c>
      <c r="N23" s="1">
        <v>57.74476666666666</v>
      </c>
      <c r="O23" s="1" t="s">
        <v>4121</v>
      </c>
      <c r="P23" s="1" t="s">
        <v>11990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ht="15.75" customHeight="1">
      <c r="A24" s="1" t="s">
        <v>24</v>
      </c>
      <c r="B24" s="1" t="s">
        <v>17</v>
      </c>
      <c r="C24" s="1">
        <v>1094.0</v>
      </c>
      <c r="D24" s="1">
        <v>0.0</v>
      </c>
      <c r="E24" s="1" t="s">
        <v>11991</v>
      </c>
      <c r="F24" s="1" t="s">
        <v>26</v>
      </c>
      <c r="G24" s="1" t="s">
        <v>27</v>
      </c>
      <c r="H24" s="1" t="s">
        <v>11992</v>
      </c>
      <c r="I24" s="1" t="s">
        <v>11993</v>
      </c>
      <c r="J24" s="1" t="s">
        <v>11993</v>
      </c>
      <c r="K24" s="1"/>
      <c r="L24" s="1">
        <v>3.0</v>
      </c>
      <c r="M24" s="1"/>
      <c r="N24" s="1">
        <v>23.14585</v>
      </c>
      <c r="O24" s="1" t="s">
        <v>11916</v>
      </c>
      <c r="P24" s="1" t="s">
        <v>11994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ht="15.75" customHeight="1">
      <c r="A25" s="1" t="s">
        <v>32</v>
      </c>
      <c r="B25" s="1" t="s">
        <v>17</v>
      </c>
      <c r="C25" s="1">
        <v>747.0</v>
      </c>
      <c r="D25" s="1">
        <v>0.0</v>
      </c>
      <c r="E25" s="1" t="s">
        <v>11939</v>
      </c>
      <c r="F25" s="1" t="s">
        <v>66</v>
      </c>
      <c r="G25" s="1" t="s">
        <v>27</v>
      </c>
      <c r="H25" s="1" t="s">
        <v>11995</v>
      </c>
      <c r="I25" s="1" t="s">
        <v>11996</v>
      </c>
      <c r="J25" s="1" t="s">
        <v>11997</v>
      </c>
      <c r="K25" s="1" t="s">
        <v>11998</v>
      </c>
      <c r="L25" s="1">
        <v>22.0</v>
      </c>
      <c r="M25" s="1">
        <v>0.03713333333333333</v>
      </c>
      <c r="N25" s="1">
        <v>41.29261666666667</v>
      </c>
      <c r="O25" s="1" t="s">
        <v>4121</v>
      </c>
      <c r="P25" s="1" t="s">
        <v>11999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ht="15.75" customHeight="1">
      <c r="A26" s="1" t="s">
        <v>57</v>
      </c>
      <c r="B26" s="1" t="s">
        <v>17</v>
      </c>
      <c r="C26" s="1">
        <v>528.0</v>
      </c>
      <c r="D26" s="1">
        <v>0.0</v>
      </c>
      <c r="E26" s="1" t="s">
        <v>58</v>
      </c>
      <c r="F26" s="1" t="s">
        <v>26</v>
      </c>
      <c r="G26" s="1" t="s">
        <v>27</v>
      </c>
      <c r="H26" s="1" t="s">
        <v>12000</v>
      </c>
      <c r="I26" s="1" t="s">
        <v>12001</v>
      </c>
      <c r="J26" s="1" t="s">
        <v>12001</v>
      </c>
      <c r="K26" s="1"/>
      <c r="L26" s="1">
        <v>-3.0</v>
      </c>
      <c r="M26" s="1"/>
      <c r="N26" s="1">
        <v>16.185366666666667</v>
      </c>
      <c r="O26" s="1" t="s">
        <v>11916</v>
      </c>
      <c r="P26" s="1" t="s">
        <v>12002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ht="15.75" customHeight="1">
      <c r="A27" s="1" t="s">
        <v>16</v>
      </c>
      <c r="B27" s="1" t="s">
        <v>17</v>
      </c>
      <c r="C27" s="2">
        <v>59.0</v>
      </c>
      <c r="D27" s="1">
        <v>0.0</v>
      </c>
      <c r="E27" s="1"/>
      <c r="F27" s="1" t="s">
        <v>18</v>
      </c>
      <c r="G27" s="1" t="s">
        <v>19</v>
      </c>
      <c r="H27" s="1" t="s">
        <v>12003</v>
      </c>
      <c r="I27" s="1" t="s">
        <v>12004</v>
      </c>
      <c r="J27" s="1" t="s">
        <v>12004</v>
      </c>
      <c r="K27" s="1"/>
      <c r="L27" s="1">
        <v>-4.0</v>
      </c>
      <c r="M27" s="1"/>
      <c r="N27" s="1">
        <v>0.07861666666666667</v>
      </c>
      <c r="O27" s="1" t="s">
        <v>22</v>
      </c>
      <c r="P27" s="1" t="s">
        <v>12005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ht="15.75" customHeight="1">
      <c r="A28" s="1" t="s">
        <v>41</v>
      </c>
      <c r="B28" s="1" t="s">
        <v>17</v>
      </c>
      <c r="C28" s="1">
        <v>329.0</v>
      </c>
      <c r="D28" s="1">
        <v>0.0</v>
      </c>
      <c r="E28" s="1"/>
      <c r="F28" s="1" t="s">
        <v>26</v>
      </c>
      <c r="G28" s="1" t="s">
        <v>27</v>
      </c>
      <c r="H28" s="1" t="s">
        <v>12006</v>
      </c>
      <c r="I28" s="1" t="s">
        <v>12007</v>
      </c>
      <c r="J28" s="1" t="s">
        <v>12007</v>
      </c>
      <c r="K28" s="1"/>
      <c r="L28" s="1">
        <v>-1.0</v>
      </c>
      <c r="M28" s="1"/>
      <c r="N28" s="1">
        <v>13.001016666666667</v>
      </c>
      <c r="O28" s="1" t="s">
        <v>11916</v>
      </c>
      <c r="P28" s="1" t="s">
        <v>12008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ht="15.75" customHeight="1">
      <c r="A29" s="1" t="s">
        <v>57</v>
      </c>
      <c r="B29" s="1" t="s">
        <v>17</v>
      </c>
      <c r="C29" s="2">
        <v>264.0</v>
      </c>
      <c r="D29" s="1">
        <v>0.0</v>
      </c>
      <c r="E29" s="1" t="s">
        <v>58</v>
      </c>
      <c r="F29" s="1" t="s">
        <v>26</v>
      </c>
      <c r="G29" s="1" t="s">
        <v>27</v>
      </c>
      <c r="H29" s="1" t="s">
        <v>12009</v>
      </c>
      <c r="I29" s="1" t="s">
        <v>12010</v>
      </c>
      <c r="J29" s="1" t="s">
        <v>12010</v>
      </c>
      <c r="K29" s="1"/>
      <c r="L29" s="1">
        <v>-6.0</v>
      </c>
      <c r="M29" s="1"/>
      <c r="N29" s="1">
        <v>8.778516666666667</v>
      </c>
      <c r="O29" s="1" t="s">
        <v>11916</v>
      </c>
      <c r="P29" s="1" t="s">
        <v>12011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ht="15.75" customHeight="1">
      <c r="A30" s="1" t="s">
        <v>57</v>
      </c>
      <c r="B30" s="1" t="s">
        <v>17</v>
      </c>
      <c r="C30" s="2">
        <v>329.0</v>
      </c>
      <c r="D30" s="1">
        <v>0.0</v>
      </c>
      <c r="E30" s="1" t="s">
        <v>58</v>
      </c>
      <c r="F30" s="1" t="s">
        <v>26</v>
      </c>
      <c r="G30" s="1" t="s">
        <v>27</v>
      </c>
      <c r="H30" s="1" t="s">
        <v>12012</v>
      </c>
      <c r="I30" s="1" t="s">
        <v>12013</v>
      </c>
      <c r="J30" s="1" t="s">
        <v>12013</v>
      </c>
      <c r="K30" s="1"/>
      <c r="L30" s="1">
        <v>-6.0</v>
      </c>
      <c r="M30" s="1"/>
      <c r="N30" s="1">
        <v>8.662283333333333</v>
      </c>
      <c r="O30" s="1" t="s">
        <v>11916</v>
      </c>
      <c r="P30" s="1" t="s">
        <v>12014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ht="15.75" customHeight="1">
      <c r="A31" s="1" t="s">
        <v>16</v>
      </c>
      <c r="B31" s="2" t="s">
        <v>17</v>
      </c>
      <c r="C31" s="1">
        <v>364.0</v>
      </c>
      <c r="D31" s="1">
        <v>0.0</v>
      </c>
      <c r="E31" s="1" t="s">
        <v>11939</v>
      </c>
      <c r="F31" s="1" t="s">
        <v>66</v>
      </c>
      <c r="G31" s="1" t="s">
        <v>19</v>
      </c>
      <c r="H31" s="1" t="s">
        <v>12015</v>
      </c>
      <c r="I31" s="1" t="s">
        <v>12016</v>
      </c>
      <c r="J31" s="1" t="s">
        <v>12017</v>
      </c>
      <c r="K31" s="1" t="s">
        <v>12018</v>
      </c>
      <c r="L31" s="1">
        <v>7.0</v>
      </c>
      <c r="M31" s="1">
        <v>0.013766666666666667</v>
      </c>
      <c r="N31" s="1">
        <v>24.960983333333335</v>
      </c>
      <c r="O31" s="1" t="s">
        <v>22</v>
      </c>
      <c r="P31" s="1" t="s">
        <v>12019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ht="15.75" customHeight="1">
      <c r="A32" s="1" t="s">
        <v>32</v>
      </c>
      <c r="B32" s="1" t="s">
        <v>17</v>
      </c>
      <c r="C32" s="1">
        <v>473.0</v>
      </c>
      <c r="D32" s="1">
        <v>0.0</v>
      </c>
      <c r="E32" s="1" t="s">
        <v>11939</v>
      </c>
      <c r="F32" s="1" t="s">
        <v>66</v>
      </c>
      <c r="G32" s="1" t="s">
        <v>27</v>
      </c>
      <c r="H32" s="1" t="s">
        <v>12020</v>
      </c>
      <c r="I32" s="1" t="s">
        <v>12021</v>
      </c>
      <c r="J32" s="1" t="s">
        <v>12022</v>
      </c>
      <c r="K32" s="1" t="s">
        <v>12023</v>
      </c>
      <c r="L32" s="1">
        <v>-1.0</v>
      </c>
      <c r="M32" s="1">
        <v>0.0041333333333333335</v>
      </c>
      <c r="N32" s="1">
        <v>30.1118</v>
      </c>
      <c r="O32" s="1" t="s">
        <v>4121</v>
      </c>
      <c r="P32" s="1" t="s">
        <v>12024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ht="15.75" customHeight="1">
      <c r="A33" s="1" t="s">
        <v>24</v>
      </c>
      <c r="B33" s="1" t="s">
        <v>17</v>
      </c>
      <c r="C33" s="1">
        <v>329.0</v>
      </c>
      <c r="D33" s="1">
        <v>0.0</v>
      </c>
      <c r="E33" s="1" t="s">
        <v>12025</v>
      </c>
      <c r="F33" s="1" t="s">
        <v>26</v>
      </c>
      <c r="G33" s="1" t="s">
        <v>27</v>
      </c>
      <c r="H33" s="1" t="s">
        <v>12026</v>
      </c>
      <c r="I33" s="1" t="s">
        <v>12027</v>
      </c>
      <c r="J33" s="1" t="s">
        <v>12027</v>
      </c>
      <c r="K33" s="1"/>
      <c r="L33" s="1">
        <v>3.0</v>
      </c>
      <c r="M33" s="1"/>
      <c r="N33" s="1">
        <v>18.92065</v>
      </c>
      <c r="O33" s="1" t="s">
        <v>11916</v>
      </c>
      <c r="P33" s="1" t="s">
        <v>5941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ht="15.75" customHeight="1">
      <c r="A34" s="1" t="s">
        <v>41</v>
      </c>
      <c r="B34" s="1" t="s">
        <v>17</v>
      </c>
      <c r="C34" s="1">
        <v>851.0</v>
      </c>
      <c r="D34" s="1">
        <v>0.0</v>
      </c>
      <c r="E34" s="1"/>
      <c r="F34" s="1" t="s">
        <v>26</v>
      </c>
      <c r="G34" s="1" t="s">
        <v>27</v>
      </c>
      <c r="H34" s="1" t="s">
        <v>12028</v>
      </c>
      <c r="I34" s="1" t="s">
        <v>12029</v>
      </c>
      <c r="J34" s="1" t="s">
        <v>12029</v>
      </c>
      <c r="K34" s="1"/>
      <c r="L34" s="1">
        <v>-1.0</v>
      </c>
      <c r="M34" s="1"/>
      <c r="N34" s="1">
        <v>18.79765</v>
      </c>
      <c r="O34" s="1" t="s">
        <v>11916</v>
      </c>
      <c r="P34" s="1" t="s">
        <v>12030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ht="15.75" customHeight="1">
      <c r="A35" s="1" t="s">
        <v>16</v>
      </c>
      <c r="B35" s="1" t="s">
        <v>17</v>
      </c>
      <c r="C35" s="1">
        <v>618.0</v>
      </c>
      <c r="D35" s="1">
        <v>0.0</v>
      </c>
      <c r="E35" s="1"/>
      <c r="F35" s="1" t="s">
        <v>18</v>
      </c>
      <c r="G35" s="1" t="s">
        <v>19</v>
      </c>
      <c r="H35" s="1" t="s">
        <v>12031</v>
      </c>
      <c r="I35" s="1" t="s">
        <v>12032</v>
      </c>
      <c r="J35" s="1" t="s">
        <v>12032</v>
      </c>
      <c r="K35" s="1"/>
      <c r="L35" s="1">
        <v>3.0</v>
      </c>
      <c r="M35" s="1"/>
      <c r="N35" s="1">
        <v>13.580516666666666</v>
      </c>
      <c r="O35" s="1" t="s">
        <v>22</v>
      </c>
      <c r="P35" s="1" t="s">
        <v>12033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ht="15.75" customHeight="1">
      <c r="A36" s="1" t="s">
        <v>32</v>
      </c>
      <c r="B36" s="1" t="s">
        <v>17</v>
      </c>
      <c r="C36" s="1">
        <v>247.0</v>
      </c>
      <c r="D36" s="1">
        <v>62.0</v>
      </c>
      <c r="E36" s="1"/>
      <c r="F36" s="1" t="s">
        <v>18</v>
      </c>
      <c r="G36" s="1" t="s">
        <v>27</v>
      </c>
      <c r="H36" s="1" t="s">
        <v>12034</v>
      </c>
      <c r="I36" s="1" t="s">
        <v>12035</v>
      </c>
      <c r="J36" s="1" t="s">
        <v>12035</v>
      </c>
      <c r="K36" s="1"/>
      <c r="L36" s="1">
        <v>-2.0</v>
      </c>
      <c r="M36" s="1"/>
      <c r="N36" s="1">
        <v>49.92091666666666</v>
      </c>
      <c r="O36" s="1" t="s">
        <v>4121</v>
      </c>
      <c r="P36" s="1" t="s">
        <v>4122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ht="15.75" customHeight="1">
      <c r="A37" s="1" t="s">
        <v>32</v>
      </c>
      <c r="B37" s="1" t="s">
        <v>17</v>
      </c>
      <c r="C37" s="1">
        <v>199.0</v>
      </c>
      <c r="D37" s="1">
        <v>50.0</v>
      </c>
      <c r="E37" s="1"/>
      <c r="F37" s="1" t="s">
        <v>18</v>
      </c>
      <c r="G37" s="1" t="s">
        <v>27</v>
      </c>
      <c r="H37" s="1" t="s">
        <v>12036</v>
      </c>
      <c r="I37" s="1" t="s">
        <v>12037</v>
      </c>
      <c r="J37" s="1" t="s">
        <v>12037</v>
      </c>
      <c r="K37" s="1"/>
      <c r="L37" s="1">
        <v>-8.0</v>
      </c>
      <c r="M37" s="1"/>
      <c r="N37" s="1">
        <v>10.184</v>
      </c>
      <c r="O37" s="1" t="s">
        <v>4121</v>
      </c>
      <c r="P37" s="1" t="s">
        <v>6316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ht="15.75" customHeight="1">
      <c r="A38" s="1" t="s">
        <v>32</v>
      </c>
      <c r="B38" s="1" t="s">
        <v>17</v>
      </c>
      <c r="C38" s="1">
        <v>807.0</v>
      </c>
      <c r="D38" s="1">
        <v>0.0</v>
      </c>
      <c r="E38" s="1" t="s">
        <v>11939</v>
      </c>
      <c r="F38" s="1" t="s">
        <v>66</v>
      </c>
      <c r="G38" s="1" t="s">
        <v>27</v>
      </c>
      <c r="H38" s="1" t="s">
        <v>12038</v>
      </c>
      <c r="I38" s="1" t="s">
        <v>12039</v>
      </c>
      <c r="J38" s="1" t="s">
        <v>12040</v>
      </c>
      <c r="K38" s="1" t="s">
        <v>12041</v>
      </c>
      <c r="L38" s="1">
        <v>-1.0</v>
      </c>
      <c r="M38" s="1">
        <v>0.0089</v>
      </c>
      <c r="N38" s="1">
        <v>19.889716666666665</v>
      </c>
      <c r="O38" s="1" t="s">
        <v>4121</v>
      </c>
      <c r="P38" s="1" t="s">
        <v>12042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ht="15.75" customHeight="1">
      <c r="A39" s="1" t="s">
        <v>57</v>
      </c>
      <c r="B39" s="1" t="s">
        <v>17</v>
      </c>
      <c r="C39" s="2">
        <v>329.0</v>
      </c>
      <c r="D39" s="1">
        <v>0.0</v>
      </c>
      <c r="E39" s="1" t="s">
        <v>58</v>
      </c>
      <c r="F39" s="1" t="s">
        <v>26</v>
      </c>
      <c r="G39" s="1" t="s">
        <v>27</v>
      </c>
      <c r="H39" s="1" t="s">
        <v>12043</v>
      </c>
      <c r="I39" s="1" t="s">
        <v>12044</v>
      </c>
      <c r="J39" s="1" t="s">
        <v>12044</v>
      </c>
      <c r="K39" s="1"/>
      <c r="L39" s="1">
        <v>-5.0</v>
      </c>
      <c r="M39" s="1"/>
      <c r="N39" s="1">
        <v>9.443083333333334</v>
      </c>
      <c r="O39" s="1" t="s">
        <v>11916</v>
      </c>
      <c r="P39" s="1" t="s">
        <v>12045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ht="15.75" customHeight="1">
      <c r="A40" s="1" t="s">
        <v>32</v>
      </c>
      <c r="B40" s="1" t="s">
        <v>17</v>
      </c>
      <c r="C40" s="1">
        <v>614.0</v>
      </c>
      <c r="D40" s="1">
        <v>0.0</v>
      </c>
      <c r="E40" s="1" t="s">
        <v>58</v>
      </c>
      <c r="F40" s="1" t="s">
        <v>66</v>
      </c>
      <c r="G40" s="1" t="s">
        <v>27</v>
      </c>
      <c r="H40" s="1" t="s">
        <v>12046</v>
      </c>
      <c r="I40" s="1" t="s">
        <v>12047</v>
      </c>
      <c r="J40" s="1" t="s">
        <v>12048</v>
      </c>
      <c r="K40" s="1" t="s">
        <v>12049</v>
      </c>
      <c r="L40" s="1">
        <v>-7.0</v>
      </c>
      <c r="M40" s="1">
        <v>19.312633333333334</v>
      </c>
      <c r="N40" s="1">
        <v>19.38425</v>
      </c>
      <c r="O40" s="1" t="s">
        <v>4121</v>
      </c>
      <c r="P40" s="1" t="s">
        <v>12050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ht="15.75" customHeight="1">
      <c r="A41" s="1" t="s">
        <v>16</v>
      </c>
      <c r="B41" s="1" t="s">
        <v>17</v>
      </c>
      <c r="C41" s="2">
        <v>498.0</v>
      </c>
      <c r="D41" s="1">
        <v>0.0</v>
      </c>
      <c r="E41" s="1"/>
      <c r="F41" s="1" t="s">
        <v>18</v>
      </c>
      <c r="G41" s="1" t="s">
        <v>19</v>
      </c>
      <c r="H41" s="1" t="s">
        <v>12051</v>
      </c>
      <c r="I41" s="1" t="s">
        <v>12052</v>
      </c>
      <c r="J41" s="1" t="s">
        <v>12052</v>
      </c>
      <c r="K41" s="1"/>
      <c r="L41" s="1">
        <v>5.0</v>
      </c>
      <c r="M41" s="1"/>
      <c r="N41" s="1">
        <v>10.3495</v>
      </c>
      <c r="O41" s="1" t="s">
        <v>22</v>
      </c>
      <c r="P41" s="1" t="s">
        <v>12053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ht="15.75" customHeight="1">
      <c r="A42" s="1" t="s">
        <v>32</v>
      </c>
      <c r="B42" s="1" t="s">
        <v>17</v>
      </c>
      <c r="C42" s="1">
        <v>484.0</v>
      </c>
      <c r="D42" s="1">
        <v>0.0</v>
      </c>
      <c r="E42" s="1" t="s">
        <v>11939</v>
      </c>
      <c r="F42" s="1" t="s">
        <v>66</v>
      </c>
      <c r="G42" s="1" t="s">
        <v>27</v>
      </c>
      <c r="H42" s="1" t="s">
        <v>12054</v>
      </c>
      <c r="I42" s="1" t="s">
        <v>12055</v>
      </c>
      <c r="J42" s="1" t="s">
        <v>12056</v>
      </c>
      <c r="K42" s="1" t="s">
        <v>12057</v>
      </c>
      <c r="L42" s="1">
        <v>16.0</v>
      </c>
      <c r="M42" s="1">
        <v>0.004266666666666667</v>
      </c>
      <c r="N42" s="1">
        <v>27.58278333333333</v>
      </c>
      <c r="O42" s="1" t="s">
        <v>4121</v>
      </c>
      <c r="P42" s="1" t="s">
        <v>12058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ht="15.75" customHeight="1">
      <c r="A43" s="1" t="s">
        <v>57</v>
      </c>
      <c r="B43" s="1" t="s">
        <v>17</v>
      </c>
      <c r="C43" s="1">
        <v>329.0</v>
      </c>
      <c r="D43" s="1">
        <v>0.0</v>
      </c>
      <c r="E43" s="1" t="s">
        <v>58</v>
      </c>
      <c r="F43" s="1" t="s">
        <v>26</v>
      </c>
      <c r="G43" s="1" t="s">
        <v>27</v>
      </c>
      <c r="H43" s="1" t="s">
        <v>12059</v>
      </c>
      <c r="I43" s="1" t="s">
        <v>12060</v>
      </c>
      <c r="J43" s="1" t="s">
        <v>12060</v>
      </c>
      <c r="K43" s="1"/>
      <c r="L43" s="1">
        <v>-1.0</v>
      </c>
      <c r="M43" s="1"/>
      <c r="N43" s="1">
        <v>13.256416666666667</v>
      </c>
      <c r="O43" s="1" t="s">
        <v>11916</v>
      </c>
      <c r="P43" s="1" t="s">
        <v>12061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ht="15.75" customHeight="1">
      <c r="A44" s="1" t="s">
        <v>24</v>
      </c>
      <c r="B44" s="1" t="s">
        <v>17</v>
      </c>
      <c r="C44" s="1">
        <v>429.0</v>
      </c>
      <c r="D44" s="1">
        <v>0.0</v>
      </c>
      <c r="E44" s="1" t="s">
        <v>12025</v>
      </c>
      <c r="F44" s="1" t="s">
        <v>26</v>
      </c>
      <c r="G44" s="1" t="s">
        <v>27</v>
      </c>
      <c r="H44" s="1" t="s">
        <v>12062</v>
      </c>
      <c r="I44" s="1" t="s">
        <v>12063</v>
      </c>
      <c r="J44" s="1" t="s">
        <v>12063</v>
      </c>
      <c r="K44" s="1"/>
      <c r="L44" s="1">
        <v>0.0</v>
      </c>
      <c r="M44" s="1"/>
      <c r="N44" s="1">
        <v>14.248533333333333</v>
      </c>
      <c r="O44" s="1" t="s">
        <v>11916</v>
      </c>
      <c r="P44" s="1" t="s">
        <v>12064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ht="15.75" customHeight="1">
      <c r="A45" s="1" t="s">
        <v>16</v>
      </c>
      <c r="B45" s="1" t="s">
        <v>17</v>
      </c>
      <c r="C45" s="1">
        <v>20.0</v>
      </c>
      <c r="D45" s="1">
        <v>35.0</v>
      </c>
      <c r="E45" s="1"/>
      <c r="F45" s="1" t="s">
        <v>18</v>
      </c>
      <c r="G45" s="1" t="s">
        <v>19</v>
      </c>
      <c r="H45" s="1" t="s">
        <v>12065</v>
      </c>
      <c r="I45" s="1" t="s">
        <v>12066</v>
      </c>
      <c r="J45" s="1" t="s">
        <v>12066</v>
      </c>
      <c r="K45" s="1"/>
      <c r="L45" s="1">
        <v>-1.0</v>
      </c>
      <c r="M45" s="1"/>
      <c r="N45" s="1">
        <v>3.018133333333333</v>
      </c>
      <c r="O45" s="1" t="s">
        <v>22</v>
      </c>
      <c r="P45" s="1" t="s">
        <v>12067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ht="15.75" customHeight="1">
      <c r="A46" s="1" t="s">
        <v>16</v>
      </c>
      <c r="B46" s="1" t="s">
        <v>17</v>
      </c>
      <c r="C46" s="1">
        <v>249.0</v>
      </c>
      <c r="D46" s="1">
        <v>249.0</v>
      </c>
      <c r="E46" s="1"/>
      <c r="F46" s="1" t="s">
        <v>18</v>
      </c>
      <c r="G46" s="1" t="s">
        <v>19</v>
      </c>
      <c r="H46" s="1" t="s">
        <v>12068</v>
      </c>
      <c r="I46" s="1" t="s">
        <v>12069</v>
      </c>
      <c r="J46" s="1" t="s">
        <v>12069</v>
      </c>
      <c r="K46" s="1"/>
      <c r="L46" s="1">
        <v>-4.0</v>
      </c>
      <c r="M46" s="1"/>
      <c r="N46" s="1">
        <v>0.49551666666666666</v>
      </c>
      <c r="O46" s="1" t="s">
        <v>22</v>
      </c>
      <c r="P46" s="1" t="s">
        <v>12070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ht="15.75" customHeight="1">
      <c r="A47" s="1" t="s">
        <v>57</v>
      </c>
      <c r="B47" s="1" t="s">
        <v>17</v>
      </c>
      <c r="C47" s="1">
        <v>364.0</v>
      </c>
      <c r="D47" s="1">
        <v>0.0</v>
      </c>
      <c r="E47" s="1" t="s">
        <v>58</v>
      </c>
      <c r="F47" s="1" t="s">
        <v>26</v>
      </c>
      <c r="G47" s="1" t="s">
        <v>27</v>
      </c>
      <c r="H47" s="1" t="s">
        <v>12071</v>
      </c>
      <c r="I47" s="1" t="s">
        <v>12072</v>
      </c>
      <c r="J47" s="1" t="s">
        <v>12072</v>
      </c>
      <c r="K47" s="1"/>
      <c r="L47" s="1">
        <v>-11.0</v>
      </c>
      <c r="M47" s="1"/>
      <c r="N47" s="1">
        <v>3.88045</v>
      </c>
      <c r="O47" s="1" t="s">
        <v>11916</v>
      </c>
      <c r="P47" s="1" t="s">
        <v>12073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ht="15.75" customHeight="1">
      <c r="A48" s="1" t="s">
        <v>41</v>
      </c>
      <c r="B48" s="1" t="s">
        <v>17</v>
      </c>
      <c r="C48" s="2">
        <v>650.0</v>
      </c>
      <c r="D48" s="1">
        <v>0.0</v>
      </c>
      <c r="E48" s="1"/>
      <c r="F48" s="1" t="s">
        <v>26</v>
      </c>
      <c r="G48" s="1" t="s">
        <v>27</v>
      </c>
      <c r="H48" s="1" t="s">
        <v>12074</v>
      </c>
      <c r="I48" s="1" t="s">
        <v>12075</v>
      </c>
      <c r="J48" s="1" t="s">
        <v>12075</v>
      </c>
      <c r="K48" s="1"/>
      <c r="L48" s="1">
        <v>-7.0</v>
      </c>
      <c r="M48" s="1"/>
      <c r="N48" s="1">
        <v>12.714916666666667</v>
      </c>
      <c r="O48" s="1" t="s">
        <v>11916</v>
      </c>
      <c r="P48" s="1" t="s">
        <v>12076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ht="15.75" customHeight="1">
      <c r="A49" s="1" t="s">
        <v>16</v>
      </c>
      <c r="B49" s="1" t="s">
        <v>573</v>
      </c>
      <c r="C49" s="1">
        <v>618.0</v>
      </c>
      <c r="D49" s="1">
        <v>0.0</v>
      </c>
      <c r="E49" s="1"/>
      <c r="F49" s="1" t="s">
        <v>18</v>
      </c>
      <c r="G49" s="1" t="s">
        <v>19</v>
      </c>
      <c r="H49" s="1" t="s">
        <v>12077</v>
      </c>
      <c r="I49" s="1"/>
      <c r="J49" s="1"/>
      <c r="K49" s="1"/>
      <c r="L49" s="1">
        <v>0.0</v>
      </c>
      <c r="M49" s="1"/>
      <c r="N49" s="1"/>
      <c r="O49" s="1" t="s">
        <v>22</v>
      </c>
      <c r="P49" s="1" t="s">
        <v>12078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ht="15.75" customHeight="1">
      <c r="A50" s="1" t="s">
        <v>32</v>
      </c>
      <c r="B50" s="1" t="s">
        <v>17</v>
      </c>
      <c r="C50" s="1">
        <v>520.0</v>
      </c>
      <c r="D50" s="1">
        <v>37.0</v>
      </c>
      <c r="E50" s="1" t="s">
        <v>11939</v>
      </c>
      <c r="F50" s="1" t="s">
        <v>66</v>
      </c>
      <c r="G50" s="1" t="s">
        <v>27</v>
      </c>
      <c r="H50" s="1" t="s">
        <v>12079</v>
      </c>
      <c r="I50" s="1" t="s">
        <v>12080</v>
      </c>
      <c r="J50" s="1" t="s">
        <v>12081</v>
      </c>
      <c r="K50" s="1" t="s">
        <v>12082</v>
      </c>
      <c r="L50" s="1">
        <v>-12.0</v>
      </c>
      <c r="M50" s="1">
        <v>0.004083333333333333</v>
      </c>
      <c r="N50" s="1">
        <v>18.246216666666665</v>
      </c>
      <c r="O50" s="1" t="s">
        <v>4121</v>
      </c>
      <c r="P50" s="1" t="s">
        <v>12083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ht="15.75" customHeight="1">
      <c r="A51" s="1" t="s">
        <v>57</v>
      </c>
      <c r="B51" s="1" t="s">
        <v>17</v>
      </c>
      <c r="C51" s="1">
        <v>264.0</v>
      </c>
      <c r="D51" s="1">
        <v>0.0</v>
      </c>
      <c r="E51" s="1" t="s">
        <v>58</v>
      </c>
      <c r="F51" s="1" t="s">
        <v>26</v>
      </c>
      <c r="G51" s="1" t="s">
        <v>27</v>
      </c>
      <c r="H51" s="1" t="s">
        <v>12084</v>
      </c>
      <c r="I51" s="1" t="s">
        <v>12085</v>
      </c>
      <c r="J51" s="1" t="s">
        <v>12085</v>
      </c>
      <c r="K51" s="1"/>
      <c r="L51" s="1">
        <v>-3.0</v>
      </c>
      <c r="M51" s="1"/>
      <c r="N51" s="1">
        <v>11.921966666666666</v>
      </c>
      <c r="O51" s="1" t="s">
        <v>11916</v>
      </c>
      <c r="P51" s="1" t="s">
        <v>12086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ht="15.75" customHeight="1">
      <c r="A52" s="1" t="s">
        <v>16</v>
      </c>
      <c r="B52" s="1" t="s">
        <v>17</v>
      </c>
      <c r="C52" s="1">
        <v>309.0</v>
      </c>
      <c r="D52" s="1">
        <v>0.0</v>
      </c>
      <c r="E52" s="1"/>
      <c r="F52" s="1" t="s">
        <v>18</v>
      </c>
      <c r="G52" s="1" t="s">
        <v>19</v>
      </c>
      <c r="H52" s="1" t="s">
        <v>12087</v>
      </c>
      <c r="I52" s="1" t="s">
        <v>12088</v>
      </c>
      <c r="J52" s="1" t="s">
        <v>12088</v>
      </c>
      <c r="K52" s="1"/>
      <c r="L52" s="1">
        <v>2.0</v>
      </c>
      <c r="M52" s="1"/>
      <c r="N52" s="1">
        <v>7.92405</v>
      </c>
      <c r="O52" s="1" t="s">
        <v>22</v>
      </c>
      <c r="P52" s="1" t="s">
        <v>12089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ht="15.75" customHeight="1">
      <c r="A53" s="1" t="s">
        <v>16</v>
      </c>
      <c r="B53" s="1" t="s">
        <v>17</v>
      </c>
      <c r="C53" s="1">
        <v>309.0</v>
      </c>
      <c r="D53" s="1">
        <v>0.0</v>
      </c>
      <c r="E53" s="1"/>
      <c r="F53" s="1" t="s">
        <v>18</v>
      </c>
      <c r="G53" s="1" t="s">
        <v>19</v>
      </c>
      <c r="H53" s="1" t="s">
        <v>12090</v>
      </c>
      <c r="I53" s="1" t="s">
        <v>12091</v>
      </c>
      <c r="J53" s="1" t="s">
        <v>12091</v>
      </c>
      <c r="K53" s="1"/>
      <c r="L53" s="1">
        <v>-4.0</v>
      </c>
      <c r="M53" s="1"/>
      <c r="N53" s="1">
        <v>0.5345666666666666</v>
      </c>
      <c r="O53" s="1" t="s">
        <v>22</v>
      </c>
      <c r="P53" s="1" t="s">
        <v>12092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ht="15.75" customHeight="1">
      <c r="A54" s="1" t="s">
        <v>16</v>
      </c>
      <c r="B54" s="1" t="s">
        <v>17</v>
      </c>
      <c r="C54" s="1">
        <v>249.0</v>
      </c>
      <c r="D54" s="1">
        <v>0.0</v>
      </c>
      <c r="E54" s="1"/>
      <c r="F54" s="1" t="s">
        <v>18</v>
      </c>
      <c r="G54" s="1" t="s">
        <v>19</v>
      </c>
      <c r="H54" s="1" t="s">
        <v>12093</v>
      </c>
      <c r="I54" s="1" t="s">
        <v>12094</v>
      </c>
      <c r="J54" s="1" t="s">
        <v>12094</v>
      </c>
      <c r="K54" s="1"/>
      <c r="L54" s="1">
        <v>-3.0</v>
      </c>
      <c r="M54" s="1"/>
      <c r="N54" s="1">
        <v>1.3233</v>
      </c>
      <c r="O54" s="1" t="s">
        <v>22</v>
      </c>
      <c r="P54" s="1" t="s">
        <v>12095</v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ht="15.75" customHeight="1">
      <c r="A55" s="1" t="s">
        <v>57</v>
      </c>
      <c r="B55" s="1" t="s">
        <v>17</v>
      </c>
      <c r="C55" s="1">
        <v>289.0</v>
      </c>
      <c r="D55" s="1">
        <v>0.0</v>
      </c>
      <c r="E55" s="1" t="s">
        <v>58</v>
      </c>
      <c r="F55" s="1" t="s">
        <v>26</v>
      </c>
      <c r="G55" s="1" t="s">
        <v>27</v>
      </c>
      <c r="H55" s="1" t="s">
        <v>12096</v>
      </c>
      <c r="I55" s="1" t="s">
        <v>12097</v>
      </c>
      <c r="J55" s="1" t="s">
        <v>12097</v>
      </c>
      <c r="K55" s="1"/>
      <c r="L55" s="1">
        <v>-1.0</v>
      </c>
      <c r="M55" s="1"/>
      <c r="N55" s="1">
        <v>13.111683333333334</v>
      </c>
      <c r="O55" s="1" t="s">
        <v>11916</v>
      </c>
      <c r="P55" s="1" t="s">
        <v>12098</v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ht="15.75" customHeight="1">
      <c r="A56" s="1" t="s">
        <v>41</v>
      </c>
      <c r="B56" s="1" t="s">
        <v>17</v>
      </c>
      <c r="C56" s="1">
        <v>329.0</v>
      </c>
      <c r="D56" s="1">
        <v>0.0</v>
      </c>
      <c r="E56" s="1"/>
      <c r="F56" s="1" t="s">
        <v>26</v>
      </c>
      <c r="G56" s="1" t="s">
        <v>27</v>
      </c>
      <c r="H56" s="1" t="s">
        <v>12099</v>
      </c>
      <c r="I56" s="1" t="s">
        <v>12100</v>
      </c>
      <c r="J56" s="1" t="s">
        <v>12100</v>
      </c>
      <c r="K56" s="1"/>
      <c r="L56" s="1">
        <v>5.0</v>
      </c>
      <c r="M56" s="1"/>
      <c r="N56" s="1">
        <v>20.51075</v>
      </c>
      <c r="O56" s="1" t="s">
        <v>11916</v>
      </c>
      <c r="P56" s="1" t="s">
        <v>12101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ht="15.75" customHeight="1">
      <c r="A57" s="1" t="s">
        <v>57</v>
      </c>
      <c r="B57" s="1" t="s">
        <v>17</v>
      </c>
      <c r="C57" s="1">
        <v>761.0</v>
      </c>
      <c r="D57" s="1">
        <v>0.0</v>
      </c>
      <c r="E57" s="1" t="s">
        <v>58</v>
      </c>
      <c r="F57" s="1" t="s">
        <v>26</v>
      </c>
      <c r="G57" s="1" t="s">
        <v>27</v>
      </c>
      <c r="H57" s="1" t="s">
        <v>12102</v>
      </c>
      <c r="I57" s="1" t="s">
        <v>12103</v>
      </c>
      <c r="J57" s="1" t="s">
        <v>12103</v>
      </c>
      <c r="K57" s="1"/>
      <c r="L57" s="1">
        <v>-6.0</v>
      </c>
      <c r="M57" s="1"/>
      <c r="N57" s="1">
        <v>13.869383333333333</v>
      </c>
      <c r="O57" s="1" t="s">
        <v>11916</v>
      </c>
      <c r="P57" s="1" t="s">
        <v>12104</v>
      </c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ht="15.75" customHeight="1">
      <c r="A58" s="1" t="s">
        <v>57</v>
      </c>
      <c r="B58" s="1" t="s">
        <v>17</v>
      </c>
      <c r="C58" s="1">
        <v>329.0</v>
      </c>
      <c r="D58" s="1">
        <v>0.0</v>
      </c>
      <c r="E58" s="1" t="s">
        <v>58</v>
      </c>
      <c r="F58" s="1" t="s">
        <v>26</v>
      </c>
      <c r="G58" s="1" t="s">
        <v>27</v>
      </c>
      <c r="H58" s="1" t="s">
        <v>12105</v>
      </c>
      <c r="I58" s="1" t="s">
        <v>12106</v>
      </c>
      <c r="J58" s="1" t="s">
        <v>12106</v>
      </c>
      <c r="K58" s="1"/>
      <c r="L58" s="1">
        <v>-7.0</v>
      </c>
      <c r="M58" s="1"/>
      <c r="N58" s="1">
        <v>7.999033333333333</v>
      </c>
      <c r="O58" s="1" t="s">
        <v>11916</v>
      </c>
      <c r="P58" s="1" t="s">
        <v>12107</v>
      </c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ht="15.75" customHeight="1">
      <c r="A59" s="1" t="s">
        <v>32</v>
      </c>
      <c r="B59" s="1" t="s">
        <v>17</v>
      </c>
      <c r="C59" s="1">
        <v>433.0</v>
      </c>
      <c r="D59" s="1">
        <v>0.0</v>
      </c>
      <c r="E59" s="1" t="s">
        <v>11939</v>
      </c>
      <c r="F59" s="1" t="s">
        <v>66</v>
      </c>
      <c r="G59" s="1" t="s">
        <v>19</v>
      </c>
      <c r="H59" s="1" t="s">
        <v>12108</v>
      </c>
      <c r="I59" s="1" t="s">
        <v>12109</v>
      </c>
      <c r="J59" s="1" t="s">
        <v>12110</v>
      </c>
      <c r="K59" s="1" t="s">
        <v>12111</v>
      </c>
      <c r="L59" s="1">
        <v>-16.0</v>
      </c>
      <c r="M59" s="1">
        <v>0.00825</v>
      </c>
      <c r="N59" s="1">
        <v>21.180033333333334</v>
      </c>
      <c r="O59" s="1" t="s">
        <v>4121</v>
      </c>
      <c r="P59" s="1" t="s">
        <v>12112</v>
      </c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ht="15.75" customHeight="1">
      <c r="A60" s="1" t="s">
        <v>32</v>
      </c>
      <c r="B60" s="1" t="s">
        <v>17</v>
      </c>
      <c r="C60" s="1">
        <v>204.0</v>
      </c>
      <c r="D60" s="1">
        <v>50.0</v>
      </c>
      <c r="E60" s="1"/>
      <c r="F60" s="1" t="s">
        <v>18</v>
      </c>
      <c r="G60" s="1" t="s">
        <v>27</v>
      </c>
      <c r="H60" s="1" t="s">
        <v>12113</v>
      </c>
      <c r="I60" s="1" t="s">
        <v>12114</v>
      </c>
      <c r="J60" s="1" t="s">
        <v>12114</v>
      </c>
      <c r="K60" s="1"/>
      <c r="L60" s="1">
        <v>-6.0</v>
      </c>
      <c r="M60" s="1"/>
      <c r="N60" s="1">
        <v>12.166416666666667</v>
      </c>
      <c r="O60" s="1" t="s">
        <v>4121</v>
      </c>
      <c r="P60" s="1" t="s">
        <v>4661</v>
      </c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ht="15.75" customHeight="1">
      <c r="A61" s="1" t="s">
        <v>32</v>
      </c>
      <c r="B61" s="1" t="s">
        <v>17</v>
      </c>
      <c r="C61" s="1">
        <v>315.0</v>
      </c>
      <c r="D61" s="1">
        <v>69.0</v>
      </c>
      <c r="E61" s="1"/>
      <c r="F61" s="1" t="s">
        <v>18</v>
      </c>
      <c r="G61" s="1" t="s">
        <v>27</v>
      </c>
      <c r="H61" s="1" t="s">
        <v>12115</v>
      </c>
      <c r="I61" s="1" t="s">
        <v>12116</v>
      </c>
      <c r="J61" s="1" t="s">
        <v>12116</v>
      </c>
      <c r="K61" s="1"/>
      <c r="L61" s="1">
        <v>-11.0</v>
      </c>
      <c r="M61" s="1"/>
      <c r="N61" s="1">
        <v>7.043433333333334</v>
      </c>
      <c r="O61" s="1" t="s">
        <v>4121</v>
      </c>
      <c r="P61" s="1" t="s">
        <v>12117</v>
      </c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ht="15.75" customHeight="1">
      <c r="A62" s="1" t="s">
        <v>57</v>
      </c>
      <c r="B62" s="1" t="s">
        <v>17</v>
      </c>
      <c r="C62" s="2">
        <v>585.0</v>
      </c>
      <c r="D62" s="1">
        <v>0.0</v>
      </c>
      <c r="E62" s="1" t="s">
        <v>58</v>
      </c>
      <c r="F62" s="1" t="s">
        <v>26</v>
      </c>
      <c r="G62" s="1" t="s">
        <v>27</v>
      </c>
      <c r="H62" s="1" t="s">
        <v>12118</v>
      </c>
      <c r="I62" s="1" t="s">
        <v>12119</v>
      </c>
      <c r="J62" s="1" t="s">
        <v>12119</v>
      </c>
      <c r="K62" s="1"/>
      <c r="L62" s="1">
        <v>-8.0</v>
      </c>
      <c r="M62" s="1"/>
      <c r="N62" s="1">
        <v>11.695183333333333</v>
      </c>
      <c r="O62" s="1" t="s">
        <v>11916</v>
      </c>
      <c r="P62" s="1" t="s">
        <v>12120</v>
      </c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ht="15.75" customHeight="1">
      <c r="A63" s="1" t="s">
        <v>57</v>
      </c>
      <c r="B63" s="1" t="s">
        <v>17</v>
      </c>
      <c r="C63" s="1">
        <v>388.0</v>
      </c>
      <c r="D63" s="1">
        <v>0.0</v>
      </c>
      <c r="E63" s="1" t="s">
        <v>58</v>
      </c>
      <c r="F63" s="1" t="s">
        <v>26</v>
      </c>
      <c r="G63" s="1" t="s">
        <v>27</v>
      </c>
      <c r="H63" s="1" t="s">
        <v>12121</v>
      </c>
      <c r="I63" s="1" t="s">
        <v>12122</v>
      </c>
      <c r="J63" s="1" t="s">
        <v>12122</v>
      </c>
      <c r="K63" s="1"/>
      <c r="L63" s="1">
        <v>-4.0</v>
      </c>
      <c r="M63" s="1"/>
      <c r="N63" s="1">
        <v>10.2683</v>
      </c>
      <c r="O63" s="1" t="s">
        <v>11916</v>
      </c>
      <c r="P63" s="1" t="s">
        <v>12123</v>
      </c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ht="15.75" customHeight="1">
      <c r="A64" s="1" t="s">
        <v>24</v>
      </c>
      <c r="B64" s="1" t="s">
        <v>17</v>
      </c>
      <c r="C64" s="2">
        <v>788.0</v>
      </c>
      <c r="D64" s="1">
        <v>0.0</v>
      </c>
      <c r="E64" s="1" t="s">
        <v>2181</v>
      </c>
      <c r="F64" s="1" t="s">
        <v>26</v>
      </c>
      <c r="G64" s="1" t="s">
        <v>27</v>
      </c>
      <c r="H64" s="1" t="s">
        <v>12124</v>
      </c>
      <c r="I64" s="1" t="s">
        <v>12125</v>
      </c>
      <c r="J64" s="1" t="s">
        <v>12125</v>
      </c>
      <c r="K64" s="1"/>
      <c r="L64" s="1">
        <v>4.0</v>
      </c>
      <c r="M64" s="1"/>
      <c r="N64" s="1">
        <v>24.128766666666667</v>
      </c>
      <c r="O64" s="1" t="s">
        <v>11916</v>
      </c>
      <c r="P64" s="1" t="s">
        <v>12126</v>
      </c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ht="15.75" customHeight="1">
      <c r="A65" s="1" t="s">
        <v>24</v>
      </c>
      <c r="B65" s="1" t="s">
        <v>17</v>
      </c>
      <c r="C65" s="1">
        <v>264.0</v>
      </c>
      <c r="D65" s="1">
        <v>0.0</v>
      </c>
      <c r="E65" s="1" t="s">
        <v>2181</v>
      </c>
      <c r="F65" s="1" t="s">
        <v>26</v>
      </c>
      <c r="G65" s="1" t="s">
        <v>27</v>
      </c>
      <c r="H65" s="1" t="s">
        <v>12127</v>
      </c>
      <c r="I65" s="1" t="s">
        <v>12128</v>
      </c>
      <c r="J65" s="1" t="s">
        <v>12129</v>
      </c>
      <c r="K65" s="1"/>
      <c r="L65" s="1">
        <v>0.0</v>
      </c>
      <c r="M65" s="1"/>
      <c r="N65" s="1">
        <v>14.99735</v>
      </c>
      <c r="O65" s="1" t="s">
        <v>11916</v>
      </c>
      <c r="P65" s="1" t="s">
        <v>5547</v>
      </c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ht="15.75" customHeight="1">
      <c r="A66" s="1" t="s">
        <v>32</v>
      </c>
      <c r="B66" s="1" t="s">
        <v>17</v>
      </c>
      <c r="C66" s="1">
        <v>204.0</v>
      </c>
      <c r="D66" s="1">
        <v>50.0</v>
      </c>
      <c r="E66" s="1"/>
      <c r="F66" s="1" t="s">
        <v>18</v>
      </c>
      <c r="G66" s="1" t="s">
        <v>27</v>
      </c>
      <c r="H66" s="1" t="s">
        <v>12130</v>
      </c>
      <c r="I66" s="1" t="s">
        <v>12131</v>
      </c>
      <c r="J66" s="1" t="s">
        <v>12131</v>
      </c>
      <c r="K66" s="1"/>
      <c r="L66" s="1">
        <v>-14.0</v>
      </c>
      <c r="M66" s="1"/>
      <c r="N66" s="1">
        <v>4.5722</v>
      </c>
      <c r="O66" s="1" t="s">
        <v>4121</v>
      </c>
      <c r="P66" s="1" t="s">
        <v>4492</v>
      </c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ht="15.75" customHeight="1">
      <c r="A67" s="1" t="s">
        <v>57</v>
      </c>
      <c r="B67" s="1" t="s">
        <v>17</v>
      </c>
      <c r="C67" s="1">
        <v>528.0</v>
      </c>
      <c r="D67" s="1">
        <v>0.0</v>
      </c>
      <c r="E67" s="1" t="s">
        <v>58</v>
      </c>
      <c r="F67" s="1" t="s">
        <v>26</v>
      </c>
      <c r="G67" s="1" t="s">
        <v>27</v>
      </c>
      <c r="H67" s="1" t="s">
        <v>12132</v>
      </c>
      <c r="I67" s="1" t="s">
        <v>12133</v>
      </c>
      <c r="J67" s="1" t="s">
        <v>12133</v>
      </c>
      <c r="K67" s="1"/>
      <c r="L67" s="1">
        <v>-10.0</v>
      </c>
      <c r="M67" s="1"/>
      <c r="N67" s="1">
        <v>9.948666666666666</v>
      </c>
      <c r="O67" s="1" t="s">
        <v>11916</v>
      </c>
      <c r="P67" s="1" t="s">
        <v>12134</v>
      </c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ht="15.75" customHeight="1">
      <c r="A68" s="1" t="s">
        <v>32</v>
      </c>
      <c r="B68" s="1" t="s">
        <v>17</v>
      </c>
      <c r="C68" s="1">
        <v>455.0</v>
      </c>
      <c r="D68" s="1">
        <v>0.0</v>
      </c>
      <c r="E68" s="1" t="s">
        <v>11939</v>
      </c>
      <c r="F68" s="1" t="s">
        <v>66</v>
      </c>
      <c r="G68" s="1" t="s">
        <v>27</v>
      </c>
      <c r="H68" s="1" t="s">
        <v>12135</v>
      </c>
      <c r="I68" s="1" t="s">
        <v>12136</v>
      </c>
      <c r="J68" s="1" t="s">
        <v>12137</v>
      </c>
      <c r="K68" s="1" t="s">
        <v>12138</v>
      </c>
      <c r="L68" s="1">
        <v>1.0</v>
      </c>
      <c r="M68" s="1">
        <v>0.015783333333333333</v>
      </c>
      <c r="N68" s="1">
        <v>11.0062</v>
      </c>
      <c r="O68" s="1" t="s">
        <v>4121</v>
      </c>
      <c r="P68" s="1" t="s">
        <v>12139</v>
      </c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ht="15.75" customHeight="1">
      <c r="A69" s="1" t="s">
        <v>32</v>
      </c>
      <c r="B69" s="1" t="s">
        <v>17</v>
      </c>
      <c r="C69" s="1">
        <v>508.0</v>
      </c>
      <c r="D69" s="1">
        <v>0.0</v>
      </c>
      <c r="E69" s="1" t="s">
        <v>11939</v>
      </c>
      <c r="F69" s="1" t="s">
        <v>66</v>
      </c>
      <c r="G69" s="1" t="s">
        <v>27</v>
      </c>
      <c r="H69" s="1" t="s">
        <v>12140</v>
      </c>
      <c r="I69" s="1" t="s">
        <v>12141</v>
      </c>
      <c r="J69" s="1" t="s">
        <v>12142</v>
      </c>
      <c r="K69" s="1" t="s">
        <v>12143</v>
      </c>
      <c r="L69" s="1">
        <v>15.0</v>
      </c>
      <c r="M69" s="1">
        <v>0.009266666666666666</v>
      </c>
      <c r="N69" s="1">
        <v>9.611083333333333</v>
      </c>
      <c r="O69" s="1" t="s">
        <v>4121</v>
      </c>
      <c r="P69" s="1" t="s">
        <v>12144</v>
      </c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ht="15.75" customHeight="1">
      <c r="A70" s="1" t="s">
        <v>57</v>
      </c>
      <c r="B70" s="1" t="s">
        <v>17</v>
      </c>
      <c r="C70" s="1">
        <v>274.0</v>
      </c>
      <c r="D70" s="1">
        <v>0.0</v>
      </c>
      <c r="E70" s="1" t="s">
        <v>58</v>
      </c>
      <c r="F70" s="1" t="s">
        <v>26</v>
      </c>
      <c r="G70" s="1" t="s">
        <v>27</v>
      </c>
      <c r="H70" s="1" t="s">
        <v>12145</v>
      </c>
      <c r="I70" s="1" t="s">
        <v>12146</v>
      </c>
      <c r="J70" s="1" t="s">
        <v>12146</v>
      </c>
      <c r="K70" s="1"/>
      <c r="L70" s="1">
        <v>-1.0</v>
      </c>
      <c r="M70" s="1"/>
      <c r="N70" s="1">
        <v>13.49225</v>
      </c>
      <c r="O70" s="1" t="s">
        <v>11916</v>
      </c>
      <c r="P70" s="1" t="s">
        <v>12147</v>
      </c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ht="15.75" customHeight="1">
      <c r="A71" s="1" t="s">
        <v>41</v>
      </c>
      <c r="B71" s="1" t="s">
        <v>17</v>
      </c>
      <c r="C71" s="2">
        <v>394.0</v>
      </c>
      <c r="D71" s="1">
        <v>0.0</v>
      </c>
      <c r="E71" s="1"/>
      <c r="F71" s="1" t="s">
        <v>26</v>
      </c>
      <c r="G71" s="1" t="s">
        <v>27</v>
      </c>
      <c r="H71" s="1" t="s">
        <v>12148</v>
      </c>
      <c r="I71" s="1" t="s">
        <v>12149</v>
      </c>
      <c r="J71" s="1" t="s">
        <v>12149</v>
      </c>
      <c r="K71" s="1"/>
      <c r="L71" s="1">
        <v>-2.0</v>
      </c>
      <c r="M71" s="1"/>
      <c r="N71" s="1">
        <v>12.262116666666667</v>
      </c>
      <c r="O71" s="1" t="s">
        <v>11916</v>
      </c>
      <c r="P71" s="1" t="s">
        <v>12150</v>
      </c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ht="15.75" customHeight="1">
      <c r="A72" s="1" t="s">
        <v>57</v>
      </c>
      <c r="B72" s="1" t="s">
        <v>17</v>
      </c>
      <c r="C72" s="1">
        <v>658.0</v>
      </c>
      <c r="D72" s="1">
        <v>0.0</v>
      </c>
      <c r="E72" s="1" t="s">
        <v>58</v>
      </c>
      <c r="F72" s="1" t="s">
        <v>26</v>
      </c>
      <c r="G72" s="1" t="s">
        <v>27</v>
      </c>
      <c r="H72" s="1" t="s">
        <v>12151</v>
      </c>
      <c r="I72" s="1" t="s">
        <v>12152</v>
      </c>
      <c r="J72" s="1" t="s">
        <v>12152</v>
      </c>
      <c r="K72" s="1"/>
      <c r="L72" s="1">
        <v>3.0</v>
      </c>
      <c r="M72" s="1"/>
      <c r="N72" s="1">
        <v>23.068783333333332</v>
      </c>
      <c r="O72" s="1" t="s">
        <v>11916</v>
      </c>
      <c r="P72" s="1" t="s">
        <v>12153</v>
      </c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ht="15.75" customHeight="1">
      <c r="A73" s="1" t="s">
        <v>57</v>
      </c>
      <c r="B73" s="1" t="s">
        <v>17</v>
      </c>
      <c r="C73" s="1">
        <v>264.0</v>
      </c>
      <c r="D73" s="1">
        <v>0.0</v>
      </c>
      <c r="E73" s="1" t="s">
        <v>58</v>
      </c>
      <c r="F73" s="1" t="s">
        <v>26</v>
      </c>
      <c r="G73" s="1" t="s">
        <v>27</v>
      </c>
      <c r="H73" s="1" t="s">
        <v>12154</v>
      </c>
      <c r="I73" s="1" t="s">
        <v>12155</v>
      </c>
      <c r="J73" s="1" t="s">
        <v>12155</v>
      </c>
      <c r="K73" s="1"/>
      <c r="L73" s="1">
        <v>0.0</v>
      </c>
      <c r="M73" s="1"/>
      <c r="N73" s="1">
        <v>14.288466666666666</v>
      </c>
      <c r="O73" s="1" t="s">
        <v>11916</v>
      </c>
      <c r="P73" s="1" t="s">
        <v>12011</v>
      </c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ht="15.75" customHeight="1">
      <c r="A74" s="1" t="s">
        <v>57</v>
      </c>
      <c r="B74" s="1" t="s">
        <v>17</v>
      </c>
      <c r="C74" s="1">
        <v>585.0</v>
      </c>
      <c r="D74" s="1">
        <v>0.0</v>
      </c>
      <c r="E74" s="1" t="s">
        <v>58</v>
      </c>
      <c r="F74" s="1" t="s">
        <v>26</v>
      </c>
      <c r="G74" s="1" t="s">
        <v>27</v>
      </c>
      <c r="H74" s="1" t="s">
        <v>12156</v>
      </c>
      <c r="I74" s="1" t="s">
        <v>12157</v>
      </c>
      <c r="J74" s="1" t="s">
        <v>12157</v>
      </c>
      <c r="K74" s="1"/>
      <c r="L74" s="1">
        <v>-3.0</v>
      </c>
      <c r="M74" s="1"/>
      <c r="N74" s="1">
        <v>16.892966666666666</v>
      </c>
      <c r="O74" s="1" t="s">
        <v>11916</v>
      </c>
      <c r="P74" s="1" t="s">
        <v>12158</v>
      </c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ht="15.75" customHeight="1">
      <c r="A75" s="1" t="s">
        <v>41</v>
      </c>
      <c r="B75" s="2" t="s">
        <v>17</v>
      </c>
      <c r="C75" s="1">
        <v>593.0</v>
      </c>
      <c r="D75" s="1">
        <v>0.0</v>
      </c>
      <c r="E75" s="1"/>
      <c r="F75" s="1" t="s">
        <v>26</v>
      </c>
      <c r="G75" s="1" t="s">
        <v>27</v>
      </c>
      <c r="H75" s="1" t="s">
        <v>12159</v>
      </c>
      <c r="I75" s="1" t="s">
        <v>12160</v>
      </c>
      <c r="J75" s="1" t="s">
        <v>12160</v>
      </c>
      <c r="K75" s="1"/>
      <c r="L75" s="1">
        <v>-6.0</v>
      </c>
      <c r="M75" s="1"/>
      <c r="N75" s="1">
        <v>13.252316666666667</v>
      </c>
      <c r="O75" s="1" t="s">
        <v>11916</v>
      </c>
      <c r="P75" s="1" t="s">
        <v>12161</v>
      </c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ht="15.75" customHeight="1">
      <c r="A76" s="1" t="s">
        <v>32</v>
      </c>
      <c r="B76" s="1" t="s">
        <v>17</v>
      </c>
      <c r="C76" s="1">
        <v>446.0</v>
      </c>
      <c r="D76" s="1">
        <v>112.0</v>
      </c>
      <c r="E76" s="1"/>
      <c r="F76" s="1" t="s">
        <v>18</v>
      </c>
      <c r="G76" s="1" t="s">
        <v>27</v>
      </c>
      <c r="H76" s="1" t="s">
        <v>12162</v>
      </c>
      <c r="I76" s="1" t="s">
        <v>12163</v>
      </c>
      <c r="J76" s="1" t="s">
        <v>12163</v>
      </c>
      <c r="K76" s="1"/>
      <c r="L76" s="1">
        <v>6.0</v>
      </c>
      <c r="M76" s="1"/>
      <c r="N76" s="1">
        <v>26.1926</v>
      </c>
      <c r="O76" s="1" t="s">
        <v>4121</v>
      </c>
      <c r="P76" s="1" t="s">
        <v>12164</v>
      </c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ht="15.75" customHeight="1">
      <c r="A77" s="1" t="s">
        <v>57</v>
      </c>
      <c r="B77" s="1" t="s">
        <v>17</v>
      </c>
      <c r="C77" s="1">
        <v>962.0</v>
      </c>
      <c r="D77" s="1">
        <v>0.0</v>
      </c>
      <c r="E77" s="1" t="s">
        <v>58</v>
      </c>
      <c r="F77" s="1" t="s">
        <v>26</v>
      </c>
      <c r="G77" s="1" t="s">
        <v>27</v>
      </c>
      <c r="H77" s="1" t="s">
        <v>12165</v>
      </c>
      <c r="I77" s="1" t="s">
        <v>12166</v>
      </c>
      <c r="J77" s="1" t="s">
        <v>12166</v>
      </c>
      <c r="K77" s="1"/>
      <c r="L77" s="1">
        <v>0.0</v>
      </c>
      <c r="M77" s="1"/>
      <c r="N77" s="1">
        <v>39.338966666666664</v>
      </c>
      <c r="O77" s="1" t="s">
        <v>11916</v>
      </c>
      <c r="P77" s="1" t="s">
        <v>12167</v>
      </c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ht="15.75" customHeight="1">
      <c r="A78" s="1" t="s">
        <v>32</v>
      </c>
      <c r="B78" s="1" t="s">
        <v>17</v>
      </c>
      <c r="C78" s="1">
        <v>721.0</v>
      </c>
      <c r="D78" s="1">
        <v>0.0</v>
      </c>
      <c r="E78" s="1" t="s">
        <v>58</v>
      </c>
      <c r="F78" s="1" t="s">
        <v>66</v>
      </c>
      <c r="G78" s="1" t="s">
        <v>27</v>
      </c>
      <c r="H78" s="1" t="s">
        <v>12168</v>
      </c>
      <c r="I78" s="1" t="s">
        <v>12169</v>
      </c>
      <c r="J78" s="1" t="s">
        <v>12170</v>
      </c>
      <c r="K78" s="1" t="s">
        <v>12171</v>
      </c>
      <c r="L78" s="1">
        <v>21.0</v>
      </c>
      <c r="M78" s="1">
        <v>71.77526666666667</v>
      </c>
      <c r="N78" s="1">
        <v>70.19555</v>
      </c>
      <c r="O78" s="1" t="s">
        <v>4121</v>
      </c>
      <c r="P78" s="1" t="s">
        <v>12172</v>
      </c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ht="15.75" customHeight="1">
      <c r="A79" s="1" t="s">
        <v>24</v>
      </c>
      <c r="B79" s="1" t="s">
        <v>17</v>
      </c>
      <c r="C79" s="1">
        <v>329.0</v>
      </c>
      <c r="D79" s="1">
        <v>0.0</v>
      </c>
      <c r="E79" s="1" t="s">
        <v>2643</v>
      </c>
      <c r="F79" s="1" t="s">
        <v>26</v>
      </c>
      <c r="G79" s="1" t="s">
        <v>27</v>
      </c>
      <c r="H79" s="1" t="s">
        <v>12173</v>
      </c>
      <c r="I79" s="1" t="s">
        <v>12174</v>
      </c>
      <c r="J79" s="1" t="s">
        <v>12174</v>
      </c>
      <c r="K79" s="1"/>
      <c r="L79" s="1">
        <v>-7.0</v>
      </c>
      <c r="M79" s="1"/>
      <c r="N79" s="1">
        <v>7.390583333333334</v>
      </c>
      <c r="O79" s="1" t="s">
        <v>11916</v>
      </c>
      <c r="P79" s="1" t="s">
        <v>5941</v>
      </c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ht="15.75" customHeight="1">
      <c r="A80" s="1" t="s">
        <v>24</v>
      </c>
      <c r="B80" s="1" t="s">
        <v>17</v>
      </c>
      <c r="C80" s="1">
        <v>603.0</v>
      </c>
      <c r="D80" s="1">
        <v>0.0</v>
      </c>
      <c r="E80" s="1" t="s">
        <v>12175</v>
      </c>
      <c r="F80" s="1" t="s">
        <v>26</v>
      </c>
      <c r="G80" s="1" t="s">
        <v>27</v>
      </c>
      <c r="H80" s="1" t="s">
        <v>12176</v>
      </c>
      <c r="I80" s="1" t="s">
        <v>12177</v>
      </c>
      <c r="J80" s="1" t="s">
        <v>12177</v>
      </c>
      <c r="K80" s="1"/>
      <c r="L80" s="1">
        <v>-11.0</v>
      </c>
      <c r="M80" s="1"/>
      <c r="N80" s="1">
        <v>8.2927</v>
      </c>
      <c r="O80" s="1" t="s">
        <v>11916</v>
      </c>
      <c r="P80" s="1" t="s">
        <v>12178</v>
      </c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ht="15.75" customHeight="1">
      <c r="A81" s="1" t="s">
        <v>57</v>
      </c>
      <c r="B81" s="1" t="s">
        <v>17</v>
      </c>
      <c r="C81" s="1">
        <v>658.0</v>
      </c>
      <c r="D81" s="1">
        <v>0.0</v>
      </c>
      <c r="E81" s="1" t="s">
        <v>58</v>
      </c>
      <c r="F81" s="1" t="s">
        <v>26</v>
      </c>
      <c r="G81" s="1" t="s">
        <v>27</v>
      </c>
      <c r="H81" s="1" t="s">
        <v>12179</v>
      </c>
      <c r="I81" s="1" t="s">
        <v>12180</v>
      </c>
      <c r="J81" s="1" t="s">
        <v>12180</v>
      </c>
      <c r="K81" s="1"/>
      <c r="L81" s="1">
        <v>-9.0</v>
      </c>
      <c r="M81" s="1"/>
      <c r="N81" s="1">
        <v>10.5289</v>
      </c>
      <c r="O81" s="1" t="s">
        <v>11916</v>
      </c>
      <c r="P81" s="1" t="s">
        <v>12181</v>
      </c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ht="15.75" customHeight="1">
      <c r="A82" s="1" t="s">
        <v>57</v>
      </c>
      <c r="B82" s="1" t="s">
        <v>17</v>
      </c>
      <c r="C82" s="1">
        <v>968.0</v>
      </c>
      <c r="D82" s="1">
        <v>0.0</v>
      </c>
      <c r="E82" s="1" t="s">
        <v>58</v>
      </c>
      <c r="F82" s="1" t="s">
        <v>26</v>
      </c>
      <c r="G82" s="1" t="s">
        <v>27</v>
      </c>
      <c r="H82" s="1" t="s">
        <v>12182</v>
      </c>
      <c r="I82" s="1" t="s">
        <v>12183</v>
      </c>
      <c r="J82" s="1" t="s">
        <v>12183</v>
      </c>
      <c r="K82" s="1"/>
      <c r="L82" s="1">
        <v>-4.0</v>
      </c>
      <c r="M82" s="1"/>
      <c r="N82" s="1">
        <v>15.3274</v>
      </c>
      <c r="O82" s="1" t="s">
        <v>11916</v>
      </c>
      <c r="P82" s="1" t="s">
        <v>12184</v>
      </c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ht="15.75" customHeight="1">
      <c r="A83" s="1" t="s">
        <v>57</v>
      </c>
      <c r="B83" s="1" t="s">
        <v>17</v>
      </c>
      <c r="C83" s="1">
        <v>289.0</v>
      </c>
      <c r="D83" s="1">
        <v>0.0</v>
      </c>
      <c r="E83" s="1" t="s">
        <v>58</v>
      </c>
      <c r="F83" s="1" t="s">
        <v>26</v>
      </c>
      <c r="G83" s="1" t="s">
        <v>27</v>
      </c>
      <c r="H83" s="1" t="s">
        <v>12185</v>
      </c>
      <c r="I83" s="1" t="s">
        <v>12186</v>
      </c>
      <c r="J83" s="1" t="s">
        <v>12186</v>
      </c>
      <c r="K83" s="1"/>
      <c r="L83" s="1">
        <v>-7.0</v>
      </c>
      <c r="M83" s="1"/>
      <c r="N83" s="1">
        <v>7.101883333333333</v>
      </c>
      <c r="O83" s="1" t="s">
        <v>11916</v>
      </c>
      <c r="P83" s="1" t="s">
        <v>12187</v>
      </c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ht="15.75" customHeight="1">
      <c r="A84" s="1" t="s">
        <v>24</v>
      </c>
      <c r="B84" s="1" t="s">
        <v>17</v>
      </c>
      <c r="C84" s="2">
        <v>399.0</v>
      </c>
      <c r="D84" s="1">
        <v>0.0</v>
      </c>
      <c r="E84" s="1" t="s">
        <v>12188</v>
      </c>
      <c r="F84" s="1" t="s">
        <v>26</v>
      </c>
      <c r="G84" s="1" t="s">
        <v>27</v>
      </c>
      <c r="H84" s="1" t="s">
        <v>12189</v>
      </c>
      <c r="I84" s="1" t="s">
        <v>12190</v>
      </c>
      <c r="J84" s="1" t="s">
        <v>12190</v>
      </c>
      <c r="K84" s="1"/>
      <c r="L84" s="1">
        <v>-7.0</v>
      </c>
      <c r="M84" s="1"/>
      <c r="N84" s="1">
        <v>7.84225</v>
      </c>
      <c r="O84" s="1" t="s">
        <v>11916</v>
      </c>
      <c r="P84" s="1" t="s">
        <v>12191</v>
      </c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ht="15.75" customHeight="1">
      <c r="A85" s="1" t="s">
        <v>57</v>
      </c>
      <c r="B85" s="1" t="s">
        <v>17</v>
      </c>
      <c r="C85" s="2">
        <v>299.0</v>
      </c>
      <c r="D85" s="1">
        <v>0.0</v>
      </c>
      <c r="E85" s="1" t="s">
        <v>58</v>
      </c>
      <c r="F85" s="1" t="s">
        <v>26</v>
      </c>
      <c r="G85" s="1" t="s">
        <v>27</v>
      </c>
      <c r="H85" s="1" t="s">
        <v>12192</v>
      </c>
      <c r="I85" s="1" t="s">
        <v>12193</v>
      </c>
      <c r="J85" s="1" t="s">
        <v>12193</v>
      </c>
      <c r="K85" s="1"/>
      <c r="L85" s="1">
        <v>-11.0</v>
      </c>
      <c r="M85" s="1"/>
      <c r="N85" s="1">
        <v>3.5833666666666666</v>
      </c>
      <c r="O85" s="1" t="s">
        <v>11916</v>
      </c>
      <c r="P85" s="1" t="s">
        <v>12194</v>
      </c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ht="15.75" customHeight="1">
      <c r="A86" s="1" t="s">
        <v>32</v>
      </c>
      <c r="B86" s="1" t="s">
        <v>17</v>
      </c>
      <c r="C86" s="2">
        <v>429.0</v>
      </c>
      <c r="D86" s="1">
        <v>0.0</v>
      </c>
      <c r="E86" s="1" t="s">
        <v>12195</v>
      </c>
      <c r="F86" s="1" t="s">
        <v>66</v>
      </c>
      <c r="G86" s="1" t="s">
        <v>27</v>
      </c>
      <c r="H86" s="1" t="s">
        <v>12196</v>
      </c>
      <c r="I86" s="1" t="s">
        <v>12197</v>
      </c>
      <c r="J86" s="1" t="s">
        <v>12198</v>
      </c>
      <c r="K86" s="1" t="s">
        <v>12199</v>
      </c>
      <c r="L86" s="1">
        <v>0.0</v>
      </c>
      <c r="M86" s="1">
        <v>0.011116666666666667</v>
      </c>
      <c r="N86" s="1">
        <v>8.86275</v>
      </c>
      <c r="O86" s="1" t="s">
        <v>4121</v>
      </c>
      <c r="P86" s="1" t="s">
        <v>12200</v>
      </c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ht="15.75" customHeight="1">
      <c r="A87" s="1" t="s">
        <v>32</v>
      </c>
      <c r="B87" s="1" t="s">
        <v>17</v>
      </c>
      <c r="C87" s="1">
        <v>498.0</v>
      </c>
      <c r="D87" s="1">
        <v>0.0</v>
      </c>
      <c r="E87" s="1" t="s">
        <v>12195</v>
      </c>
      <c r="F87" s="1" t="s">
        <v>66</v>
      </c>
      <c r="G87" s="1" t="s">
        <v>27</v>
      </c>
      <c r="H87" s="1" t="s">
        <v>12201</v>
      </c>
      <c r="I87" s="1" t="s">
        <v>12202</v>
      </c>
      <c r="J87" s="1" t="s">
        <v>12203</v>
      </c>
      <c r="K87" s="1" t="s">
        <v>12204</v>
      </c>
      <c r="L87" s="1">
        <v>-5.0</v>
      </c>
      <c r="M87" s="1">
        <v>0.38203333333333334</v>
      </c>
      <c r="N87" s="1">
        <v>9.93505</v>
      </c>
      <c r="O87" s="1" t="s">
        <v>4121</v>
      </c>
      <c r="P87" s="1" t="s">
        <v>12205</v>
      </c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ht="15.75" customHeight="1">
      <c r="A88" s="1" t="s">
        <v>57</v>
      </c>
      <c r="B88" s="1" t="s">
        <v>17</v>
      </c>
      <c r="C88" s="2">
        <v>294.0</v>
      </c>
      <c r="D88" s="1">
        <v>0.0</v>
      </c>
      <c r="E88" s="1" t="s">
        <v>58</v>
      </c>
      <c r="F88" s="1" t="s">
        <v>26</v>
      </c>
      <c r="G88" s="1" t="s">
        <v>27</v>
      </c>
      <c r="H88" s="1" t="s">
        <v>12206</v>
      </c>
      <c r="I88" s="1" t="s">
        <v>12207</v>
      </c>
      <c r="J88" s="1" t="s">
        <v>12207</v>
      </c>
      <c r="K88" s="1"/>
      <c r="L88" s="1">
        <v>-8.0</v>
      </c>
      <c r="M88" s="1"/>
      <c r="N88" s="1">
        <v>6.947816666666666</v>
      </c>
      <c r="O88" s="1" t="s">
        <v>11916</v>
      </c>
      <c r="P88" s="1" t="s">
        <v>12208</v>
      </c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ht="15.75" customHeight="1">
      <c r="A89" s="1" t="s">
        <v>16</v>
      </c>
      <c r="B89" s="1" t="s">
        <v>17</v>
      </c>
      <c r="C89" s="1">
        <v>124.5</v>
      </c>
      <c r="D89" s="1">
        <v>124.5</v>
      </c>
      <c r="E89" s="1"/>
      <c r="F89" s="1" t="s">
        <v>18</v>
      </c>
      <c r="G89" s="1" t="s">
        <v>19</v>
      </c>
      <c r="H89" s="1" t="s">
        <v>12209</v>
      </c>
      <c r="I89" s="1" t="s">
        <v>12210</v>
      </c>
      <c r="J89" s="1" t="s">
        <v>12210</v>
      </c>
      <c r="K89" s="1"/>
      <c r="L89" s="1">
        <v>3.0</v>
      </c>
      <c r="M89" s="1"/>
      <c r="N89" s="1">
        <v>8.146366666666667</v>
      </c>
      <c r="O89" s="1" t="s">
        <v>22</v>
      </c>
      <c r="P89" s="1" t="s">
        <v>12211</v>
      </c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ht="15.75" customHeight="1">
      <c r="A90" s="1" t="s">
        <v>57</v>
      </c>
      <c r="B90" s="1" t="s">
        <v>17</v>
      </c>
      <c r="C90" s="1">
        <v>658.0</v>
      </c>
      <c r="D90" s="1">
        <v>0.0</v>
      </c>
      <c r="E90" s="1" t="s">
        <v>58</v>
      </c>
      <c r="F90" s="1" t="s">
        <v>26</v>
      </c>
      <c r="G90" s="1" t="s">
        <v>27</v>
      </c>
      <c r="H90" s="1" t="s">
        <v>12212</v>
      </c>
      <c r="I90" s="1" t="s">
        <v>12213</v>
      </c>
      <c r="J90" s="1" t="s">
        <v>12213</v>
      </c>
      <c r="K90" s="1"/>
      <c r="L90" s="1">
        <v>-10.0</v>
      </c>
      <c r="M90" s="1"/>
      <c r="N90" s="1">
        <v>9.63705</v>
      </c>
      <c r="O90" s="1" t="s">
        <v>11916</v>
      </c>
      <c r="P90" s="1" t="s">
        <v>12214</v>
      </c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ht="15.75" customHeight="1">
      <c r="A91" s="1" t="s">
        <v>57</v>
      </c>
      <c r="B91" s="1" t="s">
        <v>17</v>
      </c>
      <c r="C91" s="1">
        <v>329.0</v>
      </c>
      <c r="D91" s="1">
        <v>0.0</v>
      </c>
      <c r="E91" s="1" t="s">
        <v>58</v>
      </c>
      <c r="F91" s="1" t="s">
        <v>26</v>
      </c>
      <c r="G91" s="1" t="s">
        <v>27</v>
      </c>
      <c r="H91" s="1" t="s">
        <v>12215</v>
      </c>
      <c r="I91" s="1" t="s">
        <v>12216</v>
      </c>
      <c r="J91" s="1" t="s">
        <v>12216</v>
      </c>
      <c r="K91" s="1"/>
      <c r="L91" s="1">
        <v>-7.0</v>
      </c>
      <c r="M91" s="1"/>
      <c r="N91" s="1">
        <v>7.678516666666667</v>
      </c>
      <c r="O91" s="1" t="s">
        <v>11916</v>
      </c>
      <c r="P91" s="1" t="s">
        <v>12217</v>
      </c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ht="15.75" customHeight="1">
      <c r="A92" s="1" t="s">
        <v>41</v>
      </c>
      <c r="B92" s="1" t="s">
        <v>17</v>
      </c>
      <c r="C92" s="1">
        <v>294.0</v>
      </c>
      <c r="D92" s="1">
        <v>0.0</v>
      </c>
      <c r="E92" s="1"/>
      <c r="F92" s="1" t="s">
        <v>26</v>
      </c>
      <c r="G92" s="1" t="s">
        <v>27</v>
      </c>
      <c r="H92" s="1" t="s">
        <v>12218</v>
      </c>
      <c r="I92" s="1" t="s">
        <v>12219</v>
      </c>
      <c r="J92" s="1" t="s">
        <v>12219</v>
      </c>
      <c r="K92" s="1"/>
      <c r="L92" s="1">
        <v>-4.0</v>
      </c>
      <c r="M92" s="1"/>
      <c r="N92" s="1">
        <v>10.674866666666667</v>
      </c>
      <c r="O92" s="1" t="s">
        <v>11916</v>
      </c>
      <c r="P92" s="1" t="s">
        <v>12220</v>
      </c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ht="15.75" customHeight="1">
      <c r="A93" s="1" t="s">
        <v>24</v>
      </c>
      <c r="B93" s="1" t="s">
        <v>17</v>
      </c>
      <c r="C93" s="1">
        <v>329.0</v>
      </c>
      <c r="D93" s="1">
        <v>0.0</v>
      </c>
      <c r="E93" s="1" t="s">
        <v>12221</v>
      </c>
      <c r="F93" s="1" t="s">
        <v>26</v>
      </c>
      <c r="G93" s="1" t="s">
        <v>27</v>
      </c>
      <c r="H93" s="1" t="s">
        <v>12222</v>
      </c>
      <c r="I93" s="1" t="s">
        <v>12223</v>
      </c>
      <c r="J93" s="1" t="s">
        <v>12223</v>
      </c>
      <c r="K93" s="1"/>
      <c r="L93" s="1">
        <v>-6.0</v>
      </c>
      <c r="M93" s="1"/>
      <c r="N93" s="1">
        <v>8.390466666666667</v>
      </c>
      <c r="O93" s="1" t="s">
        <v>11916</v>
      </c>
      <c r="P93" s="1" t="s">
        <v>2804</v>
      </c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ht="15.75" customHeight="1">
      <c r="A94" s="1" t="s">
        <v>57</v>
      </c>
      <c r="B94" s="1" t="s">
        <v>17</v>
      </c>
      <c r="C94" s="1">
        <v>929.0</v>
      </c>
      <c r="D94" s="1">
        <v>0.0</v>
      </c>
      <c r="E94" s="1" t="s">
        <v>58</v>
      </c>
      <c r="F94" s="1" t="s">
        <v>26</v>
      </c>
      <c r="G94" s="1" t="s">
        <v>27</v>
      </c>
      <c r="H94" s="1" t="s">
        <v>12224</v>
      </c>
      <c r="I94" s="1" t="s">
        <v>12225</v>
      </c>
      <c r="J94" s="1" t="s">
        <v>12225</v>
      </c>
      <c r="K94" s="1"/>
      <c r="L94" s="1">
        <v>-6.0</v>
      </c>
      <c r="M94" s="1"/>
      <c r="N94" s="1">
        <v>13.9192</v>
      </c>
      <c r="O94" s="1" t="s">
        <v>11916</v>
      </c>
      <c r="P94" s="1" t="s">
        <v>12226</v>
      </c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ht="15.75" customHeight="1">
      <c r="A95" s="1" t="s">
        <v>16</v>
      </c>
      <c r="B95" s="1" t="s">
        <v>17</v>
      </c>
      <c r="C95" s="1">
        <v>807.0</v>
      </c>
      <c r="D95" s="1">
        <v>0.0</v>
      </c>
      <c r="E95" s="1"/>
      <c r="F95" s="1" t="s">
        <v>18</v>
      </c>
      <c r="G95" s="1" t="s">
        <v>19</v>
      </c>
      <c r="H95" s="1" t="s">
        <v>12227</v>
      </c>
      <c r="I95" s="1" t="s">
        <v>12228</v>
      </c>
      <c r="J95" s="1" t="s">
        <v>12228</v>
      </c>
      <c r="K95" s="1"/>
      <c r="L95" s="1">
        <v>2.0</v>
      </c>
      <c r="M95" s="1"/>
      <c r="N95" s="1">
        <v>12.901233333333334</v>
      </c>
      <c r="O95" s="1" t="s">
        <v>22</v>
      </c>
      <c r="P95" s="1" t="s">
        <v>12229</v>
      </c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ht="15.75" customHeight="1">
      <c r="A96" s="1" t="s">
        <v>57</v>
      </c>
      <c r="B96" s="1" t="s">
        <v>17</v>
      </c>
      <c r="C96" s="1">
        <v>264.0</v>
      </c>
      <c r="D96" s="1">
        <v>0.0</v>
      </c>
      <c r="E96" s="1" t="s">
        <v>58</v>
      </c>
      <c r="F96" s="1" t="s">
        <v>26</v>
      </c>
      <c r="G96" s="1" t="s">
        <v>27</v>
      </c>
      <c r="H96" s="1" t="s">
        <v>12230</v>
      </c>
      <c r="I96" s="1" t="s">
        <v>12231</v>
      </c>
      <c r="J96" s="1" t="s">
        <v>12231</v>
      </c>
      <c r="K96" s="1"/>
      <c r="L96" s="1">
        <v>-4.0</v>
      </c>
      <c r="M96" s="1"/>
      <c r="N96" s="1">
        <v>10.3694</v>
      </c>
      <c r="O96" s="1" t="s">
        <v>11916</v>
      </c>
      <c r="P96" s="1" t="s">
        <v>12232</v>
      </c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ht="15.75" customHeight="1">
      <c r="A97" s="1" t="s">
        <v>24</v>
      </c>
      <c r="B97" s="1" t="s">
        <v>17</v>
      </c>
      <c r="C97" s="2">
        <v>394.0</v>
      </c>
      <c r="D97" s="1">
        <v>0.0</v>
      </c>
      <c r="E97" s="1" t="s">
        <v>8446</v>
      </c>
      <c r="F97" s="1" t="s">
        <v>26</v>
      </c>
      <c r="G97" s="1" t="s">
        <v>27</v>
      </c>
      <c r="H97" s="1" t="s">
        <v>12233</v>
      </c>
      <c r="I97" s="1" t="s">
        <v>12234</v>
      </c>
      <c r="J97" s="1" t="s">
        <v>12234</v>
      </c>
      <c r="K97" s="1"/>
      <c r="L97" s="1">
        <v>-3.0</v>
      </c>
      <c r="M97" s="1"/>
      <c r="N97" s="1">
        <v>11.223683333333334</v>
      </c>
      <c r="O97" s="1" t="s">
        <v>11916</v>
      </c>
      <c r="P97" s="1" t="s">
        <v>12235</v>
      </c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ht="15.75" customHeight="1">
      <c r="A98" s="1" t="s">
        <v>24</v>
      </c>
      <c r="B98" s="1" t="s">
        <v>17</v>
      </c>
      <c r="C98" s="1">
        <v>364.0</v>
      </c>
      <c r="D98" s="1">
        <v>0.0</v>
      </c>
      <c r="E98" s="1" t="s">
        <v>11585</v>
      </c>
      <c r="F98" s="1" t="s">
        <v>26</v>
      </c>
      <c r="G98" s="1" t="s">
        <v>27</v>
      </c>
      <c r="H98" s="1" t="s">
        <v>12236</v>
      </c>
      <c r="I98" s="1" t="s">
        <v>12237</v>
      </c>
      <c r="J98" s="1" t="s">
        <v>12237</v>
      </c>
      <c r="K98" s="1"/>
      <c r="L98" s="1">
        <v>-7.0</v>
      </c>
      <c r="M98" s="1"/>
      <c r="N98" s="1">
        <v>7.7896</v>
      </c>
      <c r="O98" s="1" t="s">
        <v>11916</v>
      </c>
      <c r="P98" s="1" t="s">
        <v>12238</v>
      </c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ht="15.75" customHeight="1">
      <c r="A99" s="1" t="s">
        <v>57</v>
      </c>
      <c r="B99" s="1" t="s">
        <v>17</v>
      </c>
      <c r="C99" s="1">
        <v>264.0</v>
      </c>
      <c r="D99" s="1">
        <v>0.0</v>
      </c>
      <c r="E99" s="1" t="s">
        <v>58</v>
      </c>
      <c r="F99" s="1" t="s">
        <v>26</v>
      </c>
      <c r="G99" s="1" t="s">
        <v>27</v>
      </c>
      <c r="H99" s="1" t="s">
        <v>12239</v>
      </c>
      <c r="I99" s="1" t="s">
        <v>12240</v>
      </c>
      <c r="J99" s="1" t="s">
        <v>12240</v>
      </c>
      <c r="K99" s="1"/>
      <c r="L99" s="1">
        <v>-7.0</v>
      </c>
      <c r="M99" s="1"/>
      <c r="N99" s="1">
        <v>7.117983333333333</v>
      </c>
      <c r="O99" s="1" t="s">
        <v>11916</v>
      </c>
      <c r="P99" s="1" t="s">
        <v>12241</v>
      </c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ht="15.75" customHeight="1">
      <c r="A100" s="1" t="s">
        <v>32</v>
      </c>
      <c r="B100" s="1" t="s">
        <v>17</v>
      </c>
      <c r="C100" s="1">
        <v>249.0</v>
      </c>
      <c r="D100" s="1">
        <v>0.0</v>
      </c>
      <c r="E100" s="1" t="s">
        <v>12195</v>
      </c>
      <c r="F100" s="1" t="s">
        <v>66</v>
      </c>
      <c r="G100" s="1" t="s">
        <v>27</v>
      </c>
      <c r="H100" s="1" t="s">
        <v>12242</v>
      </c>
      <c r="I100" s="1" t="s">
        <v>12243</v>
      </c>
      <c r="J100" s="1" t="s">
        <v>12244</v>
      </c>
      <c r="K100" s="1" t="s">
        <v>12245</v>
      </c>
      <c r="L100" s="1">
        <v>-9.0</v>
      </c>
      <c r="M100" s="1">
        <v>0.006333333333333333</v>
      </c>
      <c r="N100" s="1">
        <v>8.9221</v>
      </c>
      <c r="O100" s="1" t="s">
        <v>4121</v>
      </c>
      <c r="P100" s="1" t="s">
        <v>6470</v>
      </c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ht="15.75" customHeight="1">
      <c r="A101" s="1" t="s">
        <v>41</v>
      </c>
      <c r="B101" s="1" t="s">
        <v>17</v>
      </c>
      <c r="C101" s="2">
        <v>423.0</v>
      </c>
      <c r="D101" s="1">
        <v>0.0</v>
      </c>
      <c r="E101" s="1"/>
      <c r="F101" s="1" t="s">
        <v>26</v>
      </c>
      <c r="G101" s="1" t="s">
        <v>27</v>
      </c>
      <c r="H101" s="1" t="s">
        <v>12246</v>
      </c>
      <c r="I101" s="1" t="s">
        <v>12247</v>
      </c>
      <c r="J101" s="1" t="s">
        <v>12247</v>
      </c>
      <c r="K101" s="1"/>
      <c r="L101" s="1">
        <v>-3.0</v>
      </c>
      <c r="M101" s="1"/>
      <c r="N101" s="1">
        <v>11.551133333333333</v>
      </c>
      <c r="O101" s="1" t="s">
        <v>11916</v>
      </c>
      <c r="P101" s="1" t="s">
        <v>12248</v>
      </c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ht="15.75" customHeight="1">
      <c r="A102" s="1" t="s">
        <v>57</v>
      </c>
      <c r="B102" s="1" t="s">
        <v>17</v>
      </c>
      <c r="C102" s="1">
        <v>329.0</v>
      </c>
      <c r="D102" s="1">
        <v>0.0</v>
      </c>
      <c r="E102" s="1" t="s">
        <v>58</v>
      </c>
      <c r="F102" s="1" t="s">
        <v>26</v>
      </c>
      <c r="G102" s="1" t="s">
        <v>27</v>
      </c>
      <c r="H102" s="1" t="s">
        <v>12249</v>
      </c>
      <c r="I102" s="1" t="s">
        <v>12250</v>
      </c>
      <c r="J102" s="1" t="s">
        <v>12250</v>
      </c>
      <c r="K102" s="1"/>
      <c r="L102" s="1">
        <v>-2.0</v>
      </c>
      <c r="M102" s="1"/>
      <c r="N102" s="1">
        <v>12.73185</v>
      </c>
      <c r="O102" s="1" t="s">
        <v>11916</v>
      </c>
      <c r="P102" s="1" t="s">
        <v>12251</v>
      </c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ht="15.75" customHeight="1">
      <c r="A103" s="1" t="s">
        <v>57</v>
      </c>
      <c r="B103" s="1" t="s">
        <v>17</v>
      </c>
      <c r="C103" s="1">
        <v>388.0</v>
      </c>
      <c r="D103" s="1">
        <v>0.0</v>
      </c>
      <c r="E103" s="1" t="s">
        <v>58</v>
      </c>
      <c r="F103" s="1" t="s">
        <v>26</v>
      </c>
      <c r="G103" s="1" t="s">
        <v>27</v>
      </c>
      <c r="H103" s="1" t="s">
        <v>12252</v>
      </c>
      <c r="I103" s="1" t="s">
        <v>12253</v>
      </c>
      <c r="J103" s="1" t="s">
        <v>12253</v>
      </c>
      <c r="K103" s="1"/>
      <c r="L103" s="1">
        <v>0.0</v>
      </c>
      <c r="M103" s="1"/>
      <c r="N103" s="1">
        <v>14.059083333333334</v>
      </c>
      <c r="O103" s="1" t="s">
        <v>11916</v>
      </c>
      <c r="P103" s="1" t="s">
        <v>12254</v>
      </c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ht="15.75" customHeight="1">
      <c r="A104" s="1" t="s">
        <v>57</v>
      </c>
      <c r="B104" s="1" t="s">
        <v>17</v>
      </c>
      <c r="C104" s="1">
        <v>443.0</v>
      </c>
      <c r="D104" s="1">
        <v>0.0</v>
      </c>
      <c r="E104" s="1" t="s">
        <v>58</v>
      </c>
      <c r="F104" s="1" t="s">
        <v>26</v>
      </c>
      <c r="G104" s="1" t="s">
        <v>27</v>
      </c>
      <c r="H104" s="1" t="s">
        <v>12255</v>
      </c>
      <c r="I104" s="1" t="s">
        <v>12256</v>
      </c>
      <c r="J104" s="1" t="s">
        <v>12256</v>
      </c>
      <c r="K104" s="1"/>
      <c r="L104" s="1">
        <v>-1.0</v>
      </c>
      <c r="M104" s="1"/>
      <c r="N104" s="1">
        <v>13.970066666666666</v>
      </c>
      <c r="O104" s="1" t="s">
        <v>11916</v>
      </c>
      <c r="P104" s="1" t="s">
        <v>12257</v>
      </c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ht="15.75" customHeight="1">
      <c r="A105" s="1" t="s">
        <v>57</v>
      </c>
      <c r="B105" s="1" t="s">
        <v>17</v>
      </c>
      <c r="C105" s="1">
        <v>394.0</v>
      </c>
      <c r="D105" s="1">
        <v>0.0</v>
      </c>
      <c r="E105" s="1" t="s">
        <v>58</v>
      </c>
      <c r="F105" s="1" t="s">
        <v>26</v>
      </c>
      <c r="G105" s="1" t="s">
        <v>27</v>
      </c>
      <c r="H105" s="1" t="s">
        <v>12258</v>
      </c>
      <c r="I105" s="1" t="s">
        <v>12259</v>
      </c>
      <c r="J105" s="1" t="s">
        <v>12259</v>
      </c>
      <c r="K105" s="1"/>
      <c r="L105" s="1">
        <v>-1.0</v>
      </c>
      <c r="M105" s="1"/>
      <c r="N105" s="1">
        <v>13.502833333333333</v>
      </c>
      <c r="O105" s="1" t="s">
        <v>11916</v>
      </c>
      <c r="P105" s="1" t="s">
        <v>12260</v>
      </c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ht="15.75" customHeight="1">
      <c r="A106" s="1" t="s">
        <v>41</v>
      </c>
      <c r="B106" s="1" t="s">
        <v>17</v>
      </c>
      <c r="C106" s="2">
        <v>423.0</v>
      </c>
      <c r="D106" s="1">
        <v>0.0</v>
      </c>
      <c r="E106" s="1"/>
      <c r="F106" s="1" t="s">
        <v>26</v>
      </c>
      <c r="G106" s="1" t="s">
        <v>27</v>
      </c>
      <c r="H106" s="1" t="s">
        <v>12261</v>
      </c>
      <c r="I106" s="1" t="s">
        <v>12262</v>
      </c>
      <c r="J106" s="1" t="s">
        <v>12262</v>
      </c>
      <c r="K106" s="1"/>
      <c r="L106" s="1">
        <v>-7.0</v>
      </c>
      <c r="M106" s="1"/>
      <c r="N106" s="1">
        <v>7.850616666666666</v>
      </c>
      <c r="O106" s="1" t="s">
        <v>11916</v>
      </c>
      <c r="P106" s="1" t="s">
        <v>12263</v>
      </c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ht="15.75" customHeight="1">
      <c r="A107" s="1" t="s">
        <v>24</v>
      </c>
      <c r="B107" s="1" t="s">
        <v>17</v>
      </c>
      <c r="C107" s="1">
        <v>628.0</v>
      </c>
      <c r="D107" s="1">
        <v>0.0</v>
      </c>
      <c r="E107" s="1" t="s">
        <v>12264</v>
      </c>
      <c r="F107" s="1" t="s">
        <v>26</v>
      </c>
      <c r="G107" s="1" t="s">
        <v>27</v>
      </c>
      <c r="H107" s="1" t="s">
        <v>12265</v>
      </c>
      <c r="I107" s="1" t="s">
        <v>12266</v>
      </c>
      <c r="J107" s="1" t="s">
        <v>12266</v>
      </c>
      <c r="K107" s="1"/>
      <c r="L107" s="1">
        <v>-5.0</v>
      </c>
      <c r="M107" s="1"/>
      <c r="N107" s="1">
        <v>14.674266666666666</v>
      </c>
      <c r="O107" s="1" t="s">
        <v>11916</v>
      </c>
      <c r="P107" s="1" t="s">
        <v>12267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ht="15.75" customHeight="1">
      <c r="A108" s="1" t="s">
        <v>41</v>
      </c>
      <c r="B108" s="1" t="s">
        <v>17</v>
      </c>
      <c r="C108" s="2">
        <v>364.0</v>
      </c>
      <c r="D108" s="1">
        <v>0.0</v>
      </c>
      <c r="E108" s="1"/>
      <c r="F108" s="1" t="s">
        <v>26</v>
      </c>
      <c r="G108" s="1" t="s">
        <v>27</v>
      </c>
      <c r="H108" s="1" t="s">
        <v>12268</v>
      </c>
      <c r="I108" s="1" t="s">
        <v>12269</v>
      </c>
      <c r="J108" s="1" t="s">
        <v>12269</v>
      </c>
      <c r="K108" s="1"/>
      <c r="L108" s="1">
        <v>-5.0</v>
      </c>
      <c r="M108" s="1"/>
      <c r="N108" s="1">
        <v>9.9265</v>
      </c>
      <c r="O108" s="1" t="s">
        <v>11916</v>
      </c>
      <c r="P108" s="1" t="s">
        <v>12270</v>
      </c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ht="15.75" customHeight="1">
      <c r="A109" s="1" t="s">
        <v>57</v>
      </c>
      <c r="B109" s="1" t="s">
        <v>17</v>
      </c>
      <c r="C109" s="1">
        <v>264.0</v>
      </c>
      <c r="D109" s="1">
        <v>0.0</v>
      </c>
      <c r="E109" s="1" t="s">
        <v>58</v>
      </c>
      <c r="F109" s="1" t="s">
        <v>26</v>
      </c>
      <c r="G109" s="1" t="s">
        <v>27</v>
      </c>
      <c r="H109" s="1" t="s">
        <v>12271</v>
      </c>
      <c r="I109" s="1" t="s">
        <v>12272</v>
      </c>
      <c r="J109" s="1" t="s">
        <v>12272</v>
      </c>
      <c r="K109" s="1"/>
      <c r="L109" s="1">
        <v>-4.0</v>
      </c>
      <c r="M109" s="1"/>
      <c r="N109" s="1">
        <v>10.1014</v>
      </c>
      <c r="O109" s="1" t="s">
        <v>11916</v>
      </c>
      <c r="P109" s="1" t="s">
        <v>11917</v>
      </c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ht="15.75" customHeight="1">
      <c r="A110" s="1" t="s">
        <v>57</v>
      </c>
      <c r="B110" s="1" t="s">
        <v>17</v>
      </c>
      <c r="C110" s="1">
        <v>329.0</v>
      </c>
      <c r="D110" s="1">
        <v>0.0</v>
      </c>
      <c r="E110" s="1" t="s">
        <v>58</v>
      </c>
      <c r="F110" s="1" t="s">
        <v>26</v>
      </c>
      <c r="G110" s="1" t="s">
        <v>27</v>
      </c>
      <c r="H110" s="1" t="s">
        <v>12273</v>
      </c>
      <c r="I110" s="1" t="s">
        <v>12274</v>
      </c>
      <c r="J110" s="1" t="s">
        <v>12274</v>
      </c>
      <c r="K110" s="1"/>
      <c r="L110" s="1">
        <v>-5.0</v>
      </c>
      <c r="M110" s="1"/>
      <c r="N110" s="1">
        <v>9.787916666666666</v>
      </c>
      <c r="O110" s="1" t="s">
        <v>11916</v>
      </c>
      <c r="P110" s="1" t="s">
        <v>12275</v>
      </c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ht="15.75" customHeight="1">
      <c r="A111" s="1" t="s">
        <v>32</v>
      </c>
      <c r="B111" s="1" t="s">
        <v>17</v>
      </c>
      <c r="C111" s="2">
        <v>199.0</v>
      </c>
      <c r="D111" s="1">
        <v>50.0</v>
      </c>
      <c r="E111" s="1"/>
      <c r="F111" s="1" t="s">
        <v>18</v>
      </c>
      <c r="G111" s="1" t="s">
        <v>33</v>
      </c>
      <c r="H111" s="1" t="s">
        <v>12276</v>
      </c>
      <c r="I111" s="1" t="s">
        <v>12277</v>
      </c>
      <c r="J111" s="1" t="s">
        <v>12277</v>
      </c>
      <c r="K111" s="1"/>
      <c r="L111" s="1">
        <v>-4.0</v>
      </c>
      <c r="M111" s="1"/>
      <c r="N111" s="1">
        <v>24.311733333333333</v>
      </c>
      <c r="O111" s="1" t="s">
        <v>4121</v>
      </c>
      <c r="P111" s="1" t="s">
        <v>5765</v>
      </c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ht="15.75" customHeight="1">
      <c r="A112" s="1" t="s">
        <v>32</v>
      </c>
      <c r="B112" s="1" t="s">
        <v>17</v>
      </c>
      <c r="C112" s="1">
        <v>267.0</v>
      </c>
      <c r="D112" s="1">
        <v>62.0</v>
      </c>
      <c r="E112" s="1"/>
      <c r="F112" s="1" t="s">
        <v>18</v>
      </c>
      <c r="G112" s="1" t="s">
        <v>19</v>
      </c>
      <c r="H112" s="1" t="s">
        <v>12278</v>
      </c>
      <c r="I112" s="1" t="s">
        <v>12279</v>
      </c>
      <c r="J112" s="1" t="s">
        <v>12279</v>
      </c>
      <c r="K112" s="1"/>
      <c r="L112" s="1">
        <v>-9.0</v>
      </c>
      <c r="M112" s="1"/>
      <c r="N112" s="1">
        <v>9.173633333333333</v>
      </c>
      <c r="O112" s="1" t="s">
        <v>4121</v>
      </c>
      <c r="P112" s="1" t="s">
        <v>12280</v>
      </c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ht="15.75" customHeight="1">
      <c r="A113" s="1" t="s">
        <v>57</v>
      </c>
      <c r="B113" s="1" t="s">
        <v>17</v>
      </c>
      <c r="C113" s="1">
        <v>304.0</v>
      </c>
      <c r="D113" s="1">
        <v>0.0</v>
      </c>
      <c r="E113" s="1" t="s">
        <v>58</v>
      </c>
      <c r="F113" s="1" t="s">
        <v>26</v>
      </c>
      <c r="G113" s="1" t="s">
        <v>27</v>
      </c>
      <c r="H113" s="1" t="s">
        <v>12281</v>
      </c>
      <c r="I113" s="1" t="s">
        <v>12282</v>
      </c>
      <c r="J113" s="1" t="s">
        <v>12282</v>
      </c>
      <c r="K113" s="1"/>
      <c r="L113" s="1">
        <v>-7.0</v>
      </c>
      <c r="M113" s="1"/>
      <c r="N113" s="1">
        <v>7.53385</v>
      </c>
      <c r="O113" s="1" t="s">
        <v>11916</v>
      </c>
      <c r="P113" s="1" t="s">
        <v>12283</v>
      </c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ht="15.75" customHeight="1">
      <c r="A114" s="1" t="s">
        <v>32</v>
      </c>
      <c r="B114" s="1" t="s">
        <v>17</v>
      </c>
      <c r="C114" s="1">
        <v>597.0</v>
      </c>
      <c r="D114" s="1">
        <v>0.0</v>
      </c>
      <c r="E114" s="1" t="s">
        <v>58</v>
      </c>
      <c r="F114" s="1" t="s">
        <v>66</v>
      </c>
      <c r="G114" s="1" t="s">
        <v>27</v>
      </c>
      <c r="H114" s="1" t="s">
        <v>12284</v>
      </c>
      <c r="I114" s="1" t="s">
        <v>12285</v>
      </c>
      <c r="J114" s="1" t="s">
        <v>12286</v>
      </c>
      <c r="K114" s="1" t="s">
        <v>12287</v>
      </c>
      <c r="L114" s="1">
        <v>-13.0</v>
      </c>
      <c r="M114" s="1">
        <v>6.2533</v>
      </c>
      <c r="N114" s="1">
        <v>15.718733333333333</v>
      </c>
      <c r="O114" s="1" t="s">
        <v>4121</v>
      </c>
      <c r="P114" s="1" t="s">
        <v>12288</v>
      </c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ht="15.75" customHeight="1">
      <c r="A115" s="1" t="s">
        <v>32</v>
      </c>
      <c r="B115" s="1" t="s">
        <v>17</v>
      </c>
      <c r="C115" s="1">
        <v>578.0</v>
      </c>
      <c r="D115" s="1">
        <v>0.0</v>
      </c>
      <c r="E115" s="1" t="s">
        <v>12195</v>
      </c>
      <c r="F115" s="1" t="s">
        <v>66</v>
      </c>
      <c r="G115" s="1" t="s">
        <v>27</v>
      </c>
      <c r="H115" s="1" t="s">
        <v>12289</v>
      </c>
      <c r="I115" s="1" t="s">
        <v>12290</v>
      </c>
      <c r="J115" s="1" t="s">
        <v>12291</v>
      </c>
      <c r="K115" s="1" t="s">
        <v>12292</v>
      </c>
      <c r="L115" s="1">
        <v>1.0</v>
      </c>
      <c r="M115" s="1">
        <v>0.005233333333333334</v>
      </c>
      <c r="N115" s="1">
        <v>12.464183333333333</v>
      </c>
      <c r="O115" s="1" t="s">
        <v>4121</v>
      </c>
      <c r="P115" s="1" t="s">
        <v>12293</v>
      </c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ht="15.75" customHeight="1">
      <c r="A116" s="1" t="s">
        <v>57</v>
      </c>
      <c r="B116" s="1" t="s">
        <v>17</v>
      </c>
      <c r="C116" s="1">
        <v>635.0</v>
      </c>
      <c r="D116" s="1">
        <v>0.0</v>
      </c>
      <c r="E116" s="1" t="s">
        <v>58</v>
      </c>
      <c r="F116" s="1" t="s">
        <v>26</v>
      </c>
      <c r="G116" s="1" t="s">
        <v>27</v>
      </c>
      <c r="H116" s="1" t="s">
        <v>12294</v>
      </c>
      <c r="I116" s="1" t="s">
        <v>12295</v>
      </c>
      <c r="J116" s="1" t="s">
        <v>12295</v>
      </c>
      <c r="K116" s="1"/>
      <c r="L116" s="1">
        <v>-10.0</v>
      </c>
      <c r="M116" s="1"/>
      <c r="N116" s="1">
        <v>9.052933333333334</v>
      </c>
      <c r="O116" s="1" t="s">
        <v>11916</v>
      </c>
      <c r="P116" s="1" t="s">
        <v>12296</v>
      </c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ht="15.75" customHeight="1">
      <c r="A117" s="1" t="s">
        <v>57</v>
      </c>
      <c r="B117" s="1" t="s">
        <v>17</v>
      </c>
      <c r="C117" s="1">
        <v>329.0</v>
      </c>
      <c r="D117" s="1">
        <v>0.0</v>
      </c>
      <c r="E117" s="1" t="s">
        <v>58</v>
      </c>
      <c r="F117" s="1" t="s">
        <v>26</v>
      </c>
      <c r="G117" s="1" t="s">
        <v>27</v>
      </c>
      <c r="H117" s="1" t="s">
        <v>12297</v>
      </c>
      <c r="I117" s="1" t="s">
        <v>12298</v>
      </c>
      <c r="J117" s="1" t="s">
        <v>12298</v>
      </c>
      <c r="K117" s="1"/>
      <c r="L117" s="1">
        <v>-6.0</v>
      </c>
      <c r="M117" s="1"/>
      <c r="N117" s="1">
        <v>8.843466666666666</v>
      </c>
      <c r="O117" s="1" t="s">
        <v>11916</v>
      </c>
      <c r="P117" s="1" t="s">
        <v>12299</v>
      </c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ht="15.75" customHeight="1">
      <c r="A118" s="1" t="s">
        <v>32</v>
      </c>
      <c r="B118" s="1" t="s">
        <v>17</v>
      </c>
      <c r="C118" s="1">
        <v>366.0</v>
      </c>
      <c r="D118" s="1">
        <v>0.0</v>
      </c>
      <c r="E118" s="1" t="s">
        <v>12195</v>
      </c>
      <c r="F118" s="1" t="s">
        <v>66</v>
      </c>
      <c r="G118" s="1" t="s">
        <v>27</v>
      </c>
      <c r="H118" s="1" t="s">
        <v>12300</v>
      </c>
      <c r="I118" s="1" t="s">
        <v>12301</v>
      </c>
      <c r="J118" s="1" t="s">
        <v>12302</v>
      </c>
      <c r="K118" s="1" t="s">
        <v>12303</v>
      </c>
      <c r="L118" s="1">
        <v>-9.0</v>
      </c>
      <c r="M118" s="1">
        <v>0.005166666666666667</v>
      </c>
      <c r="N118" s="1">
        <v>8.816566666666667</v>
      </c>
      <c r="O118" s="1" t="s">
        <v>4121</v>
      </c>
      <c r="P118" s="1" t="s">
        <v>12304</v>
      </c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ht="15.75" customHeight="1">
      <c r="A119" s="1" t="s">
        <v>24</v>
      </c>
      <c r="B119" s="1" t="s">
        <v>17</v>
      </c>
      <c r="C119" s="1">
        <v>329.0</v>
      </c>
      <c r="D119" s="1">
        <v>0.0</v>
      </c>
      <c r="E119" s="1" t="s">
        <v>12175</v>
      </c>
      <c r="F119" s="1" t="s">
        <v>26</v>
      </c>
      <c r="G119" s="1" t="s">
        <v>27</v>
      </c>
      <c r="H119" s="1" t="s">
        <v>12305</v>
      </c>
      <c r="I119" s="1" t="s">
        <v>12306</v>
      </c>
      <c r="J119" s="1" t="s">
        <v>12306</v>
      </c>
      <c r="K119" s="1"/>
      <c r="L119" s="1">
        <v>-4.0</v>
      </c>
      <c r="M119" s="1"/>
      <c r="N119" s="1">
        <v>10.24295</v>
      </c>
      <c r="O119" s="1" t="s">
        <v>11916</v>
      </c>
      <c r="P119" s="1" t="s">
        <v>5941</v>
      </c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ht="15.75" customHeight="1">
      <c r="A120" s="1" t="s">
        <v>32</v>
      </c>
      <c r="B120" s="1" t="s">
        <v>17</v>
      </c>
      <c r="C120" s="2">
        <v>619.0</v>
      </c>
      <c r="D120" s="1">
        <v>19.0</v>
      </c>
      <c r="E120" s="1" t="s">
        <v>12195</v>
      </c>
      <c r="F120" s="1" t="s">
        <v>66</v>
      </c>
      <c r="G120" s="1" t="s">
        <v>27</v>
      </c>
      <c r="H120" s="1" t="s">
        <v>12307</v>
      </c>
      <c r="I120" s="1" t="s">
        <v>12308</v>
      </c>
      <c r="J120" s="1" t="s">
        <v>12309</v>
      </c>
      <c r="K120" s="1" t="s">
        <v>12310</v>
      </c>
      <c r="L120" s="1">
        <v>-11.0</v>
      </c>
      <c r="M120" s="1">
        <v>0.007216666666666666</v>
      </c>
      <c r="N120" s="1">
        <v>17.97065</v>
      </c>
      <c r="O120" s="1" t="s">
        <v>4121</v>
      </c>
      <c r="P120" s="1" t="s">
        <v>12311</v>
      </c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ht="15.75" customHeight="1">
      <c r="A121" s="1" t="s">
        <v>41</v>
      </c>
      <c r="B121" s="1" t="s">
        <v>17</v>
      </c>
      <c r="C121" s="1">
        <v>1132.0</v>
      </c>
      <c r="D121" s="1">
        <v>0.0</v>
      </c>
      <c r="E121" s="1"/>
      <c r="F121" s="1" t="s">
        <v>26</v>
      </c>
      <c r="G121" s="1" t="s">
        <v>27</v>
      </c>
      <c r="H121" s="1" t="s">
        <v>12312</v>
      </c>
      <c r="I121" s="1" t="s">
        <v>12313</v>
      </c>
      <c r="J121" s="1" t="s">
        <v>12313</v>
      </c>
      <c r="K121" s="1"/>
      <c r="L121" s="1">
        <v>-8.0</v>
      </c>
      <c r="M121" s="1"/>
      <c r="N121" s="1">
        <v>11.751516666666667</v>
      </c>
      <c r="O121" s="1" t="s">
        <v>11916</v>
      </c>
      <c r="P121" s="1" t="s">
        <v>12314</v>
      </c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ht="15.75" customHeight="1">
      <c r="A122" s="1" t="s">
        <v>24</v>
      </c>
      <c r="B122" s="1" t="s">
        <v>17</v>
      </c>
      <c r="C122" s="2">
        <v>264.0</v>
      </c>
      <c r="D122" s="1">
        <v>0.0</v>
      </c>
      <c r="E122" s="1" t="s">
        <v>12175</v>
      </c>
      <c r="F122" s="1" t="s">
        <v>26</v>
      </c>
      <c r="G122" s="1" t="s">
        <v>27</v>
      </c>
      <c r="H122" s="1" t="s">
        <v>12315</v>
      </c>
      <c r="I122" s="1" t="s">
        <v>12316</v>
      </c>
      <c r="J122" s="1" t="s">
        <v>12316</v>
      </c>
      <c r="K122" s="1"/>
      <c r="L122" s="1">
        <v>-8.0</v>
      </c>
      <c r="M122" s="1"/>
      <c r="N122" s="1">
        <v>6.159566666666667</v>
      </c>
      <c r="O122" s="1" t="s">
        <v>11916</v>
      </c>
      <c r="P122" s="1" t="s">
        <v>12317</v>
      </c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ht="15.75" customHeight="1">
      <c r="A123" s="1" t="s">
        <v>24</v>
      </c>
      <c r="B123" s="1" t="s">
        <v>17</v>
      </c>
      <c r="C123" s="1">
        <v>423.0</v>
      </c>
      <c r="D123" s="1">
        <v>0.0</v>
      </c>
      <c r="E123" s="1" t="s">
        <v>11585</v>
      </c>
      <c r="F123" s="1" t="s">
        <v>26</v>
      </c>
      <c r="G123" s="1" t="s">
        <v>27</v>
      </c>
      <c r="H123" s="1" t="s">
        <v>12318</v>
      </c>
      <c r="I123" s="1" t="s">
        <v>12319</v>
      </c>
      <c r="J123" s="1" t="s">
        <v>12319</v>
      </c>
      <c r="K123" s="1"/>
      <c r="L123" s="1">
        <v>-7.0</v>
      </c>
      <c r="M123" s="1"/>
      <c r="N123" s="1">
        <v>7.559166666666667</v>
      </c>
      <c r="O123" s="1" t="s">
        <v>11916</v>
      </c>
      <c r="P123" s="1" t="s">
        <v>12320</v>
      </c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ht="15.75" customHeight="1">
      <c r="A124" s="1" t="s">
        <v>24</v>
      </c>
      <c r="B124" s="1" t="s">
        <v>17</v>
      </c>
      <c r="C124" s="1">
        <v>423.0</v>
      </c>
      <c r="D124" s="1">
        <v>0.0</v>
      </c>
      <c r="E124" s="1" t="s">
        <v>12175</v>
      </c>
      <c r="F124" s="1" t="s">
        <v>26</v>
      </c>
      <c r="G124" s="1" t="s">
        <v>27</v>
      </c>
      <c r="H124" s="1" t="s">
        <v>12321</v>
      </c>
      <c r="I124" s="1" t="s">
        <v>12322</v>
      </c>
      <c r="J124" s="1" t="s">
        <v>12322</v>
      </c>
      <c r="K124" s="1"/>
      <c r="L124" s="1">
        <v>-2.0</v>
      </c>
      <c r="M124" s="1"/>
      <c r="N124" s="1">
        <v>12.358083333333333</v>
      </c>
      <c r="O124" s="1" t="s">
        <v>11916</v>
      </c>
      <c r="P124" s="1" t="s">
        <v>12323</v>
      </c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ht="15.75" customHeight="1">
      <c r="A125" s="1" t="s">
        <v>24</v>
      </c>
      <c r="B125" s="1" t="s">
        <v>17</v>
      </c>
      <c r="C125" s="1">
        <v>321.0</v>
      </c>
      <c r="D125" s="1">
        <v>0.0</v>
      </c>
      <c r="E125" s="1" t="s">
        <v>12324</v>
      </c>
      <c r="F125" s="1" t="s">
        <v>26</v>
      </c>
      <c r="G125" s="1" t="s">
        <v>27</v>
      </c>
      <c r="H125" s="1" t="s">
        <v>12325</v>
      </c>
      <c r="I125" s="1" t="s">
        <v>12326</v>
      </c>
      <c r="J125" s="1" t="s">
        <v>12326</v>
      </c>
      <c r="K125" s="1"/>
      <c r="L125" s="1">
        <v>-4.0</v>
      </c>
      <c r="M125" s="1"/>
      <c r="N125" s="1">
        <v>11.002383333333333</v>
      </c>
      <c r="O125" s="1" t="s">
        <v>11916</v>
      </c>
      <c r="P125" s="1" t="s">
        <v>12327</v>
      </c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ht="15.75" customHeight="1">
      <c r="A126" s="1" t="s">
        <v>32</v>
      </c>
      <c r="B126" s="1" t="s">
        <v>17</v>
      </c>
      <c r="C126" s="1">
        <v>947.0</v>
      </c>
      <c r="D126" s="1">
        <v>0.0</v>
      </c>
      <c r="E126" s="1" t="s">
        <v>12195</v>
      </c>
      <c r="F126" s="1" t="s">
        <v>66</v>
      </c>
      <c r="G126" s="1" t="s">
        <v>27</v>
      </c>
      <c r="H126" s="1" t="s">
        <v>12328</v>
      </c>
      <c r="I126" s="1" t="s">
        <v>12329</v>
      </c>
      <c r="J126" s="1" t="s">
        <v>12330</v>
      </c>
      <c r="K126" s="1" t="s">
        <v>12331</v>
      </c>
      <c r="L126" s="1">
        <v>8.0</v>
      </c>
      <c r="M126" s="1">
        <v>0.009316666666666666</v>
      </c>
      <c r="N126" s="1">
        <v>13.749416666666667</v>
      </c>
      <c r="O126" s="1" t="s">
        <v>4121</v>
      </c>
      <c r="P126" s="1" t="s">
        <v>12332</v>
      </c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ht="15.75" customHeight="1">
      <c r="A127" s="1" t="s">
        <v>16</v>
      </c>
      <c r="B127" s="1" t="s">
        <v>17</v>
      </c>
      <c r="C127" s="1">
        <v>344.0</v>
      </c>
      <c r="D127" s="1">
        <v>0.0</v>
      </c>
      <c r="E127" s="1"/>
      <c r="F127" s="1" t="s">
        <v>18</v>
      </c>
      <c r="G127" s="1" t="s">
        <v>19</v>
      </c>
      <c r="H127" s="1" t="s">
        <v>12333</v>
      </c>
      <c r="I127" s="1" t="s">
        <v>12334</v>
      </c>
      <c r="J127" s="1" t="s">
        <v>12334</v>
      </c>
      <c r="K127" s="1"/>
      <c r="L127" s="1">
        <v>5.0</v>
      </c>
      <c r="M127" s="1"/>
      <c r="N127" s="1">
        <v>10.432416666666667</v>
      </c>
      <c r="O127" s="1" t="s">
        <v>22</v>
      </c>
      <c r="P127" s="1" t="s">
        <v>12335</v>
      </c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ht="15.75" customHeight="1">
      <c r="A128" s="1" t="s">
        <v>57</v>
      </c>
      <c r="B128" s="1" t="s">
        <v>17</v>
      </c>
      <c r="C128" s="2">
        <v>329.0</v>
      </c>
      <c r="D128" s="1">
        <v>0.0</v>
      </c>
      <c r="E128" s="1" t="s">
        <v>58</v>
      </c>
      <c r="F128" s="1" t="s">
        <v>26</v>
      </c>
      <c r="G128" s="1" t="s">
        <v>27</v>
      </c>
      <c r="H128" s="1" t="s">
        <v>12336</v>
      </c>
      <c r="I128" s="1" t="s">
        <v>12337</v>
      </c>
      <c r="J128" s="1" t="s">
        <v>12337</v>
      </c>
      <c r="K128" s="1"/>
      <c r="L128" s="1">
        <v>-4.0</v>
      </c>
      <c r="M128" s="1"/>
      <c r="N128" s="1">
        <v>10.944133333333333</v>
      </c>
      <c r="O128" s="1" t="s">
        <v>11916</v>
      </c>
      <c r="P128" s="1" t="s">
        <v>12014</v>
      </c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ht="15.75" customHeight="1">
      <c r="A129" s="1" t="s">
        <v>32</v>
      </c>
      <c r="B129" s="1" t="s">
        <v>17</v>
      </c>
      <c r="C129" s="1">
        <v>219.0</v>
      </c>
      <c r="D129" s="1">
        <v>55.0</v>
      </c>
      <c r="E129" s="1"/>
      <c r="F129" s="1" t="s">
        <v>18</v>
      </c>
      <c r="G129" s="1" t="s">
        <v>27</v>
      </c>
      <c r="H129" s="1" t="s">
        <v>12338</v>
      </c>
      <c r="I129" s="1" t="s">
        <v>12339</v>
      </c>
      <c r="J129" s="1" t="s">
        <v>12339</v>
      </c>
      <c r="K129" s="1"/>
      <c r="L129" s="1">
        <v>-6.0</v>
      </c>
      <c r="M129" s="1"/>
      <c r="N129" s="1">
        <v>12.199483333333333</v>
      </c>
      <c r="O129" s="1" t="s">
        <v>4121</v>
      </c>
      <c r="P129" s="1" t="s">
        <v>12340</v>
      </c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ht="15.75" customHeight="1">
      <c r="A130" s="1" t="s">
        <v>57</v>
      </c>
      <c r="B130" s="1" t="s">
        <v>17</v>
      </c>
      <c r="C130" s="1">
        <v>346.0</v>
      </c>
      <c r="D130" s="1">
        <v>0.0</v>
      </c>
      <c r="E130" s="1" t="s">
        <v>58</v>
      </c>
      <c r="F130" s="1" t="s">
        <v>26</v>
      </c>
      <c r="G130" s="1" t="s">
        <v>27</v>
      </c>
      <c r="H130" s="1" t="s">
        <v>12341</v>
      </c>
      <c r="I130" s="1" t="s">
        <v>12342</v>
      </c>
      <c r="J130" s="1" t="s">
        <v>12342</v>
      </c>
      <c r="K130" s="1"/>
      <c r="L130" s="1">
        <v>-3.0</v>
      </c>
      <c r="M130" s="1"/>
      <c r="N130" s="1">
        <v>11.9092</v>
      </c>
      <c r="O130" s="1" t="s">
        <v>11916</v>
      </c>
      <c r="P130" s="1" t="s">
        <v>12343</v>
      </c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ht="15.75" customHeight="1">
      <c r="A131" s="1" t="s">
        <v>16</v>
      </c>
      <c r="B131" s="1" t="s">
        <v>17</v>
      </c>
      <c r="C131" s="1">
        <v>309.0</v>
      </c>
      <c r="D131" s="1">
        <v>0.0</v>
      </c>
      <c r="E131" s="1"/>
      <c r="F131" s="1" t="s">
        <v>18</v>
      </c>
      <c r="G131" s="1" t="s">
        <v>19</v>
      </c>
      <c r="H131" s="1" t="s">
        <v>12344</v>
      </c>
      <c r="I131" s="1" t="s">
        <v>12345</v>
      </c>
      <c r="J131" s="1" t="s">
        <v>12345</v>
      </c>
      <c r="K131" s="1"/>
      <c r="L131" s="1">
        <v>7.0</v>
      </c>
      <c r="M131" s="1"/>
      <c r="N131" s="1">
        <v>12.37725</v>
      </c>
      <c r="O131" s="1" t="s">
        <v>22</v>
      </c>
      <c r="P131" s="1" t="s">
        <v>12346</v>
      </c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ht="15.75" customHeight="1">
      <c r="A132" s="1" t="s">
        <v>16</v>
      </c>
      <c r="B132" s="1" t="s">
        <v>17</v>
      </c>
      <c r="C132" s="1">
        <v>309.0</v>
      </c>
      <c r="D132" s="1">
        <v>0.0</v>
      </c>
      <c r="E132" s="1"/>
      <c r="F132" s="1" t="s">
        <v>18</v>
      </c>
      <c r="G132" s="1" t="s">
        <v>19</v>
      </c>
      <c r="H132" s="1" t="s">
        <v>12347</v>
      </c>
      <c r="I132" s="1" t="s">
        <v>12348</v>
      </c>
      <c r="J132" s="1" t="s">
        <v>12348</v>
      </c>
      <c r="K132" s="1"/>
      <c r="L132" s="1">
        <v>11.0</v>
      </c>
      <c r="M132" s="1"/>
      <c r="N132" s="1">
        <v>16.18948333333333</v>
      </c>
      <c r="O132" s="1" t="s">
        <v>22</v>
      </c>
      <c r="P132" s="1" t="s">
        <v>12349</v>
      </c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ht="15.75" customHeight="1">
      <c r="A133" s="1" t="s">
        <v>32</v>
      </c>
      <c r="B133" s="1" t="s">
        <v>17</v>
      </c>
      <c r="C133" s="1">
        <v>427.0</v>
      </c>
      <c r="D133" s="1">
        <v>28.0</v>
      </c>
      <c r="E133" s="1" t="s">
        <v>12195</v>
      </c>
      <c r="F133" s="1" t="s">
        <v>66</v>
      </c>
      <c r="G133" s="1" t="s">
        <v>27</v>
      </c>
      <c r="H133" s="1" t="s">
        <v>12350</v>
      </c>
      <c r="I133" s="1" t="s">
        <v>12351</v>
      </c>
      <c r="J133" s="1" t="s">
        <v>12352</v>
      </c>
      <c r="K133" s="1" t="s">
        <v>12353</v>
      </c>
      <c r="L133" s="1">
        <v>44.0</v>
      </c>
      <c r="M133" s="1">
        <v>0.016916666666666667</v>
      </c>
      <c r="N133" s="1">
        <v>12.228516666666666</v>
      </c>
      <c r="O133" s="1" t="s">
        <v>4121</v>
      </c>
      <c r="P133" s="1" t="s">
        <v>12354</v>
      </c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ht="15.75" customHeight="1">
      <c r="A134" s="1" t="s">
        <v>16</v>
      </c>
      <c r="B134" s="1" t="s">
        <v>17</v>
      </c>
      <c r="C134" s="1">
        <v>747.0</v>
      </c>
      <c r="D134" s="1">
        <v>0.0</v>
      </c>
      <c r="E134" s="1"/>
      <c r="F134" s="1" t="s">
        <v>18</v>
      </c>
      <c r="G134" s="1" t="s">
        <v>19</v>
      </c>
      <c r="H134" s="1" t="s">
        <v>12355</v>
      </c>
      <c r="I134" s="1" t="s">
        <v>12356</v>
      </c>
      <c r="J134" s="1" t="s">
        <v>12356</v>
      </c>
      <c r="K134" s="1"/>
      <c r="L134" s="1">
        <v>1.0</v>
      </c>
      <c r="M134" s="1"/>
      <c r="N134" s="1">
        <v>11.7369</v>
      </c>
      <c r="O134" s="1" t="s">
        <v>22</v>
      </c>
      <c r="P134" s="1" t="s">
        <v>12357</v>
      </c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ht="15.75" customHeight="1">
      <c r="A135" s="1" t="s">
        <v>32</v>
      </c>
      <c r="B135" s="1" t="s">
        <v>17</v>
      </c>
      <c r="C135" s="2">
        <v>319.0</v>
      </c>
      <c r="D135" s="1">
        <v>75.0</v>
      </c>
      <c r="E135" s="1"/>
      <c r="F135" s="1" t="s">
        <v>18</v>
      </c>
      <c r="G135" s="1" t="s">
        <v>27</v>
      </c>
      <c r="H135" s="1" t="s">
        <v>12358</v>
      </c>
      <c r="I135" s="1" t="s">
        <v>12359</v>
      </c>
      <c r="J135" s="1" t="s">
        <v>12359</v>
      </c>
      <c r="K135" s="1"/>
      <c r="L135" s="1">
        <v>-9.0</v>
      </c>
      <c r="M135" s="1"/>
      <c r="N135" s="1">
        <v>9.610583333333333</v>
      </c>
      <c r="O135" s="1" t="s">
        <v>4121</v>
      </c>
      <c r="P135" s="1" t="s">
        <v>12360</v>
      </c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ht="15.75" customHeight="1">
      <c r="A136" s="1" t="s">
        <v>32</v>
      </c>
      <c r="B136" s="1" t="s">
        <v>17</v>
      </c>
      <c r="C136" s="1">
        <v>468.0</v>
      </c>
      <c r="D136" s="1">
        <v>0.0</v>
      </c>
      <c r="E136" s="1" t="s">
        <v>12195</v>
      </c>
      <c r="F136" s="1" t="s">
        <v>66</v>
      </c>
      <c r="G136" s="1" t="s">
        <v>27</v>
      </c>
      <c r="H136" s="1" t="s">
        <v>12361</v>
      </c>
      <c r="I136" s="1" t="s">
        <v>12362</v>
      </c>
      <c r="J136" s="1" t="s">
        <v>12363</v>
      </c>
      <c r="K136" s="1" t="s">
        <v>12364</v>
      </c>
      <c r="L136" s="1">
        <v>-10.0</v>
      </c>
      <c r="M136" s="1">
        <v>0.0046</v>
      </c>
      <c r="N136" s="1">
        <v>10.0722</v>
      </c>
      <c r="O136" s="1" t="s">
        <v>4121</v>
      </c>
      <c r="P136" s="1" t="s">
        <v>12365</v>
      </c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ht="15.75" customHeight="1">
      <c r="A137" s="1" t="s">
        <v>41</v>
      </c>
      <c r="B137" s="1" t="s">
        <v>17</v>
      </c>
      <c r="C137" s="1">
        <v>329.0</v>
      </c>
      <c r="D137" s="1">
        <v>0.0</v>
      </c>
      <c r="E137" s="1"/>
      <c r="F137" s="1" t="s">
        <v>26</v>
      </c>
      <c r="G137" s="1" t="s">
        <v>27</v>
      </c>
      <c r="H137" s="1" t="s">
        <v>12366</v>
      </c>
      <c r="I137" s="1" t="s">
        <v>12367</v>
      </c>
      <c r="J137" s="1" t="s">
        <v>12367</v>
      </c>
      <c r="K137" s="1"/>
      <c r="L137" s="1">
        <v>-3.0</v>
      </c>
      <c r="M137" s="1"/>
      <c r="N137" s="1">
        <v>11.287566666666667</v>
      </c>
      <c r="O137" s="1" t="s">
        <v>11916</v>
      </c>
      <c r="P137" s="1" t="s">
        <v>12368</v>
      </c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ht="15.75" customHeight="1">
      <c r="A138" s="1" t="s">
        <v>57</v>
      </c>
      <c r="B138" s="1" t="s">
        <v>17</v>
      </c>
      <c r="C138" s="1">
        <v>613.0</v>
      </c>
      <c r="D138" s="1">
        <v>0.0</v>
      </c>
      <c r="E138" s="1" t="s">
        <v>58</v>
      </c>
      <c r="F138" s="1" t="s">
        <v>26</v>
      </c>
      <c r="G138" s="1" t="s">
        <v>27</v>
      </c>
      <c r="H138" s="1" t="s">
        <v>12369</v>
      </c>
      <c r="I138" s="1" t="s">
        <v>12370</v>
      </c>
      <c r="J138" s="1" t="s">
        <v>12370</v>
      </c>
      <c r="K138" s="1"/>
      <c r="L138" s="1">
        <v>-6.0</v>
      </c>
      <c r="M138" s="1"/>
      <c r="N138" s="1">
        <v>13.34225</v>
      </c>
      <c r="O138" s="1" t="s">
        <v>11916</v>
      </c>
      <c r="P138" s="1" t="s">
        <v>12371</v>
      </c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ht="15.75" customHeight="1">
      <c r="A139" s="1" t="s">
        <v>24</v>
      </c>
      <c r="B139" s="1" t="s">
        <v>17</v>
      </c>
      <c r="C139" s="1">
        <v>906.0</v>
      </c>
      <c r="D139" s="1">
        <v>0.0</v>
      </c>
      <c r="E139" s="1" t="s">
        <v>5544</v>
      </c>
      <c r="F139" s="1" t="s">
        <v>26</v>
      </c>
      <c r="G139" s="1" t="s">
        <v>27</v>
      </c>
      <c r="H139" s="1" t="s">
        <v>12372</v>
      </c>
      <c r="I139" s="1" t="s">
        <v>12373</v>
      </c>
      <c r="J139" s="1" t="s">
        <v>12373</v>
      </c>
      <c r="K139" s="1"/>
      <c r="L139" s="1">
        <v>-6.0</v>
      </c>
      <c r="M139" s="1"/>
      <c r="N139" s="1">
        <v>13.701216666666667</v>
      </c>
      <c r="O139" s="1" t="s">
        <v>11916</v>
      </c>
      <c r="P139" s="1" t="s">
        <v>12374</v>
      </c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ht="15.75" customHeight="1">
      <c r="A140" s="1" t="s">
        <v>57</v>
      </c>
      <c r="B140" s="1" t="s">
        <v>17</v>
      </c>
      <c r="C140" s="1">
        <v>329.0</v>
      </c>
      <c r="D140" s="1">
        <v>0.0</v>
      </c>
      <c r="E140" s="1" t="s">
        <v>58</v>
      </c>
      <c r="F140" s="1" t="s">
        <v>26</v>
      </c>
      <c r="G140" s="1" t="s">
        <v>27</v>
      </c>
      <c r="H140" s="1" t="s">
        <v>12375</v>
      </c>
      <c r="I140" s="1" t="s">
        <v>12376</v>
      </c>
      <c r="J140" s="1" t="s">
        <v>12376</v>
      </c>
      <c r="K140" s="1"/>
      <c r="L140" s="1">
        <v>-5.0</v>
      </c>
      <c r="M140" s="1"/>
      <c r="N140" s="1">
        <v>9.703466666666667</v>
      </c>
      <c r="O140" s="1" t="s">
        <v>11916</v>
      </c>
      <c r="P140" s="1" t="s">
        <v>12377</v>
      </c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ht="15.75" customHeight="1">
      <c r="A141" s="1" t="s">
        <v>57</v>
      </c>
      <c r="B141" s="1" t="s">
        <v>17</v>
      </c>
      <c r="C141" s="1">
        <v>264.0</v>
      </c>
      <c r="D141" s="1">
        <v>0.0</v>
      </c>
      <c r="E141" s="1" t="s">
        <v>58</v>
      </c>
      <c r="F141" s="1" t="s">
        <v>26</v>
      </c>
      <c r="G141" s="1" t="s">
        <v>27</v>
      </c>
      <c r="H141" s="1" t="s">
        <v>12378</v>
      </c>
      <c r="I141" s="1" t="s">
        <v>12379</v>
      </c>
      <c r="J141" s="1" t="s">
        <v>12379</v>
      </c>
      <c r="K141" s="1"/>
      <c r="L141" s="1">
        <v>-5.0</v>
      </c>
      <c r="M141" s="1"/>
      <c r="N141" s="1">
        <v>9.698183333333333</v>
      </c>
      <c r="O141" s="1" t="s">
        <v>11916</v>
      </c>
      <c r="P141" s="1" t="s">
        <v>12380</v>
      </c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ht="15.75" customHeight="1">
      <c r="A142" s="1" t="s">
        <v>57</v>
      </c>
      <c r="B142" s="1" t="s">
        <v>17</v>
      </c>
      <c r="C142" s="2">
        <v>563.0</v>
      </c>
      <c r="D142" s="1">
        <v>0.0</v>
      </c>
      <c r="E142" s="1" t="s">
        <v>58</v>
      </c>
      <c r="F142" s="1" t="s">
        <v>26</v>
      </c>
      <c r="G142" s="1" t="s">
        <v>27</v>
      </c>
      <c r="H142" s="1" t="s">
        <v>12381</v>
      </c>
      <c r="I142" s="1" t="s">
        <v>12382</v>
      </c>
      <c r="J142" s="1" t="s">
        <v>12382</v>
      </c>
      <c r="K142" s="1"/>
      <c r="L142" s="1">
        <v>-9.0</v>
      </c>
      <c r="M142" s="1"/>
      <c r="N142" s="1">
        <v>10.817216666666667</v>
      </c>
      <c r="O142" s="1" t="s">
        <v>11916</v>
      </c>
      <c r="P142" s="1" t="s">
        <v>12383</v>
      </c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ht="15.75" customHeight="1">
      <c r="A143" s="1" t="s">
        <v>57</v>
      </c>
      <c r="B143" s="1" t="s">
        <v>17</v>
      </c>
      <c r="C143" s="1">
        <v>289.0</v>
      </c>
      <c r="D143" s="1">
        <v>0.0</v>
      </c>
      <c r="E143" s="1" t="s">
        <v>58</v>
      </c>
      <c r="F143" s="1" t="s">
        <v>26</v>
      </c>
      <c r="G143" s="1" t="s">
        <v>27</v>
      </c>
      <c r="H143" s="1" t="s">
        <v>12384</v>
      </c>
      <c r="I143" s="1" t="s">
        <v>12385</v>
      </c>
      <c r="J143" s="1" t="s">
        <v>12385</v>
      </c>
      <c r="K143" s="1"/>
      <c r="L143" s="1">
        <v>-6.0</v>
      </c>
      <c r="M143" s="1"/>
      <c r="N143" s="1">
        <v>8.996866666666667</v>
      </c>
      <c r="O143" s="1" t="s">
        <v>11916</v>
      </c>
      <c r="P143" s="1" t="s">
        <v>12386</v>
      </c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ht="15.75" customHeight="1">
      <c r="A144" s="1" t="s">
        <v>41</v>
      </c>
      <c r="B144" s="1" t="s">
        <v>17</v>
      </c>
      <c r="C144" s="1">
        <v>506.0</v>
      </c>
      <c r="D144" s="1">
        <v>0.0</v>
      </c>
      <c r="E144" s="1"/>
      <c r="F144" s="1" t="s">
        <v>26</v>
      </c>
      <c r="G144" s="1" t="s">
        <v>27</v>
      </c>
      <c r="H144" s="1" t="s">
        <v>12387</v>
      </c>
      <c r="I144" s="1" t="s">
        <v>12388</v>
      </c>
      <c r="J144" s="1" t="s">
        <v>12388</v>
      </c>
      <c r="K144" s="1"/>
      <c r="L144" s="1">
        <v>-5.0</v>
      </c>
      <c r="M144" s="1"/>
      <c r="N144" s="1">
        <v>13.293983333333333</v>
      </c>
      <c r="O144" s="1" t="s">
        <v>11916</v>
      </c>
      <c r="P144" s="1" t="s">
        <v>12389</v>
      </c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ht="15.75" customHeight="1">
      <c r="A145" s="1" t="s">
        <v>32</v>
      </c>
      <c r="B145" s="1" t="s">
        <v>17</v>
      </c>
      <c r="C145" s="1">
        <v>203.0</v>
      </c>
      <c r="D145" s="1">
        <v>96.0</v>
      </c>
      <c r="E145" s="1"/>
      <c r="F145" s="1" t="s">
        <v>18</v>
      </c>
      <c r="G145" s="1" t="s">
        <v>33</v>
      </c>
      <c r="H145" s="1" t="s">
        <v>12390</v>
      </c>
      <c r="I145" s="1" t="s">
        <v>12391</v>
      </c>
      <c r="J145" s="1" t="s">
        <v>12391</v>
      </c>
      <c r="K145" s="1"/>
      <c r="L145" s="1">
        <v>-9.0</v>
      </c>
      <c r="M145" s="1"/>
      <c r="N145" s="1">
        <v>9.64815</v>
      </c>
      <c r="O145" s="1" t="s">
        <v>4121</v>
      </c>
      <c r="P145" s="1" t="s">
        <v>12392</v>
      </c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ht="15.75" customHeight="1">
      <c r="A146" s="1" t="s">
        <v>32</v>
      </c>
      <c r="B146" s="1" t="s">
        <v>17</v>
      </c>
      <c r="C146" s="2">
        <v>237.0</v>
      </c>
      <c r="D146" s="1">
        <v>12.0</v>
      </c>
      <c r="E146" s="1" t="s">
        <v>58</v>
      </c>
      <c r="F146" s="1" t="s">
        <v>66</v>
      </c>
      <c r="G146" s="1" t="s">
        <v>27</v>
      </c>
      <c r="H146" s="1" t="s">
        <v>12393</v>
      </c>
      <c r="I146" s="1" t="s">
        <v>12394</v>
      </c>
      <c r="J146" s="1" t="s">
        <v>12395</v>
      </c>
      <c r="K146" s="1" t="s">
        <v>12396</v>
      </c>
      <c r="L146" s="1">
        <v>11.0</v>
      </c>
      <c r="M146" s="1">
        <v>17.007483333333333</v>
      </c>
      <c r="N146" s="1">
        <v>12.57315</v>
      </c>
      <c r="O146" s="1" t="s">
        <v>4121</v>
      </c>
      <c r="P146" s="1" t="s">
        <v>6916</v>
      </c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ht="15.75" customHeight="1">
      <c r="A147" s="1" t="s">
        <v>57</v>
      </c>
      <c r="B147" s="1" t="s">
        <v>17</v>
      </c>
      <c r="C147" s="1">
        <v>331.0</v>
      </c>
      <c r="D147" s="1">
        <v>0.0</v>
      </c>
      <c r="E147" s="1" t="s">
        <v>58</v>
      </c>
      <c r="F147" s="1" t="s">
        <v>26</v>
      </c>
      <c r="G147" s="1" t="s">
        <v>27</v>
      </c>
      <c r="H147" s="1" t="s">
        <v>12397</v>
      </c>
      <c r="I147" s="1" t="s">
        <v>12398</v>
      </c>
      <c r="J147" s="1" t="s">
        <v>12398</v>
      </c>
      <c r="K147" s="1"/>
      <c r="L147" s="1">
        <v>-4.0</v>
      </c>
      <c r="M147" s="1"/>
      <c r="N147" s="1">
        <v>10.124383333333334</v>
      </c>
      <c r="O147" s="1" t="s">
        <v>11916</v>
      </c>
      <c r="P147" s="1" t="s">
        <v>12399</v>
      </c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ht="15.75" customHeight="1">
      <c r="A148" s="1" t="s">
        <v>24</v>
      </c>
      <c r="B148" s="1" t="s">
        <v>17</v>
      </c>
      <c r="C148" s="1">
        <v>632.0</v>
      </c>
      <c r="D148" s="1">
        <v>0.0</v>
      </c>
      <c r="E148" s="1" t="s">
        <v>5056</v>
      </c>
      <c r="F148" s="1" t="s">
        <v>26</v>
      </c>
      <c r="G148" s="1" t="s">
        <v>27</v>
      </c>
      <c r="H148" s="1" t="s">
        <v>12400</v>
      </c>
      <c r="I148" s="1" t="s">
        <v>12401</v>
      </c>
      <c r="J148" s="1" t="s">
        <v>12401</v>
      </c>
      <c r="K148" s="1"/>
      <c r="L148" s="1">
        <v>-8.0</v>
      </c>
      <c r="M148" s="1"/>
      <c r="N148" s="1">
        <v>11.912883333333333</v>
      </c>
      <c r="O148" s="1" t="s">
        <v>11916</v>
      </c>
      <c r="P148" s="1" t="s">
        <v>12402</v>
      </c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ht="15.75" customHeight="1">
      <c r="A149" s="1" t="s">
        <v>32</v>
      </c>
      <c r="B149" s="1" t="s">
        <v>17</v>
      </c>
      <c r="C149" s="1">
        <v>753.0</v>
      </c>
      <c r="D149" s="1">
        <v>0.0</v>
      </c>
      <c r="E149" s="1" t="s">
        <v>58</v>
      </c>
      <c r="F149" s="1" t="s">
        <v>66</v>
      </c>
      <c r="G149" s="1" t="s">
        <v>27</v>
      </c>
      <c r="H149" s="1" t="s">
        <v>12403</v>
      </c>
      <c r="I149" s="1" t="s">
        <v>12404</v>
      </c>
      <c r="J149" s="1" t="s">
        <v>12405</v>
      </c>
      <c r="K149" s="1" t="s">
        <v>12406</v>
      </c>
      <c r="L149" s="1">
        <v>12.0</v>
      </c>
      <c r="M149" s="1">
        <v>18.44795</v>
      </c>
      <c r="N149" s="1">
        <v>12.873983333333333</v>
      </c>
      <c r="O149" s="1" t="s">
        <v>4121</v>
      </c>
      <c r="P149" s="1" t="s">
        <v>12407</v>
      </c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ht="15.75" customHeight="1">
      <c r="A150" s="1" t="s">
        <v>16</v>
      </c>
      <c r="B150" s="1" t="s">
        <v>17</v>
      </c>
      <c r="C150" s="1">
        <v>209.0</v>
      </c>
      <c r="D150" s="1">
        <v>0.0</v>
      </c>
      <c r="E150" s="1"/>
      <c r="F150" s="1" t="s">
        <v>18</v>
      </c>
      <c r="G150" s="1" t="s">
        <v>19</v>
      </c>
      <c r="H150" s="1" t="s">
        <v>12408</v>
      </c>
      <c r="I150" s="1" t="s">
        <v>12409</v>
      </c>
      <c r="J150" s="1" t="s">
        <v>12409</v>
      </c>
      <c r="K150" s="1"/>
      <c r="L150" s="1">
        <v>2.0</v>
      </c>
      <c r="M150" s="1"/>
      <c r="N150" s="1">
        <v>7.014666666666667</v>
      </c>
      <c r="O150" s="1" t="s">
        <v>22</v>
      </c>
      <c r="P150" s="1" t="s">
        <v>12410</v>
      </c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ht="15.75" customHeight="1">
      <c r="A151" s="1" t="s">
        <v>57</v>
      </c>
      <c r="B151" s="1" t="s">
        <v>17</v>
      </c>
      <c r="C151" s="1">
        <v>792.0</v>
      </c>
      <c r="D151" s="1">
        <v>0.0</v>
      </c>
      <c r="E151" s="1" t="s">
        <v>58</v>
      </c>
      <c r="F151" s="1" t="s">
        <v>26</v>
      </c>
      <c r="G151" s="1" t="s">
        <v>27</v>
      </c>
      <c r="H151" s="1" t="s">
        <v>12411</v>
      </c>
      <c r="I151" s="1" t="s">
        <v>12412</v>
      </c>
      <c r="J151" s="1" t="s">
        <v>12412</v>
      </c>
      <c r="K151" s="1"/>
      <c r="L151" s="1">
        <v>-8.0</v>
      </c>
      <c r="M151" s="1"/>
      <c r="N151" s="1">
        <v>11.02655</v>
      </c>
      <c r="O151" s="1" t="s">
        <v>11916</v>
      </c>
      <c r="P151" s="1" t="s">
        <v>12413</v>
      </c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ht="15.75" customHeight="1">
      <c r="A152" s="1" t="s">
        <v>32</v>
      </c>
      <c r="B152" s="1" t="s">
        <v>17</v>
      </c>
      <c r="C152" s="1">
        <v>326.0</v>
      </c>
      <c r="D152" s="1">
        <v>0.0</v>
      </c>
      <c r="E152" s="1" t="s">
        <v>12195</v>
      </c>
      <c r="F152" s="1" t="s">
        <v>66</v>
      </c>
      <c r="G152" s="1" t="s">
        <v>27</v>
      </c>
      <c r="H152" s="1" t="s">
        <v>12414</v>
      </c>
      <c r="I152" s="1" t="s">
        <v>12415</v>
      </c>
      <c r="J152" s="1" t="s">
        <v>12416</v>
      </c>
      <c r="K152" s="1" t="s">
        <v>12417</v>
      </c>
      <c r="L152" s="1">
        <v>19.0</v>
      </c>
      <c r="M152" s="1">
        <v>0.01721666666666667</v>
      </c>
      <c r="N152" s="1">
        <v>15.645516666666667</v>
      </c>
      <c r="O152" s="1" t="s">
        <v>4121</v>
      </c>
      <c r="P152" s="1" t="s">
        <v>12418</v>
      </c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ht="15.75" customHeight="1">
      <c r="A153" s="1" t="s">
        <v>24</v>
      </c>
      <c r="B153" s="1" t="s">
        <v>17</v>
      </c>
      <c r="C153" s="1">
        <v>394.0</v>
      </c>
      <c r="D153" s="1">
        <v>0.0</v>
      </c>
      <c r="E153" s="1" t="s">
        <v>5056</v>
      </c>
      <c r="F153" s="1" t="s">
        <v>26</v>
      </c>
      <c r="G153" s="1" t="s">
        <v>27</v>
      </c>
      <c r="H153" s="1" t="s">
        <v>12419</v>
      </c>
      <c r="I153" s="1" t="s">
        <v>12420</v>
      </c>
      <c r="J153" s="1" t="s">
        <v>12420</v>
      </c>
      <c r="K153" s="1"/>
      <c r="L153" s="1">
        <v>-3.0</v>
      </c>
      <c r="M153" s="1"/>
      <c r="N153" s="1">
        <v>11.633116666666666</v>
      </c>
      <c r="O153" s="1" t="s">
        <v>11916</v>
      </c>
      <c r="P153" s="1" t="s">
        <v>12421</v>
      </c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ht="15.75" customHeight="1">
      <c r="A154" s="1" t="s">
        <v>32</v>
      </c>
      <c r="B154" s="1" t="s">
        <v>17</v>
      </c>
      <c r="C154" s="1">
        <v>819.0</v>
      </c>
      <c r="D154" s="1">
        <v>38.0</v>
      </c>
      <c r="E154" s="1" t="s">
        <v>58</v>
      </c>
      <c r="F154" s="1" t="s">
        <v>66</v>
      </c>
      <c r="G154" s="1" t="s">
        <v>27</v>
      </c>
      <c r="H154" s="1" t="s">
        <v>12422</v>
      </c>
      <c r="I154" s="1" t="s">
        <v>12423</v>
      </c>
      <c r="J154" s="1" t="s">
        <v>12424</v>
      </c>
      <c r="K154" s="1" t="s">
        <v>12425</v>
      </c>
      <c r="L154" s="1">
        <v>20.0</v>
      </c>
      <c r="M154" s="1">
        <v>2.562666666666667</v>
      </c>
      <c r="N154" s="1">
        <v>22.553816666666666</v>
      </c>
      <c r="O154" s="1" t="s">
        <v>4121</v>
      </c>
      <c r="P154" s="1" t="s">
        <v>12426</v>
      </c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ht="15.75" customHeight="1">
      <c r="A155" s="1" t="s">
        <v>24</v>
      </c>
      <c r="B155" s="1" t="s">
        <v>17</v>
      </c>
      <c r="C155" s="1">
        <v>593.0</v>
      </c>
      <c r="D155" s="1">
        <v>0.0</v>
      </c>
      <c r="E155" s="1" t="s">
        <v>5056</v>
      </c>
      <c r="F155" s="1" t="s">
        <v>26</v>
      </c>
      <c r="G155" s="1" t="s">
        <v>27</v>
      </c>
      <c r="H155" s="1" t="s">
        <v>12427</v>
      </c>
      <c r="I155" s="1" t="s">
        <v>12428</v>
      </c>
      <c r="J155" s="1" t="s">
        <v>12428</v>
      </c>
      <c r="K155" s="1"/>
      <c r="L155" s="1">
        <v>-6.0</v>
      </c>
      <c r="M155" s="1"/>
      <c r="N155" s="1">
        <v>13.918583333333334</v>
      </c>
      <c r="O155" s="1" t="s">
        <v>11916</v>
      </c>
      <c r="P155" s="1" t="s">
        <v>12429</v>
      </c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ht="15.75" customHeight="1">
      <c r="A156" s="1" t="s">
        <v>41</v>
      </c>
      <c r="B156" s="1" t="s">
        <v>17</v>
      </c>
      <c r="C156" s="1">
        <v>723.0</v>
      </c>
      <c r="D156" s="1">
        <v>0.0</v>
      </c>
      <c r="E156" s="1"/>
      <c r="F156" s="1" t="s">
        <v>26</v>
      </c>
      <c r="G156" s="1" t="s">
        <v>27</v>
      </c>
      <c r="H156" s="1" t="s">
        <v>12430</v>
      </c>
      <c r="I156" s="1" t="s">
        <v>12431</v>
      </c>
      <c r="J156" s="1" t="s">
        <v>12431</v>
      </c>
      <c r="K156" s="1"/>
      <c r="L156" s="1">
        <v>-6.0</v>
      </c>
      <c r="M156" s="1"/>
      <c r="N156" s="1">
        <v>13.416416666666667</v>
      </c>
      <c r="O156" s="1" t="s">
        <v>11916</v>
      </c>
      <c r="P156" s="1" t="s">
        <v>12432</v>
      </c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ht="15.75" customHeight="1">
      <c r="A157" s="1" t="s">
        <v>57</v>
      </c>
      <c r="B157" s="1" t="s">
        <v>17</v>
      </c>
      <c r="C157" s="1">
        <v>329.0</v>
      </c>
      <c r="D157" s="1">
        <v>0.0</v>
      </c>
      <c r="E157" s="1" t="s">
        <v>58</v>
      </c>
      <c r="F157" s="1" t="s">
        <v>26</v>
      </c>
      <c r="G157" s="1" t="s">
        <v>27</v>
      </c>
      <c r="H157" s="1" t="s">
        <v>12433</v>
      </c>
      <c r="I157" s="1" t="s">
        <v>12434</v>
      </c>
      <c r="J157" s="1" t="s">
        <v>12434</v>
      </c>
      <c r="K157" s="1"/>
      <c r="L157" s="1">
        <v>-5.0</v>
      </c>
      <c r="M157" s="1"/>
      <c r="N157" s="1">
        <v>9.062433333333333</v>
      </c>
      <c r="O157" s="1" t="s">
        <v>11916</v>
      </c>
      <c r="P157" s="1" t="s">
        <v>12045</v>
      </c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ht="15.75" customHeight="1">
      <c r="A158" s="1" t="s">
        <v>24</v>
      </c>
      <c r="B158" s="1" t="s">
        <v>17</v>
      </c>
      <c r="C158" s="1">
        <v>404.0</v>
      </c>
      <c r="D158" s="1">
        <v>0.0</v>
      </c>
      <c r="E158" s="1" t="s">
        <v>12435</v>
      </c>
      <c r="F158" s="1" t="s">
        <v>26</v>
      </c>
      <c r="G158" s="1" t="s">
        <v>27</v>
      </c>
      <c r="H158" s="1" t="s">
        <v>12436</v>
      </c>
      <c r="I158" s="1" t="s">
        <v>12437</v>
      </c>
      <c r="J158" s="1" t="s">
        <v>12437</v>
      </c>
      <c r="K158" s="1"/>
      <c r="L158" s="1">
        <v>-5.0</v>
      </c>
      <c r="M158" s="1"/>
      <c r="N158" s="1">
        <v>9.4212</v>
      </c>
      <c r="O158" s="1" t="s">
        <v>11916</v>
      </c>
      <c r="P158" s="1" t="s">
        <v>12438</v>
      </c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ht="15.75" customHeight="1">
      <c r="A159" s="1" t="s">
        <v>24</v>
      </c>
      <c r="B159" s="1" t="s">
        <v>17</v>
      </c>
      <c r="C159" s="2">
        <v>548.0</v>
      </c>
      <c r="D159" s="1">
        <v>0.0</v>
      </c>
      <c r="E159" s="1" t="s">
        <v>1083</v>
      </c>
      <c r="F159" s="1" t="s">
        <v>26</v>
      </c>
      <c r="G159" s="1" t="s">
        <v>27</v>
      </c>
      <c r="H159" s="1" t="s">
        <v>12439</v>
      </c>
      <c r="I159" s="1" t="s">
        <v>12440</v>
      </c>
      <c r="J159" s="1" t="s">
        <v>12440</v>
      </c>
      <c r="K159" s="1"/>
      <c r="L159" s="1">
        <v>-7.0</v>
      </c>
      <c r="M159" s="1"/>
      <c r="N159" s="1">
        <v>12.0047</v>
      </c>
      <c r="O159" s="1" t="s">
        <v>11916</v>
      </c>
      <c r="P159" s="1" t="s">
        <v>12441</v>
      </c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ht="15.75" customHeight="1">
      <c r="A160" s="1" t="s">
        <v>24</v>
      </c>
      <c r="B160" s="1" t="s">
        <v>17</v>
      </c>
      <c r="C160" s="1">
        <v>264.0</v>
      </c>
      <c r="D160" s="1">
        <v>0.0</v>
      </c>
      <c r="E160" s="1" t="s">
        <v>12442</v>
      </c>
      <c r="F160" s="1" t="s">
        <v>26</v>
      </c>
      <c r="G160" s="1" t="s">
        <v>27</v>
      </c>
      <c r="H160" s="1" t="s">
        <v>12443</v>
      </c>
      <c r="I160" s="1" t="s">
        <v>12444</v>
      </c>
      <c r="J160" s="1" t="s">
        <v>12444</v>
      </c>
      <c r="K160" s="1"/>
      <c r="L160" s="1">
        <v>-7.0</v>
      </c>
      <c r="M160" s="1"/>
      <c r="N160" s="1">
        <v>7.385633333333334</v>
      </c>
      <c r="O160" s="1" t="s">
        <v>11916</v>
      </c>
      <c r="P160" s="1" t="s">
        <v>6072</v>
      </c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ht="15.75" customHeight="1">
      <c r="A161" s="1" t="s">
        <v>16</v>
      </c>
      <c r="B161" s="1" t="s">
        <v>17</v>
      </c>
      <c r="C161" s="2">
        <v>119.0</v>
      </c>
      <c r="D161" s="1">
        <v>0.0</v>
      </c>
      <c r="E161" s="1"/>
      <c r="F161" s="1" t="s">
        <v>18</v>
      </c>
      <c r="G161" s="1" t="s">
        <v>19</v>
      </c>
      <c r="H161" s="1" t="s">
        <v>12445</v>
      </c>
      <c r="I161" s="1" t="s">
        <v>12446</v>
      </c>
      <c r="J161" s="1" t="s">
        <v>12446</v>
      </c>
      <c r="K161" s="1"/>
      <c r="L161" s="1">
        <v>0.0</v>
      </c>
      <c r="M161" s="1"/>
      <c r="N161" s="1">
        <v>5.708066666666666</v>
      </c>
      <c r="O161" s="1" t="s">
        <v>22</v>
      </c>
      <c r="P161" s="1" t="s">
        <v>12447</v>
      </c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ht="15.75" customHeight="1">
      <c r="A162" s="1" t="s">
        <v>24</v>
      </c>
      <c r="B162" s="1" t="s">
        <v>17</v>
      </c>
      <c r="C162" s="2">
        <v>264.0</v>
      </c>
      <c r="D162" s="1">
        <v>0.0</v>
      </c>
      <c r="E162" s="1" t="s">
        <v>11291</v>
      </c>
      <c r="F162" s="1" t="s">
        <v>26</v>
      </c>
      <c r="G162" s="1" t="s">
        <v>27</v>
      </c>
      <c r="H162" s="1" t="s">
        <v>12448</v>
      </c>
      <c r="I162" s="1" t="s">
        <v>12449</v>
      </c>
      <c r="J162" s="1" t="s">
        <v>12449</v>
      </c>
      <c r="K162" s="1"/>
      <c r="L162" s="1">
        <v>-5.0</v>
      </c>
      <c r="M162" s="1"/>
      <c r="N162" s="1">
        <v>9.5515</v>
      </c>
      <c r="O162" s="1" t="s">
        <v>11916</v>
      </c>
      <c r="P162" s="1" t="s">
        <v>12450</v>
      </c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ht="15.75" customHeight="1">
      <c r="A163" s="1" t="s">
        <v>16</v>
      </c>
      <c r="B163" s="1" t="s">
        <v>17</v>
      </c>
      <c r="C163" s="1">
        <v>379.0</v>
      </c>
      <c r="D163" s="1">
        <v>0.0</v>
      </c>
      <c r="E163" s="1"/>
      <c r="F163" s="1" t="s">
        <v>18</v>
      </c>
      <c r="G163" s="1" t="s">
        <v>19</v>
      </c>
      <c r="H163" s="1" t="s">
        <v>12451</v>
      </c>
      <c r="I163" s="1" t="s">
        <v>12452</v>
      </c>
      <c r="J163" s="1" t="s">
        <v>12452</v>
      </c>
      <c r="K163" s="1"/>
      <c r="L163" s="1">
        <v>7.0</v>
      </c>
      <c r="M163" s="1"/>
      <c r="N163" s="1">
        <v>12.103816666666667</v>
      </c>
      <c r="O163" s="1" t="s">
        <v>22</v>
      </c>
      <c r="P163" s="1" t="s">
        <v>12453</v>
      </c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ht="15.75" customHeight="1">
      <c r="A164" s="1" t="s">
        <v>24</v>
      </c>
      <c r="B164" s="1" t="s">
        <v>17</v>
      </c>
      <c r="C164" s="2">
        <v>901.0</v>
      </c>
      <c r="D164" s="1">
        <v>0.0</v>
      </c>
      <c r="E164" s="1" t="s">
        <v>11291</v>
      </c>
      <c r="F164" s="1" t="s">
        <v>26</v>
      </c>
      <c r="G164" s="1" t="s">
        <v>27</v>
      </c>
      <c r="H164" s="1" t="s">
        <v>12454</v>
      </c>
      <c r="I164" s="1" t="s">
        <v>12455</v>
      </c>
      <c r="J164" s="1" t="s">
        <v>12455</v>
      </c>
      <c r="K164" s="1"/>
      <c r="L164" s="1">
        <v>-7.0</v>
      </c>
      <c r="M164" s="1"/>
      <c r="N164" s="1">
        <v>12.06445</v>
      </c>
      <c r="O164" s="1" t="s">
        <v>11916</v>
      </c>
      <c r="P164" s="1" t="s">
        <v>12456</v>
      </c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ht="15.75" customHeight="1">
      <c r="A165" s="1" t="s">
        <v>24</v>
      </c>
      <c r="B165" s="1" t="s">
        <v>17</v>
      </c>
      <c r="C165" s="2">
        <v>329.0</v>
      </c>
      <c r="D165" s="1">
        <v>0.0</v>
      </c>
      <c r="E165" s="1" t="s">
        <v>4423</v>
      </c>
      <c r="F165" s="1" t="s">
        <v>26</v>
      </c>
      <c r="G165" s="1" t="s">
        <v>27</v>
      </c>
      <c r="H165" s="1" t="s">
        <v>12457</v>
      </c>
      <c r="I165" s="1" t="s">
        <v>12458</v>
      </c>
      <c r="J165" s="1" t="s">
        <v>12458</v>
      </c>
      <c r="K165" s="1"/>
      <c r="L165" s="1">
        <v>-4.0</v>
      </c>
      <c r="M165" s="1"/>
      <c r="N165" s="1">
        <v>10.7178</v>
      </c>
      <c r="O165" s="1" t="s">
        <v>11916</v>
      </c>
      <c r="P165" s="1" t="s">
        <v>2804</v>
      </c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ht="15.75" customHeight="1">
      <c r="A166" s="1" t="s">
        <v>32</v>
      </c>
      <c r="B166" s="1" t="s">
        <v>17</v>
      </c>
      <c r="C166" s="1">
        <v>597.0</v>
      </c>
      <c r="D166" s="1">
        <v>0.0</v>
      </c>
      <c r="E166" s="1" t="s">
        <v>58</v>
      </c>
      <c r="F166" s="1" t="s">
        <v>66</v>
      </c>
      <c r="G166" s="1" t="s">
        <v>27</v>
      </c>
      <c r="H166" s="1" t="s">
        <v>12459</v>
      </c>
      <c r="I166" s="1" t="s">
        <v>12460</v>
      </c>
      <c r="J166" s="1" t="s">
        <v>12461</v>
      </c>
      <c r="K166" s="1" t="s">
        <v>12462</v>
      </c>
      <c r="L166" s="1">
        <v>2.0</v>
      </c>
      <c r="M166" s="1">
        <v>14.936266666666667</v>
      </c>
      <c r="N166" s="1">
        <v>20.979283333333335</v>
      </c>
      <c r="O166" s="1" t="s">
        <v>4121</v>
      </c>
      <c r="P166" s="1" t="s">
        <v>12463</v>
      </c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ht="15.75" customHeight="1">
      <c r="A167" s="1" t="s">
        <v>32</v>
      </c>
      <c r="B167" s="1" t="s">
        <v>17</v>
      </c>
      <c r="C167" s="1">
        <v>199.0</v>
      </c>
      <c r="D167" s="1">
        <v>50.0</v>
      </c>
      <c r="E167" s="1"/>
      <c r="F167" s="1" t="s">
        <v>18</v>
      </c>
      <c r="G167" s="1" t="s">
        <v>33</v>
      </c>
      <c r="H167" s="1" t="s">
        <v>12464</v>
      </c>
      <c r="I167" s="1" t="s">
        <v>12465</v>
      </c>
      <c r="J167" s="1" t="s">
        <v>12465</v>
      </c>
      <c r="K167" s="1"/>
      <c r="L167" s="1">
        <v>-7.0</v>
      </c>
      <c r="M167" s="1"/>
      <c r="N167" s="1">
        <v>11.903883333333333</v>
      </c>
      <c r="O167" s="1" t="s">
        <v>4121</v>
      </c>
      <c r="P167" s="1" t="s">
        <v>5002</v>
      </c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ht="15.75" customHeight="1">
      <c r="A168" s="1" t="s">
        <v>57</v>
      </c>
      <c r="B168" s="1" t="s">
        <v>17</v>
      </c>
      <c r="C168" s="1">
        <v>264.0</v>
      </c>
      <c r="D168" s="1">
        <v>0.0</v>
      </c>
      <c r="E168" s="1" t="s">
        <v>58</v>
      </c>
      <c r="F168" s="1" t="s">
        <v>26</v>
      </c>
      <c r="G168" s="1" t="s">
        <v>27</v>
      </c>
      <c r="H168" s="1" t="s">
        <v>12466</v>
      </c>
      <c r="I168" s="1" t="s">
        <v>12467</v>
      </c>
      <c r="J168" s="1" t="s">
        <v>12467</v>
      </c>
      <c r="K168" s="1"/>
      <c r="L168" s="1">
        <v>-3.0</v>
      </c>
      <c r="M168" s="1"/>
      <c r="N168" s="1">
        <v>11.049966666666666</v>
      </c>
      <c r="O168" s="1" t="s">
        <v>11916</v>
      </c>
      <c r="P168" s="1" t="s">
        <v>12468</v>
      </c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ht="15.75" customHeight="1">
      <c r="A169" s="1" t="s">
        <v>57</v>
      </c>
      <c r="B169" s="1" t="s">
        <v>17</v>
      </c>
      <c r="C169" s="2">
        <v>274.0</v>
      </c>
      <c r="D169" s="1">
        <v>0.0</v>
      </c>
      <c r="E169" s="1" t="s">
        <v>58</v>
      </c>
      <c r="F169" s="1" t="s">
        <v>26</v>
      </c>
      <c r="G169" s="1" t="s">
        <v>27</v>
      </c>
      <c r="H169" s="1" t="s">
        <v>12469</v>
      </c>
      <c r="I169" s="1" t="s">
        <v>12470</v>
      </c>
      <c r="J169" s="1" t="s">
        <v>12470</v>
      </c>
      <c r="K169" s="1"/>
      <c r="L169" s="1">
        <v>0.0</v>
      </c>
      <c r="M169" s="1"/>
      <c r="N169" s="1">
        <v>15.759083333333333</v>
      </c>
      <c r="O169" s="1" t="s">
        <v>11916</v>
      </c>
      <c r="P169" s="1" t="s">
        <v>12147</v>
      </c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ht="15.75" customHeight="1">
      <c r="A170" s="1" t="s">
        <v>24</v>
      </c>
      <c r="B170" s="1" t="s">
        <v>17</v>
      </c>
      <c r="C170" s="1">
        <v>329.0</v>
      </c>
      <c r="D170" s="1">
        <v>0.0</v>
      </c>
      <c r="E170" s="1" t="s">
        <v>1083</v>
      </c>
      <c r="F170" s="1" t="s">
        <v>26</v>
      </c>
      <c r="G170" s="1" t="s">
        <v>27</v>
      </c>
      <c r="H170" s="1" t="s">
        <v>12471</v>
      </c>
      <c r="I170" s="1" t="s">
        <v>12472</v>
      </c>
      <c r="J170" s="1" t="s">
        <v>12472</v>
      </c>
      <c r="K170" s="1"/>
      <c r="L170" s="1">
        <v>-7.0</v>
      </c>
      <c r="M170" s="1"/>
      <c r="N170" s="1">
        <v>7.783266666666667</v>
      </c>
      <c r="O170" s="1" t="s">
        <v>11916</v>
      </c>
      <c r="P170" s="1" t="s">
        <v>5941</v>
      </c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ht="15.75" customHeight="1">
      <c r="A171" s="1" t="s">
        <v>24</v>
      </c>
      <c r="B171" s="1" t="s">
        <v>17</v>
      </c>
      <c r="C171" s="2">
        <v>334.0</v>
      </c>
      <c r="D171" s="1">
        <v>0.0</v>
      </c>
      <c r="E171" s="1" t="s">
        <v>12473</v>
      </c>
      <c r="F171" s="1" t="s">
        <v>26</v>
      </c>
      <c r="G171" s="1" t="s">
        <v>27</v>
      </c>
      <c r="H171" s="1" t="s">
        <v>12474</v>
      </c>
      <c r="I171" s="1" t="s">
        <v>12475</v>
      </c>
      <c r="J171" s="1" t="s">
        <v>12475</v>
      </c>
      <c r="K171" s="1"/>
      <c r="L171" s="1">
        <v>-6.0</v>
      </c>
      <c r="M171" s="1"/>
      <c r="N171" s="1">
        <v>8.284566666666667</v>
      </c>
      <c r="O171" s="1" t="s">
        <v>11916</v>
      </c>
      <c r="P171" s="1" t="s">
        <v>12476</v>
      </c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ht="15.75" customHeight="1">
      <c r="A172" s="1" t="s">
        <v>16</v>
      </c>
      <c r="B172" s="1" t="s">
        <v>17</v>
      </c>
      <c r="C172" s="1">
        <v>498.0</v>
      </c>
      <c r="D172" s="1">
        <v>0.0</v>
      </c>
      <c r="E172" s="1"/>
      <c r="F172" s="1" t="s">
        <v>18</v>
      </c>
      <c r="G172" s="1" t="s">
        <v>19</v>
      </c>
      <c r="H172" s="1" t="s">
        <v>12477</v>
      </c>
      <c r="I172" s="1" t="s">
        <v>12478</v>
      </c>
      <c r="J172" s="1" t="s">
        <v>12478</v>
      </c>
      <c r="K172" s="1"/>
      <c r="L172" s="1">
        <v>-1.0</v>
      </c>
      <c r="M172" s="1"/>
      <c r="N172" s="1">
        <v>3.716483333333333</v>
      </c>
      <c r="O172" s="1" t="s">
        <v>22</v>
      </c>
      <c r="P172" s="1" t="s">
        <v>12479</v>
      </c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ht="15.75" customHeight="1">
      <c r="A173" s="1" t="s">
        <v>57</v>
      </c>
      <c r="B173" s="1" t="s">
        <v>17</v>
      </c>
      <c r="C173" s="1">
        <v>323.0</v>
      </c>
      <c r="D173" s="1">
        <v>0.0</v>
      </c>
      <c r="E173" s="1" t="s">
        <v>58</v>
      </c>
      <c r="F173" s="1" t="s">
        <v>26</v>
      </c>
      <c r="G173" s="1" t="s">
        <v>27</v>
      </c>
      <c r="H173" s="1" t="s">
        <v>12480</v>
      </c>
      <c r="I173" s="1" t="s">
        <v>12481</v>
      </c>
      <c r="J173" s="1" t="s">
        <v>12481</v>
      </c>
      <c r="K173" s="1"/>
      <c r="L173" s="1">
        <v>-10.0</v>
      </c>
      <c r="M173" s="1"/>
      <c r="N173" s="1">
        <v>4.085933333333333</v>
      </c>
      <c r="O173" s="1" t="s">
        <v>11916</v>
      </c>
      <c r="P173" s="1" t="s">
        <v>12482</v>
      </c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ht="15.75" customHeight="1">
      <c r="A174" s="1" t="s">
        <v>16</v>
      </c>
      <c r="B174" s="1" t="s">
        <v>17</v>
      </c>
      <c r="C174" s="1">
        <v>249.0</v>
      </c>
      <c r="D174" s="1">
        <v>0.0</v>
      </c>
      <c r="E174" s="1"/>
      <c r="F174" s="1" t="s">
        <v>18</v>
      </c>
      <c r="G174" s="1" t="s">
        <v>19</v>
      </c>
      <c r="H174" s="1" t="s">
        <v>12483</v>
      </c>
      <c r="I174" s="1" t="s">
        <v>12484</v>
      </c>
      <c r="J174" s="1" t="s">
        <v>12484</v>
      </c>
      <c r="K174" s="1"/>
      <c r="L174" s="1">
        <v>0.0</v>
      </c>
      <c r="M174" s="1"/>
      <c r="N174" s="1">
        <v>5.294016666666667</v>
      </c>
      <c r="O174" s="1" t="s">
        <v>22</v>
      </c>
      <c r="P174" s="1" t="s">
        <v>12485</v>
      </c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ht="15.75" customHeight="1">
      <c r="A175" s="1" t="s">
        <v>24</v>
      </c>
      <c r="B175" s="1" t="s">
        <v>17</v>
      </c>
      <c r="C175" s="1">
        <v>289.0</v>
      </c>
      <c r="D175" s="1">
        <v>0.0</v>
      </c>
      <c r="E175" s="1" t="s">
        <v>12486</v>
      </c>
      <c r="F175" s="1" t="s">
        <v>26</v>
      </c>
      <c r="G175" s="1" t="s">
        <v>27</v>
      </c>
      <c r="H175" s="1" t="s">
        <v>12487</v>
      </c>
      <c r="I175" s="1" t="s">
        <v>12488</v>
      </c>
      <c r="J175" s="1" t="s">
        <v>12488</v>
      </c>
      <c r="K175" s="1"/>
      <c r="L175" s="1">
        <v>-10.0</v>
      </c>
      <c r="M175" s="1"/>
      <c r="N175" s="1">
        <v>4.373666666666667</v>
      </c>
      <c r="O175" s="1" t="s">
        <v>11916</v>
      </c>
      <c r="P175" s="1" t="s">
        <v>12489</v>
      </c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38"/>
      <c r="AE175" s="1"/>
      <c r="AF175" s="1"/>
    </row>
    <row r="176" ht="15.75" customHeight="1">
      <c r="A176" s="1" t="s">
        <v>16</v>
      </c>
      <c r="B176" s="1" t="s">
        <v>17</v>
      </c>
      <c r="C176" s="1">
        <v>368.0</v>
      </c>
      <c r="D176" s="1">
        <v>0.0</v>
      </c>
      <c r="E176" s="1"/>
      <c r="F176" s="1" t="s">
        <v>18</v>
      </c>
      <c r="G176" s="1" t="s">
        <v>19</v>
      </c>
      <c r="H176" s="1" t="s">
        <v>12490</v>
      </c>
      <c r="I176" s="1" t="s">
        <v>12491</v>
      </c>
      <c r="J176" s="1" t="s">
        <v>12491</v>
      </c>
      <c r="K176" s="1"/>
      <c r="L176" s="1">
        <v>0.0</v>
      </c>
      <c r="M176" s="1"/>
      <c r="N176" s="1">
        <v>5.5701</v>
      </c>
      <c r="O176" s="1" t="s">
        <v>22</v>
      </c>
      <c r="P176" s="1" t="s">
        <v>12492</v>
      </c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ht="15.75" customHeight="1">
      <c r="A177" s="1" t="s">
        <v>24</v>
      </c>
      <c r="B177" s="1" t="s">
        <v>17</v>
      </c>
      <c r="C177" s="1">
        <v>334.0</v>
      </c>
      <c r="D177" s="1">
        <v>0.0</v>
      </c>
      <c r="E177" s="1" t="s">
        <v>12493</v>
      </c>
      <c r="F177" s="1" t="s">
        <v>26</v>
      </c>
      <c r="G177" s="1" t="s">
        <v>27</v>
      </c>
      <c r="H177" s="1" t="s">
        <v>12494</v>
      </c>
      <c r="I177" s="1" t="s">
        <v>12495</v>
      </c>
      <c r="J177" s="1" t="s">
        <v>12495</v>
      </c>
      <c r="K177" s="1"/>
      <c r="L177" s="1">
        <v>-7.0</v>
      </c>
      <c r="M177" s="1"/>
      <c r="N177" s="1">
        <v>7.6897</v>
      </c>
      <c r="O177" s="1" t="s">
        <v>11916</v>
      </c>
      <c r="P177" s="1" t="s">
        <v>12496</v>
      </c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ht="15.75" customHeight="1">
      <c r="A178" s="1" t="s">
        <v>32</v>
      </c>
      <c r="B178" s="1" t="s">
        <v>17</v>
      </c>
      <c r="C178" s="1">
        <v>557.0</v>
      </c>
      <c r="D178" s="1">
        <v>0.0</v>
      </c>
      <c r="E178" s="1" t="s">
        <v>12195</v>
      </c>
      <c r="F178" s="1" t="s">
        <v>66</v>
      </c>
      <c r="G178" s="1" t="s">
        <v>27</v>
      </c>
      <c r="H178" s="1" t="s">
        <v>12497</v>
      </c>
      <c r="I178" s="1" t="s">
        <v>12498</v>
      </c>
      <c r="J178" s="1" t="s">
        <v>12499</v>
      </c>
      <c r="K178" s="1" t="s">
        <v>12500</v>
      </c>
      <c r="L178" s="1">
        <v>20.0</v>
      </c>
      <c r="M178" s="1">
        <v>0.006166666666666667</v>
      </c>
      <c r="N178" s="1">
        <v>8.28975</v>
      </c>
      <c r="O178" s="1" t="s">
        <v>4121</v>
      </c>
      <c r="P178" s="1" t="s">
        <v>12501</v>
      </c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ht="15.75" customHeight="1">
      <c r="A179" s="1" t="s">
        <v>32</v>
      </c>
      <c r="B179" s="1" t="s">
        <v>17</v>
      </c>
      <c r="C179" s="2">
        <v>167.0</v>
      </c>
      <c r="D179" s="1">
        <v>42.0</v>
      </c>
      <c r="E179" s="1"/>
      <c r="F179" s="1" t="s">
        <v>18</v>
      </c>
      <c r="G179" s="1" t="s">
        <v>27</v>
      </c>
      <c r="H179" s="1" t="s">
        <v>12502</v>
      </c>
      <c r="I179" s="1" t="s">
        <v>12503</v>
      </c>
      <c r="J179" s="1" t="s">
        <v>12503</v>
      </c>
      <c r="K179" s="1"/>
      <c r="L179" s="1">
        <v>-22.0</v>
      </c>
      <c r="M179" s="1"/>
      <c r="N179" s="1">
        <v>13.593366666666666</v>
      </c>
      <c r="O179" s="1" t="s">
        <v>4121</v>
      </c>
      <c r="P179" s="1" t="s">
        <v>4195</v>
      </c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ht="15.75" customHeight="1">
      <c r="A180" s="1" t="s">
        <v>32</v>
      </c>
      <c r="B180" s="1" t="s">
        <v>17</v>
      </c>
      <c r="C180" s="1">
        <v>199.0</v>
      </c>
      <c r="D180" s="1">
        <v>50.0</v>
      </c>
      <c r="E180" s="1"/>
      <c r="F180" s="1" t="s">
        <v>18</v>
      </c>
      <c r="G180" s="1" t="s">
        <v>19</v>
      </c>
      <c r="H180" s="1" t="s">
        <v>12504</v>
      </c>
      <c r="I180" s="1" t="s">
        <v>12505</v>
      </c>
      <c r="J180" s="1" t="s">
        <v>12505</v>
      </c>
      <c r="K180" s="1"/>
      <c r="L180" s="1">
        <v>-22.0</v>
      </c>
      <c r="M180" s="1"/>
      <c r="N180" s="1">
        <v>8.091466666666667</v>
      </c>
      <c r="O180" s="1" t="s">
        <v>4121</v>
      </c>
      <c r="P180" s="1" t="s">
        <v>4738</v>
      </c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ht="15.75" customHeight="1">
      <c r="A181" s="1" t="s">
        <v>57</v>
      </c>
      <c r="B181" s="1" t="s">
        <v>17</v>
      </c>
      <c r="C181" s="2">
        <v>364.0</v>
      </c>
      <c r="D181" s="1">
        <v>0.0</v>
      </c>
      <c r="E181" s="1" t="s">
        <v>58</v>
      </c>
      <c r="F181" s="1" t="s">
        <v>26</v>
      </c>
      <c r="G181" s="1" t="s">
        <v>27</v>
      </c>
      <c r="H181" s="1" t="s">
        <v>12506</v>
      </c>
      <c r="I181" s="1" t="s">
        <v>12507</v>
      </c>
      <c r="J181" s="1" t="s">
        <v>12507</v>
      </c>
      <c r="K181" s="1"/>
      <c r="L181" s="1">
        <v>-9.0</v>
      </c>
      <c r="M181" s="1"/>
      <c r="N181" s="1">
        <v>5.8804</v>
      </c>
      <c r="O181" s="1" t="s">
        <v>11916</v>
      </c>
      <c r="P181" s="1" t="s">
        <v>12508</v>
      </c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ht="15.75" customHeight="1">
      <c r="A182" s="1" t="s">
        <v>57</v>
      </c>
      <c r="B182" s="1" t="s">
        <v>17</v>
      </c>
      <c r="C182" s="2">
        <v>329.0</v>
      </c>
      <c r="D182" s="1">
        <v>0.0</v>
      </c>
      <c r="E182" s="1" t="s">
        <v>58</v>
      </c>
      <c r="F182" s="1" t="s">
        <v>26</v>
      </c>
      <c r="G182" s="1" t="s">
        <v>27</v>
      </c>
      <c r="H182" s="1" t="s">
        <v>12509</v>
      </c>
      <c r="I182" s="1" t="s">
        <v>12510</v>
      </c>
      <c r="J182" s="1" t="s">
        <v>12510</v>
      </c>
      <c r="K182" s="1"/>
      <c r="L182" s="1">
        <v>-5.0</v>
      </c>
      <c r="M182" s="1"/>
      <c r="N182" s="1">
        <v>9.54975</v>
      </c>
      <c r="O182" s="1" t="s">
        <v>11916</v>
      </c>
      <c r="P182" s="1" t="s">
        <v>12511</v>
      </c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ht="15.75" customHeight="1">
      <c r="A183" s="1" t="s">
        <v>24</v>
      </c>
      <c r="B183" s="1" t="s">
        <v>17</v>
      </c>
      <c r="C183" s="1">
        <v>289.0</v>
      </c>
      <c r="D183" s="1">
        <v>0.0</v>
      </c>
      <c r="E183" s="1" t="s">
        <v>12221</v>
      </c>
      <c r="F183" s="1" t="s">
        <v>26</v>
      </c>
      <c r="G183" s="1" t="s">
        <v>27</v>
      </c>
      <c r="H183" s="1" t="s">
        <v>12512</v>
      </c>
      <c r="I183" s="1" t="s">
        <v>12513</v>
      </c>
      <c r="J183" s="1" t="s">
        <v>12513</v>
      </c>
      <c r="K183" s="1"/>
      <c r="L183" s="1">
        <v>-8.0</v>
      </c>
      <c r="M183" s="1"/>
      <c r="N183" s="1">
        <v>6.86525</v>
      </c>
      <c r="O183" s="1" t="s">
        <v>11916</v>
      </c>
      <c r="P183" s="1" t="s">
        <v>12489</v>
      </c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ht="15.75" customHeight="1">
      <c r="A184" s="1" t="s">
        <v>24</v>
      </c>
      <c r="B184" s="1" t="s">
        <v>17</v>
      </c>
      <c r="C184" s="1">
        <v>339.0</v>
      </c>
      <c r="D184" s="1">
        <v>0.0</v>
      </c>
      <c r="E184" s="1" t="s">
        <v>6069</v>
      </c>
      <c r="F184" s="1" t="s">
        <v>26</v>
      </c>
      <c r="G184" s="1" t="s">
        <v>27</v>
      </c>
      <c r="H184" s="1" t="s">
        <v>12514</v>
      </c>
      <c r="I184" s="1" t="s">
        <v>12515</v>
      </c>
      <c r="J184" s="1" t="s">
        <v>12515</v>
      </c>
      <c r="K184" s="1"/>
      <c r="L184" s="1">
        <v>-7.0</v>
      </c>
      <c r="M184" s="1"/>
      <c r="N184" s="1">
        <v>7.967366666666667</v>
      </c>
      <c r="O184" s="1" t="s">
        <v>11916</v>
      </c>
      <c r="P184" s="1" t="s">
        <v>12516</v>
      </c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ht="15.75" customHeight="1">
      <c r="A185" s="1" t="s">
        <v>57</v>
      </c>
      <c r="B185" s="1" t="s">
        <v>17</v>
      </c>
      <c r="C185" s="1">
        <v>321.0</v>
      </c>
      <c r="D185" s="1">
        <v>0.0</v>
      </c>
      <c r="E185" s="1" t="s">
        <v>58</v>
      </c>
      <c r="F185" s="1" t="s">
        <v>26</v>
      </c>
      <c r="G185" s="1" t="s">
        <v>27</v>
      </c>
      <c r="H185" s="1" t="s">
        <v>12517</v>
      </c>
      <c r="I185" s="1" t="s">
        <v>12518</v>
      </c>
      <c r="J185" s="1" t="s">
        <v>12518</v>
      </c>
      <c r="K185" s="1"/>
      <c r="L185" s="1">
        <v>-7.0</v>
      </c>
      <c r="M185" s="1"/>
      <c r="N185" s="1">
        <v>7.627383333333333</v>
      </c>
      <c r="O185" s="1" t="s">
        <v>11916</v>
      </c>
      <c r="P185" s="1" t="s">
        <v>12519</v>
      </c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ht="15.75" customHeight="1">
      <c r="A186" s="1" t="s">
        <v>57</v>
      </c>
      <c r="B186" s="1" t="s">
        <v>17</v>
      </c>
      <c r="C186" s="2">
        <v>264.0</v>
      </c>
      <c r="D186" s="1">
        <v>0.0</v>
      </c>
      <c r="E186" s="1" t="s">
        <v>58</v>
      </c>
      <c r="F186" s="1" t="s">
        <v>26</v>
      </c>
      <c r="G186" s="1" t="s">
        <v>27</v>
      </c>
      <c r="H186" s="1" t="s">
        <v>12520</v>
      </c>
      <c r="I186" s="1" t="s">
        <v>12521</v>
      </c>
      <c r="J186" s="1" t="s">
        <v>12521</v>
      </c>
      <c r="K186" s="1"/>
      <c r="L186" s="1">
        <v>-8.0</v>
      </c>
      <c r="M186" s="1"/>
      <c r="N186" s="1">
        <v>6.105</v>
      </c>
      <c r="O186" s="1" t="s">
        <v>11916</v>
      </c>
      <c r="P186" s="1" t="s">
        <v>12522</v>
      </c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ht="15.75" customHeight="1">
      <c r="A187" s="1" t="s">
        <v>24</v>
      </c>
      <c r="B187" s="1" t="s">
        <v>17</v>
      </c>
      <c r="C187" s="1">
        <v>314.0</v>
      </c>
      <c r="D187" s="1">
        <v>0.0</v>
      </c>
      <c r="E187" s="1" t="s">
        <v>8367</v>
      </c>
      <c r="F187" s="1" t="s">
        <v>26</v>
      </c>
      <c r="G187" s="1" t="s">
        <v>27</v>
      </c>
      <c r="H187" s="1" t="s">
        <v>12523</v>
      </c>
      <c r="I187" s="1" t="s">
        <v>12524</v>
      </c>
      <c r="J187" s="1" t="s">
        <v>12524</v>
      </c>
      <c r="K187" s="1"/>
      <c r="L187" s="1">
        <v>-9.0</v>
      </c>
      <c r="M187" s="1"/>
      <c r="N187" s="1">
        <v>5.967466666666667</v>
      </c>
      <c r="O187" s="1" t="s">
        <v>11916</v>
      </c>
      <c r="P187" s="1" t="s">
        <v>12525</v>
      </c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ht="15.75" customHeight="1">
      <c r="A188" s="1" t="s">
        <v>57</v>
      </c>
      <c r="B188" s="1" t="s">
        <v>17</v>
      </c>
      <c r="C188" s="1">
        <v>378.0</v>
      </c>
      <c r="D188" s="1">
        <v>0.0</v>
      </c>
      <c r="E188" s="1" t="s">
        <v>58</v>
      </c>
      <c r="F188" s="1" t="s">
        <v>26</v>
      </c>
      <c r="G188" s="1" t="s">
        <v>27</v>
      </c>
      <c r="H188" s="1" t="s">
        <v>12526</v>
      </c>
      <c r="I188" s="1" t="s">
        <v>12527</v>
      </c>
      <c r="J188" s="1" t="s">
        <v>12527</v>
      </c>
      <c r="K188" s="1"/>
      <c r="L188" s="1">
        <v>-3.0</v>
      </c>
      <c r="M188" s="1"/>
      <c r="N188" s="1">
        <v>11.605566666666666</v>
      </c>
      <c r="O188" s="1" t="s">
        <v>11916</v>
      </c>
      <c r="P188" s="1" t="s">
        <v>12528</v>
      </c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ht="15.75" customHeight="1">
      <c r="A189" s="1" t="s">
        <v>57</v>
      </c>
      <c r="B189" s="1" t="s">
        <v>17</v>
      </c>
      <c r="C189" s="1">
        <v>792.0</v>
      </c>
      <c r="D189" s="1">
        <v>0.0</v>
      </c>
      <c r="E189" s="1" t="s">
        <v>58</v>
      </c>
      <c r="F189" s="1" t="s">
        <v>26</v>
      </c>
      <c r="G189" s="1" t="s">
        <v>27</v>
      </c>
      <c r="H189" s="1" t="s">
        <v>12529</v>
      </c>
      <c r="I189" s="1" t="s">
        <v>12530</v>
      </c>
      <c r="J189" s="1" t="s">
        <v>12530</v>
      </c>
      <c r="K189" s="1"/>
      <c r="L189" s="1">
        <v>-5.0</v>
      </c>
      <c r="M189" s="1"/>
      <c r="N189" s="1">
        <v>14.067583333333333</v>
      </c>
      <c r="O189" s="1" t="s">
        <v>11916</v>
      </c>
      <c r="P189" s="1" t="s">
        <v>12531</v>
      </c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ht="15.75" customHeight="1">
      <c r="A190" s="1" t="s">
        <v>32</v>
      </c>
      <c r="B190" s="1" t="s">
        <v>17</v>
      </c>
      <c r="C190" s="2">
        <v>767.0</v>
      </c>
      <c r="D190" s="1">
        <v>0.0</v>
      </c>
      <c r="E190" s="1" t="s">
        <v>11939</v>
      </c>
      <c r="F190" s="1" t="s">
        <v>66</v>
      </c>
      <c r="G190" s="1" t="s">
        <v>27</v>
      </c>
      <c r="H190" s="1" t="s">
        <v>12532</v>
      </c>
      <c r="I190" s="1" t="s">
        <v>12533</v>
      </c>
      <c r="J190" s="1" t="s">
        <v>12534</v>
      </c>
      <c r="K190" s="1" t="s">
        <v>12535</v>
      </c>
      <c r="L190" s="1">
        <v>-3.0</v>
      </c>
      <c r="M190" s="1">
        <v>0.00435</v>
      </c>
      <c r="N190" s="1">
        <v>10.646816666666666</v>
      </c>
      <c r="O190" s="1" t="s">
        <v>4121</v>
      </c>
      <c r="P190" s="1" t="s">
        <v>12536</v>
      </c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ht="15.75" customHeight="1">
      <c r="A191" s="1" t="s">
        <v>57</v>
      </c>
      <c r="B191" s="1" t="s">
        <v>17</v>
      </c>
      <c r="C191" s="2">
        <v>528.0</v>
      </c>
      <c r="D191" s="1">
        <v>0.0</v>
      </c>
      <c r="E191" s="1" t="s">
        <v>58</v>
      </c>
      <c r="F191" s="1" t="s">
        <v>26</v>
      </c>
      <c r="G191" s="1" t="s">
        <v>27</v>
      </c>
      <c r="H191" s="1" t="s">
        <v>12537</v>
      </c>
      <c r="I191" s="1" t="s">
        <v>12538</v>
      </c>
      <c r="J191" s="1" t="s">
        <v>12538</v>
      </c>
      <c r="K191" s="1"/>
      <c r="L191" s="1">
        <v>-9.0</v>
      </c>
      <c r="M191" s="1"/>
      <c r="N191" s="1">
        <v>10.305516666666668</v>
      </c>
      <c r="O191" s="1" t="s">
        <v>11916</v>
      </c>
      <c r="P191" s="1" t="s">
        <v>12539</v>
      </c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ht="15.75" customHeight="1">
      <c r="A192" s="1" t="s">
        <v>32</v>
      </c>
      <c r="B192" s="1" t="s">
        <v>17</v>
      </c>
      <c r="C192" s="1">
        <v>199.0</v>
      </c>
      <c r="D192" s="1">
        <v>50.0</v>
      </c>
      <c r="E192" s="1"/>
      <c r="F192" s="1" t="s">
        <v>18</v>
      </c>
      <c r="G192" s="1" t="s">
        <v>33</v>
      </c>
      <c r="H192" s="1" t="s">
        <v>12540</v>
      </c>
      <c r="I192" s="1" t="s">
        <v>12541</v>
      </c>
      <c r="J192" s="1" t="s">
        <v>12541</v>
      </c>
      <c r="K192" s="1"/>
      <c r="L192" s="1">
        <v>-9.0</v>
      </c>
      <c r="M192" s="1"/>
      <c r="N192" s="1">
        <v>9.8781</v>
      </c>
      <c r="O192" s="1" t="s">
        <v>4121</v>
      </c>
      <c r="P192" s="1" t="s">
        <v>5196</v>
      </c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ht="15.75" customHeight="1">
      <c r="A193" s="1" t="s">
        <v>41</v>
      </c>
      <c r="B193" s="1" t="s">
        <v>17</v>
      </c>
      <c r="C193" s="1">
        <v>329.0</v>
      </c>
      <c r="D193" s="1">
        <v>0.0</v>
      </c>
      <c r="E193" s="1"/>
      <c r="F193" s="1" t="s">
        <v>26</v>
      </c>
      <c r="G193" s="1" t="s">
        <v>27</v>
      </c>
      <c r="H193" s="1" t="s">
        <v>12542</v>
      </c>
      <c r="I193" s="1" t="s">
        <v>12543</v>
      </c>
      <c r="J193" s="1" t="s">
        <v>12543</v>
      </c>
      <c r="K193" s="1"/>
      <c r="L193" s="1">
        <v>15.0</v>
      </c>
      <c r="M193" s="1"/>
      <c r="N193" s="1">
        <v>30.98966666666667</v>
      </c>
      <c r="O193" s="1" t="s">
        <v>11916</v>
      </c>
      <c r="P193" s="1" t="s">
        <v>12544</v>
      </c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ht="15.75" customHeight="1">
      <c r="A194" s="1" t="s">
        <v>41</v>
      </c>
      <c r="B194" s="1" t="s">
        <v>573</v>
      </c>
      <c r="C194" s="1">
        <v>329.0</v>
      </c>
      <c r="D194" s="1">
        <v>0.0</v>
      </c>
      <c r="E194" s="1"/>
      <c r="F194" s="1" t="s">
        <v>26</v>
      </c>
      <c r="G194" s="1" t="s">
        <v>27</v>
      </c>
      <c r="H194" s="1" t="s">
        <v>12545</v>
      </c>
      <c r="I194" s="1" t="s">
        <v>12546</v>
      </c>
      <c r="J194" s="1" t="s">
        <v>12546</v>
      </c>
      <c r="K194" s="1"/>
      <c r="L194" s="1">
        <v>-2.0</v>
      </c>
      <c r="M194" s="1"/>
      <c r="N194" s="1">
        <v>12.059083333333334</v>
      </c>
      <c r="O194" s="1" t="s">
        <v>11916</v>
      </c>
      <c r="P194" s="1" t="s">
        <v>12547</v>
      </c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ht="15.75" customHeight="1">
      <c r="A195" s="1" t="s">
        <v>57</v>
      </c>
      <c r="B195" s="1" t="s">
        <v>17</v>
      </c>
      <c r="C195" s="2">
        <v>658.0</v>
      </c>
      <c r="D195" s="1">
        <v>0.0</v>
      </c>
      <c r="E195" s="1" t="s">
        <v>58</v>
      </c>
      <c r="F195" s="1" t="s">
        <v>26</v>
      </c>
      <c r="G195" s="1" t="s">
        <v>27</v>
      </c>
      <c r="H195" s="1" t="s">
        <v>12548</v>
      </c>
      <c r="I195" s="1" t="s">
        <v>12549</v>
      </c>
      <c r="J195" s="1" t="s">
        <v>12549</v>
      </c>
      <c r="K195" s="1"/>
      <c r="L195" s="1">
        <v>-6.0</v>
      </c>
      <c r="M195" s="1"/>
      <c r="N195" s="1">
        <v>13.52235</v>
      </c>
      <c r="O195" s="1" t="s">
        <v>11916</v>
      </c>
      <c r="P195" s="1" t="s">
        <v>12550</v>
      </c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ht="15.75" customHeight="1">
      <c r="A196" s="1" t="s">
        <v>24</v>
      </c>
      <c r="B196" s="1" t="s">
        <v>17</v>
      </c>
      <c r="C196" s="1">
        <v>427.0</v>
      </c>
      <c r="D196" s="1">
        <v>0.0</v>
      </c>
      <c r="E196" s="1" t="s">
        <v>6069</v>
      </c>
      <c r="F196" s="1" t="s">
        <v>26</v>
      </c>
      <c r="G196" s="1" t="s">
        <v>27</v>
      </c>
      <c r="H196" s="1" t="s">
        <v>12551</v>
      </c>
      <c r="I196" s="1" t="s">
        <v>12552</v>
      </c>
      <c r="J196" s="1" t="s">
        <v>12552</v>
      </c>
      <c r="K196" s="1"/>
      <c r="L196" s="1">
        <v>-6.0</v>
      </c>
      <c r="M196" s="1"/>
      <c r="N196" s="1">
        <v>8.665116666666666</v>
      </c>
      <c r="O196" s="1" t="s">
        <v>11916</v>
      </c>
      <c r="P196" s="1" t="s">
        <v>12553</v>
      </c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ht="15.75" customHeight="1">
      <c r="A197" s="1" t="s">
        <v>57</v>
      </c>
      <c r="B197" s="1" t="s">
        <v>17</v>
      </c>
      <c r="C197" s="1">
        <v>482.0</v>
      </c>
      <c r="D197" s="1">
        <v>0.0</v>
      </c>
      <c r="E197" s="1" t="s">
        <v>58</v>
      </c>
      <c r="F197" s="1" t="s">
        <v>26</v>
      </c>
      <c r="G197" s="1" t="s">
        <v>27</v>
      </c>
      <c r="H197" s="1" t="s">
        <v>12554</v>
      </c>
      <c r="I197" s="1" t="s">
        <v>12555</v>
      </c>
      <c r="J197" s="1" t="s">
        <v>12555</v>
      </c>
      <c r="K197" s="1"/>
      <c r="L197" s="1">
        <v>-3.0</v>
      </c>
      <c r="M197" s="1"/>
      <c r="N197" s="1">
        <v>11.424416666666668</v>
      </c>
      <c r="O197" s="1" t="s">
        <v>11916</v>
      </c>
      <c r="P197" s="1" t="s">
        <v>12556</v>
      </c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ht="15.75" customHeight="1">
      <c r="A198" s="1" t="s">
        <v>41</v>
      </c>
      <c r="B198" s="1" t="s">
        <v>17</v>
      </c>
      <c r="C198" s="2">
        <v>394.0</v>
      </c>
      <c r="D198" s="1">
        <v>0.0</v>
      </c>
      <c r="E198" s="1"/>
      <c r="F198" s="1" t="s">
        <v>26</v>
      </c>
      <c r="G198" s="1" t="s">
        <v>27</v>
      </c>
      <c r="H198" s="1" t="s">
        <v>12557</v>
      </c>
      <c r="I198" s="1" t="s">
        <v>12558</v>
      </c>
      <c r="J198" s="1" t="s">
        <v>12558</v>
      </c>
      <c r="K198" s="1"/>
      <c r="L198" s="1">
        <v>-6.0</v>
      </c>
      <c r="M198" s="1"/>
      <c r="N198" s="1">
        <v>8.547733333333333</v>
      </c>
      <c r="O198" s="1" t="s">
        <v>11916</v>
      </c>
      <c r="P198" s="1" t="s">
        <v>12559</v>
      </c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ht="15.75" customHeight="1">
      <c r="A199" s="1" t="s">
        <v>16</v>
      </c>
      <c r="B199" s="1" t="s">
        <v>17</v>
      </c>
      <c r="C199" s="2">
        <v>279.0</v>
      </c>
      <c r="D199" s="1">
        <v>0.0</v>
      </c>
      <c r="E199" s="1" t="s">
        <v>11939</v>
      </c>
      <c r="F199" s="1" t="s">
        <v>66</v>
      </c>
      <c r="G199" s="1" t="s">
        <v>19</v>
      </c>
      <c r="H199" s="1" t="s">
        <v>12560</v>
      </c>
      <c r="I199" s="1" t="s">
        <v>12561</v>
      </c>
      <c r="J199" s="1" t="s">
        <v>12562</v>
      </c>
      <c r="K199" s="1" t="s">
        <v>12563</v>
      </c>
      <c r="L199" s="1">
        <v>3.0</v>
      </c>
      <c r="M199" s="1">
        <v>0.004116666666666667</v>
      </c>
      <c r="N199" s="1">
        <v>11.306733333333334</v>
      </c>
      <c r="O199" s="1" t="s">
        <v>22</v>
      </c>
      <c r="P199" s="1" t="s">
        <v>12564</v>
      </c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ht="15.75" customHeight="1">
      <c r="A200" s="1" t="s">
        <v>16</v>
      </c>
      <c r="B200" s="1" t="s">
        <v>573</v>
      </c>
      <c r="C200" s="1">
        <v>413.0</v>
      </c>
      <c r="D200" s="1">
        <v>0.0</v>
      </c>
      <c r="E200" s="1"/>
      <c r="F200" s="1" t="s">
        <v>66</v>
      </c>
      <c r="G200" s="1" t="s">
        <v>19</v>
      </c>
      <c r="H200" s="1" t="s">
        <v>12565</v>
      </c>
      <c r="I200" s="1" t="s">
        <v>12566</v>
      </c>
      <c r="J200" s="1"/>
      <c r="K200" s="1" t="s">
        <v>12567</v>
      </c>
      <c r="L200" s="1">
        <v>0.0</v>
      </c>
      <c r="M200" s="1">
        <v>0.005033333333333333</v>
      </c>
      <c r="N200" s="1">
        <v>0.28123333333333334</v>
      </c>
      <c r="O200" s="1" t="s">
        <v>22</v>
      </c>
      <c r="P200" s="1" t="s">
        <v>12568</v>
      </c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ht="15.75" customHeight="1">
      <c r="A201" s="1" t="s">
        <v>16</v>
      </c>
      <c r="B201" s="1" t="s">
        <v>17</v>
      </c>
      <c r="C201" s="1">
        <v>550.0</v>
      </c>
      <c r="D201" s="1">
        <v>0.0</v>
      </c>
      <c r="E201" s="1"/>
      <c r="F201" s="1" t="s">
        <v>18</v>
      </c>
      <c r="G201" s="1" t="s">
        <v>19</v>
      </c>
      <c r="H201" s="1" t="s">
        <v>12569</v>
      </c>
      <c r="I201" s="1" t="s">
        <v>12570</v>
      </c>
      <c r="J201" s="1" t="s">
        <v>12570</v>
      </c>
      <c r="K201" s="1"/>
      <c r="L201" s="1">
        <v>5.0</v>
      </c>
      <c r="M201" s="1"/>
      <c r="N201" s="1">
        <v>15.14215</v>
      </c>
      <c r="O201" s="1" t="s">
        <v>22</v>
      </c>
      <c r="P201" s="1" t="s">
        <v>12571</v>
      </c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ht="15.75" customHeight="1">
      <c r="A202" s="1" t="s">
        <v>16</v>
      </c>
      <c r="B202" s="1" t="s">
        <v>17</v>
      </c>
      <c r="C202" s="2">
        <v>124.5</v>
      </c>
      <c r="D202" s="1">
        <v>124.5</v>
      </c>
      <c r="E202" s="1"/>
      <c r="F202" s="1" t="s">
        <v>18</v>
      </c>
      <c r="G202" s="1" t="s">
        <v>19</v>
      </c>
      <c r="H202" s="1" t="s">
        <v>12572</v>
      </c>
      <c r="I202" s="1" t="s">
        <v>12573</v>
      </c>
      <c r="J202" s="1" t="s">
        <v>12573</v>
      </c>
      <c r="K202" s="1"/>
      <c r="L202" s="1">
        <v>3.0</v>
      </c>
      <c r="M202" s="1"/>
      <c r="N202" s="1">
        <v>8.991133333333334</v>
      </c>
      <c r="O202" s="1" t="s">
        <v>22</v>
      </c>
      <c r="P202" s="1" t="s">
        <v>12574</v>
      </c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ht="15.75" customHeight="1">
      <c r="A203" s="1" t="s">
        <v>32</v>
      </c>
      <c r="B203" s="1" t="s">
        <v>17</v>
      </c>
      <c r="C203" s="1">
        <v>446.0</v>
      </c>
      <c r="D203" s="1">
        <v>112.0</v>
      </c>
      <c r="E203" s="1"/>
      <c r="F203" s="1" t="s">
        <v>18</v>
      </c>
      <c r="G203" s="1" t="s">
        <v>33</v>
      </c>
      <c r="H203" s="1" t="s">
        <v>12575</v>
      </c>
      <c r="I203" s="1" t="s">
        <v>12576</v>
      </c>
      <c r="J203" s="1" t="s">
        <v>12576</v>
      </c>
      <c r="K203" s="1"/>
      <c r="L203" s="1">
        <v>-7.0</v>
      </c>
      <c r="M203" s="1"/>
      <c r="N203" s="1">
        <v>11.367683333333334</v>
      </c>
      <c r="O203" s="1" t="s">
        <v>4121</v>
      </c>
      <c r="P203" s="1" t="s">
        <v>12577</v>
      </c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ht="15.75" customHeight="1">
      <c r="A204" s="1" t="s">
        <v>16</v>
      </c>
      <c r="B204" s="1" t="s">
        <v>17</v>
      </c>
      <c r="C204" s="1">
        <v>119.0</v>
      </c>
      <c r="D204" s="1">
        <v>0.0</v>
      </c>
      <c r="E204" s="1"/>
      <c r="F204" s="1" t="s">
        <v>18</v>
      </c>
      <c r="G204" s="1" t="s">
        <v>19</v>
      </c>
      <c r="H204" s="1" t="s">
        <v>12578</v>
      </c>
      <c r="I204" s="1" t="s">
        <v>12579</v>
      </c>
      <c r="J204" s="1" t="s">
        <v>12579</v>
      </c>
      <c r="K204" s="1"/>
      <c r="L204" s="1">
        <v>2.0</v>
      </c>
      <c r="M204" s="1"/>
      <c r="N204" s="1">
        <v>7.431966666666667</v>
      </c>
      <c r="O204" s="1" t="s">
        <v>22</v>
      </c>
      <c r="P204" s="1" t="s">
        <v>12580</v>
      </c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ht="15.75" customHeight="1">
      <c r="A205" s="1" t="s">
        <v>57</v>
      </c>
      <c r="B205" s="1" t="s">
        <v>17</v>
      </c>
      <c r="C205" s="1">
        <v>299.0</v>
      </c>
      <c r="D205" s="1">
        <v>0.0</v>
      </c>
      <c r="E205" s="1" t="s">
        <v>58</v>
      </c>
      <c r="F205" s="1" t="s">
        <v>26</v>
      </c>
      <c r="G205" s="1" t="s">
        <v>27</v>
      </c>
      <c r="H205" s="1" t="s">
        <v>12581</v>
      </c>
      <c r="I205" s="1" t="s">
        <v>12582</v>
      </c>
      <c r="J205" s="1" t="s">
        <v>12582</v>
      </c>
      <c r="K205" s="1"/>
      <c r="L205" s="1">
        <v>0.0</v>
      </c>
      <c r="M205" s="1"/>
      <c r="N205" s="1">
        <v>15.520066666666667</v>
      </c>
      <c r="O205" s="1" t="s">
        <v>11916</v>
      </c>
      <c r="P205" s="1" t="s">
        <v>12583</v>
      </c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ht="15.75" customHeight="1">
      <c r="A206" s="1" t="s">
        <v>24</v>
      </c>
      <c r="B206" s="1" t="s">
        <v>17</v>
      </c>
      <c r="C206" s="2">
        <v>329.0</v>
      </c>
      <c r="D206" s="1">
        <v>0.0</v>
      </c>
      <c r="E206" s="1" t="s">
        <v>12584</v>
      </c>
      <c r="F206" s="1" t="s">
        <v>26</v>
      </c>
      <c r="G206" s="1" t="s">
        <v>27</v>
      </c>
      <c r="H206" s="1" t="s">
        <v>12585</v>
      </c>
      <c r="I206" s="1" t="s">
        <v>12586</v>
      </c>
      <c r="J206" s="1" t="s">
        <v>12586</v>
      </c>
      <c r="K206" s="1"/>
      <c r="L206" s="1">
        <v>-5.0</v>
      </c>
      <c r="M206" s="1"/>
      <c r="N206" s="1">
        <v>9.729816666666666</v>
      </c>
      <c r="O206" s="1" t="s">
        <v>11916</v>
      </c>
      <c r="P206" s="1" t="s">
        <v>11675</v>
      </c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ht="15.75" customHeight="1">
      <c r="A207" s="1" t="s">
        <v>57</v>
      </c>
      <c r="B207" s="1" t="s">
        <v>17</v>
      </c>
      <c r="C207" s="1">
        <v>588.0</v>
      </c>
      <c r="D207" s="1">
        <v>0.0</v>
      </c>
      <c r="E207" s="1" t="s">
        <v>58</v>
      </c>
      <c r="F207" s="1" t="s">
        <v>26</v>
      </c>
      <c r="G207" s="1" t="s">
        <v>27</v>
      </c>
      <c r="H207" s="1" t="s">
        <v>12587</v>
      </c>
      <c r="I207" s="1" t="s">
        <v>12588</v>
      </c>
      <c r="J207" s="1" t="s">
        <v>12588</v>
      </c>
      <c r="K207" s="1"/>
      <c r="L207" s="1">
        <v>-11.0</v>
      </c>
      <c r="M207" s="1"/>
      <c r="N207" s="1">
        <v>8.201466666666667</v>
      </c>
      <c r="O207" s="1" t="s">
        <v>11916</v>
      </c>
      <c r="P207" s="1" t="s">
        <v>12589</v>
      </c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ht="15.75" customHeight="1">
      <c r="A208" s="1" t="s">
        <v>57</v>
      </c>
      <c r="B208" s="1" t="s">
        <v>17</v>
      </c>
      <c r="C208" s="1">
        <v>752.0</v>
      </c>
      <c r="D208" s="1">
        <v>0.0</v>
      </c>
      <c r="E208" s="1" t="s">
        <v>58</v>
      </c>
      <c r="F208" s="1" t="s">
        <v>26</v>
      </c>
      <c r="G208" s="1" t="s">
        <v>27</v>
      </c>
      <c r="H208" s="1" t="s">
        <v>12590</v>
      </c>
      <c r="I208" s="1" t="s">
        <v>12591</v>
      </c>
      <c r="J208" s="1" t="s">
        <v>12591</v>
      </c>
      <c r="K208" s="1"/>
      <c r="L208" s="1">
        <v>-1.0</v>
      </c>
      <c r="M208" s="1"/>
      <c r="N208" s="1">
        <v>18.552883333333334</v>
      </c>
      <c r="O208" s="1" t="s">
        <v>11916</v>
      </c>
      <c r="P208" s="1" t="s">
        <v>12592</v>
      </c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ht="15.75" customHeight="1">
      <c r="A209" s="1" t="s">
        <v>57</v>
      </c>
      <c r="B209" s="1" t="s">
        <v>17</v>
      </c>
      <c r="C209" s="1">
        <v>323.0</v>
      </c>
      <c r="D209" s="1">
        <v>0.0</v>
      </c>
      <c r="E209" s="1" t="s">
        <v>58</v>
      </c>
      <c r="F209" s="1" t="s">
        <v>26</v>
      </c>
      <c r="G209" s="1" t="s">
        <v>27</v>
      </c>
      <c r="H209" s="1" t="s">
        <v>12593</v>
      </c>
      <c r="I209" s="1" t="s">
        <v>12594</v>
      </c>
      <c r="J209" s="1" t="s">
        <v>12594</v>
      </c>
      <c r="K209" s="1"/>
      <c r="L209" s="1">
        <v>-2.0</v>
      </c>
      <c r="M209" s="1"/>
      <c r="N209" s="1">
        <v>17.439466666666668</v>
      </c>
      <c r="O209" s="1" t="s">
        <v>11916</v>
      </c>
      <c r="P209" s="1" t="s">
        <v>12595</v>
      </c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ht="15.75" customHeight="1">
      <c r="A210" s="1" t="s">
        <v>32</v>
      </c>
      <c r="B210" s="1" t="s">
        <v>17</v>
      </c>
      <c r="C210" s="1">
        <v>398.0</v>
      </c>
      <c r="D210" s="1">
        <v>100.0</v>
      </c>
      <c r="E210" s="1"/>
      <c r="F210" s="1" t="s">
        <v>18</v>
      </c>
      <c r="G210" s="1" t="s">
        <v>27</v>
      </c>
      <c r="H210" s="1" t="s">
        <v>12596</v>
      </c>
      <c r="I210" s="1" t="s">
        <v>12597</v>
      </c>
      <c r="J210" s="1" t="s">
        <v>12597</v>
      </c>
      <c r="K210" s="1"/>
      <c r="L210" s="1">
        <v>6.0</v>
      </c>
      <c r="M210" s="1"/>
      <c r="N210" s="1">
        <v>24.9152</v>
      </c>
      <c r="O210" s="1" t="s">
        <v>4121</v>
      </c>
      <c r="P210" s="1" t="s">
        <v>12598</v>
      </c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ht="15.75" customHeight="1">
      <c r="A211" s="1" t="s">
        <v>57</v>
      </c>
      <c r="B211" s="1" t="s">
        <v>17</v>
      </c>
      <c r="C211" s="1">
        <v>348.0</v>
      </c>
      <c r="D211" s="1">
        <v>0.0</v>
      </c>
      <c r="E211" s="1" t="s">
        <v>58</v>
      </c>
      <c r="F211" s="1" t="s">
        <v>26</v>
      </c>
      <c r="G211" s="1" t="s">
        <v>27</v>
      </c>
      <c r="H211" s="1" t="s">
        <v>12599</v>
      </c>
      <c r="I211" s="1" t="s">
        <v>12600</v>
      </c>
      <c r="J211" s="1" t="s">
        <v>12600</v>
      </c>
      <c r="K211" s="1"/>
      <c r="L211" s="1">
        <v>-8.0</v>
      </c>
      <c r="M211" s="1"/>
      <c r="N211" s="1">
        <v>6.82645</v>
      </c>
      <c r="O211" s="1" t="s">
        <v>11916</v>
      </c>
      <c r="P211" s="1" t="s">
        <v>12601</v>
      </c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ht="15.75" customHeight="1">
      <c r="A212" s="1" t="s">
        <v>57</v>
      </c>
      <c r="B212" s="1" t="s">
        <v>17</v>
      </c>
      <c r="C212" s="1">
        <v>291.0</v>
      </c>
      <c r="D212" s="1">
        <v>0.0</v>
      </c>
      <c r="E212" s="1" t="s">
        <v>58</v>
      </c>
      <c r="F212" s="1" t="s">
        <v>26</v>
      </c>
      <c r="G212" s="1" t="s">
        <v>27</v>
      </c>
      <c r="H212" s="1" t="s">
        <v>12602</v>
      </c>
      <c r="I212" s="1" t="s">
        <v>12603</v>
      </c>
      <c r="J212" s="1" t="s">
        <v>12603</v>
      </c>
      <c r="K212" s="1"/>
      <c r="L212" s="1">
        <v>-8.0</v>
      </c>
      <c r="M212" s="1"/>
      <c r="N212" s="1">
        <v>6.9491</v>
      </c>
      <c r="O212" s="1" t="s">
        <v>11916</v>
      </c>
      <c r="P212" s="1" t="s">
        <v>12604</v>
      </c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ht="15.75" customHeight="1">
      <c r="A213" s="1" t="s">
        <v>57</v>
      </c>
      <c r="B213" s="1" t="s">
        <v>17</v>
      </c>
      <c r="C213" s="1">
        <v>755.0</v>
      </c>
      <c r="D213" s="1">
        <v>0.0</v>
      </c>
      <c r="E213" s="1" t="s">
        <v>58</v>
      </c>
      <c r="F213" s="1" t="s">
        <v>26</v>
      </c>
      <c r="G213" s="1" t="s">
        <v>27</v>
      </c>
      <c r="H213" s="1" t="s">
        <v>12605</v>
      </c>
      <c r="I213" s="1" t="s">
        <v>12606</v>
      </c>
      <c r="J213" s="1" t="s">
        <v>12606</v>
      </c>
      <c r="K213" s="1"/>
      <c r="L213" s="1">
        <v>-6.0</v>
      </c>
      <c r="M213" s="1"/>
      <c r="N213" s="1">
        <v>13.447383333333333</v>
      </c>
      <c r="O213" s="1" t="s">
        <v>11916</v>
      </c>
      <c r="P213" s="1" t="s">
        <v>12607</v>
      </c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ht="15.75" customHeight="1">
      <c r="A214" s="1" t="s">
        <v>57</v>
      </c>
      <c r="B214" s="1" t="s">
        <v>17</v>
      </c>
      <c r="C214" s="1">
        <v>399.0</v>
      </c>
      <c r="D214" s="1">
        <v>0.0</v>
      </c>
      <c r="E214" s="1" t="s">
        <v>58</v>
      </c>
      <c r="F214" s="1" t="s">
        <v>26</v>
      </c>
      <c r="G214" s="1" t="s">
        <v>27</v>
      </c>
      <c r="H214" s="1" t="s">
        <v>12608</v>
      </c>
      <c r="I214" s="1" t="s">
        <v>12609</v>
      </c>
      <c r="J214" s="1" t="s">
        <v>12609</v>
      </c>
      <c r="K214" s="1"/>
      <c r="L214" s="1">
        <v>-2.0</v>
      </c>
      <c r="M214" s="1"/>
      <c r="N214" s="1">
        <v>12.2385</v>
      </c>
      <c r="O214" s="1" t="s">
        <v>11916</v>
      </c>
      <c r="P214" s="1" t="s">
        <v>12610</v>
      </c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ht="15.75" customHeight="1">
      <c r="A215" s="1" t="s">
        <v>57</v>
      </c>
      <c r="B215" s="1" t="s">
        <v>17</v>
      </c>
      <c r="C215" s="2">
        <v>398.0</v>
      </c>
      <c r="D215" s="1">
        <v>0.0</v>
      </c>
      <c r="E215" s="1" t="s">
        <v>58</v>
      </c>
      <c r="F215" s="1" t="s">
        <v>26</v>
      </c>
      <c r="G215" s="1" t="s">
        <v>27</v>
      </c>
      <c r="H215" s="1" t="s">
        <v>12611</v>
      </c>
      <c r="I215" s="1" t="s">
        <v>12612</v>
      </c>
      <c r="J215" s="1" t="s">
        <v>12612</v>
      </c>
      <c r="K215" s="1"/>
      <c r="L215" s="1">
        <v>3.0</v>
      </c>
      <c r="M215" s="1"/>
      <c r="N215" s="1">
        <v>18.821116666666665</v>
      </c>
      <c r="O215" s="1" t="s">
        <v>11916</v>
      </c>
      <c r="P215" s="1" t="s">
        <v>12613</v>
      </c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ht="15.75" customHeight="1">
      <c r="A216" s="1" t="s">
        <v>41</v>
      </c>
      <c r="B216" s="1" t="s">
        <v>17</v>
      </c>
      <c r="C216" s="2">
        <v>500.0</v>
      </c>
      <c r="D216" s="1">
        <v>0.0</v>
      </c>
      <c r="E216" s="1"/>
      <c r="F216" s="1" t="s">
        <v>26</v>
      </c>
      <c r="G216" s="1" t="s">
        <v>27</v>
      </c>
      <c r="H216" s="1" t="s">
        <v>12614</v>
      </c>
      <c r="I216" s="1" t="s">
        <v>12615</v>
      </c>
      <c r="J216" s="1" t="s">
        <v>12615</v>
      </c>
      <c r="K216" s="1"/>
      <c r="L216" s="1">
        <v>1.0</v>
      </c>
      <c r="M216" s="1"/>
      <c r="N216" s="1">
        <v>20.029766666666667</v>
      </c>
      <c r="O216" s="1" t="s">
        <v>11916</v>
      </c>
      <c r="P216" s="1" t="s">
        <v>12616</v>
      </c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ht="15.75" customHeight="1">
      <c r="A217" s="1" t="s">
        <v>41</v>
      </c>
      <c r="B217" s="1" t="s">
        <v>17</v>
      </c>
      <c r="C217" s="2">
        <v>523.0</v>
      </c>
      <c r="D217" s="1">
        <v>0.0</v>
      </c>
      <c r="E217" s="1"/>
      <c r="F217" s="1" t="s">
        <v>26</v>
      </c>
      <c r="G217" s="1" t="s">
        <v>27</v>
      </c>
      <c r="H217" s="1" t="s">
        <v>12617</v>
      </c>
      <c r="I217" s="1" t="s">
        <v>12618</v>
      </c>
      <c r="J217" s="1" t="s">
        <v>12618</v>
      </c>
      <c r="K217" s="1"/>
      <c r="L217" s="1">
        <v>-1.0</v>
      </c>
      <c r="M217" s="1"/>
      <c r="N217" s="1">
        <v>17.76865</v>
      </c>
      <c r="O217" s="1" t="s">
        <v>11916</v>
      </c>
      <c r="P217" s="1" t="s">
        <v>12619</v>
      </c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ht="15.75" customHeight="1">
      <c r="A218" s="1" t="s">
        <v>41</v>
      </c>
      <c r="B218" s="1" t="s">
        <v>17</v>
      </c>
      <c r="C218" s="1">
        <v>369.0</v>
      </c>
      <c r="D218" s="1">
        <v>0.0</v>
      </c>
      <c r="E218" s="1"/>
      <c r="F218" s="1" t="s">
        <v>26</v>
      </c>
      <c r="G218" s="1" t="s">
        <v>27</v>
      </c>
      <c r="H218" s="1" t="s">
        <v>12620</v>
      </c>
      <c r="I218" s="1" t="s">
        <v>12621</v>
      </c>
      <c r="J218" s="1" t="s">
        <v>12621</v>
      </c>
      <c r="K218" s="1"/>
      <c r="L218" s="1">
        <v>1.0</v>
      </c>
      <c r="M218" s="1"/>
      <c r="N218" s="1">
        <v>16.455333333333332</v>
      </c>
      <c r="O218" s="1" t="s">
        <v>11916</v>
      </c>
      <c r="P218" s="1" t="s">
        <v>12622</v>
      </c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ht="15.75" customHeight="1">
      <c r="A219" s="1" t="s">
        <v>57</v>
      </c>
      <c r="B219" s="1" t="s">
        <v>17</v>
      </c>
      <c r="C219" s="1">
        <v>369.0</v>
      </c>
      <c r="D219" s="1">
        <v>0.0</v>
      </c>
      <c r="E219" s="1" t="s">
        <v>58</v>
      </c>
      <c r="F219" s="1" t="s">
        <v>26</v>
      </c>
      <c r="G219" s="1" t="s">
        <v>27</v>
      </c>
      <c r="H219" s="1" t="s">
        <v>12623</v>
      </c>
      <c r="I219" s="1" t="s">
        <v>12624</v>
      </c>
      <c r="J219" s="1" t="s">
        <v>12624</v>
      </c>
      <c r="K219" s="1"/>
      <c r="L219" s="1">
        <v>1.0</v>
      </c>
      <c r="M219" s="1"/>
      <c r="N219" s="1">
        <v>19.1518</v>
      </c>
      <c r="O219" s="1" t="s">
        <v>11916</v>
      </c>
      <c r="P219" s="1" t="s">
        <v>12625</v>
      </c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ht="15.75" customHeight="1">
      <c r="A220" s="1" t="s">
        <v>24</v>
      </c>
      <c r="B220" s="1" t="s">
        <v>17</v>
      </c>
      <c r="C220" s="1">
        <v>528.0</v>
      </c>
      <c r="D220" s="1">
        <v>0.0</v>
      </c>
      <c r="E220" s="1" t="s">
        <v>5884</v>
      </c>
      <c r="F220" s="1" t="s">
        <v>26</v>
      </c>
      <c r="G220" s="1" t="s">
        <v>27</v>
      </c>
      <c r="H220" s="1" t="s">
        <v>12626</v>
      </c>
      <c r="I220" s="1" t="s">
        <v>12627</v>
      </c>
      <c r="J220" s="1" t="s">
        <v>12627</v>
      </c>
      <c r="K220" s="1"/>
      <c r="L220" s="1">
        <v>-6.0</v>
      </c>
      <c r="M220" s="1"/>
      <c r="N220" s="1">
        <v>13.62845</v>
      </c>
      <c r="O220" s="1" t="s">
        <v>11916</v>
      </c>
      <c r="P220" s="1" t="s">
        <v>12628</v>
      </c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ht="15.75" customHeight="1">
      <c r="A221" s="1" t="s">
        <v>57</v>
      </c>
      <c r="B221" s="1" t="s">
        <v>17</v>
      </c>
      <c r="C221" s="1">
        <v>329.0</v>
      </c>
      <c r="D221" s="1">
        <v>0.0</v>
      </c>
      <c r="E221" s="1" t="s">
        <v>58</v>
      </c>
      <c r="F221" s="1" t="s">
        <v>26</v>
      </c>
      <c r="G221" s="1" t="s">
        <v>27</v>
      </c>
      <c r="H221" s="1" t="s">
        <v>12629</v>
      </c>
      <c r="I221" s="1" t="s">
        <v>12630</v>
      </c>
      <c r="J221" s="1" t="s">
        <v>12630</v>
      </c>
      <c r="K221" s="1"/>
      <c r="L221" s="1">
        <v>-2.0</v>
      </c>
      <c r="M221" s="1"/>
      <c r="N221" s="1">
        <v>12.6002</v>
      </c>
      <c r="O221" s="1" t="s">
        <v>11916</v>
      </c>
      <c r="P221" s="1" t="s">
        <v>12631</v>
      </c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ht="15.75" customHeight="1">
      <c r="A222" s="1" t="s">
        <v>24</v>
      </c>
      <c r="B222" s="1" t="s">
        <v>17</v>
      </c>
      <c r="C222" s="2">
        <v>528.0</v>
      </c>
      <c r="D222" s="1">
        <v>0.0</v>
      </c>
      <c r="E222" s="1" t="s">
        <v>12632</v>
      </c>
      <c r="F222" s="1" t="s">
        <v>26</v>
      </c>
      <c r="G222" s="1" t="s">
        <v>27</v>
      </c>
      <c r="H222" s="1" t="s">
        <v>12633</v>
      </c>
      <c r="I222" s="1" t="s">
        <v>12634</v>
      </c>
      <c r="J222" s="1" t="s">
        <v>12634</v>
      </c>
      <c r="K222" s="1"/>
      <c r="L222" s="1">
        <v>-12.0</v>
      </c>
      <c r="M222" s="1"/>
      <c r="N222" s="1">
        <v>7.754383333333333</v>
      </c>
      <c r="O222" s="1" t="s">
        <v>11916</v>
      </c>
      <c r="P222" s="1" t="s">
        <v>12635</v>
      </c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ht="15.75" customHeight="1">
      <c r="A223" s="1" t="s">
        <v>57</v>
      </c>
      <c r="B223" s="1" t="s">
        <v>17</v>
      </c>
      <c r="C223" s="2">
        <v>612.0</v>
      </c>
      <c r="D223" s="1">
        <v>0.0</v>
      </c>
      <c r="E223" s="1" t="s">
        <v>58</v>
      </c>
      <c r="F223" s="1" t="s">
        <v>26</v>
      </c>
      <c r="G223" s="1" t="s">
        <v>27</v>
      </c>
      <c r="H223" s="1" t="s">
        <v>12636</v>
      </c>
      <c r="I223" s="1" t="s">
        <v>12637</v>
      </c>
      <c r="J223" s="1" t="s">
        <v>12637</v>
      </c>
      <c r="K223" s="1"/>
      <c r="L223" s="1">
        <v>0.0</v>
      </c>
      <c r="M223" s="1"/>
      <c r="N223" s="1">
        <v>19.714833333333335</v>
      </c>
      <c r="O223" s="1" t="s">
        <v>11916</v>
      </c>
      <c r="P223" s="1" t="s">
        <v>12638</v>
      </c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ht="15.75" customHeight="1">
      <c r="A224" s="1" t="s">
        <v>24</v>
      </c>
      <c r="B224" s="1" t="s">
        <v>17</v>
      </c>
      <c r="C224" s="1">
        <v>987.0</v>
      </c>
      <c r="D224" s="1">
        <v>0.0</v>
      </c>
      <c r="E224" s="1" t="s">
        <v>12639</v>
      </c>
      <c r="F224" s="1" t="s">
        <v>26</v>
      </c>
      <c r="G224" s="1" t="s">
        <v>27</v>
      </c>
      <c r="H224" s="1" t="s">
        <v>12640</v>
      </c>
      <c r="I224" s="1" t="s">
        <v>12641</v>
      </c>
      <c r="J224" s="1" t="s">
        <v>12641</v>
      </c>
      <c r="K224" s="1"/>
      <c r="L224" s="1">
        <v>-4.0</v>
      </c>
      <c r="M224" s="1"/>
      <c r="N224" s="1">
        <v>15.764133333333334</v>
      </c>
      <c r="O224" s="1" t="s">
        <v>11916</v>
      </c>
      <c r="P224" s="1" t="s">
        <v>12642</v>
      </c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ht="15.75" customHeight="1">
      <c r="A225" s="1" t="s">
        <v>41</v>
      </c>
      <c r="B225" s="1" t="s">
        <v>88</v>
      </c>
      <c r="C225" s="1">
        <v>369.0</v>
      </c>
      <c r="D225" s="1">
        <v>0.0</v>
      </c>
      <c r="E225" s="1"/>
      <c r="F225" s="1" t="s">
        <v>26</v>
      </c>
      <c r="G225" s="1" t="s">
        <v>27</v>
      </c>
      <c r="H225" s="1" t="s">
        <v>12643</v>
      </c>
      <c r="I225" s="1" t="s">
        <v>12644</v>
      </c>
      <c r="J225" s="1" t="s">
        <v>12644</v>
      </c>
      <c r="K225" s="1"/>
      <c r="L225" s="1">
        <v>-2.0</v>
      </c>
      <c r="M225" s="1"/>
      <c r="N225" s="1">
        <v>12.294766666666666</v>
      </c>
      <c r="O225" s="1" t="s">
        <v>11916</v>
      </c>
      <c r="P225" s="1" t="s">
        <v>12645</v>
      </c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ht="15.75" customHeight="1">
      <c r="A226" s="1" t="s">
        <v>57</v>
      </c>
      <c r="B226" s="1" t="s">
        <v>17</v>
      </c>
      <c r="C226" s="2">
        <v>618.0</v>
      </c>
      <c r="D226" s="1">
        <v>0.0</v>
      </c>
      <c r="E226" s="1" t="s">
        <v>58</v>
      </c>
      <c r="F226" s="1" t="s">
        <v>26</v>
      </c>
      <c r="G226" s="1" t="s">
        <v>27</v>
      </c>
      <c r="H226" s="1" t="s">
        <v>12646</v>
      </c>
      <c r="I226" s="1" t="s">
        <v>12647</v>
      </c>
      <c r="J226" s="1" t="s">
        <v>12647</v>
      </c>
      <c r="K226" s="1"/>
      <c r="L226" s="1">
        <v>-11.0</v>
      </c>
      <c r="M226" s="1"/>
      <c r="N226" s="1">
        <v>9.315116666666666</v>
      </c>
      <c r="O226" s="1" t="s">
        <v>11916</v>
      </c>
      <c r="P226" s="1" t="s">
        <v>12648</v>
      </c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ht="15.75" customHeight="1">
      <c r="A227" s="1" t="s">
        <v>32</v>
      </c>
      <c r="B227" s="1" t="s">
        <v>17</v>
      </c>
      <c r="C227" s="1">
        <v>299.0</v>
      </c>
      <c r="D227" s="1">
        <v>75.0</v>
      </c>
      <c r="E227" s="1"/>
      <c r="F227" s="1" t="s">
        <v>18</v>
      </c>
      <c r="G227" s="1" t="s">
        <v>27</v>
      </c>
      <c r="H227" s="1" t="s">
        <v>12649</v>
      </c>
      <c r="I227" s="1" t="s">
        <v>12650</v>
      </c>
      <c r="J227" s="1" t="s">
        <v>12650</v>
      </c>
      <c r="K227" s="1"/>
      <c r="L227" s="1">
        <v>-3.0</v>
      </c>
      <c r="M227" s="1"/>
      <c r="N227" s="1">
        <v>15.308216666666667</v>
      </c>
      <c r="O227" s="1" t="s">
        <v>4121</v>
      </c>
      <c r="P227" s="1" t="s">
        <v>12360</v>
      </c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ht="15.75" customHeight="1">
      <c r="A228" s="1" t="s">
        <v>32</v>
      </c>
      <c r="B228" s="1" t="s">
        <v>17</v>
      </c>
      <c r="C228" s="1">
        <v>822.0</v>
      </c>
      <c r="D228" s="1">
        <v>0.0</v>
      </c>
      <c r="E228" s="1" t="s">
        <v>11939</v>
      </c>
      <c r="F228" s="1" t="s">
        <v>66</v>
      </c>
      <c r="G228" s="1" t="s">
        <v>27</v>
      </c>
      <c r="H228" s="1" t="s">
        <v>12651</v>
      </c>
      <c r="I228" s="1" t="s">
        <v>12652</v>
      </c>
      <c r="J228" s="1" t="s">
        <v>12653</v>
      </c>
      <c r="K228" s="1" t="s">
        <v>12654</v>
      </c>
      <c r="L228" s="1">
        <v>-14.0</v>
      </c>
      <c r="M228" s="1">
        <v>0.0069</v>
      </c>
      <c r="N228" s="1">
        <v>21.243483333333334</v>
      </c>
      <c r="O228" s="1" t="s">
        <v>4121</v>
      </c>
      <c r="P228" s="1" t="s">
        <v>12655</v>
      </c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ht="15.75" customHeight="1">
      <c r="A229" s="1" t="s">
        <v>41</v>
      </c>
      <c r="B229" s="1" t="s">
        <v>88</v>
      </c>
      <c r="C229" s="1">
        <v>264.0</v>
      </c>
      <c r="D229" s="1">
        <v>0.0</v>
      </c>
      <c r="E229" s="1"/>
      <c r="F229" s="1" t="s">
        <v>26</v>
      </c>
      <c r="G229" s="1" t="s">
        <v>27</v>
      </c>
      <c r="H229" s="1" t="s">
        <v>12656</v>
      </c>
      <c r="I229" s="1" t="s">
        <v>12657</v>
      </c>
      <c r="J229" s="1" t="s">
        <v>12657</v>
      </c>
      <c r="K229" s="1"/>
      <c r="L229" s="1">
        <v>-4.0</v>
      </c>
      <c r="M229" s="1"/>
      <c r="N229" s="1">
        <v>10.713</v>
      </c>
      <c r="O229" s="1" t="s">
        <v>11916</v>
      </c>
      <c r="P229" s="1" t="s">
        <v>12658</v>
      </c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ht="15.75" customHeight="1">
      <c r="A230" s="1" t="s">
        <v>24</v>
      </c>
      <c r="B230" s="1" t="s">
        <v>88</v>
      </c>
      <c r="C230" s="1">
        <v>394.0</v>
      </c>
      <c r="D230" s="1">
        <v>0.0</v>
      </c>
      <c r="E230" s="1" t="s">
        <v>12584</v>
      </c>
      <c r="F230" s="1" t="s">
        <v>26</v>
      </c>
      <c r="G230" s="1" t="s">
        <v>27</v>
      </c>
      <c r="H230" s="1" t="s">
        <v>12659</v>
      </c>
      <c r="I230" s="1" t="s">
        <v>12660</v>
      </c>
      <c r="J230" s="1" t="s">
        <v>12660</v>
      </c>
      <c r="K230" s="1"/>
      <c r="L230" s="1">
        <v>0.0</v>
      </c>
      <c r="M230" s="1"/>
      <c r="N230" s="1">
        <v>15.593266666666667</v>
      </c>
      <c r="O230" s="1" t="s">
        <v>11916</v>
      </c>
      <c r="P230" s="1" t="s">
        <v>12235</v>
      </c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ht="15.75" customHeight="1">
      <c r="A231" s="1" t="s">
        <v>41</v>
      </c>
      <c r="B231" s="1" t="s">
        <v>88</v>
      </c>
      <c r="C231" s="2">
        <v>527.0</v>
      </c>
      <c r="D231" s="1">
        <v>0.0</v>
      </c>
      <c r="E231" s="1"/>
      <c r="F231" s="1" t="s">
        <v>26</v>
      </c>
      <c r="G231" s="1" t="s">
        <v>27</v>
      </c>
      <c r="H231" s="1" t="s">
        <v>12661</v>
      </c>
      <c r="I231" s="1" t="s">
        <v>12662</v>
      </c>
      <c r="J231" s="1" t="s">
        <v>12662</v>
      </c>
      <c r="K231" s="1"/>
      <c r="L231" s="1">
        <v>-7.0</v>
      </c>
      <c r="M231" s="1"/>
      <c r="N231" s="1">
        <v>12.419983333333333</v>
      </c>
      <c r="O231" s="1" t="s">
        <v>11916</v>
      </c>
      <c r="P231" s="1" t="s">
        <v>12663</v>
      </c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ht="15.75" customHeight="1">
      <c r="A232" s="1" t="s">
        <v>41</v>
      </c>
      <c r="B232" s="1" t="s">
        <v>88</v>
      </c>
      <c r="C232" s="1">
        <v>399.0</v>
      </c>
      <c r="D232" s="1">
        <v>0.0</v>
      </c>
      <c r="E232" s="1"/>
      <c r="F232" s="1" t="s">
        <v>26</v>
      </c>
      <c r="G232" s="1" t="s">
        <v>27</v>
      </c>
      <c r="H232" s="1" t="s">
        <v>12664</v>
      </c>
      <c r="I232" s="1" t="s">
        <v>12665</v>
      </c>
      <c r="J232" s="1" t="s">
        <v>12665</v>
      </c>
      <c r="K232" s="1"/>
      <c r="L232" s="1">
        <v>-3.0</v>
      </c>
      <c r="M232" s="1"/>
      <c r="N232" s="1">
        <v>11.267483333333333</v>
      </c>
      <c r="O232" s="1" t="s">
        <v>11916</v>
      </c>
      <c r="P232" s="1" t="s">
        <v>12666</v>
      </c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ht="15.75" customHeight="1">
      <c r="A233" s="1" t="s">
        <v>32</v>
      </c>
      <c r="B233" s="1" t="s">
        <v>17</v>
      </c>
      <c r="C233" s="1">
        <v>247.0</v>
      </c>
      <c r="D233" s="1">
        <v>62.0</v>
      </c>
      <c r="E233" s="1"/>
      <c r="F233" s="1" t="s">
        <v>18</v>
      </c>
      <c r="G233" s="1" t="s">
        <v>19</v>
      </c>
      <c r="H233" s="1" t="s">
        <v>12667</v>
      </c>
      <c r="I233" s="1" t="s">
        <v>12668</v>
      </c>
      <c r="J233" s="1" t="s">
        <v>12668</v>
      </c>
      <c r="K233" s="1"/>
      <c r="L233" s="1">
        <v>-6.0</v>
      </c>
      <c r="M233" s="1"/>
      <c r="N233" s="1">
        <v>13.559666666666667</v>
      </c>
      <c r="O233" s="1" t="s">
        <v>4121</v>
      </c>
      <c r="P233" s="1" t="s">
        <v>4523</v>
      </c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ht="15.75" customHeight="1">
      <c r="A234" s="1" t="s">
        <v>57</v>
      </c>
      <c r="B234" s="1" t="s">
        <v>17</v>
      </c>
      <c r="C234" s="1">
        <v>528.0</v>
      </c>
      <c r="D234" s="1">
        <v>0.0</v>
      </c>
      <c r="E234" s="1" t="s">
        <v>58</v>
      </c>
      <c r="F234" s="1" t="s">
        <v>26</v>
      </c>
      <c r="G234" s="1" t="s">
        <v>27</v>
      </c>
      <c r="H234" s="1" t="s">
        <v>12669</v>
      </c>
      <c r="I234" s="1" t="s">
        <v>12670</v>
      </c>
      <c r="J234" s="1" t="s">
        <v>12670</v>
      </c>
      <c r="K234" s="1"/>
      <c r="L234" s="1">
        <v>-1.0</v>
      </c>
      <c r="M234" s="1"/>
      <c r="N234" s="1">
        <v>18.878066666666665</v>
      </c>
      <c r="O234" s="1" t="s">
        <v>11916</v>
      </c>
      <c r="P234" s="1" t="s">
        <v>12671</v>
      </c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ht="15.75" customHeight="1">
      <c r="A235" s="1" t="s">
        <v>57</v>
      </c>
      <c r="B235" s="1" t="s">
        <v>17</v>
      </c>
      <c r="C235" s="1">
        <v>423.0</v>
      </c>
      <c r="D235" s="1">
        <v>0.0</v>
      </c>
      <c r="E235" s="1" t="s">
        <v>58</v>
      </c>
      <c r="F235" s="1" t="s">
        <v>26</v>
      </c>
      <c r="G235" s="1" t="s">
        <v>27</v>
      </c>
      <c r="H235" s="1" t="s">
        <v>12672</v>
      </c>
      <c r="I235" s="1" t="s">
        <v>12673</v>
      </c>
      <c r="J235" s="1" t="s">
        <v>12673</v>
      </c>
      <c r="K235" s="1"/>
      <c r="L235" s="1">
        <v>4.0</v>
      </c>
      <c r="M235" s="1"/>
      <c r="N235" s="1">
        <v>19.721</v>
      </c>
      <c r="O235" s="1" t="s">
        <v>11916</v>
      </c>
      <c r="P235" s="1" t="s">
        <v>12674</v>
      </c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ht="15.75" customHeight="1">
      <c r="A236" s="1" t="s">
        <v>32</v>
      </c>
      <c r="B236" s="1" t="s">
        <v>17</v>
      </c>
      <c r="C236" s="1">
        <v>578.7</v>
      </c>
      <c r="D236" s="1">
        <v>64.3</v>
      </c>
      <c r="E236" s="1" t="s">
        <v>11939</v>
      </c>
      <c r="F236" s="1" t="s">
        <v>66</v>
      </c>
      <c r="G236" s="1" t="s">
        <v>27</v>
      </c>
      <c r="H236" s="1" t="s">
        <v>12675</v>
      </c>
      <c r="I236" s="1" t="s">
        <v>12676</v>
      </c>
      <c r="J236" s="1" t="s">
        <v>12677</v>
      </c>
      <c r="K236" s="1" t="s">
        <v>12678</v>
      </c>
      <c r="L236" s="1">
        <v>4.0</v>
      </c>
      <c r="M236" s="1">
        <v>0.023316666666666666</v>
      </c>
      <c r="N236" s="1">
        <v>10.56505</v>
      </c>
      <c r="O236" s="1" t="s">
        <v>4121</v>
      </c>
      <c r="P236" s="1" t="s">
        <v>12679</v>
      </c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ht="15.75" customHeight="1">
      <c r="A237" s="1" t="s">
        <v>57</v>
      </c>
      <c r="B237" s="1" t="s">
        <v>17</v>
      </c>
      <c r="C237" s="1">
        <v>394.0</v>
      </c>
      <c r="D237" s="1">
        <v>0.0</v>
      </c>
      <c r="E237" s="1" t="s">
        <v>58</v>
      </c>
      <c r="F237" s="1" t="s">
        <v>26</v>
      </c>
      <c r="G237" s="1" t="s">
        <v>27</v>
      </c>
      <c r="H237" s="1" t="s">
        <v>12680</v>
      </c>
      <c r="I237" s="1" t="s">
        <v>12681</v>
      </c>
      <c r="J237" s="1" t="s">
        <v>12681</v>
      </c>
      <c r="K237" s="1"/>
      <c r="L237" s="1">
        <v>3.0</v>
      </c>
      <c r="M237" s="1"/>
      <c r="N237" s="1">
        <v>18.452716666666667</v>
      </c>
      <c r="O237" s="1" t="s">
        <v>11916</v>
      </c>
      <c r="P237" s="1" t="s">
        <v>12682</v>
      </c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ht="15.75" customHeight="1">
      <c r="A238" s="1" t="s">
        <v>24</v>
      </c>
      <c r="B238" s="1" t="s">
        <v>88</v>
      </c>
      <c r="C238" s="1">
        <v>595.0</v>
      </c>
      <c r="D238" s="1">
        <v>0.0</v>
      </c>
      <c r="E238" s="1" t="s">
        <v>11966</v>
      </c>
      <c r="F238" s="1" t="s">
        <v>26</v>
      </c>
      <c r="G238" s="1" t="s">
        <v>27</v>
      </c>
      <c r="H238" s="1" t="s">
        <v>12683</v>
      </c>
      <c r="I238" s="1" t="s">
        <v>12684</v>
      </c>
      <c r="J238" s="1" t="s">
        <v>12684</v>
      </c>
      <c r="K238" s="1"/>
      <c r="L238" s="1">
        <v>9.0</v>
      </c>
      <c r="M238" s="1"/>
      <c r="N238" s="1">
        <v>29.496033333333333</v>
      </c>
      <c r="O238" s="1" t="s">
        <v>11916</v>
      </c>
      <c r="P238" s="1" t="s">
        <v>12685</v>
      </c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ht="15.75" customHeight="1">
      <c r="A239" s="1" t="s">
        <v>32</v>
      </c>
      <c r="B239" s="1" t="s">
        <v>17</v>
      </c>
      <c r="C239" s="1">
        <v>638.0</v>
      </c>
      <c r="D239" s="1">
        <v>0.0</v>
      </c>
      <c r="E239" s="1" t="s">
        <v>11939</v>
      </c>
      <c r="F239" s="1" t="s">
        <v>66</v>
      </c>
      <c r="G239" s="1" t="s">
        <v>27</v>
      </c>
      <c r="H239" s="1" t="s">
        <v>12686</v>
      </c>
      <c r="I239" s="1" t="s">
        <v>12687</v>
      </c>
      <c r="J239" s="1" t="s">
        <v>12688</v>
      </c>
      <c r="K239" s="1" t="s">
        <v>12689</v>
      </c>
      <c r="L239" s="1">
        <v>10.0</v>
      </c>
      <c r="M239" s="1">
        <v>0.0095</v>
      </c>
      <c r="N239" s="1">
        <v>18.319183333333335</v>
      </c>
      <c r="O239" s="1" t="s">
        <v>4121</v>
      </c>
      <c r="P239" s="1" t="s">
        <v>5480</v>
      </c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ht="15.75" customHeight="1">
      <c r="A240" s="1" t="s">
        <v>32</v>
      </c>
      <c r="B240" s="1" t="s">
        <v>17</v>
      </c>
      <c r="C240" s="1">
        <v>569.0</v>
      </c>
      <c r="D240" s="1">
        <v>65.0</v>
      </c>
      <c r="E240" s="1" t="s">
        <v>11939</v>
      </c>
      <c r="F240" s="1" t="s">
        <v>66</v>
      </c>
      <c r="G240" s="1" t="s">
        <v>27</v>
      </c>
      <c r="H240" s="1" t="s">
        <v>12690</v>
      </c>
      <c r="I240" s="1" t="s">
        <v>12691</v>
      </c>
      <c r="J240" s="1" t="s">
        <v>12692</v>
      </c>
      <c r="K240" s="1" t="s">
        <v>12693</v>
      </c>
      <c r="L240" s="1">
        <v>10.0</v>
      </c>
      <c r="M240" s="1">
        <v>0.007383333333333334</v>
      </c>
      <c r="N240" s="1">
        <v>21.442816666666666</v>
      </c>
      <c r="O240" s="1" t="s">
        <v>4121</v>
      </c>
      <c r="P240" s="1" t="s">
        <v>12694</v>
      </c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ht="15.75" customHeight="1">
      <c r="A241" s="1" t="s">
        <v>32</v>
      </c>
      <c r="B241" s="1" t="s">
        <v>17</v>
      </c>
      <c r="C241" s="1">
        <v>515.0</v>
      </c>
      <c r="D241" s="1">
        <v>0.0</v>
      </c>
      <c r="E241" s="1" t="s">
        <v>11939</v>
      </c>
      <c r="F241" s="1" t="s">
        <v>66</v>
      </c>
      <c r="G241" s="1" t="s">
        <v>27</v>
      </c>
      <c r="H241" s="1" t="s">
        <v>12695</v>
      </c>
      <c r="I241" s="1" t="s">
        <v>12696</v>
      </c>
      <c r="J241" s="1" t="s">
        <v>12697</v>
      </c>
      <c r="K241" s="1" t="s">
        <v>12698</v>
      </c>
      <c r="L241" s="1">
        <v>7.0</v>
      </c>
      <c r="M241" s="1">
        <v>0.012383333333333333</v>
      </c>
      <c r="N241" s="1">
        <v>17.36865</v>
      </c>
      <c r="O241" s="1" t="s">
        <v>4121</v>
      </c>
      <c r="P241" s="1" t="s">
        <v>12699</v>
      </c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ht="15.75" customHeight="1">
      <c r="A242" s="1" t="s">
        <v>41</v>
      </c>
      <c r="B242" s="1" t="s">
        <v>88</v>
      </c>
      <c r="C242" s="2">
        <v>329.0</v>
      </c>
      <c r="D242" s="1">
        <v>0.0</v>
      </c>
      <c r="E242" s="1"/>
      <c r="F242" s="1" t="s">
        <v>26</v>
      </c>
      <c r="G242" s="1" t="s">
        <v>27</v>
      </c>
      <c r="H242" s="1" t="s">
        <v>12700</v>
      </c>
      <c r="I242" s="1" t="s">
        <v>12701</v>
      </c>
      <c r="J242" s="1" t="s">
        <v>12701</v>
      </c>
      <c r="K242" s="1"/>
      <c r="L242" s="1">
        <v>-3.0</v>
      </c>
      <c r="M242" s="1"/>
      <c r="N242" s="1">
        <v>11.903833333333333</v>
      </c>
      <c r="O242" s="1" t="s">
        <v>11916</v>
      </c>
      <c r="P242" s="1" t="s">
        <v>12702</v>
      </c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ht="15.75" customHeight="1">
      <c r="A243" s="1" t="s">
        <v>57</v>
      </c>
      <c r="B243" s="1" t="s">
        <v>17</v>
      </c>
      <c r="C243" s="1">
        <v>358.0</v>
      </c>
      <c r="D243" s="1">
        <v>0.0</v>
      </c>
      <c r="E243" s="1" t="s">
        <v>58</v>
      </c>
      <c r="F243" s="1" t="s">
        <v>26</v>
      </c>
      <c r="G243" s="1" t="s">
        <v>27</v>
      </c>
      <c r="H243" s="1" t="s">
        <v>12703</v>
      </c>
      <c r="I243" s="1" t="s">
        <v>12704</v>
      </c>
      <c r="J243" s="1" t="s">
        <v>12704</v>
      </c>
      <c r="K243" s="1"/>
      <c r="L243" s="1">
        <v>-3.0</v>
      </c>
      <c r="M243" s="1"/>
      <c r="N243" s="1">
        <v>11.9179</v>
      </c>
      <c r="O243" s="1" t="s">
        <v>11916</v>
      </c>
      <c r="P243" s="1" t="s">
        <v>12705</v>
      </c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ht="15.75" customHeight="1">
      <c r="A244" s="1" t="s">
        <v>32</v>
      </c>
      <c r="B244" s="1" t="s">
        <v>17</v>
      </c>
      <c r="C244" s="1">
        <v>299.0</v>
      </c>
      <c r="D244" s="1">
        <v>0.0</v>
      </c>
      <c r="E244" s="1" t="s">
        <v>11939</v>
      </c>
      <c r="F244" s="1" t="s">
        <v>66</v>
      </c>
      <c r="G244" s="1" t="s">
        <v>19</v>
      </c>
      <c r="H244" s="1" t="s">
        <v>12706</v>
      </c>
      <c r="I244" s="1" t="s">
        <v>12707</v>
      </c>
      <c r="J244" s="1" t="s">
        <v>12708</v>
      </c>
      <c r="K244" s="1" t="s">
        <v>12709</v>
      </c>
      <c r="L244" s="1">
        <v>-8.0</v>
      </c>
      <c r="M244" s="1">
        <v>0.00595</v>
      </c>
      <c r="N244" s="1">
        <v>9.786566666666667</v>
      </c>
      <c r="O244" s="1" t="s">
        <v>4121</v>
      </c>
      <c r="P244" s="1" t="s">
        <v>12710</v>
      </c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ht="15.75" customHeight="1">
      <c r="A245" s="1" t="s">
        <v>57</v>
      </c>
      <c r="B245" s="1" t="s">
        <v>17</v>
      </c>
      <c r="C245" s="1">
        <v>249.0</v>
      </c>
      <c r="D245" s="1">
        <v>0.0</v>
      </c>
      <c r="E245" s="1" t="s">
        <v>58</v>
      </c>
      <c r="F245" s="1" t="s">
        <v>26</v>
      </c>
      <c r="G245" s="1" t="s">
        <v>27</v>
      </c>
      <c r="H245" s="1" t="s">
        <v>12711</v>
      </c>
      <c r="I245" s="1" t="s">
        <v>12712</v>
      </c>
      <c r="J245" s="1" t="s">
        <v>12712</v>
      </c>
      <c r="K245" s="1"/>
      <c r="L245" s="1">
        <v>1.0</v>
      </c>
      <c r="M245" s="1"/>
      <c r="N245" s="1">
        <v>16.635033333333332</v>
      </c>
      <c r="O245" s="1" t="s">
        <v>11916</v>
      </c>
      <c r="P245" s="1" t="s">
        <v>12713</v>
      </c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ht="15.75" customHeight="1">
      <c r="A246" s="1" t="s">
        <v>24</v>
      </c>
      <c r="B246" s="1" t="s">
        <v>88</v>
      </c>
      <c r="C246" s="1">
        <v>468.0</v>
      </c>
      <c r="D246" s="1">
        <v>0.0</v>
      </c>
      <c r="E246" s="1" t="s">
        <v>12175</v>
      </c>
      <c r="F246" s="1" t="s">
        <v>26</v>
      </c>
      <c r="G246" s="1" t="s">
        <v>27</v>
      </c>
      <c r="H246" s="1" t="s">
        <v>12714</v>
      </c>
      <c r="I246" s="1" t="s">
        <v>12715</v>
      </c>
      <c r="J246" s="1" t="s">
        <v>12715</v>
      </c>
      <c r="K246" s="1"/>
      <c r="L246" s="1">
        <v>0.0</v>
      </c>
      <c r="M246" s="1"/>
      <c r="N246" s="1">
        <v>14.227866666666667</v>
      </c>
      <c r="O246" s="1" t="s">
        <v>11916</v>
      </c>
      <c r="P246" s="1" t="s">
        <v>12716</v>
      </c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ht="15.75" customHeight="1">
      <c r="A247" s="1" t="s">
        <v>57</v>
      </c>
      <c r="B247" s="1" t="s">
        <v>17</v>
      </c>
      <c r="C247" s="1">
        <v>454.0</v>
      </c>
      <c r="D247" s="1">
        <v>0.0</v>
      </c>
      <c r="E247" s="1" t="s">
        <v>58</v>
      </c>
      <c r="F247" s="1" t="s">
        <v>26</v>
      </c>
      <c r="G247" s="1" t="s">
        <v>27</v>
      </c>
      <c r="H247" s="1" t="s">
        <v>12717</v>
      </c>
      <c r="I247" s="1" t="s">
        <v>12718</v>
      </c>
      <c r="J247" s="1" t="s">
        <v>12718</v>
      </c>
      <c r="K247" s="1"/>
      <c r="L247" s="1">
        <v>-12.0</v>
      </c>
      <c r="M247" s="1"/>
      <c r="N247" s="1">
        <v>9.486116666666666</v>
      </c>
      <c r="O247" s="1" t="s">
        <v>11916</v>
      </c>
      <c r="P247" s="1" t="s">
        <v>12719</v>
      </c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ht="15.75" customHeight="1">
      <c r="A248" s="1" t="s">
        <v>57</v>
      </c>
      <c r="B248" s="1" t="s">
        <v>17</v>
      </c>
      <c r="C248" s="1">
        <v>660.0</v>
      </c>
      <c r="D248" s="1">
        <v>0.0</v>
      </c>
      <c r="E248" s="1" t="s">
        <v>58</v>
      </c>
      <c r="F248" s="1" t="s">
        <v>26</v>
      </c>
      <c r="G248" s="1" t="s">
        <v>27</v>
      </c>
      <c r="H248" s="1" t="s">
        <v>12720</v>
      </c>
      <c r="I248" s="1" t="s">
        <v>12721</v>
      </c>
      <c r="J248" s="1" t="s">
        <v>12721</v>
      </c>
      <c r="K248" s="1"/>
      <c r="L248" s="1">
        <v>-6.0</v>
      </c>
      <c r="M248" s="1"/>
      <c r="N248" s="1">
        <v>13.72055</v>
      </c>
      <c r="O248" s="1" t="s">
        <v>11916</v>
      </c>
      <c r="P248" s="1" t="s">
        <v>12722</v>
      </c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ht="15.75" customHeight="1">
      <c r="A249" s="1" t="s">
        <v>16</v>
      </c>
      <c r="B249" s="1" t="s">
        <v>17</v>
      </c>
      <c r="C249" s="1">
        <v>483.0</v>
      </c>
      <c r="D249" s="1">
        <v>0.0</v>
      </c>
      <c r="E249" s="1"/>
      <c r="F249" s="1" t="s">
        <v>18</v>
      </c>
      <c r="G249" s="1" t="s">
        <v>19</v>
      </c>
      <c r="H249" s="1" t="s">
        <v>12723</v>
      </c>
      <c r="I249" s="1" t="s">
        <v>12724</v>
      </c>
      <c r="J249" s="1" t="s">
        <v>12724</v>
      </c>
      <c r="K249" s="1"/>
      <c r="L249" s="1">
        <v>2.0</v>
      </c>
      <c r="M249" s="1"/>
      <c r="N249" s="1">
        <v>7.734016666666666</v>
      </c>
      <c r="O249" s="1" t="s">
        <v>22</v>
      </c>
      <c r="P249" s="1" t="s">
        <v>12725</v>
      </c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ht="15.75" customHeight="1">
      <c r="A250" s="1" t="s">
        <v>24</v>
      </c>
      <c r="B250" s="1" t="s">
        <v>88</v>
      </c>
      <c r="C250" s="1">
        <v>329.0</v>
      </c>
      <c r="D250" s="1">
        <v>0.0</v>
      </c>
      <c r="E250" s="1" t="s">
        <v>12726</v>
      </c>
      <c r="F250" s="1" t="s">
        <v>26</v>
      </c>
      <c r="G250" s="1" t="s">
        <v>27</v>
      </c>
      <c r="H250" s="1" t="s">
        <v>12727</v>
      </c>
      <c r="I250" s="1" t="s">
        <v>12728</v>
      </c>
      <c r="J250" s="1" t="s">
        <v>12728</v>
      </c>
      <c r="K250" s="1"/>
      <c r="L250" s="1">
        <v>-6.0</v>
      </c>
      <c r="M250" s="1"/>
      <c r="N250" s="1">
        <v>8.808916666666667</v>
      </c>
      <c r="O250" s="1" t="s">
        <v>11916</v>
      </c>
      <c r="P250" s="1" t="s">
        <v>12729</v>
      </c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ht="15.75" customHeight="1">
      <c r="A251" s="1" t="s">
        <v>16</v>
      </c>
      <c r="B251" s="1" t="s">
        <v>17</v>
      </c>
      <c r="C251" s="2">
        <v>498.0</v>
      </c>
      <c r="D251" s="1">
        <v>498.0</v>
      </c>
      <c r="E251" s="1"/>
      <c r="F251" s="1" t="s">
        <v>18</v>
      </c>
      <c r="G251" s="1" t="s">
        <v>19</v>
      </c>
      <c r="H251" s="1" t="s">
        <v>12730</v>
      </c>
      <c r="I251" s="1" t="s">
        <v>12731</v>
      </c>
      <c r="J251" s="1" t="s">
        <v>12731</v>
      </c>
      <c r="K251" s="1"/>
      <c r="L251" s="1">
        <v>5.0</v>
      </c>
      <c r="M251" s="1"/>
      <c r="N251" s="1">
        <v>10.925816666666666</v>
      </c>
      <c r="O251" s="1" t="s">
        <v>22</v>
      </c>
      <c r="P251" s="1" t="s">
        <v>12732</v>
      </c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ht="15.75" customHeight="1">
      <c r="A252" s="1" t="s">
        <v>32</v>
      </c>
      <c r="B252" s="1" t="s">
        <v>17</v>
      </c>
      <c r="C252" s="2">
        <v>257.0</v>
      </c>
      <c r="D252" s="1">
        <v>62.0</v>
      </c>
      <c r="E252" s="1"/>
      <c r="F252" s="1" t="s">
        <v>18</v>
      </c>
      <c r="G252" s="1" t="s">
        <v>27</v>
      </c>
      <c r="H252" s="1" t="s">
        <v>12733</v>
      </c>
      <c r="I252" s="1" t="s">
        <v>12734</v>
      </c>
      <c r="J252" s="1" t="s">
        <v>12734</v>
      </c>
      <c r="K252" s="1"/>
      <c r="L252" s="1">
        <v>-8.0</v>
      </c>
      <c r="M252" s="1"/>
      <c r="N252" s="1">
        <v>10.546033333333334</v>
      </c>
      <c r="O252" s="1" t="s">
        <v>4121</v>
      </c>
      <c r="P252" s="1" t="s">
        <v>4331</v>
      </c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ht="15.75" customHeight="1">
      <c r="A253" s="1" t="s">
        <v>32</v>
      </c>
      <c r="B253" s="1" t="s">
        <v>17</v>
      </c>
      <c r="C253" s="2">
        <v>453.0</v>
      </c>
      <c r="D253" s="1">
        <v>0.0</v>
      </c>
      <c r="E253" s="1" t="s">
        <v>11939</v>
      </c>
      <c r="F253" s="1" t="s">
        <v>66</v>
      </c>
      <c r="G253" s="1" t="s">
        <v>27</v>
      </c>
      <c r="H253" s="1" t="s">
        <v>12735</v>
      </c>
      <c r="I253" s="1" t="s">
        <v>12736</v>
      </c>
      <c r="J253" s="1" t="s">
        <v>12737</v>
      </c>
      <c r="K253" s="1" t="s">
        <v>12738</v>
      </c>
      <c r="L253" s="1">
        <v>-4.0</v>
      </c>
      <c r="M253" s="1">
        <v>0.016233333333333332</v>
      </c>
      <c r="N253" s="1">
        <v>12.6982</v>
      </c>
      <c r="O253" s="1" t="s">
        <v>4121</v>
      </c>
      <c r="P253" s="1" t="s">
        <v>12739</v>
      </c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ht="15.75" customHeight="1">
      <c r="A254" s="1" t="s">
        <v>16</v>
      </c>
      <c r="B254" s="1" t="s">
        <v>17</v>
      </c>
      <c r="C254" s="1">
        <v>618.0</v>
      </c>
      <c r="D254" s="1">
        <v>0.0</v>
      </c>
      <c r="E254" s="1"/>
      <c r="F254" s="1" t="s">
        <v>18</v>
      </c>
      <c r="G254" s="1" t="s">
        <v>19</v>
      </c>
      <c r="H254" s="1" t="s">
        <v>12740</v>
      </c>
      <c r="I254" s="1" t="s">
        <v>12741</v>
      </c>
      <c r="J254" s="1" t="s">
        <v>12741</v>
      </c>
      <c r="K254" s="1"/>
      <c r="L254" s="1">
        <v>-1.0</v>
      </c>
      <c r="M254" s="1"/>
      <c r="N254" s="1">
        <v>8.60835</v>
      </c>
      <c r="O254" s="1" t="s">
        <v>22</v>
      </c>
      <c r="P254" s="1" t="s">
        <v>12742</v>
      </c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ht="15.75" customHeight="1">
      <c r="A255" s="1" t="s">
        <v>57</v>
      </c>
      <c r="B255" s="1" t="s">
        <v>17</v>
      </c>
      <c r="C255" s="1">
        <v>329.0</v>
      </c>
      <c r="D255" s="1">
        <v>0.0</v>
      </c>
      <c r="E255" s="1" t="s">
        <v>58</v>
      </c>
      <c r="F255" s="1" t="s">
        <v>26</v>
      </c>
      <c r="G255" s="1" t="s">
        <v>27</v>
      </c>
      <c r="H255" s="1" t="s">
        <v>12743</v>
      </c>
      <c r="I255" s="1" t="s">
        <v>12744</v>
      </c>
      <c r="J255" s="1" t="s">
        <v>12744</v>
      </c>
      <c r="K255" s="1"/>
      <c r="L255" s="1">
        <v>-8.0</v>
      </c>
      <c r="M255" s="1"/>
      <c r="N255" s="1">
        <v>6.90495</v>
      </c>
      <c r="O255" s="1" t="s">
        <v>11916</v>
      </c>
      <c r="P255" s="1" t="s">
        <v>12745</v>
      </c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ht="15.75" customHeight="1">
      <c r="A256" s="1" t="s">
        <v>57</v>
      </c>
      <c r="B256" s="1" t="s">
        <v>17</v>
      </c>
      <c r="C256" s="1">
        <v>329.0</v>
      </c>
      <c r="D256" s="1">
        <v>0.0</v>
      </c>
      <c r="E256" s="1" t="s">
        <v>58</v>
      </c>
      <c r="F256" s="1" t="s">
        <v>26</v>
      </c>
      <c r="G256" s="1" t="s">
        <v>27</v>
      </c>
      <c r="H256" s="1" t="s">
        <v>12746</v>
      </c>
      <c r="I256" s="1" t="s">
        <v>12747</v>
      </c>
      <c r="J256" s="1" t="s">
        <v>12747</v>
      </c>
      <c r="K256" s="1"/>
      <c r="L256" s="1">
        <v>-8.0</v>
      </c>
      <c r="M256" s="1"/>
      <c r="N256" s="1">
        <v>6.802883333333333</v>
      </c>
      <c r="O256" s="1" t="s">
        <v>11916</v>
      </c>
      <c r="P256" s="1" t="s">
        <v>12251</v>
      </c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ht="15.75" customHeight="1">
      <c r="A257" s="1" t="s">
        <v>16</v>
      </c>
      <c r="B257" s="1" t="s">
        <v>17</v>
      </c>
      <c r="C257" s="1">
        <v>249.0</v>
      </c>
      <c r="D257" s="1">
        <v>0.0</v>
      </c>
      <c r="E257" s="1"/>
      <c r="F257" s="1" t="s">
        <v>18</v>
      </c>
      <c r="G257" s="1" t="s">
        <v>19</v>
      </c>
      <c r="H257" s="1" t="s">
        <v>12748</v>
      </c>
      <c r="I257" s="1" t="s">
        <v>12749</v>
      </c>
      <c r="J257" s="1" t="s">
        <v>12749</v>
      </c>
      <c r="K257" s="1"/>
      <c r="L257" s="1">
        <v>1.0</v>
      </c>
      <c r="M257" s="1"/>
      <c r="N257" s="1">
        <v>6.339816666666667</v>
      </c>
      <c r="O257" s="1" t="s">
        <v>22</v>
      </c>
      <c r="P257" s="1" t="s">
        <v>12750</v>
      </c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ht="15.75" customHeight="1">
      <c r="A258" s="1" t="s">
        <v>57</v>
      </c>
      <c r="B258" s="1" t="s">
        <v>17</v>
      </c>
      <c r="C258" s="1">
        <v>487.0</v>
      </c>
      <c r="D258" s="1">
        <v>0.0</v>
      </c>
      <c r="E258" s="1" t="s">
        <v>58</v>
      </c>
      <c r="F258" s="1" t="s">
        <v>26</v>
      </c>
      <c r="G258" s="1" t="s">
        <v>27</v>
      </c>
      <c r="H258" s="1" t="s">
        <v>12751</v>
      </c>
      <c r="I258" s="1" t="s">
        <v>12752</v>
      </c>
      <c r="J258" s="1" t="s">
        <v>12752</v>
      </c>
      <c r="K258" s="1"/>
      <c r="L258" s="1">
        <v>-7.0</v>
      </c>
      <c r="M258" s="1"/>
      <c r="N258" s="1">
        <v>7.19765</v>
      </c>
      <c r="O258" s="1" t="s">
        <v>11916</v>
      </c>
      <c r="P258" s="1" t="s">
        <v>12753</v>
      </c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ht="15.75" customHeight="1">
      <c r="A259" s="1" t="s">
        <v>32</v>
      </c>
      <c r="B259" s="1" t="s">
        <v>17</v>
      </c>
      <c r="C259" s="1">
        <v>329.0</v>
      </c>
      <c r="D259" s="1">
        <v>0.0</v>
      </c>
      <c r="E259" s="1" t="s">
        <v>11939</v>
      </c>
      <c r="F259" s="1" t="s">
        <v>66</v>
      </c>
      <c r="G259" s="1" t="s">
        <v>27</v>
      </c>
      <c r="H259" s="1" t="s">
        <v>12754</v>
      </c>
      <c r="I259" s="1" t="s">
        <v>12755</v>
      </c>
      <c r="J259" s="1" t="s">
        <v>12756</v>
      </c>
      <c r="K259" s="1" t="s">
        <v>12757</v>
      </c>
      <c r="L259" s="1">
        <v>1.0</v>
      </c>
      <c r="M259" s="1">
        <v>0.03281666666666667</v>
      </c>
      <c r="N259" s="1">
        <v>9.325616666666667</v>
      </c>
      <c r="O259" s="1" t="s">
        <v>4121</v>
      </c>
      <c r="P259" s="1" t="s">
        <v>12758</v>
      </c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ht="15.75" customHeight="1">
      <c r="A260" s="1" t="s">
        <v>57</v>
      </c>
      <c r="B260" s="1" t="s">
        <v>17</v>
      </c>
      <c r="C260" s="1">
        <v>329.0</v>
      </c>
      <c r="D260" s="1">
        <v>0.0</v>
      </c>
      <c r="E260" s="1" t="s">
        <v>58</v>
      </c>
      <c r="F260" s="1" t="s">
        <v>26</v>
      </c>
      <c r="G260" s="1" t="s">
        <v>27</v>
      </c>
      <c r="H260" s="1" t="s">
        <v>12759</v>
      </c>
      <c r="I260" s="1" t="s">
        <v>12760</v>
      </c>
      <c r="J260" s="1" t="s">
        <v>12760</v>
      </c>
      <c r="K260" s="1"/>
      <c r="L260" s="1">
        <v>3.0</v>
      </c>
      <c r="M260" s="1"/>
      <c r="N260" s="1">
        <v>18.689033333333334</v>
      </c>
      <c r="O260" s="1" t="s">
        <v>11916</v>
      </c>
      <c r="P260" s="1" t="s">
        <v>12107</v>
      </c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ht="15.75" customHeight="1">
      <c r="A261" s="1" t="s">
        <v>32</v>
      </c>
      <c r="B261" s="1" t="s">
        <v>17</v>
      </c>
      <c r="C261" s="1">
        <v>1932.0</v>
      </c>
      <c r="D261" s="1">
        <v>0.0</v>
      </c>
      <c r="E261" s="1" t="s">
        <v>11939</v>
      </c>
      <c r="F261" s="1" t="s">
        <v>66</v>
      </c>
      <c r="G261" s="1" t="s">
        <v>27</v>
      </c>
      <c r="H261" s="1" t="s">
        <v>12761</v>
      </c>
      <c r="I261" s="1" t="s">
        <v>12762</v>
      </c>
      <c r="J261" s="1" t="s">
        <v>12763</v>
      </c>
      <c r="K261" s="1" t="s">
        <v>12764</v>
      </c>
      <c r="L261" s="1">
        <v>-1.0</v>
      </c>
      <c r="M261" s="1">
        <v>0.006033333333333333</v>
      </c>
      <c r="N261" s="1">
        <v>20.434533333333334</v>
      </c>
      <c r="O261" s="1" t="s">
        <v>4121</v>
      </c>
      <c r="P261" s="1" t="s">
        <v>12765</v>
      </c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ht="15.75" customHeight="1">
      <c r="A262" s="1" t="s">
        <v>16</v>
      </c>
      <c r="B262" s="1" t="s">
        <v>17</v>
      </c>
      <c r="C262" s="1">
        <v>20.0</v>
      </c>
      <c r="D262" s="1">
        <v>35.0</v>
      </c>
      <c r="E262" s="1"/>
      <c r="F262" s="1" t="s">
        <v>18</v>
      </c>
      <c r="G262" s="1" t="s">
        <v>19</v>
      </c>
      <c r="H262" s="1" t="s">
        <v>12766</v>
      </c>
      <c r="I262" s="1" t="s">
        <v>12767</v>
      </c>
      <c r="J262" s="1" t="s">
        <v>12767</v>
      </c>
      <c r="K262" s="1"/>
      <c r="L262" s="1">
        <v>-4.0</v>
      </c>
      <c r="M262" s="1"/>
      <c r="N262" s="1">
        <v>0.03323333333333333</v>
      </c>
      <c r="O262" s="1" t="s">
        <v>22</v>
      </c>
      <c r="P262" s="1" t="s">
        <v>12768</v>
      </c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ht="15.75" customHeight="1">
      <c r="A263" s="1" t="s">
        <v>16</v>
      </c>
      <c r="B263" s="1" t="s">
        <v>17</v>
      </c>
      <c r="C263" s="2">
        <v>134.0</v>
      </c>
      <c r="D263" s="1">
        <v>0.0</v>
      </c>
      <c r="E263" s="1"/>
      <c r="F263" s="1" t="s">
        <v>18</v>
      </c>
      <c r="G263" s="1" t="s">
        <v>19</v>
      </c>
      <c r="H263" s="1" t="s">
        <v>12769</v>
      </c>
      <c r="I263" s="1" t="s">
        <v>12770</v>
      </c>
      <c r="J263" s="1" t="s">
        <v>12770</v>
      </c>
      <c r="K263" s="1"/>
      <c r="L263" s="1">
        <v>1.0</v>
      </c>
      <c r="M263" s="1"/>
      <c r="N263" s="1">
        <v>6.01615</v>
      </c>
      <c r="O263" s="1" t="s">
        <v>22</v>
      </c>
      <c r="P263" s="1" t="s">
        <v>12771</v>
      </c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ht="15.75" customHeight="1">
      <c r="A264" s="1" t="s">
        <v>16</v>
      </c>
      <c r="B264" s="1" t="s">
        <v>17</v>
      </c>
      <c r="C264" s="1">
        <v>249.0</v>
      </c>
      <c r="D264" s="1">
        <v>0.0</v>
      </c>
      <c r="E264" s="1"/>
      <c r="F264" s="1" t="s">
        <v>18</v>
      </c>
      <c r="G264" s="1" t="s">
        <v>19</v>
      </c>
      <c r="H264" s="1" t="s">
        <v>12772</v>
      </c>
      <c r="I264" s="1" t="s">
        <v>12773</v>
      </c>
      <c r="J264" s="1" t="s">
        <v>12773</v>
      </c>
      <c r="K264" s="1"/>
      <c r="L264" s="1">
        <v>0.0</v>
      </c>
      <c r="M264" s="1"/>
      <c r="N264" s="1">
        <v>4.064566666666667</v>
      </c>
      <c r="O264" s="1" t="s">
        <v>22</v>
      </c>
      <c r="P264" s="1" t="s">
        <v>12774</v>
      </c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ht="15.75" customHeight="1">
      <c r="A265" s="1" t="s">
        <v>57</v>
      </c>
      <c r="B265" s="1" t="s">
        <v>17</v>
      </c>
      <c r="C265" s="1">
        <v>329.0</v>
      </c>
      <c r="D265" s="1">
        <v>0.0</v>
      </c>
      <c r="E265" s="1" t="s">
        <v>58</v>
      </c>
      <c r="F265" s="1" t="s">
        <v>26</v>
      </c>
      <c r="G265" s="1" t="s">
        <v>27</v>
      </c>
      <c r="H265" s="1" t="s">
        <v>12775</v>
      </c>
      <c r="I265" s="1" t="s">
        <v>12776</v>
      </c>
      <c r="J265" s="1" t="s">
        <v>12776</v>
      </c>
      <c r="K265" s="1"/>
      <c r="L265" s="1">
        <v>-7.0</v>
      </c>
      <c r="M265" s="1"/>
      <c r="N265" s="1">
        <v>7.646233333333333</v>
      </c>
      <c r="O265" s="1" t="s">
        <v>11916</v>
      </c>
      <c r="P265" s="1" t="s">
        <v>12251</v>
      </c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ht="15.75" customHeight="1">
      <c r="A266" s="1" t="s">
        <v>32</v>
      </c>
      <c r="B266" s="1" t="s">
        <v>17</v>
      </c>
      <c r="C266" s="2">
        <v>309.0</v>
      </c>
      <c r="D266" s="1">
        <v>0.0</v>
      </c>
      <c r="E266" s="1" t="s">
        <v>11939</v>
      </c>
      <c r="F266" s="1" t="s">
        <v>66</v>
      </c>
      <c r="G266" s="1" t="s">
        <v>19</v>
      </c>
      <c r="H266" s="1" t="s">
        <v>12777</v>
      </c>
      <c r="I266" s="1" t="s">
        <v>12778</v>
      </c>
      <c r="J266" s="1" t="s">
        <v>12779</v>
      </c>
      <c r="K266" s="1" t="s">
        <v>12780</v>
      </c>
      <c r="L266" s="1">
        <v>-5.0</v>
      </c>
      <c r="M266" s="1">
        <v>0.011666666666666667</v>
      </c>
      <c r="N266" s="1">
        <v>5.7767333333333335</v>
      </c>
      <c r="O266" s="1" t="s">
        <v>4121</v>
      </c>
      <c r="P266" s="1" t="s">
        <v>12781</v>
      </c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ht="15.75" customHeight="1">
      <c r="A267" s="1" t="s">
        <v>16</v>
      </c>
      <c r="B267" s="1" t="s">
        <v>17</v>
      </c>
      <c r="C267" s="2">
        <v>49.0</v>
      </c>
      <c r="D267" s="1">
        <v>0.0</v>
      </c>
      <c r="E267" s="1"/>
      <c r="F267" s="1" t="s">
        <v>18</v>
      </c>
      <c r="G267" s="1" t="s">
        <v>19</v>
      </c>
      <c r="H267" s="1" t="s">
        <v>12782</v>
      </c>
      <c r="I267" s="1" t="s">
        <v>12783</v>
      </c>
      <c r="J267" s="1" t="s">
        <v>12783</v>
      </c>
      <c r="K267" s="1"/>
      <c r="L267" s="1">
        <v>-4.0</v>
      </c>
      <c r="M267" s="1"/>
      <c r="N267" s="1">
        <v>0.20761666666666667</v>
      </c>
      <c r="O267" s="1" t="s">
        <v>22</v>
      </c>
      <c r="P267" s="1" t="s">
        <v>12784</v>
      </c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ht="15.75" customHeight="1">
      <c r="A268" s="1" t="s">
        <v>16</v>
      </c>
      <c r="B268" s="1" t="s">
        <v>17</v>
      </c>
      <c r="C268" s="2">
        <v>249.0</v>
      </c>
      <c r="D268" s="1">
        <v>0.0</v>
      </c>
      <c r="E268" s="1"/>
      <c r="F268" s="1" t="s">
        <v>18</v>
      </c>
      <c r="G268" s="1" t="s">
        <v>19</v>
      </c>
      <c r="H268" s="1" t="s">
        <v>12785</v>
      </c>
      <c r="I268" s="1" t="s">
        <v>12786</v>
      </c>
      <c r="J268" s="1" t="s">
        <v>12786</v>
      </c>
      <c r="K268" s="1"/>
      <c r="L268" s="1">
        <v>0.0</v>
      </c>
      <c r="M268" s="1"/>
      <c r="N268" s="1">
        <v>5.970816666666667</v>
      </c>
      <c r="O268" s="1" t="s">
        <v>22</v>
      </c>
      <c r="P268" s="1" t="s">
        <v>12787</v>
      </c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ht="15.75" customHeight="1">
      <c r="A269" s="1" t="s">
        <v>32</v>
      </c>
      <c r="B269" s="1" t="s">
        <v>17</v>
      </c>
      <c r="C269" s="2">
        <v>199.0</v>
      </c>
      <c r="D269" s="1">
        <v>50.0</v>
      </c>
      <c r="E269" s="1"/>
      <c r="F269" s="1" t="s">
        <v>18</v>
      </c>
      <c r="G269" s="1" t="s">
        <v>33</v>
      </c>
      <c r="H269" s="1" t="s">
        <v>12788</v>
      </c>
      <c r="I269" s="1" t="s">
        <v>12789</v>
      </c>
      <c r="J269" s="1" t="s">
        <v>12789</v>
      </c>
      <c r="K269" s="1"/>
      <c r="L269" s="1">
        <v>-10.0</v>
      </c>
      <c r="M269" s="1"/>
      <c r="N269" s="1">
        <v>8.734016666666667</v>
      </c>
      <c r="O269" s="1" t="s">
        <v>4121</v>
      </c>
      <c r="P269" s="1" t="s">
        <v>4828</v>
      </c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ht="15.75" customHeight="1">
      <c r="A270" s="1" t="s">
        <v>57</v>
      </c>
      <c r="B270" s="1" t="s">
        <v>17</v>
      </c>
      <c r="C270" s="1">
        <v>264.0</v>
      </c>
      <c r="D270" s="1">
        <v>0.0</v>
      </c>
      <c r="E270" s="1" t="s">
        <v>58</v>
      </c>
      <c r="F270" s="1" t="s">
        <v>26</v>
      </c>
      <c r="G270" s="1" t="s">
        <v>27</v>
      </c>
      <c r="H270" s="1" t="s">
        <v>12790</v>
      </c>
      <c r="I270" s="1" t="s">
        <v>12791</v>
      </c>
      <c r="J270" s="1" t="s">
        <v>12791</v>
      </c>
      <c r="K270" s="1"/>
      <c r="L270" s="1">
        <v>-5.0</v>
      </c>
      <c r="M270" s="1"/>
      <c r="N270" s="1">
        <v>9.89745</v>
      </c>
      <c r="O270" s="1" t="s">
        <v>11916</v>
      </c>
      <c r="P270" s="1" t="s">
        <v>12792</v>
      </c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ht="15.75" customHeight="1">
      <c r="A271" s="1" t="s">
        <v>57</v>
      </c>
      <c r="B271" s="1" t="s">
        <v>17</v>
      </c>
      <c r="C271" s="1">
        <v>356.0</v>
      </c>
      <c r="D271" s="1">
        <v>0.0</v>
      </c>
      <c r="E271" s="1" t="s">
        <v>58</v>
      </c>
      <c r="F271" s="1" t="s">
        <v>26</v>
      </c>
      <c r="G271" s="1" t="s">
        <v>27</v>
      </c>
      <c r="H271" s="1" t="s">
        <v>12793</v>
      </c>
      <c r="I271" s="1" t="s">
        <v>12794</v>
      </c>
      <c r="J271" s="1" t="s">
        <v>12794</v>
      </c>
      <c r="K271" s="1"/>
      <c r="L271" s="1">
        <v>-6.0</v>
      </c>
      <c r="M271" s="1"/>
      <c r="N271" s="1">
        <v>10.667866666666667</v>
      </c>
      <c r="O271" s="1" t="s">
        <v>11916</v>
      </c>
      <c r="P271" s="1" t="s">
        <v>12795</v>
      </c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ht="15.75" customHeight="1">
      <c r="A272" s="1" t="s">
        <v>24</v>
      </c>
      <c r="B272" s="1" t="s">
        <v>17</v>
      </c>
      <c r="C272" s="2">
        <v>828.0</v>
      </c>
      <c r="D272" s="1">
        <v>0.0</v>
      </c>
      <c r="E272" s="1" t="s">
        <v>10007</v>
      </c>
      <c r="F272" s="1" t="s">
        <v>26</v>
      </c>
      <c r="G272" s="1" t="s">
        <v>27</v>
      </c>
      <c r="H272" s="1" t="s">
        <v>12796</v>
      </c>
      <c r="I272" s="1" t="s">
        <v>12797</v>
      </c>
      <c r="J272" s="1" t="s">
        <v>12797</v>
      </c>
      <c r="K272" s="1"/>
      <c r="L272" s="1">
        <v>-8.0</v>
      </c>
      <c r="M272" s="1"/>
      <c r="N272" s="1">
        <v>11.7588</v>
      </c>
      <c r="O272" s="1" t="s">
        <v>11916</v>
      </c>
      <c r="P272" s="1" t="s">
        <v>12798</v>
      </c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ht="15.75" customHeight="1">
      <c r="A273" s="1" t="s">
        <v>57</v>
      </c>
      <c r="B273" s="1" t="s">
        <v>17</v>
      </c>
      <c r="C273" s="1">
        <v>264.0</v>
      </c>
      <c r="D273" s="1">
        <v>0.0</v>
      </c>
      <c r="E273" s="1" t="s">
        <v>58</v>
      </c>
      <c r="F273" s="1" t="s">
        <v>26</v>
      </c>
      <c r="G273" s="1" t="s">
        <v>27</v>
      </c>
      <c r="H273" s="1" t="s">
        <v>12799</v>
      </c>
      <c r="I273" s="1" t="s">
        <v>12800</v>
      </c>
      <c r="J273" s="1" t="s">
        <v>12800</v>
      </c>
      <c r="K273" s="1"/>
      <c r="L273" s="1">
        <v>-13.0</v>
      </c>
      <c r="M273" s="1"/>
      <c r="N273" s="1">
        <v>8.240716666666666</v>
      </c>
      <c r="O273" s="1" t="s">
        <v>11916</v>
      </c>
      <c r="P273" s="1" t="s">
        <v>12801</v>
      </c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ht="15.75" customHeight="1">
      <c r="A274" s="1" t="s">
        <v>24</v>
      </c>
      <c r="B274" s="1" t="s">
        <v>88</v>
      </c>
      <c r="C274" s="1">
        <v>264.0</v>
      </c>
      <c r="D274" s="1">
        <v>0.0</v>
      </c>
      <c r="E274" s="1" t="s">
        <v>12802</v>
      </c>
      <c r="F274" s="1" t="s">
        <v>26</v>
      </c>
      <c r="G274" s="1" t="s">
        <v>27</v>
      </c>
      <c r="H274" s="1" t="s">
        <v>12803</v>
      </c>
      <c r="I274" s="1" t="s">
        <v>12804</v>
      </c>
      <c r="J274" s="1" t="s">
        <v>12804</v>
      </c>
      <c r="K274" s="1"/>
      <c r="L274" s="1">
        <v>-8.0</v>
      </c>
      <c r="M274" s="1"/>
      <c r="N274" s="1">
        <v>6.664283333333334</v>
      </c>
      <c r="O274" s="1" t="s">
        <v>11916</v>
      </c>
      <c r="P274" s="1" t="s">
        <v>6072</v>
      </c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ht="15.75" customHeight="1">
      <c r="A275" s="1" t="s">
        <v>32</v>
      </c>
      <c r="B275" s="1" t="s">
        <v>17</v>
      </c>
      <c r="C275" s="1">
        <v>604.0</v>
      </c>
      <c r="D275" s="1">
        <v>14.0</v>
      </c>
      <c r="E275" s="1" t="s">
        <v>11939</v>
      </c>
      <c r="F275" s="1" t="s">
        <v>66</v>
      </c>
      <c r="G275" s="1" t="s">
        <v>27</v>
      </c>
      <c r="H275" s="1" t="s">
        <v>12805</v>
      </c>
      <c r="I275" s="1" t="s">
        <v>12806</v>
      </c>
      <c r="J275" s="1" t="s">
        <v>12807</v>
      </c>
      <c r="K275" s="1" t="s">
        <v>12808</v>
      </c>
      <c r="L275" s="1">
        <v>-6.0</v>
      </c>
      <c r="M275" s="1">
        <v>0.012533333333333334</v>
      </c>
      <c r="N275" s="1">
        <v>12.8429</v>
      </c>
      <c r="O275" s="1" t="s">
        <v>4121</v>
      </c>
      <c r="P275" s="1" t="s">
        <v>12809</v>
      </c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ht="15.75" customHeight="1">
      <c r="A276" s="1" t="s">
        <v>16</v>
      </c>
      <c r="B276" s="1" t="s">
        <v>17</v>
      </c>
      <c r="C276" s="1">
        <v>154.5</v>
      </c>
      <c r="D276" s="1">
        <v>154.5</v>
      </c>
      <c r="E276" s="1"/>
      <c r="F276" s="1" t="s">
        <v>18</v>
      </c>
      <c r="G276" s="1" t="s">
        <v>19</v>
      </c>
      <c r="H276" s="1" t="s">
        <v>12810</v>
      </c>
      <c r="I276" s="1" t="s">
        <v>12811</v>
      </c>
      <c r="J276" s="1" t="s">
        <v>12811</v>
      </c>
      <c r="K276" s="1"/>
      <c r="L276" s="1">
        <v>2.0</v>
      </c>
      <c r="M276" s="1"/>
      <c r="N276" s="1">
        <v>7.168933333333333</v>
      </c>
      <c r="O276" s="1" t="s">
        <v>22</v>
      </c>
      <c r="P276" s="1" t="s">
        <v>12812</v>
      </c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ht="15.75" customHeight="1">
      <c r="A277" s="1" t="s">
        <v>16</v>
      </c>
      <c r="B277" s="1" t="s">
        <v>17</v>
      </c>
      <c r="C277" s="2">
        <v>119.0</v>
      </c>
      <c r="D277" s="1">
        <v>0.0</v>
      </c>
      <c r="E277" s="1"/>
      <c r="F277" s="1" t="s">
        <v>18</v>
      </c>
      <c r="G277" s="1" t="s">
        <v>19</v>
      </c>
      <c r="H277" s="1" t="s">
        <v>12813</v>
      </c>
      <c r="I277" s="1" t="s">
        <v>12814</v>
      </c>
      <c r="J277" s="1" t="s">
        <v>12814</v>
      </c>
      <c r="K277" s="1"/>
      <c r="L277" s="1">
        <v>6.0</v>
      </c>
      <c r="M277" s="1"/>
      <c r="N277" s="1">
        <v>11.051516666666666</v>
      </c>
      <c r="O277" s="1" t="s">
        <v>22</v>
      </c>
      <c r="P277" s="1" t="s">
        <v>12815</v>
      </c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ht="15.75" customHeight="1">
      <c r="A278" s="1" t="s">
        <v>16</v>
      </c>
      <c r="B278" s="1" t="s">
        <v>17</v>
      </c>
      <c r="C278" s="1">
        <v>79.0</v>
      </c>
      <c r="D278" s="1">
        <v>35.0</v>
      </c>
      <c r="E278" s="1"/>
      <c r="F278" s="1" t="s">
        <v>18</v>
      </c>
      <c r="G278" s="1" t="s">
        <v>19</v>
      </c>
      <c r="H278" s="1" t="s">
        <v>12816</v>
      </c>
      <c r="I278" s="1" t="s">
        <v>12817</v>
      </c>
      <c r="J278" s="1" t="s">
        <v>12817</v>
      </c>
      <c r="K278" s="1"/>
      <c r="L278" s="1">
        <v>-4.0</v>
      </c>
      <c r="M278" s="1"/>
      <c r="N278" s="1">
        <v>0.11405</v>
      </c>
      <c r="O278" s="1" t="s">
        <v>22</v>
      </c>
      <c r="P278" s="1" t="s">
        <v>12818</v>
      </c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ht="15.75" customHeight="1">
      <c r="A279" s="1" t="s">
        <v>57</v>
      </c>
      <c r="B279" s="1" t="s">
        <v>17</v>
      </c>
      <c r="C279" s="1">
        <v>373.0</v>
      </c>
      <c r="D279" s="1">
        <v>0.0</v>
      </c>
      <c r="E279" s="1" t="s">
        <v>58</v>
      </c>
      <c r="F279" s="1" t="s">
        <v>26</v>
      </c>
      <c r="G279" s="1" t="s">
        <v>27</v>
      </c>
      <c r="H279" s="1" t="s">
        <v>12819</v>
      </c>
      <c r="I279" s="1" t="s">
        <v>12820</v>
      </c>
      <c r="J279" s="1" t="s">
        <v>12820</v>
      </c>
      <c r="K279" s="1"/>
      <c r="L279" s="1">
        <v>-7.0</v>
      </c>
      <c r="M279" s="1"/>
      <c r="N279" s="1">
        <v>7.5652333333333335</v>
      </c>
      <c r="O279" s="1" t="s">
        <v>11916</v>
      </c>
      <c r="P279" s="1" t="s">
        <v>12821</v>
      </c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ht="15.75" customHeight="1">
      <c r="A280" s="1" t="s">
        <v>57</v>
      </c>
      <c r="B280" s="1" t="s">
        <v>17</v>
      </c>
      <c r="C280" s="1">
        <v>289.0</v>
      </c>
      <c r="D280" s="1">
        <v>0.0</v>
      </c>
      <c r="E280" s="1" t="s">
        <v>58</v>
      </c>
      <c r="F280" s="1" t="s">
        <v>26</v>
      </c>
      <c r="G280" s="1" t="s">
        <v>27</v>
      </c>
      <c r="H280" s="1" t="s">
        <v>12822</v>
      </c>
      <c r="I280" s="1" t="s">
        <v>12823</v>
      </c>
      <c r="J280" s="1" t="s">
        <v>12823</v>
      </c>
      <c r="K280" s="1"/>
      <c r="L280" s="1">
        <v>-7.0</v>
      </c>
      <c r="M280" s="1"/>
      <c r="N280" s="1">
        <v>7.5605166666666666</v>
      </c>
      <c r="O280" s="1" t="s">
        <v>11916</v>
      </c>
      <c r="P280" s="1" t="s">
        <v>12187</v>
      </c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ht="15.75" customHeight="1">
      <c r="A281" s="1" t="s">
        <v>57</v>
      </c>
      <c r="B281" s="1" t="s">
        <v>17</v>
      </c>
      <c r="C281" s="1">
        <v>329.0</v>
      </c>
      <c r="D281" s="1">
        <v>0.0</v>
      </c>
      <c r="E281" s="1" t="s">
        <v>58</v>
      </c>
      <c r="F281" s="1" t="s">
        <v>26</v>
      </c>
      <c r="G281" s="1" t="s">
        <v>27</v>
      </c>
      <c r="H281" s="1" t="s">
        <v>12824</v>
      </c>
      <c r="I281" s="1" t="s">
        <v>12825</v>
      </c>
      <c r="J281" s="1" t="s">
        <v>12825</v>
      </c>
      <c r="K281" s="1"/>
      <c r="L281" s="1">
        <v>-7.0</v>
      </c>
      <c r="M281" s="1"/>
      <c r="N281" s="1">
        <v>7.299383333333333</v>
      </c>
      <c r="O281" s="1" t="s">
        <v>11916</v>
      </c>
      <c r="P281" s="1" t="s">
        <v>12045</v>
      </c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ht="15.75" customHeight="1">
      <c r="A282" s="1" t="s">
        <v>57</v>
      </c>
      <c r="B282" s="1" t="s">
        <v>17</v>
      </c>
      <c r="C282" s="1">
        <v>264.0</v>
      </c>
      <c r="D282" s="1">
        <v>0.0</v>
      </c>
      <c r="E282" s="1" t="s">
        <v>58</v>
      </c>
      <c r="F282" s="1" t="s">
        <v>26</v>
      </c>
      <c r="G282" s="1" t="s">
        <v>27</v>
      </c>
      <c r="H282" s="1" t="s">
        <v>12826</v>
      </c>
      <c r="I282" s="1" t="s">
        <v>12827</v>
      </c>
      <c r="J282" s="1" t="s">
        <v>12827</v>
      </c>
      <c r="K282" s="1"/>
      <c r="L282" s="1">
        <v>-3.0</v>
      </c>
      <c r="M282" s="1"/>
      <c r="N282" s="1">
        <v>11.803166666666666</v>
      </c>
      <c r="O282" s="1" t="s">
        <v>11916</v>
      </c>
      <c r="P282" s="1" t="s">
        <v>12828</v>
      </c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ht="15.75" customHeight="1">
      <c r="A283" s="1" t="s">
        <v>24</v>
      </c>
      <c r="B283" s="1" t="s">
        <v>17</v>
      </c>
      <c r="C283" s="1">
        <v>369.0</v>
      </c>
      <c r="D283" s="1">
        <v>0.0</v>
      </c>
      <c r="E283" s="1" t="s">
        <v>11585</v>
      </c>
      <c r="F283" s="1" t="s">
        <v>26</v>
      </c>
      <c r="G283" s="1" t="s">
        <v>27</v>
      </c>
      <c r="H283" s="1" t="s">
        <v>12829</v>
      </c>
      <c r="I283" s="1" t="s">
        <v>12830</v>
      </c>
      <c r="J283" s="1" t="s">
        <v>12830</v>
      </c>
      <c r="K283" s="1"/>
      <c r="L283" s="1">
        <v>-8.0</v>
      </c>
      <c r="M283" s="1"/>
      <c r="N283" s="1">
        <v>6.431783333333334</v>
      </c>
      <c r="O283" s="1" t="s">
        <v>11916</v>
      </c>
      <c r="P283" s="1" t="s">
        <v>12831</v>
      </c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ht="15.75" customHeight="1">
      <c r="A284" s="1" t="s">
        <v>24</v>
      </c>
      <c r="B284" s="1" t="s">
        <v>17</v>
      </c>
      <c r="C284" s="1">
        <v>264.0</v>
      </c>
      <c r="D284" s="1">
        <v>0.0</v>
      </c>
      <c r="E284" s="1" t="s">
        <v>11717</v>
      </c>
      <c r="F284" s="1" t="s">
        <v>26</v>
      </c>
      <c r="G284" s="1" t="s">
        <v>27</v>
      </c>
      <c r="H284" s="1" t="s">
        <v>12832</v>
      </c>
      <c r="I284" s="1" t="s">
        <v>12833</v>
      </c>
      <c r="J284" s="1" t="s">
        <v>12833</v>
      </c>
      <c r="K284" s="1"/>
      <c r="L284" s="1">
        <v>-6.0</v>
      </c>
      <c r="M284" s="1"/>
      <c r="N284" s="1">
        <v>8.583133333333333</v>
      </c>
      <c r="O284" s="1" t="s">
        <v>11916</v>
      </c>
      <c r="P284" s="1" t="s">
        <v>12834</v>
      </c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ht="15.75" customHeight="1">
      <c r="A285" s="1" t="s">
        <v>32</v>
      </c>
      <c r="B285" s="1" t="s">
        <v>17</v>
      </c>
      <c r="C285" s="1">
        <v>528.0</v>
      </c>
      <c r="D285" s="1">
        <v>0.0</v>
      </c>
      <c r="E285" s="1" t="s">
        <v>12835</v>
      </c>
      <c r="F285" s="1" t="s">
        <v>66</v>
      </c>
      <c r="G285" s="1" t="s">
        <v>27</v>
      </c>
      <c r="H285" s="1" t="s">
        <v>12836</v>
      </c>
      <c r="I285" s="1" t="s">
        <v>12837</v>
      </c>
      <c r="J285" s="1" t="s">
        <v>12838</v>
      </c>
      <c r="K285" s="1" t="s">
        <v>12839</v>
      </c>
      <c r="L285" s="1">
        <v>-8.0</v>
      </c>
      <c r="M285" s="1">
        <v>0.0123</v>
      </c>
      <c r="N285" s="1">
        <v>13.626233333333333</v>
      </c>
      <c r="O285" s="1" t="s">
        <v>4121</v>
      </c>
      <c r="P285" s="1" t="s">
        <v>12840</v>
      </c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ht="15.75" customHeight="1">
      <c r="A286" s="1" t="s">
        <v>57</v>
      </c>
      <c r="B286" s="1" t="s">
        <v>17</v>
      </c>
      <c r="C286" s="2">
        <v>329.0</v>
      </c>
      <c r="D286" s="1">
        <v>0.0</v>
      </c>
      <c r="E286" s="1" t="s">
        <v>58</v>
      </c>
      <c r="F286" s="1" t="s">
        <v>26</v>
      </c>
      <c r="G286" s="1" t="s">
        <v>27</v>
      </c>
      <c r="H286" s="1" t="s">
        <v>12841</v>
      </c>
      <c r="I286" s="1" t="s">
        <v>12842</v>
      </c>
      <c r="J286" s="1" t="s">
        <v>12842</v>
      </c>
      <c r="K286" s="1"/>
      <c r="L286" s="1">
        <v>-3.0</v>
      </c>
      <c r="M286" s="1"/>
      <c r="N286" s="1">
        <v>11.883616666666667</v>
      </c>
      <c r="O286" s="1" t="s">
        <v>11916</v>
      </c>
      <c r="P286" s="1" t="s">
        <v>12251</v>
      </c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ht="15.75" customHeight="1">
      <c r="A287" s="1" t="s">
        <v>57</v>
      </c>
      <c r="B287" s="1" t="s">
        <v>17</v>
      </c>
      <c r="C287" s="1">
        <v>303.0</v>
      </c>
      <c r="D287" s="1">
        <v>0.0</v>
      </c>
      <c r="E287" s="1" t="s">
        <v>58</v>
      </c>
      <c r="F287" s="1" t="s">
        <v>26</v>
      </c>
      <c r="G287" s="1" t="s">
        <v>27</v>
      </c>
      <c r="H287" s="1" t="s">
        <v>12843</v>
      </c>
      <c r="I287" s="1" t="s">
        <v>12844</v>
      </c>
      <c r="J287" s="1" t="s">
        <v>12844</v>
      </c>
      <c r="K287" s="1"/>
      <c r="L287" s="1">
        <v>-6.0</v>
      </c>
      <c r="M287" s="1"/>
      <c r="N287" s="1">
        <v>8.074533333333333</v>
      </c>
      <c r="O287" s="1" t="s">
        <v>11916</v>
      </c>
      <c r="P287" s="1" t="s">
        <v>12845</v>
      </c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ht="15.75" customHeight="1">
      <c r="A288" s="1" t="s">
        <v>57</v>
      </c>
      <c r="B288" s="1" t="s">
        <v>17</v>
      </c>
      <c r="C288" s="1">
        <v>329.0</v>
      </c>
      <c r="D288" s="1">
        <v>0.0</v>
      </c>
      <c r="E288" s="1" t="s">
        <v>58</v>
      </c>
      <c r="F288" s="1" t="s">
        <v>26</v>
      </c>
      <c r="G288" s="1" t="s">
        <v>27</v>
      </c>
      <c r="H288" s="1" t="s">
        <v>12846</v>
      </c>
      <c r="I288" s="1" t="s">
        <v>12847</v>
      </c>
      <c r="J288" s="1" t="s">
        <v>12847</v>
      </c>
      <c r="K288" s="1"/>
      <c r="L288" s="1">
        <v>-9.0</v>
      </c>
      <c r="M288" s="1"/>
      <c r="N288" s="1">
        <v>5.91105</v>
      </c>
      <c r="O288" s="1" t="s">
        <v>11916</v>
      </c>
      <c r="P288" s="1" t="s">
        <v>12299</v>
      </c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ht="15.75" customHeight="1">
      <c r="A289" s="1" t="s">
        <v>24</v>
      </c>
      <c r="B289" s="1" t="s">
        <v>88</v>
      </c>
      <c r="C289" s="1">
        <v>597.0</v>
      </c>
      <c r="D289" s="1">
        <v>0.0</v>
      </c>
      <c r="E289" s="1" t="s">
        <v>350</v>
      </c>
      <c r="F289" s="1" t="s">
        <v>26</v>
      </c>
      <c r="G289" s="1" t="s">
        <v>27</v>
      </c>
      <c r="H289" s="1" t="s">
        <v>12848</v>
      </c>
      <c r="I289" s="1" t="s">
        <v>12849</v>
      </c>
      <c r="J289" s="1" t="s">
        <v>12849</v>
      </c>
      <c r="K289" s="1"/>
      <c r="L289" s="1">
        <v>-8.0</v>
      </c>
      <c r="M289" s="1"/>
      <c r="N289" s="1">
        <v>11.668666666666667</v>
      </c>
      <c r="O289" s="1" t="s">
        <v>11916</v>
      </c>
      <c r="P289" s="1" t="s">
        <v>12850</v>
      </c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ht="15.75" customHeight="1">
      <c r="A290" s="1" t="s">
        <v>32</v>
      </c>
      <c r="B290" s="1" t="s">
        <v>17</v>
      </c>
      <c r="C290" s="1">
        <v>309.0</v>
      </c>
      <c r="D290" s="1">
        <v>0.0</v>
      </c>
      <c r="E290" s="1" t="s">
        <v>12835</v>
      </c>
      <c r="F290" s="1" t="s">
        <v>66</v>
      </c>
      <c r="G290" s="1" t="s">
        <v>27</v>
      </c>
      <c r="H290" s="1" t="s">
        <v>12851</v>
      </c>
      <c r="I290" s="1" t="s">
        <v>12852</v>
      </c>
      <c r="J290" s="1" t="s">
        <v>12853</v>
      </c>
      <c r="K290" s="1" t="s">
        <v>12854</v>
      </c>
      <c r="L290" s="1">
        <v>-9.0</v>
      </c>
      <c r="M290" s="1">
        <v>0.005016666666666667</v>
      </c>
      <c r="N290" s="1">
        <v>6.3733</v>
      </c>
      <c r="O290" s="1" t="s">
        <v>4121</v>
      </c>
      <c r="P290" s="1" t="s">
        <v>4523</v>
      </c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ht="15.75" customHeight="1">
      <c r="A291" s="1" t="s">
        <v>16</v>
      </c>
      <c r="B291" s="1" t="s">
        <v>17</v>
      </c>
      <c r="C291" s="1">
        <v>119.0</v>
      </c>
      <c r="D291" s="1">
        <v>0.0</v>
      </c>
      <c r="E291" s="1"/>
      <c r="F291" s="1" t="s">
        <v>18</v>
      </c>
      <c r="G291" s="1" t="s">
        <v>19</v>
      </c>
      <c r="H291" s="1" t="s">
        <v>12855</v>
      </c>
      <c r="I291" s="1" t="s">
        <v>12856</v>
      </c>
      <c r="J291" s="1" t="s">
        <v>12856</v>
      </c>
      <c r="K291" s="1"/>
      <c r="L291" s="1">
        <v>3.0</v>
      </c>
      <c r="M291" s="1"/>
      <c r="N291" s="1">
        <v>8.341233333333333</v>
      </c>
      <c r="O291" s="1" t="s">
        <v>22</v>
      </c>
      <c r="P291" s="1" t="s">
        <v>12857</v>
      </c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ht="15.75" customHeight="1">
      <c r="A292" s="1" t="s">
        <v>24</v>
      </c>
      <c r="B292" s="1" t="s">
        <v>17</v>
      </c>
      <c r="C292" s="1">
        <v>763.0</v>
      </c>
      <c r="D292" s="1">
        <v>0.0</v>
      </c>
      <c r="E292" s="1" t="s">
        <v>12858</v>
      </c>
      <c r="F292" s="1" t="s">
        <v>26</v>
      </c>
      <c r="G292" s="1" t="s">
        <v>27</v>
      </c>
      <c r="H292" s="1" t="s">
        <v>12859</v>
      </c>
      <c r="I292" s="1" t="s">
        <v>12860</v>
      </c>
      <c r="J292" s="1" t="s">
        <v>12860</v>
      </c>
      <c r="K292" s="1"/>
      <c r="L292" s="1">
        <v>-3.0</v>
      </c>
      <c r="M292" s="1"/>
      <c r="N292" s="1">
        <v>16.431983333333335</v>
      </c>
      <c r="O292" s="1" t="s">
        <v>11916</v>
      </c>
      <c r="P292" s="1" t="s">
        <v>12861</v>
      </c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ht="15.75" customHeight="1">
      <c r="A293" s="1" t="s">
        <v>57</v>
      </c>
      <c r="B293" s="1" t="s">
        <v>17</v>
      </c>
      <c r="C293" s="1">
        <v>329.0</v>
      </c>
      <c r="D293" s="1">
        <v>0.0</v>
      </c>
      <c r="E293" s="1" t="s">
        <v>58</v>
      </c>
      <c r="F293" s="1" t="s">
        <v>26</v>
      </c>
      <c r="G293" s="1" t="s">
        <v>27</v>
      </c>
      <c r="H293" s="1" t="s">
        <v>12862</v>
      </c>
      <c r="I293" s="1" t="s">
        <v>12863</v>
      </c>
      <c r="J293" s="1" t="s">
        <v>12863</v>
      </c>
      <c r="K293" s="1"/>
      <c r="L293" s="1">
        <v>-4.0</v>
      </c>
      <c r="M293" s="1"/>
      <c r="N293" s="1">
        <v>10.08495</v>
      </c>
      <c r="O293" s="1" t="s">
        <v>11916</v>
      </c>
      <c r="P293" s="1" t="s">
        <v>12251</v>
      </c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ht="15.75" customHeight="1">
      <c r="A294" s="1" t="s">
        <v>57</v>
      </c>
      <c r="B294" s="1" t="s">
        <v>17</v>
      </c>
      <c r="C294" s="2">
        <v>313.0</v>
      </c>
      <c r="D294" s="1">
        <v>0.0</v>
      </c>
      <c r="E294" s="1" t="s">
        <v>58</v>
      </c>
      <c r="F294" s="1" t="s">
        <v>26</v>
      </c>
      <c r="G294" s="1" t="s">
        <v>27</v>
      </c>
      <c r="H294" s="1" t="s">
        <v>12864</v>
      </c>
      <c r="I294" s="1" t="s">
        <v>12865</v>
      </c>
      <c r="J294" s="1" t="s">
        <v>12865</v>
      </c>
      <c r="K294" s="1"/>
      <c r="L294" s="1">
        <v>1.0</v>
      </c>
      <c r="M294" s="1"/>
      <c r="N294" s="1">
        <v>16.882216666666668</v>
      </c>
      <c r="O294" s="1" t="s">
        <v>11916</v>
      </c>
      <c r="P294" s="1" t="s">
        <v>12866</v>
      </c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ht="15.75" customHeight="1">
      <c r="A295" s="1" t="s">
        <v>57</v>
      </c>
      <c r="B295" s="1" t="s">
        <v>17</v>
      </c>
      <c r="C295" s="1">
        <v>294.0</v>
      </c>
      <c r="D295" s="1">
        <v>0.0</v>
      </c>
      <c r="E295" s="1" t="s">
        <v>58</v>
      </c>
      <c r="F295" s="1" t="s">
        <v>26</v>
      </c>
      <c r="G295" s="1" t="s">
        <v>27</v>
      </c>
      <c r="H295" s="1" t="s">
        <v>12867</v>
      </c>
      <c r="I295" s="1" t="s">
        <v>12868</v>
      </c>
      <c r="J295" s="1" t="s">
        <v>12868</v>
      </c>
      <c r="K295" s="1"/>
      <c r="L295" s="1">
        <v>-4.0</v>
      </c>
      <c r="M295" s="1"/>
      <c r="N295" s="1">
        <v>10.508266666666668</v>
      </c>
      <c r="O295" s="1" t="s">
        <v>11916</v>
      </c>
      <c r="P295" s="1" t="s">
        <v>12869</v>
      </c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ht="15.75" customHeight="1">
      <c r="A296" s="1" t="s">
        <v>57</v>
      </c>
      <c r="B296" s="1" t="s">
        <v>17</v>
      </c>
      <c r="C296" s="1">
        <v>264.0</v>
      </c>
      <c r="D296" s="1">
        <v>0.0</v>
      </c>
      <c r="E296" s="1" t="s">
        <v>58</v>
      </c>
      <c r="F296" s="1" t="s">
        <v>26</v>
      </c>
      <c r="G296" s="1" t="s">
        <v>27</v>
      </c>
      <c r="H296" s="1" t="s">
        <v>12870</v>
      </c>
      <c r="I296" s="1" t="s">
        <v>12871</v>
      </c>
      <c r="J296" s="1" t="s">
        <v>12871</v>
      </c>
      <c r="K296" s="1"/>
      <c r="L296" s="1">
        <v>-5.0</v>
      </c>
      <c r="M296" s="1"/>
      <c r="N296" s="1">
        <v>9.2293</v>
      </c>
      <c r="O296" s="1" t="s">
        <v>11916</v>
      </c>
      <c r="P296" s="1" t="s">
        <v>12872</v>
      </c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ht="15.75" customHeight="1">
      <c r="A297" s="1" t="s">
        <v>57</v>
      </c>
      <c r="B297" s="1" t="s">
        <v>17</v>
      </c>
      <c r="C297" s="1">
        <v>264.0</v>
      </c>
      <c r="D297" s="1">
        <v>0.0</v>
      </c>
      <c r="E297" s="1" t="s">
        <v>58</v>
      </c>
      <c r="F297" s="1" t="s">
        <v>26</v>
      </c>
      <c r="G297" s="1" t="s">
        <v>27</v>
      </c>
      <c r="H297" s="1" t="s">
        <v>12873</v>
      </c>
      <c r="I297" s="1" t="s">
        <v>12874</v>
      </c>
      <c r="J297" s="1" t="s">
        <v>12874</v>
      </c>
      <c r="K297" s="1"/>
      <c r="L297" s="1">
        <v>-6.0</v>
      </c>
      <c r="M297" s="1"/>
      <c r="N297" s="1">
        <v>8.642016666666667</v>
      </c>
      <c r="O297" s="1" t="s">
        <v>11916</v>
      </c>
      <c r="P297" s="1" t="s">
        <v>12468</v>
      </c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ht="15.75" customHeight="1">
      <c r="A298" s="1" t="s">
        <v>57</v>
      </c>
      <c r="B298" s="1" t="s">
        <v>17</v>
      </c>
      <c r="C298" s="1">
        <v>356.0</v>
      </c>
      <c r="D298" s="1">
        <v>0.0</v>
      </c>
      <c r="E298" s="1" t="s">
        <v>58</v>
      </c>
      <c r="F298" s="1" t="s">
        <v>26</v>
      </c>
      <c r="G298" s="1" t="s">
        <v>27</v>
      </c>
      <c r="H298" s="1" t="s">
        <v>12875</v>
      </c>
      <c r="I298" s="1" t="s">
        <v>12876</v>
      </c>
      <c r="J298" s="1" t="s">
        <v>12876</v>
      </c>
      <c r="K298" s="1"/>
      <c r="L298" s="1">
        <v>-3.0</v>
      </c>
      <c r="M298" s="1"/>
      <c r="N298" s="1">
        <v>11.676966666666667</v>
      </c>
      <c r="O298" s="1" t="s">
        <v>11916</v>
      </c>
      <c r="P298" s="1" t="s">
        <v>12877</v>
      </c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ht="15.75" customHeight="1">
      <c r="A299" s="1" t="s">
        <v>24</v>
      </c>
      <c r="B299" s="1" t="s">
        <v>17</v>
      </c>
      <c r="C299" s="2">
        <v>274.0</v>
      </c>
      <c r="D299" s="1">
        <v>0.0</v>
      </c>
      <c r="E299" s="1" t="s">
        <v>12175</v>
      </c>
      <c r="F299" s="1" t="s">
        <v>26</v>
      </c>
      <c r="G299" s="1" t="s">
        <v>27</v>
      </c>
      <c r="H299" s="1" t="s">
        <v>12878</v>
      </c>
      <c r="I299" s="1" t="s">
        <v>12879</v>
      </c>
      <c r="J299" s="1" t="s">
        <v>12879</v>
      </c>
      <c r="K299" s="1"/>
      <c r="L299" s="1">
        <v>-6.0</v>
      </c>
      <c r="M299" s="1"/>
      <c r="N299" s="1">
        <v>8.305016666666667</v>
      </c>
      <c r="O299" s="1" t="s">
        <v>11916</v>
      </c>
      <c r="P299" s="1" t="s">
        <v>12880</v>
      </c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ht="15.75" customHeight="1">
      <c r="A300" s="1" t="s">
        <v>32</v>
      </c>
      <c r="B300" s="1" t="s">
        <v>17</v>
      </c>
      <c r="C300" s="1">
        <v>695.0</v>
      </c>
      <c r="D300" s="1">
        <v>0.0</v>
      </c>
      <c r="E300" s="1" t="s">
        <v>12835</v>
      </c>
      <c r="F300" s="1" t="s">
        <v>66</v>
      </c>
      <c r="G300" s="1" t="s">
        <v>27</v>
      </c>
      <c r="H300" s="1" t="s">
        <v>12881</v>
      </c>
      <c r="I300" s="1" t="s">
        <v>12882</v>
      </c>
      <c r="J300" s="1" t="s">
        <v>12883</v>
      </c>
      <c r="K300" s="1" t="s">
        <v>12884</v>
      </c>
      <c r="L300" s="1">
        <v>-10.0</v>
      </c>
      <c r="M300" s="1">
        <v>0.0055</v>
      </c>
      <c r="N300" s="1">
        <v>13.570116666666667</v>
      </c>
      <c r="O300" s="1" t="s">
        <v>4121</v>
      </c>
      <c r="P300" s="1" t="s">
        <v>12885</v>
      </c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ht="15.75" customHeight="1">
      <c r="A301" s="1" t="s">
        <v>57</v>
      </c>
      <c r="B301" s="1" t="s">
        <v>17</v>
      </c>
      <c r="C301" s="2">
        <v>329.0</v>
      </c>
      <c r="D301" s="1">
        <v>0.0</v>
      </c>
      <c r="E301" s="1" t="s">
        <v>58</v>
      </c>
      <c r="F301" s="1" t="s">
        <v>26</v>
      </c>
      <c r="G301" s="1" t="s">
        <v>27</v>
      </c>
      <c r="H301" s="1" t="s">
        <v>12886</v>
      </c>
      <c r="I301" s="1" t="s">
        <v>12887</v>
      </c>
      <c r="J301" s="1" t="s">
        <v>12887</v>
      </c>
      <c r="K301" s="1"/>
      <c r="L301" s="1">
        <v>2.0</v>
      </c>
      <c r="M301" s="1"/>
      <c r="N301" s="1">
        <v>17.583933333333334</v>
      </c>
      <c r="O301" s="1" t="s">
        <v>11916</v>
      </c>
      <c r="P301" s="1" t="s">
        <v>12888</v>
      </c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ht="15.75" customHeight="1">
      <c r="A302" s="1" t="s">
        <v>32</v>
      </c>
      <c r="B302" s="1" t="s">
        <v>17</v>
      </c>
      <c r="C302" s="2">
        <v>374.0</v>
      </c>
      <c r="D302" s="1">
        <v>0.0</v>
      </c>
      <c r="E302" s="1" t="s">
        <v>12835</v>
      </c>
      <c r="F302" s="1" t="s">
        <v>66</v>
      </c>
      <c r="G302" s="1" t="s">
        <v>19</v>
      </c>
      <c r="H302" s="1" t="s">
        <v>12889</v>
      </c>
      <c r="I302" s="1" t="s">
        <v>12890</v>
      </c>
      <c r="J302" s="1" t="s">
        <v>12891</v>
      </c>
      <c r="K302" s="1" t="s">
        <v>12892</v>
      </c>
      <c r="L302" s="1">
        <v>4.0</v>
      </c>
      <c r="M302" s="1">
        <v>0.014966666666666666</v>
      </c>
      <c r="N302" s="1">
        <v>12.470783333333333</v>
      </c>
      <c r="O302" s="1" t="s">
        <v>4121</v>
      </c>
      <c r="P302" s="1" t="s">
        <v>5369</v>
      </c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ht="15.75" customHeight="1">
      <c r="A303" s="1" t="s">
        <v>57</v>
      </c>
      <c r="B303" s="1" t="s">
        <v>17</v>
      </c>
      <c r="C303" s="1">
        <v>388.0</v>
      </c>
      <c r="D303" s="1">
        <v>0.0</v>
      </c>
      <c r="E303" s="1" t="s">
        <v>58</v>
      </c>
      <c r="F303" s="1" t="s">
        <v>26</v>
      </c>
      <c r="G303" s="1" t="s">
        <v>27</v>
      </c>
      <c r="H303" s="1" t="s">
        <v>12893</v>
      </c>
      <c r="I303" s="1" t="s">
        <v>12894</v>
      </c>
      <c r="J303" s="1" t="s">
        <v>12894</v>
      </c>
      <c r="K303" s="1"/>
      <c r="L303" s="1">
        <v>-5.0</v>
      </c>
      <c r="M303" s="1"/>
      <c r="N303" s="1">
        <v>9.86545</v>
      </c>
      <c r="O303" s="1" t="s">
        <v>11916</v>
      </c>
      <c r="P303" s="1" t="s">
        <v>12254</v>
      </c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ht="15.75" customHeight="1">
      <c r="A304" s="1" t="s">
        <v>57</v>
      </c>
      <c r="B304" s="1" t="s">
        <v>17</v>
      </c>
      <c r="C304" s="1">
        <v>289.0</v>
      </c>
      <c r="D304" s="1">
        <v>0.0</v>
      </c>
      <c r="E304" s="1" t="s">
        <v>58</v>
      </c>
      <c r="F304" s="1" t="s">
        <v>26</v>
      </c>
      <c r="G304" s="1" t="s">
        <v>27</v>
      </c>
      <c r="H304" s="1" t="s">
        <v>12895</v>
      </c>
      <c r="I304" s="1" t="s">
        <v>12896</v>
      </c>
      <c r="J304" s="1" t="s">
        <v>12896</v>
      </c>
      <c r="K304" s="1"/>
      <c r="L304" s="1">
        <v>-4.0</v>
      </c>
      <c r="M304" s="1"/>
      <c r="N304" s="1">
        <v>10.303333333333333</v>
      </c>
      <c r="O304" s="1" t="s">
        <v>11916</v>
      </c>
      <c r="P304" s="1" t="s">
        <v>12897</v>
      </c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ht="15.75" customHeight="1">
      <c r="A305" s="1" t="s">
        <v>32</v>
      </c>
      <c r="B305" s="1" t="s">
        <v>17</v>
      </c>
      <c r="C305" s="2">
        <v>671.0</v>
      </c>
      <c r="D305" s="1">
        <v>0.0</v>
      </c>
      <c r="E305" s="1" t="s">
        <v>12835</v>
      </c>
      <c r="F305" s="1" t="s">
        <v>66</v>
      </c>
      <c r="G305" s="1" t="s">
        <v>27</v>
      </c>
      <c r="H305" s="1" t="s">
        <v>12898</v>
      </c>
      <c r="I305" s="1" t="s">
        <v>12899</v>
      </c>
      <c r="J305" s="1" t="s">
        <v>12900</v>
      </c>
      <c r="K305" s="1" t="s">
        <v>12901</v>
      </c>
      <c r="L305" s="1">
        <v>-5.0</v>
      </c>
      <c r="M305" s="1">
        <v>0.004433333333333333</v>
      </c>
      <c r="N305" s="1">
        <v>25.906833333333335</v>
      </c>
      <c r="O305" s="1" t="s">
        <v>4121</v>
      </c>
      <c r="P305" s="1" t="s">
        <v>12902</v>
      </c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ht="15.75" customHeight="1">
      <c r="A306" s="1" t="s">
        <v>24</v>
      </c>
      <c r="B306" s="1" t="s">
        <v>88</v>
      </c>
      <c r="C306" s="2">
        <v>264.0</v>
      </c>
      <c r="D306" s="1">
        <v>0.0</v>
      </c>
      <c r="E306" s="1" t="s">
        <v>12903</v>
      </c>
      <c r="F306" s="1" t="s">
        <v>26</v>
      </c>
      <c r="G306" s="1" t="s">
        <v>27</v>
      </c>
      <c r="H306" s="1" t="s">
        <v>12904</v>
      </c>
      <c r="I306" s="1" t="s">
        <v>12905</v>
      </c>
      <c r="J306" s="1" t="s">
        <v>12905</v>
      </c>
      <c r="K306" s="1"/>
      <c r="L306" s="1">
        <v>-6.0</v>
      </c>
      <c r="M306" s="1"/>
      <c r="N306" s="1">
        <v>8.11765</v>
      </c>
      <c r="O306" s="1" t="s">
        <v>11916</v>
      </c>
      <c r="P306" s="1" t="s">
        <v>12906</v>
      </c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ht="15.75" customHeight="1">
      <c r="A307" s="1" t="s">
        <v>57</v>
      </c>
      <c r="B307" s="1" t="s">
        <v>17</v>
      </c>
      <c r="C307" s="1">
        <v>388.0</v>
      </c>
      <c r="D307" s="1">
        <v>0.0</v>
      </c>
      <c r="E307" s="1" t="s">
        <v>58</v>
      </c>
      <c r="F307" s="1" t="s">
        <v>26</v>
      </c>
      <c r="G307" s="1" t="s">
        <v>27</v>
      </c>
      <c r="H307" s="1" t="s">
        <v>12907</v>
      </c>
      <c r="I307" s="1" t="s">
        <v>12908</v>
      </c>
      <c r="J307" s="1" t="s">
        <v>12908</v>
      </c>
      <c r="K307" s="1"/>
      <c r="L307" s="1">
        <v>-8.0</v>
      </c>
      <c r="M307" s="1"/>
      <c r="N307" s="1">
        <v>6.0172</v>
      </c>
      <c r="O307" s="1" t="s">
        <v>11916</v>
      </c>
      <c r="P307" s="1" t="s">
        <v>12254</v>
      </c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ht="15.75" customHeight="1">
      <c r="A308" s="1" t="s">
        <v>57</v>
      </c>
      <c r="B308" s="1" t="s">
        <v>17</v>
      </c>
      <c r="C308" s="1">
        <v>558.0</v>
      </c>
      <c r="D308" s="1">
        <v>0.0</v>
      </c>
      <c r="E308" s="1" t="s">
        <v>58</v>
      </c>
      <c r="F308" s="1" t="s">
        <v>26</v>
      </c>
      <c r="G308" s="1" t="s">
        <v>27</v>
      </c>
      <c r="H308" s="1" t="s">
        <v>12909</v>
      </c>
      <c r="I308" s="1" t="s">
        <v>12910</v>
      </c>
      <c r="J308" s="1" t="s">
        <v>12910</v>
      </c>
      <c r="K308" s="1"/>
      <c r="L308" s="1">
        <v>-6.0</v>
      </c>
      <c r="M308" s="1"/>
      <c r="N308" s="1">
        <v>13.546983333333333</v>
      </c>
      <c r="O308" s="1" t="s">
        <v>11916</v>
      </c>
      <c r="P308" s="1" t="s">
        <v>12911</v>
      </c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ht="15.75" customHeight="1">
      <c r="A309" s="1" t="s">
        <v>32</v>
      </c>
      <c r="B309" s="1" t="s">
        <v>17</v>
      </c>
      <c r="C309" s="1">
        <v>697.0</v>
      </c>
      <c r="D309" s="1">
        <v>0.0</v>
      </c>
      <c r="E309" s="1" t="s">
        <v>12835</v>
      </c>
      <c r="F309" s="1" t="s">
        <v>66</v>
      </c>
      <c r="G309" s="1" t="s">
        <v>27</v>
      </c>
      <c r="H309" s="1" t="s">
        <v>12912</v>
      </c>
      <c r="I309" s="1" t="s">
        <v>12913</v>
      </c>
      <c r="J309" s="1" t="s">
        <v>12914</v>
      </c>
      <c r="K309" s="1" t="s">
        <v>12915</v>
      </c>
      <c r="L309" s="1">
        <v>-10.0</v>
      </c>
      <c r="M309" s="1">
        <v>0.014883333333333333</v>
      </c>
      <c r="N309" s="1">
        <v>12.419466666666667</v>
      </c>
      <c r="O309" s="1" t="s">
        <v>4121</v>
      </c>
      <c r="P309" s="1" t="s">
        <v>12916</v>
      </c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ht="15.75" customHeight="1">
      <c r="A310" s="1" t="s">
        <v>32</v>
      </c>
      <c r="B310" s="1" t="s">
        <v>17</v>
      </c>
      <c r="C310" s="1">
        <v>497.0</v>
      </c>
      <c r="D310" s="1">
        <v>124.0</v>
      </c>
      <c r="E310" s="1" t="s">
        <v>12835</v>
      </c>
      <c r="F310" s="1" t="s">
        <v>66</v>
      </c>
      <c r="G310" s="1" t="s">
        <v>19</v>
      </c>
      <c r="H310" s="1" t="s">
        <v>12917</v>
      </c>
      <c r="I310" s="1" t="s">
        <v>12918</v>
      </c>
      <c r="J310" s="1" t="s">
        <v>12919</v>
      </c>
      <c r="K310" s="1" t="s">
        <v>12920</v>
      </c>
      <c r="L310" s="1">
        <v>1.0</v>
      </c>
      <c r="M310" s="1">
        <v>0.005266666666666667</v>
      </c>
      <c r="N310" s="1">
        <v>18.128833333333333</v>
      </c>
      <c r="O310" s="1" t="s">
        <v>4121</v>
      </c>
      <c r="P310" s="1" t="s">
        <v>12921</v>
      </c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ht="15.75" customHeight="1">
      <c r="A311" s="1" t="s">
        <v>16</v>
      </c>
      <c r="B311" s="1" t="s">
        <v>17</v>
      </c>
      <c r="C311" s="2">
        <v>154.5</v>
      </c>
      <c r="D311" s="1">
        <v>154.5</v>
      </c>
      <c r="E311" s="1"/>
      <c r="F311" s="1" t="s">
        <v>18</v>
      </c>
      <c r="G311" s="1" t="s">
        <v>19</v>
      </c>
      <c r="H311" s="1" t="s">
        <v>12922</v>
      </c>
      <c r="I311" s="1" t="s">
        <v>12923</v>
      </c>
      <c r="J311" s="1" t="s">
        <v>12923</v>
      </c>
      <c r="K311" s="1"/>
      <c r="L311" s="1">
        <v>1.0</v>
      </c>
      <c r="M311" s="1"/>
      <c r="N311" s="1">
        <v>6.43595</v>
      </c>
      <c r="O311" s="1" t="s">
        <v>22</v>
      </c>
      <c r="P311" s="1" t="s">
        <v>12924</v>
      </c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ht="15.75" customHeight="1">
      <c r="A312" s="1" t="s">
        <v>41</v>
      </c>
      <c r="B312" s="1" t="s">
        <v>88</v>
      </c>
      <c r="C312" s="1">
        <v>673.0</v>
      </c>
      <c r="D312" s="1">
        <v>0.0</v>
      </c>
      <c r="E312" s="1"/>
      <c r="F312" s="1" t="s">
        <v>26</v>
      </c>
      <c r="G312" s="1" t="s">
        <v>27</v>
      </c>
      <c r="H312" s="1" t="s">
        <v>12925</v>
      </c>
      <c r="I312" s="1" t="s">
        <v>12926</v>
      </c>
      <c r="J312" s="1" t="s">
        <v>12926</v>
      </c>
      <c r="K312" s="1"/>
      <c r="L312" s="1">
        <v>-5.0</v>
      </c>
      <c r="M312" s="1"/>
      <c r="N312" s="1">
        <v>14.051516666666666</v>
      </c>
      <c r="O312" s="1" t="s">
        <v>11916</v>
      </c>
      <c r="P312" s="1" t="s">
        <v>12927</v>
      </c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ht="15.75" customHeight="1">
      <c r="A313" s="1" t="s">
        <v>57</v>
      </c>
      <c r="B313" s="1" t="s">
        <v>17</v>
      </c>
      <c r="C313" s="1">
        <v>560.0</v>
      </c>
      <c r="D313" s="1">
        <v>0.0</v>
      </c>
      <c r="E313" s="1" t="s">
        <v>58</v>
      </c>
      <c r="F313" s="1" t="s">
        <v>26</v>
      </c>
      <c r="G313" s="1" t="s">
        <v>27</v>
      </c>
      <c r="H313" s="1" t="s">
        <v>12928</v>
      </c>
      <c r="I313" s="1" t="s">
        <v>12929</v>
      </c>
      <c r="J313" s="1" t="s">
        <v>12929</v>
      </c>
      <c r="K313" s="1"/>
      <c r="L313" s="1">
        <v>-6.0</v>
      </c>
      <c r="M313" s="1"/>
      <c r="N313" s="1">
        <v>13.704116666666666</v>
      </c>
      <c r="O313" s="1" t="s">
        <v>11916</v>
      </c>
      <c r="P313" s="1" t="s">
        <v>12930</v>
      </c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ht="15.75" customHeight="1">
      <c r="A314" s="1" t="s">
        <v>24</v>
      </c>
      <c r="B314" s="1" t="s">
        <v>88</v>
      </c>
      <c r="C314" s="1">
        <v>388.0</v>
      </c>
      <c r="D314" s="1">
        <v>0.0</v>
      </c>
      <c r="E314" s="1" t="s">
        <v>12931</v>
      </c>
      <c r="F314" s="1" t="s">
        <v>26</v>
      </c>
      <c r="G314" s="1" t="s">
        <v>27</v>
      </c>
      <c r="H314" s="1" t="s">
        <v>12932</v>
      </c>
      <c r="I314" s="1" t="s">
        <v>12933</v>
      </c>
      <c r="J314" s="1" t="s">
        <v>12933</v>
      </c>
      <c r="K314" s="1"/>
      <c r="L314" s="1">
        <v>-6.0</v>
      </c>
      <c r="M314" s="1"/>
      <c r="N314" s="1">
        <v>8.232566666666667</v>
      </c>
      <c r="O314" s="1" t="s">
        <v>11916</v>
      </c>
      <c r="P314" s="1" t="s">
        <v>12934</v>
      </c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ht="15.75" customHeight="1">
      <c r="A315" s="1" t="s">
        <v>41</v>
      </c>
      <c r="B315" s="1" t="s">
        <v>88</v>
      </c>
      <c r="C315" s="1">
        <v>461.0</v>
      </c>
      <c r="D315" s="1">
        <v>0.0</v>
      </c>
      <c r="E315" s="1"/>
      <c r="F315" s="1" t="s">
        <v>26</v>
      </c>
      <c r="G315" s="1" t="s">
        <v>27</v>
      </c>
      <c r="H315" s="1" t="s">
        <v>12935</v>
      </c>
      <c r="I315" s="1" t="s">
        <v>12936</v>
      </c>
      <c r="J315" s="1" t="s">
        <v>12936</v>
      </c>
      <c r="K315" s="1"/>
      <c r="L315" s="1">
        <v>-1.0</v>
      </c>
      <c r="M315" s="1"/>
      <c r="N315" s="1">
        <v>13.759216666666667</v>
      </c>
      <c r="O315" s="1" t="s">
        <v>11916</v>
      </c>
      <c r="P315" s="1" t="s">
        <v>12937</v>
      </c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ht="15.75" customHeight="1">
      <c r="A316" s="1" t="s">
        <v>32</v>
      </c>
      <c r="B316" s="1" t="s">
        <v>17</v>
      </c>
      <c r="C316" s="1">
        <v>336.0</v>
      </c>
      <c r="D316" s="1">
        <v>0.0</v>
      </c>
      <c r="E316" s="1" t="s">
        <v>12835</v>
      </c>
      <c r="F316" s="1" t="s">
        <v>66</v>
      </c>
      <c r="G316" s="1" t="s">
        <v>19</v>
      </c>
      <c r="H316" s="1" t="s">
        <v>12938</v>
      </c>
      <c r="I316" s="1" t="s">
        <v>12939</v>
      </c>
      <c r="J316" s="1" t="s">
        <v>12940</v>
      </c>
      <c r="K316" s="1" t="s">
        <v>12941</v>
      </c>
      <c r="L316" s="1">
        <v>7.0</v>
      </c>
      <c r="M316" s="1">
        <v>0.005533333333333334</v>
      </c>
      <c r="N316" s="1">
        <v>9.746866666666667</v>
      </c>
      <c r="O316" s="1" t="s">
        <v>4121</v>
      </c>
      <c r="P316" s="1" t="s">
        <v>12942</v>
      </c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ht="15.75" customHeight="1">
      <c r="A317" s="1" t="s">
        <v>41</v>
      </c>
      <c r="B317" s="1" t="s">
        <v>88</v>
      </c>
      <c r="C317" s="1">
        <v>528.0</v>
      </c>
      <c r="D317" s="1">
        <v>0.0</v>
      </c>
      <c r="E317" s="1"/>
      <c r="F317" s="1" t="s">
        <v>26</v>
      </c>
      <c r="G317" s="1" t="s">
        <v>27</v>
      </c>
      <c r="H317" s="1" t="s">
        <v>12943</v>
      </c>
      <c r="I317" s="1" t="s">
        <v>12944</v>
      </c>
      <c r="J317" s="1" t="s">
        <v>12944</v>
      </c>
      <c r="K317" s="1"/>
      <c r="L317" s="1">
        <v>-8.0</v>
      </c>
      <c r="M317" s="1"/>
      <c r="N317" s="1">
        <v>10.5958</v>
      </c>
      <c r="O317" s="1" t="s">
        <v>11916</v>
      </c>
      <c r="P317" s="1" t="s">
        <v>12945</v>
      </c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ht="15.75" customHeight="1">
      <c r="A318" s="1" t="s">
        <v>57</v>
      </c>
      <c r="B318" s="1" t="s">
        <v>17</v>
      </c>
      <c r="C318" s="1">
        <v>346.0</v>
      </c>
      <c r="D318" s="1">
        <v>0.0</v>
      </c>
      <c r="E318" s="1" t="s">
        <v>58</v>
      </c>
      <c r="F318" s="1" t="s">
        <v>26</v>
      </c>
      <c r="G318" s="1" t="s">
        <v>27</v>
      </c>
      <c r="H318" s="1" t="s">
        <v>12946</v>
      </c>
      <c r="I318" s="1" t="s">
        <v>12947</v>
      </c>
      <c r="J318" s="1" t="s">
        <v>12947</v>
      </c>
      <c r="K318" s="1"/>
      <c r="L318" s="1">
        <v>-1.0</v>
      </c>
      <c r="M318" s="1"/>
      <c r="N318" s="1">
        <v>13.2824</v>
      </c>
      <c r="O318" s="1" t="s">
        <v>11916</v>
      </c>
      <c r="P318" s="1" t="s">
        <v>12343</v>
      </c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ht="15.75" customHeight="1">
      <c r="A319" s="1" t="s">
        <v>16</v>
      </c>
      <c r="B319" s="1" t="s">
        <v>17</v>
      </c>
      <c r="C319" s="1">
        <v>309.0</v>
      </c>
      <c r="D319" s="1">
        <v>0.0</v>
      </c>
      <c r="E319" s="1"/>
      <c r="F319" s="1" t="s">
        <v>18</v>
      </c>
      <c r="G319" s="1" t="s">
        <v>19</v>
      </c>
      <c r="H319" s="1" t="s">
        <v>12948</v>
      </c>
      <c r="I319" s="1" t="s">
        <v>12949</v>
      </c>
      <c r="J319" s="1" t="s">
        <v>12949</v>
      </c>
      <c r="K319" s="1"/>
      <c r="L319" s="1">
        <v>6.0</v>
      </c>
      <c r="M319" s="1"/>
      <c r="N319" s="1">
        <v>11.39575</v>
      </c>
      <c r="O319" s="1" t="s">
        <v>22</v>
      </c>
      <c r="P319" s="1" t="s">
        <v>12950</v>
      </c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ht="15.75" customHeight="1">
      <c r="A320" s="1" t="s">
        <v>57</v>
      </c>
      <c r="B320" s="2" t="s">
        <v>17</v>
      </c>
      <c r="C320" s="2">
        <v>593.0</v>
      </c>
      <c r="D320" s="1">
        <v>0.0</v>
      </c>
      <c r="E320" s="1" t="s">
        <v>58</v>
      </c>
      <c r="F320" s="1" t="s">
        <v>26</v>
      </c>
      <c r="G320" s="1" t="s">
        <v>27</v>
      </c>
      <c r="H320" s="1" t="s">
        <v>12951</v>
      </c>
      <c r="I320" s="1" t="s">
        <v>12952</v>
      </c>
      <c r="J320" s="1" t="s">
        <v>12952</v>
      </c>
      <c r="K320" s="1"/>
      <c r="L320" s="1">
        <v>-12.0</v>
      </c>
      <c r="M320" s="1"/>
      <c r="N320" s="1">
        <v>7.765416666666667</v>
      </c>
      <c r="O320" s="1" t="s">
        <v>11916</v>
      </c>
      <c r="P320" s="1" t="s">
        <v>12953</v>
      </c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ht="15.75" customHeight="1">
      <c r="A321" s="1" t="s">
        <v>16</v>
      </c>
      <c r="B321" s="1" t="s">
        <v>17</v>
      </c>
      <c r="C321" s="1">
        <v>249.0</v>
      </c>
      <c r="D321" s="1">
        <v>0.0</v>
      </c>
      <c r="E321" s="1"/>
      <c r="F321" s="1" t="s">
        <v>18</v>
      </c>
      <c r="G321" s="1" t="s">
        <v>19</v>
      </c>
      <c r="H321" s="1" t="s">
        <v>12954</v>
      </c>
      <c r="I321" s="1" t="s">
        <v>12955</v>
      </c>
      <c r="J321" s="1" t="s">
        <v>12955</v>
      </c>
      <c r="K321" s="1"/>
      <c r="L321" s="1">
        <v>9.0</v>
      </c>
      <c r="M321" s="1"/>
      <c r="N321" s="1">
        <v>14.270416666666666</v>
      </c>
      <c r="O321" s="1" t="s">
        <v>22</v>
      </c>
      <c r="P321" s="1" t="s">
        <v>12956</v>
      </c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ht="15.75" customHeight="1">
      <c r="A322" s="1" t="s">
        <v>57</v>
      </c>
      <c r="B322" s="1" t="s">
        <v>17</v>
      </c>
      <c r="C322" s="1">
        <v>458.0</v>
      </c>
      <c r="D322" s="1">
        <v>0.0</v>
      </c>
      <c r="E322" s="1" t="s">
        <v>58</v>
      </c>
      <c r="F322" s="1" t="s">
        <v>26</v>
      </c>
      <c r="G322" s="1" t="s">
        <v>27</v>
      </c>
      <c r="H322" s="1" t="s">
        <v>12957</v>
      </c>
      <c r="I322" s="1" t="s">
        <v>12958</v>
      </c>
      <c r="J322" s="1" t="s">
        <v>12958</v>
      </c>
      <c r="K322" s="1"/>
      <c r="L322" s="1">
        <v>-1.0</v>
      </c>
      <c r="M322" s="1"/>
      <c r="N322" s="1">
        <v>13.056883333333333</v>
      </c>
      <c r="O322" s="1" t="s">
        <v>11916</v>
      </c>
      <c r="P322" s="1" t="s">
        <v>12959</v>
      </c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ht="15.75" customHeight="1">
      <c r="A323" s="1" t="s">
        <v>32</v>
      </c>
      <c r="B323" s="1" t="s">
        <v>17</v>
      </c>
      <c r="C323" s="1">
        <v>562.0</v>
      </c>
      <c r="D323" s="1">
        <v>0.0</v>
      </c>
      <c r="E323" s="1" t="s">
        <v>12835</v>
      </c>
      <c r="F323" s="1" t="s">
        <v>66</v>
      </c>
      <c r="G323" s="1" t="s">
        <v>27</v>
      </c>
      <c r="H323" s="1" t="s">
        <v>12960</v>
      </c>
      <c r="I323" s="1" t="s">
        <v>12961</v>
      </c>
      <c r="J323" s="1" t="s">
        <v>12962</v>
      </c>
      <c r="K323" s="1" t="s">
        <v>12963</v>
      </c>
      <c r="L323" s="1">
        <v>6.0</v>
      </c>
      <c r="M323" s="1">
        <v>0.011883333333333333</v>
      </c>
      <c r="N323" s="1">
        <v>19.659333333333333</v>
      </c>
      <c r="O323" s="1" t="s">
        <v>4121</v>
      </c>
      <c r="P323" s="1" t="s">
        <v>12964</v>
      </c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ht="15.75" customHeight="1">
      <c r="A324" s="1" t="s">
        <v>57</v>
      </c>
      <c r="B324" s="1" t="s">
        <v>17</v>
      </c>
      <c r="C324" s="1">
        <v>737.0</v>
      </c>
      <c r="D324" s="1">
        <v>0.0</v>
      </c>
      <c r="E324" s="1" t="s">
        <v>58</v>
      </c>
      <c r="F324" s="1" t="s">
        <v>26</v>
      </c>
      <c r="G324" s="1" t="s">
        <v>27</v>
      </c>
      <c r="H324" s="1" t="s">
        <v>12965</v>
      </c>
      <c r="I324" s="1" t="s">
        <v>12966</v>
      </c>
      <c r="J324" s="1" t="s">
        <v>12966</v>
      </c>
      <c r="K324" s="1"/>
      <c r="L324" s="1">
        <v>-6.0</v>
      </c>
      <c r="M324" s="1"/>
      <c r="N324" s="1">
        <v>13.58785</v>
      </c>
      <c r="O324" s="1" t="s">
        <v>11916</v>
      </c>
      <c r="P324" s="1" t="s">
        <v>12967</v>
      </c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ht="15.75" customHeight="1">
      <c r="A325" s="1" t="s">
        <v>32</v>
      </c>
      <c r="B325" s="1" t="s">
        <v>17</v>
      </c>
      <c r="C325" s="1">
        <v>199.0</v>
      </c>
      <c r="D325" s="1">
        <v>50.0</v>
      </c>
      <c r="E325" s="1"/>
      <c r="F325" s="1" t="s">
        <v>18</v>
      </c>
      <c r="G325" s="1" t="s">
        <v>27</v>
      </c>
      <c r="H325" s="1" t="s">
        <v>12968</v>
      </c>
      <c r="I325" s="1" t="s">
        <v>12969</v>
      </c>
      <c r="J325" s="1" t="s">
        <v>12969</v>
      </c>
      <c r="K325" s="1"/>
      <c r="L325" s="1">
        <v>-11.0</v>
      </c>
      <c r="M325" s="1"/>
      <c r="N325" s="1">
        <v>7.7817</v>
      </c>
      <c r="O325" s="1" t="s">
        <v>4121</v>
      </c>
      <c r="P325" s="1" t="s">
        <v>4559</v>
      </c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ht="15.75" customHeight="1">
      <c r="A326" s="1" t="s">
        <v>32</v>
      </c>
      <c r="B326" s="1" t="s">
        <v>17</v>
      </c>
      <c r="C326" s="1">
        <v>494.0</v>
      </c>
      <c r="D326" s="1">
        <v>124.0</v>
      </c>
      <c r="E326" s="1"/>
      <c r="F326" s="1" t="s">
        <v>18</v>
      </c>
      <c r="G326" s="1" t="s">
        <v>33</v>
      </c>
      <c r="H326" s="1" t="s">
        <v>12970</v>
      </c>
      <c r="I326" s="1" t="s">
        <v>12971</v>
      </c>
      <c r="J326" s="1" t="s">
        <v>12971</v>
      </c>
      <c r="K326" s="1"/>
      <c r="L326" s="1">
        <v>-9.0</v>
      </c>
      <c r="M326" s="1"/>
      <c r="N326" s="1">
        <v>9.65965</v>
      </c>
      <c r="O326" s="1" t="s">
        <v>4121</v>
      </c>
      <c r="P326" s="1" t="s">
        <v>12972</v>
      </c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ht="15.75" customHeight="1">
      <c r="A327" s="1" t="s">
        <v>57</v>
      </c>
      <c r="B327" s="1" t="s">
        <v>17</v>
      </c>
      <c r="C327" s="1">
        <v>264.0</v>
      </c>
      <c r="D327" s="1">
        <v>0.0</v>
      </c>
      <c r="E327" s="1" t="s">
        <v>58</v>
      </c>
      <c r="F327" s="1" t="s">
        <v>26</v>
      </c>
      <c r="G327" s="1" t="s">
        <v>27</v>
      </c>
      <c r="H327" s="1" t="s">
        <v>12973</v>
      </c>
      <c r="I327" s="1" t="s">
        <v>12974</v>
      </c>
      <c r="J327" s="1" t="s">
        <v>12974</v>
      </c>
      <c r="K327" s="1"/>
      <c r="L327" s="1">
        <v>-7.0</v>
      </c>
      <c r="M327" s="1"/>
      <c r="N327" s="1">
        <v>7.748716666666667</v>
      </c>
      <c r="O327" s="1" t="s">
        <v>11916</v>
      </c>
      <c r="P327" s="1" t="s">
        <v>12975</v>
      </c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ht="15.75" customHeight="1">
      <c r="A328" s="1" t="s">
        <v>57</v>
      </c>
      <c r="B328" s="1" t="s">
        <v>17</v>
      </c>
      <c r="C328" s="2">
        <v>323.0</v>
      </c>
      <c r="D328" s="1">
        <v>0.0</v>
      </c>
      <c r="E328" s="1" t="s">
        <v>58</v>
      </c>
      <c r="F328" s="1" t="s">
        <v>26</v>
      </c>
      <c r="G328" s="1" t="s">
        <v>27</v>
      </c>
      <c r="H328" s="1" t="s">
        <v>12976</v>
      </c>
      <c r="I328" s="1" t="s">
        <v>12977</v>
      </c>
      <c r="J328" s="1" t="s">
        <v>12977</v>
      </c>
      <c r="K328" s="1"/>
      <c r="L328" s="1">
        <v>-8.0</v>
      </c>
      <c r="M328" s="1"/>
      <c r="N328" s="1">
        <v>6.298033333333334</v>
      </c>
      <c r="O328" s="1" t="s">
        <v>11916</v>
      </c>
      <c r="P328" s="1" t="s">
        <v>12482</v>
      </c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ht="15.75" customHeight="1">
      <c r="A329" s="1" t="s">
        <v>16</v>
      </c>
      <c r="B329" s="1" t="s">
        <v>17</v>
      </c>
      <c r="C329" s="2">
        <v>249.0</v>
      </c>
      <c r="D329" s="1">
        <v>0.0</v>
      </c>
      <c r="E329" s="1"/>
      <c r="F329" s="1" t="s">
        <v>18</v>
      </c>
      <c r="G329" s="1" t="s">
        <v>19</v>
      </c>
      <c r="H329" s="1" t="s">
        <v>12978</v>
      </c>
      <c r="I329" s="1" t="s">
        <v>12979</v>
      </c>
      <c r="J329" s="1" t="s">
        <v>12979</v>
      </c>
      <c r="K329" s="1"/>
      <c r="L329" s="1">
        <v>0.0</v>
      </c>
      <c r="M329" s="1"/>
      <c r="N329" s="1">
        <v>5.49245</v>
      </c>
      <c r="O329" s="1" t="s">
        <v>22</v>
      </c>
      <c r="P329" s="1" t="s">
        <v>12980</v>
      </c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ht="15.75" customHeight="1">
      <c r="A330" s="1" t="s">
        <v>32</v>
      </c>
      <c r="B330" s="1" t="s">
        <v>17</v>
      </c>
      <c r="C330" s="1">
        <v>309.0</v>
      </c>
      <c r="D330" s="1">
        <v>0.0</v>
      </c>
      <c r="E330" s="1" t="s">
        <v>12835</v>
      </c>
      <c r="F330" s="1" t="s">
        <v>66</v>
      </c>
      <c r="G330" s="1" t="s">
        <v>19</v>
      </c>
      <c r="H330" s="1" t="s">
        <v>12981</v>
      </c>
      <c r="I330" s="1" t="s">
        <v>12982</v>
      </c>
      <c r="J330" s="1" t="s">
        <v>12983</v>
      </c>
      <c r="K330" s="1" t="s">
        <v>12984</v>
      </c>
      <c r="L330" s="1">
        <v>-11.0</v>
      </c>
      <c r="M330" s="1">
        <v>0.005816666666666667</v>
      </c>
      <c r="N330" s="1">
        <v>6.51895</v>
      </c>
      <c r="O330" s="1" t="s">
        <v>4121</v>
      </c>
      <c r="P330" s="1" t="s">
        <v>12781</v>
      </c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ht="15.75" customHeight="1">
      <c r="A331" s="1" t="s">
        <v>57</v>
      </c>
      <c r="B331" s="1" t="s">
        <v>17</v>
      </c>
      <c r="C331" s="1">
        <v>329.0</v>
      </c>
      <c r="D331" s="1">
        <v>0.0</v>
      </c>
      <c r="E331" s="1" t="s">
        <v>58</v>
      </c>
      <c r="F331" s="1" t="s">
        <v>26</v>
      </c>
      <c r="G331" s="1" t="s">
        <v>27</v>
      </c>
      <c r="H331" s="1" t="s">
        <v>12985</v>
      </c>
      <c r="I331" s="1" t="s">
        <v>12986</v>
      </c>
      <c r="J331" s="1" t="s">
        <v>12986</v>
      </c>
      <c r="K331" s="1"/>
      <c r="L331" s="1">
        <v>-8.0</v>
      </c>
      <c r="M331" s="1"/>
      <c r="N331" s="1">
        <v>6.65205</v>
      </c>
      <c r="O331" s="1" t="s">
        <v>11916</v>
      </c>
      <c r="P331" s="1" t="s">
        <v>12987</v>
      </c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ht="15.75" customHeight="1">
      <c r="A332" s="1" t="s">
        <v>32</v>
      </c>
      <c r="B332" s="1" t="s">
        <v>17</v>
      </c>
      <c r="C332" s="1">
        <v>344.0</v>
      </c>
      <c r="D332" s="1">
        <v>0.0</v>
      </c>
      <c r="E332" s="1" t="s">
        <v>12835</v>
      </c>
      <c r="F332" s="1" t="s">
        <v>66</v>
      </c>
      <c r="G332" s="1" t="s">
        <v>27</v>
      </c>
      <c r="H332" s="1" t="s">
        <v>12988</v>
      </c>
      <c r="I332" s="1" t="s">
        <v>12989</v>
      </c>
      <c r="J332" s="1" t="s">
        <v>12990</v>
      </c>
      <c r="K332" s="1" t="s">
        <v>12991</v>
      </c>
      <c r="L332" s="1">
        <v>-10.0</v>
      </c>
      <c r="M332" s="1">
        <v>0.004566666666666667</v>
      </c>
      <c r="N332" s="1">
        <v>8.379433333333333</v>
      </c>
      <c r="O332" s="1" t="s">
        <v>4121</v>
      </c>
      <c r="P332" s="1" t="s">
        <v>4931</v>
      </c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ht="15.75" customHeight="1">
      <c r="A333" s="1" t="s">
        <v>16</v>
      </c>
      <c r="B333" s="1" t="s">
        <v>17</v>
      </c>
      <c r="C333" s="1">
        <v>309.0</v>
      </c>
      <c r="D333" s="1">
        <v>0.0</v>
      </c>
      <c r="E333" s="1"/>
      <c r="F333" s="1" t="s">
        <v>18</v>
      </c>
      <c r="G333" s="1" t="s">
        <v>19</v>
      </c>
      <c r="H333" s="1" t="s">
        <v>12992</v>
      </c>
      <c r="I333" s="1" t="s">
        <v>12993</v>
      </c>
      <c r="J333" s="1" t="s">
        <v>12993</v>
      </c>
      <c r="K333" s="1"/>
      <c r="L333" s="1">
        <v>3.0</v>
      </c>
      <c r="M333" s="1"/>
      <c r="N333" s="1">
        <v>8.101966666666666</v>
      </c>
      <c r="O333" s="1" t="s">
        <v>22</v>
      </c>
      <c r="P333" s="1" t="s">
        <v>12994</v>
      </c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ht="15.75" customHeight="1">
      <c r="A334" s="1" t="s">
        <v>57</v>
      </c>
      <c r="B334" s="1" t="s">
        <v>17</v>
      </c>
      <c r="C334" s="1">
        <v>433.0</v>
      </c>
      <c r="D334" s="1">
        <v>0.0</v>
      </c>
      <c r="E334" s="1" t="s">
        <v>58</v>
      </c>
      <c r="F334" s="1" t="s">
        <v>26</v>
      </c>
      <c r="G334" s="1" t="s">
        <v>27</v>
      </c>
      <c r="H334" s="1" t="s">
        <v>12995</v>
      </c>
      <c r="I334" s="1" t="s">
        <v>12996</v>
      </c>
      <c r="J334" s="1" t="s">
        <v>12996</v>
      </c>
      <c r="K334" s="1"/>
      <c r="L334" s="1">
        <v>-5.0</v>
      </c>
      <c r="M334" s="1"/>
      <c r="N334" s="1">
        <v>9.589716666666666</v>
      </c>
      <c r="O334" s="1" t="s">
        <v>11916</v>
      </c>
      <c r="P334" s="1" t="s">
        <v>12997</v>
      </c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ht="15.75" customHeight="1">
      <c r="A335" s="1" t="s">
        <v>57</v>
      </c>
      <c r="B335" s="1" t="s">
        <v>17</v>
      </c>
      <c r="C335" s="2">
        <v>369.0</v>
      </c>
      <c r="D335" s="1">
        <v>0.0</v>
      </c>
      <c r="E335" s="1" t="s">
        <v>58</v>
      </c>
      <c r="F335" s="1" t="s">
        <v>26</v>
      </c>
      <c r="G335" s="1" t="s">
        <v>27</v>
      </c>
      <c r="H335" s="1" t="s">
        <v>12998</v>
      </c>
      <c r="I335" s="1" t="s">
        <v>12999</v>
      </c>
      <c r="J335" s="1" t="s">
        <v>12999</v>
      </c>
      <c r="K335" s="1"/>
      <c r="L335" s="1">
        <v>-6.0</v>
      </c>
      <c r="M335" s="1"/>
      <c r="N335" s="1">
        <v>8.4359</v>
      </c>
      <c r="O335" s="1" t="s">
        <v>11916</v>
      </c>
      <c r="P335" s="1" t="s">
        <v>13000</v>
      </c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ht="15.75" customHeight="1">
      <c r="A336" s="1" t="s">
        <v>32</v>
      </c>
      <c r="B336" s="1" t="s">
        <v>17</v>
      </c>
      <c r="C336" s="1">
        <v>199.0</v>
      </c>
      <c r="D336" s="1">
        <v>50.0</v>
      </c>
      <c r="E336" s="1"/>
      <c r="F336" s="1" t="s">
        <v>18</v>
      </c>
      <c r="G336" s="1" t="s">
        <v>19</v>
      </c>
      <c r="H336" s="1" t="s">
        <v>13001</v>
      </c>
      <c r="I336" s="1" t="s">
        <v>13002</v>
      </c>
      <c r="J336" s="1" t="s">
        <v>13002</v>
      </c>
      <c r="K336" s="1"/>
      <c r="L336" s="1">
        <v>-13.0</v>
      </c>
      <c r="M336" s="1"/>
      <c r="N336" s="1">
        <v>5.720716666666666</v>
      </c>
      <c r="O336" s="1" t="s">
        <v>4121</v>
      </c>
      <c r="P336" s="1" t="s">
        <v>4738</v>
      </c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ht="15.75" customHeight="1">
      <c r="A337" s="1" t="s">
        <v>57</v>
      </c>
      <c r="B337" s="1" t="s">
        <v>17</v>
      </c>
      <c r="C337" s="1">
        <v>434.0</v>
      </c>
      <c r="D337" s="1">
        <v>0.0</v>
      </c>
      <c r="E337" s="1" t="s">
        <v>58</v>
      </c>
      <c r="F337" s="1" t="s">
        <v>26</v>
      </c>
      <c r="G337" s="1" t="s">
        <v>27</v>
      </c>
      <c r="H337" s="1" t="s">
        <v>13003</v>
      </c>
      <c r="I337" s="1" t="s">
        <v>13004</v>
      </c>
      <c r="J337" s="1" t="s">
        <v>13004</v>
      </c>
      <c r="K337" s="1"/>
      <c r="L337" s="1">
        <v>-6.0</v>
      </c>
      <c r="M337" s="1"/>
      <c r="N337" s="1">
        <v>8.020566666666667</v>
      </c>
      <c r="O337" s="1" t="s">
        <v>11916</v>
      </c>
      <c r="P337" s="1" t="s">
        <v>13005</v>
      </c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ht="15.75" customHeight="1">
      <c r="A338" s="1" t="s">
        <v>41</v>
      </c>
      <c r="B338" s="1" t="s">
        <v>17</v>
      </c>
      <c r="C338" s="1">
        <v>574.0</v>
      </c>
      <c r="D338" s="1">
        <v>0.0</v>
      </c>
      <c r="E338" s="1"/>
      <c r="F338" s="1" t="s">
        <v>26</v>
      </c>
      <c r="G338" s="1" t="s">
        <v>27</v>
      </c>
      <c r="H338" s="1" t="s">
        <v>13006</v>
      </c>
      <c r="I338" s="1" t="s">
        <v>13007</v>
      </c>
      <c r="J338" s="1" t="s">
        <v>13007</v>
      </c>
      <c r="K338" s="1"/>
      <c r="L338" s="1">
        <v>-12.0</v>
      </c>
      <c r="M338" s="1"/>
      <c r="N338" s="1">
        <v>7.255466666666667</v>
      </c>
      <c r="O338" s="1" t="s">
        <v>11916</v>
      </c>
      <c r="P338" s="1" t="s">
        <v>13008</v>
      </c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ht="15.75" customHeight="1">
      <c r="A339" s="1" t="s">
        <v>41</v>
      </c>
      <c r="B339" s="1" t="s">
        <v>17</v>
      </c>
      <c r="C339" s="1">
        <v>547.0</v>
      </c>
      <c r="D339" s="1">
        <v>0.0</v>
      </c>
      <c r="E339" s="1"/>
      <c r="F339" s="1" t="s">
        <v>26</v>
      </c>
      <c r="G339" s="1" t="s">
        <v>27</v>
      </c>
      <c r="H339" s="1" t="s">
        <v>13009</v>
      </c>
      <c r="I339" s="1" t="s">
        <v>13010</v>
      </c>
      <c r="J339" s="1" t="s">
        <v>13010</v>
      </c>
      <c r="K339" s="1"/>
      <c r="L339" s="1">
        <v>-9.0</v>
      </c>
      <c r="M339" s="1"/>
      <c r="N339" s="1">
        <v>10.836616666666666</v>
      </c>
      <c r="O339" s="1" t="s">
        <v>11916</v>
      </c>
      <c r="P339" s="1" t="s">
        <v>13011</v>
      </c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ht="15.75" customHeight="1">
      <c r="A340" s="1" t="s">
        <v>32</v>
      </c>
      <c r="B340" s="1" t="s">
        <v>17</v>
      </c>
      <c r="C340" s="1">
        <v>567.0</v>
      </c>
      <c r="D340" s="1">
        <v>0.0</v>
      </c>
      <c r="E340" s="1" t="s">
        <v>12835</v>
      </c>
      <c r="F340" s="1" t="s">
        <v>66</v>
      </c>
      <c r="G340" s="1" t="s">
        <v>27</v>
      </c>
      <c r="H340" s="1" t="s">
        <v>13012</v>
      </c>
      <c r="I340" s="1" t="s">
        <v>13013</v>
      </c>
      <c r="J340" s="1" t="s">
        <v>13014</v>
      </c>
      <c r="K340" s="1" t="s">
        <v>13015</v>
      </c>
      <c r="L340" s="1">
        <v>-12.0</v>
      </c>
      <c r="M340" s="1">
        <v>0.005266666666666667</v>
      </c>
      <c r="N340" s="1">
        <v>11.8295</v>
      </c>
      <c r="O340" s="1" t="s">
        <v>4121</v>
      </c>
      <c r="P340" s="1" t="s">
        <v>13016</v>
      </c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ht="15.75" customHeight="1">
      <c r="A341" s="1" t="s">
        <v>24</v>
      </c>
      <c r="B341" s="1" t="s">
        <v>17</v>
      </c>
      <c r="C341" s="1">
        <v>463.0</v>
      </c>
      <c r="D341" s="1">
        <v>0.0</v>
      </c>
      <c r="E341" s="1" t="s">
        <v>2617</v>
      </c>
      <c r="F341" s="1" t="s">
        <v>26</v>
      </c>
      <c r="G341" s="1" t="s">
        <v>27</v>
      </c>
      <c r="H341" s="1" t="s">
        <v>13017</v>
      </c>
      <c r="I341" s="1" t="s">
        <v>13018</v>
      </c>
      <c r="J341" s="1" t="s">
        <v>13018</v>
      </c>
      <c r="K341" s="1"/>
      <c r="L341" s="1">
        <v>-8.0</v>
      </c>
      <c r="M341" s="1"/>
      <c r="N341" s="1">
        <v>6.3335333333333335</v>
      </c>
      <c r="O341" s="1" t="s">
        <v>11916</v>
      </c>
      <c r="P341" s="1" t="s">
        <v>13019</v>
      </c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ht="15.75" customHeight="1">
      <c r="A342" s="1" t="s">
        <v>32</v>
      </c>
      <c r="B342" s="1" t="s">
        <v>17</v>
      </c>
      <c r="C342" s="1">
        <v>433.0</v>
      </c>
      <c r="D342" s="1">
        <v>0.0</v>
      </c>
      <c r="E342" s="1" t="s">
        <v>12835</v>
      </c>
      <c r="F342" s="1" t="s">
        <v>66</v>
      </c>
      <c r="G342" s="1" t="s">
        <v>27</v>
      </c>
      <c r="H342" s="1" t="s">
        <v>13020</v>
      </c>
      <c r="I342" s="1" t="s">
        <v>13021</v>
      </c>
      <c r="J342" s="1" t="s">
        <v>13022</v>
      </c>
      <c r="K342" s="1" t="s">
        <v>13023</v>
      </c>
      <c r="L342" s="1">
        <v>-19.0</v>
      </c>
      <c r="M342" s="1">
        <v>0.0077</v>
      </c>
      <c r="N342" s="1">
        <v>7.580216666666667</v>
      </c>
      <c r="O342" s="1" t="s">
        <v>4121</v>
      </c>
      <c r="P342" s="1" t="s">
        <v>13024</v>
      </c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ht="15.75" customHeight="1">
      <c r="A343" s="1" t="s">
        <v>57</v>
      </c>
      <c r="B343" s="1" t="s">
        <v>17</v>
      </c>
      <c r="C343" s="1">
        <v>289.0</v>
      </c>
      <c r="D343" s="1">
        <v>0.0</v>
      </c>
      <c r="E343" s="1" t="s">
        <v>58</v>
      </c>
      <c r="F343" s="1" t="s">
        <v>26</v>
      </c>
      <c r="G343" s="1" t="s">
        <v>27</v>
      </c>
      <c r="H343" s="1" t="s">
        <v>13025</v>
      </c>
      <c r="I343" s="1" t="s">
        <v>13026</v>
      </c>
      <c r="J343" s="1" t="s">
        <v>13026</v>
      </c>
      <c r="K343" s="1"/>
      <c r="L343" s="1">
        <v>-11.0</v>
      </c>
      <c r="M343" s="1"/>
      <c r="N343" s="1">
        <v>7.209033333333333</v>
      </c>
      <c r="O343" s="1" t="s">
        <v>11916</v>
      </c>
      <c r="P343" s="1" t="s">
        <v>13027</v>
      </c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ht="15.75" customHeight="1">
      <c r="A344" s="1" t="s">
        <v>16</v>
      </c>
      <c r="B344" s="1" t="s">
        <v>17</v>
      </c>
      <c r="C344" s="1">
        <v>119.0</v>
      </c>
      <c r="D344" s="1">
        <v>0.0</v>
      </c>
      <c r="E344" s="1"/>
      <c r="F344" s="1" t="s">
        <v>18</v>
      </c>
      <c r="G344" s="1" t="s">
        <v>19</v>
      </c>
      <c r="H344" s="1" t="s">
        <v>13028</v>
      </c>
      <c r="I344" s="1" t="s">
        <v>13029</v>
      </c>
      <c r="J344" s="1" t="s">
        <v>13029</v>
      </c>
      <c r="K344" s="1"/>
      <c r="L344" s="1">
        <v>0.0</v>
      </c>
      <c r="M344" s="1"/>
      <c r="N344" s="1">
        <v>4.657483333333333</v>
      </c>
      <c r="O344" s="1" t="s">
        <v>22</v>
      </c>
      <c r="P344" s="1" t="s">
        <v>13030</v>
      </c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ht="15.75" customHeight="1">
      <c r="A345" s="1" t="s">
        <v>32</v>
      </c>
      <c r="B345" s="1" t="s">
        <v>17</v>
      </c>
      <c r="C345" s="1">
        <v>199.0</v>
      </c>
      <c r="D345" s="1">
        <v>50.0</v>
      </c>
      <c r="E345" s="1"/>
      <c r="F345" s="1" t="s">
        <v>18</v>
      </c>
      <c r="G345" s="1" t="s">
        <v>19</v>
      </c>
      <c r="H345" s="1" t="s">
        <v>13031</v>
      </c>
      <c r="I345" s="1" t="s">
        <v>13032</v>
      </c>
      <c r="J345" s="1" t="s">
        <v>13032</v>
      </c>
      <c r="K345" s="1"/>
      <c r="L345" s="1">
        <v>-12.0</v>
      </c>
      <c r="M345" s="1"/>
      <c r="N345" s="1">
        <v>6.852866666666666</v>
      </c>
      <c r="O345" s="1" t="s">
        <v>4121</v>
      </c>
      <c r="P345" s="1" t="s">
        <v>4492</v>
      </c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ht="15.75" customHeight="1">
      <c r="A346" s="1" t="s">
        <v>16</v>
      </c>
      <c r="B346" s="1" t="s">
        <v>17</v>
      </c>
      <c r="C346" s="1">
        <v>498.0</v>
      </c>
      <c r="D346" s="1">
        <v>0.0</v>
      </c>
      <c r="E346" s="1"/>
      <c r="F346" s="1" t="s">
        <v>18</v>
      </c>
      <c r="G346" s="1" t="s">
        <v>19</v>
      </c>
      <c r="H346" s="1" t="s">
        <v>13033</v>
      </c>
      <c r="I346" s="1" t="s">
        <v>13034</v>
      </c>
      <c r="J346" s="1" t="s">
        <v>13034</v>
      </c>
      <c r="K346" s="1"/>
      <c r="L346" s="1">
        <v>4.0</v>
      </c>
      <c r="M346" s="1"/>
      <c r="N346" s="1">
        <v>9.037016666666666</v>
      </c>
      <c r="O346" s="1" t="s">
        <v>22</v>
      </c>
      <c r="P346" s="1" t="s">
        <v>13035</v>
      </c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ht="15.75" customHeight="1">
      <c r="A347" s="1" t="s">
        <v>32</v>
      </c>
      <c r="B347" s="1" t="s">
        <v>17</v>
      </c>
      <c r="C347" s="1">
        <v>680.0</v>
      </c>
      <c r="D347" s="1">
        <v>0.0</v>
      </c>
      <c r="E347" s="1" t="s">
        <v>12835</v>
      </c>
      <c r="F347" s="1" t="s">
        <v>66</v>
      </c>
      <c r="G347" s="1" t="s">
        <v>27</v>
      </c>
      <c r="H347" s="1" t="s">
        <v>13036</v>
      </c>
      <c r="I347" s="1" t="s">
        <v>13037</v>
      </c>
      <c r="J347" s="1" t="s">
        <v>13038</v>
      </c>
      <c r="K347" s="1" t="s">
        <v>13039</v>
      </c>
      <c r="L347" s="1">
        <v>-5.0</v>
      </c>
      <c r="M347" s="1">
        <v>0.007666666666666666</v>
      </c>
      <c r="N347" s="1">
        <v>11.481383333333333</v>
      </c>
      <c r="O347" s="1" t="s">
        <v>4121</v>
      </c>
      <c r="P347" s="1" t="s">
        <v>13040</v>
      </c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ht="15.75" customHeight="1">
      <c r="A348" s="1" t="s">
        <v>57</v>
      </c>
      <c r="B348" s="1" t="s">
        <v>17</v>
      </c>
      <c r="C348" s="1">
        <v>264.0</v>
      </c>
      <c r="D348" s="1">
        <v>0.0</v>
      </c>
      <c r="E348" s="1" t="s">
        <v>58</v>
      </c>
      <c r="F348" s="1" t="s">
        <v>26</v>
      </c>
      <c r="G348" s="1" t="s">
        <v>27</v>
      </c>
      <c r="H348" s="1" t="s">
        <v>13041</v>
      </c>
      <c r="I348" s="1" t="s">
        <v>13042</v>
      </c>
      <c r="J348" s="1" t="s">
        <v>13042</v>
      </c>
      <c r="K348" s="1"/>
      <c r="L348" s="1">
        <v>-16.0</v>
      </c>
      <c r="M348" s="1"/>
      <c r="N348" s="1">
        <v>6.0</v>
      </c>
      <c r="O348" s="1" t="s">
        <v>11916</v>
      </c>
      <c r="P348" s="1" t="s">
        <v>13043</v>
      </c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ht="15.75" customHeight="1">
      <c r="A349" s="1" t="s">
        <v>57</v>
      </c>
      <c r="B349" s="1" t="s">
        <v>17</v>
      </c>
      <c r="C349" s="1">
        <v>528.0</v>
      </c>
      <c r="D349" s="1">
        <v>0.0</v>
      </c>
      <c r="E349" s="1" t="s">
        <v>58</v>
      </c>
      <c r="F349" s="1" t="s">
        <v>26</v>
      </c>
      <c r="G349" s="1" t="s">
        <v>27</v>
      </c>
      <c r="H349" s="1" t="s">
        <v>13044</v>
      </c>
      <c r="I349" s="1" t="s">
        <v>13045</v>
      </c>
      <c r="J349" s="1" t="s">
        <v>13045</v>
      </c>
      <c r="K349" s="1"/>
      <c r="L349" s="1">
        <v>-6.0</v>
      </c>
      <c r="M349" s="1"/>
      <c r="N349" s="1">
        <v>13.090783333333333</v>
      </c>
      <c r="O349" s="1" t="s">
        <v>11916</v>
      </c>
      <c r="P349" s="1" t="s">
        <v>13046</v>
      </c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ht="15.75" customHeight="1">
      <c r="A350" s="1" t="s">
        <v>16</v>
      </c>
      <c r="B350" s="1" t="s">
        <v>17</v>
      </c>
      <c r="C350" s="1">
        <v>20.0</v>
      </c>
      <c r="D350" s="1">
        <v>35.0</v>
      </c>
      <c r="E350" s="1"/>
      <c r="F350" s="1" t="s">
        <v>18</v>
      </c>
      <c r="G350" s="1" t="s">
        <v>19</v>
      </c>
      <c r="H350" s="1" t="s">
        <v>13047</v>
      </c>
      <c r="I350" s="1" t="s">
        <v>13048</v>
      </c>
      <c r="J350" s="1" t="s">
        <v>13048</v>
      </c>
      <c r="K350" s="1"/>
      <c r="L350" s="1">
        <v>-4.0</v>
      </c>
      <c r="M350" s="1"/>
      <c r="N350" s="1">
        <v>0.02575</v>
      </c>
      <c r="O350" s="1" t="s">
        <v>22</v>
      </c>
      <c r="P350" s="1" t="s">
        <v>13049</v>
      </c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ht="15.75" customHeight="1">
      <c r="A351" s="1" t="s">
        <v>57</v>
      </c>
      <c r="B351" s="1" t="s">
        <v>17</v>
      </c>
      <c r="C351" s="1">
        <v>528.0</v>
      </c>
      <c r="D351" s="1">
        <v>0.0</v>
      </c>
      <c r="E351" s="1" t="s">
        <v>58</v>
      </c>
      <c r="F351" s="1" t="s">
        <v>26</v>
      </c>
      <c r="G351" s="1" t="s">
        <v>27</v>
      </c>
      <c r="H351" s="1" t="s">
        <v>13050</v>
      </c>
      <c r="I351" s="1" t="s">
        <v>13051</v>
      </c>
      <c r="J351" s="1" t="s">
        <v>13051</v>
      </c>
      <c r="K351" s="1"/>
      <c r="L351" s="1">
        <v>-6.0</v>
      </c>
      <c r="M351" s="1"/>
      <c r="N351" s="1">
        <v>13.253216666666667</v>
      </c>
      <c r="O351" s="1" t="s">
        <v>11916</v>
      </c>
      <c r="P351" s="1" t="s">
        <v>13052</v>
      </c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ht="15.75" customHeight="1">
      <c r="A352" s="1" t="s">
        <v>57</v>
      </c>
      <c r="B352" s="1" t="s">
        <v>17</v>
      </c>
      <c r="C352" s="1">
        <v>289.0</v>
      </c>
      <c r="D352" s="1">
        <v>0.0</v>
      </c>
      <c r="E352" s="1" t="s">
        <v>58</v>
      </c>
      <c r="F352" s="1" t="s">
        <v>26</v>
      </c>
      <c r="G352" s="1" t="s">
        <v>27</v>
      </c>
      <c r="H352" s="1" t="s">
        <v>13053</v>
      </c>
      <c r="I352" s="1" t="s">
        <v>13054</v>
      </c>
      <c r="J352" s="1" t="s">
        <v>13054</v>
      </c>
      <c r="K352" s="1"/>
      <c r="L352" s="1">
        <v>-5.0</v>
      </c>
      <c r="M352" s="1"/>
      <c r="N352" s="1">
        <v>9.095333333333333</v>
      </c>
      <c r="O352" s="1" t="s">
        <v>11916</v>
      </c>
      <c r="P352" s="1" t="s">
        <v>13055</v>
      </c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ht="15.75" customHeight="1">
      <c r="A353" s="1" t="s">
        <v>41</v>
      </c>
      <c r="B353" s="1" t="s">
        <v>17</v>
      </c>
      <c r="C353" s="1">
        <v>498.0</v>
      </c>
      <c r="D353" s="1">
        <v>0.0</v>
      </c>
      <c r="E353" s="1"/>
      <c r="F353" s="1" t="s">
        <v>26</v>
      </c>
      <c r="G353" s="1" t="s">
        <v>27</v>
      </c>
      <c r="H353" s="1" t="s">
        <v>13056</v>
      </c>
      <c r="I353" s="1" t="s">
        <v>13057</v>
      </c>
      <c r="J353" s="1" t="s">
        <v>13057</v>
      </c>
      <c r="K353" s="1"/>
      <c r="L353" s="1">
        <v>-4.0</v>
      </c>
      <c r="M353" s="1"/>
      <c r="N353" s="1">
        <v>10.37985</v>
      </c>
      <c r="O353" s="1" t="s">
        <v>11916</v>
      </c>
      <c r="P353" s="1" t="s">
        <v>13058</v>
      </c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ht="15.75" customHeight="1">
      <c r="A354" s="1" t="s">
        <v>24</v>
      </c>
      <c r="B354" s="1" t="s">
        <v>17</v>
      </c>
      <c r="C354" s="1">
        <v>274.0</v>
      </c>
      <c r="D354" s="1">
        <v>0.0</v>
      </c>
      <c r="E354" s="1" t="s">
        <v>1711</v>
      </c>
      <c r="F354" s="1" t="s">
        <v>26</v>
      </c>
      <c r="G354" s="1" t="s">
        <v>27</v>
      </c>
      <c r="H354" s="1" t="s">
        <v>13059</v>
      </c>
      <c r="I354" s="1" t="s">
        <v>13060</v>
      </c>
      <c r="J354" s="1" t="s">
        <v>13060</v>
      </c>
      <c r="K354" s="1"/>
      <c r="L354" s="1">
        <v>-9.0</v>
      </c>
      <c r="M354" s="1"/>
      <c r="N354" s="1">
        <v>5.355016666666667</v>
      </c>
      <c r="O354" s="1" t="s">
        <v>11916</v>
      </c>
      <c r="P354" s="1" t="s">
        <v>13061</v>
      </c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ht="15.75" customHeight="1">
      <c r="A355" s="1" t="s">
        <v>57</v>
      </c>
      <c r="B355" s="1" t="s">
        <v>17</v>
      </c>
      <c r="C355" s="1">
        <v>323.0</v>
      </c>
      <c r="D355" s="1">
        <v>0.0</v>
      </c>
      <c r="E355" s="1" t="s">
        <v>58</v>
      </c>
      <c r="F355" s="1" t="s">
        <v>26</v>
      </c>
      <c r="G355" s="1" t="s">
        <v>27</v>
      </c>
      <c r="H355" s="1" t="s">
        <v>13062</v>
      </c>
      <c r="I355" s="1" t="s">
        <v>13063</v>
      </c>
      <c r="J355" s="1" t="s">
        <v>13063</v>
      </c>
      <c r="K355" s="1"/>
      <c r="L355" s="1">
        <v>-7.0</v>
      </c>
      <c r="M355" s="1"/>
      <c r="N355" s="1">
        <v>10.931316666666667</v>
      </c>
      <c r="O355" s="1" t="s">
        <v>11916</v>
      </c>
      <c r="P355" s="1" t="s">
        <v>13064</v>
      </c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ht="15.75" customHeight="1">
      <c r="A356" s="1" t="s">
        <v>57</v>
      </c>
      <c r="B356" s="2" t="s">
        <v>17</v>
      </c>
      <c r="C356" s="1">
        <v>752.0</v>
      </c>
      <c r="D356" s="1">
        <v>0.0</v>
      </c>
      <c r="E356" s="1" t="s">
        <v>58</v>
      </c>
      <c r="F356" s="1" t="s">
        <v>26</v>
      </c>
      <c r="G356" s="1" t="s">
        <v>27</v>
      </c>
      <c r="H356" s="1" t="s">
        <v>13065</v>
      </c>
      <c r="I356" s="1" t="s">
        <v>13066</v>
      </c>
      <c r="J356" s="1" t="s">
        <v>13066</v>
      </c>
      <c r="K356" s="1"/>
      <c r="L356" s="1">
        <v>-9.0</v>
      </c>
      <c r="M356" s="1"/>
      <c r="N356" s="1">
        <v>10.827916666666667</v>
      </c>
      <c r="O356" s="1" t="s">
        <v>11916</v>
      </c>
      <c r="P356" s="1" t="s">
        <v>13067</v>
      </c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ht="15.75" customHeight="1">
      <c r="A357" s="1" t="s">
        <v>57</v>
      </c>
      <c r="B357" s="1" t="s">
        <v>17</v>
      </c>
      <c r="C357" s="2">
        <v>264.0</v>
      </c>
      <c r="D357" s="1">
        <v>0.0</v>
      </c>
      <c r="E357" s="1" t="s">
        <v>58</v>
      </c>
      <c r="F357" s="1" t="s">
        <v>26</v>
      </c>
      <c r="G357" s="1" t="s">
        <v>27</v>
      </c>
      <c r="H357" s="1" t="s">
        <v>13068</v>
      </c>
      <c r="I357" s="1" t="s">
        <v>13069</v>
      </c>
      <c r="J357" s="1" t="s">
        <v>13069</v>
      </c>
      <c r="K357" s="1"/>
      <c r="L357" s="1">
        <v>-8.0</v>
      </c>
      <c r="M357" s="1"/>
      <c r="N357" s="1">
        <v>6.865116666666666</v>
      </c>
      <c r="O357" s="1" t="s">
        <v>11916</v>
      </c>
      <c r="P357" s="1" t="s">
        <v>13070</v>
      </c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ht="15.75" customHeight="1">
      <c r="A358" s="1" t="s">
        <v>57</v>
      </c>
      <c r="B358" s="1" t="s">
        <v>17</v>
      </c>
      <c r="C358" s="1">
        <v>379.0</v>
      </c>
      <c r="D358" s="1">
        <v>0.0</v>
      </c>
      <c r="E358" s="1" t="s">
        <v>58</v>
      </c>
      <c r="F358" s="1" t="s">
        <v>26</v>
      </c>
      <c r="G358" s="1" t="s">
        <v>27</v>
      </c>
      <c r="H358" s="1" t="s">
        <v>13071</v>
      </c>
      <c r="I358" s="1" t="s">
        <v>13072</v>
      </c>
      <c r="J358" s="1" t="s">
        <v>13072</v>
      </c>
      <c r="K358" s="1"/>
      <c r="L358" s="1">
        <v>-7.0</v>
      </c>
      <c r="M358" s="1"/>
      <c r="N358" s="1">
        <v>7.361583333333333</v>
      </c>
      <c r="O358" s="1" t="s">
        <v>11916</v>
      </c>
      <c r="P358" s="1" t="s">
        <v>13073</v>
      </c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ht="15.75" customHeight="1">
      <c r="A359" s="1" t="s">
        <v>24</v>
      </c>
      <c r="B359" s="1" t="s">
        <v>17</v>
      </c>
      <c r="C359" s="1">
        <v>264.0</v>
      </c>
      <c r="D359" s="1">
        <v>0.0</v>
      </c>
      <c r="E359" s="1" t="s">
        <v>8018</v>
      </c>
      <c r="F359" s="1" t="s">
        <v>26</v>
      </c>
      <c r="G359" s="1" t="s">
        <v>27</v>
      </c>
      <c r="H359" s="1" t="s">
        <v>13074</v>
      </c>
      <c r="I359" s="1" t="s">
        <v>13075</v>
      </c>
      <c r="J359" s="1" t="s">
        <v>13075</v>
      </c>
      <c r="K359" s="1"/>
      <c r="L359" s="1">
        <v>-3.0</v>
      </c>
      <c r="M359" s="1"/>
      <c r="N359" s="1">
        <v>11.973483333333334</v>
      </c>
      <c r="O359" s="1" t="s">
        <v>11916</v>
      </c>
      <c r="P359" s="1" t="s">
        <v>13076</v>
      </c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ht="15.75" customHeight="1">
      <c r="A360" s="1" t="s">
        <v>32</v>
      </c>
      <c r="B360" s="1" t="s">
        <v>17</v>
      </c>
      <c r="C360" s="1">
        <v>453.0</v>
      </c>
      <c r="D360" s="1">
        <v>0.0</v>
      </c>
      <c r="E360" s="1" t="s">
        <v>12835</v>
      </c>
      <c r="F360" s="1" t="s">
        <v>66</v>
      </c>
      <c r="G360" s="1" t="s">
        <v>27</v>
      </c>
      <c r="H360" s="1" t="s">
        <v>13077</v>
      </c>
      <c r="I360" s="1" t="s">
        <v>13078</v>
      </c>
      <c r="J360" s="1" t="s">
        <v>13079</v>
      </c>
      <c r="K360" s="1" t="s">
        <v>13080</v>
      </c>
      <c r="L360" s="1">
        <v>-24.0</v>
      </c>
      <c r="M360" s="1">
        <v>0.00435</v>
      </c>
      <c r="N360" s="1">
        <v>4.7618</v>
      </c>
      <c r="O360" s="1" t="s">
        <v>4121</v>
      </c>
      <c r="P360" s="1" t="s">
        <v>13081</v>
      </c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ht="15.75" customHeight="1">
      <c r="A361" s="1" t="s">
        <v>57</v>
      </c>
      <c r="B361" s="1" t="s">
        <v>17</v>
      </c>
      <c r="C361" s="1">
        <v>588.0</v>
      </c>
      <c r="D361" s="1">
        <v>0.0</v>
      </c>
      <c r="E361" s="1" t="s">
        <v>58</v>
      </c>
      <c r="F361" s="1" t="s">
        <v>26</v>
      </c>
      <c r="G361" s="1" t="s">
        <v>27</v>
      </c>
      <c r="H361" s="1" t="s">
        <v>13082</v>
      </c>
      <c r="I361" s="1" t="s">
        <v>13083</v>
      </c>
      <c r="J361" s="1" t="s">
        <v>13083</v>
      </c>
      <c r="K361" s="1"/>
      <c r="L361" s="1">
        <v>-9.0</v>
      </c>
      <c r="M361" s="1"/>
      <c r="N361" s="1">
        <v>10.9429</v>
      </c>
      <c r="O361" s="1" t="s">
        <v>11916</v>
      </c>
      <c r="P361" s="1" t="s">
        <v>13084</v>
      </c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ht="15.75" customHeight="1">
      <c r="A362" s="1" t="s">
        <v>57</v>
      </c>
      <c r="B362" s="1" t="s">
        <v>17</v>
      </c>
      <c r="C362" s="1">
        <v>329.0</v>
      </c>
      <c r="D362" s="1">
        <v>0.0</v>
      </c>
      <c r="E362" s="1" t="s">
        <v>58</v>
      </c>
      <c r="F362" s="1" t="s">
        <v>26</v>
      </c>
      <c r="G362" s="1" t="s">
        <v>27</v>
      </c>
      <c r="H362" s="1" t="s">
        <v>13085</v>
      </c>
      <c r="I362" s="1" t="s">
        <v>13086</v>
      </c>
      <c r="J362" s="1" t="s">
        <v>13086</v>
      </c>
      <c r="K362" s="1"/>
      <c r="L362" s="1">
        <v>-6.0</v>
      </c>
      <c r="M362" s="1"/>
      <c r="N362" s="1">
        <v>8.784833333333333</v>
      </c>
      <c r="O362" s="1" t="s">
        <v>11916</v>
      </c>
      <c r="P362" s="1" t="s">
        <v>13087</v>
      </c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ht="15.75" customHeight="1">
      <c r="A363" s="1" t="s">
        <v>41</v>
      </c>
      <c r="B363" s="1" t="s">
        <v>88</v>
      </c>
      <c r="C363" s="1">
        <v>264.0</v>
      </c>
      <c r="D363" s="1">
        <v>0.0</v>
      </c>
      <c r="E363" s="1"/>
      <c r="F363" s="1" t="s">
        <v>26</v>
      </c>
      <c r="G363" s="1" t="s">
        <v>27</v>
      </c>
      <c r="H363" s="1" t="s">
        <v>13088</v>
      </c>
      <c r="I363" s="1" t="s">
        <v>13089</v>
      </c>
      <c r="J363" s="1" t="s">
        <v>13089</v>
      </c>
      <c r="K363" s="1"/>
      <c r="L363" s="1">
        <v>-9.0</v>
      </c>
      <c r="M363" s="1"/>
      <c r="N363" s="1">
        <v>5.9344</v>
      </c>
      <c r="O363" s="1" t="s">
        <v>11916</v>
      </c>
      <c r="P363" s="1" t="s">
        <v>13090</v>
      </c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ht="15.75" customHeight="1">
      <c r="A364" s="1" t="s">
        <v>57</v>
      </c>
      <c r="B364" s="1" t="s">
        <v>17</v>
      </c>
      <c r="C364" s="1">
        <v>469.0</v>
      </c>
      <c r="D364" s="1">
        <v>0.0</v>
      </c>
      <c r="E364" s="1" t="s">
        <v>58</v>
      </c>
      <c r="F364" s="1" t="s">
        <v>26</v>
      </c>
      <c r="G364" s="1" t="s">
        <v>27</v>
      </c>
      <c r="H364" s="1" t="s">
        <v>13091</v>
      </c>
      <c r="I364" s="1" t="s">
        <v>13092</v>
      </c>
      <c r="J364" s="1" t="s">
        <v>13092</v>
      </c>
      <c r="K364" s="1"/>
      <c r="L364" s="1">
        <v>-6.0</v>
      </c>
      <c r="M364" s="1"/>
      <c r="N364" s="1">
        <v>8.511883333333333</v>
      </c>
      <c r="O364" s="1" t="s">
        <v>11916</v>
      </c>
      <c r="P364" s="1" t="s">
        <v>13093</v>
      </c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ht="15.75" customHeight="1">
      <c r="A365" s="1" t="s">
        <v>57</v>
      </c>
      <c r="B365" s="1" t="s">
        <v>17</v>
      </c>
      <c r="C365" s="1">
        <v>528.0</v>
      </c>
      <c r="D365" s="1">
        <v>0.0</v>
      </c>
      <c r="E365" s="1" t="s">
        <v>58</v>
      </c>
      <c r="F365" s="1" t="s">
        <v>26</v>
      </c>
      <c r="G365" s="1" t="s">
        <v>27</v>
      </c>
      <c r="H365" s="1" t="s">
        <v>13094</v>
      </c>
      <c r="I365" s="1" t="s">
        <v>13095</v>
      </c>
      <c r="J365" s="1" t="s">
        <v>13095</v>
      </c>
      <c r="K365" s="1"/>
      <c r="L365" s="1">
        <v>-9.0</v>
      </c>
      <c r="M365" s="1"/>
      <c r="N365" s="1">
        <v>10.5013</v>
      </c>
      <c r="O365" s="1" t="s">
        <v>11916</v>
      </c>
      <c r="P365" s="1" t="s">
        <v>13096</v>
      </c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ht="15.75" customHeight="1">
      <c r="A366" s="1" t="s">
        <v>32</v>
      </c>
      <c r="B366" s="1" t="s">
        <v>17</v>
      </c>
      <c r="C366" s="1">
        <v>514.0</v>
      </c>
      <c r="D366" s="1">
        <v>124.0</v>
      </c>
      <c r="E366" s="1"/>
      <c r="F366" s="1" t="s">
        <v>18</v>
      </c>
      <c r="G366" s="1" t="s">
        <v>33</v>
      </c>
      <c r="H366" s="1" t="s">
        <v>13097</v>
      </c>
      <c r="I366" s="1" t="s">
        <v>13098</v>
      </c>
      <c r="J366" s="1" t="s">
        <v>13098</v>
      </c>
      <c r="K366" s="1"/>
      <c r="L366" s="1">
        <v>-16.0</v>
      </c>
      <c r="M366" s="1"/>
      <c r="N366" s="1">
        <v>8.1512</v>
      </c>
      <c r="O366" s="1" t="s">
        <v>4121</v>
      </c>
      <c r="P366" s="1" t="s">
        <v>13099</v>
      </c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ht="15.75" customHeight="1">
      <c r="A367" s="1" t="s">
        <v>57</v>
      </c>
      <c r="B367" s="1" t="s">
        <v>17</v>
      </c>
      <c r="C367" s="1">
        <v>349.0</v>
      </c>
      <c r="D367" s="1">
        <v>0.0</v>
      </c>
      <c r="E367" s="1" t="s">
        <v>58</v>
      </c>
      <c r="F367" s="1" t="s">
        <v>26</v>
      </c>
      <c r="G367" s="1" t="s">
        <v>27</v>
      </c>
      <c r="H367" s="1" t="s">
        <v>13100</v>
      </c>
      <c r="I367" s="1" t="s">
        <v>13101</v>
      </c>
      <c r="J367" s="1" t="s">
        <v>13101</v>
      </c>
      <c r="K367" s="1"/>
      <c r="L367" s="1">
        <v>-5.0</v>
      </c>
      <c r="M367" s="1"/>
      <c r="N367" s="1">
        <v>9.3128</v>
      </c>
      <c r="O367" s="1" t="s">
        <v>11916</v>
      </c>
      <c r="P367" s="1" t="s">
        <v>13102</v>
      </c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ht="15.75" customHeight="1">
      <c r="A368" s="1" t="s">
        <v>16</v>
      </c>
      <c r="B368" s="1" t="s">
        <v>17</v>
      </c>
      <c r="C368" s="1">
        <v>119.0</v>
      </c>
      <c r="D368" s="1">
        <v>0.0</v>
      </c>
      <c r="E368" s="1"/>
      <c r="F368" s="1" t="s">
        <v>18</v>
      </c>
      <c r="G368" s="1" t="s">
        <v>19</v>
      </c>
      <c r="H368" s="1" t="s">
        <v>13103</v>
      </c>
      <c r="I368" s="1" t="s">
        <v>13104</v>
      </c>
      <c r="J368" s="1" t="s">
        <v>13104</v>
      </c>
      <c r="K368" s="1"/>
      <c r="L368" s="1">
        <v>-1.0</v>
      </c>
      <c r="M368" s="1"/>
      <c r="N368" s="1">
        <v>3.1422166666666667</v>
      </c>
      <c r="O368" s="1" t="s">
        <v>22</v>
      </c>
      <c r="P368" s="1" t="s">
        <v>13105</v>
      </c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ht="15.75" customHeight="1">
      <c r="A369" s="1" t="s">
        <v>57</v>
      </c>
      <c r="B369" s="1" t="s">
        <v>17</v>
      </c>
      <c r="C369" s="1">
        <v>264.0</v>
      </c>
      <c r="D369" s="1">
        <v>0.0</v>
      </c>
      <c r="E369" s="1" t="s">
        <v>58</v>
      </c>
      <c r="F369" s="1" t="s">
        <v>26</v>
      </c>
      <c r="G369" s="1" t="s">
        <v>27</v>
      </c>
      <c r="H369" s="1" t="s">
        <v>13106</v>
      </c>
      <c r="I369" s="1" t="s">
        <v>13107</v>
      </c>
      <c r="J369" s="1" t="s">
        <v>13107</v>
      </c>
      <c r="K369" s="1"/>
      <c r="L369" s="1">
        <v>-5.0</v>
      </c>
      <c r="M369" s="1"/>
      <c r="N369" s="1">
        <v>9.6448</v>
      </c>
      <c r="O369" s="1" t="s">
        <v>11916</v>
      </c>
      <c r="P369" s="1" t="s">
        <v>13108</v>
      </c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ht="15.75" customHeight="1">
      <c r="A370" s="1" t="s">
        <v>57</v>
      </c>
      <c r="B370" s="1" t="s">
        <v>17</v>
      </c>
      <c r="C370" s="1">
        <v>464.0</v>
      </c>
      <c r="D370" s="1">
        <v>0.0</v>
      </c>
      <c r="E370" s="1" t="s">
        <v>58</v>
      </c>
      <c r="F370" s="1" t="s">
        <v>26</v>
      </c>
      <c r="G370" s="1" t="s">
        <v>27</v>
      </c>
      <c r="H370" s="1" t="s">
        <v>13109</v>
      </c>
      <c r="I370" s="1" t="s">
        <v>13110</v>
      </c>
      <c r="J370" s="1" t="s">
        <v>13110</v>
      </c>
      <c r="K370" s="1"/>
      <c r="L370" s="1">
        <v>-4.0</v>
      </c>
      <c r="M370" s="1"/>
      <c r="N370" s="1">
        <v>10.3888</v>
      </c>
      <c r="O370" s="1" t="s">
        <v>11916</v>
      </c>
      <c r="P370" s="1" t="s">
        <v>13111</v>
      </c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ht="15.75" customHeight="1">
      <c r="A371" s="1" t="s">
        <v>41</v>
      </c>
      <c r="B371" s="1" t="s">
        <v>88</v>
      </c>
      <c r="C371" s="1">
        <v>439.0</v>
      </c>
      <c r="D371" s="1">
        <v>0.0</v>
      </c>
      <c r="E371" s="1"/>
      <c r="F371" s="1" t="s">
        <v>26</v>
      </c>
      <c r="G371" s="1" t="s">
        <v>27</v>
      </c>
      <c r="H371" s="1" t="s">
        <v>13112</v>
      </c>
      <c r="I371" s="1" t="s">
        <v>13113</v>
      </c>
      <c r="J371" s="1" t="s">
        <v>13113</v>
      </c>
      <c r="K371" s="1"/>
      <c r="L371" s="1">
        <v>-8.0</v>
      </c>
      <c r="M371" s="1"/>
      <c r="N371" s="1">
        <v>6.9934</v>
      </c>
      <c r="O371" s="1" t="s">
        <v>11916</v>
      </c>
      <c r="P371" s="1" t="s">
        <v>13114</v>
      </c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ht="15.75" customHeight="1">
      <c r="A372" s="1" t="s">
        <v>32</v>
      </c>
      <c r="B372" s="1" t="s">
        <v>17</v>
      </c>
      <c r="C372" s="1">
        <v>317.0</v>
      </c>
      <c r="D372" s="1">
        <v>132.0</v>
      </c>
      <c r="E372" s="1"/>
      <c r="F372" s="1" t="s">
        <v>18</v>
      </c>
      <c r="G372" s="1" t="s">
        <v>27</v>
      </c>
      <c r="H372" s="1" t="s">
        <v>13115</v>
      </c>
      <c r="I372" s="1" t="s">
        <v>13116</v>
      </c>
      <c r="J372" s="1" t="s">
        <v>13116</v>
      </c>
      <c r="K372" s="1"/>
      <c r="L372" s="1">
        <v>0.0</v>
      </c>
      <c r="M372" s="1"/>
      <c r="N372" s="1">
        <v>42.9338</v>
      </c>
      <c r="O372" s="1" t="s">
        <v>4121</v>
      </c>
      <c r="P372" s="1" t="s">
        <v>13117</v>
      </c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ht="15.75" customHeight="1">
      <c r="A373" s="1" t="s">
        <v>57</v>
      </c>
      <c r="B373" s="1" t="s">
        <v>17</v>
      </c>
      <c r="C373" s="1">
        <v>323.0</v>
      </c>
      <c r="D373" s="1">
        <v>0.0</v>
      </c>
      <c r="E373" s="1" t="s">
        <v>58</v>
      </c>
      <c r="F373" s="1" t="s">
        <v>26</v>
      </c>
      <c r="G373" s="1" t="s">
        <v>27</v>
      </c>
      <c r="H373" s="1" t="s">
        <v>13118</v>
      </c>
      <c r="I373" s="1" t="s">
        <v>13119</v>
      </c>
      <c r="J373" s="1" t="s">
        <v>13119</v>
      </c>
      <c r="K373" s="1"/>
      <c r="L373" s="1">
        <v>-7.0</v>
      </c>
      <c r="M373" s="1"/>
      <c r="N373" s="1">
        <v>7.64815</v>
      </c>
      <c r="O373" s="1" t="s">
        <v>11916</v>
      </c>
      <c r="P373" s="1" t="s">
        <v>13120</v>
      </c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ht="15.75" customHeight="1">
      <c r="A374" s="1" t="s">
        <v>24</v>
      </c>
      <c r="B374" s="1" t="s">
        <v>88</v>
      </c>
      <c r="C374" s="1">
        <v>324.0</v>
      </c>
      <c r="D374" s="1">
        <v>0.0</v>
      </c>
      <c r="E374" s="1" t="s">
        <v>12858</v>
      </c>
      <c r="F374" s="1" t="s">
        <v>26</v>
      </c>
      <c r="G374" s="1" t="s">
        <v>27</v>
      </c>
      <c r="H374" s="1" t="s">
        <v>13121</v>
      </c>
      <c r="I374" s="1" t="s">
        <v>13122</v>
      </c>
      <c r="J374" s="1" t="s">
        <v>13122</v>
      </c>
      <c r="K374" s="1"/>
      <c r="L374" s="1">
        <v>-2.0</v>
      </c>
      <c r="M374" s="1"/>
      <c r="N374" s="1">
        <v>12.695716666666666</v>
      </c>
      <c r="O374" s="1" t="s">
        <v>11916</v>
      </c>
      <c r="P374" s="1" t="s">
        <v>13123</v>
      </c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ht="15.75" customHeight="1">
      <c r="A375" s="1" t="s">
        <v>57</v>
      </c>
      <c r="B375" s="1" t="s">
        <v>17</v>
      </c>
      <c r="C375" s="1">
        <v>433.0</v>
      </c>
      <c r="D375" s="1">
        <v>0.0</v>
      </c>
      <c r="E375" s="1" t="s">
        <v>58</v>
      </c>
      <c r="F375" s="1" t="s">
        <v>26</v>
      </c>
      <c r="G375" s="1" t="s">
        <v>27</v>
      </c>
      <c r="H375" s="1" t="s">
        <v>13124</v>
      </c>
      <c r="I375" s="1" t="s">
        <v>13125</v>
      </c>
      <c r="J375" s="1" t="s">
        <v>13125</v>
      </c>
      <c r="K375" s="1"/>
      <c r="L375" s="1">
        <v>7.0</v>
      </c>
      <c r="M375" s="1"/>
      <c r="N375" s="1">
        <v>22.514566666666667</v>
      </c>
      <c r="O375" s="1" t="s">
        <v>11916</v>
      </c>
      <c r="P375" s="1" t="s">
        <v>13126</v>
      </c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ht="15.75" customHeight="1">
      <c r="A376" s="1" t="s">
        <v>32</v>
      </c>
      <c r="B376" s="1" t="s">
        <v>17</v>
      </c>
      <c r="C376" s="1">
        <v>247.0</v>
      </c>
      <c r="D376" s="1">
        <v>62.0</v>
      </c>
      <c r="E376" s="1"/>
      <c r="F376" s="1" t="s">
        <v>18</v>
      </c>
      <c r="G376" s="1" t="s">
        <v>27</v>
      </c>
      <c r="H376" s="1" t="s">
        <v>13127</v>
      </c>
      <c r="I376" s="1" t="s">
        <v>13128</v>
      </c>
      <c r="J376" s="1" t="s">
        <v>13128</v>
      </c>
      <c r="K376" s="1"/>
      <c r="L376" s="1">
        <v>-1.0</v>
      </c>
      <c r="M376" s="1"/>
      <c r="N376" s="1">
        <v>17.192733333333333</v>
      </c>
      <c r="O376" s="1" t="s">
        <v>4121</v>
      </c>
      <c r="P376" s="1" t="s">
        <v>5596</v>
      </c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ht="15.75" customHeight="1">
      <c r="A377" s="1" t="s">
        <v>57</v>
      </c>
      <c r="B377" s="1" t="s">
        <v>17</v>
      </c>
      <c r="C377" s="1">
        <v>585.0</v>
      </c>
      <c r="D377" s="1">
        <v>0.0</v>
      </c>
      <c r="E377" s="1" t="s">
        <v>58</v>
      </c>
      <c r="F377" s="1" t="s">
        <v>26</v>
      </c>
      <c r="G377" s="1" t="s">
        <v>27</v>
      </c>
      <c r="H377" s="1" t="s">
        <v>13129</v>
      </c>
      <c r="I377" s="1" t="s">
        <v>13130</v>
      </c>
      <c r="J377" s="1" t="s">
        <v>13130</v>
      </c>
      <c r="K377" s="1"/>
      <c r="L377" s="1">
        <v>6.0</v>
      </c>
      <c r="M377" s="1"/>
      <c r="N377" s="1">
        <v>26.603466666666666</v>
      </c>
      <c r="O377" s="1" t="s">
        <v>11916</v>
      </c>
      <c r="P377" s="1" t="s">
        <v>13131</v>
      </c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ht="15.75" customHeight="1">
      <c r="A378" s="1" t="s">
        <v>41</v>
      </c>
      <c r="B378" s="1" t="s">
        <v>88</v>
      </c>
      <c r="C378" s="2">
        <v>857.0</v>
      </c>
      <c r="D378" s="1">
        <v>0.0</v>
      </c>
      <c r="E378" s="1"/>
      <c r="F378" s="1" t="s">
        <v>26</v>
      </c>
      <c r="G378" s="1" t="s">
        <v>27</v>
      </c>
      <c r="H378" s="1" t="s">
        <v>13132</v>
      </c>
      <c r="I378" s="1" t="s">
        <v>13133</v>
      </c>
      <c r="J378" s="1" t="s">
        <v>13133</v>
      </c>
      <c r="K378" s="1"/>
      <c r="L378" s="1">
        <v>0.0</v>
      </c>
      <c r="M378" s="1"/>
      <c r="N378" s="1">
        <v>20.402833333333334</v>
      </c>
      <c r="O378" s="1" t="s">
        <v>11916</v>
      </c>
      <c r="P378" s="1" t="s">
        <v>13134</v>
      </c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ht="15.75" customHeight="1">
      <c r="A379" s="1" t="s">
        <v>57</v>
      </c>
      <c r="B379" s="1" t="s">
        <v>17</v>
      </c>
      <c r="C379" s="1">
        <v>264.0</v>
      </c>
      <c r="D379" s="1">
        <v>0.0</v>
      </c>
      <c r="E379" s="1" t="s">
        <v>58</v>
      </c>
      <c r="F379" s="1" t="s">
        <v>26</v>
      </c>
      <c r="G379" s="1" t="s">
        <v>27</v>
      </c>
      <c r="H379" s="1" t="s">
        <v>13135</v>
      </c>
      <c r="I379" s="1" t="s">
        <v>13136</v>
      </c>
      <c r="J379" s="1" t="s">
        <v>13136</v>
      </c>
      <c r="K379" s="1"/>
      <c r="L379" s="1">
        <v>-4.0</v>
      </c>
      <c r="M379" s="1"/>
      <c r="N379" s="1">
        <v>10.220116666666666</v>
      </c>
      <c r="O379" s="1" t="s">
        <v>11916</v>
      </c>
      <c r="P379" s="1" t="s">
        <v>13137</v>
      </c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ht="15.75" customHeight="1">
      <c r="A380" s="1" t="s">
        <v>57</v>
      </c>
      <c r="B380" s="1" t="s">
        <v>17</v>
      </c>
      <c r="C380" s="1">
        <v>224.0</v>
      </c>
      <c r="D380" s="1">
        <v>0.0</v>
      </c>
      <c r="E380" s="1" t="s">
        <v>58</v>
      </c>
      <c r="F380" s="1" t="s">
        <v>26</v>
      </c>
      <c r="G380" s="1" t="s">
        <v>27</v>
      </c>
      <c r="H380" s="1" t="s">
        <v>13138</v>
      </c>
      <c r="I380" s="1" t="s">
        <v>13139</v>
      </c>
      <c r="J380" s="1" t="s">
        <v>13139</v>
      </c>
      <c r="K380" s="1"/>
      <c r="L380" s="1">
        <v>-5.0</v>
      </c>
      <c r="M380" s="1"/>
      <c r="N380" s="1">
        <v>9.687183333333333</v>
      </c>
      <c r="O380" s="1" t="s">
        <v>11916</v>
      </c>
      <c r="P380" s="1" t="s">
        <v>13140</v>
      </c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ht="15.75" customHeight="1">
      <c r="A381" s="1" t="s">
        <v>24</v>
      </c>
      <c r="B381" s="1" t="s">
        <v>88</v>
      </c>
      <c r="C381" s="2">
        <v>992.0</v>
      </c>
      <c r="D381" s="1">
        <v>0.0</v>
      </c>
      <c r="E381" s="1" t="s">
        <v>13141</v>
      </c>
      <c r="F381" s="1" t="s">
        <v>26</v>
      </c>
      <c r="G381" s="1" t="s">
        <v>27</v>
      </c>
      <c r="H381" s="1" t="s">
        <v>13142</v>
      </c>
      <c r="I381" s="1" t="s">
        <v>13143</v>
      </c>
      <c r="J381" s="1" t="s">
        <v>13143</v>
      </c>
      <c r="K381" s="1"/>
      <c r="L381" s="1">
        <v>0.0</v>
      </c>
      <c r="M381" s="1"/>
      <c r="N381" s="1">
        <v>20.561866666666667</v>
      </c>
      <c r="O381" s="1" t="s">
        <v>11916</v>
      </c>
      <c r="P381" s="1" t="s">
        <v>13144</v>
      </c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ht="15.75" customHeight="1">
      <c r="A382" s="1" t="s">
        <v>41</v>
      </c>
      <c r="B382" s="1" t="s">
        <v>88</v>
      </c>
      <c r="C382" s="1">
        <v>535.0</v>
      </c>
      <c r="D382" s="1">
        <v>0.0</v>
      </c>
      <c r="E382" s="1"/>
      <c r="F382" s="1" t="s">
        <v>26</v>
      </c>
      <c r="G382" s="1" t="s">
        <v>27</v>
      </c>
      <c r="H382" s="1" t="s">
        <v>13145</v>
      </c>
      <c r="I382" s="1" t="s">
        <v>13146</v>
      </c>
      <c r="J382" s="1" t="s">
        <v>13146</v>
      </c>
      <c r="K382" s="1"/>
      <c r="L382" s="1">
        <v>-6.0</v>
      </c>
      <c r="M382" s="1"/>
      <c r="N382" s="1">
        <v>13.816266666666667</v>
      </c>
      <c r="O382" s="1" t="s">
        <v>11916</v>
      </c>
      <c r="P382" s="1" t="s">
        <v>13147</v>
      </c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ht="15.75" customHeight="1">
      <c r="A383" s="1" t="s">
        <v>32</v>
      </c>
      <c r="B383" s="1" t="s">
        <v>17</v>
      </c>
      <c r="C383" s="2">
        <v>299.0</v>
      </c>
      <c r="D383" s="1">
        <v>75.0</v>
      </c>
      <c r="E383" s="1"/>
      <c r="F383" s="1" t="s">
        <v>18</v>
      </c>
      <c r="G383" s="1" t="s">
        <v>33</v>
      </c>
      <c r="H383" s="1" t="s">
        <v>13148</v>
      </c>
      <c r="I383" s="1" t="s">
        <v>13149</v>
      </c>
      <c r="J383" s="1" t="s">
        <v>13149</v>
      </c>
      <c r="K383" s="1"/>
      <c r="L383" s="1">
        <v>-8.0</v>
      </c>
      <c r="M383" s="1"/>
      <c r="N383" s="1">
        <v>11.645983333333334</v>
      </c>
      <c r="O383" s="1" t="s">
        <v>4121</v>
      </c>
      <c r="P383" s="1" t="s">
        <v>13150</v>
      </c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ht="15.75" customHeight="1">
      <c r="A384" s="1" t="s">
        <v>57</v>
      </c>
      <c r="B384" s="1" t="s">
        <v>17</v>
      </c>
      <c r="C384" s="1">
        <v>309.0</v>
      </c>
      <c r="D384" s="1">
        <v>0.0</v>
      </c>
      <c r="E384" s="1" t="s">
        <v>58</v>
      </c>
      <c r="F384" s="1" t="s">
        <v>26</v>
      </c>
      <c r="G384" s="1" t="s">
        <v>27</v>
      </c>
      <c r="H384" s="1" t="s">
        <v>13151</v>
      </c>
      <c r="I384" s="1" t="s">
        <v>13152</v>
      </c>
      <c r="J384" s="1" t="s">
        <v>13152</v>
      </c>
      <c r="K384" s="1"/>
      <c r="L384" s="1">
        <v>-7.0</v>
      </c>
      <c r="M384" s="1"/>
      <c r="N384" s="1">
        <v>7.188916666666667</v>
      </c>
      <c r="O384" s="1" t="s">
        <v>11916</v>
      </c>
      <c r="P384" s="1" t="s">
        <v>13153</v>
      </c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ht="15.75" customHeight="1">
      <c r="A385" s="1" t="s">
        <v>16</v>
      </c>
      <c r="B385" s="1" t="s">
        <v>17</v>
      </c>
      <c r="C385" s="2">
        <v>374.0</v>
      </c>
      <c r="D385" s="1">
        <v>0.0</v>
      </c>
      <c r="E385" s="1"/>
      <c r="F385" s="1" t="s">
        <v>18</v>
      </c>
      <c r="G385" s="1" t="s">
        <v>19</v>
      </c>
      <c r="H385" s="1" t="s">
        <v>13154</v>
      </c>
      <c r="I385" s="1" t="s">
        <v>13155</v>
      </c>
      <c r="J385" s="1" t="s">
        <v>13155</v>
      </c>
      <c r="K385" s="1"/>
      <c r="L385" s="1">
        <v>4.0</v>
      </c>
      <c r="M385" s="1"/>
      <c r="N385" s="1">
        <v>9.3042</v>
      </c>
      <c r="O385" s="1" t="s">
        <v>22</v>
      </c>
      <c r="P385" s="1" t="s">
        <v>13156</v>
      </c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ht="15.75" customHeight="1">
      <c r="A386" s="1" t="s">
        <v>16</v>
      </c>
      <c r="B386" s="1" t="s">
        <v>17</v>
      </c>
      <c r="C386" s="1">
        <v>249.0</v>
      </c>
      <c r="D386" s="1">
        <v>0.0</v>
      </c>
      <c r="E386" s="1"/>
      <c r="F386" s="1" t="s">
        <v>18</v>
      </c>
      <c r="G386" s="1" t="s">
        <v>19</v>
      </c>
      <c r="H386" s="1" t="s">
        <v>13157</v>
      </c>
      <c r="I386" s="1" t="s">
        <v>13158</v>
      </c>
      <c r="J386" s="1" t="s">
        <v>13158</v>
      </c>
      <c r="K386" s="1"/>
      <c r="L386" s="1">
        <v>-1.0</v>
      </c>
      <c r="M386" s="1"/>
      <c r="N386" s="1">
        <v>3.43445</v>
      </c>
      <c r="O386" s="1" t="s">
        <v>22</v>
      </c>
      <c r="P386" s="1" t="s">
        <v>13159</v>
      </c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ht="15.75" customHeight="1">
      <c r="A387" s="1" t="s">
        <v>57</v>
      </c>
      <c r="B387" s="1" t="s">
        <v>17</v>
      </c>
      <c r="C387" s="1">
        <v>701.0</v>
      </c>
      <c r="D387" s="1">
        <v>0.0</v>
      </c>
      <c r="E387" s="1" t="s">
        <v>58</v>
      </c>
      <c r="F387" s="1" t="s">
        <v>26</v>
      </c>
      <c r="G387" s="1" t="s">
        <v>27</v>
      </c>
      <c r="H387" s="1" t="s">
        <v>13160</v>
      </c>
      <c r="I387" s="1" t="s">
        <v>13161</v>
      </c>
      <c r="J387" s="1" t="s">
        <v>13161</v>
      </c>
      <c r="K387" s="1"/>
      <c r="L387" s="1">
        <v>-7.0</v>
      </c>
      <c r="M387" s="1"/>
      <c r="N387" s="1">
        <v>12.062466666666667</v>
      </c>
      <c r="O387" s="1" t="s">
        <v>11916</v>
      </c>
      <c r="P387" s="1" t="s">
        <v>13162</v>
      </c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ht="15.75" customHeight="1">
      <c r="A388" s="1" t="s">
        <v>32</v>
      </c>
      <c r="B388" s="1" t="s">
        <v>17</v>
      </c>
      <c r="C388" s="1">
        <v>927.0</v>
      </c>
      <c r="D388" s="1">
        <v>0.0</v>
      </c>
      <c r="E388" s="1" t="s">
        <v>58</v>
      </c>
      <c r="F388" s="1" t="s">
        <v>66</v>
      </c>
      <c r="G388" s="1" t="s">
        <v>19</v>
      </c>
      <c r="H388" s="1" t="s">
        <v>13163</v>
      </c>
      <c r="I388" s="1" t="s">
        <v>13164</v>
      </c>
      <c r="J388" s="1" t="s">
        <v>13165</v>
      </c>
      <c r="K388" s="1" t="s">
        <v>13166</v>
      </c>
      <c r="L388" s="1">
        <v>-9.0</v>
      </c>
      <c r="M388" s="1">
        <v>3.6786166666666666</v>
      </c>
      <c r="N388" s="1">
        <v>26.211383333333334</v>
      </c>
      <c r="O388" s="1" t="s">
        <v>4121</v>
      </c>
      <c r="P388" s="1" t="s">
        <v>13167</v>
      </c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ht="15.75" customHeight="1">
      <c r="A389" s="1" t="s">
        <v>57</v>
      </c>
      <c r="B389" s="1" t="s">
        <v>17</v>
      </c>
      <c r="C389" s="2">
        <v>348.0</v>
      </c>
      <c r="D389" s="1">
        <v>0.0</v>
      </c>
      <c r="E389" s="1" t="s">
        <v>58</v>
      </c>
      <c r="F389" s="1" t="s">
        <v>26</v>
      </c>
      <c r="G389" s="1" t="s">
        <v>27</v>
      </c>
      <c r="H389" s="1" t="s">
        <v>13168</v>
      </c>
      <c r="I389" s="1" t="s">
        <v>13169</v>
      </c>
      <c r="J389" s="1" t="s">
        <v>13169</v>
      </c>
      <c r="K389" s="1"/>
      <c r="L389" s="1">
        <v>2.0</v>
      </c>
      <c r="M389" s="1"/>
      <c r="N389" s="1">
        <v>17.41065</v>
      </c>
      <c r="O389" s="1" t="s">
        <v>11916</v>
      </c>
      <c r="P389" s="1" t="s">
        <v>13170</v>
      </c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ht="15.75" customHeight="1">
      <c r="A390" s="1" t="s">
        <v>24</v>
      </c>
      <c r="B390" s="1" t="s">
        <v>17</v>
      </c>
      <c r="C390" s="1">
        <v>593.0</v>
      </c>
      <c r="D390" s="1">
        <v>0.0</v>
      </c>
      <c r="E390" s="1" t="s">
        <v>10467</v>
      </c>
      <c r="F390" s="1" t="s">
        <v>26</v>
      </c>
      <c r="G390" s="1" t="s">
        <v>27</v>
      </c>
      <c r="H390" s="1" t="s">
        <v>13171</v>
      </c>
      <c r="I390" s="1" t="s">
        <v>13172</v>
      </c>
      <c r="J390" s="1" t="s">
        <v>13172</v>
      </c>
      <c r="K390" s="1"/>
      <c r="L390" s="1">
        <v>1.0</v>
      </c>
      <c r="M390" s="1"/>
      <c r="N390" s="1">
        <v>21.91195</v>
      </c>
      <c r="O390" s="1" t="s">
        <v>11916</v>
      </c>
      <c r="P390" s="1" t="s">
        <v>13173</v>
      </c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ht="15.75" customHeight="1">
      <c r="A391" s="1" t="s">
        <v>24</v>
      </c>
      <c r="B391" s="1" t="s">
        <v>17</v>
      </c>
      <c r="C391" s="1">
        <v>1243.0</v>
      </c>
      <c r="D391" s="1">
        <v>0.0</v>
      </c>
      <c r="E391" s="1" t="s">
        <v>13174</v>
      </c>
      <c r="F391" s="1" t="s">
        <v>26</v>
      </c>
      <c r="G391" s="1" t="s">
        <v>27</v>
      </c>
      <c r="H391" s="1" t="s">
        <v>13175</v>
      </c>
      <c r="I391" s="1" t="s">
        <v>13176</v>
      </c>
      <c r="J391" s="1" t="s">
        <v>13176</v>
      </c>
      <c r="K391" s="1"/>
      <c r="L391" s="1">
        <v>-4.0</v>
      </c>
      <c r="M391" s="1"/>
      <c r="N391" s="1">
        <v>15.496916666666667</v>
      </c>
      <c r="O391" s="1" t="s">
        <v>11916</v>
      </c>
      <c r="P391" s="1" t="s">
        <v>13177</v>
      </c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ht="15.75" customHeight="1">
      <c r="A392" s="1" t="s">
        <v>57</v>
      </c>
      <c r="B392" s="1" t="s">
        <v>17</v>
      </c>
      <c r="C392" s="1">
        <v>348.0</v>
      </c>
      <c r="D392" s="1">
        <v>0.0</v>
      </c>
      <c r="E392" s="1" t="s">
        <v>58</v>
      </c>
      <c r="F392" s="1" t="s">
        <v>26</v>
      </c>
      <c r="G392" s="1" t="s">
        <v>27</v>
      </c>
      <c r="H392" s="1" t="s">
        <v>13178</v>
      </c>
      <c r="I392" s="1" t="s">
        <v>13179</v>
      </c>
      <c r="J392" s="1" t="s">
        <v>13179</v>
      </c>
      <c r="K392" s="1"/>
      <c r="L392" s="1">
        <v>-5.0</v>
      </c>
      <c r="M392" s="1"/>
      <c r="N392" s="1">
        <v>14.587116666666667</v>
      </c>
      <c r="O392" s="1" t="s">
        <v>11916</v>
      </c>
      <c r="P392" s="1" t="s">
        <v>13180</v>
      </c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ht="15.75" customHeight="1">
      <c r="A393" s="1" t="s">
        <v>16</v>
      </c>
      <c r="B393" s="1" t="s">
        <v>17</v>
      </c>
      <c r="C393" s="1">
        <v>349.0</v>
      </c>
      <c r="D393" s="1">
        <v>0.0</v>
      </c>
      <c r="E393" s="1"/>
      <c r="F393" s="1" t="s">
        <v>18</v>
      </c>
      <c r="G393" s="1" t="s">
        <v>19</v>
      </c>
      <c r="H393" s="1" t="s">
        <v>13181</v>
      </c>
      <c r="I393" s="1" t="s">
        <v>13182</v>
      </c>
      <c r="J393" s="1" t="s">
        <v>13182</v>
      </c>
      <c r="K393" s="1"/>
      <c r="L393" s="1">
        <v>-4.0</v>
      </c>
      <c r="M393" s="1"/>
      <c r="N393" s="1">
        <v>0.13813333333333333</v>
      </c>
      <c r="O393" s="1" t="s">
        <v>22</v>
      </c>
      <c r="P393" s="1" t="s">
        <v>13183</v>
      </c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ht="15.75" customHeight="1">
      <c r="A394" s="1" t="s">
        <v>32</v>
      </c>
      <c r="B394" s="1" t="s">
        <v>17</v>
      </c>
      <c r="C394" s="1">
        <v>329.0</v>
      </c>
      <c r="D394" s="1">
        <v>0.0</v>
      </c>
      <c r="E394" s="1" t="s">
        <v>58</v>
      </c>
      <c r="F394" s="1" t="s">
        <v>66</v>
      </c>
      <c r="G394" s="1" t="s">
        <v>27</v>
      </c>
      <c r="H394" s="1" t="s">
        <v>13184</v>
      </c>
      <c r="I394" s="1" t="s">
        <v>13185</v>
      </c>
      <c r="J394" s="1" t="s">
        <v>13186</v>
      </c>
      <c r="K394" s="1" t="s">
        <v>13187</v>
      </c>
      <c r="L394" s="1">
        <v>1.0</v>
      </c>
      <c r="M394" s="1">
        <v>0.5134166666666666</v>
      </c>
      <c r="N394" s="1">
        <v>6.5071</v>
      </c>
      <c r="O394" s="1" t="s">
        <v>4121</v>
      </c>
      <c r="P394" s="1" t="s">
        <v>12758</v>
      </c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ht="15.75" customHeight="1">
      <c r="A395" s="1" t="s">
        <v>32</v>
      </c>
      <c r="B395" s="1" t="s">
        <v>17</v>
      </c>
      <c r="C395" s="1">
        <v>765.3</v>
      </c>
      <c r="D395" s="1">
        <v>81.7</v>
      </c>
      <c r="E395" s="1" t="s">
        <v>12835</v>
      </c>
      <c r="F395" s="1" t="s">
        <v>66</v>
      </c>
      <c r="G395" s="1" t="s">
        <v>27</v>
      </c>
      <c r="H395" s="1" t="s">
        <v>13188</v>
      </c>
      <c r="I395" s="1" t="s">
        <v>13189</v>
      </c>
      <c r="J395" s="1" t="s">
        <v>13190</v>
      </c>
      <c r="K395" s="1" t="s">
        <v>13191</v>
      </c>
      <c r="L395" s="1">
        <v>-19.0</v>
      </c>
      <c r="M395" s="1">
        <v>0.0056</v>
      </c>
      <c r="N395" s="1">
        <v>12.610866666666666</v>
      </c>
      <c r="O395" s="1" t="s">
        <v>4121</v>
      </c>
      <c r="P395" s="1" t="s">
        <v>13192</v>
      </c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ht="15.75" customHeight="1">
      <c r="A396" s="1" t="s">
        <v>57</v>
      </c>
      <c r="B396" s="1" t="s">
        <v>17</v>
      </c>
      <c r="C396" s="1">
        <v>329.0</v>
      </c>
      <c r="D396" s="1">
        <v>0.0</v>
      </c>
      <c r="E396" s="1" t="s">
        <v>58</v>
      </c>
      <c r="F396" s="1" t="s">
        <v>26</v>
      </c>
      <c r="G396" s="1" t="s">
        <v>27</v>
      </c>
      <c r="H396" s="1" t="s">
        <v>13193</v>
      </c>
      <c r="I396" s="1" t="s">
        <v>13194</v>
      </c>
      <c r="J396" s="1" t="s">
        <v>13194</v>
      </c>
      <c r="K396" s="1"/>
      <c r="L396" s="1">
        <v>-3.0</v>
      </c>
      <c r="M396" s="1"/>
      <c r="N396" s="1">
        <v>11.550883333333333</v>
      </c>
      <c r="O396" s="1" t="s">
        <v>11916</v>
      </c>
      <c r="P396" s="1" t="s">
        <v>13195</v>
      </c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ht="15.75" customHeight="1">
      <c r="A397" s="1" t="s">
        <v>24</v>
      </c>
      <c r="B397" s="1" t="s">
        <v>17</v>
      </c>
      <c r="C397" s="1">
        <v>433.0</v>
      </c>
      <c r="D397" s="1">
        <v>0.0</v>
      </c>
      <c r="E397" s="1" t="s">
        <v>12221</v>
      </c>
      <c r="F397" s="1" t="s">
        <v>26</v>
      </c>
      <c r="G397" s="1" t="s">
        <v>27</v>
      </c>
      <c r="H397" s="1" t="s">
        <v>13196</v>
      </c>
      <c r="I397" s="1" t="s">
        <v>13197</v>
      </c>
      <c r="J397" s="1" t="s">
        <v>13197</v>
      </c>
      <c r="K397" s="1"/>
      <c r="L397" s="1">
        <v>-4.0</v>
      </c>
      <c r="M397" s="1"/>
      <c r="N397" s="1">
        <v>10.6009</v>
      </c>
      <c r="O397" s="1" t="s">
        <v>11916</v>
      </c>
      <c r="P397" s="1" t="s">
        <v>13198</v>
      </c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ht="15.75" customHeight="1">
      <c r="A398" s="1" t="s">
        <v>24</v>
      </c>
      <c r="B398" s="1" t="s">
        <v>17</v>
      </c>
      <c r="C398" s="1">
        <v>515.0</v>
      </c>
      <c r="D398" s="1">
        <v>0.0</v>
      </c>
      <c r="E398" s="1" t="s">
        <v>2543</v>
      </c>
      <c r="F398" s="1" t="s">
        <v>26</v>
      </c>
      <c r="G398" s="1" t="s">
        <v>27</v>
      </c>
      <c r="H398" s="1" t="s">
        <v>13199</v>
      </c>
      <c r="I398" s="1" t="s">
        <v>13200</v>
      </c>
      <c r="J398" s="1" t="s">
        <v>13200</v>
      </c>
      <c r="K398" s="1"/>
      <c r="L398" s="1">
        <v>-10.0</v>
      </c>
      <c r="M398" s="1"/>
      <c r="N398" s="1">
        <v>9.852316666666667</v>
      </c>
      <c r="O398" s="1" t="s">
        <v>11916</v>
      </c>
      <c r="P398" s="1" t="s">
        <v>13201</v>
      </c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ht="15.75" customHeight="1">
      <c r="A399" s="1" t="s">
        <v>32</v>
      </c>
      <c r="B399" s="1" t="s">
        <v>17</v>
      </c>
      <c r="C399" s="1">
        <v>245.0</v>
      </c>
      <c r="D399" s="1">
        <v>61.0</v>
      </c>
      <c r="E399" s="1"/>
      <c r="F399" s="1" t="s">
        <v>18</v>
      </c>
      <c r="G399" s="1" t="s">
        <v>33</v>
      </c>
      <c r="H399" s="1" t="s">
        <v>13202</v>
      </c>
      <c r="I399" s="1" t="s">
        <v>13203</v>
      </c>
      <c r="J399" s="1" t="s">
        <v>13203</v>
      </c>
      <c r="K399" s="1"/>
      <c r="L399" s="1">
        <v>-13.0</v>
      </c>
      <c r="M399" s="1"/>
      <c r="N399" s="1">
        <v>5.414066666666667</v>
      </c>
      <c r="O399" s="1" t="s">
        <v>4121</v>
      </c>
      <c r="P399" s="1" t="s">
        <v>13204</v>
      </c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ht="15.75" customHeight="1">
      <c r="A400" s="1" t="s">
        <v>32</v>
      </c>
      <c r="B400" s="1" t="s">
        <v>17</v>
      </c>
      <c r="C400" s="1">
        <v>199.0</v>
      </c>
      <c r="D400" s="1">
        <v>50.0</v>
      </c>
      <c r="E400" s="1"/>
      <c r="F400" s="1" t="s">
        <v>18</v>
      </c>
      <c r="G400" s="1" t="s">
        <v>33</v>
      </c>
      <c r="H400" s="1" t="s">
        <v>13205</v>
      </c>
      <c r="I400" s="1" t="s">
        <v>13206</v>
      </c>
      <c r="J400" s="1" t="s">
        <v>13206</v>
      </c>
      <c r="K400" s="1"/>
      <c r="L400" s="1">
        <v>-8.0</v>
      </c>
      <c r="M400" s="1"/>
      <c r="N400" s="1">
        <v>10.68175</v>
      </c>
      <c r="O400" s="1" t="s">
        <v>4121</v>
      </c>
      <c r="P400" s="1" t="s">
        <v>13207</v>
      </c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ht="15.75" customHeight="1">
      <c r="A401" s="1" t="s">
        <v>32</v>
      </c>
      <c r="B401" s="1" t="s">
        <v>17</v>
      </c>
      <c r="C401" s="2">
        <v>374.0</v>
      </c>
      <c r="D401" s="1">
        <v>0.0</v>
      </c>
      <c r="E401" s="1" t="s">
        <v>12835</v>
      </c>
      <c r="F401" s="1" t="s">
        <v>66</v>
      </c>
      <c r="G401" s="1" t="s">
        <v>19</v>
      </c>
      <c r="H401" s="1" t="s">
        <v>13208</v>
      </c>
      <c r="I401" s="1" t="s">
        <v>13209</v>
      </c>
      <c r="J401" s="1" t="s">
        <v>13210</v>
      </c>
      <c r="K401" s="1" t="s">
        <v>13211</v>
      </c>
      <c r="L401" s="1">
        <v>-4.0</v>
      </c>
      <c r="M401" s="1">
        <v>0.0193</v>
      </c>
      <c r="N401" s="1">
        <v>13.258983333333333</v>
      </c>
      <c r="O401" s="1" t="s">
        <v>4121</v>
      </c>
      <c r="P401" s="1" t="s">
        <v>13212</v>
      </c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ht="15.75" customHeight="1">
      <c r="A402" s="1" t="s">
        <v>32</v>
      </c>
      <c r="B402" s="1" t="s">
        <v>17</v>
      </c>
      <c r="C402" s="1">
        <v>199.0</v>
      </c>
      <c r="D402" s="1">
        <v>50.0</v>
      </c>
      <c r="E402" s="1"/>
      <c r="F402" s="1" t="s">
        <v>18</v>
      </c>
      <c r="G402" s="1" t="s">
        <v>19</v>
      </c>
      <c r="H402" s="1" t="s">
        <v>13213</v>
      </c>
      <c r="I402" s="1" t="s">
        <v>13214</v>
      </c>
      <c r="J402" s="1" t="s">
        <v>13214</v>
      </c>
      <c r="K402" s="1"/>
      <c r="L402" s="1">
        <v>-13.0</v>
      </c>
      <c r="M402" s="1"/>
      <c r="N402" s="1">
        <v>6.541883333333334</v>
      </c>
      <c r="O402" s="1" t="s">
        <v>4121</v>
      </c>
      <c r="P402" s="1" t="s">
        <v>4661</v>
      </c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ht="15.75" customHeight="1">
      <c r="A403" s="1" t="s">
        <v>57</v>
      </c>
      <c r="B403" s="1" t="s">
        <v>17</v>
      </c>
      <c r="C403" s="1">
        <v>264.0</v>
      </c>
      <c r="D403" s="1">
        <v>0.0</v>
      </c>
      <c r="E403" s="1" t="s">
        <v>58</v>
      </c>
      <c r="F403" s="1" t="s">
        <v>26</v>
      </c>
      <c r="G403" s="1" t="s">
        <v>27</v>
      </c>
      <c r="H403" s="1" t="s">
        <v>13215</v>
      </c>
      <c r="I403" s="1" t="s">
        <v>13216</v>
      </c>
      <c r="J403" s="1" t="s">
        <v>13216</v>
      </c>
      <c r="K403" s="1"/>
      <c r="L403" s="1">
        <v>-23.0</v>
      </c>
      <c r="M403" s="1"/>
      <c r="N403" s="1">
        <v>3.4346</v>
      </c>
      <c r="O403" s="1" t="s">
        <v>11916</v>
      </c>
      <c r="P403" s="1" t="s">
        <v>13217</v>
      </c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ht="15.75" customHeight="1">
      <c r="A404" s="1" t="s">
        <v>32</v>
      </c>
      <c r="B404" s="1" t="s">
        <v>17</v>
      </c>
      <c r="C404" s="1">
        <v>345.0</v>
      </c>
      <c r="D404" s="1">
        <v>0.0</v>
      </c>
      <c r="E404" s="1" t="s">
        <v>12835</v>
      </c>
      <c r="F404" s="1" t="s">
        <v>66</v>
      </c>
      <c r="G404" s="1" t="s">
        <v>27</v>
      </c>
      <c r="H404" s="1" t="s">
        <v>13218</v>
      </c>
      <c r="I404" s="1" t="s">
        <v>13219</v>
      </c>
      <c r="J404" s="1" t="s">
        <v>13220</v>
      </c>
      <c r="K404" s="1" t="s">
        <v>13221</v>
      </c>
      <c r="L404" s="1">
        <v>-3.0</v>
      </c>
      <c r="M404" s="1">
        <v>0.0087</v>
      </c>
      <c r="N404" s="1">
        <v>11.6127</v>
      </c>
      <c r="O404" s="1" t="s">
        <v>4121</v>
      </c>
      <c r="P404" s="1" t="s">
        <v>13222</v>
      </c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ht="15.75" customHeight="1">
      <c r="A405" s="1" t="s">
        <v>16</v>
      </c>
      <c r="B405" s="1" t="s">
        <v>17</v>
      </c>
      <c r="C405" s="2">
        <v>119.0</v>
      </c>
      <c r="D405" s="1">
        <v>0.0</v>
      </c>
      <c r="E405" s="1"/>
      <c r="F405" s="1" t="s">
        <v>18</v>
      </c>
      <c r="G405" s="1" t="s">
        <v>19</v>
      </c>
      <c r="H405" s="1" t="s">
        <v>13223</v>
      </c>
      <c r="I405" s="1" t="s">
        <v>13224</v>
      </c>
      <c r="J405" s="1" t="s">
        <v>13224</v>
      </c>
      <c r="K405" s="1"/>
      <c r="L405" s="1">
        <v>1.0</v>
      </c>
      <c r="M405" s="1"/>
      <c r="N405" s="1">
        <v>6.230216666666666</v>
      </c>
      <c r="O405" s="1" t="s">
        <v>22</v>
      </c>
      <c r="P405" s="1" t="s">
        <v>13225</v>
      </c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ht="15.75" customHeight="1">
      <c r="A406" s="1" t="s">
        <v>57</v>
      </c>
      <c r="B406" s="1" t="s">
        <v>17</v>
      </c>
      <c r="C406" s="2">
        <v>264.0</v>
      </c>
      <c r="D406" s="1">
        <v>0.0</v>
      </c>
      <c r="E406" s="1" t="s">
        <v>58</v>
      </c>
      <c r="F406" s="1" t="s">
        <v>26</v>
      </c>
      <c r="G406" s="1" t="s">
        <v>27</v>
      </c>
      <c r="H406" s="1" t="s">
        <v>13226</v>
      </c>
      <c r="I406" s="1" t="s">
        <v>13227</v>
      </c>
      <c r="J406" s="1" t="s">
        <v>13227</v>
      </c>
      <c r="K406" s="1"/>
      <c r="L406" s="1">
        <v>-5.0</v>
      </c>
      <c r="M406" s="1"/>
      <c r="N406" s="1">
        <v>9.56365</v>
      </c>
      <c r="O406" s="1" t="s">
        <v>11916</v>
      </c>
      <c r="P406" s="1" t="s">
        <v>12468</v>
      </c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ht="15.75" customHeight="1">
      <c r="A407" s="1" t="s">
        <v>57</v>
      </c>
      <c r="B407" s="1" t="s">
        <v>17</v>
      </c>
      <c r="C407" s="1">
        <v>348.0</v>
      </c>
      <c r="D407" s="1">
        <v>0.0</v>
      </c>
      <c r="E407" s="1" t="s">
        <v>58</v>
      </c>
      <c r="F407" s="1" t="s">
        <v>26</v>
      </c>
      <c r="G407" s="1" t="s">
        <v>27</v>
      </c>
      <c r="H407" s="1" t="s">
        <v>13228</v>
      </c>
      <c r="I407" s="1" t="s">
        <v>13229</v>
      </c>
      <c r="J407" s="1" t="s">
        <v>13229</v>
      </c>
      <c r="K407" s="1"/>
      <c r="L407" s="1">
        <v>-4.0</v>
      </c>
      <c r="M407" s="1"/>
      <c r="N407" s="1">
        <v>10.8932</v>
      </c>
      <c r="O407" s="1" t="s">
        <v>11916</v>
      </c>
      <c r="P407" s="1" t="s">
        <v>13230</v>
      </c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ht="15.75" customHeight="1">
      <c r="A408" s="1" t="s">
        <v>32</v>
      </c>
      <c r="B408" s="1" t="s">
        <v>17</v>
      </c>
      <c r="C408" s="1">
        <v>688.0</v>
      </c>
      <c r="D408" s="1">
        <v>35.0</v>
      </c>
      <c r="E408" s="1" t="s">
        <v>58</v>
      </c>
      <c r="F408" s="1" t="s">
        <v>66</v>
      </c>
      <c r="G408" s="1" t="s">
        <v>19</v>
      </c>
      <c r="H408" s="1" t="s">
        <v>13231</v>
      </c>
      <c r="I408" s="1" t="s">
        <v>13232</v>
      </c>
      <c r="J408" s="1" t="s">
        <v>13233</v>
      </c>
      <c r="K408" s="1" t="s">
        <v>13234</v>
      </c>
      <c r="L408" s="1">
        <v>5.0</v>
      </c>
      <c r="M408" s="1">
        <v>3.2956333333333334</v>
      </c>
      <c r="N408" s="1">
        <v>17.326466666666665</v>
      </c>
      <c r="O408" s="1" t="s">
        <v>4121</v>
      </c>
      <c r="P408" s="1" t="s">
        <v>13235</v>
      </c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ht="15.75" customHeight="1">
      <c r="A409" s="1" t="s">
        <v>41</v>
      </c>
      <c r="B409" s="1" t="s">
        <v>573</v>
      </c>
      <c r="C409" s="1">
        <v>264.0</v>
      </c>
      <c r="D409" s="1">
        <v>0.0</v>
      </c>
      <c r="E409" s="1"/>
      <c r="F409" s="1" t="s">
        <v>26</v>
      </c>
      <c r="G409" s="1" t="s">
        <v>27</v>
      </c>
      <c r="H409" s="1" t="s">
        <v>13236</v>
      </c>
      <c r="I409" s="1" t="s">
        <v>13237</v>
      </c>
      <c r="J409" s="1" t="s">
        <v>13237</v>
      </c>
      <c r="K409" s="1"/>
      <c r="L409" s="1">
        <v>0.0</v>
      </c>
      <c r="M409" s="1"/>
      <c r="N409" s="1">
        <v>14.454416666666667</v>
      </c>
      <c r="O409" s="1" t="s">
        <v>11916</v>
      </c>
      <c r="P409" s="1" t="s">
        <v>13238</v>
      </c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ht="15.75" customHeight="1">
      <c r="A410" s="1" t="s">
        <v>24</v>
      </c>
      <c r="B410" s="1" t="s">
        <v>17</v>
      </c>
      <c r="C410" s="1">
        <v>364.0</v>
      </c>
      <c r="D410" s="1">
        <v>0.0</v>
      </c>
      <c r="E410" s="1" t="s">
        <v>12931</v>
      </c>
      <c r="F410" s="1" t="s">
        <v>26</v>
      </c>
      <c r="G410" s="1" t="s">
        <v>27</v>
      </c>
      <c r="H410" s="1" t="s">
        <v>13239</v>
      </c>
      <c r="I410" s="1" t="s">
        <v>13240</v>
      </c>
      <c r="J410" s="1" t="s">
        <v>13240</v>
      </c>
      <c r="K410" s="1"/>
      <c r="L410" s="1">
        <v>-5.0</v>
      </c>
      <c r="M410" s="1"/>
      <c r="N410" s="1">
        <v>9.063483333333334</v>
      </c>
      <c r="O410" s="1" t="s">
        <v>11916</v>
      </c>
      <c r="P410" s="1" t="s">
        <v>13241</v>
      </c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ht="15.75" customHeight="1">
      <c r="A411" s="1" t="s">
        <v>57</v>
      </c>
      <c r="B411" s="1" t="s">
        <v>17</v>
      </c>
      <c r="C411" s="2">
        <v>264.0</v>
      </c>
      <c r="D411" s="1">
        <v>0.0</v>
      </c>
      <c r="E411" s="1" t="s">
        <v>58</v>
      </c>
      <c r="F411" s="1" t="s">
        <v>26</v>
      </c>
      <c r="G411" s="1" t="s">
        <v>27</v>
      </c>
      <c r="H411" s="1" t="s">
        <v>13242</v>
      </c>
      <c r="I411" s="1" t="s">
        <v>13243</v>
      </c>
      <c r="J411" s="1" t="s">
        <v>13243</v>
      </c>
      <c r="K411" s="1"/>
      <c r="L411" s="1">
        <v>-5.0</v>
      </c>
      <c r="M411" s="1"/>
      <c r="N411" s="1">
        <v>9.04855</v>
      </c>
      <c r="O411" s="1" t="s">
        <v>11916</v>
      </c>
      <c r="P411" s="1" t="s">
        <v>12011</v>
      </c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ht="15.75" customHeight="1">
      <c r="A412" s="1" t="s">
        <v>32</v>
      </c>
      <c r="B412" s="1" t="s">
        <v>17</v>
      </c>
      <c r="C412" s="1">
        <v>473.0</v>
      </c>
      <c r="D412" s="1">
        <v>0.0</v>
      </c>
      <c r="E412" s="1" t="s">
        <v>11939</v>
      </c>
      <c r="F412" s="1" t="s">
        <v>66</v>
      </c>
      <c r="G412" s="1" t="s">
        <v>27</v>
      </c>
      <c r="H412" s="1" t="s">
        <v>13244</v>
      </c>
      <c r="I412" s="1" t="s">
        <v>13245</v>
      </c>
      <c r="J412" s="1" t="s">
        <v>13246</v>
      </c>
      <c r="K412" s="1" t="s">
        <v>13247</v>
      </c>
      <c r="L412" s="1">
        <v>-7.0</v>
      </c>
      <c r="M412" s="1">
        <v>0.00755</v>
      </c>
      <c r="N412" s="1">
        <v>13.745783333333334</v>
      </c>
      <c r="O412" s="1" t="s">
        <v>4121</v>
      </c>
      <c r="P412" s="1" t="s">
        <v>12739</v>
      </c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ht="15.75" customHeight="1">
      <c r="A413" s="1" t="s">
        <v>57</v>
      </c>
      <c r="B413" s="1" t="s">
        <v>17</v>
      </c>
      <c r="C413" s="1">
        <v>264.0</v>
      </c>
      <c r="D413" s="1">
        <v>0.0</v>
      </c>
      <c r="E413" s="1" t="s">
        <v>58</v>
      </c>
      <c r="F413" s="1" t="s">
        <v>26</v>
      </c>
      <c r="G413" s="1" t="s">
        <v>27</v>
      </c>
      <c r="H413" s="1" t="s">
        <v>13248</v>
      </c>
      <c r="I413" s="1" t="s">
        <v>13249</v>
      </c>
      <c r="J413" s="1" t="s">
        <v>13249</v>
      </c>
      <c r="K413" s="1"/>
      <c r="L413" s="1">
        <v>-8.0</v>
      </c>
      <c r="M413" s="1"/>
      <c r="N413" s="1">
        <v>6.7109</v>
      </c>
      <c r="O413" s="1" t="s">
        <v>11916</v>
      </c>
      <c r="P413" s="1" t="s">
        <v>13250</v>
      </c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ht="15.75" customHeight="1">
      <c r="A414" s="1" t="s">
        <v>16</v>
      </c>
      <c r="B414" s="1" t="s">
        <v>17</v>
      </c>
      <c r="C414" s="1">
        <v>309.0</v>
      </c>
      <c r="D414" s="1">
        <v>0.0</v>
      </c>
      <c r="E414" s="1"/>
      <c r="F414" s="1" t="s">
        <v>18</v>
      </c>
      <c r="G414" s="1" t="s">
        <v>19</v>
      </c>
      <c r="H414" s="1" t="s">
        <v>13251</v>
      </c>
      <c r="I414" s="1" t="s">
        <v>13252</v>
      </c>
      <c r="J414" s="1" t="s">
        <v>13252</v>
      </c>
      <c r="K414" s="1"/>
      <c r="L414" s="1">
        <v>4.0</v>
      </c>
      <c r="M414" s="1"/>
      <c r="N414" s="1">
        <v>9.870966666666666</v>
      </c>
      <c r="O414" s="1" t="s">
        <v>22</v>
      </c>
      <c r="P414" s="1" t="s">
        <v>13253</v>
      </c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ht="15.75" customHeight="1">
      <c r="A415" s="1" t="s">
        <v>57</v>
      </c>
      <c r="B415" s="1" t="s">
        <v>17</v>
      </c>
      <c r="C415" s="1">
        <v>329.0</v>
      </c>
      <c r="D415" s="1">
        <v>0.0</v>
      </c>
      <c r="E415" s="1" t="s">
        <v>58</v>
      </c>
      <c r="F415" s="1" t="s">
        <v>26</v>
      </c>
      <c r="G415" s="1" t="s">
        <v>27</v>
      </c>
      <c r="H415" s="1" t="s">
        <v>13254</v>
      </c>
      <c r="I415" s="1" t="s">
        <v>13255</v>
      </c>
      <c r="J415" s="1" t="s">
        <v>13255</v>
      </c>
      <c r="K415" s="1"/>
      <c r="L415" s="1">
        <v>-8.0</v>
      </c>
      <c r="M415" s="1"/>
      <c r="N415" s="1">
        <v>6.782233333333333</v>
      </c>
      <c r="O415" s="1" t="s">
        <v>11916</v>
      </c>
      <c r="P415" s="1" t="s">
        <v>12299</v>
      </c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ht="15.75" customHeight="1">
      <c r="A416" s="1" t="s">
        <v>57</v>
      </c>
      <c r="B416" s="1" t="s">
        <v>17</v>
      </c>
      <c r="C416" s="2">
        <v>329.0</v>
      </c>
      <c r="D416" s="1">
        <v>0.0</v>
      </c>
      <c r="E416" s="1" t="s">
        <v>58</v>
      </c>
      <c r="F416" s="1" t="s">
        <v>26</v>
      </c>
      <c r="G416" s="1" t="s">
        <v>27</v>
      </c>
      <c r="H416" s="1" t="s">
        <v>13256</v>
      </c>
      <c r="I416" s="1" t="s">
        <v>13257</v>
      </c>
      <c r="J416" s="1" t="s">
        <v>13257</v>
      </c>
      <c r="K416" s="1"/>
      <c r="L416" s="1">
        <v>-7.0</v>
      </c>
      <c r="M416" s="1"/>
      <c r="N416" s="1">
        <v>7.220666666666666</v>
      </c>
      <c r="O416" s="1" t="s">
        <v>11916</v>
      </c>
      <c r="P416" s="1" t="s">
        <v>13258</v>
      </c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ht="15.75" customHeight="1">
      <c r="A417" s="1" t="s">
        <v>32</v>
      </c>
      <c r="B417" s="1" t="s">
        <v>17</v>
      </c>
      <c r="C417" s="1">
        <v>299.0</v>
      </c>
      <c r="D417" s="1">
        <v>75.0</v>
      </c>
      <c r="E417" s="1"/>
      <c r="F417" s="1" t="s">
        <v>18</v>
      </c>
      <c r="G417" s="1" t="s">
        <v>19</v>
      </c>
      <c r="H417" s="1" t="s">
        <v>13259</v>
      </c>
      <c r="I417" s="1" t="s">
        <v>13260</v>
      </c>
      <c r="J417" s="1" t="s">
        <v>13260</v>
      </c>
      <c r="K417" s="1"/>
      <c r="L417" s="1">
        <v>-6.0</v>
      </c>
      <c r="M417" s="1"/>
      <c r="N417" s="1">
        <v>12.494716666666667</v>
      </c>
      <c r="O417" s="1" t="s">
        <v>4121</v>
      </c>
      <c r="P417" s="1" t="s">
        <v>13261</v>
      </c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ht="15.75" customHeight="1">
      <c r="A418" s="1" t="s">
        <v>32</v>
      </c>
      <c r="B418" s="1" t="s">
        <v>573</v>
      </c>
      <c r="C418" s="1">
        <v>2694.0</v>
      </c>
      <c r="D418" s="1">
        <v>674.0</v>
      </c>
      <c r="E418" s="1"/>
      <c r="F418" s="1" t="s">
        <v>18</v>
      </c>
      <c r="G418" s="1" t="s">
        <v>19</v>
      </c>
      <c r="H418" s="1" t="s">
        <v>13262</v>
      </c>
      <c r="I418" s="1"/>
      <c r="J418" s="1"/>
      <c r="K418" s="1"/>
      <c r="L418" s="1">
        <v>0.0</v>
      </c>
      <c r="M418" s="1"/>
      <c r="N418" s="1"/>
      <c r="O418" s="1" t="s">
        <v>4121</v>
      </c>
      <c r="P418" s="1" t="s">
        <v>13263</v>
      </c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ht="15.75" customHeight="1">
      <c r="A419" s="1" t="s">
        <v>32</v>
      </c>
      <c r="B419" s="1" t="s">
        <v>17</v>
      </c>
      <c r="C419" s="1">
        <v>454.0</v>
      </c>
      <c r="D419" s="1">
        <v>0.0</v>
      </c>
      <c r="E419" s="1" t="s">
        <v>11939</v>
      </c>
      <c r="F419" s="1" t="s">
        <v>66</v>
      </c>
      <c r="G419" s="1" t="s">
        <v>27</v>
      </c>
      <c r="H419" s="1" t="s">
        <v>13264</v>
      </c>
      <c r="I419" s="1" t="s">
        <v>13265</v>
      </c>
      <c r="J419" s="1" t="s">
        <v>13266</v>
      </c>
      <c r="K419" s="1" t="s">
        <v>13267</v>
      </c>
      <c r="L419" s="1">
        <v>-9.0</v>
      </c>
      <c r="M419" s="1">
        <v>0.006733333333333333</v>
      </c>
      <c r="N419" s="1">
        <v>20.688916666666668</v>
      </c>
      <c r="O419" s="1" t="s">
        <v>4121</v>
      </c>
      <c r="P419" s="1" t="s">
        <v>13268</v>
      </c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ht="15.75" customHeight="1">
      <c r="A420" s="1" t="s">
        <v>24</v>
      </c>
      <c r="B420" s="1" t="s">
        <v>17</v>
      </c>
      <c r="C420" s="1">
        <v>744.0</v>
      </c>
      <c r="D420" s="1">
        <v>0.0</v>
      </c>
      <c r="E420" s="1" t="s">
        <v>13269</v>
      </c>
      <c r="F420" s="1" t="s">
        <v>26</v>
      </c>
      <c r="G420" s="1" t="s">
        <v>27</v>
      </c>
      <c r="H420" s="1" t="s">
        <v>13270</v>
      </c>
      <c r="I420" s="1" t="s">
        <v>13271</v>
      </c>
      <c r="J420" s="1" t="s">
        <v>13271</v>
      </c>
      <c r="K420" s="1"/>
      <c r="L420" s="1">
        <v>-5.0</v>
      </c>
      <c r="M420" s="1"/>
      <c r="N420" s="1">
        <v>14.391566666666666</v>
      </c>
      <c r="O420" s="1" t="s">
        <v>11916</v>
      </c>
      <c r="P420" s="1" t="s">
        <v>13272</v>
      </c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ht="15.75" customHeight="1">
      <c r="A421" s="1" t="s">
        <v>57</v>
      </c>
      <c r="B421" s="1" t="s">
        <v>17</v>
      </c>
      <c r="C421" s="1">
        <v>329.0</v>
      </c>
      <c r="D421" s="1">
        <v>0.0</v>
      </c>
      <c r="E421" s="1" t="s">
        <v>58</v>
      </c>
      <c r="F421" s="1" t="s">
        <v>26</v>
      </c>
      <c r="G421" s="1" t="s">
        <v>27</v>
      </c>
      <c r="H421" s="1" t="s">
        <v>13273</v>
      </c>
      <c r="I421" s="1" t="s">
        <v>13274</v>
      </c>
      <c r="J421" s="1" t="s">
        <v>13274</v>
      </c>
      <c r="K421" s="1"/>
      <c r="L421" s="1">
        <v>-3.0</v>
      </c>
      <c r="M421" s="1"/>
      <c r="N421" s="1">
        <v>11.387416666666667</v>
      </c>
      <c r="O421" s="1" t="s">
        <v>11916</v>
      </c>
      <c r="P421" s="1" t="s">
        <v>13275</v>
      </c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ht="15.75" customHeight="1">
      <c r="A422" s="1" t="s">
        <v>32</v>
      </c>
      <c r="B422" s="1" t="s">
        <v>17</v>
      </c>
      <c r="C422" s="1">
        <v>833.0</v>
      </c>
      <c r="D422" s="1">
        <v>188.0</v>
      </c>
      <c r="E422" s="1"/>
      <c r="F422" s="1" t="s">
        <v>18</v>
      </c>
      <c r="G422" s="1" t="s">
        <v>19</v>
      </c>
      <c r="H422" s="1" t="s">
        <v>13276</v>
      </c>
      <c r="I422" s="1" t="s">
        <v>13277</v>
      </c>
      <c r="J422" s="1" t="s">
        <v>13277</v>
      </c>
      <c r="K422" s="1"/>
      <c r="L422" s="1">
        <v>-13.0</v>
      </c>
      <c r="M422" s="1"/>
      <c r="N422" s="1">
        <v>11.787766666666666</v>
      </c>
      <c r="O422" s="1" t="s">
        <v>4121</v>
      </c>
      <c r="P422" s="1" t="s">
        <v>13278</v>
      </c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ht="15.75" customHeight="1">
      <c r="A423" s="1" t="s">
        <v>57</v>
      </c>
      <c r="B423" s="1" t="s">
        <v>17</v>
      </c>
      <c r="C423" s="1">
        <v>294.0</v>
      </c>
      <c r="D423" s="1">
        <v>0.0</v>
      </c>
      <c r="E423" s="1" t="s">
        <v>58</v>
      </c>
      <c r="F423" s="1" t="s">
        <v>26</v>
      </c>
      <c r="G423" s="1" t="s">
        <v>27</v>
      </c>
      <c r="H423" s="1" t="s">
        <v>13279</v>
      </c>
      <c r="I423" s="1" t="s">
        <v>13280</v>
      </c>
      <c r="J423" s="1" t="s">
        <v>13280</v>
      </c>
      <c r="K423" s="1"/>
      <c r="L423" s="1">
        <v>-11.0</v>
      </c>
      <c r="M423" s="1"/>
      <c r="N423" s="1">
        <v>6.3166166666666665</v>
      </c>
      <c r="O423" s="1" t="s">
        <v>11916</v>
      </c>
      <c r="P423" s="1" t="s">
        <v>13281</v>
      </c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ht="15.75" customHeight="1">
      <c r="A424" s="1" t="s">
        <v>57</v>
      </c>
      <c r="B424" s="1" t="s">
        <v>17</v>
      </c>
      <c r="C424" s="1">
        <v>672.0</v>
      </c>
      <c r="D424" s="1">
        <v>0.0</v>
      </c>
      <c r="E424" s="1" t="s">
        <v>58</v>
      </c>
      <c r="F424" s="1" t="s">
        <v>26</v>
      </c>
      <c r="G424" s="1" t="s">
        <v>27</v>
      </c>
      <c r="H424" s="1" t="s">
        <v>13282</v>
      </c>
      <c r="I424" s="1" t="s">
        <v>13283</v>
      </c>
      <c r="J424" s="1" t="s">
        <v>13283</v>
      </c>
      <c r="K424" s="1"/>
      <c r="L424" s="1">
        <v>-8.0</v>
      </c>
      <c r="M424" s="1"/>
      <c r="N424" s="1">
        <v>11.6349</v>
      </c>
      <c r="O424" s="1" t="s">
        <v>11916</v>
      </c>
      <c r="P424" s="1" t="s">
        <v>13284</v>
      </c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ht="15.75" customHeight="1">
      <c r="A425" s="1" t="s">
        <v>41</v>
      </c>
      <c r="B425" s="1" t="s">
        <v>17</v>
      </c>
      <c r="C425" s="1">
        <v>658.0</v>
      </c>
      <c r="D425" s="1">
        <v>0.0</v>
      </c>
      <c r="E425" s="1"/>
      <c r="F425" s="1" t="s">
        <v>26</v>
      </c>
      <c r="G425" s="1" t="s">
        <v>27</v>
      </c>
      <c r="H425" s="1" t="s">
        <v>13285</v>
      </c>
      <c r="I425" s="1" t="s">
        <v>13286</v>
      </c>
      <c r="J425" s="1" t="s">
        <v>13286</v>
      </c>
      <c r="K425" s="1"/>
      <c r="L425" s="1">
        <v>-4.0</v>
      </c>
      <c r="M425" s="1"/>
      <c r="N425" s="1">
        <v>15.912666666666667</v>
      </c>
      <c r="O425" s="1" t="s">
        <v>11916</v>
      </c>
      <c r="P425" s="1" t="s">
        <v>13287</v>
      </c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ht="15.75" customHeight="1">
      <c r="A426" s="1" t="s">
        <v>41</v>
      </c>
      <c r="B426" s="1" t="s">
        <v>17</v>
      </c>
      <c r="C426" s="2">
        <v>488.0</v>
      </c>
      <c r="D426" s="1">
        <v>0.0</v>
      </c>
      <c r="E426" s="1"/>
      <c r="F426" s="1" t="s">
        <v>26</v>
      </c>
      <c r="G426" s="1" t="s">
        <v>27</v>
      </c>
      <c r="H426" s="1" t="s">
        <v>13288</v>
      </c>
      <c r="I426" s="1" t="s">
        <v>13289</v>
      </c>
      <c r="J426" s="1" t="s">
        <v>13289</v>
      </c>
      <c r="K426" s="1"/>
      <c r="L426" s="1">
        <v>-3.0</v>
      </c>
      <c r="M426" s="1"/>
      <c r="N426" s="1">
        <v>11.980016666666666</v>
      </c>
      <c r="O426" s="1" t="s">
        <v>11916</v>
      </c>
      <c r="P426" s="1" t="s">
        <v>13290</v>
      </c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ht="15.75" customHeight="1">
      <c r="A427" s="1" t="s">
        <v>57</v>
      </c>
      <c r="B427" s="1" t="s">
        <v>17</v>
      </c>
      <c r="C427" s="1">
        <v>289.0</v>
      </c>
      <c r="D427" s="1">
        <v>0.0</v>
      </c>
      <c r="E427" s="1" t="s">
        <v>58</v>
      </c>
      <c r="F427" s="1" t="s">
        <v>26</v>
      </c>
      <c r="G427" s="1" t="s">
        <v>27</v>
      </c>
      <c r="H427" s="1" t="s">
        <v>13291</v>
      </c>
      <c r="I427" s="1" t="s">
        <v>13292</v>
      </c>
      <c r="J427" s="1" t="s">
        <v>13292</v>
      </c>
      <c r="K427" s="1"/>
      <c r="L427" s="1">
        <v>-5.0</v>
      </c>
      <c r="M427" s="1"/>
      <c r="N427" s="1">
        <v>14.138883333333334</v>
      </c>
      <c r="O427" s="1" t="s">
        <v>11916</v>
      </c>
      <c r="P427" s="1" t="s">
        <v>13027</v>
      </c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ht="15.75" customHeight="1">
      <c r="A428" s="1" t="s">
        <v>32</v>
      </c>
      <c r="B428" s="1" t="s">
        <v>17</v>
      </c>
      <c r="C428" s="2">
        <v>562.0</v>
      </c>
      <c r="D428" s="1">
        <v>23.0</v>
      </c>
      <c r="E428" s="1" t="s">
        <v>11939</v>
      </c>
      <c r="F428" s="1" t="s">
        <v>66</v>
      </c>
      <c r="G428" s="1" t="s">
        <v>27</v>
      </c>
      <c r="H428" s="1" t="s">
        <v>13293</v>
      </c>
      <c r="I428" s="1" t="s">
        <v>13294</v>
      </c>
      <c r="J428" s="1" t="s">
        <v>13295</v>
      </c>
      <c r="K428" s="1" t="s">
        <v>13296</v>
      </c>
      <c r="L428" s="1">
        <v>-8.0</v>
      </c>
      <c r="M428" s="1">
        <v>0.008733333333333333</v>
      </c>
      <c r="N428" s="1">
        <v>13.37995</v>
      </c>
      <c r="O428" s="1" t="s">
        <v>4121</v>
      </c>
      <c r="P428" s="1" t="s">
        <v>13297</v>
      </c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ht="15.75" customHeight="1">
      <c r="A429" s="1" t="s">
        <v>57</v>
      </c>
      <c r="B429" s="1" t="s">
        <v>17</v>
      </c>
      <c r="C429" s="1">
        <v>488.0</v>
      </c>
      <c r="D429" s="1">
        <v>0.0</v>
      </c>
      <c r="E429" s="1" t="s">
        <v>58</v>
      </c>
      <c r="F429" s="1" t="s">
        <v>26</v>
      </c>
      <c r="G429" s="1" t="s">
        <v>27</v>
      </c>
      <c r="H429" s="1" t="s">
        <v>13298</v>
      </c>
      <c r="I429" s="1" t="s">
        <v>13299</v>
      </c>
      <c r="J429" s="1" t="s">
        <v>13299</v>
      </c>
      <c r="K429" s="1"/>
      <c r="L429" s="1">
        <v>-4.0</v>
      </c>
      <c r="M429" s="1"/>
      <c r="N429" s="1">
        <v>10.022833333333333</v>
      </c>
      <c r="O429" s="1" t="s">
        <v>11916</v>
      </c>
      <c r="P429" s="1" t="s">
        <v>13300</v>
      </c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ht="15.75" customHeight="1">
      <c r="A430" s="1" t="s">
        <v>57</v>
      </c>
      <c r="B430" s="1" t="s">
        <v>17</v>
      </c>
      <c r="C430" s="1">
        <v>264.0</v>
      </c>
      <c r="D430" s="1">
        <v>0.0</v>
      </c>
      <c r="E430" s="1" t="s">
        <v>58</v>
      </c>
      <c r="F430" s="1" t="s">
        <v>26</v>
      </c>
      <c r="G430" s="1" t="s">
        <v>27</v>
      </c>
      <c r="H430" s="1" t="s">
        <v>13301</v>
      </c>
      <c r="I430" s="1" t="s">
        <v>13302</v>
      </c>
      <c r="J430" s="1" t="s">
        <v>13302</v>
      </c>
      <c r="K430" s="1"/>
      <c r="L430" s="1">
        <v>-6.0</v>
      </c>
      <c r="M430" s="1"/>
      <c r="N430" s="1">
        <v>8.191533333333334</v>
      </c>
      <c r="O430" s="1" t="s">
        <v>11916</v>
      </c>
      <c r="P430" s="1" t="s">
        <v>12011</v>
      </c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ht="15.75" customHeight="1">
      <c r="A431" s="1" t="s">
        <v>32</v>
      </c>
      <c r="B431" s="1" t="s">
        <v>17</v>
      </c>
      <c r="C431" s="1">
        <v>852.0</v>
      </c>
      <c r="D431" s="1">
        <v>0.0</v>
      </c>
      <c r="E431" s="1" t="s">
        <v>11939</v>
      </c>
      <c r="F431" s="1" t="s">
        <v>66</v>
      </c>
      <c r="G431" s="1" t="s">
        <v>27</v>
      </c>
      <c r="H431" s="1" t="s">
        <v>13303</v>
      </c>
      <c r="I431" s="1" t="s">
        <v>13304</v>
      </c>
      <c r="J431" s="1" t="s">
        <v>13305</v>
      </c>
      <c r="K431" s="1" t="s">
        <v>13306</v>
      </c>
      <c r="L431" s="1">
        <v>6.0</v>
      </c>
      <c r="M431" s="1">
        <v>0.0071</v>
      </c>
      <c r="N431" s="1">
        <v>20.130133333333333</v>
      </c>
      <c r="O431" s="1" t="s">
        <v>4121</v>
      </c>
      <c r="P431" s="1" t="s">
        <v>13307</v>
      </c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ht="15.75" customHeight="1">
      <c r="A432" s="1" t="s">
        <v>57</v>
      </c>
      <c r="B432" s="1" t="s">
        <v>17</v>
      </c>
      <c r="C432" s="1">
        <v>234.0</v>
      </c>
      <c r="D432" s="1">
        <v>0.0</v>
      </c>
      <c r="E432" s="1" t="s">
        <v>58</v>
      </c>
      <c r="F432" s="1" t="s">
        <v>26</v>
      </c>
      <c r="G432" s="1" t="s">
        <v>27</v>
      </c>
      <c r="H432" s="1" t="s">
        <v>13308</v>
      </c>
      <c r="I432" s="1" t="s">
        <v>13309</v>
      </c>
      <c r="J432" s="1" t="s">
        <v>13309</v>
      </c>
      <c r="K432" s="1"/>
      <c r="L432" s="1">
        <v>-8.0</v>
      </c>
      <c r="M432" s="1"/>
      <c r="N432" s="1">
        <v>6.573283333333333</v>
      </c>
      <c r="O432" s="1" t="s">
        <v>11916</v>
      </c>
      <c r="P432" s="1" t="s">
        <v>13310</v>
      </c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ht="15.75" customHeight="1">
      <c r="A433" s="1" t="s">
        <v>57</v>
      </c>
      <c r="B433" s="1" t="s">
        <v>17</v>
      </c>
      <c r="C433" s="1">
        <v>264.0</v>
      </c>
      <c r="D433" s="1">
        <v>0.0</v>
      </c>
      <c r="E433" s="1" t="s">
        <v>58</v>
      </c>
      <c r="F433" s="1" t="s">
        <v>26</v>
      </c>
      <c r="G433" s="1" t="s">
        <v>27</v>
      </c>
      <c r="H433" s="1" t="s">
        <v>13311</v>
      </c>
      <c r="I433" s="1" t="s">
        <v>13312</v>
      </c>
      <c r="J433" s="1" t="s">
        <v>13312</v>
      </c>
      <c r="K433" s="1"/>
      <c r="L433" s="1">
        <v>-6.0</v>
      </c>
      <c r="M433" s="1"/>
      <c r="N433" s="1">
        <v>8.839683333333333</v>
      </c>
      <c r="O433" s="1" t="s">
        <v>11916</v>
      </c>
      <c r="P433" s="1" t="s">
        <v>11917</v>
      </c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ht="15.75" customHeight="1">
      <c r="A434" s="1" t="s">
        <v>57</v>
      </c>
      <c r="B434" s="1" t="s">
        <v>17</v>
      </c>
      <c r="C434" s="2">
        <v>329.0</v>
      </c>
      <c r="D434" s="1">
        <v>0.0</v>
      </c>
      <c r="E434" s="1" t="s">
        <v>58</v>
      </c>
      <c r="F434" s="1" t="s">
        <v>26</v>
      </c>
      <c r="G434" s="1" t="s">
        <v>27</v>
      </c>
      <c r="H434" s="1" t="s">
        <v>13313</v>
      </c>
      <c r="I434" s="1" t="s">
        <v>13314</v>
      </c>
      <c r="J434" s="1" t="s">
        <v>13314</v>
      </c>
      <c r="K434" s="1"/>
      <c r="L434" s="1">
        <v>-10.0</v>
      </c>
      <c r="M434" s="1"/>
      <c r="N434" s="1">
        <v>4.98595</v>
      </c>
      <c r="O434" s="1" t="s">
        <v>11916</v>
      </c>
      <c r="P434" s="1" t="s">
        <v>12045</v>
      </c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ht="15.75" customHeight="1">
      <c r="A435" s="1" t="s">
        <v>57</v>
      </c>
      <c r="B435" s="1" t="s">
        <v>17</v>
      </c>
      <c r="C435" s="1">
        <v>528.0</v>
      </c>
      <c r="D435" s="1">
        <v>0.0</v>
      </c>
      <c r="E435" s="1" t="s">
        <v>58</v>
      </c>
      <c r="F435" s="1" t="s">
        <v>26</v>
      </c>
      <c r="G435" s="1" t="s">
        <v>27</v>
      </c>
      <c r="H435" s="1" t="s">
        <v>13315</v>
      </c>
      <c r="I435" s="1" t="s">
        <v>13316</v>
      </c>
      <c r="J435" s="1" t="s">
        <v>13316</v>
      </c>
      <c r="K435" s="1"/>
      <c r="L435" s="1">
        <v>-7.0</v>
      </c>
      <c r="M435" s="1"/>
      <c r="N435" s="1">
        <v>12.98645</v>
      </c>
      <c r="O435" s="1" t="s">
        <v>11916</v>
      </c>
      <c r="P435" s="1" t="s">
        <v>13317</v>
      </c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ht="15.75" customHeight="1">
      <c r="A436" s="1" t="s">
        <v>57</v>
      </c>
      <c r="B436" s="1" t="s">
        <v>17</v>
      </c>
      <c r="C436" s="1">
        <v>593.0</v>
      </c>
      <c r="D436" s="1">
        <v>0.0</v>
      </c>
      <c r="E436" s="1" t="s">
        <v>58</v>
      </c>
      <c r="F436" s="1" t="s">
        <v>26</v>
      </c>
      <c r="G436" s="1" t="s">
        <v>27</v>
      </c>
      <c r="H436" s="1" t="s">
        <v>13318</v>
      </c>
      <c r="I436" s="1" t="s">
        <v>13319</v>
      </c>
      <c r="J436" s="1" t="s">
        <v>13319</v>
      </c>
      <c r="K436" s="1"/>
      <c r="L436" s="1">
        <v>-8.0</v>
      </c>
      <c r="M436" s="1"/>
      <c r="N436" s="1">
        <v>11.92195</v>
      </c>
      <c r="O436" s="1" t="s">
        <v>11916</v>
      </c>
      <c r="P436" s="1" t="s">
        <v>13320</v>
      </c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ht="15.75" customHeight="1">
      <c r="A437" s="1" t="s">
        <v>16</v>
      </c>
      <c r="B437" s="1" t="s">
        <v>17</v>
      </c>
      <c r="C437" s="1">
        <v>249.0</v>
      </c>
      <c r="D437" s="1">
        <v>0.0</v>
      </c>
      <c r="E437" s="1"/>
      <c r="F437" s="1" t="s">
        <v>18</v>
      </c>
      <c r="G437" s="1" t="s">
        <v>19</v>
      </c>
      <c r="H437" s="1" t="s">
        <v>13321</v>
      </c>
      <c r="I437" s="1" t="s">
        <v>13322</v>
      </c>
      <c r="J437" s="1" t="s">
        <v>13322</v>
      </c>
      <c r="K437" s="1"/>
      <c r="L437" s="1">
        <v>-3.0</v>
      </c>
      <c r="M437" s="1"/>
      <c r="N437" s="1">
        <v>1.6223333333333334</v>
      </c>
      <c r="O437" s="1" t="s">
        <v>22</v>
      </c>
      <c r="P437" s="1" t="s">
        <v>13323</v>
      </c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ht="15.75" customHeight="1">
      <c r="A438" s="1" t="s">
        <v>57</v>
      </c>
      <c r="B438" s="1" t="s">
        <v>17</v>
      </c>
      <c r="C438" s="1">
        <v>264.0</v>
      </c>
      <c r="D438" s="1">
        <v>0.0</v>
      </c>
      <c r="E438" s="1" t="s">
        <v>58</v>
      </c>
      <c r="F438" s="1" t="s">
        <v>26</v>
      </c>
      <c r="G438" s="1" t="s">
        <v>27</v>
      </c>
      <c r="H438" s="1" t="s">
        <v>13324</v>
      </c>
      <c r="I438" s="1" t="s">
        <v>13325</v>
      </c>
      <c r="J438" s="1" t="s">
        <v>13325</v>
      </c>
      <c r="K438" s="1"/>
      <c r="L438" s="1">
        <v>-8.0</v>
      </c>
      <c r="M438" s="1"/>
      <c r="N438" s="1">
        <v>6.955433333333334</v>
      </c>
      <c r="O438" s="1" t="s">
        <v>11916</v>
      </c>
      <c r="P438" s="1" t="s">
        <v>11917</v>
      </c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ht="15.75" customHeight="1">
      <c r="A439" s="1" t="s">
        <v>24</v>
      </c>
      <c r="B439" s="1" t="s">
        <v>17</v>
      </c>
      <c r="C439" s="1">
        <v>608.0</v>
      </c>
      <c r="D439" s="1">
        <v>0.0</v>
      </c>
      <c r="E439" s="1" t="s">
        <v>13326</v>
      </c>
      <c r="F439" s="1" t="s">
        <v>26</v>
      </c>
      <c r="G439" s="1" t="s">
        <v>27</v>
      </c>
      <c r="H439" s="1" t="s">
        <v>13327</v>
      </c>
      <c r="I439" s="1" t="s">
        <v>13328</v>
      </c>
      <c r="J439" s="1" t="s">
        <v>13328</v>
      </c>
      <c r="K439" s="1"/>
      <c r="L439" s="1">
        <v>-9.0</v>
      </c>
      <c r="M439" s="1"/>
      <c r="N439" s="1">
        <v>10.3149</v>
      </c>
      <c r="O439" s="1" t="s">
        <v>11916</v>
      </c>
      <c r="P439" s="1" t="s">
        <v>13329</v>
      </c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ht="15.75" customHeight="1">
      <c r="A440" s="1" t="s">
        <v>24</v>
      </c>
      <c r="B440" s="1" t="s">
        <v>17</v>
      </c>
      <c r="C440" s="1">
        <v>568.0</v>
      </c>
      <c r="D440" s="1">
        <v>0.0</v>
      </c>
      <c r="E440" s="1" t="s">
        <v>12175</v>
      </c>
      <c r="F440" s="1" t="s">
        <v>26</v>
      </c>
      <c r="G440" s="1" t="s">
        <v>27</v>
      </c>
      <c r="H440" s="1" t="s">
        <v>13330</v>
      </c>
      <c r="I440" s="1" t="s">
        <v>13331</v>
      </c>
      <c r="J440" s="1" t="s">
        <v>13331</v>
      </c>
      <c r="K440" s="1"/>
      <c r="L440" s="1">
        <v>-8.0</v>
      </c>
      <c r="M440" s="1"/>
      <c r="N440" s="1">
        <v>11.029116666666667</v>
      </c>
      <c r="O440" s="1" t="s">
        <v>11916</v>
      </c>
      <c r="P440" s="1" t="s">
        <v>13332</v>
      </c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ht="15.75" customHeight="1">
      <c r="A441" s="1" t="s">
        <v>16</v>
      </c>
      <c r="B441" s="1" t="s">
        <v>17</v>
      </c>
      <c r="C441" s="1">
        <v>249.0</v>
      </c>
      <c r="D441" s="1">
        <v>0.0</v>
      </c>
      <c r="E441" s="1"/>
      <c r="F441" s="1" t="s">
        <v>18</v>
      </c>
      <c r="G441" s="1" t="s">
        <v>19</v>
      </c>
      <c r="H441" s="1" t="s">
        <v>13333</v>
      </c>
      <c r="I441" s="1" t="s">
        <v>13334</v>
      </c>
      <c r="J441" s="1" t="s">
        <v>13334</v>
      </c>
      <c r="K441" s="1"/>
      <c r="L441" s="1">
        <v>1.0</v>
      </c>
      <c r="M441" s="1"/>
      <c r="N441" s="1">
        <v>6.4123833333333335</v>
      </c>
      <c r="O441" s="1" t="s">
        <v>22</v>
      </c>
      <c r="P441" s="1" t="s">
        <v>13335</v>
      </c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ht="15.75" customHeight="1">
      <c r="A442" s="1" t="s">
        <v>16</v>
      </c>
      <c r="B442" s="1" t="s">
        <v>17</v>
      </c>
      <c r="C442" s="1">
        <v>498.0</v>
      </c>
      <c r="D442" s="1">
        <v>0.0</v>
      </c>
      <c r="E442" s="1"/>
      <c r="F442" s="1" t="s">
        <v>18</v>
      </c>
      <c r="G442" s="1" t="s">
        <v>19</v>
      </c>
      <c r="H442" s="1" t="s">
        <v>13336</v>
      </c>
      <c r="I442" s="1" t="s">
        <v>13337</v>
      </c>
      <c r="J442" s="1" t="s">
        <v>13337</v>
      </c>
      <c r="K442" s="1"/>
      <c r="L442" s="1">
        <v>2.0</v>
      </c>
      <c r="M442" s="1"/>
      <c r="N442" s="1">
        <v>7.895883333333333</v>
      </c>
      <c r="O442" s="1" t="s">
        <v>22</v>
      </c>
      <c r="P442" s="1" t="s">
        <v>13338</v>
      </c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ht="15.75" customHeight="1">
      <c r="A443" s="1" t="s">
        <v>57</v>
      </c>
      <c r="B443" s="1" t="s">
        <v>17</v>
      </c>
      <c r="C443" s="1">
        <v>351.0</v>
      </c>
      <c r="D443" s="1">
        <v>0.0</v>
      </c>
      <c r="E443" s="1" t="s">
        <v>58</v>
      </c>
      <c r="F443" s="1" t="s">
        <v>26</v>
      </c>
      <c r="G443" s="1" t="s">
        <v>27</v>
      </c>
      <c r="H443" s="1" t="s">
        <v>13339</v>
      </c>
      <c r="I443" s="1" t="s">
        <v>13340</v>
      </c>
      <c r="J443" s="1" t="s">
        <v>13340</v>
      </c>
      <c r="K443" s="1"/>
      <c r="L443" s="1">
        <v>-4.0</v>
      </c>
      <c r="M443" s="1"/>
      <c r="N443" s="1">
        <v>10.243233333333333</v>
      </c>
      <c r="O443" s="1" t="s">
        <v>11916</v>
      </c>
      <c r="P443" s="1" t="s">
        <v>13341</v>
      </c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ht="15.75" customHeight="1">
      <c r="A444" s="1" t="s">
        <v>32</v>
      </c>
      <c r="B444" s="1" t="s">
        <v>17</v>
      </c>
      <c r="C444" s="1">
        <v>278.0</v>
      </c>
      <c r="D444" s="1">
        <v>41.0</v>
      </c>
      <c r="E444" s="1" t="s">
        <v>11939</v>
      </c>
      <c r="F444" s="1" t="s">
        <v>66</v>
      </c>
      <c r="G444" s="1" t="s">
        <v>27</v>
      </c>
      <c r="H444" s="1" t="s">
        <v>13342</v>
      </c>
      <c r="I444" s="1" t="s">
        <v>13343</v>
      </c>
      <c r="J444" s="1" t="s">
        <v>13344</v>
      </c>
      <c r="K444" s="1" t="s">
        <v>13345</v>
      </c>
      <c r="L444" s="1">
        <v>8.0</v>
      </c>
      <c r="M444" s="1">
        <v>0.008066666666666666</v>
      </c>
      <c r="N444" s="1">
        <v>12.464466666666667</v>
      </c>
      <c r="O444" s="1" t="s">
        <v>4121</v>
      </c>
      <c r="P444" s="1" t="s">
        <v>4523</v>
      </c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ht="15.75" customHeight="1">
      <c r="A445" s="1" t="s">
        <v>32</v>
      </c>
      <c r="B445" s="1" t="s">
        <v>17</v>
      </c>
      <c r="C445" s="1">
        <v>494.0</v>
      </c>
      <c r="D445" s="1">
        <v>124.0</v>
      </c>
      <c r="E445" s="1"/>
      <c r="F445" s="1" t="s">
        <v>18</v>
      </c>
      <c r="G445" s="1" t="s">
        <v>33</v>
      </c>
      <c r="H445" s="1" t="s">
        <v>13346</v>
      </c>
      <c r="I445" s="1" t="s">
        <v>13347</v>
      </c>
      <c r="J445" s="1" t="s">
        <v>13347</v>
      </c>
      <c r="K445" s="1"/>
      <c r="L445" s="1">
        <v>-10.0</v>
      </c>
      <c r="M445" s="1"/>
      <c r="N445" s="1">
        <v>21.627883333333333</v>
      </c>
      <c r="O445" s="1" t="s">
        <v>4121</v>
      </c>
      <c r="P445" s="1" t="s">
        <v>13348</v>
      </c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ht="15.75" customHeight="1">
      <c r="A446" s="1" t="s">
        <v>57</v>
      </c>
      <c r="B446" s="1" t="s">
        <v>17</v>
      </c>
      <c r="C446" s="1">
        <v>289.0</v>
      </c>
      <c r="D446" s="1">
        <v>0.0</v>
      </c>
      <c r="E446" s="1" t="s">
        <v>58</v>
      </c>
      <c r="F446" s="1" t="s">
        <v>26</v>
      </c>
      <c r="G446" s="1" t="s">
        <v>27</v>
      </c>
      <c r="H446" s="1" t="s">
        <v>13349</v>
      </c>
      <c r="I446" s="1" t="s">
        <v>13350</v>
      </c>
      <c r="J446" s="1" t="s">
        <v>13350</v>
      </c>
      <c r="K446" s="1"/>
      <c r="L446" s="1">
        <v>-8.0</v>
      </c>
      <c r="M446" s="1"/>
      <c r="N446" s="1">
        <v>6.160383333333334</v>
      </c>
      <c r="O446" s="1" t="s">
        <v>11916</v>
      </c>
      <c r="P446" s="1" t="s">
        <v>12187</v>
      </c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ht="15.75" customHeight="1">
      <c r="A447" s="1" t="s">
        <v>32</v>
      </c>
      <c r="B447" s="1" t="s">
        <v>17</v>
      </c>
      <c r="C447" s="1">
        <v>473.0</v>
      </c>
      <c r="D447" s="1">
        <v>0.0</v>
      </c>
      <c r="E447" s="1" t="s">
        <v>11939</v>
      </c>
      <c r="F447" s="1" t="s">
        <v>66</v>
      </c>
      <c r="G447" s="1" t="s">
        <v>27</v>
      </c>
      <c r="H447" s="1" t="s">
        <v>13351</v>
      </c>
      <c r="I447" s="1" t="s">
        <v>13352</v>
      </c>
      <c r="J447" s="1" t="s">
        <v>13353</v>
      </c>
      <c r="K447" s="1" t="s">
        <v>13354</v>
      </c>
      <c r="L447" s="1">
        <v>-14.0</v>
      </c>
      <c r="M447" s="1">
        <v>0.0057666666666666665</v>
      </c>
      <c r="N447" s="1">
        <v>10.3648</v>
      </c>
      <c r="O447" s="1" t="s">
        <v>4121</v>
      </c>
      <c r="P447" s="1" t="s">
        <v>13355</v>
      </c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ht="15.75" customHeight="1">
      <c r="A448" s="1" t="s">
        <v>24</v>
      </c>
      <c r="B448" s="1" t="s">
        <v>17</v>
      </c>
      <c r="C448" s="1">
        <v>334.0</v>
      </c>
      <c r="D448" s="1">
        <v>0.0</v>
      </c>
      <c r="E448" s="1" t="s">
        <v>13356</v>
      </c>
      <c r="F448" s="1" t="s">
        <v>26</v>
      </c>
      <c r="G448" s="1" t="s">
        <v>27</v>
      </c>
      <c r="H448" s="1" t="s">
        <v>13357</v>
      </c>
      <c r="I448" s="1" t="s">
        <v>13358</v>
      </c>
      <c r="J448" s="1" t="s">
        <v>13358</v>
      </c>
      <c r="K448" s="1"/>
      <c r="L448" s="1">
        <v>-8.0</v>
      </c>
      <c r="M448" s="1"/>
      <c r="N448" s="1">
        <v>6.9159</v>
      </c>
      <c r="O448" s="1" t="s">
        <v>11916</v>
      </c>
      <c r="P448" s="1" t="s">
        <v>12496</v>
      </c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ht="15.75" customHeight="1">
      <c r="A449" s="1" t="s">
        <v>57</v>
      </c>
      <c r="B449" s="1" t="s">
        <v>17</v>
      </c>
      <c r="C449" s="1">
        <v>323.0</v>
      </c>
      <c r="D449" s="1">
        <v>0.0</v>
      </c>
      <c r="E449" s="1" t="s">
        <v>58</v>
      </c>
      <c r="F449" s="1" t="s">
        <v>26</v>
      </c>
      <c r="G449" s="1" t="s">
        <v>27</v>
      </c>
      <c r="H449" s="1" t="s">
        <v>13359</v>
      </c>
      <c r="I449" s="1" t="s">
        <v>13360</v>
      </c>
      <c r="J449" s="1" t="s">
        <v>13360</v>
      </c>
      <c r="K449" s="1"/>
      <c r="L449" s="1">
        <v>-5.0</v>
      </c>
      <c r="M449" s="1"/>
      <c r="N449" s="1">
        <v>9.50225</v>
      </c>
      <c r="O449" s="1" t="s">
        <v>11916</v>
      </c>
      <c r="P449" s="1" t="s">
        <v>12482</v>
      </c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ht="15.75" customHeight="1">
      <c r="A450" s="1" t="s">
        <v>16</v>
      </c>
      <c r="B450" s="1" t="s">
        <v>17</v>
      </c>
      <c r="C450" s="1">
        <v>772.0</v>
      </c>
      <c r="D450" s="1">
        <v>0.0</v>
      </c>
      <c r="E450" s="1"/>
      <c r="F450" s="1" t="s">
        <v>18</v>
      </c>
      <c r="G450" s="1" t="s">
        <v>19</v>
      </c>
      <c r="H450" s="1" t="s">
        <v>13361</v>
      </c>
      <c r="I450" s="1" t="s">
        <v>13362</v>
      </c>
      <c r="J450" s="1" t="s">
        <v>13362</v>
      </c>
      <c r="K450" s="1"/>
      <c r="L450" s="1">
        <v>2.0</v>
      </c>
      <c r="M450" s="1"/>
      <c r="N450" s="1">
        <v>12.060116666666667</v>
      </c>
      <c r="O450" s="1" t="s">
        <v>22</v>
      </c>
      <c r="P450" s="1" t="s">
        <v>13363</v>
      </c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ht="15.75" customHeight="1">
      <c r="A451" s="1" t="s">
        <v>57</v>
      </c>
      <c r="B451" s="1" t="s">
        <v>17</v>
      </c>
      <c r="C451" s="1">
        <v>364.0</v>
      </c>
      <c r="D451" s="1">
        <v>0.0</v>
      </c>
      <c r="E451" s="1" t="s">
        <v>58</v>
      </c>
      <c r="F451" s="1" t="s">
        <v>26</v>
      </c>
      <c r="G451" s="1" t="s">
        <v>27</v>
      </c>
      <c r="H451" s="1" t="s">
        <v>13364</v>
      </c>
      <c r="I451" s="1" t="s">
        <v>13365</v>
      </c>
      <c r="J451" s="1" t="s">
        <v>13365</v>
      </c>
      <c r="K451" s="1"/>
      <c r="L451" s="1">
        <v>-6.0</v>
      </c>
      <c r="M451" s="1"/>
      <c r="N451" s="1">
        <v>8.034166666666666</v>
      </c>
      <c r="O451" s="1" t="s">
        <v>11916</v>
      </c>
      <c r="P451" s="1" t="s">
        <v>13366</v>
      </c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ht="15.75" customHeight="1">
      <c r="A452" s="1" t="s">
        <v>16</v>
      </c>
      <c r="B452" s="1" t="s">
        <v>17</v>
      </c>
      <c r="C452" s="1">
        <v>249.0</v>
      </c>
      <c r="D452" s="1">
        <v>0.0</v>
      </c>
      <c r="E452" s="1"/>
      <c r="F452" s="1" t="s">
        <v>18</v>
      </c>
      <c r="G452" s="1" t="s">
        <v>19</v>
      </c>
      <c r="H452" s="1" t="s">
        <v>13367</v>
      </c>
      <c r="I452" s="1" t="s">
        <v>13368</v>
      </c>
      <c r="J452" s="1" t="s">
        <v>13368</v>
      </c>
      <c r="K452" s="1"/>
      <c r="L452" s="1">
        <v>2.0</v>
      </c>
      <c r="M452" s="1"/>
      <c r="N452" s="1">
        <v>7.6338</v>
      </c>
      <c r="O452" s="1" t="s">
        <v>22</v>
      </c>
      <c r="P452" s="1" t="s">
        <v>13369</v>
      </c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ht="15.75" customHeight="1">
      <c r="A453" s="1" t="s">
        <v>57</v>
      </c>
      <c r="B453" s="1" t="s">
        <v>17</v>
      </c>
      <c r="C453" s="1">
        <v>224.0</v>
      </c>
      <c r="D453" s="1">
        <v>0.0</v>
      </c>
      <c r="E453" s="1" t="s">
        <v>58</v>
      </c>
      <c r="F453" s="1" t="s">
        <v>26</v>
      </c>
      <c r="G453" s="1" t="s">
        <v>27</v>
      </c>
      <c r="H453" s="1" t="s">
        <v>13370</v>
      </c>
      <c r="I453" s="1" t="s">
        <v>13371</v>
      </c>
      <c r="J453" s="1" t="s">
        <v>13371</v>
      </c>
      <c r="K453" s="1"/>
      <c r="L453" s="1">
        <v>0.0</v>
      </c>
      <c r="M453" s="1"/>
      <c r="N453" s="1">
        <v>14.4216</v>
      </c>
      <c r="O453" s="1" t="s">
        <v>11916</v>
      </c>
      <c r="P453" s="1" t="s">
        <v>13372</v>
      </c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ht="15.75" customHeight="1">
      <c r="A454" s="1" t="s">
        <v>24</v>
      </c>
      <c r="B454" s="1" t="s">
        <v>17</v>
      </c>
      <c r="C454" s="2">
        <v>792.0</v>
      </c>
      <c r="D454" s="1">
        <v>0.0</v>
      </c>
      <c r="E454" s="1" t="s">
        <v>13373</v>
      </c>
      <c r="F454" s="1" t="s">
        <v>26</v>
      </c>
      <c r="G454" s="1" t="s">
        <v>27</v>
      </c>
      <c r="H454" s="1" t="s">
        <v>13374</v>
      </c>
      <c r="I454" s="1" t="s">
        <v>13375</v>
      </c>
      <c r="J454" s="1" t="s">
        <v>13375</v>
      </c>
      <c r="K454" s="1"/>
      <c r="L454" s="1">
        <v>-9.0</v>
      </c>
      <c r="M454" s="1"/>
      <c r="N454" s="1">
        <v>10.527533333333333</v>
      </c>
      <c r="O454" s="1" t="s">
        <v>11916</v>
      </c>
      <c r="P454" s="1" t="s">
        <v>13376</v>
      </c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ht="15.75" customHeight="1">
      <c r="A455" s="1" t="s">
        <v>24</v>
      </c>
      <c r="B455" s="1" t="s">
        <v>17</v>
      </c>
      <c r="C455" s="1">
        <v>329.0</v>
      </c>
      <c r="D455" s="1">
        <v>0.0</v>
      </c>
      <c r="E455" s="1" t="s">
        <v>13377</v>
      </c>
      <c r="F455" s="1" t="s">
        <v>26</v>
      </c>
      <c r="G455" s="1" t="s">
        <v>27</v>
      </c>
      <c r="H455" s="1" t="s">
        <v>13378</v>
      </c>
      <c r="I455" s="1" t="s">
        <v>13379</v>
      </c>
      <c r="J455" s="1" t="s">
        <v>13379</v>
      </c>
      <c r="K455" s="1"/>
      <c r="L455" s="1">
        <v>-4.0</v>
      </c>
      <c r="M455" s="1"/>
      <c r="N455" s="1">
        <v>10.6991</v>
      </c>
      <c r="O455" s="1" t="s">
        <v>11916</v>
      </c>
      <c r="P455" s="1" t="s">
        <v>5941</v>
      </c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ht="15.75" customHeight="1">
      <c r="A456" s="1" t="s">
        <v>57</v>
      </c>
      <c r="B456" s="1" t="s">
        <v>17</v>
      </c>
      <c r="C456" s="2">
        <v>329.0</v>
      </c>
      <c r="D456" s="1">
        <v>0.0</v>
      </c>
      <c r="E456" s="1" t="s">
        <v>58</v>
      </c>
      <c r="F456" s="1" t="s">
        <v>26</v>
      </c>
      <c r="G456" s="1" t="s">
        <v>27</v>
      </c>
      <c r="H456" s="1" t="s">
        <v>13380</v>
      </c>
      <c r="I456" s="1" t="s">
        <v>13381</v>
      </c>
      <c r="J456" s="1" t="s">
        <v>13381</v>
      </c>
      <c r="K456" s="1"/>
      <c r="L456" s="1">
        <v>-9.0</v>
      </c>
      <c r="M456" s="1"/>
      <c r="N456" s="1">
        <v>5.5473</v>
      </c>
      <c r="O456" s="1" t="s">
        <v>11916</v>
      </c>
      <c r="P456" s="1" t="s">
        <v>13382</v>
      </c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ht="15.75" customHeight="1">
      <c r="A457" s="1" t="s">
        <v>24</v>
      </c>
      <c r="B457" s="1" t="s">
        <v>17</v>
      </c>
      <c r="C457" s="2">
        <v>618.0</v>
      </c>
      <c r="D457" s="1">
        <v>0.0</v>
      </c>
      <c r="E457" s="1" t="s">
        <v>2859</v>
      </c>
      <c r="F457" s="1" t="s">
        <v>26</v>
      </c>
      <c r="G457" s="1" t="s">
        <v>27</v>
      </c>
      <c r="H457" s="1" t="s">
        <v>13383</v>
      </c>
      <c r="I457" s="1" t="s">
        <v>13384</v>
      </c>
      <c r="J457" s="1" t="s">
        <v>13384</v>
      </c>
      <c r="K457" s="1"/>
      <c r="L457" s="1">
        <v>-11.0</v>
      </c>
      <c r="M457" s="1"/>
      <c r="N457" s="1">
        <v>8.591166666666666</v>
      </c>
      <c r="O457" s="1" t="s">
        <v>11916</v>
      </c>
      <c r="P457" s="1" t="s">
        <v>13385</v>
      </c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ht="15.75" customHeight="1">
      <c r="A458" s="1" t="s">
        <v>57</v>
      </c>
      <c r="B458" s="1" t="s">
        <v>17</v>
      </c>
      <c r="C458" s="1">
        <v>291.0</v>
      </c>
      <c r="D458" s="1">
        <v>0.0</v>
      </c>
      <c r="E458" s="1" t="s">
        <v>58</v>
      </c>
      <c r="F458" s="1" t="s">
        <v>26</v>
      </c>
      <c r="G458" s="1" t="s">
        <v>27</v>
      </c>
      <c r="H458" s="1" t="s">
        <v>13386</v>
      </c>
      <c r="I458" s="1" t="s">
        <v>13387</v>
      </c>
      <c r="J458" s="1" t="s">
        <v>13387</v>
      </c>
      <c r="K458" s="1"/>
      <c r="L458" s="1">
        <v>-2.0</v>
      </c>
      <c r="M458" s="1"/>
      <c r="N458" s="1">
        <v>12.610066666666667</v>
      </c>
      <c r="O458" s="1" t="s">
        <v>11916</v>
      </c>
      <c r="P458" s="1" t="s">
        <v>12604</v>
      </c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ht="15.75" customHeight="1">
      <c r="A459" s="1" t="s">
        <v>57</v>
      </c>
      <c r="B459" s="1" t="s">
        <v>17</v>
      </c>
      <c r="C459" s="1">
        <v>429.0</v>
      </c>
      <c r="D459" s="1">
        <v>0.0</v>
      </c>
      <c r="E459" s="1" t="s">
        <v>58</v>
      </c>
      <c r="F459" s="1" t="s">
        <v>26</v>
      </c>
      <c r="G459" s="1" t="s">
        <v>27</v>
      </c>
      <c r="H459" s="1" t="s">
        <v>13388</v>
      </c>
      <c r="I459" s="1" t="s">
        <v>13389</v>
      </c>
      <c r="J459" s="1" t="s">
        <v>13389</v>
      </c>
      <c r="K459" s="1"/>
      <c r="L459" s="1">
        <v>-5.0</v>
      </c>
      <c r="M459" s="1"/>
      <c r="N459" s="1">
        <v>9.167416666666666</v>
      </c>
      <c r="O459" s="1" t="s">
        <v>11916</v>
      </c>
      <c r="P459" s="1" t="s">
        <v>13390</v>
      </c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ht="15.75" customHeight="1">
      <c r="A460" s="1" t="s">
        <v>57</v>
      </c>
      <c r="B460" s="1" t="s">
        <v>17</v>
      </c>
      <c r="C460" s="1">
        <v>264.0</v>
      </c>
      <c r="D460" s="1">
        <v>0.0</v>
      </c>
      <c r="E460" s="1" t="s">
        <v>58</v>
      </c>
      <c r="F460" s="1" t="s">
        <v>26</v>
      </c>
      <c r="G460" s="1" t="s">
        <v>27</v>
      </c>
      <c r="H460" s="1" t="s">
        <v>13391</v>
      </c>
      <c r="I460" s="1" t="s">
        <v>13392</v>
      </c>
      <c r="J460" s="1" t="s">
        <v>13392</v>
      </c>
      <c r="K460" s="1"/>
      <c r="L460" s="1">
        <v>-4.0</v>
      </c>
      <c r="M460" s="1"/>
      <c r="N460" s="1">
        <v>10.739266666666667</v>
      </c>
      <c r="O460" s="1" t="s">
        <v>11916</v>
      </c>
      <c r="P460" s="1" t="s">
        <v>12792</v>
      </c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ht="15.75" customHeight="1">
      <c r="A461" s="1" t="s">
        <v>24</v>
      </c>
      <c r="B461" s="1" t="s">
        <v>17</v>
      </c>
      <c r="C461" s="1">
        <v>394.0</v>
      </c>
      <c r="D461" s="1">
        <v>0.0</v>
      </c>
      <c r="E461" s="1" t="s">
        <v>11950</v>
      </c>
      <c r="F461" s="1" t="s">
        <v>26</v>
      </c>
      <c r="G461" s="1" t="s">
        <v>27</v>
      </c>
      <c r="H461" s="1" t="s">
        <v>13393</v>
      </c>
      <c r="I461" s="1" t="s">
        <v>13394</v>
      </c>
      <c r="J461" s="1" t="s">
        <v>13394</v>
      </c>
      <c r="K461" s="1"/>
      <c r="L461" s="1">
        <v>0.0</v>
      </c>
      <c r="M461" s="1"/>
      <c r="N461" s="1">
        <v>14.612333333333334</v>
      </c>
      <c r="O461" s="1" t="s">
        <v>11916</v>
      </c>
      <c r="P461" s="1" t="s">
        <v>2845</v>
      </c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ht="15.75" customHeight="1">
      <c r="A462" s="1" t="s">
        <v>16</v>
      </c>
      <c r="B462" s="1" t="s">
        <v>17</v>
      </c>
      <c r="C462" s="1">
        <v>368.0</v>
      </c>
      <c r="D462" s="1">
        <v>0.0</v>
      </c>
      <c r="E462" s="1"/>
      <c r="F462" s="1" t="s">
        <v>18</v>
      </c>
      <c r="G462" s="1" t="s">
        <v>19</v>
      </c>
      <c r="H462" s="1" t="s">
        <v>13395</v>
      </c>
      <c r="I462" s="1" t="s">
        <v>13396</v>
      </c>
      <c r="J462" s="1" t="s">
        <v>13396</v>
      </c>
      <c r="K462" s="1"/>
      <c r="L462" s="1">
        <v>1.0</v>
      </c>
      <c r="M462" s="1"/>
      <c r="N462" s="1">
        <v>6.512733333333333</v>
      </c>
      <c r="O462" s="1" t="s">
        <v>22</v>
      </c>
      <c r="P462" s="1" t="s">
        <v>13397</v>
      </c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ht="15.75" customHeight="1">
      <c r="A463" s="1" t="s">
        <v>32</v>
      </c>
      <c r="B463" s="1" t="s">
        <v>17</v>
      </c>
      <c r="C463" s="1">
        <v>278.0</v>
      </c>
      <c r="D463" s="1">
        <v>0.0</v>
      </c>
      <c r="E463" s="1" t="s">
        <v>11939</v>
      </c>
      <c r="F463" s="1" t="s">
        <v>66</v>
      </c>
      <c r="G463" s="1" t="s">
        <v>19</v>
      </c>
      <c r="H463" s="1" t="s">
        <v>13398</v>
      </c>
      <c r="I463" s="1" t="s">
        <v>13399</v>
      </c>
      <c r="J463" s="1" t="s">
        <v>13400</v>
      </c>
      <c r="K463" s="1" t="s">
        <v>13401</v>
      </c>
      <c r="L463" s="1">
        <v>12.0</v>
      </c>
      <c r="M463" s="1">
        <v>0.006</v>
      </c>
      <c r="N463" s="1">
        <v>10.48885</v>
      </c>
      <c r="O463" s="1" t="s">
        <v>4121</v>
      </c>
      <c r="P463" s="1" t="s">
        <v>5984</v>
      </c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ht="15.75" customHeight="1">
      <c r="A464" s="1" t="s">
        <v>32</v>
      </c>
      <c r="B464" s="1" t="s">
        <v>17</v>
      </c>
      <c r="C464" s="1">
        <v>687.0</v>
      </c>
      <c r="D464" s="1">
        <v>0.0</v>
      </c>
      <c r="E464" s="1" t="s">
        <v>11939</v>
      </c>
      <c r="F464" s="1" t="s">
        <v>66</v>
      </c>
      <c r="G464" s="1" t="s">
        <v>27</v>
      </c>
      <c r="H464" s="1" t="s">
        <v>13402</v>
      </c>
      <c r="I464" s="1" t="s">
        <v>13403</v>
      </c>
      <c r="J464" s="1" t="s">
        <v>13404</v>
      </c>
      <c r="K464" s="1" t="s">
        <v>13405</v>
      </c>
      <c r="L464" s="1">
        <v>3.0</v>
      </c>
      <c r="M464" s="1">
        <v>0.007733333333333333</v>
      </c>
      <c r="N464" s="1">
        <v>39.57808333333333</v>
      </c>
      <c r="O464" s="1" t="s">
        <v>4121</v>
      </c>
      <c r="P464" s="1" t="s">
        <v>13406</v>
      </c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ht="15.75" customHeight="1">
      <c r="A465" s="1" t="s">
        <v>57</v>
      </c>
      <c r="B465" s="1" t="s">
        <v>17</v>
      </c>
      <c r="C465" s="1">
        <v>383.0</v>
      </c>
      <c r="D465" s="1">
        <v>0.0</v>
      </c>
      <c r="E465" s="1" t="s">
        <v>58</v>
      </c>
      <c r="F465" s="1" t="s">
        <v>26</v>
      </c>
      <c r="G465" s="1" t="s">
        <v>27</v>
      </c>
      <c r="H465" s="1" t="s">
        <v>13407</v>
      </c>
      <c r="I465" s="1" t="s">
        <v>13408</v>
      </c>
      <c r="J465" s="1" t="s">
        <v>13408</v>
      </c>
      <c r="K465" s="1"/>
      <c r="L465" s="1">
        <v>-8.0</v>
      </c>
      <c r="M465" s="1"/>
      <c r="N465" s="1">
        <v>6.237383333333334</v>
      </c>
      <c r="O465" s="1" t="s">
        <v>11916</v>
      </c>
      <c r="P465" s="1" t="s">
        <v>13409</v>
      </c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ht="15.75" customHeight="1">
      <c r="A466" s="1" t="s">
        <v>57</v>
      </c>
      <c r="B466" s="1" t="s">
        <v>17</v>
      </c>
      <c r="C466" s="1">
        <v>329.0</v>
      </c>
      <c r="D466" s="1">
        <v>0.0</v>
      </c>
      <c r="E466" s="1" t="s">
        <v>58</v>
      </c>
      <c r="F466" s="1" t="s">
        <v>26</v>
      </c>
      <c r="G466" s="1" t="s">
        <v>27</v>
      </c>
      <c r="H466" s="1" t="s">
        <v>13410</v>
      </c>
      <c r="I466" s="1" t="s">
        <v>13411</v>
      </c>
      <c r="J466" s="1" t="s">
        <v>13411</v>
      </c>
      <c r="K466" s="1"/>
      <c r="L466" s="1">
        <v>-3.0</v>
      </c>
      <c r="M466" s="1"/>
      <c r="N466" s="1">
        <v>11.177933333333334</v>
      </c>
      <c r="O466" s="1" t="s">
        <v>11916</v>
      </c>
      <c r="P466" s="1" t="s">
        <v>12631</v>
      </c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ht="15.75" customHeight="1">
      <c r="A467" s="1" t="s">
        <v>57</v>
      </c>
      <c r="B467" s="1" t="s">
        <v>17</v>
      </c>
      <c r="C467" s="1">
        <v>264.0</v>
      </c>
      <c r="D467" s="1">
        <v>0.0</v>
      </c>
      <c r="E467" s="1" t="s">
        <v>58</v>
      </c>
      <c r="F467" s="1" t="s">
        <v>26</v>
      </c>
      <c r="G467" s="1" t="s">
        <v>27</v>
      </c>
      <c r="H467" s="1" t="s">
        <v>13412</v>
      </c>
      <c r="I467" s="1" t="s">
        <v>13413</v>
      </c>
      <c r="J467" s="1" t="s">
        <v>13413</v>
      </c>
      <c r="K467" s="1"/>
      <c r="L467" s="1">
        <v>-8.0</v>
      </c>
      <c r="M467" s="1"/>
      <c r="N467" s="1">
        <v>6.060733333333333</v>
      </c>
      <c r="O467" s="1" t="s">
        <v>11916</v>
      </c>
      <c r="P467" s="1" t="s">
        <v>13414</v>
      </c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ht="15.75" customHeight="1">
      <c r="A468" s="1" t="s">
        <v>57</v>
      </c>
      <c r="B468" s="1" t="s">
        <v>17</v>
      </c>
      <c r="C468" s="1">
        <v>289.0</v>
      </c>
      <c r="D468" s="1">
        <v>0.0</v>
      </c>
      <c r="E468" s="1" t="s">
        <v>58</v>
      </c>
      <c r="F468" s="1" t="s">
        <v>26</v>
      </c>
      <c r="G468" s="1" t="s">
        <v>27</v>
      </c>
      <c r="H468" s="1" t="s">
        <v>13415</v>
      </c>
      <c r="I468" s="1" t="s">
        <v>13416</v>
      </c>
      <c r="J468" s="1" t="s">
        <v>13416</v>
      </c>
      <c r="K468" s="1"/>
      <c r="L468" s="1">
        <v>-6.0</v>
      </c>
      <c r="M468" s="1"/>
      <c r="N468" s="1">
        <v>8.591766666666667</v>
      </c>
      <c r="O468" s="1" t="s">
        <v>11916</v>
      </c>
      <c r="P468" s="1" t="s">
        <v>12187</v>
      </c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ht="15.75" customHeight="1">
      <c r="A469" s="1" t="s">
        <v>57</v>
      </c>
      <c r="B469" s="1" t="s">
        <v>17</v>
      </c>
      <c r="C469" s="1">
        <v>1323.0</v>
      </c>
      <c r="D469" s="1">
        <v>0.0</v>
      </c>
      <c r="E469" s="1" t="s">
        <v>58</v>
      </c>
      <c r="F469" s="1" t="s">
        <v>26</v>
      </c>
      <c r="G469" s="1" t="s">
        <v>27</v>
      </c>
      <c r="H469" s="1" t="s">
        <v>13417</v>
      </c>
      <c r="I469" s="1" t="s">
        <v>13418</v>
      </c>
      <c r="J469" s="1" t="s">
        <v>13418</v>
      </c>
      <c r="K469" s="1"/>
      <c r="L469" s="1">
        <v>-5.0</v>
      </c>
      <c r="M469" s="1"/>
      <c r="N469" s="1">
        <v>14.453883333333334</v>
      </c>
      <c r="O469" s="1" t="s">
        <v>11916</v>
      </c>
      <c r="P469" s="1" t="s">
        <v>13419</v>
      </c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ht="15.75" customHeight="1">
      <c r="A470" s="1" t="s">
        <v>57</v>
      </c>
      <c r="B470" s="1" t="s">
        <v>17</v>
      </c>
      <c r="C470" s="1">
        <v>650.0</v>
      </c>
      <c r="D470" s="1">
        <v>0.0</v>
      </c>
      <c r="E470" s="1" t="s">
        <v>58</v>
      </c>
      <c r="F470" s="1" t="s">
        <v>26</v>
      </c>
      <c r="G470" s="1" t="s">
        <v>27</v>
      </c>
      <c r="H470" s="1" t="s">
        <v>13420</v>
      </c>
      <c r="I470" s="1" t="s">
        <v>13421</v>
      </c>
      <c r="J470" s="1" t="s">
        <v>13421</v>
      </c>
      <c r="K470" s="1"/>
      <c r="L470" s="1">
        <v>-10.0</v>
      </c>
      <c r="M470" s="1"/>
      <c r="N470" s="1">
        <v>9.495583333333334</v>
      </c>
      <c r="O470" s="1" t="s">
        <v>11916</v>
      </c>
      <c r="P470" s="1" t="s">
        <v>13422</v>
      </c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ht="15.75" customHeight="1">
      <c r="A471" s="1" t="s">
        <v>24</v>
      </c>
      <c r="B471" s="1" t="s">
        <v>88</v>
      </c>
      <c r="C471" s="1">
        <v>415.0</v>
      </c>
      <c r="D471" s="1">
        <v>0.0</v>
      </c>
      <c r="E471" s="1" t="s">
        <v>13423</v>
      </c>
      <c r="F471" s="1" t="s">
        <v>26</v>
      </c>
      <c r="G471" s="1" t="s">
        <v>27</v>
      </c>
      <c r="H471" s="1" t="s">
        <v>13424</v>
      </c>
      <c r="I471" s="1" t="s">
        <v>13425</v>
      </c>
      <c r="J471" s="1" t="s">
        <v>13425</v>
      </c>
      <c r="K471" s="1"/>
      <c r="L471" s="1">
        <v>-7.0</v>
      </c>
      <c r="M471" s="1"/>
      <c r="N471" s="1">
        <v>7.433133333333333</v>
      </c>
      <c r="O471" s="1" t="s">
        <v>11916</v>
      </c>
      <c r="P471" s="1" t="s">
        <v>13426</v>
      </c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ht="15.75" customHeight="1">
      <c r="A472" s="1" t="s">
        <v>57</v>
      </c>
      <c r="B472" s="1" t="s">
        <v>17</v>
      </c>
      <c r="C472" s="1">
        <v>289.0</v>
      </c>
      <c r="D472" s="1">
        <v>0.0</v>
      </c>
      <c r="E472" s="1" t="s">
        <v>58</v>
      </c>
      <c r="F472" s="1" t="s">
        <v>26</v>
      </c>
      <c r="G472" s="1" t="s">
        <v>27</v>
      </c>
      <c r="H472" s="1" t="s">
        <v>13427</v>
      </c>
      <c r="I472" s="1" t="s">
        <v>13428</v>
      </c>
      <c r="J472" s="1" t="s">
        <v>13428</v>
      </c>
      <c r="K472" s="1"/>
      <c r="L472" s="1">
        <v>-7.0</v>
      </c>
      <c r="M472" s="1"/>
      <c r="N472" s="1">
        <v>7.376566666666666</v>
      </c>
      <c r="O472" s="1" t="s">
        <v>11916</v>
      </c>
      <c r="P472" s="1" t="s">
        <v>12187</v>
      </c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ht="15.75" customHeight="1">
      <c r="A473" s="1" t="s">
        <v>16</v>
      </c>
      <c r="B473" s="1" t="s">
        <v>17</v>
      </c>
      <c r="C473" s="2">
        <v>249.0</v>
      </c>
      <c r="D473" s="1">
        <v>0.0</v>
      </c>
      <c r="E473" s="1"/>
      <c r="F473" s="1" t="s">
        <v>18</v>
      </c>
      <c r="G473" s="1" t="s">
        <v>19</v>
      </c>
      <c r="H473" s="1" t="s">
        <v>13429</v>
      </c>
      <c r="I473" s="1" t="s">
        <v>13430</v>
      </c>
      <c r="J473" s="1" t="s">
        <v>13430</v>
      </c>
      <c r="K473" s="1"/>
      <c r="L473" s="1">
        <v>1.0</v>
      </c>
      <c r="M473" s="1"/>
      <c r="N473" s="1">
        <v>6.75895</v>
      </c>
      <c r="O473" s="1" t="s">
        <v>22</v>
      </c>
      <c r="P473" s="1" t="s">
        <v>13431</v>
      </c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ht="15.75" customHeight="1">
      <c r="A474" s="1" t="s">
        <v>57</v>
      </c>
      <c r="B474" s="1" t="s">
        <v>17</v>
      </c>
      <c r="C474" s="1">
        <v>358.0</v>
      </c>
      <c r="D474" s="1">
        <v>0.0</v>
      </c>
      <c r="E474" s="1" t="s">
        <v>58</v>
      </c>
      <c r="F474" s="1" t="s">
        <v>26</v>
      </c>
      <c r="G474" s="1" t="s">
        <v>27</v>
      </c>
      <c r="H474" s="1" t="s">
        <v>13432</v>
      </c>
      <c r="I474" s="1" t="s">
        <v>13433</v>
      </c>
      <c r="J474" s="1" t="s">
        <v>13433</v>
      </c>
      <c r="K474" s="1"/>
      <c r="L474" s="1">
        <v>-3.0</v>
      </c>
      <c r="M474" s="1"/>
      <c r="N474" s="1">
        <v>11.69075</v>
      </c>
      <c r="O474" s="1" t="s">
        <v>11916</v>
      </c>
      <c r="P474" s="1" t="s">
        <v>13434</v>
      </c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ht="15.75" customHeight="1">
      <c r="A475" s="1" t="s">
        <v>57</v>
      </c>
      <c r="B475" s="1" t="s">
        <v>17</v>
      </c>
      <c r="C475" s="1">
        <v>484.0</v>
      </c>
      <c r="D475" s="1">
        <v>0.0</v>
      </c>
      <c r="E475" s="1" t="s">
        <v>58</v>
      </c>
      <c r="F475" s="1" t="s">
        <v>26</v>
      </c>
      <c r="G475" s="1" t="s">
        <v>27</v>
      </c>
      <c r="H475" s="1" t="s">
        <v>13435</v>
      </c>
      <c r="I475" s="1" t="s">
        <v>13436</v>
      </c>
      <c r="J475" s="1" t="s">
        <v>13436</v>
      </c>
      <c r="K475" s="1"/>
      <c r="L475" s="1">
        <v>-4.0</v>
      </c>
      <c r="M475" s="1"/>
      <c r="N475" s="1">
        <v>10.6634</v>
      </c>
      <c r="O475" s="1" t="s">
        <v>11916</v>
      </c>
      <c r="P475" s="1" t="s">
        <v>13437</v>
      </c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ht="15.75" customHeight="1">
      <c r="A476" s="1" t="s">
        <v>41</v>
      </c>
      <c r="B476" s="1" t="s">
        <v>17</v>
      </c>
      <c r="C476" s="1">
        <v>381.0</v>
      </c>
      <c r="D476" s="1">
        <v>0.0</v>
      </c>
      <c r="E476" s="1"/>
      <c r="F476" s="1" t="s">
        <v>26</v>
      </c>
      <c r="G476" s="1" t="s">
        <v>27</v>
      </c>
      <c r="H476" s="1" t="s">
        <v>13438</v>
      </c>
      <c r="I476" s="1" t="s">
        <v>13439</v>
      </c>
      <c r="J476" s="1" t="s">
        <v>13439</v>
      </c>
      <c r="K476" s="1"/>
      <c r="L476" s="1">
        <v>-6.0</v>
      </c>
      <c r="M476" s="1"/>
      <c r="N476" s="1">
        <v>8.573883333333333</v>
      </c>
      <c r="O476" s="1" t="s">
        <v>11916</v>
      </c>
      <c r="P476" s="1" t="s">
        <v>13440</v>
      </c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ht="15.75" customHeight="1">
      <c r="A477" s="1" t="s">
        <v>24</v>
      </c>
      <c r="B477" s="1" t="s">
        <v>17</v>
      </c>
      <c r="C477" s="1">
        <v>658.0</v>
      </c>
      <c r="D477" s="1">
        <v>0.0</v>
      </c>
      <c r="E477" s="1" t="s">
        <v>12442</v>
      </c>
      <c r="F477" s="1" t="s">
        <v>26</v>
      </c>
      <c r="G477" s="1" t="s">
        <v>27</v>
      </c>
      <c r="H477" s="1" t="s">
        <v>13441</v>
      </c>
      <c r="I477" s="1" t="s">
        <v>13442</v>
      </c>
      <c r="J477" s="1" t="s">
        <v>13442</v>
      </c>
      <c r="K477" s="1"/>
      <c r="L477" s="1">
        <v>-6.0</v>
      </c>
      <c r="M477" s="1"/>
      <c r="N477" s="1">
        <v>13.152816666666666</v>
      </c>
      <c r="O477" s="1" t="s">
        <v>11916</v>
      </c>
      <c r="P477" s="1" t="s">
        <v>13443</v>
      </c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ht="15.75" customHeight="1">
      <c r="A478" s="1" t="s">
        <v>57</v>
      </c>
      <c r="B478" s="1" t="s">
        <v>17</v>
      </c>
      <c r="C478" s="1">
        <v>264.0</v>
      </c>
      <c r="D478" s="1">
        <v>0.0</v>
      </c>
      <c r="E478" s="1" t="s">
        <v>58</v>
      </c>
      <c r="F478" s="1" t="s">
        <v>26</v>
      </c>
      <c r="G478" s="1" t="s">
        <v>27</v>
      </c>
      <c r="H478" s="1" t="s">
        <v>13444</v>
      </c>
      <c r="I478" s="1" t="s">
        <v>13445</v>
      </c>
      <c r="J478" s="1" t="s">
        <v>13445</v>
      </c>
      <c r="K478" s="1"/>
      <c r="L478" s="1">
        <v>-6.0</v>
      </c>
      <c r="M478" s="1"/>
      <c r="N478" s="1">
        <v>8.645116666666667</v>
      </c>
      <c r="O478" s="1" t="s">
        <v>11916</v>
      </c>
      <c r="P478" s="1" t="s">
        <v>12792</v>
      </c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ht="15.75" customHeight="1">
      <c r="A479" s="1" t="s">
        <v>24</v>
      </c>
      <c r="B479" s="1" t="s">
        <v>17</v>
      </c>
      <c r="C479" s="1">
        <v>369.0</v>
      </c>
      <c r="D479" s="1">
        <v>0.0</v>
      </c>
      <c r="E479" s="1" t="s">
        <v>4423</v>
      </c>
      <c r="F479" s="1" t="s">
        <v>26</v>
      </c>
      <c r="G479" s="1" t="s">
        <v>27</v>
      </c>
      <c r="H479" s="1" t="s">
        <v>13446</v>
      </c>
      <c r="I479" s="1" t="s">
        <v>13447</v>
      </c>
      <c r="J479" s="1" t="s">
        <v>13447</v>
      </c>
      <c r="K479" s="1"/>
      <c r="L479" s="1">
        <v>-6.0</v>
      </c>
      <c r="M479" s="1"/>
      <c r="N479" s="1">
        <v>8.38755</v>
      </c>
      <c r="O479" s="1" t="s">
        <v>11916</v>
      </c>
      <c r="P479" s="1" t="s">
        <v>13448</v>
      </c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ht="15.75" customHeight="1">
      <c r="A480" s="1" t="s">
        <v>57</v>
      </c>
      <c r="B480" s="1" t="s">
        <v>17</v>
      </c>
      <c r="C480" s="1">
        <v>233.0</v>
      </c>
      <c r="D480" s="1">
        <v>0.0</v>
      </c>
      <c r="E480" s="1" t="s">
        <v>58</v>
      </c>
      <c r="F480" s="1" t="s">
        <v>26</v>
      </c>
      <c r="G480" s="1" t="s">
        <v>27</v>
      </c>
      <c r="H480" s="1" t="s">
        <v>13449</v>
      </c>
      <c r="I480" s="1" t="s">
        <v>13450</v>
      </c>
      <c r="J480" s="1" t="s">
        <v>13450</v>
      </c>
      <c r="K480" s="1"/>
      <c r="L480" s="1">
        <v>-6.0</v>
      </c>
      <c r="M480" s="1"/>
      <c r="N480" s="1">
        <v>8.778183333333333</v>
      </c>
      <c r="O480" s="1" t="s">
        <v>11916</v>
      </c>
      <c r="P480" s="1" t="s">
        <v>13451</v>
      </c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ht="15.75" customHeight="1">
      <c r="A481" s="1" t="s">
        <v>57</v>
      </c>
      <c r="B481" s="1" t="s">
        <v>17</v>
      </c>
      <c r="C481" s="1">
        <v>299.0</v>
      </c>
      <c r="D481" s="1">
        <v>0.0</v>
      </c>
      <c r="E481" s="1" t="s">
        <v>58</v>
      </c>
      <c r="F481" s="1" t="s">
        <v>26</v>
      </c>
      <c r="G481" s="1" t="s">
        <v>27</v>
      </c>
      <c r="H481" s="1" t="s">
        <v>13452</v>
      </c>
      <c r="I481" s="1" t="s">
        <v>13453</v>
      </c>
      <c r="J481" s="1" t="s">
        <v>13453</v>
      </c>
      <c r="K481" s="1"/>
      <c r="L481" s="1">
        <v>-6.0</v>
      </c>
      <c r="M481" s="1"/>
      <c r="N481" s="1">
        <v>8.271133333333333</v>
      </c>
      <c r="O481" s="1" t="s">
        <v>11916</v>
      </c>
      <c r="P481" s="1" t="s">
        <v>13454</v>
      </c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ht="15.75" customHeight="1">
      <c r="A482" s="1" t="s">
        <v>32</v>
      </c>
      <c r="B482" s="1" t="s">
        <v>17</v>
      </c>
      <c r="C482" s="1">
        <v>771.0</v>
      </c>
      <c r="D482" s="1">
        <v>0.0</v>
      </c>
      <c r="E482" s="1" t="s">
        <v>12835</v>
      </c>
      <c r="F482" s="1" t="s">
        <v>66</v>
      </c>
      <c r="G482" s="1" t="s">
        <v>27</v>
      </c>
      <c r="H482" s="1" t="s">
        <v>13455</v>
      </c>
      <c r="I482" s="1" t="s">
        <v>13456</v>
      </c>
      <c r="J482" s="1" t="s">
        <v>13457</v>
      </c>
      <c r="K482" s="1" t="s">
        <v>13458</v>
      </c>
      <c r="L482" s="1">
        <v>-11.0</v>
      </c>
      <c r="M482" s="1">
        <v>0.009283333333333333</v>
      </c>
      <c r="N482" s="1">
        <v>6.5861</v>
      </c>
      <c r="O482" s="1" t="s">
        <v>4121</v>
      </c>
      <c r="P482" s="1" t="s">
        <v>13459</v>
      </c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ht="15.75" customHeight="1">
      <c r="A483" s="1" t="s">
        <v>24</v>
      </c>
      <c r="B483" s="1" t="s">
        <v>17</v>
      </c>
      <c r="C483" s="1">
        <v>453.0</v>
      </c>
      <c r="D483" s="1">
        <v>0.0</v>
      </c>
      <c r="E483" s="1" t="s">
        <v>677</v>
      </c>
      <c r="F483" s="1" t="s">
        <v>26</v>
      </c>
      <c r="G483" s="1" t="s">
        <v>27</v>
      </c>
      <c r="H483" s="1" t="s">
        <v>13460</v>
      </c>
      <c r="I483" s="1" t="s">
        <v>13461</v>
      </c>
      <c r="J483" s="1" t="s">
        <v>13461</v>
      </c>
      <c r="K483" s="1"/>
      <c r="L483" s="1">
        <v>-7.0</v>
      </c>
      <c r="M483" s="1"/>
      <c r="N483" s="1">
        <v>8.014383333333333</v>
      </c>
      <c r="O483" s="1" t="s">
        <v>11916</v>
      </c>
      <c r="P483" s="1" t="s">
        <v>13462</v>
      </c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ht="15.75" customHeight="1">
      <c r="A484" s="1" t="s">
        <v>16</v>
      </c>
      <c r="B484" s="1" t="s">
        <v>17</v>
      </c>
      <c r="C484" s="1">
        <v>249.0</v>
      </c>
      <c r="D484" s="1">
        <v>0.0</v>
      </c>
      <c r="E484" s="1"/>
      <c r="F484" s="1" t="s">
        <v>18</v>
      </c>
      <c r="G484" s="1" t="s">
        <v>19</v>
      </c>
      <c r="H484" s="1" t="s">
        <v>13463</v>
      </c>
      <c r="I484" s="1" t="s">
        <v>13464</v>
      </c>
      <c r="J484" s="1" t="s">
        <v>13464</v>
      </c>
      <c r="K484" s="1"/>
      <c r="L484" s="1">
        <v>4.0</v>
      </c>
      <c r="M484" s="1"/>
      <c r="N484" s="1">
        <v>9.925516666666667</v>
      </c>
      <c r="O484" s="1" t="s">
        <v>22</v>
      </c>
      <c r="P484" s="1" t="s">
        <v>13465</v>
      </c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ht="15.75" customHeight="1">
      <c r="A485" s="1" t="s">
        <v>16</v>
      </c>
      <c r="B485" s="1" t="s">
        <v>17</v>
      </c>
      <c r="C485" s="1">
        <v>309.0</v>
      </c>
      <c r="D485" s="1">
        <v>0.0</v>
      </c>
      <c r="E485" s="1"/>
      <c r="F485" s="1" t="s">
        <v>18</v>
      </c>
      <c r="G485" s="1" t="s">
        <v>19</v>
      </c>
      <c r="H485" s="1" t="s">
        <v>13466</v>
      </c>
      <c r="I485" s="1" t="s">
        <v>13467</v>
      </c>
      <c r="J485" s="1" t="s">
        <v>13467</v>
      </c>
      <c r="K485" s="1"/>
      <c r="L485" s="1">
        <v>3.0</v>
      </c>
      <c r="M485" s="1"/>
      <c r="N485" s="1">
        <v>8.610233333333333</v>
      </c>
      <c r="O485" s="1" t="s">
        <v>22</v>
      </c>
      <c r="P485" s="1" t="s">
        <v>13468</v>
      </c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ht="15.75" customHeight="1">
      <c r="A486" s="1" t="s">
        <v>41</v>
      </c>
      <c r="B486" s="1" t="s">
        <v>17</v>
      </c>
      <c r="C486" s="1">
        <v>431.0</v>
      </c>
      <c r="D486" s="1">
        <v>0.0</v>
      </c>
      <c r="E486" s="1"/>
      <c r="F486" s="1" t="s">
        <v>26</v>
      </c>
      <c r="G486" s="1" t="s">
        <v>27</v>
      </c>
      <c r="H486" s="1" t="s">
        <v>13469</v>
      </c>
      <c r="I486" s="1" t="s">
        <v>13470</v>
      </c>
      <c r="J486" s="1" t="s">
        <v>13470</v>
      </c>
      <c r="K486" s="1"/>
      <c r="L486" s="1">
        <v>-4.0</v>
      </c>
      <c r="M486" s="1"/>
      <c r="N486" s="1">
        <v>10.446933333333334</v>
      </c>
      <c r="O486" s="1" t="s">
        <v>11916</v>
      </c>
      <c r="P486" s="1" t="s">
        <v>13471</v>
      </c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ht="15.75" customHeight="1">
      <c r="A487" s="1" t="s">
        <v>41</v>
      </c>
      <c r="B487" s="1" t="s">
        <v>17</v>
      </c>
      <c r="C487" s="1">
        <v>429.0</v>
      </c>
      <c r="D487" s="1">
        <v>0.0</v>
      </c>
      <c r="E487" s="1"/>
      <c r="F487" s="1" t="s">
        <v>26</v>
      </c>
      <c r="G487" s="1" t="s">
        <v>27</v>
      </c>
      <c r="H487" s="1" t="s">
        <v>13472</v>
      </c>
      <c r="I487" s="1" t="s">
        <v>13473</v>
      </c>
      <c r="J487" s="1" t="s">
        <v>13473</v>
      </c>
      <c r="K487" s="1"/>
      <c r="L487" s="1">
        <v>-7.0</v>
      </c>
      <c r="M487" s="1"/>
      <c r="N487" s="1">
        <v>7.654116666666667</v>
      </c>
      <c r="O487" s="1" t="s">
        <v>11916</v>
      </c>
      <c r="P487" s="1" t="s">
        <v>13474</v>
      </c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ht="15.75" customHeight="1">
      <c r="A488" s="1" t="s">
        <v>24</v>
      </c>
      <c r="B488" s="1" t="s">
        <v>17</v>
      </c>
      <c r="C488" s="1">
        <v>593.0</v>
      </c>
      <c r="D488" s="1">
        <v>0.0</v>
      </c>
      <c r="E488" s="1" t="s">
        <v>4423</v>
      </c>
      <c r="F488" s="1" t="s">
        <v>26</v>
      </c>
      <c r="G488" s="1" t="s">
        <v>27</v>
      </c>
      <c r="H488" s="1" t="s">
        <v>13475</v>
      </c>
      <c r="I488" s="1" t="s">
        <v>13476</v>
      </c>
      <c r="J488" s="1" t="s">
        <v>13476</v>
      </c>
      <c r="K488" s="1"/>
      <c r="L488" s="1">
        <v>2.0</v>
      </c>
      <c r="M488" s="1"/>
      <c r="N488" s="1">
        <v>22.137266666666665</v>
      </c>
      <c r="O488" s="1" t="s">
        <v>11916</v>
      </c>
      <c r="P488" s="1" t="s">
        <v>13477</v>
      </c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ht="15.75" customHeight="1">
      <c r="A489" s="1" t="s">
        <v>24</v>
      </c>
      <c r="B489" s="1" t="s">
        <v>17</v>
      </c>
      <c r="C489" s="1">
        <v>658.0</v>
      </c>
      <c r="D489" s="1">
        <v>0.0</v>
      </c>
      <c r="E489" s="1" t="s">
        <v>191</v>
      </c>
      <c r="F489" s="1" t="s">
        <v>26</v>
      </c>
      <c r="G489" s="1" t="s">
        <v>27</v>
      </c>
      <c r="H489" s="1" t="s">
        <v>13478</v>
      </c>
      <c r="I489" s="1" t="s">
        <v>13479</v>
      </c>
      <c r="J489" s="1" t="s">
        <v>13479</v>
      </c>
      <c r="K489" s="1"/>
      <c r="L489" s="1">
        <v>-10.0</v>
      </c>
      <c r="M489" s="1"/>
      <c r="N489" s="1">
        <v>9.972166666666666</v>
      </c>
      <c r="O489" s="1" t="s">
        <v>11916</v>
      </c>
      <c r="P489" s="1" t="s">
        <v>13480</v>
      </c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ht="15.75" customHeight="1">
      <c r="A490" s="1" t="s">
        <v>57</v>
      </c>
      <c r="B490" s="1" t="s">
        <v>17</v>
      </c>
      <c r="C490" s="1">
        <v>264.0</v>
      </c>
      <c r="D490" s="1">
        <v>0.0</v>
      </c>
      <c r="E490" s="1" t="s">
        <v>58</v>
      </c>
      <c r="F490" s="1" t="s">
        <v>26</v>
      </c>
      <c r="G490" s="1" t="s">
        <v>27</v>
      </c>
      <c r="H490" s="1" t="s">
        <v>13481</v>
      </c>
      <c r="I490" s="1" t="s">
        <v>13482</v>
      </c>
      <c r="J490" s="1" t="s">
        <v>13482</v>
      </c>
      <c r="K490" s="1"/>
      <c r="L490" s="1">
        <v>-5.0</v>
      </c>
      <c r="M490" s="1"/>
      <c r="N490" s="1">
        <v>9.71345</v>
      </c>
      <c r="O490" s="1" t="s">
        <v>11916</v>
      </c>
      <c r="P490" s="1" t="s">
        <v>11917</v>
      </c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ht="15.75" customHeight="1">
      <c r="A491" s="1" t="s">
        <v>57</v>
      </c>
      <c r="B491" s="1" t="s">
        <v>17</v>
      </c>
      <c r="C491" s="1">
        <v>329.0</v>
      </c>
      <c r="D491" s="1">
        <v>0.0</v>
      </c>
      <c r="E491" s="1" t="s">
        <v>58</v>
      </c>
      <c r="F491" s="1" t="s">
        <v>26</v>
      </c>
      <c r="G491" s="1" t="s">
        <v>27</v>
      </c>
      <c r="H491" s="1" t="s">
        <v>13483</v>
      </c>
      <c r="I491" s="1" t="s">
        <v>13484</v>
      </c>
      <c r="J491" s="1" t="s">
        <v>13484</v>
      </c>
      <c r="K491" s="1"/>
      <c r="L491" s="1">
        <v>-8.0</v>
      </c>
      <c r="M491" s="1"/>
      <c r="N491" s="1">
        <v>13.94965</v>
      </c>
      <c r="O491" s="1" t="s">
        <v>11916</v>
      </c>
      <c r="P491" s="1" t="s">
        <v>12251</v>
      </c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ht="15.75" customHeight="1">
      <c r="A492" s="1" t="s">
        <v>57</v>
      </c>
      <c r="B492" s="1" t="s">
        <v>17</v>
      </c>
      <c r="C492" s="1">
        <v>399.0</v>
      </c>
      <c r="D492" s="1">
        <v>0.0</v>
      </c>
      <c r="E492" s="1" t="s">
        <v>58</v>
      </c>
      <c r="F492" s="1" t="s">
        <v>26</v>
      </c>
      <c r="G492" s="1" t="s">
        <v>27</v>
      </c>
      <c r="H492" s="1" t="s">
        <v>13485</v>
      </c>
      <c r="I492" s="1" t="s">
        <v>13486</v>
      </c>
      <c r="J492" s="1" t="s">
        <v>13486</v>
      </c>
      <c r="K492" s="1"/>
      <c r="L492" s="1">
        <v>0.0</v>
      </c>
      <c r="M492" s="1"/>
      <c r="N492" s="1">
        <v>14.381966666666667</v>
      </c>
      <c r="O492" s="1" t="s">
        <v>11916</v>
      </c>
      <c r="P492" s="1" t="s">
        <v>13487</v>
      </c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ht="15.75" customHeight="1">
      <c r="A493" s="1" t="s">
        <v>57</v>
      </c>
      <c r="B493" s="1" t="s">
        <v>17</v>
      </c>
      <c r="C493" s="1">
        <v>558.0</v>
      </c>
      <c r="D493" s="1">
        <v>0.0</v>
      </c>
      <c r="E493" s="1" t="s">
        <v>58</v>
      </c>
      <c r="F493" s="1" t="s">
        <v>26</v>
      </c>
      <c r="G493" s="1" t="s">
        <v>27</v>
      </c>
      <c r="H493" s="1" t="s">
        <v>13488</v>
      </c>
      <c r="I493" s="1" t="s">
        <v>13489</v>
      </c>
      <c r="J493" s="1" t="s">
        <v>13489</v>
      </c>
      <c r="K493" s="1"/>
      <c r="L493" s="1">
        <v>-10.0</v>
      </c>
      <c r="M493" s="1"/>
      <c r="N493" s="1">
        <v>9.149683333333334</v>
      </c>
      <c r="O493" s="1" t="s">
        <v>11916</v>
      </c>
      <c r="P493" s="1" t="s">
        <v>13490</v>
      </c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ht="15.75" customHeight="1">
      <c r="A494" s="1" t="s">
        <v>16</v>
      </c>
      <c r="B494" s="1" t="s">
        <v>17</v>
      </c>
      <c r="C494" s="1">
        <v>309.0</v>
      </c>
      <c r="D494" s="1">
        <v>0.0</v>
      </c>
      <c r="E494" s="1"/>
      <c r="F494" s="1" t="s">
        <v>18</v>
      </c>
      <c r="G494" s="1" t="s">
        <v>19</v>
      </c>
      <c r="H494" s="1" t="s">
        <v>13491</v>
      </c>
      <c r="I494" s="1" t="s">
        <v>13492</v>
      </c>
      <c r="J494" s="1" t="s">
        <v>13492</v>
      </c>
      <c r="K494" s="1"/>
      <c r="L494" s="1">
        <v>1.0</v>
      </c>
      <c r="M494" s="1"/>
      <c r="N494" s="1">
        <v>6.631466666666666</v>
      </c>
      <c r="O494" s="1" t="s">
        <v>22</v>
      </c>
      <c r="P494" s="1" t="s">
        <v>13493</v>
      </c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ht="15.75" customHeight="1">
      <c r="A495" s="1" t="s">
        <v>32</v>
      </c>
      <c r="B495" s="1" t="s">
        <v>17</v>
      </c>
      <c r="C495" s="1">
        <v>533.0</v>
      </c>
      <c r="D495" s="1">
        <v>25.0</v>
      </c>
      <c r="E495" s="1" t="s">
        <v>12835</v>
      </c>
      <c r="F495" s="1" t="s">
        <v>66</v>
      </c>
      <c r="G495" s="1" t="s">
        <v>27</v>
      </c>
      <c r="H495" s="1" t="s">
        <v>13494</v>
      </c>
      <c r="I495" s="1" t="s">
        <v>13495</v>
      </c>
      <c r="J495" s="1" t="s">
        <v>13496</v>
      </c>
      <c r="K495" s="1" t="s">
        <v>13497</v>
      </c>
      <c r="L495" s="1">
        <v>-10.0</v>
      </c>
      <c r="M495" s="1">
        <v>0.015116666666666667</v>
      </c>
      <c r="N495" s="1">
        <v>11.228733333333333</v>
      </c>
      <c r="O495" s="1" t="s">
        <v>4121</v>
      </c>
      <c r="P495" s="1" t="s">
        <v>13498</v>
      </c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ht="15.75" customHeight="1">
      <c r="A496" s="1" t="s">
        <v>32</v>
      </c>
      <c r="B496" s="1" t="s">
        <v>17</v>
      </c>
      <c r="C496" s="1">
        <v>409.0</v>
      </c>
      <c r="D496" s="1">
        <v>0.0</v>
      </c>
      <c r="E496" s="1" t="s">
        <v>58</v>
      </c>
      <c r="F496" s="1" t="s">
        <v>66</v>
      </c>
      <c r="G496" s="1" t="s">
        <v>27</v>
      </c>
      <c r="H496" s="1" t="s">
        <v>13499</v>
      </c>
      <c r="I496" s="1" t="s">
        <v>13500</v>
      </c>
      <c r="J496" s="1" t="s">
        <v>13501</v>
      </c>
      <c r="K496" s="1" t="s">
        <v>13502</v>
      </c>
      <c r="L496" s="1">
        <v>-17.0</v>
      </c>
      <c r="M496" s="1">
        <v>4.2198166666666665</v>
      </c>
      <c r="N496" s="1">
        <v>9.255</v>
      </c>
      <c r="O496" s="1" t="s">
        <v>4121</v>
      </c>
      <c r="P496" s="1" t="s">
        <v>13503</v>
      </c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ht="15.75" customHeight="1">
      <c r="A497" s="1" t="s">
        <v>57</v>
      </c>
      <c r="B497" s="1" t="s">
        <v>17</v>
      </c>
      <c r="C497" s="1">
        <v>356.0</v>
      </c>
      <c r="D497" s="1">
        <v>0.0</v>
      </c>
      <c r="E497" s="1" t="s">
        <v>58</v>
      </c>
      <c r="F497" s="1" t="s">
        <v>26</v>
      </c>
      <c r="G497" s="1" t="s">
        <v>27</v>
      </c>
      <c r="H497" s="1" t="s">
        <v>13504</v>
      </c>
      <c r="I497" s="1" t="s">
        <v>13505</v>
      </c>
      <c r="J497" s="1" t="s">
        <v>13505</v>
      </c>
      <c r="K497" s="1"/>
      <c r="L497" s="1">
        <v>-6.0</v>
      </c>
      <c r="M497" s="1"/>
      <c r="N497" s="1">
        <v>8.829616666666666</v>
      </c>
      <c r="O497" s="1" t="s">
        <v>11916</v>
      </c>
      <c r="P497" s="1" t="s">
        <v>13506</v>
      </c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ht="15.75" customHeight="1">
      <c r="A498" s="1" t="s">
        <v>41</v>
      </c>
      <c r="B498" s="1" t="s">
        <v>88</v>
      </c>
      <c r="C498" s="1">
        <v>264.0</v>
      </c>
      <c r="D498" s="1">
        <v>0.0</v>
      </c>
      <c r="E498" s="1"/>
      <c r="F498" s="1" t="s">
        <v>26</v>
      </c>
      <c r="G498" s="1" t="s">
        <v>27</v>
      </c>
      <c r="H498" s="1" t="s">
        <v>13507</v>
      </c>
      <c r="I498" s="1" t="s">
        <v>13508</v>
      </c>
      <c r="J498" s="1" t="s">
        <v>13508</v>
      </c>
      <c r="K498" s="1"/>
      <c r="L498" s="1">
        <v>2.0</v>
      </c>
      <c r="M498" s="1"/>
      <c r="N498" s="1">
        <v>9.57875</v>
      </c>
      <c r="O498" s="1" t="s">
        <v>11916</v>
      </c>
      <c r="P498" s="1" t="s">
        <v>13509</v>
      </c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ht="15.75" customHeight="1">
      <c r="A499" s="1" t="s">
        <v>57</v>
      </c>
      <c r="B499" s="1" t="s">
        <v>17</v>
      </c>
      <c r="C499" s="1">
        <v>403.0</v>
      </c>
      <c r="D499" s="1">
        <v>0.0</v>
      </c>
      <c r="E499" s="1" t="s">
        <v>58</v>
      </c>
      <c r="F499" s="1" t="s">
        <v>26</v>
      </c>
      <c r="G499" s="1" t="s">
        <v>27</v>
      </c>
      <c r="H499" s="1" t="s">
        <v>13510</v>
      </c>
      <c r="I499" s="1" t="s">
        <v>13511</v>
      </c>
      <c r="J499" s="1" t="s">
        <v>13511</v>
      </c>
      <c r="K499" s="1"/>
      <c r="L499" s="1">
        <v>-8.0</v>
      </c>
      <c r="M499" s="1"/>
      <c r="N499" s="1">
        <v>17.4245</v>
      </c>
      <c r="O499" s="1" t="s">
        <v>11916</v>
      </c>
      <c r="P499" s="1" t="s">
        <v>13512</v>
      </c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ht="15.75" customHeight="1">
      <c r="A500" s="1" t="s">
        <v>41</v>
      </c>
      <c r="B500" s="1" t="s">
        <v>17</v>
      </c>
      <c r="C500" s="1">
        <v>482.0</v>
      </c>
      <c r="D500" s="1">
        <v>0.0</v>
      </c>
      <c r="E500" s="1"/>
      <c r="F500" s="1" t="s">
        <v>26</v>
      </c>
      <c r="G500" s="1" t="s">
        <v>27</v>
      </c>
      <c r="H500" s="1" t="s">
        <v>13513</v>
      </c>
      <c r="I500" s="1" t="s">
        <v>13514</v>
      </c>
      <c r="J500" s="1" t="s">
        <v>13514</v>
      </c>
      <c r="K500" s="1"/>
      <c r="L500" s="1">
        <v>-5.0</v>
      </c>
      <c r="M500" s="1"/>
      <c r="N500" s="1">
        <v>9.920566666666666</v>
      </c>
      <c r="O500" s="1" t="s">
        <v>11916</v>
      </c>
      <c r="P500" s="1" t="s">
        <v>13515</v>
      </c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ht="15.75" customHeight="1">
      <c r="A501" s="1" t="s">
        <v>57</v>
      </c>
      <c r="B501" s="1" t="s">
        <v>17</v>
      </c>
      <c r="C501" s="2">
        <v>587.0</v>
      </c>
      <c r="D501" s="1">
        <v>0.0</v>
      </c>
      <c r="E501" s="1" t="s">
        <v>58</v>
      </c>
      <c r="F501" s="1" t="s">
        <v>26</v>
      </c>
      <c r="G501" s="1" t="s">
        <v>27</v>
      </c>
      <c r="H501" s="1" t="s">
        <v>13516</v>
      </c>
      <c r="I501" s="1" t="s">
        <v>13517</v>
      </c>
      <c r="J501" s="1" t="s">
        <v>13517</v>
      </c>
      <c r="K501" s="1"/>
      <c r="L501" s="1">
        <v>-12.0</v>
      </c>
      <c r="M501" s="1"/>
      <c r="N501" s="1">
        <v>7.781333333333333</v>
      </c>
      <c r="O501" s="1" t="s">
        <v>11916</v>
      </c>
      <c r="P501" s="1" t="s">
        <v>13518</v>
      </c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ht="15.75" customHeight="1">
      <c r="A502" s="1" t="s">
        <v>24</v>
      </c>
      <c r="B502" s="1" t="s">
        <v>17</v>
      </c>
      <c r="C502" s="1">
        <v>364.0</v>
      </c>
      <c r="D502" s="1">
        <v>0.0</v>
      </c>
      <c r="E502" s="1" t="s">
        <v>1083</v>
      </c>
      <c r="F502" s="1" t="s">
        <v>26</v>
      </c>
      <c r="G502" s="1" t="s">
        <v>27</v>
      </c>
      <c r="H502" s="1" t="s">
        <v>13519</v>
      </c>
      <c r="I502" s="1" t="s">
        <v>13520</v>
      </c>
      <c r="J502" s="1" t="s">
        <v>13520</v>
      </c>
      <c r="K502" s="1"/>
      <c r="L502" s="1">
        <v>-3.0</v>
      </c>
      <c r="M502" s="1"/>
      <c r="N502" s="1">
        <v>11.851566666666667</v>
      </c>
      <c r="O502" s="1" t="s">
        <v>11916</v>
      </c>
      <c r="P502" s="1" t="s">
        <v>13521</v>
      </c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ht="15.75" customHeight="1">
      <c r="A503" s="1" t="s">
        <v>32</v>
      </c>
      <c r="B503" s="1" t="s">
        <v>17</v>
      </c>
      <c r="C503" s="1">
        <v>677.0</v>
      </c>
      <c r="D503" s="1">
        <v>0.0</v>
      </c>
      <c r="E503" s="1" t="s">
        <v>12835</v>
      </c>
      <c r="F503" s="1" t="s">
        <v>66</v>
      </c>
      <c r="G503" s="1" t="s">
        <v>27</v>
      </c>
      <c r="H503" s="1" t="s">
        <v>13522</v>
      </c>
      <c r="I503" s="1" t="s">
        <v>13523</v>
      </c>
      <c r="J503" s="1" t="s">
        <v>13524</v>
      </c>
      <c r="K503" s="1" t="s">
        <v>13525</v>
      </c>
      <c r="L503" s="1">
        <v>-1.0</v>
      </c>
      <c r="M503" s="1">
        <v>0.011</v>
      </c>
      <c r="N503" s="1">
        <v>17.99545</v>
      </c>
      <c r="O503" s="1" t="s">
        <v>4121</v>
      </c>
      <c r="P503" s="1" t="s">
        <v>13526</v>
      </c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ht="15.75" customHeight="1">
      <c r="A504" s="1" t="s">
        <v>16</v>
      </c>
      <c r="B504" s="1" t="s">
        <v>17</v>
      </c>
      <c r="C504" s="1">
        <v>249.0</v>
      </c>
      <c r="D504" s="1">
        <v>0.0</v>
      </c>
      <c r="E504" s="1"/>
      <c r="F504" s="1" t="s">
        <v>18</v>
      </c>
      <c r="G504" s="1" t="s">
        <v>19</v>
      </c>
      <c r="H504" s="1" t="s">
        <v>13527</v>
      </c>
      <c r="I504" s="1" t="s">
        <v>13528</v>
      </c>
      <c r="J504" s="1" t="s">
        <v>13528</v>
      </c>
      <c r="K504" s="1"/>
      <c r="L504" s="1">
        <v>0.0</v>
      </c>
      <c r="M504" s="1"/>
      <c r="N504" s="1">
        <v>5.650683333333333</v>
      </c>
      <c r="O504" s="1" t="s">
        <v>22</v>
      </c>
      <c r="P504" s="1" t="s">
        <v>13529</v>
      </c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ht="15.75" customHeight="1">
      <c r="A505" s="1" t="s">
        <v>41</v>
      </c>
      <c r="B505" s="1" t="s">
        <v>17</v>
      </c>
      <c r="C505" s="1">
        <v>259.0</v>
      </c>
      <c r="D505" s="1">
        <v>0.0</v>
      </c>
      <c r="E505" s="1"/>
      <c r="F505" s="1" t="s">
        <v>26</v>
      </c>
      <c r="G505" s="1" t="s">
        <v>27</v>
      </c>
      <c r="H505" s="1" t="s">
        <v>13530</v>
      </c>
      <c r="I505" s="1" t="s">
        <v>13531</v>
      </c>
      <c r="J505" s="1" t="s">
        <v>13531</v>
      </c>
      <c r="K505" s="1"/>
      <c r="L505" s="1">
        <v>-5.0</v>
      </c>
      <c r="M505" s="1"/>
      <c r="N505" s="1">
        <v>9.4066</v>
      </c>
      <c r="O505" s="1" t="s">
        <v>11916</v>
      </c>
      <c r="P505" s="1" t="s">
        <v>13532</v>
      </c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ht="15.75" customHeight="1">
      <c r="A506" s="1" t="s">
        <v>16</v>
      </c>
      <c r="B506" s="1" t="s">
        <v>17</v>
      </c>
      <c r="C506" s="1">
        <v>249.0</v>
      </c>
      <c r="D506" s="1">
        <v>0.0</v>
      </c>
      <c r="E506" s="1"/>
      <c r="F506" s="1" t="s">
        <v>18</v>
      </c>
      <c r="G506" s="1" t="s">
        <v>19</v>
      </c>
      <c r="H506" s="1" t="s">
        <v>13533</v>
      </c>
      <c r="I506" s="1" t="s">
        <v>13534</v>
      </c>
      <c r="J506" s="1" t="s">
        <v>13534</v>
      </c>
      <c r="K506" s="1"/>
      <c r="L506" s="1">
        <v>0.0</v>
      </c>
      <c r="M506" s="1"/>
      <c r="N506" s="1">
        <v>4.217366666666667</v>
      </c>
      <c r="O506" s="1" t="s">
        <v>22</v>
      </c>
      <c r="P506" s="1" t="s">
        <v>13535</v>
      </c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ht="15.75" customHeight="1">
      <c r="A507" s="1" t="s">
        <v>24</v>
      </c>
      <c r="B507" s="1" t="s">
        <v>17</v>
      </c>
      <c r="C507" s="1">
        <v>264.0</v>
      </c>
      <c r="D507" s="1">
        <v>0.0</v>
      </c>
      <c r="E507" s="1" t="s">
        <v>13536</v>
      </c>
      <c r="F507" s="1" t="s">
        <v>26</v>
      </c>
      <c r="G507" s="1" t="s">
        <v>27</v>
      </c>
      <c r="H507" s="1" t="s">
        <v>13537</v>
      </c>
      <c r="I507" s="1" t="s">
        <v>13538</v>
      </c>
      <c r="J507" s="1" t="s">
        <v>13538</v>
      </c>
      <c r="K507" s="1"/>
      <c r="L507" s="1">
        <v>-8.0</v>
      </c>
      <c r="M507" s="1"/>
      <c r="N507" s="1">
        <v>6.707716666666666</v>
      </c>
      <c r="O507" s="1" t="s">
        <v>11916</v>
      </c>
      <c r="P507" s="1" t="s">
        <v>5547</v>
      </c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ht="15.75" customHeight="1">
      <c r="A508" s="1" t="s">
        <v>24</v>
      </c>
      <c r="B508" s="1" t="s">
        <v>17</v>
      </c>
      <c r="C508" s="1">
        <v>313.0</v>
      </c>
      <c r="D508" s="1">
        <v>0.0</v>
      </c>
      <c r="E508" s="1" t="s">
        <v>12726</v>
      </c>
      <c r="F508" s="1" t="s">
        <v>26</v>
      </c>
      <c r="G508" s="1" t="s">
        <v>27</v>
      </c>
      <c r="H508" s="1" t="s">
        <v>13539</v>
      </c>
      <c r="I508" s="1" t="s">
        <v>13540</v>
      </c>
      <c r="J508" s="1" t="s">
        <v>13540</v>
      </c>
      <c r="K508" s="1"/>
      <c r="L508" s="1">
        <v>2.0</v>
      </c>
      <c r="M508" s="1"/>
      <c r="N508" s="1">
        <v>17.786933333333334</v>
      </c>
      <c r="O508" s="1" t="s">
        <v>11916</v>
      </c>
      <c r="P508" s="1" t="s">
        <v>13541</v>
      </c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ht="15.75" customHeight="1">
      <c r="A509" s="1" t="s">
        <v>32</v>
      </c>
      <c r="B509" s="1" t="s">
        <v>17</v>
      </c>
      <c r="C509" s="1">
        <v>299.0</v>
      </c>
      <c r="D509" s="1">
        <v>75.0</v>
      </c>
      <c r="E509" s="1"/>
      <c r="F509" s="1" t="s">
        <v>18</v>
      </c>
      <c r="G509" s="1" t="s">
        <v>27</v>
      </c>
      <c r="H509" s="1" t="s">
        <v>13542</v>
      </c>
      <c r="I509" s="1" t="s">
        <v>13543</v>
      </c>
      <c r="J509" s="1" t="s">
        <v>13543</v>
      </c>
      <c r="K509" s="1"/>
      <c r="L509" s="1">
        <v>3.0</v>
      </c>
      <c r="M509" s="1"/>
      <c r="N509" s="1">
        <v>46.39743333333333</v>
      </c>
      <c r="O509" s="1" t="s">
        <v>4121</v>
      </c>
      <c r="P509" s="1" t="s">
        <v>13150</v>
      </c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ht="15.75" customHeight="1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ht="15.75" customHeight="1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ht="15.75" customHeight="1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ht="15.75" customHeight="1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ht="15.75" customHeight="1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S552" s="1"/>
      <c r="T552" s="1"/>
      <c r="U552" s="1"/>
      <c r="V552" s="1"/>
      <c r="W552" s="1"/>
      <c r="X552" s="1"/>
      <c r="Y552" s="1"/>
      <c r="Z552" s="1"/>
      <c r="AB552" s="1"/>
      <c r="AC552" s="1"/>
      <c r="AD552" s="1"/>
      <c r="AE552" s="1"/>
      <c r="AF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S559" s="1"/>
      <c r="T559" s="1"/>
      <c r="U559" s="1"/>
      <c r="V559" s="1"/>
      <c r="W559" s="1"/>
      <c r="X559" s="1"/>
      <c r="Y559" s="1"/>
      <c r="Z559" s="1"/>
      <c r="AB559" s="1"/>
      <c r="AC559" s="1"/>
      <c r="AD559" s="1"/>
      <c r="AE559" s="1"/>
      <c r="AF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S569" s="1"/>
      <c r="T569" s="1"/>
      <c r="U569" s="1"/>
      <c r="V569" s="1"/>
      <c r="W569" s="1"/>
      <c r="X569" s="1"/>
      <c r="Y569" s="1"/>
      <c r="Z569" s="1"/>
      <c r="AB569" s="1"/>
      <c r="AC569" s="1"/>
      <c r="AD569" s="1"/>
      <c r="AE569" s="1"/>
      <c r="AF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ht="15.75" customHeight="1">
      <c r="A574" s="1"/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S575" s="1"/>
      <c r="T575" s="1"/>
      <c r="U575" s="1"/>
      <c r="V575" s="1"/>
      <c r="W575" s="1"/>
      <c r="X575" s="1"/>
      <c r="Y575" s="1"/>
      <c r="Z575" s="1"/>
      <c r="AB575" s="1"/>
      <c r="AC575" s="1"/>
      <c r="AD575" s="1"/>
      <c r="AE575" s="1"/>
      <c r="AF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S580" s="1"/>
      <c r="T580" s="1"/>
      <c r="U580" s="1"/>
      <c r="V580" s="1"/>
      <c r="W580" s="1"/>
      <c r="X580" s="1"/>
      <c r="Y580" s="1"/>
      <c r="Z580" s="1"/>
      <c r="AB580" s="1"/>
      <c r="AC580" s="1"/>
      <c r="AD580" s="1"/>
      <c r="AE580" s="1"/>
      <c r="AF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S582" s="1"/>
      <c r="T582" s="1"/>
      <c r="U582" s="1"/>
      <c r="V582" s="1"/>
      <c r="W582" s="1"/>
      <c r="X582" s="1"/>
      <c r="Y582" s="1"/>
      <c r="Z582" s="1"/>
      <c r="AB582" s="1"/>
      <c r="AC582" s="1"/>
      <c r="AD582" s="1"/>
      <c r="AE582" s="1"/>
      <c r="AF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S583" s="1"/>
      <c r="T583" s="1"/>
      <c r="U583" s="1"/>
      <c r="V583" s="1"/>
      <c r="W583" s="1"/>
      <c r="X583" s="1"/>
      <c r="Y583" s="1"/>
      <c r="Z583" s="1"/>
      <c r="AB583" s="1"/>
      <c r="AC583" s="1"/>
      <c r="AD583" s="1"/>
      <c r="AE583" s="1"/>
      <c r="AF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S586" s="1"/>
      <c r="T586" s="1"/>
      <c r="U586" s="1"/>
      <c r="V586" s="1"/>
      <c r="W586" s="1"/>
      <c r="X586" s="1"/>
      <c r="Y586" s="1"/>
      <c r="Z586" s="1"/>
      <c r="AB586" s="1"/>
      <c r="AC586" s="1"/>
      <c r="AD586" s="1"/>
      <c r="AE586" s="1"/>
      <c r="AF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S588" s="1"/>
      <c r="T588" s="1"/>
      <c r="U588" s="1"/>
      <c r="V588" s="1"/>
      <c r="W588" s="1"/>
      <c r="X588" s="1"/>
      <c r="Y588" s="1"/>
      <c r="Z588" s="1"/>
      <c r="AB588" s="1"/>
      <c r="AC588" s="1"/>
      <c r="AD588" s="1"/>
      <c r="AE588" s="1"/>
      <c r="AF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S589" s="1"/>
      <c r="T589" s="1"/>
      <c r="U589" s="1"/>
      <c r="V589" s="1"/>
      <c r="W589" s="1"/>
      <c r="X589" s="1"/>
      <c r="Y589" s="1"/>
      <c r="Z589" s="1"/>
      <c r="AB589" s="1"/>
      <c r="AC589" s="1"/>
      <c r="AD589" s="1"/>
      <c r="AE589" s="1"/>
      <c r="AF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S590" s="1"/>
      <c r="T590" s="1"/>
      <c r="U590" s="1"/>
      <c r="V590" s="1"/>
      <c r="W590" s="1"/>
      <c r="X590" s="1"/>
      <c r="Y590" s="1"/>
      <c r="Z590" s="1"/>
      <c r="AB590" s="1"/>
      <c r="AC590" s="1"/>
      <c r="AD590" s="1"/>
      <c r="AE590" s="1"/>
      <c r="AF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S591" s="1"/>
      <c r="T591" s="1"/>
      <c r="U591" s="1"/>
      <c r="V591" s="1"/>
      <c r="W591" s="1"/>
      <c r="X591" s="1"/>
      <c r="Y591" s="1"/>
      <c r="Z591" s="1"/>
      <c r="AB591" s="1"/>
      <c r="AC591" s="1"/>
      <c r="AD591" s="1"/>
      <c r="AE591" s="1"/>
      <c r="AF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S593" s="1"/>
      <c r="T593" s="1"/>
      <c r="U593" s="1"/>
      <c r="V593" s="1"/>
      <c r="W593" s="1"/>
      <c r="X593" s="1"/>
      <c r="Y593" s="1"/>
      <c r="Z593" s="1"/>
      <c r="AB593" s="1"/>
      <c r="AC593" s="1"/>
      <c r="AD593" s="1"/>
      <c r="AE593" s="1"/>
      <c r="AF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S596" s="1"/>
      <c r="T596" s="1"/>
      <c r="U596" s="1"/>
      <c r="V596" s="1"/>
      <c r="W596" s="1"/>
      <c r="X596" s="1"/>
      <c r="Y596" s="1"/>
      <c r="Z596" s="1"/>
      <c r="AB596" s="1"/>
      <c r="AC596" s="1"/>
      <c r="AD596" s="1"/>
      <c r="AE596" s="1"/>
      <c r="AF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S599" s="1"/>
      <c r="T599" s="1"/>
      <c r="U599" s="1"/>
      <c r="V599" s="1"/>
      <c r="W599" s="1"/>
      <c r="X599" s="1"/>
      <c r="Y599" s="1"/>
      <c r="Z599" s="1"/>
      <c r="AB599" s="1"/>
      <c r="AC599" s="1"/>
      <c r="AD599" s="1"/>
      <c r="AE599" s="1"/>
      <c r="AF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S600" s="1"/>
      <c r="T600" s="1"/>
      <c r="U600" s="1"/>
      <c r="V600" s="1"/>
      <c r="W600" s="1"/>
      <c r="X600" s="1"/>
      <c r="Y600" s="1"/>
      <c r="Z600" s="1"/>
      <c r="AB600" s="1"/>
      <c r="AC600" s="1"/>
      <c r="AD600" s="1"/>
      <c r="AE600" s="1"/>
      <c r="AF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S601" s="1"/>
      <c r="T601" s="1"/>
      <c r="U601" s="1"/>
      <c r="V601" s="1"/>
      <c r="W601" s="1"/>
      <c r="X601" s="1"/>
      <c r="Y601" s="1"/>
      <c r="Z601" s="1"/>
      <c r="AB601" s="1"/>
      <c r="AC601" s="1"/>
      <c r="AD601" s="1"/>
      <c r="AE601" s="1"/>
      <c r="AF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S608" s="1"/>
      <c r="T608" s="1"/>
      <c r="U608" s="1"/>
      <c r="V608" s="1"/>
      <c r="W608" s="1"/>
      <c r="X608" s="1"/>
      <c r="Y608" s="1"/>
      <c r="Z608" s="1"/>
      <c r="AB608" s="1"/>
      <c r="AC608" s="1"/>
      <c r="AD608" s="1"/>
      <c r="AE608" s="1"/>
      <c r="AF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S609" s="1"/>
      <c r="T609" s="1"/>
      <c r="U609" s="1"/>
      <c r="V609" s="1"/>
      <c r="W609" s="1"/>
      <c r="X609" s="1"/>
      <c r="Y609" s="1"/>
      <c r="Z609" s="1"/>
      <c r="AB609" s="1"/>
      <c r="AC609" s="1"/>
      <c r="AD609" s="1"/>
      <c r="AE609" s="1"/>
      <c r="AF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S610" s="1"/>
      <c r="T610" s="1"/>
      <c r="U610" s="1"/>
      <c r="V610" s="1"/>
      <c r="W610" s="1"/>
      <c r="X610" s="1"/>
      <c r="Y610" s="1"/>
      <c r="Z610" s="1"/>
      <c r="AB610" s="1"/>
      <c r="AC610" s="1"/>
      <c r="AD610" s="1"/>
      <c r="AE610" s="1"/>
      <c r="AF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S611" s="1"/>
      <c r="T611" s="1"/>
      <c r="U611" s="1"/>
      <c r="V611" s="1"/>
      <c r="W611" s="1"/>
      <c r="X611" s="1"/>
      <c r="Y611" s="1"/>
      <c r="Z611" s="1"/>
      <c r="AB611" s="1"/>
      <c r="AC611" s="1"/>
      <c r="AD611" s="1"/>
      <c r="AE611" s="1"/>
      <c r="AF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S613" s="1"/>
      <c r="T613" s="1"/>
      <c r="U613" s="1"/>
      <c r="V613" s="1"/>
      <c r="W613" s="1"/>
      <c r="X613" s="1"/>
      <c r="Y613" s="1"/>
      <c r="Z613" s="1"/>
      <c r="AB613" s="1"/>
      <c r="AC613" s="1"/>
      <c r="AD613" s="1"/>
      <c r="AE613" s="1"/>
      <c r="AF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S614" s="1"/>
      <c r="T614" s="1"/>
      <c r="U614" s="1"/>
      <c r="V614" s="1"/>
      <c r="W614" s="1"/>
      <c r="X614" s="1"/>
      <c r="Y614" s="1"/>
      <c r="Z614" s="1"/>
      <c r="AB614" s="1"/>
      <c r="AC614" s="1"/>
      <c r="AD614" s="1"/>
      <c r="AE614" s="1"/>
      <c r="AF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S617" s="1"/>
      <c r="T617" s="1"/>
      <c r="U617" s="1"/>
      <c r="V617" s="1"/>
      <c r="W617" s="1"/>
      <c r="X617" s="1"/>
      <c r="Y617" s="1"/>
      <c r="Z617" s="1"/>
      <c r="AB617" s="1"/>
      <c r="AC617" s="1"/>
      <c r="AD617" s="1"/>
      <c r="AE617" s="1"/>
      <c r="AF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S619" s="1"/>
      <c r="T619" s="1"/>
      <c r="U619" s="1"/>
      <c r="V619" s="1"/>
      <c r="W619" s="1"/>
      <c r="X619" s="1"/>
      <c r="Y619" s="1"/>
      <c r="Z619" s="1"/>
      <c r="AB619" s="1"/>
      <c r="AC619" s="1"/>
      <c r="AD619" s="1"/>
      <c r="AE619" s="1"/>
      <c r="AF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S620" s="1"/>
      <c r="T620" s="1"/>
      <c r="U620" s="1"/>
      <c r="V620" s="1"/>
      <c r="W620" s="1"/>
      <c r="X620" s="1"/>
      <c r="Y620" s="1"/>
      <c r="Z620" s="1"/>
      <c r="AB620" s="1"/>
      <c r="AC620" s="1"/>
      <c r="AD620" s="1"/>
      <c r="AE620" s="1"/>
      <c r="AF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S624" s="1"/>
      <c r="T624" s="1"/>
      <c r="U624" s="1"/>
      <c r="V624" s="1"/>
      <c r="W624" s="1"/>
      <c r="X624" s="1"/>
      <c r="Y624" s="1"/>
      <c r="Z624" s="1"/>
      <c r="AB624" s="1"/>
      <c r="AC624" s="1"/>
      <c r="AD624" s="1"/>
      <c r="AE624" s="1"/>
      <c r="AF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S625" s="1"/>
      <c r="T625" s="1"/>
      <c r="U625" s="1"/>
      <c r="V625" s="1"/>
      <c r="W625" s="1"/>
      <c r="X625" s="1"/>
      <c r="Y625" s="1"/>
      <c r="Z625" s="1"/>
      <c r="AB625" s="1"/>
      <c r="AC625" s="1"/>
      <c r="AD625" s="1"/>
      <c r="AE625" s="1"/>
      <c r="AF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S628" s="1"/>
      <c r="T628" s="1"/>
      <c r="U628" s="1"/>
      <c r="V628" s="1"/>
      <c r="W628" s="1"/>
      <c r="X628" s="1"/>
      <c r="Y628" s="1"/>
      <c r="Z628" s="1"/>
      <c r="AB628" s="1"/>
      <c r="AC628" s="1"/>
      <c r="AD628" s="1"/>
      <c r="AE628" s="1"/>
      <c r="AF628" s="1"/>
    </row>
    <row r="629" ht="15.75" customHeight="1">
      <c r="A629" s="1"/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S629" s="1"/>
      <c r="T629" s="1"/>
      <c r="U629" s="1"/>
      <c r="V629" s="1"/>
      <c r="W629" s="1"/>
      <c r="X629" s="1"/>
      <c r="Y629" s="1"/>
      <c r="Z629" s="1"/>
      <c r="AB629" s="1"/>
      <c r="AC629" s="1"/>
      <c r="AD629" s="1"/>
      <c r="AE629" s="1"/>
      <c r="AF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S631" s="1"/>
      <c r="T631" s="1"/>
      <c r="U631" s="1"/>
      <c r="V631" s="1"/>
      <c r="W631" s="1"/>
      <c r="X631" s="1"/>
      <c r="Y631" s="1"/>
      <c r="Z631" s="1"/>
      <c r="AB631" s="1"/>
      <c r="AC631" s="1"/>
      <c r="AD631" s="1"/>
      <c r="AE631" s="1"/>
      <c r="AF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S634" s="1"/>
      <c r="T634" s="1"/>
      <c r="U634" s="1"/>
      <c r="V634" s="1"/>
      <c r="W634" s="1"/>
      <c r="X634" s="1"/>
      <c r="Y634" s="1"/>
      <c r="Z634" s="1"/>
      <c r="AB634" s="1"/>
      <c r="AC634" s="1"/>
      <c r="AD634" s="1"/>
      <c r="AE634" s="1"/>
      <c r="AF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S635" s="1"/>
      <c r="T635" s="1"/>
      <c r="U635" s="1"/>
      <c r="V635" s="1"/>
      <c r="W635" s="1"/>
      <c r="X635" s="1"/>
      <c r="Y635" s="1"/>
      <c r="Z635" s="1"/>
      <c r="AB635" s="1"/>
      <c r="AC635" s="1"/>
      <c r="AD635" s="1"/>
      <c r="AE635" s="1"/>
      <c r="AF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S636" s="1"/>
      <c r="T636" s="1"/>
      <c r="U636" s="1"/>
      <c r="V636" s="1"/>
      <c r="W636" s="1"/>
      <c r="X636" s="1"/>
      <c r="Y636" s="1"/>
      <c r="Z636" s="1"/>
      <c r="AB636" s="1"/>
      <c r="AC636" s="1"/>
      <c r="AD636" s="1"/>
      <c r="AE636" s="1"/>
      <c r="AF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S638" s="1"/>
      <c r="T638" s="1"/>
      <c r="U638" s="1"/>
      <c r="V638" s="1"/>
      <c r="W638" s="1"/>
      <c r="X638" s="1"/>
      <c r="Y638" s="1"/>
      <c r="Z638" s="1"/>
      <c r="AB638" s="1"/>
      <c r="AC638" s="1"/>
      <c r="AD638" s="1"/>
      <c r="AE638" s="1"/>
      <c r="AF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S639" s="1"/>
      <c r="T639" s="1"/>
      <c r="U639" s="1"/>
      <c r="V639" s="1"/>
      <c r="W639" s="1"/>
      <c r="X639" s="1"/>
      <c r="Y639" s="1"/>
      <c r="Z639" s="1"/>
      <c r="AB639" s="1"/>
      <c r="AC639" s="1"/>
      <c r="AD639" s="1"/>
      <c r="AE639" s="1"/>
      <c r="AF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S640" s="1"/>
      <c r="T640" s="1"/>
      <c r="U640" s="1"/>
      <c r="V640" s="1"/>
      <c r="W640" s="1"/>
      <c r="X640" s="1"/>
      <c r="Y640" s="1"/>
      <c r="Z640" s="1"/>
      <c r="AB640" s="1"/>
      <c r="AC640" s="1"/>
      <c r="AD640" s="1"/>
      <c r="AE640" s="1"/>
      <c r="AF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S641" s="1"/>
      <c r="T641" s="1"/>
      <c r="U641" s="1"/>
      <c r="V641" s="1"/>
      <c r="W641" s="1"/>
      <c r="X641" s="1"/>
      <c r="Y641" s="1"/>
      <c r="Z641" s="1"/>
      <c r="AB641" s="1"/>
      <c r="AC641" s="1"/>
      <c r="AD641" s="1"/>
      <c r="AE641" s="1"/>
      <c r="AF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S644" s="1"/>
      <c r="T644" s="1"/>
      <c r="U644" s="1"/>
      <c r="V644" s="1"/>
      <c r="W644" s="1"/>
      <c r="X644" s="1"/>
      <c r="Y644" s="1"/>
      <c r="Z644" s="1"/>
      <c r="AB644" s="1"/>
      <c r="AC644" s="1"/>
      <c r="AD644" s="1"/>
      <c r="AE644" s="1"/>
      <c r="AF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S645" s="1"/>
      <c r="T645" s="1"/>
      <c r="U645" s="1"/>
      <c r="V645" s="1"/>
      <c r="W645" s="1"/>
      <c r="X645" s="1"/>
      <c r="Y645" s="1"/>
      <c r="Z645" s="1"/>
      <c r="AB645" s="1"/>
      <c r="AC645" s="1"/>
      <c r="AD645" s="1"/>
      <c r="AE645" s="1"/>
      <c r="AF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S646" s="1"/>
      <c r="T646" s="1"/>
      <c r="U646" s="1"/>
      <c r="V646" s="1"/>
      <c r="W646" s="1"/>
      <c r="X646" s="1"/>
      <c r="Y646" s="1"/>
      <c r="Z646" s="1"/>
      <c r="AB646" s="1"/>
      <c r="AC646" s="1"/>
      <c r="AD646" s="1"/>
      <c r="AE646" s="1"/>
      <c r="AF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S649" s="1"/>
      <c r="T649" s="1"/>
      <c r="U649" s="1"/>
      <c r="V649" s="1"/>
      <c r="W649" s="1"/>
      <c r="X649" s="1"/>
      <c r="Y649" s="1"/>
      <c r="Z649" s="1"/>
      <c r="AB649" s="1"/>
      <c r="AC649" s="1"/>
      <c r="AD649" s="1"/>
      <c r="AE649" s="1"/>
      <c r="AF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O650" s="1"/>
      <c r="P650" s="1"/>
      <c r="Q650" s="1"/>
      <c r="S650" s="1"/>
      <c r="T650" s="1"/>
      <c r="U650" s="1"/>
      <c r="V650" s="1"/>
      <c r="W650" s="1"/>
      <c r="X650" s="1"/>
      <c r="Y650" s="1"/>
      <c r="Z650" s="1"/>
      <c r="AB650" s="1"/>
      <c r="AC650" s="1"/>
      <c r="AD650" s="1"/>
      <c r="AE650" s="1"/>
      <c r="AF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S651" s="1"/>
      <c r="T651" s="1"/>
      <c r="U651" s="1"/>
      <c r="V651" s="1"/>
      <c r="W651" s="1"/>
      <c r="X651" s="1"/>
      <c r="Y651" s="1"/>
      <c r="Z651" s="1"/>
      <c r="AB651" s="1"/>
      <c r="AC651" s="1"/>
      <c r="AD651" s="1"/>
      <c r="AE651" s="1"/>
      <c r="AF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S653" s="1"/>
      <c r="T653" s="1"/>
      <c r="U653" s="1"/>
      <c r="V653" s="1"/>
      <c r="W653" s="1"/>
      <c r="X653" s="1"/>
      <c r="Y653" s="1"/>
      <c r="Z653" s="1"/>
      <c r="AB653" s="1"/>
      <c r="AC653" s="1"/>
      <c r="AD653" s="1"/>
      <c r="AE653" s="1"/>
      <c r="AF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S654" s="1"/>
      <c r="T654" s="1"/>
      <c r="U654" s="1"/>
      <c r="V654" s="1"/>
      <c r="W654" s="1"/>
      <c r="X654" s="1"/>
      <c r="Y654" s="1"/>
      <c r="Z654" s="1"/>
      <c r="AB654" s="1"/>
      <c r="AC654" s="1"/>
      <c r="AD654" s="1"/>
      <c r="AE654" s="1"/>
      <c r="AF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O660" s="1"/>
      <c r="P660" s="1"/>
      <c r="Q660" s="1"/>
      <c r="S660" s="1"/>
      <c r="T660" s="1"/>
      <c r="U660" s="1"/>
      <c r="V660" s="1"/>
      <c r="W660" s="1"/>
      <c r="X660" s="1"/>
      <c r="Y660" s="1"/>
      <c r="Z660" s="1"/>
      <c r="AB660" s="1"/>
      <c r="AC660" s="1"/>
      <c r="AD660" s="1"/>
      <c r="AE660" s="1"/>
      <c r="AF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S661" s="1"/>
      <c r="T661" s="1"/>
      <c r="U661" s="1"/>
      <c r="V661" s="1"/>
      <c r="W661" s="1"/>
      <c r="X661" s="1"/>
      <c r="Y661" s="1"/>
      <c r="Z661" s="1"/>
      <c r="AB661" s="1"/>
      <c r="AC661" s="1"/>
      <c r="AD661" s="1"/>
      <c r="AE661" s="1"/>
      <c r="AF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T662" s="1"/>
      <c r="U662" s="1"/>
      <c r="V662" s="1"/>
      <c r="W662" s="1"/>
      <c r="X662" s="1"/>
      <c r="Y662" s="1"/>
      <c r="Z662" s="1"/>
      <c r="AB662" s="1"/>
      <c r="AC662" s="1"/>
      <c r="AD662" s="1"/>
      <c r="AE662" s="1"/>
      <c r="AF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O663" s="1"/>
      <c r="P663" s="1"/>
      <c r="Q663" s="1"/>
      <c r="S663" s="1"/>
      <c r="T663" s="1"/>
      <c r="U663" s="1"/>
      <c r="V663" s="1"/>
      <c r="W663" s="1"/>
      <c r="X663" s="1"/>
      <c r="Y663" s="1"/>
      <c r="Z663" s="1"/>
      <c r="AB663" s="1"/>
      <c r="AC663" s="1"/>
      <c r="AD663" s="1"/>
      <c r="AE663" s="1"/>
      <c r="AF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O664" s="1"/>
      <c r="P664" s="1"/>
      <c r="Q664" s="1"/>
      <c r="S664" s="1"/>
      <c r="T664" s="1"/>
      <c r="U664" s="1"/>
      <c r="V664" s="1"/>
      <c r="W664" s="1"/>
      <c r="X664" s="1"/>
      <c r="Y664" s="1"/>
      <c r="Z664" s="1"/>
      <c r="AB664" s="1"/>
      <c r="AC664" s="1"/>
      <c r="AD664" s="1"/>
      <c r="AE664" s="1"/>
      <c r="AF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S665" s="1"/>
      <c r="T665" s="1"/>
      <c r="U665" s="1"/>
      <c r="V665" s="1"/>
      <c r="W665" s="1"/>
      <c r="X665" s="1"/>
      <c r="Y665" s="1"/>
      <c r="Z665" s="1"/>
      <c r="AB665" s="1"/>
      <c r="AC665" s="1"/>
      <c r="AD665" s="1"/>
      <c r="AE665" s="1"/>
      <c r="AF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T666" s="1"/>
      <c r="U666" s="1"/>
      <c r="V666" s="1"/>
      <c r="W666" s="1"/>
      <c r="X666" s="1"/>
      <c r="Y666" s="1"/>
      <c r="Z666" s="1"/>
      <c r="AB666" s="1"/>
      <c r="AC666" s="1"/>
      <c r="AD666" s="1"/>
      <c r="AE666" s="1"/>
      <c r="AF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S667" s="1"/>
      <c r="T667" s="1"/>
      <c r="U667" s="1"/>
      <c r="V667" s="1"/>
      <c r="W667" s="1"/>
      <c r="X667" s="1"/>
      <c r="Y667" s="1"/>
      <c r="Z667" s="1"/>
      <c r="AB667" s="1"/>
      <c r="AC667" s="1"/>
      <c r="AD667" s="1"/>
      <c r="AE667" s="1"/>
      <c r="AF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O668" s="1"/>
      <c r="P668" s="1"/>
      <c r="Q668" s="1"/>
      <c r="S668" s="1"/>
      <c r="T668" s="1"/>
      <c r="U668" s="1"/>
      <c r="V668" s="1"/>
      <c r="W668" s="1"/>
      <c r="X668" s="1"/>
      <c r="Y668" s="1"/>
      <c r="Z668" s="1"/>
      <c r="AB668" s="1"/>
      <c r="AC668" s="1"/>
      <c r="AD668" s="1"/>
      <c r="AE668" s="1"/>
      <c r="AF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S670" s="1"/>
      <c r="T670" s="1"/>
      <c r="U670" s="1"/>
      <c r="V670" s="1"/>
      <c r="W670" s="1"/>
      <c r="X670" s="1"/>
      <c r="Y670" s="1"/>
      <c r="Z670" s="1"/>
      <c r="AB670" s="1"/>
      <c r="AC670" s="1"/>
      <c r="AD670" s="1"/>
      <c r="AE670" s="1"/>
      <c r="AF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O672" s="1"/>
      <c r="P672" s="1"/>
      <c r="Q672" s="1"/>
      <c r="S672" s="1"/>
      <c r="T672" s="1"/>
      <c r="U672" s="1"/>
      <c r="V672" s="1"/>
      <c r="W672" s="1"/>
      <c r="X672" s="1"/>
      <c r="Y672" s="1"/>
      <c r="Z672" s="1"/>
      <c r="AB672" s="1"/>
      <c r="AC672" s="1"/>
      <c r="AD672" s="1"/>
      <c r="AE672" s="1"/>
      <c r="AF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S674" s="1"/>
      <c r="T674" s="1"/>
      <c r="U674" s="1"/>
      <c r="V674" s="1"/>
      <c r="W674" s="1"/>
      <c r="X674" s="1"/>
      <c r="Y674" s="1"/>
      <c r="Z674" s="1"/>
      <c r="AB674" s="1"/>
      <c r="AC674" s="1"/>
      <c r="AD674" s="1"/>
      <c r="AE674" s="1"/>
      <c r="AF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S675" s="1"/>
      <c r="T675" s="1"/>
      <c r="U675" s="1"/>
      <c r="V675" s="1"/>
      <c r="W675" s="1"/>
      <c r="X675" s="1"/>
      <c r="Y675" s="1"/>
      <c r="Z675" s="1"/>
      <c r="AB675" s="1"/>
      <c r="AC675" s="1"/>
      <c r="AD675" s="1"/>
      <c r="AE675" s="1"/>
      <c r="AF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S676" s="1"/>
      <c r="T676" s="1"/>
      <c r="U676" s="1"/>
      <c r="V676" s="1"/>
      <c r="W676" s="1"/>
      <c r="X676" s="1"/>
      <c r="Y676" s="1"/>
      <c r="Z676" s="1"/>
      <c r="AB676" s="1"/>
      <c r="AC676" s="1"/>
      <c r="AD676" s="1"/>
      <c r="AE676" s="1"/>
      <c r="AF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O677" s="1"/>
      <c r="P677" s="1"/>
      <c r="Q677" s="1"/>
      <c r="S677" s="1"/>
      <c r="T677" s="1"/>
      <c r="U677" s="1"/>
      <c r="V677" s="1"/>
      <c r="W677" s="1"/>
      <c r="X677" s="1"/>
      <c r="Y677" s="1"/>
      <c r="Z677" s="1"/>
      <c r="AB677" s="1"/>
      <c r="AC677" s="1"/>
      <c r="AD677" s="1"/>
      <c r="AE677" s="1"/>
      <c r="AF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T678" s="1"/>
      <c r="U678" s="1"/>
      <c r="V678" s="1"/>
      <c r="W678" s="1"/>
      <c r="X678" s="1"/>
      <c r="Y678" s="1"/>
      <c r="Z678" s="1"/>
      <c r="AB678" s="1"/>
      <c r="AC678" s="1"/>
      <c r="AD678" s="1"/>
      <c r="AE678" s="1"/>
      <c r="AF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S679" s="1"/>
      <c r="T679" s="1"/>
      <c r="U679" s="1"/>
      <c r="V679" s="1"/>
      <c r="W679" s="1"/>
      <c r="X679" s="1"/>
      <c r="Y679" s="1"/>
      <c r="Z679" s="1"/>
      <c r="AB679" s="1"/>
      <c r="AC679" s="1"/>
      <c r="AD679" s="1"/>
      <c r="AE679" s="1"/>
      <c r="AF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S681" s="1"/>
      <c r="T681" s="1"/>
      <c r="U681" s="1"/>
      <c r="V681" s="1"/>
      <c r="W681" s="1"/>
      <c r="X681" s="1"/>
      <c r="Y681" s="1"/>
      <c r="Z681" s="1"/>
      <c r="AB681" s="1"/>
      <c r="AC681" s="1"/>
      <c r="AD681" s="1"/>
      <c r="AE681" s="1"/>
      <c r="AF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S682" s="1"/>
      <c r="T682" s="1"/>
      <c r="U682" s="1"/>
      <c r="V682" s="1"/>
      <c r="W682" s="1"/>
      <c r="X682" s="1"/>
      <c r="Y682" s="1"/>
      <c r="Z682" s="1"/>
      <c r="AB682" s="1"/>
      <c r="AC682" s="1"/>
      <c r="AD682" s="1"/>
      <c r="AE682" s="1"/>
      <c r="AF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S683" s="1"/>
      <c r="T683" s="1"/>
      <c r="U683" s="1"/>
      <c r="V683" s="1"/>
      <c r="W683" s="1"/>
      <c r="X683" s="1"/>
      <c r="Y683" s="1"/>
      <c r="Z683" s="1"/>
      <c r="AB683" s="1"/>
      <c r="AC683" s="1"/>
      <c r="AD683" s="1"/>
      <c r="AE683" s="1"/>
      <c r="AF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O684" s="1"/>
      <c r="P684" s="1"/>
      <c r="Q684" s="1"/>
      <c r="S684" s="1"/>
      <c r="T684" s="1"/>
      <c r="U684" s="1"/>
      <c r="V684" s="1"/>
      <c r="W684" s="1"/>
      <c r="X684" s="1"/>
      <c r="Y684" s="1"/>
      <c r="Z684" s="1"/>
      <c r="AB684" s="1"/>
      <c r="AC684" s="1"/>
      <c r="AD684" s="1"/>
      <c r="AE684" s="1"/>
      <c r="AF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O685" s="1"/>
      <c r="P685" s="1"/>
      <c r="Q685" s="1"/>
      <c r="S685" s="1"/>
      <c r="T685" s="1"/>
      <c r="U685" s="1"/>
      <c r="V685" s="1"/>
      <c r="W685" s="1"/>
      <c r="X685" s="1"/>
      <c r="Y685" s="1"/>
      <c r="Z685" s="1"/>
      <c r="AB685" s="1"/>
      <c r="AC685" s="1"/>
      <c r="AD685" s="1"/>
      <c r="AE685" s="1"/>
      <c r="AF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S686" s="1"/>
      <c r="T686" s="1"/>
      <c r="U686" s="1"/>
      <c r="V686" s="1"/>
      <c r="W686" s="1"/>
      <c r="X686" s="1"/>
      <c r="Y686" s="1"/>
      <c r="Z686" s="1"/>
      <c r="AB686" s="1"/>
      <c r="AC686" s="1"/>
      <c r="AD686" s="1"/>
      <c r="AE686" s="1"/>
      <c r="AF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S687" s="1"/>
      <c r="T687" s="1"/>
      <c r="U687" s="1"/>
      <c r="V687" s="1"/>
      <c r="W687" s="1"/>
      <c r="X687" s="1"/>
      <c r="Y687" s="1"/>
      <c r="Z687" s="1"/>
      <c r="AB687" s="1"/>
      <c r="AC687" s="1"/>
      <c r="AD687" s="1"/>
      <c r="AE687" s="1"/>
      <c r="AF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O688" s="1"/>
      <c r="P688" s="1"/>
      <c r="Q688" s="1"/>
      <c r="S688" s="1"/>
      <c r="T688" s="1"/>
      <c r="U688" s="1"/>
      <c r="V688" s="1"/>
      <c r="W688" s="1"/>
      <c r="X688" s="1"/>
      <c r="Y688" s="1"/>
      <c r="Z688" s="1"/>
      <c r="AB688" s="1"/>
      <c r="AC688" s="1"/>
      <c r="AD688" s="1"/>
      <c r="AE688" s="1"/>
      <c r="AF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S689" s="1"/>
      <c r="T689" s="1"/>
      <c r="U689" s="1"/>
      <c r="V689" s="1"/>
      <c r="W689" s="1"/>
      <c r="X689" s="1"/>
      <c r="Y689" s="1"/>
      <c r="Z689" s="1"/>
      <c r="AB689" s="1"/>
      <c r="AC689" s="1"/>
      <c r="AD689" s="1"/>
      <c r="AE689" s="1"/>
      <c r="AF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T692" s="1"/>
      <c r="U692" s="1"/>
      <c r="V692" s="1"/>
      <c r="W692" s="1"/>
      <c r="X692" s="1"/>
      <c r="Y692" s="1"/>
      <c r="Z692" s="1"/>
      <c r="AB692" s="1"/>
      <c r="AC692" s="1"/>
      <c r="AD692" s="1"/>
      <c r="AE692" s="1"/>
      <c r="AF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S694" s="1"/>
      <c r="T694" s="1"/>
      <c r="U694" s="1"/>
      <c r="V694" s="1"/>
      <c r="W694" s="1"/>
      <c r="X694" s="1"/>
      <c r="Y694" s="1"/>
      <c r="Z694" s="1"/>
      <c r="AB694" s="1"/>
      <c r="AC694" s="1"/>
      <c r="AD694" s="1"/>
      <c r="AE694" s="1"/>
      <c r="AF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S698" s="1"/>
      <c r="T698" s="1"/>
      <c r="U698" s="1"/>
      <c r="V698" s="1"/>
      <c r="W698" s="1"/>
      <c r="X698" s="1"/>
      <c r="Y698" s="1"/>
      <c r="Z698" s="1"/>
      <c r="AB698" s="1"/>
      <c r="AC698" s="1"/>
      <c r="AD698" s="1"/>
      <c r="AE698" s="1"/>
      <c r="AF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S699" s="1"/>
      <c r="T699" s="1"/>
      <c r="U699" s="1"/>
      <c r="V699" s="1"/>
      <c r="W699" s="1"/>
      <c r="X699" s="1"/>
      <c r="Y699" s="1"/>
      <c r="Z699" s="1"/>
      <c r="AB699" s="1"/>
      <c r="AC699" s="1"/>
      <c r="AD699" s="1"/>
      <c r="AE699" s="1"/>
      <c r="AF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S700" s="1"/>
      <c r="T700" s="1"/>
      <c r="U700" s="1"/>
      <c r="V700" s="1"/>
      <c r="W700" s="1"/>
      <c r="X700" s="1"/>
      <c r="Y700" s="1"/>
      <c r="Z700" s="1"/>
      <c r="AB700" s="1"/>
      <c r="AC700" s="1"/>
      <c r="AD700" s="1"/>
      <c r="AE700" s="1"/>
      <c r="AF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S702" s="1"/>
      <c r="T702" s="1"/>
      <c r="U702" s="1"/>
      <c r="V702" s="1"/>
      <c r="W702" s="1"/>
      <c r="X702" s="1"/>
      <c r="Y702" s="1"/>
      <c r="Z702" s="1"/>
      <c r="AB702" s="1"/>
      <c r="AC702" s="1"/>
      <c r="AD702" s="1"/>
      <c r="AE702" s="1"/>
      <c r="AF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O703" s="1"/>
      <c r="P703" s="1"/>
      <c r="Q703" s="1"/>
      <c r="S703" s="1"/>
      <c r="T703" s="1"/>
      <c r="U703" s="1"/>
      <c r="V703" s="1"/>
      <c r="W703" s="1"/>
      <c r="X703" s="1"/>
      <c r="Y703" s="1"/>
      <c r="Z703" s="1"/>
      <c r="AB703" s="1"/>
      <c r="AC703" s="1"/>
      <c r="AD703" s="1"/>
      <c r="AE703" s="1"/>
      <c r="AF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S704" s="1"/>
      <c r="T704" s="1"/>
      <c r="U704" s="1"/>
      <c r="V704" s="1"/>
      <c r="W704" s="1"/>
      <c r="X704" s="1"/>
      <c r="Y704" s="1"/>
      <c r="Z704" s="1"/>
      <c r="AB704" s="1"/>
      <c r="AC704" s="1"/>
      <c r="AD704" s="1"/>
      <c r="AE704" s="1"/>
      <c r="AF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O705" s="1"/>
      <c r="P705" s="1"/>
      <c r="Q705" s="1"/>
      <c r="S705" s="1"/>
      <c r="T705" s="1"/>
      <c r="U705" s="1"/>
      <c r="V705" s="1"/>
      <c r="W705" s="1"/>
      <c r="X705" s="1"/>
      <c r="Y705" s="1"/>
      <c r="Z705" s="1"/>
      <c r="AB705" s="1"/>
      <c r="AC705" s="1"/>
      <c r="AD705" s="1"/>
      <c r="AE705" s="1"/>
      <c r="AF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S706" s="1"/>
      <c r="T706" s="1"/>
      <c r="U706" s="1"/>
      <c r="V706" s="1"/>
      <c r="W706" s="1"/>
      <c r="X706" s="1"/>
      <c r="Y706" s="1"/>
      <c r="Z706" s="1"/>
      <c r="AB706" s="1"/>
      <c r="AC706" s="1"/>
      <c r="AD706" s="1"/>
      <c r="AE706" s="1"/>
      <c r="AF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O707" s="1"/>
      <c r="P707" s="1"/>
      <c r="Q707" s="1"/>
      <c r="S707" s="1"/>
      <c r="T707" s="1"/>
      <c r="U707" s="1"/>
      <c r="V707" s="1"/>
      <c r="W707" s="1"/>
      <c r="X707" s="1"/>
      <c r="Y707" s="1"/>
      <c r="Z707" s="1"/>
      <c r="AB707" s="1"/>
      <c r="AC707" s="1"/>
      <c r="AD707" s="1"/>
      <c r="AE707" s="1"/>
      <c r="AF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S708" s="1"/>
      <c r="T708" s="1"/>
      <c r="U708" s="1"/>
      <c r="V708" s="1"/>
      <c r="W708" s="1"/>
      <c r="X708" s="1"/>
      <c r="Y708" s="1"/>
      <c r="Z708" s="1"/>
      <c r="AB708" s="1"/>
      <c r="AC708" s="1"/>
      <c r="AD708" s="1"/>
      <c r="AE708" s="1"/>
      <c r="AF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S709" s="1"/>
      <c r="T709" s="1"/>
      <c r="U709" s="1"/>
      <c r="V709" s="1"/>
      <c r="W709" s="1"/>
      <c r="X709" s="1"/>
      <c r="Y709" s="1"/>
      <c r="Z709" s="1"/>
      <c r="AB709" s="1"/>
      <c r="AC709" s="1"/>
      <c r="AD709" s="1"/>
      <c r="AE709" s="1"/>
      <c r="AF709" s="1"/>
    </row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